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" sheetId="1" r:id="rId4"/>
    <sheet state="visible" name="With First &amp; Tee" sheetId="2" r:id="rId5"/>
  </sheets>
  <definedNames>
    <definedName name="a">#REF!</definedName>
  </definedNames>
  <calcPr/>
  <extLst>
    <ext uri="GoogleSheetsCustomDataVersion2">
      <go:sheetsCustomData xmlns:go="http://customooxmlschemas.google.com/" r:id="rId6" roundtripDataChecksum="Pdv1x5OuBcy+xT9rVcIYF3cmjPPcHYqpVLUzdIK5/dc="/>
    </ext>
  </extLst>
</workbook>
</file>

<file path=xl/sharedStrings.xml><?xml version="1.0" encoding="utf-8"?>
<sst xmlns="http://schemas.openxmlformats.org/spreadsheetml/2006/main" count="59990" uniqueCount="15544">
  <si>
    <t>Date</t>
  </si>
  <si>
    <t>Source</t>
  </si>
  <si>
    <t>News</t>
  </si>
  <si>
    <t>Symbol</t>
  </si>
  <si>
    <t>Keyword (Aspect)</t>
  </si>
  <si>
    <t>Polarity (Opinion)</t>
  </si>
  <si>
    <t>Sentiment</t>
  </si>
  <si>
    <t>หมายเหตุ(คำที่ละ)</t>
  </si>
  <si>
    <t>https://www.bangkokbiznews.com/finance/stock/1142654</t>
  </si>
  <si>
    <t>TOP ปันผลระหว่างกาล 1.20 บาท ขึ้น XD วันที่ 12 ก.ย. 67</t>
  </si>
  <si>
    <t>ปันผลระหว่างกาล</t>
  </si>
  <si>
    <t>ขึ้น</t>
  </si>
  <si>
    <t>Positive</t>
  </si>
  <si>
    <t>https://www.bangkokbiznews.com/finance/stock/1142651</t>
  </si>
  <si>
    <t>GPSC เผย "ทิติพงษ์ จุลพรศิริดี" ลงจาก CFO "พรรณพร ศาสนนันทน์" รับช่วง 1 ต.ค. 6</t>
  </si>
  <si>
    <t>CFO</t>
  </si>
  <si>
    <t>ลงจาก</t>
  </si>
  <si>
    <t>Neutral</t>
  </si>
  <si>
    <t>https://www.bangkokbiznews.com/finance/stock/1142648</t>
  </si>
  <si>
    <t>PTTEP เผย "สัมฤทธิ์ สำเนียง" ลงจาก CFO "ชนมาศ ศาสนนันทน์" รับไม้ต่อ 1 ต.ค. 67</t>
  </si>
  <si>
    <t>PTTEP</t>
  </si>
  <si>
    <t>https://www.bangkokbiznews.com/finance/stock/1142643</t>
  </si>
  <si>
    <t>IIG ยกเลิกเพิ่มทุนขาย Sycamore ชี้ตั้งราคาต่ำไป เกรงผู้ถือหุ้นเสียเปรียบ</t>
  </si>
  <si>
    <t>เพิ่มทุน</t>
  </si>
  <si>
    <t>ยกเลิก</t>
  </si>
  <si>
    <t>ผู้ถือหุ้น</t>
  </si>
  <si>
    <t>เสียเปรียบ</t>
  </si>
  <si>
    <t xml:space="preserve">Negative </t>
  </si>
  <si>
    <t>https://www.bangkokbiznews.com/finance/stock/1142635</t>
  </si>
  <si>
    <t>SCGP ทุ่ม 2.3 หมื่นล้านถือหุ้นเพิ่มใน Fajar ที่อินโดนีเซีย อีก 44% รวมเป็น 99%</t>
  </si>
  <si>
    <t>ถือหุ้น</t>
  </si>
  <si>
    <t>เพิ่ม</t>
  </si>
  <si>
    <t>https://www.bangkokbiznews.com/finance/stock/1142624</t>
  </si>
  <si>
    <t>TRUE ขายหุ้นกู้ 5 รุ่นทะลุเป้า ยอดจองซื้อขยายเป็น 1.8 หมื่นล้าน</t>
  </si>
  <si>
    <t>ขาย</t>
  </si>
  <si>
    <t>ทะลุ</t>
  </si>
  <si>
    <t>ยอดจองซื้อ</t>
  </si>
  <si>
    <t>ขยาย</t>
  </si>
  <si>
    <t>https://www.bangkokbiznews.com/finance/stock/1142572</t>
  </si>
  <si>
    <t>ZIGA ยัน "ศุภกิจ" ไม่เกี่ยวข้องโดยตรงคดีโทเคน รุดหาหลักฐานเล่นงานผู้ทำผิด</t>
  </si>
  <si>
    <t>คดี</t>
  </si>
  <si>
    <t>ไม่เกี่ยวข้อง</t>
  </si>
  <si>
    <t>https://www.bangkokbiznews.com/finance/stock/1142537</t>
  </si>
  <si>
    <t>8 หุ้นกลุ่มอิเล็กทรอนิกส์ DELTA-CCET รายได้-กำไรนำทีม</t>
  </si>
  <si>
    <t>หุ้น</t>
  </si>
  <si>
    <t>นำ</t>
  </si>
  <si>
    <t>รายได้</t>
  </si>
  <si>
    <t>กำไร</t>
  </si>
  <si>
    <t>CCET</t>
  </si>
  <si>
    <t>https://www.bangkokbiznews.com/finance/stock/1142535</t>
  </si>
  <si>
    <t>WHA Group เซ็นสัญญาซื้อขายที่ดิน Haier สร้างโรงงานผลิตเครื่องปรับอากาศแห่งใหม่</t>
  </si>
  <si>
    <t>ซื้อขาย</t>
  </si>
  <si>
    <t>เซ็นสัญญา</t>
  </si>
  <si>
    <t>โรงงาน</t>
  </si>
  <si>
    <t>สร้าง</t>
  </si>
  <si>
    <t>ใหม่</t>
  </si>
  <si>
    <t>https://www.bangkokbiznews.com/finance/stock/1142527</t>
  </si>
  <si>
    <t>SABUY ปรับแผนเพิ่มทุนหาเงิน 1.3 พันล้าน กำหนดประชุมผถห.เป็น 8 ต.ค. 67</t>
  </si>
  <si>
    <t>ปรับ</t>
  </si>
  <si>
    <t>https://www.bangkokbiznews.com/finance/stock/1142525</t>
  </si>
  <si>
    <t>5 หุ้น 'เดินเรือ-โลจิสติกส์' บวกคึก RCL - PSL พุ่งนำกลุ่ม 9.13% ค่าระวางเรือดีดขึ้น 2 วันติด</t>
  </si>
  <si>
    <t>บวก</t>
  </si>
  <si>
    <t>คึก</t>
  </si>
  <si>
    <t>พุ่ง</t>
  </si>
  <si>
    <t>PSL</t>
  </si>
  <si>
    <t>https://www.bangkokbiznews.com/finance/stock/1142530</t>
  </si>
  <si>
    <t>OR คาดรายได้ครึ่งปีหลังฟื้น รับไตรมาส 4 ไฮซีซัน ‘ท่องเที่ยว' หนุน</t>
  </si>
  <si>
    <t>ฟื้น</t>
  </si>
  <si>
    <t>ไฮซีซัน</t>
  </si>
  <si>
    <t>รับ</t>
  </si>
  <si>
    <t>หนุน</t>
  </si>
  <si>
    <t>https://www.bangkokbiznews.com/finance/stock/1142518</t>
  </si>
  <si>
    <t>ศาลตั้ง JKN เป็นผู้ทำแผนฟื้นฟู คาดยื่นต่อพนักงานพิทักษ์ทรัพย์ Q1/68</t>
  </si>
  <si>
    <t>แผน</t>
  </si>
  <si>
    <t>ฟื้นฟู</t>
  </si>
  <si>
    <t>https://www.bangkokbiznews.com/finance/stock/1142516</t>
  </si>
  <si>
    <t>SCI เจรจายืดหนี้ 380 ล้านใน บ.ย่อยที่เมียนมา กับ "เอ็กซิมแบงก์" สำเร็จ</t>
  </si>
  <si>
    <t>เจรจา</t>
  </si>
  <si>
    <t>สำเร็จ</t>
  </si>
  <si>
    <t>https://www.bangkokbiznews.com/finance/stock/1142390</t>
  </si>
  <si>
    <t>EGCO ปันผลระหว่างกาล 3.25 บาทต่อหุ้น ขึ้น XD 13 ก.ย. 67</t>
  </si>
  <si>
    <t>https://www.bangkokbiznews.com/finance/stock/1142354</t>
  </si>
  <si>
    <t>6 หุ้นชิ้นส่วนอิเล็กฯ กอดคอร่วง DELTA-HANA ดิ่งนำกลุ่มเฉียด 3% ผิดหวังผลงาน Nvidia ต่ำคาด</t>
  </si>
  <si>
    <t>ร่วง</t>
  </si>
  <si>
    <t>Negative</t>
  </si>
  <si>
    <t>ผลงาน</t>
  </si>
  <si>
    <t>ตํ่า</t>
  </si>
  <si>
    <t>HANA</t>
  </si>
  <si>
    <t>https://www.bangkokbiznews.com/finance/stock/1142333</t>
  </si>
  <si>
    <t>ILINK ให้เงินกู้ ITEL จำนวน 119.5 ล้าน กำหนดคืนใน 1 เดือน</t>
  </si>
  <si>
    <t>เงินกู้</t>
  </si>
  <si>
    <t>ให้</t>
  </si>
  <si>
    <t>https://www.bangkokbiznews.com/finance/stock/1142309</t>
  </si>
  <si>
    <t>PMC ไอพีโอ 1.82 บาท จอง 29 ส.ค.- 5 ก.ย. คาดเทรด 11 ก.ย. 67</t>
  </si>
  <si>
    <t>ไอพีโอ</t>
  </si>
  <si>
    <t>จอง</t>
  </si>
  <si>
    <t>https://www.bangkokbiznews.com/finance/stock/1142307</t>
  </si>
  <si>
    <t>PCE เผยกรอบราคาไอพีโอ 2.08-2.28 บาท เปิดจองวันแรก 30 ส.ค. 67 ชี้ขายถูกจังหวะ</t>
  </si>
  <si>
    <t>ราคา</t>
  </si>
  <si>
    <t>เผย</t>
  </si>
  <si>
    <t>https://www.bangkokbiznews.com/finance/stock/1142304</t>
  </si>
  <si>
    <t>BAY ปันผลระหว่างกาล 0.40 บาท ต่อหุ้น ขึ้น XD วันที่ 11 ก.ย. 67</t>
  </si>
  <si>
    <t>https://www.bangkokbiznews.com/finance/stock/1142300</t>
  </si>
  <si>
    <t>PTT ดัน "ชยธรรม์ พรหมศร" เป็นกรรมการบริหารความเสี่ยง มีผล 28 ส.ค.67</t>
  </si>
  <si>
    <t>กรรมการ</t>
  </si>
  <si>
    <t>ดัน</t>
  </si>
  <si>
    <t>https://www.bangkokbiznews.com/finance/stock/1142295</t>
  </si>
  <si>
    <t>RML แจงข้อกล่าวหาตุกติกเพิ่มทุน ยันทำตามเกณฑ์ ไม่กระทบคืนหนี้หุ้นกู้ปี 67</t>
  </si>
  <si>
    <t>ข้อกล่าวหา</t>
  </si>
  <si>
    <t>แจง</t>
  </si>
  <si>
    <t>https://www.bangkokbiznews.com/finance/stock/1142287</t>
  </si>
  <si>
    <t>BDMS ปันผลระหว่างกาล 0.35 บาทต่อหุ้น จ่าย 25 ก.ย. 67</t>
  </si>
  <si>
    <t>จ่าย</t>
  </si>
  <si>
    <t xml:space="preserve">Positive </t>
  </si>
  <si>
    <t>https://www.bangkokbiznews.com/finance/stock/1142282</t>
  </si>
  <si>
    <t>TISCO ปันผลระหว่างกาล 2 บาทต่อหุ้น จ่าย 27 ก.ย. 67</t>
  </si>
  <si>
    <t>https://www.bangkokbiznews.com/finance/stock/1142281</t>
  </si>
  <si>
    <t>BANPU ปันผลระหว่างกาล 0.18 บาทต่อหุ้น จ่าย 26 ก.ย. 67</t>
  </si>
  <si>
    <t>https://www.bangkokbiznews.com/finance/stock/1142226</t>
  </si>
  <si>
    <t>MGI เปิดตัวแบรนด์ "เวโลรา" ทำธุรกิจขายอัญมณี</t>
  </si>
  <si>
    <t>แบรนด์</t>
  </si>
  <si>
    <t>เปิดตัว</t>
  </si>
  <si>
    <t>https://www.bangkokbiznews.com/finance/stock/1142198</t>
  </si>
  <si>
    <t>หุ้น ZIGA ดิ่งหนัก 10.88% ตลท.จับติดแคชบาลานซ์วันแรก ถึง 17 ก.ย.67</t>
  </si>
  <si>
    <t>ดิ่ง</t>
  </si>
  <si>
    <t>แคชบาลานซ์</t>
  </si>
  <si>
    <t>จับติด</t>
  </si>
  <si>
    <t>https://www.bangkokbiznews.com/finance/stock/1142188</t>
  </si>
  <si>
    <t>EA เคลียร์หนี้ระยะสั้นได้หมด เร่งจัดหาแหล่งเงินทุน</t>
  </si>
  <si>
    <t>หนี้</t>
  </si>
  <si>
    <t>เคลียร์</t>
  </si>
  <si>
    <t>https://www.bangkokbiznews.com/finance/stock/1142186</t>
  </si>
  <si>
    <t>หุ้น DITTO บวกพุ่ง 8.52% กำไรโตครึ่งปีแกร่ง 230 ล้านบาท รับเงินปันผล-ลงทุนหนุนเพิ่ม</t>
  </si>
  <si>
    <t>โต</t>
  </si>
  <si>
    <t>แกร่ง</t>
  </si>
  <si>
    <t>ปันผล</t>
  </si>
  <si>
    <t>รับเงิน</t>
  </si>
  <si>
    <t>เงินปันผล</t>
  </si>
  <si>
    <t>https://www.bangkokbiznews.com/finance/stock/1142183</t>
  </si>
  <si>
    <t>SHR ลั่นรายได้ครึ่งหลังโต ท่องเที่ยวหนุน-ไฮซีซันธุรกิจโรงแรม</t>
  </si>
  <si>
    <t>ท่องเที่ยว</t>
  </si>
  <si>
    <t>ธุรกิจ</t>
  </si>
  <si>
    <t>https://www.bangkokbiznews.com/finance/stock/1142137</t>
  </si>
  <si>
    <t>หุ้น ZIGA และ ZIGA-W2 ติดแคชบาลานซ์ 28 ส.ค.-17ก.ย.67</t>
  </si>
  <si>
    <t>ติด</t>
  </si>
  <si>
    <t>https://www.bangkokbiznews.com/finance/stock/1142136</t>
  </si>
  <si>
    <t>ผู้ถือหุ้น SSC อนุมัติออกจากตลาดหุ้น เตรียมยื่นแบบคำขอเพิกถอนต่อไป</t>
  </si>
  <si>
    <t>ตลาดหุ้น</t>
  </si>
  <si>
    <t>ออก</t>
  </si>
  <si>
    <t>https://www.bangkokbiznews.com/finance/stock/1142131</t>
  </si>
  <si>
    <t>ผู้ถือหุ้นกู้ CGD219A และ CGD20OA ไฟเขียวยืดกำหนดไถ่ถอน 1 ปี</t>
  </si>
  <si>
    <t>กำหนดไถ่ถอน</t>
  </si>
  <si>
    <t>ยืด</t>
  </si>
  <si>
    <t>https://www.bangkokbiznews.com/finance/stock/1142129</t>
  </si>
  <si>
    <t>HMPRO ปันผลระหว่างกาล 0.18 บาท ขึ้น XD 10 ก.ย. 67 จ่ายเงิน 24 ก.ย. 67</t>
  </si>
  <si>
    <t>https://www.bangkokbiznews.com/finance/stock/1142127</t>
  </si>
  <si>
    <t>GULF-INTUCH ปรับราคาเสนอซื้อหุ้น ADVANC จาก 216.30 บาท เหลือ 211.43 บาท</t>
  </si>
  <si>
    <t>INTUCH</t>
  </si>
  <si>
    <t>ราคาเสนอซื้อ</t>
  </si>
  <si>
    <t>https://www.bangkokbiznews.com/finance/stock/1142120</t>
  </si>
  <si>
    <t>หุ้น ZIGA ดีด 3 วันพุ่งกว่า 50% ผู้บริหารชี้แจงไม่มีอะไรผิดปกติ</t>
  </si>
  <si>
    <t>ดีด</t>
  </si>
  <si>
    <t>https://www.bangkokbiznews.com/finance/stock/1142112</t>
  </si>
  <si>
    <t>หุ้นเด่นเกาะกระแส iPhone 16 เปิดตัว SPVI - CPW - SYNEX - ADVICE - ADVANC - TRUE</t>
  </si>
  <si>
    <t>เด่น</t>
  </si>
  <si>
    <t>CPW</t>
  </si>
  <si>
    <t>SYNEX</t>
  </si>
  <si>
    <t>ADVICE</t>
  </si>
  <si>
    <t>ADVANC</t>
  </si>
  <si>
    <t>https://www.bangkokbiznews.com/finance/stock/1142092</t>
  </si>
  <si>
    <t>หุ้น MC นิวไฮรอบ 2 เดือนครึ่ง แจ้งปันผล 0.40 บาท กำไรปี 67 โต 10%</t>
  </si>
  <si>
    <t>นิวไฮ</t>
  </si>
  <si>
    <t>แจ้ง</t>
  </si>
  <si>
    <t>https://www.bangkokbiznews.com/finance/stock/1142068</t>
  </si>
  <si>
    <t>ไม่ต้องเทนเดอร์ TAKUNI เผยกรอกตัวเลขพลาด แจ้งใหม่ "เสี่ยโป๋ว" ถือหุ้น 6.2%</t>
  </si>
  <si>
    <t>กรอก</t>
  </si>
  <si>
    <t>พลาด</t>
  </si>
  <si>
    <t>https://www.bangkokbiznews.com/finance/stock/1142026</t>
  </si>
  <si>
    <t>หุ้น ANAN พุ่ง 10.29% กฤษฎีกาตีความไม่ต้องทุบ แอชตัน อโศก ขอใบอนุญาตก่อสร้างใหม่ได้</t>
  </si>
  <si>
    <t>https://www.bangkokbiznews.com/finance/stock/1142023</t>
  </si>
  <si>
    <t>"ดร.วิรไท" ลาออกกรรมการ UVAN เหตุติดภาระกิจอื่น มีผล 27 ส.ค. 67</t>
  </si>
  <si>
    <t>ลาออก</t>
  </si>
  <si>
    <t>https://www.bangkokbiznews.com/finance/stock/1142015</t>
  </si>
  <si>
    <t>ตลท. สั่งพักเทรดหุ้น TAKUNI หลัง "เสี่ยโป๋ว" โผล่ถือ 50% อาจเข้าข่ายเทนเดอร์</t>
  </si>
  <si>
    <t>เทรด</t>
  </si>
  <si>
    <t>พัก</t>
  </si>
  <si>
    <t>https://www.bangkokbiznews.com/finance/stock/1142009</t>
  </si>
  <si>
    <t>"วิศัลย์ WARRIX" ล่าสุดถือหุ้น 33.2% รายงาน ก.ล.ต. ขายหุ้นตรง "ไฮเทค แอพพาเรล"</t>
  </si>
  <si>
    <t>https://www.bangkokbiznews.com/finance/stock/1142003</t>
  </si>
  <si>
    <t>"ธีรพล นพรัมภา" ผงาดถือหุ้นใหญ่ใน TAKUNI แจ้งมีสัดส่วนกว่า 50%</t>
  </si>
  <si>
    <t>หุ้นใหญ่</t>
  </si>
  <si>
    <t>ถือ</t>
  </si>
  <si>
    <t>https://www.bangkokbiznews.com/finance/stock/1141999</t>
  </si>
  <si>
    <t>ก.ล.ต. เร่งปิดช่องโหว่จำนำหุ้น แก้ปมโยง WARRIX ทำธุรกรรมขายหุ้นนอกตลาด</t>
  </si>
  <si>
    <t>ช่องโหว่</t>
  </si>
  <si>
    <t>ปิด</t>
  </si>
  <si>
    <t>ปัม</t>
  </si>
  <si>
    <t>แก้</t>
  </si>
  <si>
    <t>https://www.bangkokbiznews.com/finance/stock/1141934</t>
  </si>
  <si>
    <t>เทรดสนั่น JKN | ออฟเรคคอร์ด</t>
  </si>
  <si>
    <t>สนั่น</t>
  </si>
  <si>
    <t>https://www.bangkokbiznews.com/finance/stock/1141950</t>
  </si>
  <si>
    <t>LANNA ควัก 557 ล้าน ปันผล 1.1 บาทต่อหุ้น หลัง SCCC เพิ่งประกาศจะทำเทนเดอร์</t>
  </si>
  <si>
    <t>ควัก</t>
  </si>
  <si>
    <t>https://www.bangkokbiznews.com/finance/stock/1141943</t>
  </si>
  <si>
    <t>IFA ของ NEX ชี้ไม่ควรอนุมัติเพิ่มทุน PP เหตุขายต่ำมูลค่ายุติธรรมที่ 2.01 บาท</t>
  </si>
  <si>
    <t>ไม่อนุมัติ</t>
  </si>
  <si>
    <t>https://www.bangkokbiznews.com/finance/stock/1141902</t>
  </si>
  <si>
    <t>BLA จ่อออก FTSE All World มีผล 6 ก.ย. 67 ส่วน CRC-EA-MINT-PTTGC-OR หลุด Large Cap</t>
  </si>
  <si>
    <t>จ่อ</t>
  </si>
  <si>
    <t>https://www.bangkokbiznews.com/finance/stock/1141868</t>
  </si>
  <si>
    <t>หุ้น BEM บวก 3.95% เจรจา กทพ.ลดค่าทางด่วน แลก Double Deck</t>
  </si>
  <si>
    <t>https://www.bangkokbiznews.com/finance/stock/1141852</t>
  </si>
  <si>
    <t>IIG เพิ่มทุนวงจำกัดให้ Sycamore ขาย 3.87 บาท/หุ้น 1.29 ล้านหุ้น</t>
  </si>
  <si>
    <t>ทุน</t>
  </si>
  <si>
    <t>https://www.bangkokbiznews.com/finance/stock/1141692</t>
  </si>
  <si>
    <t>หุ้น TFG กำไรฟื้น ครึ่งปีหลังเร่งตัว รวบรวม 5 โบรกชี้เป้าพื้นฐาน 4.70-6.10 บาท</t>
  </si>
  <si>
    <t>พื้นฐาน</t>
  </si>
  <si>
    <t>ชี้เป้า</t>
  </si>
  <si>
    <t>https://www.bangkokbiznews.com/finance/stock/1141728</t>
  </si>
  <si>
    <t>‘ก.ล.ต.-ตลท.’ กำลังหารือผู้บริหาร WARRIX หาเหตุหุ้นหายหลังฝากคัสโตเดียน</t>
  </si>
  <si>
    <t>หาย</t>
  </si>
  <si>
    <t>https://www.bangkokbiznews.com/finance/stock/1141688</t>
  </si>
  <si>
    <t>SNC ขายที่ดิน-สิ่งปลูกสร้างให้กิจการขนส่ง 1 พันล้าน</t>
  </si>
  <si>
    <t>ให้กิจการ</t>
  </si>
  <si>
    <t>https://www.bangkokbiznews.com/finance/stock/1141656</t>
  </si>
  <si>
    <t>YGG ปรับธุรกิจแก้สภาพคล่องแห้ง ส่วนหนังฮอลลีวูด Home Sweet Home เสร็จแล้ว</t>
  </si>
  <si>
    <t>สภาพคล่อง</t>
  </si>
  <si>
    <t>https://www.bangkokbiznews.com/finance/stock/1141653</t>
  </si>
  <si>
    <t>SCCC ร่วมกับผู้ถือหุ้นใหญ่ทุ่ม 5 พันล้าน เข้าซื้อกิจการ LANNA และ TAE</t>
  </si>
  <si>
    <t>ซื้อกิจการ</t>
  </si>
  <si>
    <t>ร่วม</t>
  </si>
  <si>
    <t>https://www.bangkokbiznews.com/finance/stock/1141641</t>
  </si>
  <si>
    <t>หุ้น BEM แดงสวนดัชนี กังวล "ทักษิณ" แนะเวนคืนรถไฟฟ้า ทว่า BTS ส่อได้ประโยชน์</t>
  </si>
  <si>
    <t>สวนดัชนี</t>
  </si>
  <si>
    <t>https://www.bangkokbiznews.com/finance/stock/1141637</t>
  </si>
  <si>
    <t>CORAL LIFE ก้าวสู่เวทีระดับนานาชาติ แบ่งปันความรู้อาคารประหยัดพลังงาน</t>
  </si>
  <si>
    <t>นานาชาติ</t>
  </si>
  <si>
    <t>ก้าวสู่</t>
  </si>
  <si>
    <t>https://www.bangkokbiznews.com/finance/stock/1141597</t>
  </si>
  <si>
    <t>หุ้น EA แรงท้าซิลลิ่ง หลังเคลียร์หนี้ได้ โบรกชี้พื้นฐาน 6.40 บาท</t>
  </si>
  <si>
    <t>แรง</t>
  </si>
  <si>
    <t>หนี้่</t>
  </si>
  <si>
    <t>https://www.bangkokbiznews.com/finance/stock/1141591</t>
  </si>
  <si>
    <t>SCB ปันผลระหว่างกาล 2 บาทต่อหุ้น 5 ก.ย. 67 ขึ้น XD</t>
  </si>
  <si>
    <t>ระหว่างกาล</t>
  </si>
  <si>
    <t>https://www.bangkokbiznews.com/finance/stock/1141590</t>
  </si>
  <si>
    <t>ITD ลงนามกับ กทพ. 1.8 หมื่นล้าน งานทางด่วนจตุโชติ-ลำลูกกา</t>
  </si>
  <si>
    <t>กับ</t>
  </si>
  <si>
    <t>ลงนาม</t>
  </si>
  <si>
    <t>https://www.bangkokbiznews.com/finance/stock/1141583</t>
  </si>
  <si>
    <t>EA เผยที่ประชุมผู้ถือหุ้นกู้อนุมัติขยายไถ่ถอน EA249A พร้อมหาพันธมิตร</t>
  </si>
  <si>
    <t>ไถ่ถอน</t>
  </si>
  <si>
    <t>https://www.bangkokbiznews.com/finance/stock/1141576</t>
  </si>
  <si>
    <t>AWC-GPSC-EA-IVL จ่อหลุด MSCI Standard สิ้นเดือน ส.ค. 67</t>
  </si>
  <si>
    <t>หลุด</t>
  </si>
  <si>
    <t>GPSC</t>
  </si>
  <si>
    <t>EA</t>
  </si>
  <si>
    <t>IVL</t>
  </si>
  <si>
    <t>https://www.bangkokbiznews.com/finance/stock/1141553</t>
  </si>
  <si>
    <t>MGI แตกไลน์ I ออฟเรคคอร์ด</t>
  </si>
  <si>
    <t>ไลน์</t>
  </si>
  <si>
    <t>แตก</t>
  </si>
  <si>
    <t>https://www.bangkokbiznews.com/finance/stock/1141554</t>
  </si>
  <si>
    <t>4 หุ้นเจ้าสัว 'ธนินท์' บวกยกแผง CPAXT พุ่งนำกลุ่ม 5.79% ชัดเจน! ดิจิทัลวอลเล็ตแจกเงินสด ก.ย.นี้</t>
  </si>
  <si>
    <t>https://www.bangkokbiznews.com/finance/stock/1141540</t>
  </si>
  <si>
    <t>ผถห.ใหญ่ WARRIX หุ้นหายหลังฝากคัสโตเดียน จึงรุดฟ้อง ขอศาลสั่งอายัดที่เหลือ</t>
  </si>
  <si>
    <t>รุด</t>
  </si>
  <si>
    <t>ฟ้อง</t>
  </si>
  <si>
    <t>สั่ง</t>
  </si>
  <si>
    <t>อายัด</t>
  </si>
  <si>
    <t>https://www.bangkokbiznews.com/finance/stock/1141537</t>
  </si>
  <si>
    <t>SAMTEL เผย บริษัทค้าร่วม SAMART-DITTO ได้งานจดทะเบียนออนไลน์กรมที่ดิน</t>
  </si>
  <si>
    <t>บริษัท</t>
  </si>
  <si>
    <t>งาน</t>
  </si>
  <si>
    <t>ได้</t>
  </si>
  <si>
    <t>https://www.bangkokbiznews.com/finance/stock/1141533</t>
  </si>
  <si>
    <t>ก.ล.ต. แนะผู้ถือหุ้นกู้ EA เคลียร์ข้อสังสัยก่อนโหวต</t>
  </si>
  <si>
    <t>ผู้ถือหุ้นกู้</t>
  </si>
  <si>
    <t>แนะ</t>
  </si>
  <si>
    <t>ข้อสงสัย</t>
  </si>
  <si>
    <t>https://www.bangkokbiznews.com/finance/stock/1141496</t>
  </si>
  <si>
    <t>BBL ปันผลระหว่างกาล 2 บาท ขึ้น XD วันที่ 4 ก.ย. 67</t>
  </si>
  <si>
    <t>https://www.bangkokbiznews.com/finance/stock/1141485</t>
  </si>
  <si>
    <t>PSTC เผยเขยเจ้าสัวเจริญทำ Big Lot ซื้อหุ้นจากภรรยา และ UBS AG รวมถือ 17.9%</t>
  </si>
  <si>
    <t>ทำ</t>
  </si>
  <si>
    <t>Big Lot</t>
  </si>
  <si>
    <t>https://www.bangkokbiznews.com/finance/stock/1141487</t>
  </si>
  <si>
    <t>BCP ปันผลระหว่างกาล 0.60 บาท/หุ้น ขึ้น XD วันที่ 4 ก.ย. 67</t>
  </si>
  <si>
    <t>https://www.bangkokbiznews.com/finance/stock/1141475</t>
  </si>
  <si>
    <t>BA ปันผลระหว่างกาล 0.60 บาท/หุ้น ขึ้น XD 4 ก.ย. 67</t>
  </si>
  <si>
    <t>https://www.bangkokbiznews.com/finance/stock/1141471</t>
  </si>
  <si>
    <t>RATCH ปันผลระหว่างกาล 0.80 บาท/หุ้น ขึ้น XD วันที่ 5 ก.ย. 67</t>
  </si>
  <si>
    <t>https://www.bangkokbiznews.com/finance/stock/1141460</t>
  </si>
  <si>
    <t>ก.ล.ต. เตือนผู้ถือหุ้นกู้ CGD ประชุม 27 ส.ค. รอบคอบก่อนลงมติยืดไถ่ถอน-ลดพาร์</t>
  </si>
  <si>
    <t>รอบคอบ</t>
  </si>
  <si>
    <t>เตือน</t>
  </si>
  <si>
    <t>https://www.bangkokbiznews.com/finance/stock/1141412</t>
  </si>
  <si>
    <t>KKP ทุ่ม 950 ล้าน เริ่มซื้อหุ้นคืน 28 ส.ค. / บอร์ดไฟเขียวปันผลครึ่งปี 1.25 บาท</t>
  </si>
  <si>
    <t>ซื้อ</t>
  </si>
  <si>
    <t>ไฟเขียว</t>
  </si>
  <si>
    <t>https://www.bangkokbiznews.com/finance/stock/1141403</t>
  </si>
  <si>
    <t>MGI รุกขาย "บะหมี่กึ่งสำเร็จรูป" เตรียมแถลงเปิดตัว 3 ก.ย.67</t>
  </si>
  <si>
    <t>รุก</t>
  </si>
  <si>
    <t>เตรียม</t>
  </si>
  <si>
    <t>https://www.bangkokbiznews.com/finance/stock/1141358</t>
  </si>
  <si>
    <t>หุ้น AEONTS พุ่ง 6% Valuation ต่ำ หวังรัฐฯกระตุ้นเศรษฐกิจฐานราก</t>
  </si>
  <si>
    <t>https://www.bangkokbiznews.com/finance/stock/1141331</t>
  </si>
  <si>
    <t>"แอร์เมส" เข้าถือหุ้น AP รวม 5% สูงสุดเป็นลำดับ 3</t>
  </si>
  <si>
    <t>สูงสุด</t>
  </si>
  <si>
    <t>https://www.bangkokbiznews.com/finance/stock/1141293</t>
  </si>
  <si>
    <t>"กฤษณ์" ไขก๊อกซีอีโอ IRPC ตั้ง "เสกสกล" นั่งกรรมการ</t>
  </si>
  <si>
    <t>ก๊อก</t>
  </si>
  <si>
    <t>ไข</t>
  </si>
  <si>
    <t>ตั้ง</t>
  </si>
  <si>
    <t>https://www.bangkokbiznews.com/finance/stock/1141292</t>
  </si>
  <si>
    <t>ก.ล.ต. เตือนผู้ถือ หุ้นกู้ EA 12 รุ่น ใช้สิทธิประชุมฯ ซักถาม ก่อนลงมติ 27 ส.ค.</t>
  </si>
  <si>
    <t>https://www.bangkokbiznews.com/finance/stock/1141280</t>
  </si>
  <si>
    <t>MINT ปันผลระหว่างกาล 0.25 บาท / ธีรพงศ์ จันศิริ ลาออกกรรมการ</t>
  </si>
  <si>
    <t>https://www.bangkokbiznews.com/finance/stock/1141273</t>
  </si>
  <si>
    <t>AOT ขยายกำหนดเบิกวงเงินกู้กรุงไทย 2.5 หมื่นล้านจากปี 67 เป็นปี 70</t>
  </si>
  <si>
    <t>กำหนดเบิก</t>
  </si>
  <si>
    <t>https://www.bangkokbiznews.com//finance/stock/1141200</t>
  </si>
  <si>
    <t>หุ้นไทยฟื้นต่อ เดินหน้าวายุภักษ์ หนุน 'บิ๊กแคป' | SET Afternoon | 21-8-67</t>
  </si>
  <si>
    <t>เดินหน้า</t>
  </si>
  <si>
    <t>https://www.bangkokbiznews.com/finance/stock/1141222</t>
  </si>
  <si>
    <t>หุ้น SIRI นิวไฮใหม่ของเดือน ดีลขาย Standard หนุนกำไรเพิ่ม 300 ล้านต่อปี</t>
  </si>
  <si>
    <t>https://www.bangkokbiznews.com/finance/stock/1141203</t>
  </si>
  <si>
    <t>โบรกคาดหุ้นโรงแรมไม่สะเทือน กรณีกลุ่มไฮแอททำบิ๊กดีลกับ SIRI รุกตลาด</t>
  </si>
  <si>
    <t>ไม่สะเทือน</t>
  </si>
  <si>
    <t>บิ๊กดีล</t>
  </si>
  <si>
    <t>ตลาด</t>
  </si>
  <si>
    <t>https://www.bangkokbiznews.com/finance/stock/1141168</t>
  </si>
  <si>
    <t>นักวิเคราะห์ชี้ข่าวลือ GULF ซื้อ EA เป็นไปได้ต่ำ มองลงทุนไอซีทีคุ้มกว่า</t>
  </si>
  <si>
    <t>ข่าวลือ</t>
  </si>
  <si>
    <t>ชี้</t>
  </si>
  <si>
    <t>https://www.bangkokbiznews.com/finance/stock/1141154</t>
  </si>
  <si>
    <t>WHA อัปยอดขายที่ดินพุ่ง ส.ค.ปิดดีล ‘ลูกค้ารายใหญ่’ หนุนปีนี้เกิน 2.4 พันไร่</t>
  </si>
  <si>
    <t>ยอดขาย</t>
  </si>
  <si>
    <t>ใหญ่</t>
  </si>
  <si>
    <t>ปิดดีล</t>
  </si>
  <si>
    <t>เกิน</t>
  </si>
  <si>
    <t>https://www.bangkokbiznews.com/finance/stock/1141140</t>
  </si>
  <si>
    <t>BCPG ควัก 300 ล้าน จ่ายเงินปันผลหุ้นละ 0.10 บาท ขึ้น XD 2 ก.ย.นี้</t>
  </si>
  <si>
    <t>https://www.bangkokbiznews.com/finance/stock/1141136</t>
  </si>
  <si>
    <t>9 หุ้น SET100 แกร่งจัดรอบ ครึ่งปี 67 กำไรสูงสุดทะลุ 1,000%</t>
  </si>
  <si>
    <t>https://www.bangkokbiznews.com/finance/stock/1141105</t>
  </si>
  <si>
    <t>OR แต่งตั้ง ‘พรรณนลิน มหาวงศ์ธิกุล” นั่งกรรมการแทน ‘ดร.บุรณิน’ มีผลทันที</t>
  </si>
  <si>
    <t>https://www.bangkokbiznews.com/finance/stock/1141103</t>
  </si>
  <si>
    <t>OR แจกปันผล 0.27 บาทต่อหุ้น ขึ้น XD 2 ก.ย. นี้</t>
  </si>
  <si>
    <t>https://www.bangkokbiznews.com/finance/stock/1141028</t>
  </si>
  <si>
    <t>บาทแข็งลุ้นกนง. ส่งสัญญาณ ลดดอกเบี้ย | SET Afternoon | 20-8-67</t>
  </si>
  <si>
    <t>สัญญาณ</t>
  </si>
  <si>
    <t>ส่ง</t>
  </si>
  <si>
    <t>https://www.bangkokbiznews.com/finance/stock/1140994</t>
  </si>
  <si>
    <t>หุ้น WARRIX เด้งรีบาวน์ 13% รุกธุรกิจโปรโมทสร้างแบรนด์ เร่งขยายสาขาเพิ่ม</t>
  </si>
  <si>
    <t>เด้ง</t>
  </si>
  <si>
    <t>รีบาวน์</t>
  </si>
  <si>
    <t>โปรโมท</t>
  </si>
  <si>
    <t>เร่ง</t>
  </si>
  <si>
    <t>สาขา</t>
  </si>
  <si>
    <t>https://www.bangkokbiznews.com/finance/stock/1140979</t>
  </si>
  <si>
    <t>หุ้น SCAP พุ่งกระฉูด 3 วันติด ผลงานไตรมาส 2/67 กำไรโต 109% ลุ้นรัฐฯ แจกเงินสดกระตุ้น ศก.ฐานราก</t>
  </si>
  <si>
    <t>https://www.bangkokbiznews.com/finance/stock/1140975</t>
  </si>
  <si>
    <t>SABUY เลื่อนวันประชุมวิสามัญผู้ถือหุ้นอีกครั้ง เหตุเตรียมเอกสารไม่ทัน</t>
  </si>
  <si>
    <t>ประชุม</t>
  </si>
  <si>
    <t>เลื่อน</t>
  </si>
  <si>
    <t>https://www.bangkokbiznews.com/finance/stock/1140965</t>
  </si>
  <si>
    <t>EA เตรียมจัดประชุมผู้ถือหุ้นกู้ 12 ชุด 27 ส.ค. 67 ขอผ่อนผัน-ขยายวันครบกำหนด</t>
  </si>
  <si>
    <t>https://www.bangkokbiznews.com/finance/stock/1140891</t>
  </si>
  <si>
    <t>SABUY ฟื้น !! | ออฟเรคคอร์ด</t>
  </si>
  <si>
    <t>https://www.bangkokbiznews.com/finance/stock/1140910</t>
  </si>
  <si>
    <t>KBANK แจ้งยกเลิก 2 กิจการ "เค-เอสเอ็มอี" - "แคปเชอร์ วัน"</t>
  </si>
  <si>
    <t>กิจการ</t>
  </si>
  <si>
    <t>https://www.bangkokbiznews.com/finance/stock/1140898</t>
  </si>
  <si>
    <t>TFG เพิ่มทุนให้บริษัทอสังหาฯ รวม 485 ล้าน เข้าถือหุ้น 88.18%</t>
  </si>
  <si>
    <t>https://www.bangkokbiznews.com/finance/stock/1140875</t>
  </si>
  <si>
    <t>หุ้น EA สดใส โบรกมองยังมีกำไรธุรกิจโรงไฟฟ้า หนุน NEX - BYD คึกตาม</t>
  </si>
  <si>
    <t>สดใส</t>
  </si>
  <si>
    <t>มี</t>
  </si>
  <si>
    <t>https://www.bangkokbiznews.com/finance/stock/1140808</t>
  </si>
  <si>
    <t>ตลาดหุ้นไทยตอบรับ ปลดล็อกการเมือง 1,330 - 1,360 | SET Afternoon | 19-8-67</t>
  </si>
  <si>
    <t>ตอบรับ</t>
  </si>
  <si>
    <t>https://www.bangkokbiznews.com/finance/stock/1140818</t>
  </si>
  <si>
    <t>"หุ้นส่งออก" มาร์จิ้นลดเพราะบาทแข็ง / SAPPE ดิ่ง โบรกจ่อหั่นเป้าแวว Q3 ไม่สวย</t>
  </si>
  <si>
    <t>มาร์จิ้น</t>
  </si>
  <si>
    <t>ลด</t>
  </si>
  <si>
    <t>บาท</t>
  </si>
  <si>
    <t>แข็ง</t>
  </si>
  <si>
    <t>เป้า</t>
  </si>
  <si>
    <t>ไม่สวย</t>
  </si>
  <si>
    <t>https://www.bangkokbiznews.com/finance/stock/1140800</t>
  </si>
  <si>
    <t>12 หุ้นคอนซูเมอร์ไฟแนนซ์ บวกยกแผง CHAYO พุ่งนำ 25% หวังรัฐฯ กระตุ้นเศรษฐกิจฐานราก</t>
  </si>
  <si>
    <t>https://www.bangkokbiznews.com/finance/stock/1140799</t>
  </si>
  <si>
    <t>17 หุ้นดักฟันด์โฟลว์ไหลเข้า บิ๊กมาร์เก็ตแคปติดโผ PTT AOT ADVANC PTTEP GULF</t>
  </si>
  <si>
    <t>ไหล</t>
  </si>
  <si>
    <t>https://www.bangkokbiznews.com/finance/stock/1140588</t>
  </si>
  <si>
    <t>หุ้น CPF นิวไฮกว่าปีครึ่ง รวบรวม 12 โบรกให้เป้าพื้นฐาน 27-32.25 บาท</t>
  </si>
  <si>
    <t>https://www.bangkokbiznews.com/finance/stock/1140689</t>
  </si>
  <si>
    <t>BIZ มองเป้ารายได้ปี 67 โต 5-10% ครึ่งปีหลังส่งมอบเครื่องมือแพทย์ต่อเนื่อง</t>
  </si>
  <si>
    <t>https://www.bangkokbiznews.com/finance/stock/1140618</t>
  </si>
  <si>
    <t>SCN-CHO ร่วมกันฟ้องขสมก. กว่า 1.3 พันล้าน กรณีรถเมล์ NGV 489 คัน สัญญาปี 60</t>
  </si>
  <si>
    <t>https://www.bangkokbiznews.com/finance/stock/1140595</t>
  </si>
  <si>
    <t>ก.ล.ต.ปรับเกณฑ์กองทุน Thai ESG เพิ่มความยืดหยุ่นการลงทุน</t>
  </si>
  <si>
    <t>เกณฑ์</t>
  </si>
  <si>
    <t>ความยืดหยุ่น</t>
  </si>
  <si>
    <t>https://www.bangkokbiznews.com/finance/stock/1140542</t>
  </si>
  <si>
    <t>วัดใจครม. ใหม่ กระตุ้นเศรษฐกิจ ฟื้นตลาดหุ้นไทย | SET Afternoon | 16-8-67</t>
  </si>
  <si>
    <t>เศรษฐกิจ</t>
  </si>
  <si>
    <t>กระตุ้น</t>
  </si>
  <si>
    <t>https://www.bangkokbiznews.com/finance/stock/1140554</t>
  </si>
  <si>
    <t>เปิดพอร์ตหุ้น "อุ๊งอิ๊ง" นายกฯ คนใหม่ ถือ SC - PR9 รวมกว่า 3 พันล้าน</t>
  </si>
  <si>
    <t>พอร์ต</t>
  </si>
  <si>
    <t>เปิด</t>
  </si>
  <si>
    <t>https://www.bangkokbiznews.com/finance/stock/1140510</t>
  </si>
  <si>
    <t>COM7 แจ้งยุติซื้อหุ้นคืนก่อนกำหนด เหตุอาจมีโครงการลงทุนเพิ่ม</t>
  </si>
  <si>
    <t>ยุติ</t>
  </si>
  <si>
    <t>https://www.bangkokbiznews.com/finance/stock/1140501</t>
  </si>
  <si>
    <t>SC-PR9 บวกดักทาง "อุ๊งอิ๊ง" ขึ้นนายกฯ โบรกเกอร์แนะนำหุ้นเอี่ยวลงทุนรัฐ - วายุภักษ์</t>
  </si>
  <si>
    <t>https://www.bangkokbiznews.com/finance/stock/1140476</t>
  </si>
  <si>
    <t>CIVIL ลงนาม 711 ล้าน คว้างานสร้างทำนบ-อาคาร อ่างเก็บน้ำห้วยฉลอม</t>
  </si>
  <si>
    <t>คว้า</t>
  </si>
  <si>
    <t>https://www.bangkokbiznews.com/finance/stock/1140437</t>
  </si>
  <si>
    <t>PTT ปันผลระหว่างกาล 0.80 บาทต่อหุ้น ขึ้น XD 28 ส.ค. 67</t>
  </si>
  <si>
    <t>https://www.bangkokbiznews.com/finance/stock/1140363</t>
  </si>
  <si>
    <t>SABUY งบ Q2/67 พลิกตัวแดง 2.9 พันล้าน โดนบังคับขายหุ้น AS - SBNEXT ขาดทุน 602 ล้าน</t>
  </si>
  <si>
    <t>งบ</t>
  </si>
  <si>
    <t>ตัวแดง</t>
  </si>
  <si>
    <t>ขาดทุน</t>
  </si>
  <si>
    <t>https://www.bangkokbiznews.com/finance/stock/1140345</t>
  </si>
  <si>
    <t>ITD ขาดทุน 1.7 พันล้าน ใน Q2/67 ผู้สอบบัญชีไม่ให้ข้อสรุปงบ</t>
  </si>
  <si>
    <t>https://www.bangkokbiznews.com/finance/stock/1140323</t>
  </si>
  <si>
    <t>หุ้น COM7 พุ่งแรง 9% ผลงานออกมาดีกว่าคาด เก็งเปิดตัวไอโฟนใหม่เดือนหน้า</t>
  </si>
  <si>
    <t>พุ่ง</t>
  </si>
  <si>
    <t>https://www.bangkokbiznews.com/finance/stock/1140302</t>
  </si>
  <si>
    <t>TOA โชว์ Q2/67 รายได้ 5.4 พันล้าน ปันผลครึ่งปี 0.33 บาทต่อหุ้น</t>
  </si>
  <si>
    <t>โชว์</t>
  </si>
  <si>
    <t>https://www.bangkokbiznews.com/finance/stock/1140301</t>
  </si>
  <si>
    <t>YGG ผิดนัดชำระคืน'เงินกู้ยืม' ระยะสั้น เร่งเจรจาแบงก์เจ้าหนี้ เลื่อนจ่าย</t>
  </si>
  <si>
    <t>นัด</t>
  </si>
  <si>
    <t>ผิด</t>
  </si>
  <si>
    <t>https://www.bangkokbiznews.com/finance/stock/1140294</t>
  </si>
  <si>
    <t>WARRIX เผย Q2/67 รายได้ 350 ล้าน โต 36.7% ยอดขายขยายตัวทุกช่องทาง</t>
  </si>
  <si>
    <t>ขยายตัว</t>
  </si>
  <si>
    <t>https://www.bangkokbiznews.com/finance/stock/1140298</t>
  </si>
  <si>
    <t>หุ้นเสี่ยหนู ร่วงแพ็กคู่ STEC-STPI ดิ่งกว่า 9% ผลงานต่ำคาด-ลุ้นแคนดิเดตนายกฯ</t>
  </si>
  <si>
    <t>https://www.bangkokbiznews.com/finance/stock/1140287</t>
  </si>
  <si>
    <t>EA ครึ่งปีแรก กำไร 1.4 พันล้าน มั่นใจเคลียร์ดบ.หุ้นกู้ตามนัด ลุยหาพาร์ทเนอร์</t>
  </si>
  <si>
    <t>https://www.bangkokbiznews.com/finance/stock/1140270</t>
  </si>
  <si>
    <t>EA มั่นใจโหวตหุ้นกู้ครั้งต่อไปผ่านฉลุย ThaiBMA คาดอนุมัติตามฝั่งสถาบัน</t>
  </si>
  <si>
    <t>ผ่านฉลุย</t>
  </si>
  <si>
    <t>https://www.bangkokbiznews.com/finance/stock/1140251</t>
  </si>
  <si>
    <t>EA งบ Q2/67 กำไร 541 ล้าน ลด 74.9% เร่งหาผู้ร่วมทุนใหม่เสริมแกร่งการเงิน</t>
  </si>
  <si>
    <t>https://www.bangkokbiznews.com/finance/stock/1140237</t>
  </si>
  <si>
    <t>OSP งบ Q2/67 กำไรสุทธิ 604 ล้าน เพิ่ม 9.9% ปันผลระหว่างกาล 0.30 บาท</t>
  </si>
  <si>
    <t>https://www.bangkokbiznews.com/finance/stock/1140228</t>
  </si>
  <si>
    <t>HANA กำไร Q2/67 ลดลง 40% ยอดขายตก ค่าใช้จ่ายเพิ่ม</t>
  </si>
  <si>
    <t>ลดลง</t>
  </si>
  <si>
    <t>ตก</t>
  </si>
  <si>
    <t>ค่าใช้จ่าย</t>
  </si>
  <si>
    <t>https://www.bangkokbiznews.com/finance/stock/1140220</t>
  </si>
  <si>
    <t>CPF พลิกกำไร 6.9 พันล้านใน Q2/67 มีปันผลระหว่างกาล 0.45 บาทต่อหุ้น</t>
  </si>
  <si>
    <t>พลิก</t>
  </si>
  <si>
    <t>https://www.bangkokbiznews.com/finance/stock/1140213</t>
  </si>
  <si>
    <t>AOT กำไร Q3/67 ที่ 4.5 พันล้าน เพิ่ม 44.5% รายได้โต-ต้นทุนการเงินลด</t>
  </si>
  <si>
    <t>ต้นทุน</t>
  </si>
  <si>
    <t>https://www.bangkokbiznews.com/finance/stock/1140216</t>
  </si>
  <si>
    <t>XPG ครึ่งปีแรก67 กวาดกำไร 51 ล้าน โต 50% มั่นใจปีนี้ธุรกิจสินเชื่อเข้าเป้า</t>
  </si>
  <si>
    <t>สินเชื่อ</t>
  </si>
  <si>
    <t>เข้าเป้า</t>
  </si>
  <si>
    <t>https://www.bangkokbiznews.com/finance/stock/1140193</t>
  </si>
  <si>
    <t>SIRI และ XPG กอดคอร่วงหลัง "เศรษฐา" ขาดคุณสมบัตินายกฯ</t>
  </si>
  <si>
    <t>กอดคอ</t>
  </si>
  <si>
    <t>https://www.bangkokbiznews.com/finance/stock/1140190</t>
  </si>
  <si>
    <t>หุ้น CPAXT - CPALL ดิ่ง 5% ศาล รธน.ตัดสิน เศรษฐา พ้นนายกฯ หวั่นดิจิทัลวอลเล็ตไม่ได้ไปต่อ</t>
  </si>
  <si>
    <t>https://www.bangkokbiznews.com/finance/stock/1140166</t>
  </si>
  <si>
    <t>BCH ทุ่ม 300 ล้าน เปิดศูนย์มะเร็ง จ.นนทบุรี ชี้ไตรมาส 3 เข้าไฮซีซันธุรกิจ</t>
  </si>
  <si>
    <t>ทุ่ม</t>
  </si>
  <si>
    <t>เข้า</t>
  </si>
  <si>
    <t>https://www.bangkokbiznews.com/finance/stock/1140140</t>
  </si>
  <si>
    <t>หุ้นไทยแกว่งตัว รอเม็ดเงินใหม่เข้าช้อป เน้นเทรดดิ้ง KTB-TRUE | SET Afternoon | 14-8-67</t>
  </si>
  <si>
    <t>แกว่งตัว</t>
  </si>
  <si>
    <t>https://www.bangkokbiznews.com/finance/stock/1140149</t>
  </si>
  <si>
    <t>EA มั่นใจเปิดประชุมหุ้นกู้ EA249A รอบหน้า 23 ส.ค.นี้ ไม่โดนรายย่อยเทรอบสอง</t>
  </si>
  <si>
    <t>มั่นใจ</t>
  </si>
  <si>
    <t>ไม่โดนเท</t>
  </si>
  <si>
    <t>https://www.bangkokbiznews.com/finance/stock/1140150</t>
  </si>
  <si>
    <t>TKN กำไร Q2/67 เพิ่ม 37.5 % ปันผลระหว่างกาล 0.30 บาท ย้ำเป้าปี 67 โต 10%</t>
  </si>
  <si>
    <t>https://www.bangkokbiznews.com/finance/stock/1140144</t>
  </si>
  <si>
    <t>JAS จ่อออก JAS-W4 แจกฟรีผู้ถือหุ้นอัตรา 2 ต่อ 1 ราคาแปลงสภาพ 3 บาท</t>
  </si>
  <si>
    <t>แจก</t>
  </si>
  <si>
    <t>https://www.bangkokbiznews.com/finance/stock/1140120</t>
  </si>
  <si>
    <t>ประชุมหุ้นกู้ EA วุ่น รายย่อยบอยคอต ไม่มาประชุม เลื่อนนัดใหม่ 23 ส.ค.นี้</t>
  </si>
  <si>
    <t>วุ่น</t>
  </si>
  <si>
    <t>รายย่อย</t>
  </si>
  <si>
    <t>บอยคอต</t>
  </si>
  <si>
    <t>https://www.bangkokbiznews.com/finance/stock/1140115</t>
  </si>
  <si>
    <t>THCOM ลุ้นปิดดีลอินเดีย หนุน‘รายได้’โค้งท้ายพุ่ง</t>
  </si>
  <si>
    <t>ลุ้น</t>
  </si>
  <si>
    <t>https://www.bangkokbiznews.com/finance/stock/1140110</t>
  </si>
  <si>
    <t>3 หุ้นกลุ่มเพื่อไทยบวกยกแผง SC - SIRI บวกนำ 3.45% ลุ้นศาล รธน.ตัดสินคดีนายกฯ 15.00 น.</t>
  </si>
  <si>
    <t>https://www.bangkokbiznews.com/finance/stock/1140099</t>
  </si>
  <si>
    <t>STEC จัดโครงสร้างผ่านโฮลดิ้ง ตั้งโต๊ะแลกหุ้น 19 ส.ค.-21 ต.ค.67</t>
  </si>
  <si>
    <t>โครงสร้าง</t>
  </si>
  <si>
    <t>จัด</t>
  </si>
  <si>
    <t>https://www.bangkokbiznews.com/finance/stock/1140097</t>
  </si>
  <si>
    <t>หุ้น STARK-ALL-WORLD กลับมาเทรดชั่วคราว 23 ส.ค. - 2 ก.ย. 67 ก่อนเพิกถอน</t>
  </si>
  <si>
    <t>https://www.bangkokbiznews.com/finance/stock/1140064</t>
  </si>
  <si>
    <t>TTA กำไรสุทธิ Q2/67 ลด 30% ผลกระทบอัตราแลกเปลี่ยน</t>
  </si>
  <si>
    <t>https://www.bangkokbiznews.com/finance/stock/1140062</t>
  </si>
  <si>
    <t>DITTO งบ Q2/67 กำไรโต 35% มีงานลงนามแล้วรอส่งมอบ 4.4 พันล้าน</t>
  </si>
  <si>
    <t>ส่งมอบ</t>
  </si>
  <si>
    <t>https://www.bangkokbiznews.com/finance/stock/1140046</t>
  </si>
  <si>
    <t>BDMS กำไร Q2/67 อยู่ที่ 3.3 พันล้าน โต 9% ผู้ป่วยไทย-เทศเพิ่ม ดอกเบี้ยจ่ายลด</t>
  </si>
  <si>
    <t>ดอกเบี้ย</t>
  </si>
  <si>
    <t>https://www.bangkokbiznews.com/finance/stock/1140032</t>
  </si>
  <si>
    <t>CPALL กำไร Q2/67 อยู่ที่ 6.2 พันล้าน บวก 40.5% คาดทั้งปีรายได้โตใกล้เคียง GDP</t>
  </si>
  <si>
    <t>https://www.bangkokbiznews.com/finance/stock/1140008</t>
  </si>
  <si>
    <t>DELTA TRUE TU ตัวเก็งกอง Thai ESG จ่อลงทุน ผลจาก SET เริ่มใช้ FTSE Russell ESG ปี 69</t>
  </si>
  <si>
    <t>ลงทุน</t>
  </si>
  <si>
    <t>https://www.bangkokbiznews.com/finance/stock/1139972</t>
  </si>
  <si>
    <t>กองทุนแสนล้าน 'วายุภักษ์ 1' ฟื้นชีพหุ้นไทย | SET Afternoon | 13-8-67</t>
  </si>
  <si>
    <t>https://www.bangkokbiznews.com/finance/stock/1139984</t>
  </si>
  <si>
    <t>หุ้น SVI พุ่งกว่า 20% นิวไฮรอบเกือบเดือน กำไร Q2/67 โต 106% คาดผลงานดีต่อเนื่อง</t>
  </si>
  <si>
    <t>ดี</t>
  </si>
  <si>
    <t>https://www.bangkokbiznews.com/finance/stock/1139936</t>
  </si>
  <si>
    <t>BGRIM กำไร Q2/67 ย่อลง 66% มีปันผลระหว่างกาล 0.18 บาท/หุ้น</t>
  </si>
  <si>
    <t>ย่อลง</t>
  </si>
  <si>
    <t>https://www.bangkokbiznews.com/finance/stock/1139925</t>
  </si>
  <si>
    <t>หุ้น ADVICE บวกพุ่ง 11% เซอร์ไพรส์ตลาด จ่ายปันผลสูง ให้มากกว่า ADVANC</t>
  </si>
  <si>
    <t>สูง</t>
  </si>
  <si>
    <t>https://www.bangkokbiznews.com/finance/stock/1139854</t>
  </si>
  <si>
    <t>ThaiBMA รับหุ้นกู้ ‘ซบเซา’ ผลพวง EA ขอเลื่อนชำระหนี้ ชี้กระทบหุ้นกู้ออกใหม่</t>
  </si>
  <si>
    <t>ซบเซา</t>
  </si>
  <si>
    <t>ชำระหนี้</t>
  </si>
  <si>
    <t>https://www.bangkokbiznews.com/finance/stock/1139678</t>
  </si>
  <si>
    <t>อัปเดตเป้าราคาหุ้น OR รวบรวม 9 โบรกให้ 16.50-25 บาท หลัง Q2/67 กำไร 2.5 พันล้าน</t>
  </si>
  <si>
    <t>https://www.bangkokbiznews.com/finance/stock/1139743</t>
  </si>
  <si>
    <t>"วายุภักษ์" หนุนหุ้นฟื้น 90 จุด ทุก 1 แสนล้าน เก็งตัว 3 เด่น GULF - ADVANC - BCP</t>
  </si>
  <si>
    <t>https://www.bangkokbiznews.com/finance/stock/1139668</t>
  </si>
  <si>
    <t>AJA ยกเลิกซื้อเพิ่มทุน SABUY ชี้เหตุราคาไม่เหมาะสม</t>
  </si>
  <si>
    <t>https://www.bangkokbiznews.com/finance/stock/1139666</t>
  </si>
  <si>
    <t>JKN เผยศาลยกฟ้องคดีหมิ่นพันล้าน รุกฟ้องกลับ "ทีซีจี" ไต่สวน 19 ส.ค. 67</t>
  </si>
  <si>
    <t>ศาล</t>
  </si>
  <si>
    <t>ยกฟ้อง</t>
  </si>
  <si>
    <t>ฟ้องกลับ</t>
  </si>
  <si>
    <t>https://www.bangkokbiznews.com/finance/stock/1139600</t>
  </si>
  <si>
    <t>WHA เผยประกอบการครึ่งปีแรก 67 ทำนิวไฮ จ่อเพิ่มเป้ายอดขายที่ดิน</t>
  </si>
  <si>
    <t>https://www.bangkokbiznews.com/finance/stock/1139595</t>
  </si>
  <si>
    <t>PTT โชว์งบ Q2/67 แรง 76.4% กำไร 3.5 หมื่นล้าน สต๊อกน้ำมันบวก 3 พันล้าน</t>
  </si>
  <si>
    <t>https://www.bangkokbiznews.com/finance/stock/1139586</t>
  </si>
  <si>
    <t>AU กำไร Q2/67 พุ่ง 68% ก.ย.นี้ผุด After You แห่งแรกที่กัมพูชา</t>
  </si>
  <si>
    <t>https://www.bangkokbiznews.com/finance/stock/1139567</t>
  </si>
  <si>
    <t>หุ้น TIDLOR ร่วง 15% สวนกำไร Q2/67 บวก กังวลคุณภาพสินทรัพย์อ่อนแอ</t>
  </si>
  <si>
    <t>https://www.bangkokbiznews.com/finance/stock/1139510</t>
  </si>
  <si>
    <t>ตลาดชะลอลงทุน ลุ้นคดีนายกฯ 14 ส.ค. 67 | SET Afternoon | 9-8-67</t>
  </si>
  <si>
    <t>ชะลอ</t>
  </si>
  <si>
    <t>https://www.bangkokbiznews.com/finance/stock/1139543</t>
  </si>
  <si>
    <t>EA ยืดหนี้หุ้นกู้ EA248A สำเร็จ มั่นใจ 14 ส.ค. รุ่น EA249A ได้การสนับสนุนอีก</t>
  </si>
  <si>
    <t>กำารสนับสนุน</t>
  </si>
  <si>
    <t>https://www.bangkokbiznews.com/finance/stock/1139540</t>
  </si>
  <si>
    <t>IVL งบ Q2/67 พลิกขาดทุน 2.3 หมื่นล้าน ด้อยค่าสินทรัพย์ถาวรกดดัน</t>
  </si>
  <si>
    <t>https://www.bangkokbiznews.com/finance/stock/1139530</t>
  </si>
  <si>
    <t>JKN ตั้ง “เบเคอร์ ทิลลี่" เป็นที่ปรึกษาผู้ทำแผนฟื้นฟูกิจการ</t>
  </si>
  <si>
    <t>ที่ปรึกษา</t>
  </si>
  <si>
    <t>https://www.bangkokbiznews.com/finance/stock/1139409</t>
  </si>
  <si>
    <t>แวลูหุ้น SCC วูบ 4 แสนล้าน ปิโตรเคมีกดดันทั้งปี 67</t>
  </si>
  <si>
    <t>วูบ</t>
  </si>
  <si>
    <t>https://www.bangkokbiznews.com/finance/stock/1139495</t>
  </si>
  <si>
    <t>จับตาเงื่อนไข TU กู้เงิน ITC ’ซีอีโอ‘แจงเพิ่มผลตอบแทน-เรียกเงินคืนได้ตลอด</t>
  </si>
  <si>
    <t>เงื่อนไข</t>
  </si>
  <si>
    <t>จับตา</t>
  </si>
  <si>
    <t>https://www.bangkokbiznews.com/finance/stock/1139490</t>
  </si>
  <si>
    <t>EA เผย 9 สถาบันการเงินหนุนปล่อยสินเชื่อ คลายปัญหาสภาพคล่องกว่า 8 พันล้าน</t>
  </si>
  <si>
    <t>ปัญหา</t>
  </si>
  <si>
    <t>คลาย</t>
  </si>
  <si>
    <t>https://www.bangkokbiznews.com/finance/stock/1139459</t>
  </si>
  <si>
    <t>MAJOR ตั้งประธานบอร์ดใหม่ กำไร Q2/67 หด 56% อยู่ที่ 232 ล้าน</t>
  </si>
  <si>
    <t>หด</t>
  </si>
  <si>
    <t>https://www.bangkokbiznews.com/finance/stock/1139456</t>
  </si>
  <si>
    <t>OR เผย Q2/67 กำไรสุทธิ 2.5 พันล้าน ยอดขายน้ำมันลดลงทั้งดีเซลและเบนซิน</t>
  </si>
  <si>
    <t>สุทธิ</t>
  </si>
  <si>
    <t>https://www.bangkokbiznews.com/finance/stock/1139454</t>
  </si>
  <si>
    <t>PTT จ่าย 1.6 พันล้านซื้อ "เทวา ฟาร์มา (ประเทศไทย)" ขยายช่องทางขายยาในประเทศ</t>
  </si>
  <si>
    <t>ช่องทางขาย</t>
  </si>
  <si>
    <t>https://www.bangkokbiznews.com/finance/stock/1139450</t>
  </si>
  <si>
    <t>GPSC กำไร Q2/67 โต 362% ปริมาณขายไฟฟ้าและไอน้ำเพิ่ม</t>
  </si>
  <si>
    <t>ปริมาณขาย</t>
  </si>
  <si>
    <t>https://www.bangkokbiznews.com/finance/stock/1139448</t>
  </si>
  <si>
    <t>GULF เป้ารายได้ปี 67 โต 30% รุกโซลาร์รูฟกว่าพัน MW เดินหน้าจับมือ Google</t>
  </si>
  <si>
    <t>https://www.bangkokbiznews.com/finance/stock/1139444</t>
  </si>
  <si>
    <t>CPAXT กำไร Q2/67 โต 43.5% จ่อปันผลระหว่างกาล 0.18 บาท</t>
  </si>
  <si>
    <t>https://www.bangkokbiznews.com/finance/stock/1139435</t>
  </si>
  <si>
    <t>GULF กำไร Q2/67 ที่ 4.7 พันล้าน พุ่ง 64.3% รับรู้ส่วนแบ่งบริษัทในกลุ่มเพิ่ม</t>
  </si>
  <si>
    <t>ส่วนแบ่ง</t>
  </si>
  <si>
    <t>https://www.bangkokbiznews.com/finance/stock/1139425</t>
  </si>
  <si>
    <t>PTTGC พลิกกำไร Q2/67 ที่ 1.8 พันล้าน รับรู้ซื้อคืนหุ้นกู้และขายพีทีทีดิจิตอล</t>
  </si>
  <si>
    <t>https://www.bangkokbiznews.com/finance/stock/1139421</t>
  </si>
  <si>
    <t>ก.ล.ต. แจ้งผู้ถือหุ้นกู้ EA249A ใช้สิทธิประชุมผู้ถือหุ้นกู้ 14 ส.ค.นี้</t>
  </si>
  <si>
    <t>https://www.bangkokbiznews.com/finance/stock/1139369</t>
  </si>
  <si>
    <t>สัญญาณเสี่ยง ญี่ปุ่น-สหรัฐ กดดันหุ้นผันผวนทั่วโลก | SET Afternoon | 8-8-67</t>
  </si>
  <si>
    <t>เสี่ยง</t>
  </si>
  <si>
    <t>ผันผวน</t>
  </si>
  <si>
    <t>https://www.bangkokbiznews.com/finance/stock/1139393</t>
  </si>
  <si>
    <t>หุ้น SCC หล่น 200 บาทครั้งแรกรอบ 16 ปี ผู้บริหารมองตลาดเคมีภัณฑ์ H2/67 เหนื่อย</t>
  </si>
  <si>
    <t>หล่น</t>
  </si>
  <si>
    <t>https://www.bangkokbiznews.com/finance/stock/1139371</t>
  </si>
  <si>
    <t>BCP กำไร Q2/67 ที่ 1.8 พันล้าน บวก 298% Inventory Gain หนุน ผนวกรับรู้ขายโรงไฟฟ้า</t>
  </si>
  <si>
    <t>https://www.bangkokbiznews.com/finance/stock/1139362</t>
  </si>
  <si>
    <t>TOP กำไร Q2/67 พุ่ง 396% แตะ 5.5 พันล้าน บันทึกผลบวกสต๊อกน้ำมัน 1.3 พันล้าน</t>
  </si>
  <si>
    <t>https://www.bangkokbiznews.com/finance/stock/1139330</t>
  </si>
  <si>
    <t>หุ้น EA รีบาวน์แรง โบรกชี้ถ้าพรุ่งนี้ยืดหนี้หุ้นกู้สำเร็จคึกได้อีก</t>
  </si>
  <si>
    <t>ยืดหนี้หุ้นกู้</t>
  </si>
  <si>
    <t>https://www.bangkokbiznews.com/finance/stock/1139332</t>
  </si>
  <si>
    <t>หุ้น MGI บวกพุ่ง 2 วันติด รุกธุรกิจเสริมความงาม เปิดตัว จิวเวอรี่ คอลเลคชั่นแรก 3 ก.ย.</t>
  </si>
  <si>
    <t>https://www.bangkokbiznews.com/finance/stock/1139307</t>
  </si>
  <si>
    <t>BH กำไร Q2/67 ที่ 1.9 พันล้าน โต 10.5% ปันผลระหว่างกาล 2 บาท/หุ้น</t>
  </si>
  <si>
    <t>https://www.bangkokbiznews.com/finance/stock/1139253</t>
  </si>
  <si>
    <t>MGI รอดไป !! I ออฟเรคคอร์ด</t>
  </si>
  <si>
    <t>รอด</t>
  </si>
  <si>
    <t>https://www.bangkokbiznews.com/finance/stock/1139267</t>
  </si>
  <si>
    <t>PT จ่อขายที่ดิน-อาคาร 450 ล้าน เสริมสภาพคล่องกิจการ</t>
  </si>
  <si>
    <t>เสริม</t>
  </si>
  <si>
    <t>https://www.bangkokbiznews.com/finance/stock/1139265</t>
  </si>
  <si>
    <t>JKN เผยศาลล้มละลายกลางเลื่อนนัดฟังคำสั่งตั้งผู้ทำแผนเป็น 29 ส.ค. 67</t>
  </si>
  <si>
    <t>ล้มละลาย</t>
  </si>
  <si>
    <t>https://www.bangkokbiznews.com/finance/stock/1139260</t>
  </si>
  <si>
    <t>BSRC พลิกกำไร 221 ล้านใน Q2/67 โรงกลั่นศรีราชาผลิตสูงสุดเป็นประวัติการณ์</t>
  </si>
  <si>
    <t>https://www.bangkokbiznews.com/finance/stock/1139259</t>
  </si>
  <si>
    <t>AOT แจ้งผู้โดยสารสายการบินแอร์เอเชียปรับปรุงระบบ 7-8 ส.ค. เผื่อเวลาอย่างน้อย 3 ชม.</t>
  </si>
  <si>
    <t>ระบบ</t>
  </si>
  <si>
    <t>ปรับปรุง</t>
  </si>
  <si>
    <t>https://www.bangkokbiznews.com/finance/stock/1139256</t>
  </si>
  <si>
    <t>BAFS กำไร Q2/67 ขยายตัว 309% ค่าเสื่อมน้อยลงและงวดปีก่อนฐานต่ำ</t>
  </si>
  <si>
    <t>https://www.bangkokbiznews.com/finance/stock/1139246</t>
  </si>
  <si>
    <t>THCOM กำไร Q2/67 เหลือ 62.8 ล้าน ลดลง 86% เหตุไม่มีรายการพิเศษ</t>
  </si>
  <si>
    <t>https://www.bangkokbiznews.com/finance/stock/1139238</t>
  </si>
  <si>
    <t>ICHI กำไร Q2/67 อยู่ที่ 378 ล้าน เพิ่ม 48% ยอดขายน้ำชา-น้ำด่างในประเทศขยายตัว</t>
  </si>
  <si>
    <t>https://www.bangkokbiznews.com/finance/stock/1139232</t>
  </si>
  <si>
    <t>BCPG กำไร Q2/67 อยู่ที่ 1.2 พันล้าน พุ่ง 518% รับรู้รายการพิเศษ 1.1 พันล้าน</t>
  </si>
  <si>
    <t>https://www.bangkokbiznews.com/finance/stock/1139203</t>
  </si>
  <si>
    <t>MGI กำไร Q2/67 แตะ 58.9 ล้าน บวก 32.5% จ่อทุ่ม 60 ล้าน รุกจิวเวลรี่-คลินิกเวชกรรม</t>
  </si>
  <si>
    <t>https://www.bangkokbiznews.com/finance/stock/1139183</t>
  </si>
  <si>
    <t>INTUCH กำไร Q2/67 ที่ 3.4 พันล้าน โต 19.5% ปันผลระหว่างกาล 2 บาท</t>
  </si>
  <si>
    <t>https://www.bangkokbiznews.com/finance/stock/1139174</t>
  </si>
  <si>
    <t>TU กำไร Q2/67 ที่ 1.2 พันล้าน เพิ่มเป้ายอดขายปี 67 โต 4-5% ลงทุน 4.5 พันล้าน</t>
  </si>
  <si>
    <t>https://www.bangkokbiznews.com/finance/stock/1139141</t>
  </si>
  <si>
    <t>PTTEP คาดปริมาณขาย Q3/67 ย่อมาที่ 4.8 แสนบาร์เรล/วัน ปิดซ่อมบำรุงในอ่าวไทย</t>
  </si>
  <si>
    <t>ย่อ</t>
  </si>
  <si>
    <t>https://www.bangkokbiznews.com/finance/stock/1139124</t>
  </si>
  <si>
    <t>10 หุ้นไฟแนนซ์บวกยกแผง MTC นำกลุ่มพุ่ง 6.17% งบไตรมาส 2/67 ดีกว่าคาด</t>
  </si>
  <si>
    <t>กลุ่ม</t>
  </si>
  <si>
    <t>https://www.bangkokbiznews.com/finance/stock/1139118</t>
  </si>
  <si>
    <t>BBGI ควัก 370 ล้านซื้อ "บีบีจีไอไบโอดีเซล" 30% จากกลุ่ม UAC คาดลงนาม 7 ส.ค.67</t>
  </si>
  <si>
    <t>https://www.bangkokbiznews.com/finance/stock/1139114</t>
  </si>
  <si>
    <t>‘กลุ่ม รพ.’ จ่อรับตะวันออกกลางพุ่ง THG ชี้คนไข้ต่างชาติ หนุนรายได้โตทะลุ 10%</t>
  </si>
  <si>
    <t>https://www.bangkokbiznews.com/finance/stock/1139063</t>
  </si>
  <si>
    <t>วัดกำไร ADVANC - TRUE | ออฟเรคคอร์ด</t>
  </si>
  <si>
    <t>วัด</t>
  </si>
  <si>
    <t>https://www.bangkokbiznews.com/finance/stock/1139073</t>
  </si>
  <si>
    <t>MINT กำไร 6 เดือนแรกพุ่ง 74% โบรกแนะ ‘ซื้อ’ รับครึ่งหลังไฮซีซั่น</t>
  </si>
  <si>
    <t>https://www.bangkokbiznews.com/finance/stock/1139080</t>
  </si>
  <si>
    <t>QH เผยกำไรสุทธิ Q2/67 เท่ากับ 619.9 ล้าน ลดลง 7.3%</t>
  </si>
  <si>
    <t>https://www.bangkokbiznews.com/finance/stock/1139079</t>
  </si>
  <si>
    <t>MTC กำไร Q2/67 ที่ 1.4 พันล้าน โต 20% รายได้เพิ่ม 13% ขาดทุนเครดิตลด 18%</t>
  </si>
  <si>
    <t>https://www.bangkokbiznews.com/finance/stock/1139075</t>
  </si>
  <si>
    <t>SHR งบ Q2/67 ขาดทุนลดลง รวม 6 เดือนแรกกำไร 40 ล้าน</t>
  </si>
  <si>
    <t>https://www.bangkokbiznews.com/finance/stock/1139067</t>
  </si>
  <si>
    <t>ก.ล.ต. แจ้งเตือนผู้ถือหุ้นกู้ EA248A ใช้สิทธิประชุมผู้ถือหุ้นกู้ 9 ส.ค. 67</t>
  </si>
  <si>
    <t>https://www.bangkokbiznews.com/finance/stock/1139064</t>
  </si>
  <si>
    <t>ADVANC กำไร Q2/67 ที่ 8.57 พันล้าน คงเป้าหมายลงทุน 2.6 หมื่นล้าน</t>
  </si>
  <si>
    <t>https://www.bangkokbiznews.com/finance/stock/1139051</t>
  </si>
  <si>
    <t>IRPC งบ Q2/67 ขาดทุนลดลง รวม 6 เดือนยังพลิกกำไร 812 ล้าน</t>
  </si>
  <si>
    <t>https://www.bangkokbiznews.com/finance/stock/1139039</t>
  </si>
  <si>
    <t>BAM เผย "สันธิษณ์ วัฒนกุล" ลาออก CFO "ชาญวิทย์ กวีสุนทรเสนาะ" ขึ้นแทน 1 ก.ย. 67</t>
  </si>
  <si>
    <t>https://www.bangkokbiznews.com/finance/stock/1138856</t>
  </si>
  <si>
    <t>FTSE ESG Scores' วัดคุณภาพ บจ. ปี 69 เน้น 'เปิดเผยข้อมูล' | SET Afternoon | 6-8-67</t>
  </si>
  <si>
    <t>คุณภาพ</t>
  </si>
  <si>
    <t>https://www.bangkokbiznews.com/finance/stock/1138995</t>
  </si>
  <si>
    <t>GUNKUL ตั้งบ.ย่อยในญี่ปุ่นรุกพลังงานทดแทน เปิดงบ Q2/67 กำไร 461 ล้าน บวก 2.25%</t>
  </si>
  <si>
    <t>https://www.bangkokbiznews.com/finance/stock/1138989</t>
  </si>
  <si>
    <t>ITC ปล่อยกู้ 1.1 หมื่นล้านแก่ TU / กำไร Q2/67 บวก 127% - จ่อปันผลระหว่างกาล</t>
  </si>
  <si>
    <t>กู้</t>
  </si>
  <si>
    <t>ปล่อย</t>
  </si>
  <si>
    <t>https://www.bangkokbiznews.com/finance/stock/1138958</t>
  </si>
  <si>
    <t>‘FETCO’ เผยความเชื่อมั่นนักลงทุน 3 เดือนหน้า ร่วงสู่ระดับ ‘ซบเซา’</t>
  </si>
  <si>
    <t>ระดับ</t>
  </si>
  <si>
    <t>https://www.bangkokbiznews.com/finance/stock/1138956</t>
  </si>
  <si>
    <t>อัปเดตเป้าราคาหุ้น MINT รวบรวม 9 โบรกให้ 34 - 42 บาท หลังงบ Q2/67 กำไร 2.8 พันล้าน</t>
  </si>
  <si>
    <t>https://www.bangkokbiznews.com/finance/stock/1138939</t>
  </si>
  <si>
    <t>หุ้น MINT ร่วง 7.41% ผลงานต่ำคาด ต้นทุนปรับขึ้น สวนทางนทท.คึก</t>
  </si>
  <si>
    <t>https://www.bangkokbiznews.com/finance/stock/1138913</t>
  </si>
  <si>
    <t>TCAP กำไร Q2/67 แตะ 2 พันล้าน รวม 6 เดือนแรกเติบโต 10%</t>
  </si>
  <si>
    <t>https://www.bangkokbiznews.com/finance/stock/1138911</t>
  </si>
  <si>
    <t>RATCH เดินเครื่องเชิงพาณิชย์โรงไฟฟ้าแดดฟิลิปปินส์ 74 MW</t>
  </si>
  <si>
    <t>เชิงพาณิชย์</t>
  </si>
  <si>
    <t>เดินเครื่อง</t>
  </si>
  <si>
    <t>https://www.bangkokbiznews.com/finance/stock/1138883</t>
  </si>
  <si>
    <t>สุดยอดหุ้น SETESG จ่ายปันผลสูงทะลุ 5% ยาวนาน 4 ปี</t>
  </si>
  <si>
    <t>https://www.bangkokbiznews.com/finance/stock/1138872</t>
  </si>
  <si>
    <t>3K-BAT กู้ 120 ล้านจากผู้ถือหุ้นเพื่อหนุนสภาพคล่อง ใช้คืนใน 6 เดือน</t>
  </si>
  <si>
    <t>https://www.bangkokbiznews.com/finance/stock/1138857</t>
  </si>
  <si>
    <t>MINT กำไรสุทธิเติบโต 74% ในครึ่งแรกปี 67</t>
  </si>
  <si>
    <t>https://www.bangkokbiznews.com/finance/stock/1138851</t>
  </si>
  <si>
    <t>CPALL ควัก 13.9 ล้านซื้อหุ้น CPAXT จากผู้ถือหุ้นคัดค้านควบบริษัทแล้ว</t>
  </si>
  <si>
    <t>https://www.bangkokbiznews.com/finance/stock/1138835</t>
  </si>
  <si>
    <t>16 หุ้น SET100 พีอีต่ำปันผลถี่ SIRI ครองแชมป์ให้ยิลด์ 11.8%</t>
  </si>
  <si>
    <t>ยิลด์</t>
  </si>
  <si>
    <t>แชมป์</t>
  </si>
  <si>
    <t>https://www.bangkokbiznews.com/finance/stock/1138791</t>
  </si>
  <si>
    <t>แรงขายกระหน่ำ ฉุดหุ้นโลกดิ่งแรง โยกเงินเข้าพันธบัตร | SET Afternoon | 5-8-67</t>
  </si>
  <si>
    <t>https://www.bangkokbiznews.com/finance/stock/1138795</t>
  </si>
  <si>
    <t>4 โบรกคาดกำไร PTT งวด Q2/67 อยู่ที่ 3.1-3.4 หมื่นล้าน โต 53-70%</t>
  </si>
  <si>
    <t>https://www.bangkokbiznews.com/finance/stock/1138774</t>
  </si>
  <si>
    <t>ตลท.จับมือ EXIM BANK แลกเปลี่ยนข้อมูล ESG ส่งเสริมสินเชื่อเพื่อการพัฒนาที่ยั่งยืน</t>
  </si>
  <si>
    <t>ข้อมูล</t>
  </si>
  <si>
    <t>แลกเปลี่ยน</t>
  </si>
  <si>
    <t>ส่งเสริม</t>
  </si>
  <si>
    <t>https://www.bangkokbiznews.com/finance/stock/1138766</t>
  </si>
  <si>
    <t>NAM คว้ารางวัล"อย. ควอลิตี้ อวอร์ด" 3 ปีซ้อน</t>
  </si>
  <si>
    <t>รางวัล</t>
  </si>
  <si>
    <t>https://www.bangkokbiznews.com/finance/stock/1138748</t>
  </si>
  <si>
    <t>CPN ปฏิเสธข่าวซื้อสินทรัพย์ธุรกิจห้างสรรพสินค้าที่เยอรมนี</t>
  </si>
  <si>
    <t>ข่าว</t>
  </si>
  <si>
    <t>ปฏิเสธ</t>
  </si>
  <si>
    <t>https://www.bangkokbiznews.com/finance/stock/1138746</t>
  </si>
  <si>
    <t>BCP แจ้งยังไม่มีข้อมูลประกันสังคมจ้องขายหุ้น</t>
  </si>
  <si>
    <t>ไม่มีข้อมูล</t>
  </si>
  <si>
    <t>https://www.bangkokbiznews.com/finance/stock/1138742</t>
  </si>
  <si>
    <t>TNR กำไร Q2/67 โต 927% กลับรายการด้อยค่ากรณีเพลย์บอย</t>
  </si>
  <si>
    <t>https://www.bangkokbiznews.com/finance/stock/1138722</t>
  </si>
  <si>
    <t>กลุ่ม BTS ชิงเวอร์ชวลแบงก์ จับมือพันธมิตรยื่นขอไลเซนส์ ก.ย.67</t>
  </si>
  <si>
    <t>เวอร์ชวลแบงก์</t>
  </si>
  <si>
    <t>ชิง</t>
  </si>
  <si>
    <t>พันธมิตร</t>
  </si>
  <si>
    <t>จับมือ</t>
  </si>
  <si>
    <t>ไลเซนส์</t>
  </si>
  <si>
    <t>ยื่นขอ</t>
  </si>
  <si>
    <t>https://www.bangkokbiznews.com/finance/stock/1138506</t>
  </si>
  <si>
    <t>EA ไม่นิ่ง | ออฟเรคคอร์ด</t>
  </si>
  <si>
    <t>ไม่นิ่ง</t>
  </si>
  <si>
    <t>https://www.bangkokbiznews.com/finance/stock/1138565</t>
  </si>
  <si>
    <t>โบรกคาด GULF โชว์กำไร Q2/67 สร้างสถิติใหม่ แนะราคาเป้าหมาย 52-56 บาท</t>
  </si>
  <si>
    <t>คาด</t>
  </si>
  <si>
    <t>สถิติ</t>
  </si>
  <si>
    <t>https://www.bangkokbiznews.com/finance/stock/1138567</t>
  </si>
  <si>
    <t>DIMET เผย บ.ร่วมมีปัญหาผู้สอบบัญชี เป็นเหตุไม่บันทึกเงินลงทุนใน Q1/67</t>
  </si>
  <si>
    <t>https://www.bangkokbiznews.com/finance/stock/1138561</t>
  </si>
  <si>
    <t>PSL โชว์กำไร Q2/67 ที่ 529 ล้านโต 85% รายได้เฉลี่ยเพิ่ม ขายเรือ 2 ลำ</t>
  </si>
  <si>
    <t>https://www.bangkokbiznews.com/finance/stock/1138558</t>
  </si>
  <si>
    <t>หุ้น PTTGC โรบอทเทรดดิ้งมากสุด 49.32% มูลค่า 326.56 ล้านบาท</t>
  </si>
  <si>
    <t>PTTGC</t>
  </si>
  <si>
    <t>โรบอทเทรดดิ้ง</t>
  </si>
  <si>
    <t>มากสุด</t>
  </si>
  <si>
    <t>https://www.bangkokbiznews.com/finance/stock/1138541</t>
  </si>
  <si>
    <t>BTS ปรับโครงสร้างใหญ่ หวังรุกธุรกิจใหม่ ทดแทนสัมปทานรถไฟฟ้า</t>
  </si>
  <si>
    <t>BTS</t>
  </si>
  <si>
    <t>สัมปทาน</t>
  </si>
  <si>
    <t>ทดแทน</t>
  </si>
  <si>
    <t>https://www.bangkokbiznews.com/finance/stock/1138539</t>
  </si>
  <si>
    <t>TRUE งบ Q2/67 ผลงานกระเตื้อง 19% เป้าปี 67 หวังมีกำไร</t>
  </si>
  <si>
    <t>กระเตื้อง</t>
  </si>
  <si>
    <t>หวัง</t>
  </si>
  <si>
    <t>https://www.bangkokbiznews.com/finance/stock/1138496</t>
  </si>
  <si>
    <t>ดอกเบี้ยขาลง หุ้นไทยมีลุ้น รับฟันด์โฟลว์ | SET Afternoon | 2-8-67</t>
  </si>
  <si>
    <t>SET</t>
  </si>
  <si>
    <t>ขาลง</t>
  </si>
  <si>
    <t>ฟันด์โฟลว์</t>
  </si>
  <si>
    <t>https://www.bangkokbiznews.com/finance/stock/1138514</t>
  </si>
  <si>
    <t>GULF ย้ำนักลงทุนไม่ต้องตกใจ เหตุปิดสมุด-เรียกประชุมผู้ถือหุ้นกู้ 2 รุ่น</t>
  </si>
  <si>
    <t>GULF</t>
  </si>
  <si>
    <t>ตกใจ</t>
  </si>
  <si>
    <t>ไม่ต้อง</t>
  </si>
  <si>
    <t>https://www.bangkokbiznews.com/finance/stock/1138488</t>
  </si>
  <si>
    <t>VGI เจรจาพันธมิตรรุก Virtual Bank เพิ่มทุน 1.32 หมื่นล้านบาทรองรับ</t>
  </si>
  <si>
    <t>VGI</t>
  </si>
  <si>
    <t>https://www.bangkokbiznews.com/finance/stock/1138467</t>
  </si>
  <si>
    <t>BCP บวกนำกลุ่มโรงกลั่น 2 วันติด กังวลสงครามตะวันออกกลาง จับตาความรุนแรงช่วงสุดสัปดาห์</t>
  </si>
  <si>
    <t>BCP</t>
  </si>
  <si>
    <t>ตะวันออก</t>
  </si>
  <si>
    <t>สงคราม</t>
  </si>
  <si>
    <t>https://www.bangkokbiznews.com/finance/stock/1138445</t>
  </si>
  <si>
    <t>BTS ปรับโครงสร้าง เสนอซื้อหุ้น ROCTEC และ RABBIT พร้อมเพิ่มทุน 1.3 หมื่นล้าน</t>
  </si>
  <si>
    <t>https://www.bangkokbiznews.com/finance/stock/1138444</t>
  </si>
  <si>
    <t>หุ้น TPOLY บวกพุ่ง 11.32% คว้างาน รพ.สุราษฎร์ธานี 325 ล้าน 'โบรก'แนะ รอจับจังหวะย่อเทรดดิ้ง</t>
  </si>
  <si>
    <t>TPOLY</t>
  </si>
  <si>
    <t>https://www.bangkokbiznews.com/finance/stock/1138442</t>
  </si>
  <si>
    <t>ตลท. เตือนเกาะติดข้อมูล BTS ตั้งโต๊ะเทนเดอร์ฯ RABBIT-ROCTEC</t>
  </si>
  <si>
    <t>เทนเดอร์</t>
  </si>
  <si>
    <t>เปิดประวัติ "ฉัตรพล" ซีอีโอใหม่ EA ผู้เชี่ยวชาญพลังงานทดแทน</t>
  </si>
  <si>
    <t>ซีอีโอ</t>
  </si>
  <si>
    <t>https://www.bangkokbiznews.com/finance/stock/1138395</t>
  </si>
  <si>
    <t>โบรกคาด EA ยืดหนี้หุ้นกู้สำเร็จ เหตุเสนอดอกเบี้ยจูงใจ</t>
  </si>
  <si>
    <t>https://www.bangkokbiznews.com/finance/stock/1138414</t>
  </si>
  <si>
    <t>EA แต่งตั้ง ‘ฉัตรพล ศรีประทุม’ นั่งแท่น CEO มีผลตั้งแต่ 1 ส.ค.นี้</t>
  </si>
  <si>
    <t>CEO</t>
  </si>
  <si>
    <t>แต่งตั้ง</t>
  </si>
  <si>
    <t>https://www.bangkokbiznews.com/finance/stock/1138385</t>
  </si>
  <si>
    <t>STEC ย้ำไม่โดนค่าปรับ กรณีสร้างรัฐสภาใหม่ส่งมอบ ก.ย. 66</t>
  </si>
  <si>
    <t>STEC</t>
  </si>
  <si>
    <t>ค่าปรับ</t>
  </si>
  <si>
    <t>ไม่โดน</t>
  </si>
  <si>
    <t>https://www.bangkokbiznews.com/finance/stock/1138355</t>
  </si>
  <si>
    <t>หุ้น CPF ร่วงแรง ผิดหวังไวรัสหมูบราซิลไม่เอื้อประโยชน์ แถมกังวลปลาหมอคางดำ</t>
  </si>
  <si>
    <t>CPF</t>
  </si>
  <si>
    <t>https://www.bangkokbiznews.com/finance/stock/1138125</t>
  </si>
  <si>
    <t>ไขกุญแจธุรกิจครอบครัว ก้าวสู่ความยั่งยืน | SET Afternoon | 1-8-67</t>
  </si>
  <si>
    <t>ครอบครัว</t>
  </si>
  <si>
    <t>ยั่งยืน</t>
  </si>
  <si>
    <t>https://www.bangkokbiznews.com/finance/stock/1138335</t>
  </si>
  <si>
    <t>EA ขอยืดหนี้หุ้นกู้ EA248A วงเงิน 1,500 ล้าน เป็นกลางปี 68 นัดประชุม 9 ส.ค.67</t>
  </si>
  <si>
    <t>https://www.bangkokbiznews.com/finance/stock/1138268</t>
  </si>
  <si>
    <t>หุ้น Meta ปิดบวก 7% หลังกำไรพุ่ง 73% แต่ Metaverse ยังขาดทุน 4 พันล้านดอลลาร์</t>
  </si>
  <si>
    <t>Meta</t>
  </si>
  <si>
    <t>ขาด</t>
  </si>
  <si>
    <t>https://www.bangkokbiznews.com/finance/stock/1138275</t>
  </si>
  <si>
    <t>หุ้น BGRIM บวก 5.56% คาดกำไรไตรมาส 2/67 โต 22% ขายไฟฟ้าให้กฟผ.เพิ่ม 2,554 GWh</t>
  </si>
  <si>
    <t>BGRIM</t>
  </si>
  <si>
    <t>https://www.bangkokbiznews.com/finance/stock/1138260</t>
  </si>
  <si>
    <t>NUSA ยันมีแหล่งเงินพอไถ่ถอนหุ้นกู้ / ชุด NMO247A ชำระช้าเพราะปัญหาบริหาร</t>
  </si>
  <si>
    <t>NUSA</t>
  </si>
  <si>
    <t>เงิน</t>
  </si>
  <si>
    <t>พอ</t>
  </si>
  <si>
    <t>https://www.bangkokbiznews.com/finance/stock/1138257</t>
  </si>
  <si>
    <t>JKN เลื่อนส่งงบ Q1/67 ไปอีก รอศาลแต่งตั้งผู้ทำแผนฟื้นฟู</t>
  </si>
  <si>
    <t>JKN</t>
  </si>
  <si>
    <t>https://www.bangkokbiznews.com/finance/stock/1138234</t>
  </si>
  <si>
    <t>ก.ล.ต.เกาะติดหุ้นกู้ EA ‘ThaiBMA’ จับตา 1-2 ส.ค. นี้ บริษัทเผยวาระเรียกประชุม</t>
  </si>
  <si>
    <t>https://www.bangkokbiznews.com/finance/stock/1138217</t>
  </si>
  <si>
    <t>“เบร็นตัน” ลาออกทุกตำแหน่งบริหาร RML “ปลื้มจิตต์” รักษาการซีอีโอแทน</t>
  </si>
  <si>
    <t>RML</t>
  </si>
  <si>
    <t>บริหาร</t>
  </si>
  <si>
    <t>https://www.bangkokbiznews.com/finance/stock/1138210</t>
  </si>
  <si>
    <t>SCCC งบ Q2/67 กำไร 873 ล้าน เพิ่ม 33% ตลาด "เวียดนามใต้-ศรีลังกา" หนุนผลงาน</t>
  </si>
  <si>
    <t>SCCC</t>
  </si>
  <si>
    <t>https://www.bangkokbiznews.com/finance/stock/1138183</t>
  </si>
  <si>
    <t>อัปเดตเป้าพื้นฐานหุ้น PTTEP รวม 11 โบรกฯให้ 164-215 บาท หลังกำไร Q2/67 โต 14%</t>
  </si>
  <si>
    <t>https://www.bangkokbiznews.com/finance/stock/1138148</t>
  </si>
  <si>
    <t>ดีเดย์ดิจิทัลวอลเล็ต กระตุ้นหุ้นใหญ่ BBL-KBANK-CPALL | SET Afternoon | 31-7-67</t>
  </si>
  <si>
    <t>https://www.bangkokbiznews.com/finance/stock/1138134</t>
  </si>
  <si>
    <t>กองทุน KTAM เอี่ยวลงทุน EA ปิดตัว ตามเงื่อนไขมูลค่าหน่วยรวมต่ำกว่า 50 ล้าน</t>
  </si>
  <si>
    <t>ต่ำ</t>
  </si>
  <si>
    <t>https://www.bangkokbiznews.com/finance/stock/1138075</t>
  </si>
  <si>
    <t>หุ้น IP ย้ายจาก mai เข้า SET เริ่ม 1 ส.ค. 67</t>
  </si>
  <si>
    <t>IP</t>
  </si>
  <si>
    <t>ย้าย</t>
  </si>
  <si>
    <t>https://www.bangkokbiznews.com/finance/stock/1138065</t>
  </si>
  <si>
    <t>BSRC ออกหุ้นกู้ 2 ชุด 4 พันล้าน ขายนักลงทุนสถาบัน ดอกเบี้ย 3.14-3.16%</t>
  </si>
  <si>
    <t>BSRC</t>
  </si>
  <si>
    <t>https://www.bangkokbiznews.com/finance/stock/1138030</t>
  </si>
  <si>
    <t>จับชีพจร หุ้น SET100 รอบ 7 เดือน ตัวไหนติดลบมากสุด</t>
  </si>
  <si>
    <t>ลบ</t>
  </si>
  <si>
    <t>https://www.bangkokbiznews.com/finance/stock/1138031</t>
  </si>
  <si>
    <t>AOT เผยรายได้ลด 143 ล้าน/เดือน หลัง 1 ส.ค. 67 "คิง เพาเวอร์ ดิวตี้ฟรี" คืนพื้นที่</t>
  </si>
  <si>
    <t>AOT</t>
  </si>
  <si>
    <t>HMPRO ปิดบริษัทย่อยที่เวียดนามตั้งเผื่อด้อยค่าในงบ 21 ล้านบาท</t>
  </si>
  <si>
    <t>HMPRO</t>
  </si>
  <si>
    <t>https://www.bangkokbiznews.com/finance/stock/1138021</t>
  </si>
  <si>
    <t>"ชัชวาลย์ เจียรวนนท์" ลาออกกรรมการ EA มีผล 28 ก.ค.67</t>
  </si>
  <si>
    <t>https://www.bangkokbiznews.com/finance/stock/1138018</t>
  </si>
  <si>
    <t>PTTEP กำไร Q2/67 ที่ 2.39 หมื่นล้าน โต 13.96% จ่อปันผลระหว่างกาล 4.50 บาท</t>
  </si>
  <si>
    <t>https://www.bangkokbiznews.com/finance/stock/1138004</t>
  </si>
  <si>
    <t>ก.ล.ต.ปรับเกณฑ์รองรับกอง Thai ESG เน้น บลจ.ใช้ “Fiduciary Duty”</t>
  </si>
  <si>
    <t>Thai ESG</t>
  </si>
  <si>
    <t>กลต.</t>
  </si>
  <si>
    <t>https://www.bangkokbiznews.com/finance/stock/1137995</t>
  </si>
  <si>
    <t>15 หุ้นใหญ่ SETESG ต่ำบุ๊กแวลู PTTGC ถูกสุดในกลุ่ม</t>
  </si>
  <si>
    <t>ถูก</t>
  </si>
  <si>
    <t>https://www.bangkokbiznews.com/finance/stock/1137955</t>
  </si>
  <si>
    <t>เคาะเกณฑ์ TESG ผ่านฉลุย เตรียมดันหุ้นไทย ฟื้นรับเงินลงทุน | SET Afternoon | 30-7-67</t>
  </si>
  <si>
    <t>TESG</t>
  </si>
  <si>
    <t>https://www.bangkokbiznews.com/finance/stock/1137936</t>
  </si>
  <si>
    <t>NUSA กู้ 1 พันล้านจาก "ธนา พาวเวอร์" นำหุ้น "วินด์ เอ็นเนอร์ยี่" เป็นหลักประกัน</t>
  </si>
  <si>
    <t>หลักประกัน</t>
  </si>
  <si>
    <t>https://www.bangkokbiznews.com/finance/stock/1137898</t>
  </si>
  <si>
    <t>GRAMMY ซื้อ Big Lot หุ้น ONEE จาก "วันทอง โฮลดิ้งส์" รวมถือ 35.09%</t>
  </si>
  <si>
    <t>ONEE</t>
  </si>
  <si>
    <t>https://www.bangkokbiznews.com/finance/stock/1137887</t>
  </si>
  <si>
    <t>HMPRO งบ Q2/67 ทรงตัว กำไร 1.6 พันล้าน รายได้ 1.8 หมื่นล้าน</t>
  </si>
  <si>
    <t>ทรงตัว</t>
  </si>
  <si>
    <t>https://www.bangkokbiznews.com/finance/stock/1137880</t>
  </si>
  <si>
    <t>กองทุน THAIESG ใหม่เตรียมเข้า ครม. มีหุ้นอะไรน่าสะสมบ้าง?</t>
  </si>
  <si>
    <t>กองทุน</t>
  </si>
  <si>
    <t>https://www.bangkokbiznews.com/finance/stock/1137876</t>
  </si>
  <si>
    <t>หุ้น DELTA บวกนำกลุ่ม 7.55% ผลงานไตรมาส 2/67 ดีกว่าคาด รับแรงหนุน AI-ดาต้าเซ็นเตอร์</t>
  </si>
  <si>
    <t>ดีกว่า</t>
  </si>
  <si>
    <t>https://www.bangkokbiznews.com/finance/stock/1137716</t>
  </si>
  <si>
    <t>IPO ชะงักเข้าระดมทุน ที่ปรึกษาฯ คาดครึ่งปีหลังบจ.ใหม่พลาดเป้า</t>
  </si>
  <si>
    <t>ชะงัก</t>
  </si>
  <si>
    <t>https://www.bangkokbiznews.com/finance/stock/1137714</t>
  </si>
  <si>
    <t>2 โบรกให้เป้าราคาหุ้น AOT ที่ 70-72 บาท คาดกำไร Q3 ฟื้นแรง</t>
  </si>
  <si>
    <t>ฟื้นแรง</t>
  </si>
  <si>
    <t>https://www.bangkokbiznews.com/finance/stock/1137622</t>
  </si>
  <si>
    <t>DELTA สร้างสถิติกำไรสูงสุด Q2/67 แตะ 6.5 พันล้าน โต 40%</t>
  </si>
  <si>
    <t>https://www.bangkokbiznews.com/finance/stock/1137520</t>
  </si>
  <si>
    <t>ล็อกเป้าลุ้น หุ้นกำไรเด่น INTUCH - CPALL - BA | SET Afternoon | 26-7-67</t>
  </si>
  <si>
    <t>CPALL</t>
  </si>
  <si>
    <t>BA</t>
  </si>
  <si>
    <t>https://www.bangkokbiznews.com/finance/stock/1137476</t>
  </si>
  <si>
    <t>หุ้น FM บวกพุ่ง 12% 'โบรก'คาดกำไรโตถึง 109% ราคาเหมาะสมสิ้นปี ที่ 7.85 บ.</t>
  </si>
  <si>
    <t>https://www.bangkokbiznews.com/finance/stock/1137466</t>
  </si>
  <si>
    <t>6 หุ้น โรงกลั่น - ปิโตรเคมี กอดคอร่วง SPRC - BCP ดิ่งนำ 4.43% กังวล พ.ร.บ.กองทุนน้ำมันฉบับใหม่</t>
  </si>
  <si>
    <t>https://www.bangkokbiznews.com/finance/stock/1137451</t>
  </si>
  <si>
    <t>GULF ปัดเข้าเทคโอเวอร์ บจ.อื่น หลังข่าวลือสะพัด ซื้อหุ้น EA</t>
  </si>
  <si>
    <t>เทคโอเวอร์</t>
  </si>
  <si>
    <t>https://www.bangkokbiznews.com/finance/stock/1137442</t>
  </si>
  <si>
    <t>‘สมใจนึก’ รับกำลังเร่งปรับแผนธุรกิจ EA ใหม่ พร้อมคืนเงิน ‘หุ้นกู้ - ตั๋วบีอี’</t>
  </si>
  <si>
    <t>https://www.bangkokbiznews.com/finance/stock/1137355</t>
  </si>
  <si>
    <t>ตลาดหุ้นซึม ดัชนีทดสอบโลว์เดิม 1,280-1,270 จุด | SET Afternoon | 25-7-67</t>
  </si>
  <si>
    <t>ซึม</t>
  </si>
  <si>
    <t>ดัชนี</t>
  </si>
  <si>
    <t>โลว์</t>
  </si>
  <si>
    <t>https://www.bangkokbiznews.com/finance/stock/1137324</t>
  </si>
  <si>
    <t>“AQUA” ชำระจ่ายหุ้นกู้ครบ 628.8 ล้าน เรียบร้อย เตรียมคลอดหุ้นกู้ตัวใหม่ 600 ล้านบาท เริ่ม ส.ค.67</t>
  </si>
  <si>
    <t>ครบ</t>
  </si>
  <si>
    <t>คลอด</t>
  </si>
  <si>
    <t>https://www.bangkokbiznews.com/finance/stock/1137290</t>
  </si>
  <si>
    <t>บลจ.จี้‘EA’แจงแผนธุรกิจใหม่ ‘ไทยสมายล์บัส’ ปฏิเสธข่าวถูกเทขายหุ้นทิ้ง</t>
  </si>
  <si>
    <t>https://www.bangkokbiznews.com/finance/stock/1137274</t>
  </si>
  <si>
    <t>AQUA ดันธุรกิจอาหารโตเท่าตัวปี 68 รายได้แตะ 2,000 ล้านบาท</t>
  </si>
  <si>
    <t>แตะ</t>
  </si>
  <si>
    <t>https://www.bangkokbiznews.com/finance/stock/1137227</t>
  </si>
  <si>
    <t>หุ้น FM เทรดวันแรกเปิดลบ 14% พบสถาบัน - ประกันสังคม - เซียนหุ้นแห่ร่วมจอง IPO</t>
  </si>
  <si>
    <t>https://www.bangkokbiznews.com/finance/stock/1137213</t>
  </si>
  <si>
    <t>TQM ลงทุน "มายกรุ๊ป อินเทลลิเจ้นท์" แปลงหนี้เป็นทุน 300 ล้าน ถือหุ้น 19%</t>
  </si>
  <si>
    <t>แปลงหนี้</t>
  </si>
  <si>
    <t>https://www.bangkokbiznews.com/finance/stock/1137202</t>
  </si>
  <si>
    <t>SCG กำไรไตรมาส 2 ลด 54% รับผลกระทบค่าใช้จ่ายไฟไหม้ 'มาบตาพุด แทงค์เทอร์มินัล'</t>
  </si>
  <si>
    <t>https://www.bangkokbiznews.com/finance/stock/1137182</t>
  </si>
  <si>
    <t>ตลท.-BOI ส่งเสริมบจ.สนับสนุนมูลนิธิ รพร. เพื่อเฉลิมพระเกียรติพระบาทสมเด็จพระเจ้าอยู่หัว</t>
  </si>
  <si>
    <t>สนับสนุน</t>
  </si>
  <si>
    <t>https://www.bangkokbiznews.com/finance/stock/1137183</t>
  </si>
  <si>
    <t>"สุชาติ ชมกลิ่น" โยกหุ้น ARIN ทั้งหมด 16.9% เข้ากองทุนเกียรตินาคินภัทร</t>
  </si>
  <si>
    <t>โยก</t>
  </si>
  <si>
    <t>https://www.bangkokbiznews.com/finance/stock/1137172</t>
  </si>
  <si>
    <t>หุ้น GUNKUL นิวโลว์รอบเกือบ 4 ปี ผู้บริหารยืนยันรายได้ยังขยายตัว</t>
  </si>
  <si>
    <t>นิวโลว์</t>
  </si>
  <si>
    <t>https://www.bangkokbiznews.com/finance/stock/1137147</t>
  </si>
  <si>
    <t>ไร้แรงหนุน ฉุดหุ้นไทย หลุด 1,300 จุด | SET Afternoon | 24-7-67</t>
  </si>
  <si>
    <t>แรงหนุน</t>
  </si>
  <si>
    <t>ไร้</t>
  </si>
  <si>
    <t>ฉุด</t>
  </si>
  <si>
    <t>https://www.bangkokbiznews.com/finance/stock/1137118</t>
  </si>
  <si>
    <t>ไอพีโอ FM เทรดวันแรก 25 ก.ค. 67 กลุ่มดุษฎีโหนดถือรวม 51.8% ล็อกหุ้นทั้งหมด</t>
  </si>
  <si>
    <t>ล็อก</t>
  </si>
  <si>
    <t>https://www.bangkokbiznews.com/finance/stock/1137094</t>
  </si>
  <si>
    <t>3 หุ้นกลุ่ม EA บวกยกแผง พุ่งนำกลุ่มกว่า 15.59% เด้งรับกระแสข่าวขาย ไทย สมายล์ บัส</t>
  </si>
  <si>
    <t>ยกแผง</t>
  </si>
  <si>
    <t>https://www.bangkokbiznews.com/finance/stock/1137088</t>
  </si>
  <si>
    <t>CK ได้งานโยธา และจัดหาระบบรถไฟฟ้าสีส้ม 1.11 แสนล้าน จาก BEM</t>
  </si>
  <si>
    <t>https://www.bangkokbiznews.com/finance/stock/1137084</t>
  </si>
  <si>
    <t>หุ้น TOA ร่วง 4.21% คาดงบไตรมาส 2/67 ยังไม่ฟื้น รับผลกระทบ อสังหาฯ ซบเซา</t>
  </si>
  <si>
    <t>ไม่ฟื้น</t>
  </si>
  <si>
    <t>อสังหาฯ</t>
  </si>
  <si>
    <t>https://www.bangkokbiznews.com/finance/stock/1137032</t>
  </si>
  <si>
    <t>ตลท. รับ DR “INDIAESG19” เริ่มซื้อขาย 24 ก.ค. นี้</t>
  </si>
  <si>
    <t>เริ่ม</t>
  </si>
  <si>
    <t>https://www.bangkokbiznews.com/finance/stock/1137025</t>
  </si>
  <si>
    <t>"สมใจนึก เองตระกูล" ลาออก ปธ.บอร์ด และกรรมการ MAJOR</t>
  </si>
  <si>
    <t>บอร์ด</t>
  </si>
  <si>
    <t>ประธาน</t>
  </si>
  <si>
    <t>https://www.bangkokbiznews.com/finance/stock/1137021</t>
  </si>
  <si>
    <t>ที่ปรึกษาการเงินอิสระของ SGC เห็นควรรับเงินกู้ 6.1 พันล้านจาก SINGER</t>
  </si>
  <si>
    <t>https://www.bangkokbiznews.com/finance/stock/1137014</t>
  </si>
  <si>
    <t>PSL ซื้อเรือมือสอง 4 ลำจากจีน 2.8 พันล้าน ส่งผลมีกองเรือรวม 45 ลำ</t>
  </si>
  <si>
    <t>ซื้ื้อ</t>
  </si>
  <si>
    <t>เรือ</t>
  </si>
  <si>
    <t>https://www.bangkokbiznews.com/finance/stock/1137047</t>
  </si>
  <si>
    <t>หุ้นเข้าโซนขาลง (ต่อ) แรงกดดัน ขาดความเชื่อมั่นลงทุน | SET Afternoon | 23-7-67</t>
  </si>
  <si>
    <t>ขา</t>
  </si>
  <si>
    <t>ลง</t>
  </si>
  <si>
    <t>ความเชื่อมั่น</t>
  </si>
  <si>
    <t>https://www.bangkokbiznews.com/finance/stock/1136979</t>
  </si>
  <si>
    <t>หุ้น KTB ลุ้นนิวไฮรอบ 6 เดือน กำไร Q2/67 พุ่ง 10% เป้าพื้นฐาน 22.30 บาท</t>
  </si>
  <si>
    <t>https://www.bangkokbiznews.com/finance/stock/1136967</t>
  </si>
  <si>
    <t>บลจ.แอสเซทพลัส แจงEA เลื่อนไถ่ถอนตั๋วแลกเงิน 2 รุ่น มูลค่า 600 ล้านบาท</t>
  </si>
  <si>
    <t>https://www.bangkokbiznews.com/finance/stock/1136952</t>
  </si>
  <si>
    <t>หุ้น SAWAD รูดหลังโดนเร่งคดีที่ DSI ผู้บริหารยันประเด็นเก่า ลูกค้าเข้าใจ</t>
  </si>
  <si>
    <t>SAWAD</t>
  </si>
  <si>
    <t>รูด</t>
  </si>
  <si>
    <t>https://www.bangkokbiznews.com/finance/stock/1136943</t>
  </si>
  <si>
    <t>"หุ้นไทย" ปิดเช้านี้ 1,305 จุด ลดลง 11.28 จุด จากแรงขายหุ้น EA ฉุดตลาด</t>
  </si>
  <si>
    <t>https://www.bangkokbiznews.com/finance/stock/1136925</t>
  </si>
  <si>
    <t>"แอสเซทพลัส" เผย EA เลื่อนไถ่ถอน B/E กำหนดเดิมวันนี้ 23 ก.ค. ไปเป็น 9 ส.ค. 67</t>
  </si>
  <si>
    <t>https://www.bangkokbiznews.com/finance/stock/1136915</t>
  </si>
  <si>
    <t>หุ้น KKP ร่วง 7.32% 'โบรก'ปรับประมาณกำไรลง หลังงบไตรมาส 2/67 ต่ำคาด</t>
  </si>
  <si>
    <t>จบ</t>
  </si>
  <si>
    <t>https://www.bangkokbiznews.com/finance/stock/1136620</t>
  </si>
  <si>
    <t>GULF INTUCH ... 1+1 ที่มากกว่า 2 เพราะ Singtel</t>
  </si>
  <si>
    <t>มากกว่า</t>
  </si>
  <si>
    <t>การควบรวม</t>
  </si>
  <si>
    <t>https://www.bangkokbiznews.com/finance/stock/1136677</t>
  </si>
  <si>
    <t>2 โบรกให้เป้าราคาหุ้น KBANK ที่ 155 บาท หลังกำไร Q2/67 สูง 1.2 หมื่นล้าน</t>
  </si>
  <si>
    <t>https://www.bangkokbiznews.com/finance/stock/1136573</t>
  </si>
  <si>
    <t>อัปเดตเป้า ราคาหุ้น BBL รวบรวม 13 โบรกฯ ให้ 164.75 - 200 บาท โชว์งบ Q2/67 โตเกินคาด</t>
  </si>
  <si>
    <t>https://www.bangkokbiznews.com/finance/stock/1136678</t>
  </si>
  <si>
    <t>KKC ยืนยันไม่ปิดกิจการถาวร แค่หยุดบางส่วนงานชั่วคราว</t>
  </si>
  <si>
    <t>ไม่ปิด</t>
  </si>
  <si>
    <t>ถาวร</t>
  </si>
  <si>
    <t>https://www.bangkokbiznews.com/finance/stock/1136563</t>
  </si>
  <si>
    <t>ส่องปูมชีวิต ‘นลินี รัตนาวะดี’ ลมใต้ปีก ‘สารัชถ์’ บิ๊กบอส GULF</t>
  </si>
  <si>
    <t>ส่อง</t>
  </si>
  <si>
    <t>ชีวิต</t>
  </si>
  <si>
    <t>https://www.bangkokbiznews.com/finance/stock/1136603</t>
  </si>
  <si>
    <t>YGG เปิดโครงสร้างล่าสุด "ธนัช" อดีตหุ้นใหญ่เหลือถือ 0.96% จากเดิม 41.13%</t>
  </si>
  <si>
    <t>https://www.bangkokbiznews.com/finance/stock/1136605</t>
  </si>
  <si>
    <t>KTC กำไรครึ่งแรกปี 67 แตะ 3.6 พันล้าน ลด 1.3% หลังตั้งสำรอง - ต้นทุนดอกเบี้ยเพิ่ม</t>
  </si>
  <si>
    <t>https://www.bangkokbiznews.com/finance/stock/1136590</t>
  </si>
  <si>
    <t>หุ้นไทยวันนี้ (19 ก.ค.) ปิดตลาด ร่วง 7.62 จุด ผวาตั้งสำรอง - NPL แบงก์พุ่ง</t>
  </si>
  <si>
    <t>ปิดตลาด</t>
  </si>
  <si>
    <t>https://www.bangkokbiznews.com/finance/stock/1136564</t>
  </si>
  <si>
    <t>พาเหรดแบงก์ใหญ่ กำไร Q2/67 ต่ำคาด ไร้ปัจจัยบวกหนุน | SET Afternoon | 19-7-67</t>
  </si>
  <si>
    <t>ตำ่</t>
  </si>
  <si>
    <t>ปัจจัยบวก</t>
  </si>
  <si>
    <t>https://www.bangkokbiznews.com/finance/stock/1136533</t>
  </si>
  <si>
    <t>กบข. ยันไม่มีลงทุนหุ้น - หุ้นกู้ EA เกณฑ์คัดกรองเข้ม - เน้นผลตอบแทนระยะยาว</t>
  </si>
  <si>
    <t>กบข.</t>
  </si>
  <si>
    <t>ยัน</t>
  </si>
  <si>
    <t>https://www.bangkokbiznews.com/finance/stock/1136524</t>
  </si>
  <si>
    <t>CPALL ออกหุ้นกู้ใหม่ 4 ชุด อายุ 4-10 ปี ชูเรทติ้งใหม่ระดับ AA- ดอกเบี้ยสูงสุด 3.98%</t>
  </si>
  <si>
    <t>เรทติ้ง</t>
  </si>
  <si>
    <t>https://www.bangkokbiznews.com/finance/stock/1136517</t>
  </si>
  <si>
    <t>9 หุ้นโรงไฟฟ้ากอดคอดิ่ง BGRIM-GPSC นำกลุ่มร่วง 9% หลังค่าไฟตรึงราคาเดิม 4.18 บาท</t>
  </si>
  <si>
    <t>https://www.bangkokbiznews.com/finance/stock/1136507</t>
  </si>
  <si>
    <t>AQUA ร่วมทุน 2.5 พันล้าน ตั้ง Food Holding ซื้อแบรนด์ร้านดังกว่า 200 สาขา</t>
  </si>
  <si>
    <t>https://www.bangkokbiznews.com/finance/stock/1136487</t>
  </si>
  <si>
    <t>ThaiBMA ลุ้น ‘แผนคืนหนี้’ EA ช่วย ‘ลดแรง’ แพนิกนักลงทุน</t>
  </si>
  <si>
    <t>ThaiBMA</t>
  </si>
  <si>
    <t>แพนิก</t>
  </si>
  <si>
    <t>ลดแรง</t>
  </si>
  <si>
    <t>https://www.bangkokbiznews.com/finance/stock/1136485</t>
  </si>
  <si>
    <t>ตลท. เข้มประเมินความยั่งยืนบจ. HSBC ทบทวนธรรมาภิบาลลูกค้าปล่อยกู้</t>
  </si>
  <si>
    <t>ประเมิน</t>
  </si>
  <si>
    <t>ความยั่งยืน</t>
  </si>
  <si>
    <t>https://www.bangkokbiznews.com/finance/stock/1136483</t>
  </si>
  <si>
    <t>หุ้นไทยวันนี้ 19 ก.ค.67 ECB คงดอกเบี้ยตามคาด บอนด์ยีลด์เด้ง กรอบ 1,310 - 1,330 จุด</t>
  </si>
  <si>
    <t>คง</t>
  </si>
  <si>
    <t>บอนด์ยีลด์</t>
  </si>
  <si>
    <t>https://www.bangkokbiznews.com/finance/stock/1136452</t>
  </si>
  <si>
    <t>TSTH กำไร Q1 (มิ.ย.67) 89 ล้าน เพิ่ม 82% เผยมติผู้ถือหุ้นงดปันผลงวดปี 66/67</t>
  </si>
  <si>
    <t>https://www.bangkokbiznews.com/finance/stock/1136444</t>
  </si>
  <si>
    <t>"จิราพร" ลดถือหุ้น SUN สัดส่วน 54% โยกเข้าโฮลดิ้ง ไม่มีผลอำนาจคุมกิจการ</t>
  </si>
  <si>
    <t>อำนาจคุมกิจการ</t>
  </si>
  <si>
    <t>ไม่มีผล</t>
  </si>
  <si>
    <t>https://www.bangkokbiznews.com/finance/stock/1136432</t>
  </si>
  <si>
    <t>ต่ำจองครั้งแรกนับแต่ IPO เมื่อ 12 ปีก่อน หุ้น EA เทรดแน่นวันเดียว 5.4 พันล้าน</t>
  </si>
  <si>
    <t>แน่น</t>
  </si>
  <si>
    <t>https://www.bangkokbiznews.com/finance/stock/1136391</t>
  </si>
  <si>
    <t>เช็กสัญญาณหุ้นไทย รับปัจจัยบวก ลุ้น FED ลดดอกเบี้ย | SET Afternoon | 18-7-67</t>
  </si>
  <si>
    <t>ปัจจัย</t>
  </si>
  <si>
    <t>https://www.bangkokbiznews.com/finance/stock/1136390</t>
  </si>
  <si>
    <t>หุ้น FPT ไม่สะเทือนหนักหลัง 'ไทยเบฟ' ขาย 'เฟรเซอร์ส' ที่สิงคโปร์</t>
  </si>
  <si>
    <t>https://www.bangkokbiznews.com/finance/stock/1136381</t>
  </si>
  <si>
    <t>7 หุ้นดีลุ้นปันผลกลางปี 2.0-4.2% : TTB-KTB-BBL-WHAUP-SIRI-ADVANC-WHA</t>
  </si>
  <si>
    <t>KTB</t>
  </si>
  <si>
    <t>BBL</t>
  </si>
  <si>
    <t>WHAUP</t>
  </si>
  <si>
    <t>SIRI</t>
  </si>
  <si>
    <t>WHA</t>
  </si>
  <si>
    <t>https://www.bangkokbiznews.com/finance/stock/1136336</t>
  </si>
  <si>
    <t>6 หุ้นชิ้นส่วนอิเล็กฯ ดิ่งยกแผง KCE-HANA นำกลุ่ม 3.76% สหรัฐ เข้มงวดส่งออกชิปไปจีน</t>
  </si>
  <si>
    <t>https://www.bangkokbiznews.com/finance/stock/1136337</t>
  </si>
  <si>
    <t>มาร์เก็ตแคป EA วูบหนักจากเคย 3.9 แสนล้าน เสียววันนี้ 3 ฟลอร์เหลือ 1.6 หมื่นล้าน</t>
  </si>
  <si>
    <t>มาร์เก็ตแคป</t>
  </si>
  <si>
    <t>https://www.bangkokbiznews.com/finance/stock/1136341</t>
  </si>
  <si>
    <t>บลจ.คุมลงทุนหวั่นฟันด์รัน AIMC มั่นใจไม่ลามกองทุนอื่น ติดตามสถานการณ์ต่อ</t>
  </si>
  <si>
    <t>คุม</t>
  </si>
  <si>
    <t>https://www.bangkokbiznews.com/finance/stock/1136296</t>
  </si>
  <si>
    <t>Nasdaq ร่วงหนักแรงเทขายหุ้นเทคโนโลยี</t>
  </si>
  <si>
    <t>Nasdaq</t>
  </si>
  <si>
    <t>หนัก</t>
  </si>
  <si>
    <t>เท</t>
  </si>
  <si>
    <t>https://www.bangkokbiznews.com/finance/stock/1136286</t>
  </si>
  <si>
    <t>GULF ควบ INTUCH รุกอินฟราเทค 'สารัชถ์' ดันศักยภาพธุรกิจ Singtel ถือหุ้นตรง 'บริษัทใหม่'</t>
  </si>
  <si>
    <t>อินฟราเทค</t>
  </si>
  <si>
    <t>https://www.bangkokbiznews.com/finance/stock/1136274</t>
  </si>
  <si>
    <t>EA ลั่นลงโทษจัดเต็ม "สมโภชน์-อมร" ถ้าผิดจริง บอร์ดเร่งตั้งชุดสอบจากภายนอก</t>
  </si>
  <si>
    <t>ลั่น</t>
  </si>
  <si>
    <t>ลงโทษ</t>
  </si>
  <si>
    <t>ชุดสอบ</t>
  </si>
  <si>
    <t>https://www.bangkokbiznews.com/finance/stock/1136261</t>
  </si>
  <si>
    <t>’สิงเทล‘หนุน GULF ควบ INTOUCH รับหุ้น NewCo 9% พร้อมสิทธิ์ซื้อหุ้นเอไอเอส 5% แรก</t>
  </si>
  <si>
    <t>ควบ</t>
  </si>
  <si>
    <t>https://www.bangkokbiznews.com/finance/stock/1136214</t>
  </si>
  <si>
    <t>GULF ควบ INTUCH ดันบิ๊กคอร์ปหุ้นไทย | SET Afternoon | 17-7-67</t>
  </si>
  <si>
    <t>https://www.bangkokbiznews.com/finance/stock/1136201</t>
  </si>
  <si>
    <t>EA จ่อหลุด SET50 - SET100 หลังมาร์เก็ตแคปวูบ 7 หมื่นล้าน</t>
  </si>
  <si>
    <t>https://www.bangkokbiznews.com/finance/stock/1136193</t>
  </si>
  <si>
    <t>สมาคม บลจ. เบรกลงทุน EA แจงแยกหุ้นกู้ EA มาบริหารเพื่อไม่กระทบ NAV</t>
  </si>
  <si>
    <t>เบรก</t>
  </si>
  <si>
    <t>หุ้นกู้</t>
  </si>
  <si>
    <t>แยก</t>
  </si>
  <si>
    <t>https://www.bangkokbiznews.com/finance/stock/1136191</t>
  </si>
  <si>
    <t>AP ออกหุ้นกู้ไม่เกิน 3.5 พันล้าน ขายสถาบัน-รายใหญ่ ดอกเบี้ย 3.21-3.39%</t>
  </si>
  <si>
    <t>https://www.bangkokbiznews.com/finance/stock/1136168</t>
  </si>
  <si>
    <t>หุ้นกลุ่ม GULF เด้งแรง! เฉียด 6% รับข่าวควบรวม INTUCH  'โบรกเกอร์' ชี้เติบโตสูงสู่ภูมิภาค</t>
  </si>
  <si>
    <t>รวม</t>
  </si>
  <si>
    <t>เติบโต</t>
  </si>
  <si>
    <t>https://www.bangkokbiznews.com/finance/stock/1136169</t>
  </si>
  <si>
    <t>KKC หยุดกิจการชั่วคราว ขาดสภาพคล่อง-เร่งขอแบงก์ พนักงานไม่มีงานทำจ่าย 75%</t>
  </si>
  <si>
    <t>หยุด</t>
  </si>
  <si>
    <t>https://www.bangkokbiznews.com/finance/stock/1136141</t>
  </si>
  <si>
    <t>มูลค่าดัชนี S&amp;P 500 พุ่งแตะ 18 ล้านล้านดอลลาร์ หลังทำนิวไฮครั้งที่ 38 ของปีนี้</t>
  </si>
  <si>
    <t>S&amp;P 500</t>
  </si>
  <si>
    <t>https://www.bangkokbiznews.com/finance/stock/1136118</t>
  </si>
  <si>
    <t>ด่วน! GULF ประกาศควบรวม INTUCH พร้อมตั้งโต๊ะรับซื้อหุ้น ADVANC และ THCOM</t>
  </si>
  <si>
    <t>https://www.bangkokbiznews.com/finance/stock/1136108</t>
  </si>
  <si>
    <t>บลจ.แอสแซท พลัส ปิดกองทุน ASP-DPLUS เซ่น EA หลังโดนนักลงทุนแห่ไถ่ถอนเงิน</t>
  </si>
  <si>
    <t>https://www.bangkokbiznews.com/finance/stock/1136043</t>
  </si>
  <si>
    <t>"วีรพัฒน์" เก็บหุ้น RS สัดส่วน 5.6% สำรวจพอร์ตพบมีหุ้นไทยนับหมื่นล้าน</t>
  </si>
  <si>
    <t>เก็บ</t>
  </si>
  <si>
    <t>สำรวจ</t>
  </si>
  <si>
    <t>https://www.bangkokbiznews.com/finance/stock/1136047</t>
  </si>
  <si>
    <t>ตลท. เพิกถอนหุ้นสื่อ POST ออกจากตลาดฯ 26 ก.ค. 67</t>
  </si>
  <si>
    <t>เพิกถอน</t>
  </si>
  <si>
    <t>https://www.bangkokbiznews.com/finance/stock/1136033</t>
  </si>
  <si>
    <t>ThaiBMA เผย EA แจง 'ยกเลิก' แผนออกหุ้นกู้ใหม่ เหตุทริสหั่นเครดิตเหลือ BB+</t>
  </si>
  <si>
    <t>เครดิต</t>
  </si>
  <si>
    <t>หั่น</t>
  </si>
  <si>
    <t>https://www.bangkokbiznews.com/finance/stock/1136009</t>
  </si>
  <si>
    <t>BBIK ชี้แจงไม่ได้เป็นผู้พัฒนาแอปฯ ทางรัฐ ในส่วน Digital Wallet</t>
  </si>
  <si>
    <t>https://www.bangkokbiznews.com/finance/stock/1135993</t>
  </si>
  <si>
    <t>SAWAD เดินหน้าออกหุ้นกู้ชุดใหม่ ยันฐานะการเงินแกร่ง-ตุนเงินสดชำระหนี้</t>
  </si>
  <si>
    <t>การเงิน</t>
  </si>
  <si>
    <t>https://www.bangkokbiznews.com/finance/stock/1135969</t>
  </si>
  <si>
    <t>หุ้น EA ร่วงติดฟลอร์หลังปลด SP นักวิเคราะห์หวั่นลามเป็นโดมิโน</t>
  </si>
  <si>
    <t>ฟอลร์</t>
  </si>
  <si>
    <t>ลาม</t>
  </si>
  <si>
    <t>โดมิโน</t>
  </si>
  <si>
    <t>https://www.bangkokbiznews.com/finance/stock/1135967</t>
  </si>
  <si>
    <t>โบรกจ่อหั่น‘กำไร’กลุ่มแบงก์ ตั้งสำรองหนี้ครึ่งหลังเพิ่ม-แพนิก EA</t>
  </si>
  <si>
    <t>สำรองหนี้</t>
  </si>
  <si>
    <t>https://www.bangkokbiznews.com/finance/stock/1135940</t>
  </si>
  <si>
    <t>EA เร่งดึงพาร์ตเนอร์กู้วิกฤติ ลั่นวงเงินพร้อมชำระหนี้ 67</t>
  </si>
  <si>
    <t>ดึง</t>
  </si>
  <si>
    <t>วิกฤติ</t>
  </si>
  <si>
    <t>พร้อม</t>
  </si>
  <si>
    <t>https://www.bangkokbiznews.com/finance/stock/1135917</t>
  </si>
  <si>
    <t>EA จัดทัพใหม่หวังกู้วิกฤติ มั่นใจคืนหนี้ “แบงก์-หุ้นกู้” ครบทั้งหมด</t>
  </si>
  <si>
    <t>คืน</t>
  </si>
  <si>
    <t>https://www.bangkokbiznews.com/finance/stock/1136059</t>
  </si>
  <si>
    <t>กางแผนชำระหนี้ EA ถึงหุ้นแบงก์ ยังกระทบจำกัด | SET Afternoon | 16-7-67</t>
  </si>
  <si>
    <t>กาง</t>
  </si>
  <si>
    <t>ยัง</t>
  </si>
  <si>
    <t>กระทบ</t>
  </si>
  <si>
    <t>https://www.bangkokbiznews.com/finance/stock/1135925</t>
  </si>
  <si>
    <t>10 สุดยอด ‘หุ้นพลังงาน’ CG Report ระดับ 5 - ESG Ratings AAA</t>
  </si>
  <si>
    <t>สุดยอด</t>
  </si>
  <si>
    <t>https://www.bangkokbiznews.com/finance/stock/1135924</t>
  </si>
  <si>
    <t>‘สมใจนึก- ชัชวาลย์’ 2 อัศวิน ‘กู้วิฤกติ EA’ นั่ง ปธ.บอร์ด-กรรมการ หุ้นรวมกันนับ 10 แห่ง</t>
  </si>
  <si>
    <t>https://www.bangkokbiznews.com/finance/stock/1135920</t>
  </si>
  <si>
    <t>BYD เผยปัญหา EA ไม่กระทบ ยันโปร่งใส-สภาพคล่องสูงกว่าเกณฑ์-ไทยสมายล์บัสฟื้น</t>
  </si>
  <si>
    <t>ไม่กระทบ</t>
  </si>
  <si>
    <t>โปร่งใส</t>
  </si>
  <si>
    <t>บัส</t>
  </si>
  <si>
    <t>https://www.bangkokbiznews.com/finance/stock/1135922</t>
  </si>
  <si>
    <t>KKP ชี้เศรษฐกิจโลกยังโตต่อ แนะลงทุนเต็มอัตรา ควบคู่ลดความเสี่ยง</t>
  </si>
  <si>
    <t>ต่อ</t>
  </si>
  <si>
    <t>ความเสี่ยง</t>
  </si>
  <si>
    <t>https://www.bangkokbiznews.com/finance/stock/1135913</t>
  </si>
  <si>
    <t>SUPER ตั้ง บ. มินีแบ ซุปเปอร์ โซล่าร์ พาวเวอร์" ถือหุ้น 40% ทุนจดทะเบียนพันล้าน</t>
  </si>
  <si>
    <t>https://www.bangkokbiznews.com/finance/stock/1135877</t>
  </si>
  <si>
    <t>โดมิโน่หุ้น EA ประเมินกระทบ ถึงหุ้นกู้-แบงก์ | SET Afternoon | 15-7-67</t>
  </si>
  <si>
    <t>https://www.bangkokbiznews.com/finance/stock/1135846</t>
  </si>
  <si>
    <t>ThaiBMA ขึ้นเครื่องหมาย IC ตั๋วแลกเงิน - หุ้นกู้ EA ทั้ง 20 รุ่น</t>
  </si>
  <si>
    <t>IC</t>
  </si>
  <si>
    <t>https://www.bangkokbiznews.com/finance/stock/1135841</t>
  </si>
  <si>
    <t>‘ทริสเรทติ้ง’ หั่นเครดิต ‘องค์กร - หุ้นกู้ EA’ ลงมาเป็น BBB+ จาก A-</t>
  </si>
  <si>
    <t>https://www.bangkokbiznews.com/finance/stock/1135842</t>
  </si>
  <si>
    <t>ตลท. ขึ้น SP หุ้น EA สั่งหยุดการซื้อขายชั่วคราวแล้ว</t>
  </si>
  <si>
    <t>https://www.bangkokbiznews.com/finance/stock/1135831</t>
  </si>
  <si>
    <t>NEX เผยธุรกิจยังเดินหน้า นโยบายคงเดิม หลัง "อมร ทรัพย์ทวีกุล" พ้นกรรมการ</t>
  </si>
  <si>
    <t>https://www.bangkokbiznews.com/finance/stock/1135821</t>
  </si>
  <si>
    <t>เปิด189 หุ้นเทรด ‘ต่ำบุ๊ก' ตลท. ชี้ หุ้นใน SET 50 นักลงทุนส่งสัญญาณทยอยซื้อคืน</t>
  </si>
  <si>
    <t>https://www.bangkokbiznews.com/finance/stock/1135808</t>
  </si>
  <si>
    <t>10 หุ้นแบงก์ ดิ่งยกแผง SCB-KKP ร่วงนำ 3% กังวลเสี่ยงกระทบปล่อยกู้ EA</t>
  </si>
  <si>
    <t>KKP</t>
  </si>
  <si>
    <t>https://www.bangkokbiznews.com/finance/stock/1135798</t>
  </si>
  <si>
    <t>"สมใจนึก" หวังได้ซีอีโอ EA ตัวจริง ภายใน ก.ค. 67 เผยอยู่ระหว่างหาตัว</t>
  </si>
  <si>
    <t>https://www.bangkokbiznews.com/finance/stock/1135799</t>
  </si>
  <si>
    <t>หุ้น NEX-BYD ดิ่งกว่า 27% หลัง EA ถูกกล่าวโทษ 'โบรก'ชี้ไม่เหมือน STARK แนะจับตารีไฟแนนซ์ระยะสั้น</t>
  </si>
  <si>
    <t>BYD</t>
  </si>
  <si>
    <t>โทษ</t>
  </si>
  <si>
    <t>https://www.bangkokbiznews.com/finance/stock/1135795</t>
  </si>
  <si>
    <t>SET เริ่มฟื้นตัว รับกำไร Q2/67 แกร่งสุดCPALL-KTB-BBL l SET Afternoon | 12-7-67</t>
  </si>
  <si>
    <t>ฟื้นตัว</t>
  </si>
  <si>
    <t>https://www.bangkokbiznews.com/finance/stock/1132199</t>
  </si>
  <si>
    <t>เปิดซื้อ - ขายหุ้นกู้ตลาดรอง ผ่าน 'SCB EASY' ได้แล้ววันนี้</t>
  </si>
  <si>
    <t>https://www.bangkokbiznews.com/finance/stock/1135786</t>
  </si>
  <si>
    <t>ตลท. ขึ้น H หลักทรัพย์ของ EA และให้ชี้แจงข้อมูล เพิ่มเติม</t>
  </si>
  <si>
    <t>H</t>
  </si>
  <si>
    <t>https://www.bangkokbiznews.com/finance/stock/1135782</t>
  </si>
  <si>
    <t>EA เปิดทีมบอร์ดบริหารชุดใหม่ ยันมีเงินชำระหนี้ แบงก์ - หุ้นกู้ 8.7 พันล้าน</t>
  </si>
  <si>
    <t>https://www.bangkokbiznews.com/finance/stock/1135781</t>
  </si>
  <si>
    <t>หุ้นไทยวันนี้ 15 ก.ค.67 ติดตาม GDP จีนเช้านี้ กรอบ SET 1,320 - 1,345 จุด</t>
  </si>
  <si>
    <t>กรอบ</t>
  </si>
  <si>
    <t>https://www.bangkokbiznews.com/finance/stock/1135779</t>
  </si>
  <si>
    <t>ก.ล.ต. ยืนยันการลงทุนของกองทุนรวม Thai ESG ยังเป็นไปตามเกณฑ์</t>
  </si>
  <si>
    <t>ตาม</t>
  </si>
  <si>
    <t>https://www.bangkokbiznews.com/finance/stock/1135776</t>
  </si>
  <si>
    <t>ตลท.ถอด EA ออกจาก SET ESG Ratings</t>
  </si>
  <si>
    <t>ถอด</t>
  </si>
  <si>
    <t>https://www.bangkokbiznews.com/finance/stock/1135773</t>
  </si>
  <si>
    <t>EA ตั้ง “สมใจนึก เองตระกูล - ชัชวาลย์ เจียรวนนท์” กู้วิกฤติ</t>
  </si>
  <si>
    <t>https://www.bangkokbiznews.com/finance/stock/1135724</t>
  </si>
  <si>
    <t>"ไอพีโอ" ขาขึ้นถือยาวราคาเพิ่ม ครึ่งแรกปี 67 เหลือแค่ NEO - CFARM</t>
  </si>
  <si>
    <t>https://www.bangkokbiznews.com/finance/stock/1135756</t>
  </si>
  <si>
    <t>แถลงการณ์ EA 'สมโภชน์-อมร' ลาออก เปิดทางตรวจสอบ มั่นใจในความบริสุทธิ์</t>
  </si>
  <si>
    <t>แถลงการณ์</t>
  </si>
  <si>
    <t>ความบริสุทธิ์</t>
  </si>
  <si>
    <t>https://www.bangkokbiznews.com/finance/stock/1135738</t>
  </si>
  <si>
    <t>EA เปิดตัวบอร์ดบริหารชุดใหม่ 15 ก.ค. 67 ยันพื้นฐานแกร่ง ธุรกิจมั่นคงมีอนาคต</t>
  </si>
  <si>
    <t>มั่นคง</t>
  </si>
  <si>
    <t>https://www.bangkokbiznews.com/finance/stock/1135527</t>
  </si>
  <si>
    <t>สัญญาณค่าบาทแข็งหนุน SET เปิดโผ 9 หุ้นเด่นจับจังหวะขาขึ้น</t>
  </si>
  <si>
    <t>ค่า</t>
  </si>
  <si>
    <t>https://www.bangkokbiznews.com/finance/stock/1135525</t>
  </si>
  <si>
    <t>MAJOR งบ Q2/67 ส่อย่อสวนทางหนังไทยคึก 5 โบรกชี้เป้าราคาพื้นฐาน 13.1-21.5 บาท</t>
  </si>
  <si>
    <t>ส่อย่อ</t>
  </si>
  <si>
    <t>https://www.bangkokbiznews.com/finance/stock/1135613</t>
  </si>
  <si>
    <t>AIS ยิ้ม คดี NT เรียกร้องค่าโรมมิ่ง 1.6 หมื่นล้านถึงที่สุด ศาลยกอุทธรณ์แล้ว</t>
  </si>
  <si>
    <t>ยิ้ม</t>
  </si>
  <si>
    <t>https://www.bangkokbiznews.com/finance/stock/1135535</t>
  </si>
  <si>
    <t>GGC จับมือ OR ร่วมซื้อ-ขาย ผลิตภัณฑ์ปาล์มน้ำมัน</t>
  </si>
  <si>
    <t>https://www.bangkokbiznews.com/finance/stock/1135520</t>
  </si>
  <si>
    <t>6 หุ้นชิ้นส่วนอิเล็กฯ เปิดตลาดร่วง HANA-DELTA ดิ่งนำ 4.10% รับแรงกระแทกหุ้นเทคฯ สหรัฐเทขายหนัก</t>
  </si>
  <si>
    <t>กระแทก</t>
  </si>
  <si>
    <t>เทขายหนัก</t>
  </si>
  <si>
    <t>https://www.bangkokbiznews.com/finance/stock/1135508</t>
  </si>
  <si>
    <t>EA รายงาน ก.ล.ต. เผยรวมกลุ่ม Concert Party "สมโภชน์ และพวก" ถือ 35.6%</t>
  </si>
  <si>
    <t>https://www.bangkokbiznews.com/finance/stock/1135502</t>
  </si>
  <si>
    <t>หุ้นไทยวันนี้ 12 ก.ค.67 เงินเฟ้อสหรัฐ มิ.ย.ชะลอตัวต่อ หนุน SET แนวรับ ต้าน 1320-1340 จุด</t>
  </si>
  <si>
    <t>เงินเฟ้อ</t>
  </si>
  <si>
    <t>ชะลอตัว</t>
  </si>
  <si>
    <t>แนวรับ</t>
  </si>
  <si>
    <t>https://www.bangkokbiznews.com/finance/stock/1135488</t>
  </si>
  <si>
    <t>SAAM ยืนยันร่วมมือ YGG ต่อไป เร่งคลอดเกมให้ทันปลายปี 67</t>
  </si>
  <si>
    <t>ร่วมมือ</t>
  </si>
  <si>
    <t>https://www.bangkokbiznews.com/finance/stock/1135480</t>
  </si>
  <si>
    <t>"สมโภชน์” แจงขายหุ้น EA ปัดฟอร์ซเซล จับคู่ปิดตลาดหลังข้อมูลไม่ตรงกับตลท.</t>
  </si>
  <si>
    <t>ขายหุ้น</t>
  </si>
  <si>
    <t>ปัด</t>
  </si>
  <si>
    <t>https://www.bangkokbiznews.com/finance/stock/1135457</t>
  </si>
  <si>
    <t>CPALL ซื้อหุ้น CPAXT ที่ 31.25 บ. ในส่วนค้านแผนรวมโลตัสเริ่ม 19 ก.ค. 67</t>
  </si>
  <si>
    <t>https://www.bangkokbiznews.com/finance/stock/1135348</t>
  </si>
  <si>
    <t>4 หุ้นโรงไฟฟ้า บวกต่อ 2 วันติด EA-ROJNA พุ่งนำ 4% เก็งค่าไฟจ่ายแพงขึ้น 20 - 40 สตางค์</t>
  </si>
  <si>
    <t>พุุ่ง</t>
  </si>
  <si>
    <t>https://www.bangkokbiznews.com/finance/stock/1135337</t>
  </si>
  <si>
    <t>SAAM ลงทุนไม่เกิน 75 ล้าน ซื้อกิจการขายส่งคอม-ซอฟต์แวร์</t>
  </si>
  <si>
    <t>https://www.bangkokbiznews.com/finance/stock/1135334</t>
  </si>
  <si>
    <t>"ดีเอสไอ" จ่อออกหมายเรียกเพิ่ม 5 บุคคลใหม่ ผ่องถ่ายเงินโกง STARK ร่วม 380 ล้าน</t>
  </si>
  <si>
    <t>ผ่องถ่าย</t>
  </si>
  <si>
    <t>เงินโกง</t>
  </si>
  <si>
    <t>https://www.bangkokbiznews.com/finance/stock/1135306</t>
  </si>
  <si>
    <t>SBNEXT ตอบ ก.ล.ต. ข้อกังขาโยกเงิน เผยกรรมการตัวแทน SABUY มีเอี่ยวทุกรายการ</t>
  </si>
  <si>
    <t>ข้อกังขา</t>
  </si>
  <si>
    <t>โยกเงิน</t>
  </si>
  <si>
    <t>https://www.bangkokbiznews.com/finance/stock/1135296</t>
  </si>
  <si>
    <t>เปิดโผ 14 หุ้น SETHD จ่ายปันผลสูง ผลตอบแทนตั้งแต่ต้นปี 67 สูงสุด 11%</t>
  </si>
  <si>
    <t>จ่ายปันผลสูง</t>
  </si>
  <si>
    <t>https://www.bangkokbiznews.com/finance/stock/1135294</t>
  </si>
  <si>
    <t>"ศรุต" ขึ้นเบอร์ 1 ผู้ถือหุ้น YGG แทน "ธนัช" ที่โดนฟอร์ซเซล</t>
  </si>
  <si>
    <t>ขึ้นเบอร์ 1</t>
  </si>
  <si>
    <t>https://www.bangkokbiznews.com/finance/stock/1135265</t>
  </si>
  <si>
    <t>"กรมสอบสวนคดีพิเศษ" ขยายผลฟันเพิ่มโกง STARK</t>
  </si>
  <si>
    <t>โกง</t>
  </si>
  <si>
    <t>ฟันเพิ่ม</t>
  </si>
  <si>
    <t>https://www.bangkokbiznews.com/finance/stock/1135254</t>
  </si>
  <si>
    <t>โบรกฯ อาจหั่นกำไร 4 หุ้น รพ. BCH - CHG - RJH - BDMS หวั่นประกันสังคมงบไม่พอ</t>
  </si>
  <si>
    <t>หั่นกำไร</t>
  </si>
  <si>
    <t>หวั่น</t>
  </si>
  <si>
    <t>https://www.bangkokbiznews.com/finance/stock/1135231</t>
  </si>
  <si>
    <t>FETCO เผยดัชนีเชื่อมั่นนักลงทุน 'ทรงตัว' เดือนที่ 5 'การเมือง'ยังฉุด</t>
  </si>
  <si>
    <t>https://www.bangkokbiznews.com/finance/stock/1135247</t>
  </si>
  <si>
    <t>XPG ชี้ภาคธุรกิจเข้าถึงแหล่งทุนยาก รุกสินเชื่อ-ให้กู้ภายใต้ทุนหมื่นล้าน</t>
  </si>
  <si>
    <t>เข้าถึง</t>
  </si>
  <si>
    <t>ยาก</t>
  </si>
  <si>
    <t>https://www.bangkokbiznews.com/finance/stock/1135181</t>
  </si>
  <si>
    <t>Liberator ปลื้ม!!! เดือนมิถุนายนที่ผ่านมา กระแสตอบรับ “LIBFAM Subscription Model” ดีต่อเนื่อง</t>
  </si>
  <si>
    <t>กระแสตอบรับ</t>
  </si>
  <si>
    <t>https://www.bangkokbiznews.com/finance/stock/1135158</t>
  </si>
  <si>
    <t xml:space="preserve">4 หุ้น 'กลุ่มซีพี' บวกยกแผง TRUE ราคาพุ่งขึ้นตั้งแต่ต้นปี 79% หลังลดต้นทุนซ้ำซ้อนกับ DTAC </t>
  </si>
  <si>
    <t>https://www.bangkokbiznews.com/finance/stock/1135126</t>
  </si>
  <si>
    <t>VBYOND ผนึก AUCT ขายอสังหาหนุนรายได้เพิ่ม</t>
  </si>
  <si>
    <t>https://www.bangkokbiznews.com/finance/stock/1135100</t>
  </si>
  <si>
    <t>2 กองทุน AO Fund เทขายหุ้น CHO รวด 13.4% ทั้งกลุ่มเหลือ 1.2% จากเดิมถือ 14.7%</t>
  </si>
  <si>
    <t>เทขายหุ้น</t>
  </si>
  <si>
    <t>รวด</t>
  </si>
  <si>
    <t>https://www.bangkokbiznews.com/finance/stock/1135076</t>
  </si>
  <si>
    <t>"ดร.ชญาน์นันท์" ลาออกจากกรรมการ YGG เหตุติดภารกิจอื่น</t>
  </si>
  <si>
    <t>ติดภารกิจ</t>
  </si>
  <si>
    <t>https://www.bangkokbiznews.com/finance/stock/1135066</t>
  </si>
  <si>
    <t>ก.ล.ต. ลงโทษทางแพ่งผู้กระทำความผิด 3 ราย อินไซด์ขายหุ้น SQ</t>
  </si>
  <si>
    <t>ความผิด</t>
  </si>
  <si>
    <t>https://www.bangkokbiznews.com/finance/stock/1134971</t>
  </si>
  <si>
    <t>CPF คาดกำไรไตรมาส 2/67 ฟื้นตัวดี ราคาสัตว์บกในหลายประเทศดีขึ้น</t>
  </si>
  <si>
    <t>ดีขึ้น</t>
  </si>
  <si>
    <t>https://www.bangkokbiznews.com/finance/stock/1134969</t>
  </si>
  <si>
    <t>TTA จับมือ King Long บุกตลาด EV ไทย เปิดศึกชิงลูกค้ารถกระบะไฟฟ้าเชิงพาณิชย์</t>
  </si>
  <si>
    <t>บุกตลาด</t>
  </si>
  <si>
    <t>เปิดศึกชิง</t>
  </si>
  <si>
    <t>https://www.bangkokbiznews.com/finance/stock/1134948</t>
  </si>
  <si>
    <t>ALPHAX ขายธุรกิจอสังหา 778.7 ล้าน รองรับแผนขยายพลังงานทดแทน</t>
  </si>
  <si>
    <t>ขายธุรกิจ</t>
  </si>
  <si>
    <t>รองรับ</t>
  </si>
  <si>
    <t>https://www.bangkokbiznews.com/finance/stock/1134944</t>
  </si>
  <si>
    <t>SUPER ขาย "ทานตะวัน โซล่าร์" รับเงินแล้ว 4.8 พันล้านบาท</t>
  </si>
  <si>
    <t>https://www.bangkokbiznews.com/finance/stock/1134937</t>
  </si>
  <si>
    <t>“ธนัช” รายงาน "ก.ล.ต." เท YGG เหลือ 4% ขายผ่าน "หยวนต้า-กรุงศรี-พาย-แซดคอม"</t>
  </si>
  <si>
    <t>เหลือ</t>
  </si>
  <si>
    <t>https://www.bangkokbiznews.com/finance/stock/1134933</t>
  </si>
  <si>
    <t>"เซียนฮง - เสี่ยปู่ - นเรศ" โผล่ถือหุ้น CHAO เจ้าสัวเทรดวันนี้ ราคาจอง 11.80 บาท</t>
  </si>
  <si>
    <t>โผล่</t>
  </si>
  <si>
    <t>https://www.bangkokbiznews.com/finance/stock/1134931</t>
  </si>
  <si>
    <t>หุ้นไทยวันนี้ 9 ก.ค.67 จับตาถ้อยแถลงเฟด-CPI สหรัฐฯ คาดชะลอตัว แนวรับ ต้าน 1300-1335 จุด</t>
  </si>
  <si>
    <t>ต้าน</t>
  </si>
  <si>
    <t>https://www.bangkokbiznews.com/finance/stock/1134897</t>
  </si>
  <si>
    <t>"ทริสเรทติ้ง" คงมุมมองเดิมต่อ SAMART แม้มีคำพิพากษาฎีกาให้ชดใช้ 718.69 ล้าน</t>
  </si>
  <si>
    <t>มุมมองเดิม</t>
  </si>
  <si>
    <t>https://www.bangkokbiznews.com/finance/stock/1134883</t>
  </si>
  <si>
    <t>"สิริวรรณ" ลาออกรองประธานบอร์ด IRPC หลังเพิ่งรับตำแหน่ง 19 มี.ค.67</t>
  </si>
  <si>
    <t>รองประธานบอร์ด</t>
  </si>
  <si>
    <t>https://www.bangkokbiznews.com/finance/stock/1134853</t>
  </si>
  <si>
    <t>หุ้นเจ้าสัว (CHAO) เทรด 9 ก.ค. 67 เปิดกำไร Q1/67 โต 43.46%</t>
  </si>
  <si>
    <t>เปิดกำไร</t>
  </si>
  <si>
    <t>https://www.bangkokbiznews.com/finance/stock/1134823</t>
  </si>
  <si>
    <t>แรงซื้อผ่าน NVDR พุ่ง 4.8 พันล้าน ต่างชาติขายลด 845 ล้านบาท</t>
  </si>
  <si>
    <t>แรงซื้อ</t>
  </si>
  <si>
    <t>https://www.bangkokbiznews.com/finance/stock/1134796</t>
  </si>
  <si>
    <t>ทริสเรทติ้งเพิ่มอันดับเครดิต CPALL - CPAXT มองแข็งแกร่ง-หนี้ลด</t>
  </si>
  <si>
    <t>https://www.bangkokbiznews.com/finance/stock/1134785</t>
  </si>
  <si>
    <t>หุ้น YGG ราคา 5 วันติดลบ 48% จับตาผู้ถือหุ้นใหม่ ปรับโครงสร้างใหญ่ หลัง 'ธนัช' ถูก Forced Sell เหลือ 4%</t>
  </si>
  <si>
    <t>ติดลบ</t>
  </si>
  <si>
    <t>Forced Sell</t>
  </si>
  <si>
    <t>https://www.bangkokbiznews.com/finance/stock/1134776</t>
  </si>
  <si>
    <t>ต่างชาติทิ้ง‘หุ้น-บอนด์’2แสนล้าน ‘ThaiBMA’ ชี้สภาพคล่องไทยสูงรองรับได้</t>
  </si>
  <si>
    <t>ทิ้ง</t>
  </si>
  <si>
    <t>ทิ้้ง</t>
  </si>
  <si>
    <t>https://www.bangkokbiznews.com/finance/stock/1134770</t>
  </si>
  <si>
    <t>NEX หั่นราคาหุ้นเพิ่มทุน เหลือ 1.60 บาทขายพีพี-คณิสสร์ รับ 75 ล้านหุ้น</t>
  </si>
  <si>
    <t>หั่นราคา</t>
  </si>
  <si>
    <t>https://www.bangkokbiznews.com/finance/stock/1134764</t>
  </si>
  <si>
    <t>"ธนัช" ประธานบอร์ดบริหาร YGG เทหุ้น 2-4 ก.ค. จาก 40.1% ฮวบเหลือ 4.2%</t>
  </si>
  <si>
    <t>เทหุ้น</t>
  </si>
  <si>
    <t>ฮวบเหลือ</t>
  </si>
  <si>
    <t>https://www.bangkokbiznews.com/finance/stock/1134761</t>
  </si>
  <si>
    <t>‘สมโภชน์’ แจงขายหุ้น EA 14.6 ล้านหุ้น เป็นการปรับโครงสร้างผู้ถือหุ้นภายใน</t>
  </si>
  <si>
    <t>ปรับโครงสร้าง</t>
  </si>
  <si>
    <t>https://www.bangkokbiznews.com/finance/stock/1134727</t>
  </si>
  <si>
    <t>2 หุ้นเด่นส่งออกอาหาร TU - ITC เข้าไฮซีซัน โบรกเชียร์ผลงานขาขึ้น</t>
  </si>
  <si>
    <t>เข้าไฮซีซัน</t>
  </si>
  <si>
    <t>https://www.bangkokbiznews.com/finance/stock/1134649</t>
  </si>
  <si>
    <t>YGG เร่งหาคำตอบหุ้นดิ่ง 76% ยังไม่ฟันธงผู้ถือหุ้นใหญ่โดนฟอร์ซเซลจริงไหม</t>
  </si>
  <si>
    <t>เร่งหาคำตอบ</t>
  </si>
  <si>
    <t>https://www.bangkokbiznews.com/finance/stock/1134614</t>
  </si>
  <si>
    <t>MGI เผยรายได้ทั้งปีโตเพิ่มเท่าตัว 1.3 พันล. เตรียมเปิด'คลินิกความงาม-Anti-Aging' สิ้นปีนี้</t>
  </si>
  <si>
    <t>เตรียมเปิด</t>
  </si>
  <si>
    <t>https://www.bangkokbiznews.com/finance/stock/1134594</t>
  </si>
  <si>
    <t>เก็งกำไรหุ้นแบงก์ รับไตรมาส 2 เด่นสุด BBL-KTB l SET Afternoon l 5-7-67</t>
  </si>
  <si>
    <t>เด่นสุด</t>
  </si>
  <si>
    <t>เก็งกำไร</t>
  </si>
  <si>
    <t>https://www.bangkokbiznews.com/finance/stock/1134506</t>
  </si>
  <si>
    <t>จับตาภาคการจ้างงานสหรัฐฯ คืนนี้ คาด SET แกว่ง Sideway กรอบ 1,295 - 1,310 จุด</t>
  </si>
  <si>
    <t>แกว่ง</t>
  </si>
  <si>
    <t>https://www.bangkokbiznews.com/finance/stock/1134508</t>
  </si>
  <si>
    <t>กลุ่ม SABUY เทหุ้น SBNEXT ร่วม 16% และขาย AS รวม 12% โดนบังคับขาย</t>
  </si>
  <si>
    <t>โดนบังคับขาย</t>
  </si>
  <si>
    <t>https://www.bangkokbiznews.com/finance/stock/1134463</t>
  </si>
  <si>
    <t>SINGER แจกแจงหนี้หมื่นล้านของ SGC ทยอยครบชำระถึง Q1/69</t>
  </si>
  <si>
    <t>แจกแจงหนี้</t>
  </si>
  <si>
    <t>ทยอยครบ</t>
  </si>
  <si>
    <t>https://www.bangkokbiznews.com/finance/stock/1134427</t>
  </si>
  <si>
    <t>หุ้นไทยตอบรับ ดิจิทัลวอลเล็ต เพิ่มเงินระบบเศรษฐกิจ l SET Afternoon l 4-7-67</t>
  </si>
  <si>
    <t>ดิจิทัลวอลเล็ต</t>
  </si>
  <si>
    <t>เพิ่มเงิน</t>
  </si>
  <si>
    <t>https://www.bangkokbiznews.com/finance/stock/1134415</t>
  </si>
  <si>
    <t>โบรกแนะผถห. ขายเทนเดอร์ SSC หากมีกำไร ถือไว้ไร้สภาพคล่อง</t>
  </si>
  <si>
    <t>โบรกแนะ</t>
  </si>
  <si>
    <t>https://www.bangkokbiznews.com/finance/stock/1134382</t>
  </si>
  <si>
    <t>วงการไอบีมองเคส "หุ้น SSC" เพิกถอนหุ้น เรื่องค่าธรรมเนียมมิใช่ประเด็นหลัก</t>
  </si>
  <si>
    <t>มิใช่ประเด็นหลัก</t>
  </si>
  <si>
    <t>https://www.bangkokbiznews.com/finance/stock/1134365</t>
  </si>
  <si>
    <t>MASTER มั่นใจปีนี้รายได้โต 20% ตามเป้า</t>
  </si>
  <si>
    <t>https://www.bangkokbiznews.com/finance/stock/1134360</t>
  </si>
  <si>
    <t>มรสุม หุ้น YGG 1 เดือน ราคาดิ่ง 77% มาร์เก็ตแคปวูบ 3.2 พันล้านบาท</t>
  </si>
  <si>
    <t>ราคาดิ่ง</t>
  </si>
  <si>
    <t>มาร์เก็ตแคปวูบ</t>
  </si>
  <si>
    <t>https://www.bangkokbiznews.com/finance/stock/1134340</t>
  </si>
  <si>
    <t xml:space="preserve">หุ้น TTA เปิดตลาดดิ่ง 6.9% เลื่อนเปิดตัวรถ EV วันนี้ แบบไม่มีกำหนด หลัง BYD จัดโปรฯ ลดกระหน่ำ </t>
  </si>
  <si>
    <t>ดิ่่ง</t>
  </si>
  <si>
    <t>https://www.bangkokbiznews.com/finance/stock/1134300</t>
  </si>
  <si>
    <t>S&amp;P500-Nasdaq ทำนิวไฮ รับความหวังเฟดลดดอกเบี้ย</t>
  </si>
  <si>
    <t>S&amp;P500-Nasdaq</t>
  </si>
  <si>
    <t>รับความหวัง</t>
  </si>
  <si>
    <t>https://www.bangkokbiznews.com/finance/stock/1134282</t>
  </si>
  <si>
    <t>BANPU ขายหุ้น Chaffee และสินทรัพย์ใน Chelsea แล้วเสร็จ มูลค่ารวม 4.8 พันล้าน</t>
  </si>
  <si>
    <t>สินทรัพย์</t>
  </si>
  <si>
    <t>https://www.bangkokbiznews.com/finance/stock/1134203</t>
  </si>
  <si>
    <t>YGG แจงเพิ่มกรณีหุ้นร่วงหนักรอบ 4 ปี ย้ำคำเดิม "ไม่มีพัฒาการสำคัญ"</t>
  </si>
  <si>
    <t>https://www.bangkokbiznews.com/finance/stock/1134176</t>
  </si>
  <si>
    <t>หุ้น YGG ดิ่งฟลอร์ต่อเนื่องวันที่ 2 ล่าสุด CFO แจ้งการลาออก</t>
  </si>
  <si>
    <t>ฟลอร์ต่อเนื่อง</t>
  </si>
  <si>
    <t>https://www.bangkokbiznews.com/finance/stock/1134175</t>
  </si>
  <si>
    <t>หุ้นกลุ่ม JMART ร่วงยกแผง  SGC ดิ่งนำกลุ่ม 11.33% เพิ่มทุน 5.2 พันล.-กู้เงิน SINGER 6 พันล.</t>
  </si>
  <si>
    <t>แผง</t>
  </si>
  <si>
    <t>กู้เงิน</t>
  </si>
  <si>
    <t>https://www.bangkokbiznews.com/finance/stock/1134168</t>
  </si>
  <si>
    <t>TPOLY รับงานก่อสร้างใหม่ 3 โครงการรวม 965.3 ล้าน</t>
  </si>
  <si>
    <t>รับงาน</t>
  </si>
  <si>
    <t>https://www.bangkokbiznews.com/finance/stock/1134157</t>
  </si>
  <si>
    <t xml:space="preserve">3 หุ้นกลุ่ม EA เขียวยกแผง เปิดตลาดบวกกว่า 3.36% หลังเปิดใจเคลียร์ชัดทุกข่าวลือ </t>
  </si>
  <si>
    <t>เปิดตลาด</t>
  </si>
  <si>
    <t>https://www.bangkokbiznews.com/finance/stock/1134095</t>
  </si>
  <si>
    <t>SGC ดิ้นดึง SINGER อุ้มเพิ่มทุนปลดล็อกหนี้-วัดใจสินเชื่อมือถือบูม</t>
  </si>
  <si>
    <t>ปลดล็อกหนี้</t>
  </si>
  <si>
    <t>อุ้ม</t>
  </si>
  <si>
    <t>https://www.bangkokbiznews.com/finance/stock/1134118</t>
  </si>
  <si>
    <t>EA เร่งธุรกิจใหม่ ‘นิวเอสเคิร์ฟ’ ลุยเชื้อเพลิงอากาศยานชีวภาพ - ชี้แคชโฟลว์แข็งแกร่งระยะยาว</t>
  </si>
  <si>
    <t>ธุรกิจใหม่</t>
  </si>
  <si>
    <t>แคชโฟลว์</t>
  </si>
  <si>
    <t>แข็งแกร่ง</t>
  </si>
  <si>
    <t>https://www.bangkokbiznews.com/finance/stock/1134068</t>
  </si>
  <si>
    <t>คดีการเมือง กลับมากดดัน หุ้นไทยแกว่งตัวลง l SET Afternoon l 2-7-67</t>
  </si>
  <si>
    <t>คดีการเมือง</t>
  </si>
  <si>
    <t>กดดัน</t>
  </si>
  <si>
    <t>https://www.bangkokbiznews.com/finance/stock/1134047</t>
  </si>
  <si>
    <t>EA ลั่นฐานะการเงินแกร่ง มีกระแสเงินสดสม่ำเสมอ พร้อมคืนหนี้หุ้นกู้ตรงเวลา</t>
  </si>
  <si>
    <t>ฐานะการเงิน</t>
  </si>
  <si>
    <t>กระแสเงินสด</t>
  </si>
  <si>
    <t>สม่ำเสมอ</t>
  </si>
  <si>
    <t>คืนหนี้หุ้นกู้</t>
  </si>
  <si>
    <t>ตรงเวลา</t>
  </si>
  <si>
    <t>https://www.bangkokbiznews.com/finance/stock/1133971</t>
  </si>
  <si>
    <t>Uptick Rule วันแรกได้ผล ต่างชาติพลิกซื้อสุทธิ 338 ล้าน Short Sell ลดเฉียด 4%</t>
  </si>
  <si>
    <t>Uptick Rule</t>
  </si>
  <si>
    <t>ผล</t>
  </si>
  <si>
    <t>Short Sell</t>
  </si>
  <si>
    <t>ลดเฉียด</t>
  </si>
  <si>
    <t>https://www.bangkokbiznews.com/finance/stock/1133934</t>
  </si>
  <si>
    <t>NEP ซื้อกิจการ "วาวา แซด" เสร็จแล้ว มูลค่า 8.4 พันล้าน รับรู้รายได้ 1 ก.ค. 67</t>
  </si>
  <si>
    <t>NEP</t>
  </si>
  <si>
    <t>เสร็จแล้ว</t>
  </si>
  <si>
    <t>https://www.bangkokbiznews.com/finance/stock/1133865</t>
  </si>
  <si>
    <t>“สมโภชน์” รับมีหุ้น EA ถูก Force Sell แต่แก้ไขปัญหาจบแล้ว ยันยังถือหุ้นใหญ่</t>
  </si>
  <si>
    <t>Force Sell</t>
  </si>
  <si>
    <t>แก้ไขปัญหา</t>
  </si>
  <si>
    <t>ยังถือหุ้นใหญ่</t>
  </si>
  <si>
    <t>https://www.bangkokbiznews.com/finance/stock/1133819</t>
  </si>
  <si>
    <t>AS เทขายหุ้น 'SABUY' 3 วันร่วม 60 ล้านหุ้น</t>
  </si>
  <si>
    <t>AS</t>
  </si>
  <si>
    <t>https://www.bangkokbiznews.com/finance/stock/1133660</t>
  </si>
  <si>
    <t>MASTER แย้มงบ Q2/67 เป็นไปตามแผน Q3/67 เร่งปิดดีลร่วมค้า ย้ำเป้าโต 20%</t>
  </si>
  <si>
    <t>MASTER</t>
  </si>
  <si>
    <t>แย้มงบ</t>
  </si>
  <si>
    <t>เป็นไปตามแผน</t>
  </si>
  <si>
    <t>https://www.bangkokbiznews.com/finance/stock/1133650</t>
  </si>
  <si>
    <t>"กลุ่มเธียรสุรัตน์" คุม SBNEXT แทน SABUY / ซัน-ซุปเปอร์เทรดเดอร์ ติดหุ้นใหญ่</t>
  </si>
  <si>
    <t>SBNEXT</t>
  </si>
  <si>
    <t>ติดหุ้นใหญ่</t>
  </si>
  <si>
    <t>SABUY</t>
  </si>
  <si>
    <t>https://www.bangkokbiznews.com/finance/stock/1133647</t>
  </si>
  <si>
    <t>JKN แจ้งจะส่งงบ Q1/67 ช้ากว่ากำหนดเดิมเป็น 31 ก.ค. 67 เหตุเปลี่ยนผู้สอบบัญชี</t>
  </si>
  <si>
    <t>ช้า</t>
  </si>
  <si>
    <t>https://www.bangkokbiznews.com/finance/stock/1133612</t>
  </si>
  <si>
    <t>ว่าที่ สว.ใหม่ 'วิวรรธน์ ไกรพิสิทธิ์กุล' บิ๊ก SNNP ถือหุ้น 3 บริษัท มูลค่ารวมกว่า 657 ล้านบาท</t>
  </si>
  <si>
    <t>SNNP</t>
  </si>
  <si>
    <t>มูลค่ารวม</t>
  </si>
  <si>
    <t>https://www.bangkokbiznews.com/finance/stock/1133606</t>
  </si>
  <si>
    <t>SAMART จ่ายหนี้คดีเอเชียนเกมส์ 130 ล้าน จากยอดรวม 718.6 ล้านที่รอเจรจาขอผ่อน</t>
  </si>
  <si>
    <t>SAMART</t>
  </si>
  <si>
    <t>จ่ายหนี้</t>
  </si>
  <si>
    <t>รอเจรจา</t>
  </si>
  <si>
    <t>https://www.bangkokbiznews.com/finance/stock/1133587</t>
  </si>
  <si>
    <t>NOK เผยชำระหนี้ได้ตามกำหนดแผนฟื้นฟู 3 เดือนจ่าย 37 ล้าน เหลือคงค้างอีก 97%</t>
  </si>
  <si>
    <t>NOK</t>
  </si>
  <si>
    <t>ตามกำหนด</t>
  </si>
  <si>
    <t>https://www.bangkokbiznews.com/finance/stock/1133558</t>
  </si>
  <si>
    <t>หุ้น COM7 บวกสวนตลาดราว 7% มีแผนซื้อหุ้นคืนรอบใหม่ 1 ก.ค.67</t>
  </si>
  <si>
    <t>COM7</t>
  </si>
  <si>
    <t>สวนตลาด</t>
  </si>
  <si>
    <t>https://www.bangkokbiznews.com/finance/stock/1133547</t>
  </si>
  <si>
    <t>เจ้าสัว' (หุ้น CHAO) เผยราคาไอพีโอ 11.8 บาท เปิดจอง 1-3 ก.ค. 67</t>
  </si>
  <si>
    <t>CHAO</t>
  </si>
  <si>
    <t>เปิดจอง</t>
  </si>
  <si>
    <t>https://www.bangkokbiznews.com/finance/stock/1133527</t>
  </si>
  <si>
    <t>NRF แถลงการณ์ย้ำพื้นฐานแกร่ง ชี้หุ้นร่วงเป็นกลไกตลาด-ปัจจัยภายนอก</t>
  </si>
  <si>
    <t>NRF</t>
  </si>
  <si>
    <t>ย้ำ</t>
  </si>
  <si>
    <t>พื้นฐานแกร่ง</t>
  </si>
  <si>
    <t>https://www.bangkokbiznews.com/finance/stock/1133521</t>
  </si>
  <si>
    <t>EA ชี้แจง ตลท. กรณีหุ้นดิ่งต่อเนื่อง เหตุจากปัจจัยภายนอกควบคุมไม่ได้</t>
  </si>
  <si>
    <t>ชี้แจง</t>
  </si>
  <si>
    <t>หุ้นดิ่ง</t>
  </si>
  <si>
    <t>https://www.bangkokbiznews.com/finance/stock/1133515</t>
  </si>
  <si>
    <t>CHO เตรียมควบรวมกิจการใน NASDAQ มูลค่าธุรกิจ 7.7 พันล้าน คาดเสร็จดีลปลายปี</t>
  </si>
  <si>
    <t>CHO</t>
  </si>
  <si>
    <t>ควบรวม</t>
  </si>
  <si>
    <t>https://www.bangkokbiznews.com/finance/stock/1133372</t>
  </si>
  <si>
    <t>ตามนัด! FETCO เข้าถก รมว.คลัง ชงต่ออายุ - ปรับเงื่อนไข SSF สร้างเงินออมระยะยาว</t>
  </si>
  <si>
    <t>SSF</t>
  </si>
  <si>
    <t>ปรับเงื่อนไข</t>
  </si>
  <si>
    <t>สร้างเงินออม</t>
  </si>
  <si>
    <t>https://www.bangkokbiznews.com/finance/stock/1133432</t>
  </si>
  <si>
    <t>บ.ย่อย MONO จ่ายหนี้ติดค้าง 137 ล้านบาท ชำระครบยอดตามข้อตกลงแล้ว</t>
  </si>
  <si>
    <t>MONO</t>
  </si>
  <si>
    <t>ชำระครบ</t>
  </si>
  <si>
    <t>https://www.bangkokbiznews.com/finance/stock/1133376</t>
  </si>
  <si>
    <t>BCPG รับเงิน 6.9 พันล้านบาทแล้ว หลังโอนขาย 9 โรงไฟฟ้าญี่ปุ่น 116.96 MW</t>
  </si>
  <si>
    <t>BCPG</t>
  </si>
  <si>
    <t>หลังโอนขาย</t>
  </si>
  <si>
    <t>https://www.bangkokbiznews.com/finance/stock/1133330</t>
  </si>
  <si>
    <t>ฟื้น 'กองทุนวายุภักษ์' ปลุก SET INDEX ตื่น ลุ้นทะลุ 1,330 จุด</t>
  </si>
  <si>
    <t>SET INDEX</t>
  </si>
  <si>
    <t>ปลุก</t>
  </si>
  <si>
    <t>ตื่น</t>
  </si>
  <si>
    <t>https://www.bangkokbiznews.com/finance/stock/1133305</t>
  </si>
  <si>
    <t>หุ้น SOLAR พุ่งชนชิลลิ่ง 29.41% จับมือ EGCO คว้างานใหญ่ Solar Farm แม่เมาะ 937 ล.</t>
  </si>
  <si>
    <t>SOLAR</t>
  </si>
  <si>
    <t>พุ่งชน</t>
  </si>
  <si>
    <t>ชิลลิ่ง</t>
  </si>
  <si>
    <t>งานใหญ่</t>
  </si>
  <si>
    <t>https://www.bangkokbiznews.com/finance/stock/1133304</t>
  </si>
  <si>
    <t>NAM ตั้ง 'ไอแนป' รุกขยายตลาด Healthcare consumer ทั่วไทย-เอเชีย</t>
  </si>
  <si>
    <t>NAM</t>
  </si>
  <si>
    <t>รุกขยาย</t>
  </si>
  <si>
    <t>https://www.bangkokbiznews.com/finance/stock/1133282</t>
  </si>
  <si>
    <t>‘GULF’ ปั้น‘ธุรกิจคลาวด์‘ ดันกำไรโตระยะยาว</t>
  </si>
  <si>
    <t>https://www.bangkokbiznews.com/finance/stock/1133238</t>
  </si>
  <si>
    <t>SOLAR ชนะเสนอราคา "แม่เมาะโซลาร์" ลงนาม ส.ค. 67 มูลค่าโครงการ 937 ล้าน</t>
  </si>
  <si>
    <t>เสนอราคา</t>
  </si>
  <si>
    <t>ชนะ</t>
  </si>
  <si>
    <t>https://www.bangkokbiznews.com/finance/stock/1133117</t>
  </si>
  <si>
    <t>หุ้น GULF บวกพุ่ง 4.38% Gulf Edge บริษัทย่อยผนึก Google รุกธุรกิจ Cloud-AI</t>
  </si>
  <si>
    <t>https://www.bangkokbiznews.com/finance/stock/1133120</t>
  </si>
  <si>
    <t>SCB ปลดภาระขาดทุน 2 พันล้าน/ปี หลังยุติโรบินฮู้ด ทว่าหวั่นตั้งด้อยค่า H2/67</t>
  </si>
  <si>
    <t>SCB</t>
  </si>
  <si>
    <t>ปลดภาระ</t>
  </si>
  <si>
    <t>https://www.bangkokbiznews.com/finance/stock/1133113</t>
  </si>
  <si>
    <t>GULF จับมือ Google เล็งต่อยอดด้าน 'เอไอ'</t>
  </si>
  <si>
    <t>ต่อยอด</t>
  </si>
  <si>
    <t>เล็ง</t>
  </si>
  <si>
    <t>https://www.bangkokbiznews.com/finance/stock/1133040</t>
  </si>
  <si>
    <t>TESG เม็ดเงินจ่อ 'ช้อปหุ้น' รับเวอร์ชั่นใหม่ 4 หมื่นล้าน</t>
  </si>
  <si>
    <t>เวอร์ชั่นใหม่</t>
  </si>
  <si>
    <t>https://www.bangkokbiznews.com/finance/stock/1133060</t>
  </si>
  <si>
    <t>หุ้น NSL โรบอตเทรดดิ้งมากสุด 53.11% มูลค่า 33 ล้านบาท</t>
  </si>
  <si>
    <t>NSL</t>
  </si>
  <si>
    <t>มูลค่า</t>
  </si>
  <si>
    <t>https://www.bangkokbiznews.com/finance/stock/1133054</t>
  </si>
  <si>
    <t>PTTGC โอนหุ้น PTT Digital สัดส่วน 20% มูลค่าขาย 1 พันล้านบาทให้ บ.ย่อย OR แล้ว</t>
  </si>
  <si>
    <t>โอน</t>
  </si>
  <si>
    <t>PTT Digital</t>
  </si>
  <si>
    <t>https://www.bangkokbiznews.com/finance/stock/1133045</t>
  </si>
  <si>
    <t>GULF ผนึก Google รุกบริการคลาวด์ หวังต่อยอดสู่ความร่วมมืออื่นรวมถึง AI</t>
  </si>
  <si>
    <t>ผนึก</t>
  </si>
  <si>
    <t>https://www.bangkokbiznews.com/finance/stock/1132560</t>
  </si>
  <si>
    <t>กบข. มองหุ้น SET50 ยังน่าลงทุน ชี้สเปก "ปันผลดี-ราคาไม่แรง-ฟื้นตามศก."</t>
  </si>
  <si>
    <t>SET50</t>
  </si>
  <si>
    <t>น่า</t>
  </si>
  <si>
    <t>ไม่แรง</t>
  </si>
  <si>
    <t>https://www.bangkokbiznews.com/finance/stock/1132991</t>
  </si>
  <si>
    <t>หุ้น MAGURO พุ่ง 10% ผู้บริหารยันไม่มีข่าวดีใหม่ เผย Holistic มั่นใจการเติบโต</t>
  </si>
  <si>
    <t>MAGURO</t>
  </si>
  <si>
    <t>การเติบโต</t>
  </si>
  <si>
    <t>https://www.bangkokbiznews.com/finance/stock/1132956</t>
  </si>
  <si>
    <t>JKN เผยผลประชุมเจ้าหนี้ได้เป็นผู้จัดทำแผนฟื้นฟูกิจการ รอศาลมีคำสั่ง</t>
  </si>
  <si>
    <t>https://www.bangkokbiznews.com/finance/stock/1132951</t>
  </si>
  <si>
    <t>Short Sell ลดลง หนุน SET ฟื้นตัว ต่ำกว่าค่าเฉลี่ย 1 เดือน และ YTD</t>
  </si>
  <si>
    <t>https://www.bangkokbiznews.com/finance/stock/1132948</t>
  </si>
  <si>
    <t>นลท.ใหญ่บิ๊กล็อต 39.9 ล้านหุ้น JPARK พบ "หมอพงศ์ศักดิ์ / บิ๊ก COM7" ร่วมซื้อ</t>
  </si>
  <si>
    <t>JPARK</t>
  </si>
  <si>
    <t>https://www.bangkokbiznews.com/finance/stock/1132939</t>
  </si>
  <si>
    <t>หุ้น NEX-EA-BYD บวกแรง พุ่งนำกว่า 9% นักลงทุนเก็งกำไร หลังราคาก่อนหน้าปรับตัวลง</t>
  </si>
  <si>
    <t>NEX</t>
  </si>
  <si>
    <t>เก็ง</t>
  </si>
  <si>
    <t>https://www.bangkokbiznews.com/finance/stock/1132937</t>
  </si>
  <si>
    <t>หุ้นเด่นธีมกอง ESG เพิ่มสิทธิลดภาษี 3 โบรกเกอร์เผยชื่อ 20 หุ้นใหญ่น่าสนใจ</t>
  </si>
  <si>
    <t>ESG</t>
  </si>
  <si>
    <t>ภาษี</t>
  </si>
  <si>
    <t>https://www.bangkokbiznews.com/finance/stock/1132936</t>
  </si>
  <si>
    <t>7 หุ้นแบงก์ CREDIT-KKP นำกลุ่ม 5% อานิสงส์ กองทุน TESG ใหม่ หนุน คาดเม็ดเงินไหลเข้า</t>
  </si>
  <si>
    <t>CREDIT</t>
  </si>
  <si>
    <t>นำกลุ่ม</t>
  </si>
  <si>
    <t>เม็ดเงิน</t>
  </si>
  <si>
    <t>ไหลเข้า</t>
  </si>
  <si>
    <t>https://www.bangkokbiznews.com/finance/stock/1132869</t>
  </si>
  <si>
    <t>BANPU จ่อซื้อคืนสูงสุดรับเกณฑ์ uptick หลังตลท. เปิด 260 หุ้นขายชอร์ตได้</t>
  </si>
  <si>
    <t>BANPU</t>
  </si>
  <si>
    <t>ซื้อคืน</t>
  </si>
  <si>
    <t>https://www.bangkokbiznews.com/finance/stock/1132870</t>
  </si>
  <si>
    <t>MGI เพิ่มทุน 84 ล้านหุ้นรองรับแจกวอร์แรนต์ผถห.เดิม ลุยธุรกิจเสริมความงาม</t>
  </si>
  <si>
    <t>MGI</t>
  </si>
  <si>
    <t>ลุย</t>
  </si>
  <si>
    <t>https://www.bangkokbiznews.com/finance/stock/1132850</t>
  </si>
  <si>
    <t>ตลท. รับ DR 'GOLD19' อิงทองคำขนาดใหญ่ที่สุดในโลก เริ่มซื้อขาย 25 มิ.ย. นี้</t>
  </si>
  <si>
    <t>GOLD19</t>
  </si>
  <si>
    <t>ขนาด</t>
  </si>
  <si>
    <t>ใหญ่ที่สุดในโลก</t>
  </si>
  <si>
    <t>https://www.bangkokbiznews.com/finance/stock/1132809</t>
  </si>
  <si>
    <t>40 หุ้น non-SET100 หมดสิทธิขายชอร์ตลุ้นฟื้น พร้อมอัปเดต 261 ชื่อรอบใหม่ ตลท.</t>
  </si>
  <si>
    <t>non-SET100</t>
  </si>
  <si>
    <t>https://www.bangkokbiznews.com/finance/stock/1132793</t>
  </si>
  <si>
    <t>หุ้น MASTER นิวไฮรอบเกือบเดือน กลุ่มวี สแควร์ จับมือเป็นพันธมิตรระยะยาว</t>
  </si>
  <si>
    <t>เป็นพันธมิตร</t>
  </si>
  <si>
    <t>https://www.bangkokbiznews.com/finance/stock/1132779</t>
  </si>
  <si>
    <t>"หมอเส" MASTER บิ๊กล็อตเกือบ 20 ล้านหุ้นให้ผู้ถือหุ้นใหญ่ V Square Clinic</t>
  </si>
  <si>
    <t>บิ๊กล็อต</t>
  </si>
  <si>
    <t>https://www.bangkokbiznews.com/finance/stock/1132760</t>
  </si>
  <si>
    <t>สาธิต วิทยากร ลาออกทุกตำแหน่ง PRINC เพื่อรักษาธรรมาภิบาลหลังมีโทษปั่นหุ้น</t>
  </si>
  <si>
    <t>PRINC</t>
  </si>
  <si>
    <t>เพื่อ</t>
  </si>
  <si>
    <t>https://www.bangkokbiznews.com/finance/stock/1132759</t>
  </si>
  <si>
    <t>5 หุ้นยางพารา กอดคอร่วง TEGH - STA ดิ่งนำกลุ่มเฉียด 8% หลังสหรัฐฯ เลื่อน EU ชะลอ EUDR</t>
  </si>
  <si>
    <t>TEGH</t>
  </si>
  <si>
    <t>STA</t>
  </si>
  <si>
    <t>https://www.bangkokbiznews.com/finance/stock/1132750</t>
  </si>
  <si>
    <t>หุ้น AOT ร่วงกว่า 5.39% เหตุเรียกคืนพื้นที่ 'คิง เพาเวอร์' เริ่ม ก.ค.นี้ รายได้หาย 93 ล้านต่อเดือน</t>
  </si>
  <si>
    <t>https://www.bangkokbiznews.com/finance/stock/1132752</t>
  </si>
  <si>
    <t>WHA วางแผนแยกเอาบริษัทลูก ไอพีโอปี 68 ย้ำ WHART สะดุดเพิ่มทุนไม่ระคายเป้าโต</t>
  </si>
  <si>
    <t>WHART</t>
  </si>
  <si>
    <t>สะดุด</t>
  </si>
  <si>
    <t>https://www.bangkokbiznews.com/finance/stock/1132698</t>
  </si>
  <si>
    <t>DSI-ก.ล.ต.และหน่วยงานกี่ยวข้อง ร่วมกันควบคุมตัว 'ชนินทร์ เย็นสุดใจ' ผู้ต้องหาคดี STARK ที่สนามบินสุวรรณภูมิ</t>
  </si>
  <si>
    <t>STARK</t>
  </si>
  <si>
    <t>ควบคุม</t>
  </si>
  <si>
    <t>ผู้ต้องหา</t>
  </si>
  <si>
    <t>https://www.bangkokbiznews.com/finance/stock/1132694</t>
  </si>
  <si>
    <t>DSI แถลงฟ้อง 'ชนินทร์ เย็นสุดใจ' โกงหุ้น STARK รวม 6 คดี ส่งต่ออัยการพรุ่งนี้</t>
  </si>
  <si>
    <t>แถลง</t>
  </si>
  <si>
    <t>https://www.bangkokbiznews.com/finance/stock/1132656</t>
  </si>
  <si>
    <t>จักรพงษ์ เผย ชนินทร์ STARK ถูกคุมตัวในไทยแล้ว ส่งเรื่อง DSI ทวงคืนเงินเสียหาย</t>
  </si>
  <si>
    <t>ถูกคุมตัว</t>
  </si>
  <si>
    <t>https://www.bangkokbiznews.com/finance/stock/1132619</t>
  </si>
  <si>
    <t>เรียก‘ศรัทธา’คืนตลาดหุ้น DSI แถลงนำ‘ชนินทร์’ผู้ต้องหา STARK ถึงไทยพรุ่งนี้</t>
  </si>
  <si>
    <t>ศรัทธา</t>
  </si>
  <si>
    <t>เรียกคืน</t>
  </si>
  <si>
    <t>https://www.bangkokbiznews.com/finance/stock/1132561</t>
  </si>
  <si>
    <t>‘เหมาไถ’ เสียแชมป์ ‘หุ้นจีนมูลค่าสูงสุด’ ให้แบงก์ยักษ์ใหญ่ ‘ICBC’</t>
  </si>
  <si>
    <t>เสีย</t>
  </si>
  <si>
    <t>https://www.bangkokbiznews.com/finance/stock/1132552</t>
  </si>
  <si>
    <t>หุ้น MAJOR โรบอทเทรดดิ้งมากสุด 75% มูลค่า 56 ล้านบาท</t>
  </si>
  <si>
    <t>MAJOR</t>
  </si>
  <si>
    <t>โรบอท</t>
  </si>
  <si>
    <t>เทรดดิ้ง</t>
  </si>
  <si>
    <t>https://www.bangkokbiznews.com/finance/stock/1132547</t>
  </si>
  <si>
    <t>ตลท.ย้ำ 1 ก.ค. คุมขายชอร์ตเข้ม/กระจายชื่อมือเทรดผิดปกติ/ขึ้นทะเบียนชาว HFT</t>
  </si>
  <si>
    <t>ชื่อ</t>
  </si>
  <si>
    <t>กระจาย</t>
  </si>
  <si>
    <t>ทะเบียน</t>
  </si>
  <si>
    <t>https://www.bangkokbiznews.com/finance/stock/1132535</t>
  </si>
  <si>
    <t>ก.ล.ต. ลงโทษ 6 ผู้กระทำผิดปั่นหุ้น PRINC ปรับเงินรวม 426.7 ล้าน</t>
  </si>
  <si>
    <t>ผู้กระทำผิด</t>
  </si>
  <si>
    <t>ปั่น</t>
  </si>
  <si>
    <t>https://www.bangkokbiznews.com/finance/stock/1132522</t>
  </si>
  <si>
    <t>สัญญาณรีบาวด์ หุ้นไทย โอกาสฟื้น 100 จุด! l SET Afternoon l 21 มิ.ย. 67</t>
  </si>
  <si>
    <t>https://www.bangkokbiznews.com/finance/stock/1132496</t>
  </si>
  <si>
    <t>SBNEXT ยกเลิกแผนประชุม ผถห. 31 ก.ค. 67 พบรายการเกี่ยวโยง เร่งตั้งทีมกฎหมายสอบ</t>
  </si>
  <si>
    <t>สอบ</t>
  </si>
  <si>
    <t>https://www.bangkokbiznews.com/finance/stock/1132444</t>
  </si>
  <si>
    <t>หุ้น AMATA พุ่งเฉียด 5% แรงหนุนกลุ่มลูกค้าจีน-ไต้หวัน ตั้งเป้าขายที่ดินปีนี้ 1,800 ไร่</t>
  </si>
  <si>
    <t>https://www.bangkokbiznews.com/finance/stock/1132436</t>
  </si>
  <si>
    <t>ตลท.ขีดเส้น MORE ภายใน 5 ก.ค.67 แจงเงิน 200 ล้าน ที่ผู้สอบบัญชีกังขาในงบ Q1/67</t>
  </si>
  <si>
    <t>บัญชี</t>
  </si>
  <si>
    <t>https://www.bangkokbiznews.com/finance/stock/1132434</t>
  </si>
  <si>
    <t>10 หุ้นเสี่ยงค้ำมาร์จินพุ่ง 50% 'GLORY - SCM - YGG ' สูงสุด</t>
  </si>
  <si>
    <t>คำ้</t>
  </si>
  <si>
    <t>มาร์จิน</t>
  </si>
  <si>
    <t>https://www.bangkokbiznews.com/finance/stock/1132393</t>
  </si>
  <si>
    <t>หุ้น WHA โรบอทเทรดดิ้งมากสุด 43% มูลค่า 315 ล้านบาท</t>
  </si>
  <si>
    <t>https://www.bangkokbiznews.com/finance/stock/1132344</t>
  </si>
  <si>
    <t>งบปี 68 ดันเศรษฐกิจไทย ดัชนีแกว่งตัว ลุ้นยืนเหนือ 1,300 จุด SET Afternoon l 20 มิ.ย.67</t>
  </si>
  <si>
    <t>https://www.bangkokbiznews.com/finance/stock/1132325</t>
  </si>
  <si>
    <t>"เจ้าสัว" ใช้ชื่อย่อ CHAO จ่อไอพีโอขยายโรงงาน และใช้หนี้ในปี 67 กด D/E ลดฮวบ</t>
  </si>
  <si>
    <t>D/E</t>
  </si>
  <si>
    <t>ลดฮวบ</t>
  </si>
  <si>
    <t>https://www.bangkokbiznews.com/finance/stock/1132297</t>
  </si>
  <si>
    <t>UPTICK สัญญาณดี หนุนสัดส่วน SHORT SELL ลดลง 12.6%</t>
  </si>
  <si>
    <t>สัดส่วน</t>
  </si>
  <si>
    <t>https://www.bangkokbiznews.com/finance/stock/1132282</t>
  </si>
  <si>
    <t>หุ้น NRF ดิ่งฟลอร์แรง 3 วันติด มาร์เก็ตแคปวูบ 3.15 พันล้าน เหตุถูกฟอร์ซเซล</t>
  </si>
  <si>
    <t>ฟอร์ซเซล</t>
  </si>
  <si>
    <t>https://www.bangkokbiznews.com/finance/stock/1132281</t>
  </si>
  <si>
    <t>‘SABUY’ จนแต้ม ยังไร้ทางฟื้นความเชื่อมั่น</t>
  </si>
  <si>
    <t>ไร้ทางฟื้น</t>
  </si>
  <si>
    <t>https://www.bangkokbiznews.com/finance/stock/1132277</t>
  </si>
  <si>
    <t>คณิสสร์ เผยไม่มีเจตนาปกปิดข้อมูลทิ้งหุ้น NEX ยันเคยแถลงทางการผ่านสื่อแล้ว</t>
  </si>
  <si>
    <t>ไม่มีเจตนา</t>
  </si>
  <si>
    <t>ปกปิด</t>
  </si>
  <si>
    <t>ทางการ</t>
  </si>
  <si>
    <t>https://www.bangkokbiznews.com/finance/stock/1132262</t>
  </si>
  <si>
    <t>ก.ล.ต. สั่งคณะกรรมการ NEX -ซีอีโอ ชี้แจงการเปิดเผยสารสนเทศไม่ตรงกัน</t>
  </si>
  <si>
    <t>เปิดเผย</t>
  </si>
  <si>
    <t>ไม่ตรงกัน</t>
  </si>
  <si>
    <t>https://www.bangkokbiznews.com/finance/stock/1132226</t>
  </si>
  <si>
    <t>หุ้น YGG ร่วงติดฟลอร์ ยันไม่มีพัฒนาการใด พบสัดส่วนวางหลักประกันสูง 46%</t>
  </si>
  <si>
    <t>พัฒนาการ</t>
  </si>
  <si>
    <t>ไม่มี</t>
  </si>
  <si>
    <t>https://www.bangkokbiznews.com/finance/stock/1132219</t>
  </si>
  <si>
    <t>SCM-GPI หัวแถวหุ้นถูกใช้เป็นหลักประกันสูงกว่า 50% ต่อเนื่อง 4 เดือนปี 67</t>
  </si>
  <si>
    <t>GPI</t>
  </si>
  <si>
    <t>https://www.bangkokbiznews.com/finance/stock/1132150</t>
  </si>
  <si>
    <t>ตลท. เฉลยเหตุ NEX-NRF ร่วงแรง ชี้ผู้ถือหุ้นถูกฟอร์ซเซล ส่วนชอร์ตเซลมีไม่มาก</t>
  </si>
  <si>
    <t>https://www.bangkokbiznews.com/finance/stock/1132106</t>
  </si>
  <si>
    <t>ไม่ค่อยสบาย! ยกเลิกแผนเพิ่มทุน หุ้น SABUY ดิ่งกระแทกฟลอร์ 30% กังวลหุ้นกู้ 3.9 พันล.หวั่น Default</t>
  </si>
  <si>
    <t>https://www.bangkokbiznews.com/finance/stock/1132104</t>
  </si>
  <si>
    <t>NEX แจ้ง 'คณิสสร์ ศรีวชิระประภา'  ถือหุ้นใหญ่จำนวน 17.10 ล้านหุ้น สัดส่วน 0.85%</t>
  </si>
  <si>
    <t>https://www.bangkokbiznews.com/finance/stock/1132108</t>
  </si>
  <si>
    <t>3 หุ้นฟลอร์แต่เช้า SABUY วืดเพิ่มทุน YGG อึมครึม NRF ดิ่ง 2 วันติดผบห.แจง ปกติ</t>
  </si>
  <si>
    <t>ฟลอร์</t>
  </si>
  <si>
    <t>วืด</t>
  </si>
  <si>
    <t>https://www.bangkokbiznews.com/finance/stock/1132058</t>
  </si>
  <si>
    <t>PROEN เชื่อ Data Center ใหม่เต็มเร็วกว่าแผน เร่งลงทุนครบ 1.5 พันล้านในปี 68</t>
  </si>
  <si>
    <t>https://www.bangkokbiznews.com/finance/stock/1132088</t>
  </si>
  <si>
    <t>SABUY เลิกแผนเพิ่มทุน มองหาพันธมิตรเสริม ยืนยัน Lightnet ยังสนับสนุนธุรกิจ</t>
  </si>
  <si>
    <t>เลิก</t>
  </si>
  <si>
    <t>https://www.bangkokbiznews.com/finance/stock/1132056</t>
  </si>
  <si>
    <t>หุ้น RCL โรบอทเทรดดิ้งมากสุด 44% มูลค่า 140 ล้านบาท</t>
  </si>
  <si>
    <t>https://www.bangkokbiznews.com/finance/stock/1132049</t>
  </si>
  <si>
    <t>หุ้น NRF กระแทกฟลอร์ ต่ำสุดทุบสถิติ ผู้บริหารแจงไม่มีพัฒนาการใดผิดปกติ</t>
  </si>
  <si>
    <t>กระแทกฟลอร์</t>
  </si>
  <si>
    <t>ตํ่าสุด</t>
  </si>
  <si>
    <t>https://www.bangkokbiznews.com/finance/stock/1132046</t>
  </si>
  <si>
    <t>บล.ลิเบอเรเตอร์ ลงสนาม SET IN THE CITY พร้อมคว้ารางวัล Broker Champion 2 ปีซ้อน!</t>
  </si>
  <si>
    <t>https://www.bangkokbiznews.com/finance/stock/1132039</t>
  </si>
  <si>
    <t>SKY ทะยานเข้า SET100 มั่นใจผลงานครึ่งปีหลังโตตามเป้า ดัน บ.ลูก ไอพีโอ</t>
  </si>
  <si>
    <t>SET100</t>
  </si>
  <si>
    <t>ตามเป้า</t>
  </si>
  <si>
    <t>https://www.bangkokbiznews.com/finance/stock/1132037</t>
  </si>
  <si>
    <t>KBANK ตั้ง บ.เคไคลเมท 1.5 ให้คำปรึกษาการเปลี่ยนแปลงสภาพภูมิอากาศ</t>
  </si>
  <si>
    <t>https://www.bangkokbiznews.com/finance/stock/1132003</t>
  </si>
  <si>
    <t>ดีเดย์ uptick rule เริ่ม 1 ก.ค. สกัดแรงขายชอร์ต l SET Afternoon l 18 มิ.ย. 67</t>
  </si>
  <si>
    <t>แรงขายชอร์ต</t>
  </si>
  <si>
    <t>สกัด</t>
  </si>
  <si>
    <t>https://www.bangkokbiznews.com/finance/stock/1131958</t>
  </si>
  <si>
    <t>กองทรัสต์ ALLY ส่งซิก Q2/67 โตแกร่ง หลังรับโอนสินทรัพย์ใหม่ หนุนรายได้เพิ่ม</t>
  </si>
  <si>
    <t>https://www.bangkokbiznews.com/finance/stock/1131925</t>
  </si>
  <si>
    <t>9 หุ้นลิสซิ่งบวกยกแผง MICRO - MTC พุ่งนำกลุ่ม 24% 'โบรก'เตือนแค่รีบาวน์ระยะสั้น</t>
  </si>
  <si>
    <t>https://www.bangkokbiznews.com/finance/stock/1131845</t>
  </si>
  <si>
    <t>5 หุ้นกลุ่ม JMART ปิดตลาดดิ่งยกแผง JMT โรบอทเทรดมากสุด 40% มูลค่า 226 ล้าน</t>
  </si>
  <si>
    <t>https://www.bangkokbiznews.com/finance/stock/1131836</t>
  </si>
  <si>
    <t>เปิดรายชื่อหุ้นเข้า SET 50-SET100 BCP-BJC-ITC -TIDLOR -QH-SKY</t>
  </si>
  <si>
    <t>https://www.bangkokbiznews.com/finance/stock/1131769</t>
  </si>
  <si>
    <t>SET in the City 2024 นักลงทุนล้นหลามเพิ่มโอกาสลงทุน l SETAfternoon l 17 มิ.ย. 67</t>
  </si>
  <si>
    <t>นักลงทุน</t>
  </si>
  <si>
    <t>ล้นหลาม</t>
  </si>
  <si>
    <t>เพิ่มโอกาส</t>
  </si>
  <si>
    <t>https://www.bangkokbiznews.com/finance/stock/1131808</t>
  </si>
  <si>
    <t>VBYOND ยื่นไฟลิ่งขาย IPO 230 ล้านหุ้น ลุยเทรด SET จ่อขึ้นแท่น Prop Tech อสังหาฯ</t>
  </si>
  <si>
    <t>IPO</t>
  </si>
  <si>
    <t>Prop Tech</t>
  </si>
  <si>
    <t>ขึ้นแท่น</t>
  </si>
  <si>
    <t>https://www.bangkokbiznews.com/finance/stock/1131757</t>
  </si>
  <si>
    <t>หุ้นปันสูงผลเจ็บตัวน้อยกว่าแม้ตลาดดิ่ง SETHD รอบ 1 เดือนกลุ่มยางโดดเด่น</t>
  </si>
  <si>
    <t>ปันสูง</t>
  </si>
  <si>
    <t>https://www.bangkokbiznews.com/finance/stock/1131711</t>
  </si>
  <si>
    <t>11 หุ้นกลุ่มแบงก์ ระส่ำ! ยกแผง KBANK - CIMB ร่วงนำ 2.31% กังวลเศรษฐกิจ - การเมือง</t>
  </si>
  <si>
    <t>CIMB</t>
  </si>
  <si>
    <t>ระสํ่า</t>
  </si>
  <si>
    <t>https://www.bangkokbiznews.com/finance/stock/1131567</t>
  </si>
  <si>
    <t>อัปเดตเป้าราคา EA รวบรวม 4 โบรกให้ 22.2-34 บาท หลังมีแผนสนับสนุนเพิ่มทุน NEX</t>
  </si>
  <si>
    <t>https://www.bangkokbiznews.com/finance/stock/1131551</t>
  </si>
  <si>
    <t>DR-DRx เพิ่ม 6 หลักทรัพย์ รับกระแสลงทุนหุ้นนอก เปิดตลาดใหม่ โตเกียว-นิวยอร์ก เริ่มเทรดใน ตลท.ไทย 17 มิ.ย.นี้</t>
  </si>
  <si>
    <t>หลักทรัพย์</t>
  </si>
  <si>
    <t>ตลาดใหม่</t>
  </si>
  <si>
    <t>https://www.bangkokbiznews.com/finance/stock/1131457</t>
  </si>
  <si>
    <t>5 CEO มือทองแห่งปี 67 ดันราคาหุ้นผงาด สวนวิกฤติเศรษฐกิจไทย</t>
  </si>
  <si>
    <t>ราคาหุ้น</t>
  </si>
  <si>
    <t>สวน</t>
  </si>
  <si>
    <t>https://www.bangkokbiznews.com/finance/stock/1131520</t>
  </si>
  <si>
    <t>หุ้น SAWAD โรบอทเทรดดิ้งมากสุด 50.31% มูลค่า 191 ล้านบาท</t>
  </si>
  <si>
    <t>https://www.bangkokbiznews.com/finance/stock/1131512</t>
  </si>
  <si>
    <t>ADVANC จับมือ GULF ผุดสถานีโซลาร์ 20 แห่ง มูลค่ารวม 23.27 ล้าน</t>
  </si>
  <si>
    <t>สถานีโซลาร์</t>
  </si>
  <si>
    <t>ผุด</t>
  </si>
  <si>
    <t>https://www.bangkokbiznews.com/finance/stock/1131481</t>
  </si>
  <si>
    <t>หุ้น 'แบงก์ใหญ่' เข้าโซนซื้อ ต้านแรงขายต่างชาติ l SETAfternoon l 14-6-67</t>
  </si>
  <si>
    <t>โซนซื้อ</t>
  </si>
  <si>
    <t>แรงขาย</t>
  </si>
  <si>
    <t>https://www.bangkokbiznews.com/finance/stock/1131462</t>
  </si>
  <si>
    <t>MINT เด่นสวนกระแสโลว์ซีซันท่องเที่ยว บอลยูโร 2024 ดันยอดที่พักยุโรปทะลัก</t>
  </si>
  <si>
    <t>ยอด</t>
  </si>
  <si>
    <t>ทะลัก</t>
  </si>
  <si>
    <t>https://www.bangkokbiznews.com/finance/stock/1131433</t>
  </si>
  <si>
    <t>หุ้น PK ซิ่งสวนตลาดหงอย ลุ้นซิลลิ่งช่วงเปลี่ยนโครงสร้าง</t>
  </si>
  <si>
    <t>ซิ่ง</t>
  </si>
  <si>
    <t>https://www.bangkokbiznews.com/finance/stock/1131412</t>
  </si>
  <si>
    <t>SF Express หนุน KEX เพิ่มทุน เตรียมจองหุ้นตามสัดส่วนหรืออาจเกินสิทธิ</t>
  </si>
  <si>
    <t>https://www.bangkokbiznews.com/finance/stock/1131401</t>
  </si>
  <si>
    <t>โบรกสะกิดนลท.เผ่นหุ้น KEX ส่งด่วนแข่งดุแนะไม่รับสิทธิเพิ่มทุน</t>
  </si>
  <si>
    <t>เผ่น</t>
  </si>
  <si>
    <t>แข่ง</t>
  </si>
  <si>
    <t>ดุ</t>
  </si>
  <si>
    <t>ไม่รับสิทธิ</t>
  </si>
  <si>
    <t>https://www.bangkokbiznews.com/finance/stock/1131339</t>
  </si>
  <si>
    <t>KEX เพิ่มทุนใช้หนี้ ขายผู้ถือหุ้นเดิม 3.2 บาท คาดได้เงิน 9 พันล้าน</t>
  </si>
  <si>
    <t>https://www.bangkokbiznews.com/finance/stock/1131344</t>
  </si>
  <si>
    <t>NEWS กำหนดแลกหุ้นให้ "ซุปเปอร์เทรดเดอร์" ขึ้นเป็นหุ้นใหญ่ 17-26 มิ.ย. 67</t>
  </si>
  <si>
    <t>กำหนด</t>
  </si>
  <si>
    <t>แลกหุ้น</t>
  </si>
  <si>
    <t>https://www.bangkokbiznews.com/finance/stock/1131287</t>
  </si>
  <si>
    <t>หุ้นไทยครึ่งปีหลัง พร้อมฟื้น ธีม 'ทยอยลงทุน' l SETAfternoon l 13-6-67</t>
  </si>
  <si>
    <t>https://www.bangkokbiznews.com/finance/stock/1131302</t>
  </si>
  <si>
    <t>IRIS แจงขาดสภาพคล่อง เบี้ยวจ่ายหนี้หุ้นกู้3 รุ่น 720 ล้านบาท</t>
  </si>
  <si>
    <t>เบี้ยว</t>
  </si>
  <si>
    <t>https://www.bangkokbiznews.com/finance/stock/1131218</t>
  </si>
  <si>
    <t>8 หุ้นชิ้นส่วนอิเล็กทรอนิกส์ บวกยกแผง NEX - KCE พุ่งนำกว่า 11% อานิสงส์ Nasdaq ดีดตัว - เงินบาทอ่อนค่า</t>
  </si>
  <si>
    <t>KCE</t>
  </si>
  <si>
    <t>อานิสงส์</t>
  </si>
  <si>
    <t>ดีดตัว</t>
  </si>
  <si>
    <t>เงินบาท</t>
  </si>
  <si>
    <t>อ่อนค่า</t>
  </si>
  <si>
    <t>https://www.bangkokbiznews.com/finance/stock/1131212</t>
  </si>
  <si>
    <t>"ชูเกียรติ" เทหุ้น SABUY เหลือ 2.9% หลุดลำดับ 1 ก่อนปรับโครงสร้างทุน</t>
  </si>
  <si>
    <t>อันดับ</t>
  </si>
  <si>
    <t>https://www.bangkokbiznews.com/finance/stock/1131157</t>
  </si>
  <si>
    <t>หุ้น VGI โรบอทเทรดดิ้งมากสุด 48.23% มูลค่า 44.18 ล้านบาท</t>
  </si>
  <si>
    <t>https://www.bangkokbiznews.com/finance/stock/1131155</t>
  </si>
  <si>
    <t>WAVE ขายเพิ่มทุนเกือบเกลี้ยงได้เงินรวม 313 ล้าน คงเหลือแค่ 2.5%</t>
  </si>
  <si>
    <t>https://www.bangkokbiznews.com/finance/stock/1131153</t>
  </si>
  <si>
    <t>ตลาดหุ้นไทยเดือด! 10 หุ้น SET50 ดอยสูงสุดรอบ 1 ปี มากถึง 67%</t>
  </si>
  <si>
    <t>ดอย</t>
  </si>
  <si>
    <t>https://www.bangkokbiznews.com/finance/stock/1131150</t>
  </si>
  <si>
    <t>ตลท. เพิกถอน PACE เหตุส่วนทุนลบเกินเส้นตาย ให้เทรดสั่งลา 21 มิ.ย. - 1 ก.ค.</t>
  </si>
  <si>
    <t>https://www.bangkokbiznews.com/finance/stock/1131146</t>
  </si>
  <si>
    <t>"TFEX" ผนึก "การยางแห่งประเทศไทย" พัฒนาราคาอ้างอิงยางพารา และหนุนยาง EUDR</t>
  </si>
  <si>
    <t>ราคาอ้างอิง</t>
  </si>
  <si>
    <t>พัฒนา</t>
  </si>
  <si>
    <t>ยาง</t>
  </si>
  <si>
    <t>https://www.bangkokbiznews.com/finance/stock/1131118</t>
  </si>
  <si>
    <t>ANAN แจ้งยกเลิกประชุมผู้ถือหุ้นกู้ 5 รุ่น เหตุไม่จำเป็น - ปลดเครื่องหมาย RI</t>
  </si>
  <si>
    <t>https://www.bangkokbiznews.com/finance/stock/1131067</t>
  </si>
  <si>
    <t>NEX เปิดสัดส่วนเพิ่มทุน PP ที่ 2.55 บาท "คณิสสร" จองเอง 39.2 ล้านหุ้น 52.2%</t>
  </si>
  <si>
    <t>https://www.bangkokbiznews.com/finance/stock/1131065</t>
  </si>
  <si>
    <t>TRIS หั่นเครดิตเรตติ้ง EA ทันควัน จาก A- สู่ BBB+ เหตุ’การเงินถดถอย’</t>
  </si>
  <si>
    <t>ถดถอย</t>
  </si>
  <si>
    <t>https://www.bangkokbiznews.com/finance/stock/1131020</t>
  </si>
  <si>
    <t>6 หุ้นกลุ่มสินค้าไอทีบวกยกแผง CPW นำกลุ่ม +7.69% อานิสงส์ Apple เปิดตัวฟีเจอร์ AI</t>
  </si>
  <si>
    <t>Apple</t>
  </si>
  <si>
    <t>https://www.bangkokbiznews.com/finance/stock/1131015</t>
  </si>
  <si>
    <t>EA - NEX ควานหามือทุบหุ้น 'สมโภชน์' พร้อมสนับสนุนแผนเพิ่มทุนของพันธมิตร</t>
  </si>
  <si>
    <t>https://www.bangkokbiznews.com/finance/stock/1130938</t>
  </si>
  <si>
    <t>PTTEP ลงทุน 10% แปลง Ghasha คาดปี 2573 กำลังผลิต 1,500 ล้านลูกบาศก์ฟุต/วัน</t>
  </si>
  <si>
    <t>แปลง</t>
  </si>
  <si>
    <t>https://www.bangkokbiznews.com/finance/stock/1130889</t>
  </si>
  <si>
    <t>MGI ลั่นงบ Q2/67 มีโอกาสกำไร เหตุบันทึก SABUY เป็นส่วนทุน</t>
  </si>
  <si>
    <t>https://www.bangkokbiznews.com/finance/stock/1130845</t>
  </si>
  <si>
    <t>หุ้น NEX-EA พุ่งเฉียด 9% หลังประกาศเพิ่มทุนกว่า 8.8 พันล.หุ้น 'โบรก'เผย มีโอกาสพลิกฟื้น</t>
  </si>
  <si>
    <t>https://www.bangkokbiznews.com/finance/stock/1130829</t>
  </si>
  <si>
    <t>TOP ชี้ครึ่งปีหลัง ‘โรงกลั่น’ หนุนรายได้ฟื้น</t>
  </si>
  <si>
    <t>https://www.bangkokbiznews.com/finance/stock/1130793</t>
  </si>
  <si>
    <t>IFA ของ SABUY เห็นเหมาะสมแผนเพิ่มทุน PP โดยผ่อนผันคำเสนอซื้อ</t>
  </si>
  <si>
    <t>คำเสนอซื้อ</t>
  </si>
  <si>
    <t>ผ่อนผัน</t>
  </si>
  <si>
    <t>https://www.bangkokbiznews.com/finance/stock/1130786</t>
  </si>
  <si>
    <t>20 สมาชิกใหม่ FTSE SET เข้า 24 มิ.ย. 67 ส่วน SABUY - JAS ติดกลุ่มโดนคัดออก</t>
  </si>
  <si>
    <t>สมาชิก</t>
  </si>
  <si>
    <t>โดน</t>
  </si>
  <si>
    <t>คัดออก</t>
  </si>
  <si>
    <t>JAS</t>
  </si>
  <si>
    <t>https://www.bangkokbiznews.com/finance/stock/1130776</t>
  </si>
  <si>
    <t>JKN เผยแผน 5 ปีเคลียร์หนี้หุ้นกู้ 5 พันล้าน จ่ายเต็ม 100% พร้อมดอกเบี้ย 1.7%</t>
  </si>
  <si>
    <t>เต็ม</t>
  </si>
  <si>
    <t>https://www.bangkokbiznews.com/finance/stock/1130768</t>
  </si>
  <si>
    <t>FETCO เผยดัชนีเชื่อมั่นนักลงทุน’ทรงตัว’ เป็นเดือนที่ 4 ลุ้นมาตราการกระตุ้น</t>
  </si>
  <si>
    <t>https://www.bangkokbiznews.com/finance/stock/1130752</t>
  </si>
  <si>
    <t>ANAN ยืนยันไร้ปัญหาสภาพคล่อง เตรียมเงินกว่า 4 พันล้าน จ่ายคืนหุ้นกู้ ก.ค. นี้</t>
  </si>
  <si>
    <t>จ่ายคืน</t>
  </si>
  <si>
    <t>https://www.bangkokbiznews.com/finance/stock/1130709</t>
  </si>
  <si>
    <t>NEX เพิ่มทุน 5 เท่าตัว 8.8 พันล้านบาท ขาย PP หุ้นละ 2.55 บาทให้พันธมิตร</t>
  </si>
  <si>
    <t>เท่าตัว</t>
  </si>
  <si>
    <t>https://www.bangkokbiznews.com/finance/stock/1130692</t>
  </si>
  <si>
    <t>ANAN แจงเตรียมจ่ายเงินต้นคืนผู้ถือหุ้นกู้แล้ว</t>
  </si>
  <si>
    <t>https://www.bangkokbiznews.com/finance/stock/1130672</t>
  </si>
  <si>
    <t>PSTC ไถ่ถอนหุ้นกู้ 788 ล้านก่อนครบกำหนด</t>
  </si>
  <si>
    <t>ก่อน</t>
  </si>
  <si>
    <t>https://www.bangkokbiznews.com/finance/stock/1130669</t>
  </si>
  <si>
    <t>หุ้น ANAN ดิ่งเฉียด 18% ThaiBMA สั่งแจงหุ้นกู้ 1.13 หมื่นล. 'โบรก'เผยขาดสภาพคล่อง เลี่ยงลงทุน</t>
  </si>
  <si>
    <t>เลี่ยง</t>
  </si>
  <si>
    <t>https://www.bangkokbiznews.com/finance/stock/1130665</t>
  </si>
  <si>
    <t>ANAN ราคาดิ่งเปิดตลาดหุ้นร่วง 12 % ที่ 0.64 บาท แพนิก 'หุ้นกู้'</t>
  </si>
  <si>
    <t>https://www.bangkokbiznews.com/finance/stock/1130537</t>
  </si>
  <si>
    <t>IFA ชี้แผนปรับโครงสร้าง TIDLOR เหมาะสม แนะผู้ถือหุ้นควรอนุมัติ</t>
  </si>
  <si>
    <t>https://www.bangkokbiznews.com/finance/stock/1130542</t>
  </si>
  <si>
    <t>MGI ติดดอยหุ้น SABUY ห่วงงบ Q2/67 ส่อขาดทุนครั้งแรก</t>
  </si>
  <si>
    <t>ติดดอย</t>
  </si>
  <si>
    <t>https://www.bangkokbiznews.com/finance/stock/1130526</t>
  </si>
  <si>
    <t>JTS เตรียมดัน JasTel ขายไอพีโอ มูลค่ากิจการ 2 หมื่นล้าน</t>
  </si>
  <si>
    <t>https://www.bangkokbiznews.com/finance/stock/1130512</t>
  </si>
  <si>
    <t>DELTA ซื้อเครื่องจักรใหม่ 612 ล้าน พัฒนาการผลิตสู่โรงงานอัจฉริยะ</t>
  </si>
  <si>
    <t>ผลิต</t>
  </si>
  <si>
    <t>https://www.bangkokbiznews.com/finance/stock/1130453</t>
  </si>
  <si>
    <t>CCET แจ้งยอดขาย พ.ค. 67 วูบ 16.9% ส่วนยอดรวม 5 เดือนปีนี้ย่อลง 15.7%</t>
  </si>
  <si>
    <t>ยอดรวม</t>
  </si>
  <si>
    <t>https://www.bangkokbiznews.com/finance/stock/1130444</t>
  </si>
  <si>
    <t>LOXLEY ขาย บ.ไทยไฟเบอร์ออพติคส์ ออกทั้งหมด 124.5 ล้านบาท</t>
  </si>
  <si>
    <t>https://www.bangkokbiznews.com/finance/stock/1130439</t>
  </si>
  <si>
    <t>รักษาการซีโอ NUSA ดอดเก็บ 29.5 ล้านหุ้น นับแต่คุมอำนาจแทน "วิษณุ เทพเจริญ"</t>
  </si>
  <si>
    <t>ดอด</t>
  </si>
  <si>
    <t>https://www.bangkokbiznews.com/finance/stock/1130416</t>
  </si>
  <si>
    <t>หุ้น TEGH นิวไฮ อานิสงส์ออเดอร์ EUDR ทะลัก อุตฯ ยางทั่วโลกใส่ใจ Climate Change</t>
  </si>
  <si>
    <t>ออเดอร์</t>
  </si>
  <si>
    <t>https://www.bangkokbiznews.com/finance/stock/1130377</t>
  </si>
  <si>
    <t>การเมืองร้อนแรง กดดัน FUND FLOW ไหลออก 11 วัน กว่า 2.2 หมื่นล้านบาท ดัชนีดิ่ง 50 จุด</t>
  </si>
  <si>
    <t>ไหลออก</t>
  </si>
  <si>
    <t>https://www.bangkokbiznews.com/finance/stock/1130371</t>
  </si>
  <si>
    <t>หุ้น KTB แรงลุ้นราคาจุดสูงสุดใหม่ปี 67 เก็งสินเชื่ออู้ฟู่ รัฐเร่งเบิกจ่ายงบ</t>
  </si>
  <si>
    <t>https://www.bangkokbiznews.com/finance/stock/1130359</t>
  </si>
  <si>
    <t>โบรกเคาะ BJC-TIDLOR-ITC เข้ารอบ SET50 มีผล 1 ก.ค. 67</t>
  </si>
  <si>
    <t>เคาะ</t>
  </si>
  <si>
    <t>เข้ารอบ</t>
  </si>
  <si>
    <t>TIDLOR</t>
  </si>
  <si>
    <t>ITC</t>
  </si>
  <si>
    <t>https://www.bangkokbiznews.com/finance/stock/1130348</t>
  </si>
  <si>
    <t>หุ้นแม่ลูก STGT-STA บวกแพ็กคู่เฉียด 5% ราคายางพาราพุ่ง สูงสุดในรอบ 12 ปี</t>
  </si>
  <si>
    <t>ราคายาง</t>
  </si>
  <si>
    <t>https://www.bangkokbiznews.com/finance/stock/1130336</t>
  </si>
  <si>
    <t>ผวา ‘SABUY’ ขาดทุนอ่วม ตลาดหุ้นกู้เกาะติด</t>
  </si>
  <si>
    <t>อ่วม</t>
  </si>
  <si>
    <t>https://www.bangkokbiznews.com/finance/stock/1130263</t>
  </si>
  <si>
    <t>ตลท.เผยนักลงทุนรอความเชื่อมั่นแผนกระตุ้นเศรษฐกิจ ฉุด SET พ.ค. ร่วง 1.6%</t>
  </si>
  <si>
    <t>https://www.bangkokbiznews.com/finance/stock/1130297</t>
  </si>
  <si>
    <t>CPF คาดยอดขายปี 67 โต 10% แวว Q2 งบสวยคุมต้นทุนดี ลงทุน 1.5 หมื่นล้านเร่งกำไร</t>
  </si>
  <si>
    <t>สวย</t>
  </si>
  <si>
    <t>https://www.bangkokbiznews.com/finance/stock/1130179</t>
  </si>
  <si>
    <t>ดักทาง ECB นำร่องหั่นดอกเบี้ยคืนนี้ เผย 4 หุ้นเด่นวัฏจักรดอกเบี้ยขาลง</t>
  </si>
  <si>
    <t>https://www.bangkokbiznews.com/finance/stock/1130178</t>
  </si>
  <si>
    <t>7 หุ้นชิ้นส่วนฯ บวกยกแผง NEX-HANA นำกลุ่มพุ่งเฉียด 6% รับแรงหนุน NVIDIA พุ่งแซง Apple</t>
  </si>
  <si>
    <t>https://www.bangkokbiznews.com/finance/stock/1130162</t>
  </si>
  <si>
    <t>ตลท.สั่ง SABUY แจงเหตุขาดทุน 1.9 พันล้าน -เสียอำนาจคุม SBNEXT</t>
  </si>
  <si>
    <t>อำนาจคุม</t>
  </si>
  <si>
    <t>https://www.bangkokbiznews.com/finance/stock/1129978</t>
  </si>
  <si>
    <t>หุ้นรับเหมาก่อสร้างกอดคอร่วง CK นำทีมกลุ่มลบ 4.57% หวั่นงบประมาณปี 68 - การเมืองไทยไม่นิ่ง</t>
  </si>
  <si>
    <t>https://www.bangkokbiznews.com/finance/stock/1129968</t>
  </si>
  <si>
    <t>JKN เคลียร์ฟื้นฟูฯ ‘เจ้าหนี้หุ้นกู้’ไม่ชัดเจน</t>
  </si>
  <si>
    <t>https://www.bangkokbiznews.com/finance/stock/1129966</t>
  </si>
  <si>
    <t>CRC ลั่นครึ่งหลังโตเด่น ลุยแผนเปิด ‘สาขาเพิ่ม-ปรับโฉมใหญ่’ หนุนยอดขาย</t>
  </si>
  <si>
    <t>สาขาใหม่</t>
  </si>
  <si>
    <t>โฉมใหญ่</t>
  </si>
  <si>
    <t>https://www.bangkokbiznews.com/finance/stock/1129913</t>
  </si>
  <si>
    <t>DCON ผิดหวัง ไม่ได้ปันผลจึงล้มแผนทำคำเสนอซื้อหุ้น PRIN</t>
  </si>
  <si>
    <t>ไม่ได้</t>
  </si>
  <si>
    <t>ล้ม</t>
  </si>
  <si>
    <t>https://www.bangkokbiznews.com/finance/stock/1129878</t>
  </si>
  <si>
    <t>ลิสต์หุ้น Cover Short หลังเทขายหนัก กดราคาร่วง l SET Afternoon l 4 มิ.ย. 67</t>
  </si>
  <si>
    <t>กด</t>
  </si>
  <si>
    <t>https://www.bangkokbiznews.com/finance/stock/1129771</t>
  </si>
  <si>
    <t>ว่าที่เศรษฐีใหม่ช้อนหุ้น ‘เบิร์กเชียร์’ ฝันสลาย NYSE แจ้งเป็น ‘โมฆะ’ เหตุระบบขัดข้อง</t>
  </si>
  <si>
    <t>ช้อน</t>
  </si>
  <si>
    <t>ฝัน</t>
  </si>
  <si>
    <t>สลาย</t>
  </si>
  <si>
    <t>https://www.bangkokbiznews.com/finance/stock/1129777</t>
  </si>
  <si>
    <t>หุ้น GRAMMY พุ่งชนซิลลิ่ง 29.31% ปิดดีล GMM Music รับเงินสด 45 ล้านเหรียญ แลกหุ้น Joox Thailand 30%</t>
  </si>
  <si>
    <t>ดีล</t>
  </si>
  <si>
    <t>เงินสด</t>
  </si>
  <si>
    <t>แลก</t>
  </si>
  <si>
    <t>https://www.bangkokbiznews.com/finance/stock/1129752</t>
  </si>
  <si>
    <t>"สุชาติ ชมกลิ่น" โอนหุ้น ARIN ออก 11.6% ให้บิดา "วิเชียร ชมกลิ่น"</t>
  </si>
  <si>
    <t>https://www.bangkokbiznews.com/finance/stock/1129541</t>
  </si>
  <si>
    <t>บ.ย่อย GENCO ปล่อยกู้ระยะสั้น 33.5 ล้านบาทให้กิจการเกี่ยวโยงกันระหว่างกัน</t>
  </si>
  <si>
    <t>https://www.bangkokbiznews.com/finance/stock/1129600</t>
  </si>
  <si>
    <t>3 หุ้นนิคมฯ รับแรงหนุนรถยนต์อีวี 'ไต้หวัน' จ่อลงทุน 'ไทย' ฮับ PCB อันดับ 3 ของโลก</t>
  </si>
  <si>
    <t>https://www.bangkokbiznews.com/finance/stock/1129537</t>
  </si>
  <si>
    <t>SIRI ตั้ง บ.ย่อยทุนจดฯ 535 ล้านบาท "ฉัตรนลิน" ทำธุรกิจอสังหาริมทรัพย์</t>
  </si>
  <si>
    <t>https://www.bangkokbiznews.com/finance/stock/1129475</t>
  </si>
  <si>
    <t>AMATAV ขายหุ้นบ.ย่อยที่เวียดนามเกือบ 400 ล้านบาท คาดธุรกรรมแล้วเสร็จ ธ.ค. 67</t>
  </si>
  <si>
    <t>https://www.bangkokbiznews.com/finance/stock/1129458</t>
  </si>
  <si>
    <t>PTTEP เผยการเข้าร่วมลงทุนพลังลมนอกชายฝั่งในสกอตแลนด์มีผลสมบูรณ์</t>
  </si>
  <si>
    <t>เข้าร่วม</t>
  </si>
  <si>
    <t>สมบูรณ์</t>
  </si>
  <si>
    <t>https://www.bangkokbiznews.com/finance/stock/1129488</t>
  </si>
  <si>
    <t>AWC ลั่นอิบิทดาโต15% รับอัตราเข้าพักปีนี้ทะลุ 75% หนุนธุรกิจ</t>
  </si>
  <si>
    <t>อิบิทดา</t>
  </si>
  <si>
    <t>อัตรา</t>
  </si>
  <si>
    <t>https://www.bangkokbiznews.com/finance/stock/1129455</t>
  </si>
  <si>
    <t>MILL บริหารหนี้ 8.5 พันล้านลงตัว เซ็นปรับโครงสร้างแปลงบางส่วนเป็นระยะยาว</t>
  </si>
  <si>
    <t>ลงตัว</t>
  </si>
  <si>
    <t>https://www.bangkokbiznews.com/finance/stock/1129450</t>
  </si>
  <si>
    <t>JAS เผย "ประธานเจ้าหน้าที่บริหารการเงิน" ลาออก สิ้นสุดตำแหน่ง 31 พ.ค. 67</t>
  </si>
  <si>
    <t>https://www.bangkokbiznews.com/finance/stock/1129391</t>
  </si>
  <si>
    <t>SBNEXT ตั้ง "เลอศักดิ์ จุลเทศ" เป็นประธานกรรมการตรวจสอบ</t>
  </si>
  <si>
    <t>https://www.bangkokbiznews.com/finance/stock/1129383</t>
  </si>
  <si>
    <t>KAMART ดัน "วงศ์วิวัฒน์ ทีฆคีรีกุล" ขึ้นกรรมการผู้จัดการ มีผล 18 มิ.ย. 67</t>
  </si>
  <si>
    <t>https://www.bangkokbiznews.com/finance/stock/1129355</t>
  </si>
  <si>
    <t>เจ้าหนี้บีบ ‘JKN’ คืนเงิน แลกโหวตผู้บริหารแผนวันนี้</t>
  </si>
  <si>
    <t>คืนเงิน</t>
  </si>
  <si>
    <t>บีบ</t>
  </si>
  <si>
    <t>https://www.bangkokbiznews.com/finance/stock/1129343</t>
  </si>
  <si>
    <t>PTTGC กับ GGC ลงนามกู้ยืมระหว่างกันวงเงินพันล้านบาท เสริมสภาพคล่อง</t>
  </si>
  <si>
    <t>กู้ยืม</t>
  </si>
  <si>
    <t>https://www.bangkokbiznews.com/finance/stock/1129338</t>
  </si>
  <si>
    <t>BTS งบปี 66/67 ขาดทุน 5.2 พันล้านโดน KEX ฉุด จ่อเพิ่มทุน PP เบื้องต้นขาย 5.36 บาท</t>
  </si>
  <si>
    <t>https://www.bangkokbiznews.com/finance/stock/1129314</t>
  </si>
  <si>
    <t>TU ดำเนินการเลิกกิจการในจีนบริษัท Thai Union China ชี้ไม่สร้างกำไร</t>
  </si>
  <si>
    <t>ไม่กำไร</t>
  </si>
  <si>
    <t>https://www.bangkokbiznews.com/finance/stock/1129308</t>
  </si>
  <si>
    <t>JCKH ขายทรัพย์สิน และสิทธิการเช่า Zheng Dou Grand และ Shabu Tomo รวม 2 ล้านบาท</t>
  </si>
  <si>
    <t>ทรัพย์สิน</t>
  </si>
  <si>
    <t>https://www.bangkokbiznews.com/finance/stock/1129238</t>
  </si>
  <si>
    <t>CCET ลุยผลิตสินค้ามาร์จิ้นสูง มองครึ่งปีหลังสดใส รง.ใหม่เดินเครื่อง</t>
  </si>
  <si>
    <t>https://www.bangkokbiznews.com/finance/stock/1129228</t>
  </si>
  <si>
    <t>BGRIM ปิดดีลโรงไฟฟ้าพลังน้ำในสหรัฐ 30 MW มูลค่าซื้อกิจการ 2.54 พันล้านบาท</t>
  </si>
  <si>
    <t>https://www.bangkokbiznews.com/finance/stock/1129127</t>
  </si>
  <si>
    <t>PSL สั่งต่อเรือใหม่ 4 ลำ สัญญารวม 4,880 ล้านบาท</t>
  </si>
  <si>
    <t>https://www.bangkokbiznews.com/finance/stock/1129065</t>
  </si>
  <si>
    <t>“เคอรี่ เอ็กซ์เพรส” เผยยังดำเนินธุรกิจปกติระหว่างเตรียมรีแบรนด์เป็น KEX</t>
  </si>
  <si>
    <t>ดำเนิน</t>
  </si>
  <si>
    <t>ปกติ</t>
  </si>
  <si>
    <t>https://www.bangkokbiznews.com/finance/stock/1129061</t>
  </si>
  <si>
    <t>BROOK จ่อเปลี่ยนชื่อย่อเป็น BTC ส่วนชื่อเต็มคงใช้ "บรุ๊คเคอร์ กรุ๊ป"</t>
  </si>
  <si>
    <t>เปลี่ยน</t>
  </si>
  <si>
    <t>https://www.bangkokbiznews.com/finance/stock/1129051</t>
  </si>
  <si>
    <t>NAM เร่งปิดอีก 3 ดีลร่วมกับพันธมิตรผถห. วงเงินลงทุนปี 67 รวม 300 ล้านบาท</t>
  </si>
  <si>
    <t>https://www.bangkokbiznews.com/finance/stock/1128998</t>
  </si>
  <si>
    <t>3K-BAT ขอเพิกถอนออกจากตลาด หุ้นใหญ่ Energywith ประสงค์เทนเดอร์ 54 บาท</t>
  </si>
  <si>
    <t>ถอน</t>
  </si>
  <si>
    <t>https://www.bangkokbiznews.com/finance/stock/1128983</t>
  </si>
  <si>
    <t>NAM แจ้งตั้งบริษัทร่วมทุน 50 ล้าน กับโรงพยาบาลวิมุต สัดส่วน 60 : 40</t>
  </si>
  <si>
    <t>https://www.bangkokbiznews.com/finance/stock/1128955</t>
  </si>
  <si>
    <t>SM ลุ้นผลงาน Q2/67 โตกว่าเป้า สินเชื่อมือถือสดใส เร่งกด NPL เข้ากรอบ</t>
  </si>
  <si>
    <t>https://www.bangkokbiznews.com/finance/stock/1128951</t>
  </si>
  <si>
    <t>"ชูศรี เกียรติขจรกุล" อดีตเอ็มดี RATCH เข้าเป็นกรรมการ PTT แทน "ชโยดม สรรพศรี"</t>
  </si>
  <si>
    <t>แทน</t>
  </si>
  <si>
    <t>https://www.bangkokbiznews.com/finance/stock/1128928</t>
  </si>
  <si>
    <t>SDC แจ้งปิดบริษัท "สามารถ โมบาย เซอร์วิสเซส" เพราะมิได้ดำเนินกิจการแล้ว</t>
  </si>
  <si>
    <t>https://www.bangkokbiznews.com/finance/stock/1128872</t>
  </si>
  <si>
    <t>หุ้น HYBE ดิ่งกว่า 2% หลังเล็งขายหุ้น SM วงเงินกว่า 1,800 ล้านบาท</t>
  </si>
  <si>
    <t>https://www.bangkokbiznews.com/finance/stock/1128856</t>
  </si>
  <si>
    <t>NAM จ่อแถลงดีล "บริการการแพทย์" กับพันธมิตร ปัดตอบ ใช่พฤกษาฯ หรือไม่</t>
  </si>
  <si>
    <t>https://www.bangkokbiznews.com/finance/stock/1128851</t>
  </si>
  <si>
    <t>PSH ตั้ง บริษัทย่อยใหม่ "พีเอส เวล โฮลดิ้ง" โครงสร้างมีผู้ถือหุ้น ใหญ่ NAM อยู่ด้วย</t>
  </si>
  <si>
    <t>https://www.bangkokbiznews.com/finance/stock/1128813</t>
  </si>
  <si>
    <t>ขนส่ง Kerry จ่อรีแบรนด์เป็น KEX เหตุของเดิมสิ้นสัญญา ก.พ.68</t>
  </si>
  <si>
    <t>ขนส่ง</t>
  </si>
  <si>
    <t>รีแบรนด์</t>
  </si>
  <si>
    <t>https://www.bangkokbiznews.com/finance/stock/1128809</t>
  </si>
  <si>
    <t>NAM เผยกลุ่มพฤกษาฯ เก็บหุ้นเพิ่ม 7.43 ล้านหุ้น เตรียมพร้อม Synergy ธุรกิจ</t>
  </si>
  <si>
    <t>https://www.bangkokbiznews.com/finance/stock/1128808</t>
  </si>
  <si>
    <t>SCC อัปเดตไฟไหม้ 9 พ.ค.67 เผยสารเคมีไม่มีรั่วไหล มูลค่าเสียหายรอสรุป</t>
  </si>
  <si>
    <t>เสียหาย</t>
  </si>
  <si>
    <t>https://www.bangkokbiznews.com/finance/stock/1128752</t>
  </si>
  <si>
    <t>ก.ล.ต.แจ้งเตือนผู้ถือหุ้นกู้ JKN 7 รุ่น ยื่นขอเข้าประชุม เลือกผู้ทำแผน</t>
  </si>
  <si>
    <t>แจ้งเตือน</t>
  </si>
  <si>
    <t>https://www.bangkokbiznews.com/finance/stock/1128746</t>
  </si>
  <si>
    <t>บริษัทในเครือ PSL เข้าถือหุ้นใหญ่ VL รวมเป็นสัดส่วน 10% ขยับขึ้นอันดับที่ 2</t>
  </si>
  <si>
    <t>ขยับ</t>
  </si>
  <si>
    <t>https://www.bangkokbiznews.com/finance/stock/1128728</t>
  </si>
  <si>
    <t>กำไร บจ. ใน SET ไตรมาส 1/67 กวาดรวม 2.6 แสนล้านบาท โตเบาๆ 1.7% ท่องเที่ยวเด่นสุด</t>
  </si>
  <si>
    <t>https://www.bangkokbiznews.com/finance/stock/1128737</t>
  </si>
  <si>
    <t>อัปเดตเป้า PTT รวม 9 โบรกฯ 32-40 บาท จับตา Single Pool Gas บังคับใช้ Q2/67 หรือไม่</t>
  </si>
  <si>
    <t>https://www.bangkokbiznews.com/finance/stock/1128687</t>
  </si>
  <si>
    <t>สำรวจ 10 หุ้นยอดฮิตวางประกันมาร์จิ้นส่วนใหญ่ต่ำบาท SUPER วูบ 26% นับแต่ต้นปี</t>
  </si>
  <si>
    <t>https://www.bangkokbiznews.com/finance/stock/1128616</t>
  </si>
  <si>
    <t>VGI งบงวดปี 66/67 ขาดทุนเพิ่ม 3.4 พันล้านบาท บันทึกผลลบขาย KEX และด้อยค่า JMART</t>
  </si>
  <si>
    <t>https://www.bangkokbiznews.com/finance/stock/1128564</t>
  </si>
  <si>
    <t>ดร.ไพบูลย์ เสรีวิวัฒนา ซื้อหุ้น KLINIQ เพิ่ม ราคา 40.50 บาท ขยับสัดส่วนเกิน 5%</t>
  </si>
  <si>
    <t>https://www.bangkokbiznews.com/finance/stock/1128426</t>
  </si>
  <si>
    <t>SC ขายหุ้น 2 กิจการคลังสินค้าเป็นเงินรวม 73.9 ล้านบาท ได้พันมิตรร่วมทุน</t>
  </si>
  <si>
    <t>https://www.bangkokbiznews.com/finance/stock/1128423</t>
  </si>
  <si>
    <t>TOA แจ้งสิ้นสุดโครงการซื้อหุ้นคืน ใช้เงินไป 718 ล้านบาท ได้ 30.4 ล้านหุ้น</t>
  </si>
  <si>
    <t>โครงการ</t>
  </si>
  <si>
    <t>สิ้นสุด</t>
  </si>
  <si>
    <t>https://www.bangkokbiznews.com/finance/stock/1128349</t>
  </si>
  <si>
    <t>9 CEO ต่างชาติ คุมบังเหียนองค์กรเกินหมื่นล้าน ในตลาดหุ้นไทย</t>
  </si>
  <si>
    <t>ต่างชาติ</t>
  </si>
  <si>
    <t>https://www.bangkokbiznews.com/finance/stock/1128401</t>
  </si>
  <si>
    <t>ซีอีโอ AIS "สมชัย เลิศสุทธิวงค์" มา OR แล้ว นั่งตำแหน่งประธานกรรมการ</t>
  </si>
  <si>
    <t>ตำแหน่ง</t>
  </si>
  <si>
    <t>https://www.bangkokbiznews.com/finance/stock/1128397</t>
  </si>
  <si>
    <t>เซียนฮง-ดร.ไพบูลย์ ร่วมซื้อต่อหุ้น KLINIQ ที่ EKH ถือทั้งหมด จ่ายสด 429 ล้าน</t>
  </si>
  <si>
    <t>https://www.bangkokbiznews.com/finance/stock/1128385</t>
  </si>
  <si>
    <t>MAGURO ได้ฤกษ์ 5 มิ.ย. 67 เทรด mai ขายไอพีโอ 15.90 บาท เปิดจองซื้อ 28-30 พ.ค.นี้</t>
  </si>
  <si>
    <t>https://www.bangkokbiznews.com/finance/stock/1128365</t>
  </si>
  <si>
    <t>GPSC ร่วมผุดพลังงานลมนอกชายฝั่งไต้หวัน สำเร็จตามแผน 600 MW ครบทั้ง 62 ต้น</t>
  </si>
  <si>
    <t>https://www.bangkokbiznews.com/finance/stock/1128307</t>
  </si>
  <si>
    <t>หุ้น SE ดีเดย์ 27 พ.ค. 67 ย้ายเทรดจาก mai เข้าสู่ SET</t>
  </si>
  <si>
    <t>https://www.bangkokbiznews.com/finance/stock/1128297</t>
  </si>
  <si>
    <t>"วีรพัฒน์ พูนศักดิ์อุดมสิน" เก็บหุ้น GIFT อีก 4.6% ทุนสูงสุด 5.85 บาท รวมมี 15%</t>
  </si>
  <si>
    <t>https://www.bangkokbiznews.com/finance/stock/1128287</t>
  </si>
  <si>
    <t>หุ้น NEX ดิ่งต่ออีก 17.09% หวั่นกระแสข่าวลือ 'ฟอร์ซเซล' นักลงทุนไม่มั่นใจ รอความชัดเจน</t>
  </si>
  <si>
    <t>https://www.bangkokbiznews.com/finance/stock/1128185</t>
  </si>
  <si>
    <t>หุ้น EA-NEX อ่วม 'ข่าวลบ - แรงขาย - หั่นราคาหุ้น'</t>
  </si>
  <si>
    <t>https://www.bangkokbiznews.com/finance/stock/1128275</t>
  </si>
  <si>
    <t>หุ้นไทยวันนี้ 24 พ.ค.67 แกว่งตัวหลังขาดปัจจัยชี้นำ ลุ้นข่าวความคืบหน้ากองทุน LTF</t>
  </si>
  <si>
    <t>https://www.bangkokbiznews.com/finance/stock/1128271</t>
  </si>
  <si>
    <t>‘NVDR’ ใหม่ฟื้นเชื่อมั่น  ‘ไพบูลย์-พิเชษฐ’ หวังช่วยยกระดับตลาดทุน</t>
  </si>
  <si>
    <t>ตลาดทุน</t>
  </si>
  <si>
    <t>ยกระดับ</t>
  </si>
  <si>
    <t>https://www.bangkokbiznews.com/finance/stock/1128237</t>
  </si>
  <si>
    <t>เปิดชื่อ 17 หุ้นนำเสนอจาก "ทีมวิเคราะห์ SET" สเปกหลักมีรายได้จากนอก</t>
  </si>
  <si>
    <t>เสนอ</t>
  </si>
  <si>
    <t>https://www.bangkokbiznews.com/finance/stock/1128228</t>
  </si>
  <si>
    <t>SMT เตรียมเปลี่ยนซีอีโอ "วิรัตน์ ผูกไทย" ลาออกมีผล 5 ก.ค. 67</t>
  </si>
  <si>
    <t>https://www.bangkokbiznews.com/finance/stock/1128212</t>
  </si>
  <si>
    <t>SAT สู้ศึกยุคยานยนต์เปลี่ยนผ่าน เริ่มมีออร์เดอร์จีน ทว่ารับ Q2/67 ไม่ง่าย</t>
  </si>
  <si>
    <t>สู้</t>
  </si>
  <si>
    <t>https://www.bangkokbiznews.com/finance/stock/1128195</t>
  </si>
  <si>
    <t>NEX แดงติดฟลอร์อีกแล้ว ต่ำสุดรอบ 4 ปี โบรกฯ ให้ใจเย็น รอช้อนหลังงบ Q2/67 ออก</t>
  </si>
  <si>
    <t>https://www.bangkokbiznews.com/finance/stock/1128158</t>
  </si>
  <si>
    <t>AEONTS ไฟเขียวแผนเพิ่มทุนเท่าตัว 20 ล้านดอลลาร์ในกิจการสินเชื่อที่กัมพูชา</t>
  </si>
  <si>
    <t>https://www.bangkokbiznews.com/finance/stock/1128149</t>
  </si>
  <si>
    <t>FORTH ลงนามมูลค่าสัญญาร่วม 2 พันล้านบาท กล้องวงจรปิดภาคใต้กับเครื่องบินฝนหลวง</t>
  </si>
  <si>
    <t>สัญญา</t>
  </si>
  <si>
    <t>https://www.bangkokbiznews.com/finance/stock/1128126</t>
  </si>
  <si>
    <t>OR คาดผลงาน Q2/67 ยังโตต่อ เริ่มผุดร้านสุขภาพความงาม Q3/67</t>
  </si>
  <si>
    <t>https://www.bangkokbiznews.com/finance/stock/1128103</t>
  </si>
  <si>
    <t>KCE ร่วง 3.59% กำไรไตรมาส 1/67 ต่ำคาด ออเดอร์สินค้ายุโรปเลื่อนส่ง Q2/67</t>
  </si>
  <si>
    <t>https://www.bangkokbiznews.com/finance/stock/1128092</t>
  </si>
  <si>
    <t>JKN แจ้งประชุมเจ้าหนี้ 24 มิ.ย. 67 เสนอชื่อและพิจารณาเลือกผู้ทําแผน</t>
  </si>
  <si>
    <t>เจ้าหนี้</t>
  </si>
  <si>
    <t>https://www.bangkokbiznews.com/finance/stock/1128095</t>
  </si>
  <si>
    <t>NEX ลงนามพันมิตรจีน Dayun รุกตลาดรถยนต์ไฟฟ้าขนาดเล็กในไทย หวังขายต่ำ 4.9 แสน</t>
  </si>
  <si>
    <t>ขายต่ำ</t>
  </si>
  <si>
    <t>https://www.bangkokbiznews.com/finance/stock/1128081</t>
  </si>
  <si>
    <t>หุ้นไทยวันนี้ 23 พ.ค.67 แนวรับ ต้าน 1,360 - 1,385 จุด ลุ้นเก็งกำไรหุ้นใหญ่คาดหวังตั้งกองทุน LTF</t>
  </si>
  <si>
    <t>https://www.bangkokbiznews.com/finance/stock/1128017</t>
  </si>
  <si>
    <t>เปิดประวัติ "วนรัชต์ ตั้งคารวคุณ" ผู้ต้องหาคดี STARK สู่ รพ.ตำรวจ</t>
  </si>
  <si>
    <t>ประวัติ</t>
  </si>
  <si>
    <t>https://www.bangkokbiznews.com/finance/stock/1128013</t>
  </si>
  <si>
    <t>WHA จ่อปิดดีลลูกค้ารายใหญ่ รับสัญญาณจีน ย้ายฐานผลิตซบไทย</t>
  </si>
  <si>
    <t>https://www.bangkokbiznews.com/finance/stock/1127980</t>
  </si>
  <si>
    <t>กลุ่ม SABUY ปิดกิจการร้านมือถือมือสอง "สบายชัวร์มาร์เก็ต" 30 พ.ค.นี้</t>
  </si>
  <si>
    <t>https://www.bangkokbiznews.com/finance/stock/1127972</t>
  </si>
  <si>
    <t>บอร์ด PTTEP ลงมติให้ "คงกระพัน อินทรแจ้ง" เป็นกรรมการแทน "อรรถพล ฤกษ์พิบูลย์"</t>
  </si>
  <si>
    <t>มติ</t>
  </si>
  <si>
    <t>https://www.bangkokbiznews.com/finance/stock/1127968</t>
  </si>
  <si>
    <t>AKS ขายเงินลงทุนธุรกิจโรงแรมเพื่อนำ 280 ล้านบาทมาใช้หมุนเวียน</t>
  </si>
  <si>
    <t>เงินลงทุน</t>
  </si>
  <si>
    <t>ใช้</t>
  </si>
  <si>
    <t>หมุนเวียน</t>
  </si>
  <si>
    <t>https://www.bangkokbiznews.com/finance/stock/1127929</t>
  </si>
  <si>
    <t>กลุ่ม "เธียรสุรัตน์" หวนคุมบังเหียน SBNEXT "เอกรัตน์ แจ้งอยู่" นั่งซีอีโอ</t>
  </si>
  <si>
    <t>หวน</t>
  </si>
  <si>
    <t>นั่ง</t>
  </si>
  <si>
    <t>https://www.bangkokbiznews.com/finance/stock/1127904</t>
  </si>
  <si>
    <t>กลุ่ม "ไตรโสรัส" ถือหุ้นใหญ่ PSTC เพิ่มเป็น 17.9% โดยไม่เข้าเกณฑ์เทนเดอร์</t>
  </si>
  <si>
    <t>https://www.bangkokbiznews.com/finance/stock/1127879</t>
  </si>
  <si>
    <t>ตลท. สั่งห้ามบริษัทหลักทรัพย์ส่งคำสั่งซื้อ NVDR ให้ลูกค้าที่เป็นผู้ลงทุนไทย</t>
  </si>
  <si>
    <t>ห้าม</t>
  </si>
  <si>
    <t>https://www.bangkokbiznews.com/finance/stock/1127867</t>
  </si>
  <si>
    <t>CHOW ชี้ผลงาน Q2/67 ยังไปต่อ ทั้งธุรกิจเหล็กและไฟฟ้าหนุนกำไรแรง</t>
  </si>
  <si>
    <t>ไปต่อ</t>
  </si>
  <si>
    <t>https://www.bangkokbiznews.com/finance/stock/1127868</t>
  </si>
  <si>
    <t>ก.ล.ต. ผนึก ตลท. ยกเว้นค่าธรรมเนียมแปลง NVDR เป็นหุ้นสามัญให้แก่ผู้ลงทุนไทย</t>
  </si>
  <si>
    <t>ค่าธรรมเนียม</t>
  </si>
  <si>
    <t>ยกเว้น</t>
  </si>
  <si>
    <t>https://www.bangkokbiznews.com/finance/stock/1127862</t>
  </si>
  <si>
    <t>CPAXT ลั่นรายได้ปีนี้โต รับอานิสงส์ ‘มาตรการกระตุ้นศก.-ท่องเที่ยว’ หนุน</t>
  </si>
  <si>
    <t>มาตรการ</t>
  </si>
  <si>
    <t>https://www.bangkokbiznews.com/finance/stock/1127845</t>
  </si>
  <si>
    <t>ราชทัณฑ์เผย "วนรัชต์ STARK" อยู่ รพ.ตำรวจ เพื่อรักษาอัณฑะ</t>
  </si>
  <si>
    <t>ราชทัณฑ์</t>
  </si>
  <si>
    <t>https://www.bangkokbiznews.com/finance/stock/1127818</t>
  </si>
  <si>
    <t>CPT เปลี่ยนโครงสร้างหุ้นใหญ่ Real D&amp;C ซื้อบิ๊กล็อต 17.7% ไม่เข้าข่ายเทนเดอร์</t>
  </si>
  <si>
    <t>https://www.bangkokbiznews.com/finance/stock/1127801</t>
  </si>
  <si>
    <t>ITD รับมีแผนขายหุ้นเหมืองโปแตชจริงแต่อยู่แค่ขั้นเจรจาเงื่อนไข</t>
  </si>
  <si>
    <t>https://www.bangkokbiznews.com/finance/stock/1127794</t>
  </si>
  <si>
    <t>CHAYO ชะงักนำ บ.ลูก เข้าไอพีโอ ชี้เหตุเศรษฐกิจไม่เอื้อ ตลาดทุนผันผวน</t>
  </si>
  <si>
    <t>นำเข้า</t>
  </si>
  <si>
    <t>ไม่เอื้อ</t>
  </si>
  <si>
    <t>https://www.bangkokbiznews.com/finance/stock/1127770</t>
  </si>
  <si>
    <r>
      <rPr>
        <rFont val="Arial"/>
        <color theme="1"/>
        <sz val="11.0"/>
      </rPr>
      <t xml:space="preserve">ส่องงบ 4 บริษัทเทคฯ ใหญ่ในจีน Tencent Baidu Alibaba </t>
    </r>
    <r>
      <rPr>
        <rFont val="Arial"/>
        <color rgb="FF000000"/>
        <sz val="11.0"/>
      </rPr>
      <t>JD.com</t>
    </r>
  </si>
  <si>
    <t>https://www.bangkokbiznews.com/finance/stock/1127761</t>
  </si>
  <si>
    <t>WGE มองหุ้นแรงจัดเพราะงานทะลัก หวังปีนี้พลิกมีกำไรทุกไตรมาส</t>
  </si>
  <si>
    <t>https://www.bangkokbiznews.com/finance/stock/1127759</t>
  </si>
  <si>
    <t>7 หุ้นคริปโทฯ บวกยกแผง MVP นำกลุ่มพุ่งทะยาน 11.11% ราคา 'บิตคอยน์' ยืนเหนือ 71,000 ดอลลาร์</t>
  </si>
  <si>
    <t>คริปโท</t>
  </si>
  <si>
    <t>https://www.bangkokbiznews.com/finance/stock/1127750</t>
  </si>
  <si>
    <t>KKC เข้าข่ายถูกเพิกถอน ตลท.ชี้ ส่วนผู้ถือหุ้นต่ำกว่าศูนย์ ขีดเส้นแก้ไขใน 3 ปี</t>
  </si>
  <si>
    <t>https://www.bangkokbiznews.com/finance/stock/1127722</t>
  </si>
  <si>
    <t>31 พ.ค. JKN ประชุมเจ้าหนี้หุ้นกู้ครั้งที่ 2 วาระหลักจํานวน-วิธีชําระเงินคืน</t>
  </si>
  <si>
    <t>https://www.bangkokbiznews.com/finance/stock/1127712</t>
  </si>
  <si>
    <t>"วู้ดเชสเตอร์" กุมหุ้นใหญ่ RML 24.8% เหนือ "เคพีเอ็น แลนด์" ไม่ต้องเทนเดอร์ฯ</t>
  </si>
  <si>
    <t>https://www.bangkokbiznews.com/finance/stock/1127703</t>
  </si>
  <si>
    <t>FLOYD คว้างานใหม่ 2 โครงการ 346.8 ล้านบาท ติดตั้งระบบวิศวกรรมประกอบอาคาร</t>
  </si>
  <si>
    <t>https://www.bangkokbiznews.com/finance/stock/1127698</t>
  </si>
  <si>
    <t>SC ขายหุ้นธุรกิจโรงแรม 685.5 ล้านบาท ให้ DH Asia Investment ถือ 49%</t>
  </si>
  <si>
    <t>https://www.bangkokbiznews.com/finance/stock/1127681</t>
  </si>
  <si>
    <t>"วีบียอนด์" ยื่นไฟลิ่งใหม่ 28 พ.ค.นี้ เข้า SET ชูจุดเด่นบริการอสังหาฯ โต 1000%</t>
  </si>
  <si>
    <t>ไฟลิ่ง</t>
  </si>
  <si>
    <t>ยื่น</t>
  </si>
  <si>
    <t>https://www.bangkokbiznews.com/finance/stock/1127625</t>
  </si>
  <si>
    <t>"วิชิต สุรพงษ์ชัย" ลาออก SCB ตั้ง "ธรรมนิธิ วนิชย์ถนอม" เป็นประธานบอร์ดแทน</t>
  </si>
  <si>
    <t>https://www.bangkokbiznews.com/finance/stock/1127593</t>
  </si>
  <si>
    <t>หุ้น BANPU บวกแรง 8.41% รับอานิสงส์จีนกระตุ้นเศรษฐกิจ ราคาก๊าซสหรัฐขยับขึ้น</t>
  </si>
  <si>
    <t>https://www.bangkokbiznews.com/finance/stock/1127581</t>
  </si>
  <si>
    <t>WGE ได้งานใหม่ก่อสร้างอาคาร 4 โครงการ 1.79 พันล้านบาท</t>
  </si>
  <si>
    <t>ก่อสร้าง</t>
  </si>
  <si>
    <t>https://www.bangkokbiznews.com/finance/stock/1127571</t>
  </si>
  <si>
    <t>เฟทโก้ - สมาคมบลจ.-ก.ล.ต. นัดถก 21 พ.ค.นี้ เคาะรูปแบบ ฟื้นกองทุน LTF</t>
  </si>
  <si>
    <t>https://www.bangkokbiznews.com/finance/stock/1127566</t>
  </si>
  <si>
    <t>หุ้นไทยวันนี้ 20 พ.ค.67 มีโอกาสพักตัว 1370-1377 จุด ติดตาม GDP ไทย ไตรมาส 1</t>
  </si>
  <si>
    <t>พักตัว</t>
  </si>
  <si>
    <t>https://www.bangkokbiznews.com/finance/stock/1127524</t>
  </si>
  <si>
    <t>EVER จ่อขายหุ้น 3 โรงพยาบาลรวม 700 ล้านบาท PRINC เป็นผู้ซื้อ</t>
  </si>
  <si>
    <t>https://www.bangkokbiznews.com/finance/stock/1127510</t>
  </si>
  <si>
    <t>PCC มอง Q2/67 รับรู้รายได้แบบจัดเต็ม คาดงบดีกว่า Q1 มีงานในมือ 3.8 พันล้าน</t>
  </si>
  <si>
    <t>จัดเต็ม</t>
  </si>
  <si>
    <t>https://www.bangkokbiznews.com/finance/stock/1127419</t>
  </si>
  <si>
    <t>เอาใจนักลงทุนสายเล่นเกม หุ้น DR อ้างอิง NINTENDO เทรดกระดานหุ้นไทย 20 พ.ค. นี้</t>
  </si>
  <si>
    <t>https://www.bangkokbiznews.com/finance/stock/1127376</t>
  </si>
  <si>
    <t>8 อดีต CEO ปตท. สุดยอดคนคุณภาพ! มือทองสมองเพชร นั่งบอร์ดหุ้นดังหลายบริษัท</t>
  </si>
  <si>
    <t>บอร์ดหุ้น</t>
  </si>
  <si>
    <t>https://www.bangkokbiznews.com/finance/stock/1127367</t>
  </si>
  <si>
    <t>KLINIQ คาด Q2/67 กำไรสวยขึ้นได้อีก ภาระต้นทุนลด ย้ำเป้าปี 67 โตแตะ 3 พันล้านบาท</t>
  </si>
  <si>
    <t>https://www.bangkokbiznews.com/finance/stock/1127290</t>
  </si>
  <si>
    <t>แบงก์ SCB อวดนวัตกรรม นำ AI อนุมัติสินเชื่อรายย่อย 100% โต้ตอบปรึกษาลงทุนได้</t>
  </si>
  <si>
    <t>นวตกรรม</t>
  </si>
  <si>
    <t>https://www.bangkokbiznews.com/finance/stock/1127271</t>
  </si>
  <si>
    <t>BGRIM ผนึก STECON ร่วมพัฒนาโครงการพลังงานทดแทน เพิ่มกำลังการผลิตสู่ 1 หมื่นเมกะวัตต์ ปี 2030</t>
  </si>
  <si>
    <t>https://www.bangkokbiznews.com/finance/stock/1127263</t>
  </si>
  <si>
    <t>หุ้น CENTEL ร่วง 3.45% โรงแรมเข้าสู่ low season 'โบรกเกอร์' เผย กดดันราคาระยะสั้น</t>
  </si>
  <si>
    <t>https://www.bangkokbiznews.com/finance/stock/1127254</t>
  </si>
  <si>
    <t>หุ้นน้องใหม่ LTS พุ่งกระฉูด! เปิดซื้อขายวันแรก เหนือจอง 163% จากราคา IPO 3 บาท</t>
  </si>
  <si>
    <t>https://www.bangkokbiznews.com/finance/stock/1127247</t>
  </si>
  <si>
    <t>MILL แจงเคสผิดนัดชำระหนี้ ยันปรับโครงสร้างแล้ว กลายเป็นระยะยาว 4 พันล้านแทน</t>
  </si>
  <si>
    <t>https://www.bangkokbiznews.com/finance/stock/1127243</t>
  </si>
  <si>
    <t>"ชูเกียรติ รุจนพรพจี" ขายหุ้น SABUY จำนวน 2.3% ให้ "อิทธิชัย พูลวรลักษณ์"</t>
  </si>
  <si>
    <t>https://www.bangkokbiznews.com/finance/stock/1127194</t>
  </si>
  <si>
    <t>MASTER กำไร Q1/67 พุ่ง 48.4% โตทุกหัตถการ ย้ำเป้ารายได้ปีนี้ขยายตัว 20%</t>
  </si>
  <si>
    <t>https://www.bangkokbiznews.com/finance/stock/1127176</t>
  </si>
  <si>
    <t>BCH กำไร Q1/67 ที่ 318.8 ล้านบาท บวก 25.6% รายได้ผู้ป่วยนอกเพิ่ม 13.8%</t>
  </si>
  <si>
    <t>https://www.bangkokbiznews.com/finance/stock/1127159</t>
  </si>
  <si>
    <t>BROOK จ้องขาย Digital Asset ไม่เกินหมื่นล้าน ผนึก บริษัทลาว ลุย Token Carbon Credit</t>
  </si>
  <si>
    <t>Digital Asset</t>
  </si>
  <si>
    <t>https://www.bangkokbiznews.com/finance/stock/1127134</t>
  </si>
  <si>
    <t>วิเคราะห์หุ้นรายตัว : บล.เคจีไอฯ OSP ผลประกอบการ 1Q67: ดีกว่าประมาณการเพราะค่าใช้จ่ายภาษีลดลง</t>
  </si>
  <si>
    <t>ผลประกอบการ</t>
  </si>
  <si>
    <t>https://www.bangkokbiznews.com/finance/stock/1127131</t>
  </si>
  <si>
    <t>NUSA เผย Q1/67 ขาดทุน 126.5 ล้านบาท กลุ่ม "เทพเจริญ" ยังมีสินทรัพย์ในกิจการ</t>
  </si>
  <si>
    <t>https://www.bangkokbiznews.com/finance/stock/1127113</t>
  </si>
  <si>
    <t>หุ้น SABUY ดิ่งสร้างออลไทม์โลว์ หลัง Q1/67 งบตัวแดง 1.9 พันล้าน ทรุด 1,274%</t>
  </si>
  <si>
    <t>https://www.bangkokbiznews.com/finance/stock/1127090</t>
  </si>
  <si>
    <t>ITD - HYDRO - SBNEXT งบ Q1/67 ยังซึม ตลท.จับ SP ชั่วคราว ผู้สอบบัญชีไม่มีข้อสรุป</t>
  </si>
  <si>
    <t>ตลท.</t>
  </si>
  <si>
    <t>จับ</t>
  </si>
  <si>
    <t>https://www.bangkokbiznews.com/finance/stock/1127087</t>
  </si>
  <si>
    <t>NRF โชว์กำไรไตรมาส 1/67 นิวไฮพุ่ง 145.4% เดินหน้าอุตสาหกรรมอาหารที่ยั่งยืน</t>
  </si>
  <si>
    <t>https://www.bangkokbiznews.com/finance/stock/1127066</t>
  </si>
  <si>
    <t>หุ้น ROJNA ดิ่ง 11% 3 เดือนแรกกำไรลด 53% รายได้ค่าไฟหด หลังรัฐบาลตรึงราคา</t>
  </si>
  <si>
    <t>https://www.bangkokbiznews.com/finance/stock/1127014</t>
  </si>
  <si>
    <t>GRAMMY งบ Q1/67 กำไรดุดัน 13,553% รายได้โต 7.5% ทว่าถือหุ้น KISS มูลค่าบวกทะลัก</t>
  </si>
  <si>
    <t>ดุดัน</t>
  </si>
  <si>
    <t>https://www.bangkokbiznews.com/finance/stock/1127013</t>
  </si>
  <si>
    <t>STEC กำไร Q1/67 เหลือ 11.8 ล้านบาท หด 93% รับรู้ขาดทุนบริษัทร่วมเพิ่มเป็น 146 ล้านบาท</t>
  </si>
  <si>
    <t>https://www.bangkokbiznews.com/finance/stock/1127004</t>
  </si>
  <si>
    <t>TTA อวด Q1/67 กำไรโตอลังการ 419% เทียบ Q1/66 และ 43,857% เทียบ Q4/66</t>
  </si>
  <si>
    <t>https://www.bangkokbiznews.com/finance/stock/1126995</t>
  </si>
  <si>
    <t>OSP กำไร Q1/67 ที่ 828.4 ล้าน บวก 6.5% ยอดขายแรง 10.9% ผลิตภัณฑ์หลักโตดี ชดเชย OEM</t>
  </si>
  <si>
    <t>https://www.bangkokbiznews.com/finance/stock/1126966</t>
  </si>
  <si>
    <t>อัปเดตเป้าพื้นฐานหุ้น AOT รวม 12 โบรกเกอร์ ให้ 69 - 81 บาท หลังกำไร Q2/67 เพิ่ม 211%</t>
  </si>
  <si>
    <t>https://www.bangkokbiznews.com/finance/stock/1131095</t>
  </si>
  <si>
    <t>แรงขาย NEX ทำหุ้นดิ่ง โอกาสหลุด 4 บาท l SET Afternoon l 15 พ.ค. 67</t>
  </si>
  <si>
    <t>https://www.bangkokbiznews.com/finance/stock/1126912</t>
  </si>
  <si>
    <t>ผู้บริหาร NEX เผยกรณีหุ้นดิ่งแรงรอบกว่า 3 ปี ยืนยันไม่มีพัฒนาการใดพิเศษ</t>
  </si>
  <si>
    <t>https://www.bangkokbiznews.com/finance/stock/1126904</t>
  </si>
  <si>
    <t>JAS กำไร Q1/67 พลิกบวกเป็น 25 ล้าน YoY แต่ย่อแรงจาก Q4/66 ที่สูงถึง 17,294 ล้าน</t>
  </si>
  <si>
    <t>พลิกบวก</t>
  </si>
  <si>
    <t>https://www.bangkokbiznews.com/finance/stock/1126872</t>
  </si>
  <si>
    <t>หุ้น NEX หัวปักกระแทกฟลอร์ 29.23% 3 เดือนแรกส่งมอบรถ EV ได้แค่ 591 คัน</t>
  </si>
  <si>
    <t>https://www.bangkokbiznews.com/finance/stock/1126868</t>
  </si>
  <si>
    <t>SIRI งบ Q1/67 รายได้หมื่นล้าน กำไร 1.3 พันล้าน Q2 เปิดโครงการรวม 1.2 หมื่นล้าน</t>
  </si>
  <si>
    <t>https://www.bangkokbiznews.com/finance/stock/1126864</t>
  </si>
  <si>
    <t>หุ้น CCET ติดเทอร์โบ นิวไฮรอบเกือบ 3 เดือน กำไร Q1/67 โต 103% คาดงบยังแรงได้อีก</t>
  </si>
  <si>
    <t>https://www.bangkokbiznews.com/finance/stock/1126849</t>
  </si>
  <si>
    <t>EP โชว์ Q1/67 พลิกกำไร 188 ล้านพุ่ง 240% ชี้ Q2/67 สดใส คาดรายได้รวมปีนี้โต 4 เท่า</t>
  </si>
  <si>
    <t>https://www.bangkokbiznews.com/finance/stock/1126814</t>
  </si>
  <si>
    <t>คัดมาให้! 6 หุ้น SET100 จ่ายเงินปันผลสูงเกิน 5% ยาวนานติดต่อ 3 ปี</t>
  </si>
  <si>
    <t>https://www.bangkokbiznews.com/finance/stock/1126815</t>
  </si>
  <si>
    <t>หุ้น CPF โรบอทเทรดดิ้งมากสุด 43% มูลค่า 982 ล้านบาท</t>
  </si>
  <si>
    <t>https://www.bangkokbiznews.com/finance/stock/1126811</t>
  </si>
  <si>
    <t>SC กำไร Q1/67 วูบ 65.8% ยอดโครงการแนวราบหดชัด</t>
  </si>
  <si>
    <t>https://www.bangkokbiznews.com/finance/stock/1126807</t>
  </si>
  <si>
    <t>PTT กำไร Q1/67 ทำได้ 2.8 หมื่นล้าน เพิ่ม 4% รับรู้ขายเงินลงทุน 4.4 พันล้าน</t>
  </si>
  <si>
    <t>https://www.bangkokbiznews.com/finance/stock/1126800</t>
  </si>
  <si>
    <t>TOA เผย Q1/67 กำไร 804 ล้าน พุ่ง 27% "ประจักษ์ - ละออ" คุมบนเก้าอี้ ประธานผู้ก่อตั้ง</t>
  </si>
  <si>
    <t>https://www.bangkokbiznews.com/finance/stock/1126789</t>
  </si>
  <si>
    <t>BDMS อวด Q1/67 กำไร 4,074 ล้าน เพิ่ม 17% คุมต้นทุนดี คนไข้ไทย-เทศป่วยเพิ่มชัด</t>
  </si>
  <si>
    <t>https://www.bangkokbiznews.com/finance/stock/1126784</t>
  </si>
  <si>
    <t>AOT รายได้ Q2/67 (สิ้นสุด มี.ค.) พุ่ง 65.8% ทำได้ 1.8 หมื่นล้าน ส่วนกำไรโต 210.9%</t>
  </si>
  <si>
    <t>https://www.bangkokbiznews.com/finance/stock/1126785</t>
  </si>
  <si>
    <t>KCG อวดกำไร Q1/67 โต 22.5% เร่งสร้างศูนย์กระจายสินค้า-คลังช่วยลดต้นทุน</t>
  </si>
  <si>
    <t>https://www.bangkokbiznews.com/finance/stock/1126771</t>
  </si>
  <si>
    <t>AWC กำไร Q1/67 แตะ 1.6 พันล้าน พุ่ง 12% โรงแรม-บริการคึก มูลค่ายุติธรรมเป็นบวก</t>
  </si>
  <si>
    <t>https://www.bangkokbiznews.com/finance/stock/1126754</t>
  </si>
  <si>
    <t>MINT พลิกมีกำไร 1.14 พันล้านบาท Q1/67 ทุกธุรกิจโต อัตราแลกเปลี่ยนหนุน</t>
  </si>
  <si>
    <t>https://www.bangkokbiznews.com/finance/stock/1131093</t>
  </si>
  <si>
    <t>โค้งสุดท้ายงบ Q1/67 ชี้วัดโอกาส Sell in May l SET Afternoon l 14 พ.ค. 67</t>
  </si>
  <si>
    <t>โอกาส</t>
  </si>
  <si>
    <t>https://www.bangkokbiznews.com/finance/stock/1126709</t>
  </si>
  <si>
    <t>อัปเดตเป้าราคาพื้นฐานหุ้น EA รวบรวม 7 โบรกเกอร์ ให้ 31 - 45 บาท หลัง Q1/67 งบลดลง</t>
  </si>
  <si>
    <t>https://www.bangkokbiznews.com/finance/stock/1126686</t>
  </si>
  <si>
    <t>NAM กำไร Q1/67 ทำได้ 13.2 ล้านบาท ย้ำเป้ารายได้ปี 67 โตเกิน 13 - 15% ออลไทม์ไฮ</t>
  </si>
  <si>
    <t>https://www.bangkokbiznews.com/finance/stock/1126680</t>
  </si>
  <si>
    <t>อัปเดตเป้าราคาหุ้น CPF รวบรวม 9 โบรกฯ ให้ 21.30-25.10 บาท กำไร Q1/67 พลิกโต 142%</t>
  </si>
  <si>
    <t>https://www.bangkokbiznews.com/finance/stock/1126673</t>
  </si>
  <si>
    <t>TCAP โชว์กำไรไตรมาส 1/67 โต 22.8% แตะ 1.8 พันล้านบาท หลัง THANI รับชำระคืนจากลูกหนี้มากขึ้น</t>
  </si>
  <si>
    <t>https://www.bangkokbiznews.com/finance/stock/1126664</t>
  </si>
  <si>
    <t>หุ้น EA ดีดตัวแรง 6.73% รับข่าวร่วมทุนโรงไฟฟ้า สปป.ลาว อายุสัมปทาน 25 ปี</t>
  </si>
  <si>
    <t>https://www.bangkokbiznews.com/finance/stock/1126658</t>
  </si>
  <si>
    <t>AAV รายได้ Q1/67 โตสวย EBITDA บวกแรง 78% ทว่าขาดทุนสุทธิ 409 ล้าน เหตุค่าเงินฉุด</t>
  </si>
  <si>
    <t>https://www.bangkokbiznews.com/finance/stock/1126657</t>
  </si>
  <si>
    <t>หุ้น HENG ร่วงเฉียด 9% กำไรไตรมาส 1/67 ลดลง 78%</t>
  </si>
  <si>
    <t>https://www.bangkokbiznews.com/finance/stock/1126655</t>
  </si>
  <si>
    <t>JTS งบ Q1/67 พลิกกำไร 133 ล้านบาท เผยถือบิตคอยน์ 258.82 เหรียญ</t>
  </si>
  <si>
    <t>https://www.bangkokbiznews.com/finance/stock/1126622</t>
  </si>
  <si>
    <t>MEB โชว์ Q1/67 กำไร 104.9 ล้านบาท เพิ่ม 21.3% รายได้ e-Book เพิ่มไม่หยุด</t>
  </si>
  <si>
    <t>https://www.bangkokbiznews.com/finance/stock/1126619</t>
  </si>
  <si>
    <t>SE-ED เหลือกำไรเฉียด 3 ล้าน Q1/67 ปิดสาขาขาดทุนอีก 12 แห่ง</t>
  </si>
  <si>
    <t>https://www.bangkokbiznews.com/finance/stock/1126617</t>
  </si>
  <si>
    <t>COM7 กำไร Q1/67 ทำได้ 821.7 ล้านบาท สาขาหด 2 แห่ง แข่งโปรโมชันส่งผลมาร์จิ้นจืด</t>
  </si>
  <si>
    <t>จืด</t>
  </si>
  <si>
    <t>https://www.bangkokbiznews.com/finance/stock/1126614</t>
  </si>
  <si>
    <t>ANAN กำไร 195 ล้านใน Q1/67 ยอดโอนเพิ่มขึ้น / กรณี แอชตัน อโศก ยังไม่บันทึกผลเสีย</t>
  </si>
  <si>
    <t>https://www.bangkokbiznews.com/finance/stock/1126612</t>
  </si>
  <si>
    <t>TFG กำไร Q1/67 ลดลง 59% เทียบต้นปีก่อน แต่กระเตื้องจากปลายปีด้วยค้าปลีกหนุน</t>
  </si>
  <si>
    <t>https://www.bangkokbiznews.com/finance/stock/1126610</t>
  </si>
  <si>
    <t>FETCO เผย Flash Express เป็นบริษัทเดียวของไทยที่มีแนวโน้มจะได้ IPO</t>
  </si>
  <si>
    <t>https://www.bangkokbiznews.com/finance/stock/1126597</t>
  </si>
  <si>
    <t>CRC กำไร Q1/67 ทรงตัว 2.17 พันล้านบาท รายได้รวม 6.72 หมื่นล้านบาท เพิ่ม 6.4%</t>
  </si>
  <si>
    <t>https://www.bangkokbiznews.com/finance/stock/1126587</t>
  </si>
  <si>
    <t>CPF งบ Q1/67 พลิกกำไร 1.15 พันล้าน ต้นทุนลด-ธุรกิจหมูในจีนสดใส-เซเว่นฯ หนุน</t>
  </si>
  <si>
    <t>https://www.bangkokbiznews.com/finance/stock/1126580</t>
  </si>
  <si>
    <t>"อรรถพล ฤกษ์พิบูลย์" ลาออกกรรมการ PTTEP มีผลแล้ว 13 พ.ค.67</t>
  </si>
  <si>
    <t>https://www.bangkokbiznews.com/finance/stock/1126573</t>
  </si>
  <si>
    <t>MOSHI งบ Q1/67 กำไรพุ่ง 44.5% ขายสินค้ามาร์จิ้นสูงมากขึ้น - เร่งเพิ่มร้านสาขา</t>
  </si>
  <si>
    <t>https://www.bangkokbiznews.com/finance/stock/1126568</t>
  </si>
  <si>
    <t>EA เผย Adder หมดครั้งแรกแค่โครงการเดียว ครึ่งหลังรุกตลาด EV ปีนี้ส่งมอบ 5 พันคัน</t>
  </si>
  <si>
    <t>https://www.bangkokbiznews.com/finance/stock/1126548</t>
  </si>
  <si>
    <t>BA กำไร Q1/67 สูง 1.87 พันล้านบาท เพิ่ม 114% ตั๋วเครื่องบินขายดี-ราคาเฉลี่ยบวก</t>
  </si>
  <si>
    <t>https://www.bangkokbiznews.com/finance/stock/1131094</t>
  </si>
  <si>
    <t>หวั่นกระทบกำไรต่อ EA เผชิญรายได้ไฟฟ้า ลดลงพันล้านบาท l SET Afternoon l 13 พ.ค. 67</t>
  </si>
  <si>
    <t>https://www.bangkokbiznews.com/finance/stock/1126512</t>
  </si>
  <si>
    <t>PTTGC งบ Q1/67 พลิกเป็นลบ 606 ล้านบาท ขาดทุนอัตราแลกเปลี่ยน - อนุพันธ์การเงิน</t>
  </si>
  <si>
    <t>https://www.bangkokbiznews.com/finance/stock/1126476</t>
  </si>
  <si>
    <t>BGRIM กำไรสุทธิ Q1/67 ลดลง 5% ผลจากอัตราแลกเปลี่ยน ทว่า EBITDA ยังโตได้ 10%</t>
  </si>
  <si>
    <t>https://www.bangkokbiznews.com/finance/stock/1126461</t>
  </si>
  <si>
    <t>CPN กำไร Q1/67 โต 28% คงเป้ารายได้โต 5 ปี (67-71) เฉลี่ย 10% ลงทุน 1.21 แสนล้านบาท</t>
  </si>
  <si>
    <t>https://www.bangkokbiznews.com/finance/stock/1126462</t>
  </si>
  <si>
    <t>กำไร บจ. ปี 67 แตะ 1.78 แสนล. หนุนดัชนีหุ้นไทย เพิ่มประมาณ EPS ล่าสุด 94 บาท</t>
  </si>
  <si>
    <t>https://www.bangkokbiznews.com/finance/stock/1126459</t>
  </si>
  <si>
    <t>ตลท.ขึ้น SP หุ้น KKC ส่วนผู้ถือหุ้นต่ำเกณฑ์กว่า 50% ผู้สอบบัญชีงดแสดงความเห็น</t>
  </si>
  <si>
    <t>ผู้สอบบัญชี</t>
  </si>
  <si>
    <t>ความเห็น</t>
  </si>
  <si>
    <t>https://www.bangkokbiznews.com/finance/stock/1126457</t>
  </si>
  <si>
    <t>หุ้น EA ร่วง 6.78% ค่า Adder ไฟฟ้าเริ่มทยอยหมด ด้าน EV ยอดขาย - ราคา หดตัว</t>
  </si>
  <si>
    <t>https://www.bangkokbiznews.com/finance/stock/1126441</t>
  </si>
  <si>
    <t>หุ้นไทยวันนี้ 13 พ.ค.67 กรอบ 1365-1380 จุด รอผล GDP ไทย-เงินเฟ้อสหรัฐ พุธนี้</t>
  </si>
  <si>
    <t>https://www.bangkokbiznews.com/finance/stock/1126377</t>
  </si>
  <si>
    <t>STA เผย Q1/67 ขาดทุน 329 ล้านบาท คาด Q2/67 เป็นต้นไปฟื้นชัด ออเดอร์ EUDR มาแล้ว</t>
  </si>
  <si>
    <t>https://www.bangkokbiznews.com/finance/stock/1126372</t>
  </si>
  <si>
    <t>ASW แจง Q1/67 กำไรสุทธิลด 9% เหตุไร้รายการพิเศษ ส่วนกำไรดำเนินงานปกติยังโต</t>
  </si>
  <si>
    <t>https://www.bangkokbiznews.com/finance/stock/1126348</t>
  </si>
  <si>
    <t>เปิดศึกชิงมงกุฎ JKN ‘เจ้าหนี้ &amp; ลูกหนี้’ หาผู้ทำแผนฟื้นฟูกิจการ</t>
  </si>
  <si>
    <t>เจ้าหนี้ ลูกหนี้</t>
  </si>
  <si>
    <t>https://www.bangkokbiznews.com/finance/stock/1126296</t>
  </si>
  <si>
    <t>EA จันทร์ 13 พ.ค. เซ็นไฟนอลร่วมทุนรัฐบาลลาว ส่วนงบ Q1/67 กำไร 888 ล้านบาท ลด 61%</t>
  </si>
  <si>
    <t>https://www.bangkokbiznews.com/finance/stock/1126292</t>
  </si>
  <si>
    <t>BANPU กำไรเหลือ 1.5 พันล้านบาท Q1/67 ลด 68.8% ราคาก๊าซ-ถ่านหินปรับลง</t>
  </si>
  <si>
    <t>https://www.bangkokbiznews.com/finance/stock/1126289</t>
  </si>
  <si>
    <t>JKN จัดประชุมเจ้าหนี้หุ้นกู้ 17 พ.ค. นี้ ชี้แจงแนวทางฟื้นฟูกิจการ</t>
  </si>
  <si>
    <t>https://www.bangkokbiznews.com/finance/stock/1126262</t>
  </si>
  <si>
    <t>MALEE เผย Q1/67 รายได้ 2.1 พันล้าน ช่องทางขายเมืองนอกโตแรง 63% หนุนกำไรบวก 261%</t>
  </si>
  <si>
    <t>https://www.bangkokbiznews.com/finance/stock/1126261</t>
  </si>
  <si>
    <t>WHAUP งบ Q1/67 กำไรสุทธิ 470 ล้าน โต 83% ธุรกิจน้ำ-ไฟฟ้าสนับสนุน</t>
  </si>
  <si>
    <t>https://www.bangkokbiznews.com/finance/stock/1126259</t>
  </si>
  <si>
    <t>TPIPL งบ Q1/67 กำไรโตเฉียด 15% ได้ประโยชน์อัตราแลกเปลี่ยน</t>
  </si>
  <si>
    <t>https://www.bangkokbiznews.com/finance/stock/1126260</t>
  </si>
  <si>
    <t>เช็ก 10 DRx หุ้นนอกระดับโลก ราคาตั้งแต่ต้นปี 67 NVDA80X อิง NVIDIA พุ่ง 92%</t>
  </si>
  <si>
    <t>https://www.bangkokbiznews.com/finance/stock/1126252</t>
  </si>
  <si>
    <t>WHA กำไร Q1/67 เพิ่ม 161% แตะ 1,364 ล้านบาท ธุรกิจนิคมชูโรง</t>
  </si>
  <si>
    <t>https://www.bangkokbiznews.com/finance/stock/1126244</t>
  </si>
  <si>
    <t>"คาราบาวกรุ๊ป" กำไร Q1/67 เพิ่ม 138% โกยรายได้ 4.9 พันล้าน ยอดกลุ่ม CLMV ฟื้นชัด</t>
  </si>
  <si>
    <t>https://www.bangkokbiznews.com/finance/stock/1126236</t>
  </si>
  <si>
    <t>CPALL กำไร Q1/67 พุ่ง 53% แตะ 6.3 พันล้าน รายได้ 2.4 แสนล้าน โตทุกกลุ่มธุรกิจ</t>
  </si>
  <si>
    <t>https://www.bangkokbiznews.com/finance/stock/1126221</t>
  </si>
  <si>
    <t>RCL กำไร Q1/67 หดแรง 33% จากปีก่อน ทว่าเทียบ Q4/66 กลับพลิกบวก 207%</t>
  </si>
  <si>
    <t>https://www.bangkokbiznews.com/finance/stock/1126198</t>
  </si>
  <si>
    <t>ไฟไหม้ "กลุ่ม SCG" เสี่ยงสะเทือนพันล้าน คาดได้ประกันชดเชย ครึ่งปีหลังสดใส</t>
  </si>
  <si>
    <t>ไฟไหม้</t>
  </si>
  <si>
    <t>ชดเชย</t>
  </si>
  <si>
    <t>https://www.bangkokbiznews.com/finance/stock/1126151</t>
  </si>
  <si>
    <t>ลุ้น! 4 หุ้นดัง เข้า SET50 หลังตลาดหุ้น ใช้เกณฑ์ใหม่ รอบไตรมาส 2/67</t>
  </si>
  <si>
    <t>https://www.bangkokbiznews.com/finance/stock/1126139</t>
  </si>
  <si>
    <t>หุ้น TKN บวกพุ่ง 13.75% ฟาดกำไรไตรมาส 1/67 แตะ 294 ล้านบาท ยอดขายใน-นอกประเทศโตกระฉูด</t>
  </si>
  <si>
    <t>https://www.bangkokbiznews.com/finance/stock/1126071</t>
  </si>
  <si>
    <t>MAJOR ฉายภาพ Q1/67 กำไรโตเท่าตัวเป็น 170 ล้านบาท ผลงานกองอสังหาฯ หนุน</t>
  </si>
  <si>
    <t>https://www.bangkokbiznews.com/finance/stock/1126067</t>
  </si>
  <si>
    <t>MGI กำไรสวยๆ เพิ่ม 176% ไตรมาส 1/67 ทำได้ 21.19 ล้านบาท</t>
  </si>
  <si>
    <t>https://www.bangkokbiznews.com/finance/stock/1126063</t>
  </si>
  <si>
    <t>GULF กำไร Q1/67 อยู่ที่ 3,499 ล้านบาท ลดลง 9.1% อัตราแลกเปลี่ยนกดดัน</t>
  </si>
  <si>
    <t>https://www.bangkokbiznews.com/finance/stock/1126054</t>
  </si>
  <si>
    <t>BCPG ตั้ง "ปฏิภาณ สุคนธมาน" ขึ้นประธานกรรมการ แทน "พิชัย ชุณหวชิร"</t>
  </si>
  <si>
    <t>https://www.bangkokbiznews.com/finance/stock/1126012</t>
  </si>
  <si>
    <t>TOP เผยงบ Q1/67 ทะยาน 28.7% กำไรสุทธิ 5,863 ล้านบาท ชี้ Q2/67 น้ำมันยังแพงขึ้น</t>
  </si>
  <si>
    <t>ทะยาน</t>
  </si>
  <si>
    <t>https://www.bangkokbiznews.com/finance/stock/1125992</t>
  </si>
  <si>
    <t>SCC ชี้อยู่ระหว่างประเมินเสียหาย บ.ย่อยที่มาบตาพุด มีผู้เสียชีวิตแล้ว 1 ราย</t>
  </si>
  <si>
    <t>บ.ย่อย</t>
  </si>
  <si>
    <t>https://www.bangkokbiznews.com/finance/stock/1125983</t>
  </si>
  <si>
    <t>BCP รายได้ Q1/67 โต 68% เพราะรับรู้ BSRC แต่กำไรลด 11%</t>
  </si>
  <si>
    <t>https://www.bangkokbiznews.com/finance/stock/1125975</t>
  </si>
  <si>
    <t>TISCO โอด Q2/67 เหนื่อยแม้ผ่านจุดต่ำสุด / เป้าสินเชื่อปีนี้ส่อโตต่ำกว่า 7%</t>
  </si>
  <si>
    <t>https://www.bangkokbiznews.com/finance/stock/1125963</t>
  </si>
  <si>
    <t>ADVANC ยอมรับงบ Q2/67 ส่อย่อกว่า Q1/67 เป็นไปตามฤดูกาล แถมพ้นช่วง e-Receipt</t>
  </si>
  <si>
    <t>https://www.bangkokbiznews.com/finance/stock/1125936</t>
  </si>
  <si>
    <t>SKR เผย Q1/67 มีกำไร 237.38 ล้านบาท โต 11.6% หลังพัฒนาศักยภาพ/โรคซับซ้อนเพิ่ม</t>
  </si>
  <si>
    <t>https://www.bangkokbiznews.com/finance/stock/1125933</t>
  </si>
  <si>
    <t>JR เผยได้งานโซลาร์รูฟจาก ม.กรุงเทพ มูลค่าโครงการ 86.56 ล้านบาท</t>
  </si>
  <si>
    <t>โซลาร์รูฟ</t>
  </si>
  <si>
    <t>https://www.bangkokbiznews.com/finance/stock/1125930</t>
  </si>
  <si>
    <t>TERA ควักจ่ายปันผลระหว่างกาลหุ้นละ 0.045 บาท / งบ Q1/67 กำไรบวก 2.6%</t>
  </si>
  <si>
    <t>https://www.bangkokbiznews.com/finance/stock/1125895</t>
  </si>
  <si>
    <t>SNNP โชว์กำไร Q1/67 ที่ 157.6 ล้านบาททรงตัว มาร์จิ้นดีขึ้นบางๆ</t>
  </si>
  <si>
    <t>https://www.bangkokbiznews.com/finance/stock/1125893</t>
  </si>
  <si>
    <t>บอร์ด BCH อนุมัติซื้อที่ดิน 180 ล้าน เพื่อเริ่มสร้างโรงพยาบาลที่ระยองปี 2569</t>
  </si>
  <si>
    <t>โรงพยาบาล</t>
  </si>
  <si>
    <t>https://www.bangkokbiznews.com/finance/stock/1125892</t>
  </si>
  <si>
    <t>CPN ใส่เพิ่มทุน 6.65 พันล้านบาทใน CPNREIT ที่ราคา 10.20 บาท/หน่วย</t>
  </si>
  <si>
    <t>https://www.bangkokbiznews.com/finance/stock/1125890</t>
  </si>
  <si>
    <t>KGI งบสวยสวนทางค่านายหน้าหุ้นวูบ อวด Q1/67 กำไร 266 ล้านบาท เพิ่ม 45%</t>
  </si>
  <si>
    <t>https://www.bangkokbiznews.com/finance/stock/1125886</t>
  </si>
  <si>
    <t>BAFS เปิดงบ Q1/67 รายได้ 866 ล้านบาท โต 9% กำไรสุทธิ 83 ล้านบาท พุ่งแรง 59%</t>
  </si>
  <si>
    <t>https://www.bangkokbiznews.com/finance/stock/1125878</t>
  </si>
  <si>
    <t>SGP กำไร Q1/67 พุ่ง 124% เหตุต้นทุนสินค้าเพื่อขายถูกลง</t>
  </si>
  <si>
    <t>https://www.bangkokbiznews.com/finance/stock/1125872</t>
  </si>
  <si>
    <t>GPSC กำไรสุทธิ Q1/67 ทำได้ 864 ล้านบาท ลดลง 254 ล้านบาท YoY</t>
  </si>
  <si>
    <t>https://www.bangkokbiznews.com/finance/stock/1125869</t>
  </si>
  <si>
    <t>THCOM ฟื้นกำไรหรู 288 ล้านบาทจากปลายปีที่ขาดทุน และยังคิดเป็นการบวก 220% YoY</t>
  </si>
  <si>
    <t>https://www.bangkokbiznews.com/finance/stock/1125863</t>
  </si>
  <si>
    <t>OR ผลงาน Q1/67 พุ่ง 25% ปั๊มกําไรสุทธิได้ 3,723 ล้านบาท</t>
  </si>
  <si>
    <t>https://www.bangkokbiznews.com/finance/stock/1125855</t>
  </si>
  <si>
    <t>INTUCH โชว์กำไร Q1/67 สวย 3,261 พันล้าน เพิ่ม 21% YoY</t>
  </si>
  <si>
    <t>https://www.bangkokbiznews.com/finance/stock/1125840</t>
  </si>
  <si>
    <t>อัปเดตเป้าราคาหุ้น SPRC รวบรวม 10 โบรกฯ ให้ 8.70-12.00 บาท หลังกำไร Q1/67 โต 223%</t>
  </si>
  <si>
    <t>https://www.bangkokbiznews.com/finance/stock/1125831</t>
  </si>
  <si>
    <t>SPRC เปิดงบ Q1/67 กำไร 3.9 พันล้านบาท โต 223% จากฐานปีก่อน 1.2 พันล้านบาท</t>
  </si>
  <si>
    <t>https://www.bangkokbiznews.com/finance/stock/1125796</t>
  </si>
  <si>
    <t>TRUE ลุ้นติดลมบนนิวไฮ 14 เดือน อัปเดตเป้าพื้นฐาน 11 โบรกเกอร์ชี้ 8 -12.30 บาท</t>
  </si>
  <si>
    <t>https://www.bangkokbiznews.com/finance/stock/1125823</t>
  </si>
  <si>
    <t>FETCO จ่อชง'คลัง'เร็วที่สุด ฟื้น LTF -ปรับเงื่อนไข พร้อมหั่นดัชนีสิ้นปีนี้</t>
  </si>
  <si>
    <t>ชงคลัง</t>
  </si>
  <si>
    <t>https://www.bangkokbiznews.com/finance/stock/1125790</t>
  </si>
  <si>
    <t>คลังจ่อคืนชีพ LTF หวังเรียกเชื่อมั่นตลาดหุ้นไทยกลับมาคึกคัก</t>
  </si>
  <si>
    <t>คืนชีพ</t>
  </si>
  <si>
    <t>กลับมา</t>
  </si>
  <si>
    <t>เชื่อมั่น</t>
  </si>
  <si>
    <t>https://www.bangkokbiznews.com/finance/stock/1125780</t>
  </si>
  <si>
    <t>TU กำไรสุทธิ Q1/67 โต 12.9% อยู่ที่ 1,153 ล้านบาท ส่วนยอดขายทรงตัว</t>
  </si>
  <si>
    <t>https://www.bangkokbiznews.com/finance/stock/1125775</t>
  </si>
  <si>
    <t>โผหุ้นรับอานิสงส์ไมโครซอฟท์ลงทุนดาต้าเซ็นเตอร์ INSET - SYMC - INET - ITEL - TKC</t>
  </si>
  <si>
    <t>SYMC</t>
  </si>
  <si>
    <t>INET</t>
  </si>
  <si>
    <t>ITEL</t>
  </si>
  <si>
    <t>TKC</t>
  </si>
  <si>
    <t>https://www.bangkokbiznews.com/finance/stock/1125661</t>
  </si>
  <si>
    <t>เทขายต่อ SABUY | ออฟเรคคอร์ด</t>
  </si>
  <si>
    <t>https://www.bangkokbiznews.com/finance/stock/1125765</t>
  </si>
  <si>
    <t>"หุ้นไทย" ปิดช่วงเช้า 1,377 จุด ลุ้น LTF รีเทิร์น</t>
  </si>
  <si>
    <t>รีเทิร์น</t>
  </si>
  <si>
    <t>https://www.bangkokbiznews.com/finance/stock/1125735</t>
  </si>
  <si>
    <t>อัปเดตเป้าราคาพื้นฐาน TIDLOR รวบรวม 6 โบรกเกอร์ให้ 22-30 บาทหลังกำไร Q1/67 สวย</t>
  </si>
  <si>
    <t>https://www.bangkokbiznews.com/finance/stock/1125726</t>
  </si>
  <si>
    <t>หุ้น MTC นิวไฮรอบกว่า 1 เดือน อัปเดตเป้าราคาพื้นฐาน 8 โบรกเกอร์ ให้ 50-59 บาท</t>
  </si>
  <si>
    <t>https://www.bangkokbiznews.com/finance/stock/1125723</t>
  </si>
  <si>
    <t>หุ้น MTC บวกพุ่ง 5.52% โชว์ผลงานดีกว่าคาด ตั้งสำรองลด ฟันกำไร 1.39 พันล.</t>
  </si>
  <si>
    <t>ฟัน</t>
  </si>
  <si>
    <t>https://www.bangkokbiznews.com/finance/stock/1125721</t>
  </si>
  <si>
    <t>NUSA ตั้ง"ณัฐพศิน เชฎฐ์อุดมลาภ" รักษาการซีอีโอแทน "วิษณุ เทพเจริญ"</t>
  </si>
  <si>
    <t>รักษาการ</t>
  </si>
  <si>
    <t>https://www.bangkokbiznews.com/finance/stock/1125717</t>
  </si>
  <si>
    <t>MTC อวด Q1/67 สดใสกำไร 1.3 พันล้านบาท บวก 29.8%</t>
  </si>
  <si>
    <t>https://www.bangkokbiznews.com/finance/stock/1125714</t>
  </si>
  <si>
    <t>TIDLOR โชว์ Q1/67 กำไรดี 1.1 พันล้านบาท โต 15.6%</t>
  </si>
  <si>
    <t>https://www.bangkokbiznews.com/finance/stock/1125677</t>
  </si>
  <si>
    <t>SABUY แจ้งงบปี 2566 อีกครั้ง แก้ไขประเด็นรับรู้ขาดทุน 640 ล้านบาท</t>
  </si>
  <si>
    <t>ประเด็น</t>
  </si>
  <si>
    <t>แก้ไข</t>
  </si>
  <si>
    <t>https://www.bangkokbiznews.com/finance/stock/1125669</t>
  </si>
  <si>
    <t>INSET เผยงบ Q1/67 กำไร 17.2 ล้านบาท ลดลง 29.04%</t>
  </si>
  <si>
    <t>https://www.bangkokbiznews.com/finance/stock/1125666</t>
  </si>
  <si>
    <t>IRPC กำไร Q1/67 แตะ 1.5 พันล้าน โต 413% คาดโค้ง 2 ดีมานด์ดีขึ้นอีก</t>
  </si>
  <si>
    <t>ดีมานด์</t>
  </si>
  <si>
    <t>https://www.bangkokbiznews.com/finance/stock/1125660</t>
  </si>
  <si>
    <t>MORE พลิกมีกำไร Q1/67 ที่ 6.4 ล้านบาท เพิ่มนับ 568% จากฐานติดลบ</t>
  </si>
  <si>
    <t>https://www.bangkokbiznews.com/finance/stock/1125652</t>
  </si>
  <si>
    <t>BBGI ตั้ง "ปฏิภาณ สุคนธมาน" เป็นประธานกรรมการ แทน "พิชัย ชุณหวชิร"</t>
  </si>
  <si>
    <t>BCPG กำไรบรรทัดสุดท้าย Q1/67 ที่ 440.5 ล้านบาท ย่อ 14% เทียบช่วงเดียวกันปีก่อน</t>
  </si>
  <si>
    <t>https://www.bangkokbiznews.com/finance/stock/1125641</t>
  </si>
  <si>
    <t>AP ซื้อหุ้น "เอพี เอ็มอี 3" คืนจาก "พรีเมี่ยม เรสซิเดนซ์" มูลค่า 1,106 ล้านบาท</t>
  </si>
  <si>
    <t>https://www.bangkokbiznews.com/finance/stock/1125629</t>
  </si>
  <si>
    <t>เทียบเจ้าสังเวียนหุ้นสื่อสาร ADVANC vs TRUE เด่นทั้งคู่</t>
  </si>
  <si>
    <t>เทียบ</t>
  </si>
  <si>
    <t>https://www.bangkokbiznews.com/finance/stock/1125578</t>
  </si>
  <si>
    <t>AP เผยกำไร Q1/67 ลดลง 31.8% เหตุยอดโอนหดส่วนแบ่งเงินลงทุนวูบ</t>
  </si>
  <si>
    <t>ยอดโอน</t>
  </si>
  <si>
    <t>https://www.bangkokbiznews.com/finance/stock/1125570</t>
  </si>
  <si>
    <t>NUSA ยกกรรมการชุดย่อยออกทั้งคณะ พร้อมปลด "วิษณุ เทพเจริญ" พ้นรักษาการซีอีโอ</t>
  </si>
  <si>
    <t>ยก</t>
  </si>
  <si>
    <t>พ้น</t>
  </si>
  <si>
    <t>https://www.bangkokbiznews.com/finance/stock/1125564</t>
  </si>
  <si>
    <t>SCGP กำไร Q1/67 โต 41% ทำได้ 1.7 พันล้านบาท วางงบลงทุนทั้งปี 1.5 หมื่นล้านบาท</t>
  </si>
  <si>
    <t>https://www.bangkokbiznews.com/finance/stock/1125556</t>
  </si>
  <si>
    <t>TRUE พลิกมีกำไร ดีกว่าคาด การกลับมาที่รอคอยอย่างยาวนาน</t>
  </si>
  <si>
    <t>https://www.bangkokbiznews.com/finance/stock/1125522</t>
  </si>
  <si>
    <t>SEAFCO อวดได้งานใหม่ พ.ค. นี้ 16 โครงการ 600 ล้านบาท</t>
  </si>
  <si>
    <t>งานใหม่</t>
  </si>
  <si>
    <t>https://www.bangkokbiznews.com/finance/stock/1125523</t>
  </si>
  <si>
    <t>หุ้น TRUE บวกกว่า 5% งบไตรมาส 1/67 ดีกว่าคาด ปีนี้หวังกำไรเป็นบวก</t>
  </si>
  <si>
    <t>https://www.bangkokbiznews.com/finance/stock/1125412</t>
  </si>
  <si>
    <t>NUSA เผย ประเดช กิตติอิสรานนท์ ขึ้นมีอำนาจลงนามตามก.ม.แล้ว จ่อเขี่ย เทพเจริญ</t>
  </si>
  <si>
    <t>เขี่ย</t>
  </si>
  <si>
    <t>https://www.bangkokbiznews.com/finance/stock/1125410</t>
  </si>
  <si>
    <t>BH ฐานลูกค้าต่างชาติแข็งแกร่ง อัพไซด์เหลืออื้อ 23.5% คาดกำไรทั้งปีเพิ่ม 15%</t>
  </si>
  <si>
    <t>ฐานลูกค้า</t>
  </si>
  <si>
    <t>https://www.bangkokbiznews.com/finance/stock/1125409</t>
  </si>
  <si>
    <t>เช็ก 4 หุ้นกลุ่ม CP ตั้งแต่ต้นปี 67 มาร์เก็ตแคปพุ่ง 1.99 แสนล้านบาท</t>
  </si>
  <si>
    <t>https://www.bangkokbiznews.com/finance/stock/1125378</t>
  </si>
  <si>
    <t>SBNEXT กับกลุ่ม SABUY ความวุ่นวายที่ยังมีความหวัง</t>
  </si>
  <si>
    <t>ยังมี</t>
  </si>
  <si>
    <t>ความหวัง</t>
  </si>
  <si>
    <t>https://www.bangkokbiznews.com/finance/stock/1125229</t>
  </si>
  <si>
    <t>เช็ก ‘7 หุ้นโรงกลั่น-ปิโตรเคมี’ ผลตอบแทนราคาตั้งแต่ต้นปี 67 ‘IVL’ เจ็บหนักสุด</t>
  </si>
  <si>
    <t>เจ็บ</t>
  </si>
  <si>
    <t>https://www.bangkokbiznews.com/finance/stock/1125041</t>
  </si>
  <si>
    <t>SPREME ไหลรูด | ออฟเรคคอร์ด</t>
  </si>
  <si>
    <t>https://www.bangkokbiznews.com/finance/stock/1125220</t>
  </si>
  <si>
    <t>ก.ล.ต. เตือนผู้ถือหุ้น WORLD ใช้สิทธิโหวตกรณีขายหุ้น WIE ให้บุคคลเกี่ยวโยง</t>
  </si>
  <si>
    <t>WIE</t>
  </si>
  <si>
    <t>https://www.bangkokbiznews.com/finance/stock/1125217</t>
  </si>
  <si>
    <t>ประธานกรรมการบริหาร SABUY ลาออกหลังเพิ่งขึ้นรับตำแหน่ง มี.ค.67</t>
  </si>
  <si>
    <t>ลา</t>
  </si>
  <si>
    <t>https://www.bangkokbiznews.com/finance/stock/1125199</t>
  </si>
  <si>
    <t>TRUE โชว์กำไร EBITDA กว่า 2.36 หมื่นล้าน หวังปีนี้กำไรสุทธิเป็นบวก</t>
  </si>
  <si>
    <t>https://www.bangkokbiznews.com/finance/stock/1125102</t>
  </si>
  <si>
    <t>หุ้น PSL ราคาพุ่งแรง 8.92% กำไรออกฟื้นตัว 420% แตะ 409 ล้าน 'โบรกเกอร์' แนะเทรดดิ้งระยะสั้น</t>
  </si>
  <si>
    <t>https://www.bangkokbiznews.com/finance/stock/1125100</t>
  </si>
  <si>
    <t>GUNKUL ลงนามกับ กฟผ. โซลาร์ฟาร์ม 31 MW หนุนกำลังผลิตตามสัญญาแตะ 1,367.62 MW</t>
  </si>
  <si>
    <t>นาม</t>
  </si>
  <si>
    <t>กำลังผลิต</t>
  </si>
  <si>
    <t>https://www.bangkokbiznews.com/finance/stock/1125096</t>
  </si>
  <si>
    <t>ฟันปั่นหุ้น More DSI ร่วม CIB ส่งสำนวนอัยการ ฟ้อง 42 ราย 3 ข้อหาหนัก ความผิดฐาน ปั่นหุ้น ฉ้อโกง อั้งยี่ ซ่องโจร</t>
  </si>
  <si>
    <t>MORE</t>
  </si>
  <si>
    <t>ข้อหา</t>
  </si>
  <si>
    <t>ฉ้อ</t>
  </si>
  <si>
    <t>https://www.bangkokbiznews.com/finance/stock/1125094</t>
  </si>
  <si>
    <t>SBNEXT นำส่งงบ ก.พาณิชย์ไม่ได้ ผถห.ค้าน "กิตติพล ฐานะสิทธิ์" อดกลับนั่ง กก.</t>
  </si>
  <si>
    <t>ส่งงบ</t>
  </si>
  <si>
    <t>อด</t>
  </si>
  <si>
    <t>https://www.bangkokbiznews.com/finance/stock/1125079</t>
  </si>
  <si>
    <t>หุ้นไทยวันนี้ 3 พ.ค.67 SET แกว่งตัว 1,355 - 1,375 จุด เฟดไม่ขึ้นดอกเบี้ยครั้งหน้า ชะลอใช้มาตรการ QT</t>
  </si>
  <si>
    <t>https://www.bangkokbiznews.com/finance/stock/1125077</t>
  </si>
  <si>
    <t>‘ลิเบอเรเตอร์’ เร่งปั้นรายได้โต เปิด‘THE GAIN’ ขยายฐานนักลงทุนทุกสินทรัพย์</t>
  </si>
  <si>
    <t>THE GAIN</t>
  </si>
  <si>
    <t>ปั้น</t>
  </si>
  <si>
    <t>ฐาน</t>
  </si>
  <si>
    <t>https://www.bangkokbiznews.com/finance/stock/1125046</t>
  </si>
  <si>
    <t>PSL กำไรสุทธิ Q1/67 แล่นฉิว 409 ล้านบาท เพิ่ม 420% เทียบช่วงเดียวกันปีก่อน</t>
  </si>
  <si>
    <t>แล่นฉิว</t>
  </si>
  <si>
    <t>https://www.bangkokbiznews.com/finance/stock/1125044</t>
  </si>
  <si>
    <t>GULF เซ็นโครงการใหม่กับ กฟผ. สัญญา 25 ปี โซลาร์พร้อมแบต 59 MW เริ่ม COD ปี 2569</t>
  </si>
  <si>
    <t>โครงการใหม่</t>
  </si>
  <si>
    <t>เซ็น</t>
  </si>
  <si>
    <t>https://www.bangkokbiznews.com/finance/stock/1125039</t>
  </si>
  <si>
    <t>ITC เปิดกำไรสุทธิ Q1/67 ทำได้ 821 ล้านบาท โต 93%</t>
  </si>
  <si>
    <t>https://www.bangkokbiznews.com/finance/stock/1125032</t>
  </si>
  <si>
    <t>LEO จ่อผุด 2 บริษัทร่วมทุนด้านขนส่ง รวมใส่เงิน 28.5 ล้านบาท คาดทำรายการ มิ.ย.นี้</t>
  </si>
  <si>
    <t>https://www.bangkokbiznews.com/finance/stock/1125012</t>
  </si>
  <si>
    <t>RATCH บรรลุดีลลงทุน 590.67 ล้านดอลล์ โรงไฟฟ้าพลังความร้อนอินโดนีเซีย</t>
  </si>
  <si>
    <t>บรรลุ</t>
  </si>
  <si>
    <t>https://www.bangkokbiznews.com/finance/stock/1125002</t>
  </si>
  <si>
    <t>อัปเดตเป้าพื้นฐานหุ้น ADVANC รวม 12 โบรกเกอร์ ให้ 239 - 275 บาท หลังกำไร Q1/67 บวก 25%</t>
  </si>
  <si>
    <t>https://www.bangkokbiznews.com/finance/stock/1124993</t>
  </si>
  <si>
    <t>เปิดโผ 19 หุ้นเด่นเดือนพ.ค. คาด BJC - TIDLOR - BCP - ITC ติด SET50 รอบใหม่</t>
  </si>
  <si>
    <t>https://www.bangkokbiznews.com/finance/stock/1124949</t>
  </si>
  <si>
    <t>"ปฏิภาณ สุคนธมาน" ตัวเต็งประธานกรรมการ BCP รอรับไม้ต่อแบบไร้รอยต่อ</t>
  </si>
  <si>
    <t>ตัว</t>
  </si>
  <si>
    <t>เต็ง</t>
  </si>
  <si>
    <t>ไม้ต่อ</t>
  </si>
  <si>
    <t>https://www.bangkokbiznews.com/finance/stock/1124927</t>
  </si>
  <si>
    <t>TRUE-ADVANC บวกแพ็กคู่ 6% เด้งรับ Microsoft ลงทุน ดาต้าเซ็นเตอร์ ในไทย</t>
  </si>
  <si>
    <t>เด้งรับ</t>
  </si>
  <si>
    <t>https://www.bangkokbiznews.com/finance/stock/1124899</t>
  </si>
  <si>
    <t>หุ้นน้องใหม่ SPREME ติดเทอร์โบ! เทรดวันแรกเหนือจองพุ่ง 29.23% จากราคา IPO 2.60 บาท</t>
  </si>
  <si>
    <t>เทอร์โบ</t>
  </si>
  <si>
    <t>https://www.bangkokbiznews.com/finance/stock/1124647</t>
  </si>
  <si>
    <t>AAI ฟื้น !! | ออฟเรคคอร์ด</t>
  </si>
  <si>
    <t>https://www.bangkokbiznews.com/finance/stock/1124886</t>
  </si>
  <si>
    <t>OR จ่อควัก 1,023 ล้านบาท ให้ PTTGC เพื่อลงทุน 20% ใน PTT Digital ช่วง มิ.ย. นี้</t>
  </si>
  <si>
    <t>https://www.bangkokbiznews.com/finance/stock/1124704</t>
  </si>
  <si>
    <t>10 อันดับ ‘บริษัทมหาชน’ จ่ายเงินเดือนสูงสุด CPF คว้าแชมป์ สายเปย์ 6.1 หมื่นล้านต่อปี</t>
  </si>
  <si>
    <t>สาย</t>
  </si>
  <si>
    <t>เปย์</t>
  </si>
  <si>
    <t>https://www.bangkokbiznews.com/finance/stock/1124711</t>
  </si>
  <si>
    <t>TIDLOR ประกาศปรับโครงสร้างองค์กร สู่ ‘โฮลดิ้งส์‘พร้อมตั้ง บ.ใหม่ InsurTech</t>
  </si>
  <si>
    <t>https://www.bangkokbiznews.com/finance/stock/1124709</t>
  </si>
  <si>
    <t>MORE แจงเพิ่มค่าเผื่อขาดทุนเครดิต 232 ล. คาด Rolling Loud Thailand รับรู้ Q2/68</t>
  </si>
  <si>
    <t>https://www.bangkokbiznews.com/finance/stock/1124702</t>
  </si>
  <si>
    <t>"วุฒิชาติ กัลยาณมิตร" ลาออกจากกรรมการและซีอีโอ 7UP</t>
  </si>
  <si>
    <t>7UP</t>
  </si>
  <si>
    <t>https://www.bangkokbiznews.com/finance/stock/1124695</t>
  </si>
  <si>
    <t>กลุ่มเสี่ยเจริญ "สิริวัฒนภักดี" รายงานตั้งโต๊ะซื้อหุ้น AMARIN รวบได้ 90.59%</t>
  </si>
  <si>
    <t>ซื้อหุ้น</t>
  </si>
  <si>
    <t>รวบได้</t>
  </si>
  <si>
    <t>https://www.bangkokbiznews.com/finance/stock/1124682</t>
  </si>
  <si>
    <t>"คงกระพัน อินทรแจ้ง" ลาออก กก.-ปธ. GGC ก่อน พ.ค. นี้ นั่ง ซีอีโอ-เอ็มดีใหญ่ PTT</t>
  </si>
  <si>
    <t>ซือีโอ</t>
  </si>
  <si>
    <t>https://www.bangkokbiznews.com/finance/stock/1124677</t>
  </si>
  <si>
    <t>ERW จ่าย 1.59 พันล้าน ซื้อสินทรัพย์กองเอราวัณ โฮเทล โกรท (ไอบิส พัทยา-ป่าตอง)</t>
  </si>
  <si>
    <t>https://www.bangkokbiznews.com/finance/stock/1124672</t>
  </si>
  <si>
    <t>MST กำไร Q1/67 ยังโตได้ 4.2% แม้ค่านายหน้าเทรดหุ้นวูบ 38.8% ผนวก TFEX ทรุด 29.3%</t>
  </si>
  <si>
    <t>https://www.bangkokbiznews.com/finance/stock/1124663</t>
  </si>
  <si>
    <t>ADVANC กำไรสุทธิ Q1/67 ที่ 8,451 ล้าน โต 25% คาดกำไร EBITDA ทั้งปี 67 เพิ่ม 14-16%</t>
  </si>
  <si>
    <t>https://www.bangkokbiznews.com/finance/stock/1124638</t>
  </si>
  <si>
    <t>จัดอันดับหุ้น SET50 แรง/ร่วง เดือนเมษายนนี้ SCGP ดีดสุด 14%</t>
  </si>
  <si>
    <t>https://www.bangkokbiznews.com/finance/stock/1124579</t>
  </si>
  <si>
    <t>KKC ยังเลื่อนส่งงบการเงินต่อไป คาดของงวดปี 66 คาดจะแจ้งไม่เกิน 10 พ.ค.นี้</t>
  </si>
  <si>
    <t>https://www.bangkokbiznews.com/finance/stock/1124570</t>
  </si>
  <si>
    <t>บอร์ด EMC ลงมติปรับโครงสร้างใหญ่จ่อออกจากตลาดหุ้น ถ่ายเทให้ EMCX เข้าแทน</t>
  </si>
  <si>
    <t>ถ่ายเท</t>
  </si>
  <si>
    <t>https://www.bangkokbiznews.com/finance/stock/1124561</t>
  </si>
  <si>
    <t>PTTEP ขายสัดส่วนลงทุน 10% ในสัญญาแบ่งปันผลผลิตแปลงเอสเค 405 บี ที่มาเลเซีย</t>
  </si>
  <si>
    <t>https://www.bangkokbiznews.com/finance/stock/1124556</t>
  </si>
  <si>
    <t>อัปเดตเป้าพื้นฐานราคาหุ้น DELTA รวม 12 โบรกฯ ให้ 55-90 บาท หลังกำไร Q1/67 บวก 19 %</t>
  </si>
  <si>
    <t>https://www.bangkokbiznews.com/finance/stock/1124537</t>
  </si>
  <si>
    <t>หุ้น JAS บวก 5.63% มีแผนขยายธุรกิจขุด Bitcoin 'โบรกเกอร์' แนะแค่เทรดดิ้ง</t>
  </si>
  <si>
    <t>https://www.bangkokbiznews.com/finance/stock/1124532</t>
  </si>
  <si>
    <t>หุ้น 3 นิคมฯใหญ่ พร้อมใจบวก 'โบรก'เผยผลงาน 1/67 ดีกว่าคาด WHA กำไรนำกลุ่มยอดโอนเพิ่ม 100%</t>
  </si>
  <si>
    <t>https://www.bangkokbiznews.com/finance/stock/1124526</t>
  </si>
  <si>
    <t>หุ้น KBANK นิวไฮรอบกว่า 3 เดือนแม้ไร้เงา GULF เป็นถือหุ้นใหญ่แล้ว</t>
  </si>
  <si>
    <t>https://www.bangkokbiznews.com/finance/stock/1124514</t>
  </si>
  <si>
    <t>JR คว้างานโครงการ 120 ล้านบาท TTCL เป็นผู้ว่าจ้าง</t>
  </si>
  <si>
    <t>ผู้ว่าจ้าง</t>
  </si>
  <si>
    <t>https://www.bangkokbiznews.com/finance/stock/1124511</t>
  </si>
  <si>
    <t>HMPRO งบ Q1/67 กำไรโต 6.31% ทำได้ 1,712.84 ล้านบาท</t>
  </si>
  <si>
    <t>https://www.bangkokbiznews.com/finance/stock/1124500</t>
  </si>
  <si>
    <t>หุ้นไทยวันนี้ 30 เม.ย.67 แกว่งตัว 1,350-1,370 จุด 'คลัง' ปรับลด GDP ปีนี้ลงเหลือ 2.4%</t>
  </si>
  <si>
    <t>https://www.bangkokbiznews.com/finance/stock/1124482</t>
  </si>
  <si>
    <t>GSC ฝากแบงก์ 70 ล้าน มีหลักฐานส่งผู้สอบบัญชีบ้างแล้ว / เคสโดนยึกยัก ทวงขอ 100 ล้าน</t>
  </si>
  <si>
    <t>แบงค์</t>
  </si>
  <si>
    <t>หลักฐาน</t>
  </si>
  <si>
    <t>https://www.bangkokbiznews.com/finance/stock/1124475</t>
  </si>
  <si>
    <t>SCCC กำไร Q1/67 โต 51% ทำได้ 1,147 ล้านบาท</t>
  </si>
  <si>
    <t>https://www.bangkokbiznews.com/finance/stock/1124472</t>
  </si>
  <si>
    <t>QTC ตั้งบริษัทใหม่ลุยธุรกิจอีวีถือหุ้น 59.99% ทุนจดทะเบียน 5 ล้าน</t>
  </si>
  <si>
    <t>https://www.bangkokbiznews.com/finance/stock/1124465</t>
  </si>
  <si>
    <t>BGRIM ใส่เงิน 480 ล้านบาทถือหุ้น 25% เพื่อลุยโซลาร์สระบุรี 80 MW</t>
  </si>
  <si>
    <t>โซลาร์</t>
  </si>
  <si>
    <t>https://www.bangkokbiznews.com/finance/stock/1124458</t>
  </si>
  <si>
    <t>SCCC ดัน "รานจัน ซาซเดอวา" ซีอีโอกลุ่ม / ผุด บ.ย่อย ลุยโซลาร์สระบุรี 1.9 พันล้าน</t>
  </si>
  <si>
    <t>https://www.bangkokbiznews.com/finance/stock/1124455</t>
  </si>
  <si>
    <t>TOP ซื้อคืน และยกเลิกหุ้นกู้บางส่วน 85.027 ล้านดอลลาร์สหรัฐ</t>
  </si>
  <si>
    <t>https://www.bangkokbiznews.com/finance/stock/1124446</t>
  </si>
  <si>
    <t>"เปรมชัย กรรณสูตร" แจ้งป่วยเป็นเหตุลาออกกรรมการ CTW</t>
  </si>
  <si>
    <t>https://www.bangkokbiznews.com/finance/stock/1124396</t>
  </si>
  <si>
    <t>TQM พลิกโฉมธุรกิจประกันภัย - การเงิน ดึงเทคโนโลยี และ AI ครองใจลูกค้า</t>
  </si>
  <si>
    <t>พลิกโฉม</t>
  </si>
  <si>
    <t>https://www.bangkokbiznews.com/finance/stock/1124392</t>
  </si>
  <si>
    <t>ถึงรอบเก็งกำไรหุ้นใหญ่ก่อสร้าง ITD ดีด 20% ก่อนใครเหตุรอลุ้นได้งานเพิ่ม</t>
  </si>
  <si>
    <t>https://www.bangkokbiznews.com/finance/stock/1124376</t>
  </si>
  <si>
    <t>ICN ได้งานระบบความปลอดภัยอัจฉริยะท่าเรือมาบตาพุด 46.39 ล้านบาท</t>
  </si>
  <si>
    <t>ระบบความปลอดภัย</t>
  </si>
  <si>
    <t>https://www.bangkokbiznews.com/finance/stock/1124339</t>
  </si>
  <si>
    <t>BTG เปิดตัว Betagro Ventures ตั้งกองทุน 1 พันล้านบาท เน้นลงทุนสตาร์ตอัป FoodTech &amp; AgriTech ทั่วโลก</t>
  </si>
  <si>
    <t>สตาร์อัพ</t>
  </si>
  <si>
    <t>https://www.bangkokbiznews.com/finance/stock/1124330</t>
  </si>
  <si>
    <t>หุ้น DELTA ร่วง 6.10% งบไตรมาส 1/67 ต่ำคาด ค่าใช้จ่ายสูง 'โบรก' แนะ 'ขาย'</t>
  </si>
  <si>
    <t>https://www.bangkokbiznews.com/finance/stock/1124320</t>
  </si>
  <si>
    <t>หุ้น ETE เด้ง 8.33% รับข่าวคว้างาน 'ทรูมูฟ' 836 ล้าน ติดตั้งโซลาร์สถานีฐาน - เสาโทรคมนาคม</t>
  </si>
  <si>
    <t>https://www.bangkokbiznews.com/finance/stock/1124314</t>
  </si>
  <si>
    <t>GLOBAL เผยงบ Q1/67 กำไรย่อ 17% ทำได้ 725.27 ล้านบาท</t>
  </si>
  <si>
    <t>https://www.bangkokbiznews.com/finance/stock/1124299</t>
  </si>
  <si>
    <t>หุ้นไทยวันนี้ 29 เม.ย.67 แกว่งตัว 1,350-1,370 จุด รอติดตามประชุม FOMC 1 พ.ค.นี้</t>
  </si>
  <si>
    <t>https://www.bangkokbiznews.com/finance/stock/1124146</t>
  </si>
  <si>
    <t>B จ่อลงทุน 1.42 พันล้านบาทซื้อหุ้นบริษัทลูก MILL</t>
  </si>
  <si>
    <t>https://www.bangkokbiznews.com/finance/stock/1124141</t>
  </si>
  <si>
    <t>COLOR ตั้งกรรมการผู้จัดการ "โสภิดา หิรัญโชติพงศ์" แทน "พีรพันธ์ จิวะพรทิพย์"</t>
  </si>
  <si>
    <t>https://www.bangkokbiznews.com/finance/stock/1124136</t>
  </si>
  <si>
    <t>STEC ตั้ง วัลลภ รุ่งกิจวรเสถียร : ปธ.บอร์ด และ ภาคภูมิ ศรีชำนิ : ปธ.กก.บริหาร</t>
  </si>
  <si>
    <t>https://www.bangkokbiznews.com/finance/stock/1124129</t>
  </si>
  <si>
    <t>DELTA จ่อควัก 290 ล้านบาทซื้อเครื่องจักรจากผหถ.ใหญ่ / เปิดงบ Q1/67 โต 19%</t>
  </si>
  <si>
    <t>https://www.bangkokbiznews.com/finance/stock/1124111</t>
  </si>
  <si>
    <t>ก.ล.ต. ขีดเส้นตาย NUSA แจงปมขายที่ดินต่ำกว่าราคาประเมิน ภายใน 3 พ.ค.67</t>
  </si>
  <si>
    <t>https://www.bangkokbiznews.com/finance/stock/1124094</t>
  </si>
  <si>
    <t>อัปเดตเป้าพื้นฐานราคาหุ้น PTTEP รวม 16 โบรกเกอร์ ให้ 164-212 บาท หลังกำไร Q1 ลด 3.1%</t>
  </si>
  <si>
    <t>https://www.bangkokbiznews.com/finance/stock/1124072</t>
  </si>
  <si>
    <t>JAS เผยซื้อหุ้นคืน 5 บาทเพราะเงินเหลือ JAS-W4 ฤกษ์คลอดกลาง ต.ค. 67</t>
  </si>
  <si>
    <t>https://www.bangkokbiznews.com/finance/stock/1124053</t>
  </si>
  <si>
    <t>MAGURO ไอพีโอเข้า mai ใน Q2 นี้ ระดมทุน 34 ล้านหุ้น วางแผนผุดแบรนด์ใหม่ปลายปี</t>
  </si>
  <si>
    <t>วางแผน</t>
  </si>
  <si>
    <t>ระดม</t>
  </si>
  <si>
    <t>https://www.bangkokbiznews.com/finance/stock/1123994</t>
  </si>
  <si>
    <t>หุ้น BJC ร่วงกว่า 4.08% อ่อนแอที่สุดในกลุ่ม 'ค้าปลีก' รายได้ค่าเช่าโตช้ากว่าคาด</t>
  </si>
  <si>
    <t>https://www.bangkokbiznews.com/finance/stock/1123976</t>
  </si>
  <si>
    <t>"คงกระพัน อินทรแจ้ง" รับไม้ต่อซีอีโอ - เอ็มดีใหญ่ PTT แทน "อรรถพล ฤกษ์พิบูลย์"</t>
  </si>
  <si>
    <t>https://www.bangkokbiznews.com/finance/stock/1123904</t>
  </si>
  <si>
    <t>HFT รอด! | ออฟเรคคอร์ด</t>
  </si>
  <si>
    <t>ออฟเรคคอร์ด</t>
  </si>
  <si>
    <t>https://www.bangkokbiznews.com/finance/stock/1123973</t>
  </si>
  <si>
    <t>ศาลปกครองสูงสุดจำหน่ายคดี ADVANC ออก กรณี กสทช. อุทธรณ์ขอเงิน 30%</t>
  </si>
  <si>
    <t>https://www.bangkokbiznews.com/finance/stock/1123971</t>
  </si>
  <si>
    <t>หุ้นไทยวันนี้ 26 เม.ย.67 อ่อนตัวแนวรับ 1,360-1,355 จุด GDP สหรัฐต่ำสุดในรอบ 2 ปี สวนทางเงินเฟ้อพุ่ง</t>
  </si>
  <si>
    <t>อ่อนตัว</t>
  </si>
  <si>
    <t>https://www.bangkokbiznews.com/finance/stock/1123948</t>
  </si>
  <si>
    <t>หุ้น BH โรบอต เทรดดิ้ง มากสุด 43.43% มูลค่า 2,210 ล้านบาท</t>
  </si>
  <si>
    <t>https://www.bangkokbiznews.com/finance/stock/1123941</t>
  </si>
  <si>
    <t>PTG ตั้งเป้าผุด Subway ปีนี้ 20-30 แห่งร่วมดัน Non-Oil โต 40-50%</t>
  </si>
  <si>
    <t>https://www.bangkokbiznews.com/finance/stock/1123925</t>
  </si>
  <si>
    <t>BCP เผย Q1/67 ปริมาณขายน้ำมันมากขึ้นทำสถิติแตะ 3,541 ล้านลิตร</t>
  </si>
  <si>
    <t>มากขึ้น</t>
  </si>
  <si>
    <t>https://www.bangkokbiznews.com/finance/stock/1123943</t>
  </si>
  <si>
    <t>ก.ล.ต. เตือนผู้ถือหุ้นกู้ ECF246A ลงมติ 30 เม.ย.นี้ เลื่อนไถ่ถอน -เพิ่มดบ.</t>
  </si>
  <si>
    <t>ลงมติ</t>
  </si>
  <si>
    <t>https://www.bangkokbiznews.com/finance/stock/1123912</t>
  </si>
  <si>
    <t>แบงก์ CIMBT ตั้ง "อนนต์ สิริแสงทักษิณ" รักษาประธานกรรมการ</t>
  </si>
  <si>
    <t>https://www.bangkokbiznews.com/finance/stock/1123906</t>
  </si>
  <si>
    <t>BCH จ่อร่วมทุน 60% งอกบริษัททำฟัน ทุนจดทะเบียน 50 ล้านบาท</t>
  </si>
  <si>
    <t>https://www.bangkokbiznews.com/finance/stock/1123890</t>
  </si>
  <si>
    <t>"นรินทร์ นิรุตตินานนท์" ผงาดอันดับ 1 หุ้นใหญ่ SOLAR ระบุไม่ยุ่งอำนาจบริหาร</t>
  </si>
  <si>
    <t>ผงาด</t>
  </si>
  <si>
    <t>https://www.bangkokbiznews.com/finance/stock/1123885</t>
  </si>
  <si>
    <t>TPIPP คาดรายได้ปี 67 ขยายตัวชัด เผยงบลงทุนระยะยาว 2.1 หมื่นล้านบาท</t>
  </si>
  <si>
    <t>https://www.bangkokbiznews.com/finance/stock/1123851</t>
  </si>
  <si>
    <t>PTTEP ไตรมาส 1 ปี 67 กำไร 1.86 หมื่นล้านบาท ปริมาณ - ราคาขายลดลง</t>
  </si>
  <si>
    <t>https://www.bangkokbiznews.com/finance/stock/1123835</t>
  </si>
  <si>
    <t>Elevated Returns ซื้อหุ้น XPG เพิ่มอีก 5.35% รวมทั้งกลุ่มมี 9.75%</t>
  </si>
  <si>
    <t>https://www.bangkokbiznews.com/finance/stock/1123617</t>
  </si>
  <si>
    <t>‘พิชัย ชุณหวชิร’ ลาออก ประธาน BCP - BCPG - บอร์ด ตลท. คาดนั่ง รมว.คลัง</t>
  </si>
  <si>
    <t>https://www.bangkokbiznews.com/finance/stock/1123829</t>
  </si>
  <si>
    <t>ORI จ่อออกหุ้นกู้ 3 ชุด อายุ 1-3 ปี ชูผลตอบแทนสูงสุด 5% เริ่ม 9-13 พ.ค.นี้</t>
  </si>
  <si>
    <t>https://www.bangkokbiznews.com/finance/stock/1123806</t>
  </si>
  <si>
    <t>BAFS เผย บ.ย่อยได้งานเชื่อมระบบท่อส่งคลังนํ้ามันสระบุรีขึ้นเหนือ</t>
  </si>
  <si>
    <t>คลังน้ำมัน</t>
  </si>
  <si>
    <t>https://www.bangkokbiznews.com/finance/stock/1123795</t>
  </si>
  <si>
    <t>หุ้น BH บวกพุ่งเฉียด 10% ผลประกอบการดีกว่าคาด ท่องเที่ยวหนุน ฟาดกำไร 1,985 ล้าน</t>
  </si>
  <si>
    <t>https://www.bangkokbiznews.com/finance/stock/1123788</t>
  </si>
  <si>
    <t>หุ้นไทยวันนี้ 25 เม.ย.67 เปิดตลาด บวก 0.46 จุด รอ GDP - PCE สหรัฐวัดใจเฟด</t>
  </si>
  <si>
    <t>รอ</t>
  </si>
  <si>
    <t>https://www.bangkokbiznews.com/finance/stock/1123767</t>
  </si>
  <si>
    <t>หุ้นไทยวันนี้ 25 เม.ย.67 SET แกว่งตัว 1,350 - 1,370 จุด บอนด์ยีลด์พุ่ง เงินบาทอ่อนค่า</t>
  </si>
  <si>
    <t>อ่อน</t>
  </si>
  <si>
    <t>https://www.bangkokbiznews.com/finance/stock/1123734</t>
  </si>
  <si>
    <t>ASEFA จ่อทุ่ม 45.9 ล้านบาท ซื้อหุ้น "ยู-เซอร์วิสเซส" เพิ่มให้รวมเป็น 42%</t>
  </si>
  <si>
    <t>https://www.bangkokbiznews.com/finance/stock/1123723</t>
  </si>
  <si>
    <t>ลิเบอเรเตอร์ เปิดโลกใบใหม่ของการออมด้วย DCA</t>
  </si>
  <si>
    <t>การออม</t>
  </si>
  <si>
    <t>https://www.bangkokbiznews.com/finance/stock/1123718</t>
  </si>
  <si>
    <t>SCC งบ Q1/67 กำไร 2.4 พันล้าน ลด 85% YoY เพราะไม่มีรายการพิเศษ</t>
  </si>
  <si>
    <t>https://www.bangkokbiznews.com/finance/stock/1123714</t>
  </si>
  <si>
    <t>BDMS ตั้ง "ก้องเกียรติ เกษเพ็ชร์" เป็นกรรมการบริหาร มีผล 24 เม.ย.67</t>
  </si>
  <si>
    <t>https://www.bangkokbiznews.com/finance/stock/1123667</t>
  </si>
  <si>
    <t>PTTGC ซื้อคืนหุ้นกู้ 753 ล.เหรียญสหรัฐฯ เกินกรอบ Tender Offer ราว 53 ล.เหรียญฯ</t>
  </si>
  <si>
    <t>https://www.bangkokbiznews.com/finance/stock/1123656</t>
  </si>
  <si>
    <t>หุ้นแบงก์ดูหงอยไร้ประเด็นบวก นักวิเคราะห์ชี้เน้นเล่นรายตัวแนะ KTB - BBL</t>
  </si>
  <si>
    <t>หงอย</t>
  </si>
  <si>
    <t>https://www.bangkokbiznews.com/finance/stock/1123604</t>
  </si>
  <si>
    <t>หุ้น DELTA-HANA บวกเฉียด 4% รับแรงหนุน หุ้นเทคฯ สหรัฐ ผลงานออกมาดีตามคาด</t>
  </si>
  <si>
    <t>https://www.bangkokbiznews.com/finance/stock/1123585</t>
  </si>
  <si>
    <t>ICN ได้งาน 3 สัญญามูลค่ารวม  92.7 ล้านบาท จากโทรคมนาคมแห่งชาติ</t>
  </si>
  <si>
    <t>https://www.bangkokbiznews.com/finance/stock/1123577</t>
  </si>
  <si>
    <t>อัปเดตเป้าพื้นฐานราคาหุ้น KBANK รวบรวม 15 โบรกฯ ให้ 129-155 บาท</t>
  </si>
  <si>
    <t>https://www.bangkokbiznews.com/finance/stock/1123563</t>
  </si>
  <si>
    <t>ผู้ถือหุ้นใหญ่ "ชูเกียรติ รุจนพรพจี" เจียดขาย SABUY อีก 0.7% เหลือถือ 14.9%</t>
  </si>
  <si>
    <t>https://www.bangkokbiznews.com/finance/stock/1123523</t>
  </si>
  <si>
    <t>"บัณฑิต เอื้ออาภรณ์" ชนะเลือกตั้งขึ้นเป็นประธานกรรมการ IRPC</t>
  </si>
  <si>
    <t>เลือกตั้ง</t>
  </si>
  <si>
    <t>https://www.bangkokbiznews.com/finance/stock/1123513</t>
  </si>
  <si>
    <t>RATCH ตั้งกรรมการผู้จัดการใหญ่ "นิทัศน์ วรพนพิพัฒน์"</t>
  </si>
  <si>
    <t>ผู้จัดการ</t>
  </si>
  <si>
    <t>https://www.bangkokbiznews.com/finance/stock/1123506</t>
  </si>
  <si>
    <t>SCG ลุย COD โรงไฟฟ้าพลังความร้อนร่วมใหม่ 73 MW และไอน้ำ 75 ตัน/ชั่วโมง แล้ว</t>
  </si>
  <si>
    <t>โรงไฟฟ้า</t>
  </si>
  <si>
    <t>https://www.bangkokbiznews.com/finance/stock/1123503</t>
  </si>
  <si>
    <t>BSRC เผยโค้ง 1/67 ปริมาณขายรวมโต 3.3% จำหน่ายน้ำมันผ่านค้าปลีกเพิ่ม 4.5%</t>
  </si>
  <si>
    <t>https://www.bangkokbiznews.com/finance/stock/1123472</t>
  </si>
  <si>
    <t>STARK โดนศาลสั่งชดใช้ KBANK เงินต้นกว่า 5.26 พันล้านบาท พร้อมดอกเบี้ย</t>
  </si>
  <si>
    <t>ชดใช้</t>
  </si>
  <si>
    <t>https://www.bangkokbiznews.com/finance/stock/1123377</t>
  </si>
  <si>
    <t>วัดใจแบงก์ใหญ่ กดดันดอกเบี้ย กระทบ NIM l SET Afternoon | 23 เม.ย.67</t>
  </si>
  <si>
    <t>https://www.bangkokbiznews.com/finance/stock/1123461</t>
  </si>
  <si>
    <t>COCOCO ไต่ออลไทม์ไฮ โบรกฯ ชี้กำไรปกติส่อแรงต่อเนื่อง</t>
  </si>
  <si>
    <t>https://www.bangkokbiznews.com/finance/stock/1123440</t>
  </si>
  <si>
    <t>JKN ดี๊ด๊าชนซิลลิ่งทันทีหลังศาลฯ สั่งฟื้นฟูแล้ว</t>
  </si>
  <si>
    <t>ซิลลิ่ง</t>
  </si>
  <si>
    <t>ชน</t>
  </si>
  <si>
    <t>https://www.bangkokbiznews.com/finance/stock/1123402</t>
  </si>
  <si>
    <t>MTC เตรียมออกและเสนอขายหุ้นกู้ชุดใหม่ 3 รุ่น คาดเปิดจองซื้อ 14-16 พ.ค. 67</t>
  </si>
  <si>
    <t>https://www.bangkokbiznews.com/finance/stock/1123421</t>
  </si>
  <si>
    <t>ศาลล้มละลายสั่ง JKN เข้าแผนฟื้นฟูกิจการ พร้อมเร่งตั้งผู้ทำแผน</t>
  </si>
  <si>
    <t>https://www.bangkokbiznews.com/finance/stock/1123382</t>
  </si>
  <si>
    <t>EP รับรู้รายได้โรงไฟฟ้าลมหวังดันผลงานปี 67 โต 4 เท่า หลัง BIDV สนับสนุนเงินกู้</t>
  </si>
  <si>
    <t>https://www.bangkokbiznews.com/finance/stock/1123376</t>
  </si>
  <si>
    <t>GULF ลงนามซื้อหุ้น ETC, BWG แล้วในโครงการ 10 โรงไฟฟ้าขยะ - 3 โรงงานเชื้อเพลิงแข็ง</t>
  </si>
  <si>
    <t>https://www.bangkokbiznews.com/finance/stock/1123359</t>
  </si>
  <si>
    <t>"รวิพรรณ จารุทวี" เก็บหุ้น XPG ไม้โต 3.27% รวมการถือหุ้นของกลุ่มเป็น 5.51%</t>
  </si>
  <si>
    <t>https://www.bangkokbiznews.com/finance/stock/1123355</t>
  </si>
  <si>
    <t>PICO โดนบอกเลิกสัญญาจากผู้หุ้นอันดับ 1 เหตุเพราะค้างค่าธรรมเนียม</t>
  </si>
  <si>
    <t>https://www.bangkokbiznews.com/finance/stock/1123323</t>
  </si>
  <si>
    <t>หุ้น CBG โรบอทเทรดดิ้ง มากสุด 41.20% มูลค่า 348.70 ล้านบาท</t>
  </si>
  <si>
    <t>https://www.bangkokbiznews.com/finance/stock/1123322</t>
  </si>
  <si>
    <t>PRIME เผย "กำพล ปัญญาโกเมศ" ลาออก / "อภิชาติ ภูมิศุข" เข้าเป็นกรรมการตรวจสอบ</t>
  </si>
  <si>
    <t>https://www.bangkokbiznews.com/finance/stock/1123310</t>
  </si>
  <si>
    <t>FLOYD ได้งานเพิ่ม 115 ล้านบาท จาก "เซ็นทรัล ฟู้ด โฮลเซลล์" และ HMPRO</t>
  </si>
  <si>
    <t>https://www.bangkokbiznews.com/finance/stock/1123293</t>
  </si>
  <si>
    <t>อัปเดตเป้าราคาหุ้น TTB รวบรวม 8 โบรกเกอร์ ให้ 1.9 - 2.5 บาท หลังกำไร Q1/67 พุ่ง 24%</t>
  </si>
  <si>
    <t>https://www.bangkokbiznews.com/finance/stock/1123254</t>
  </si>
  <si>
    <t>GULF เผยถือ KBANK อันดับ 14 แค่ลงทุนปกติ แย้มอาจขายถ้าหุ้นขึ้น</t>
  </si>
  <si>
    <t>https://www.bangkokbiznews.com/finance/stock/1123214</t>
  </si>
  <si>
    <t>อัปเดตเป้าราคาหุ้น KTB รวบรวม 9 โบรกฯ ให้ 16.4-22.3 บาท หลังกำไร Q1/67 ดีกว่าคาด</t>
  </si>
  <si>
    <t>https://www.bangkokbiznews.com/finance/stock/1123193</t>
  </si>
  <si>
    <t>หุ้น KTB บวกกว่า 3.13% กำไร 1/67 ดีกว่าคาด 1.11 หมื่นล้าน NPL ลด - Q2 รับอานิสงส์งบภาครัฐ</t>
  </si>
  <si>
    <t>https://www.bangkokbiznews.com/finance/stock/1123188</t>
  </si>
  <si>
    <t>อัปเดตเป้าราคาหุ้น SCB รวบรวม 9 โบรกเกอร์ ให้ 107-130 บาท หลังกำไร Q1/67 โตเบาๆ</t>
  </si>
  <si>
    <t>https://www.bangkokbiznews.com/finance/stock/1123179</t>
  </si>
  <si>
    <t>JAS ดีดแรงกว่า 25% แต่เช้ารับประเด็นจ่อซื้อหุ้นคืน 5 บาท แถมเล็งแจก JAS-W4</t>
  </si>
  <si>
    <t>https://www.bangkokbiznews.com/finance/stock/1123180</t>
  </si>
  <si>
    <t>หุ้น JAS- MONO บวกแพ็กคู่ 25% หลังขอซื้อหุ้นคืน 300.74 ล้านหุ้น เริ่มตั้งโต๊ะ 25 มิ.ย.67 นี้</t>
  </si>
  <si>
    <t>JAS-MONO</t>
  </si>
  <si>
    <t>https://www.bangkokbiznews.com/finance/stock/1123032</t>
  </si>
  <si>
    <t>NCL แจงลงทุน "เมตะ" 64 ลบ.ไม่แพง ส่วนกรณีคู่ค้ายืมไป 50 ลบ. เชื่อคืนครบ มิ.ย. 67</t>
  </si>
  <si>
    <t>NCL</t>
  </si>
  <si>
    <t>ไม่แพง</t>
  </si>
  <si>
    <t>https://www.bangkokbiznews.com/finance/stock/1122944</t>
  </si>
  <si>
    <t>วัดเกณฑ์คัดหุ้น SET50 -100 ลดข้อจำกัดวอลุ่มเปิดทางฟลีโฟลตต่ำ</t>
  </si>
  <si>
    <t>ข้อจำกัด</t>
  </si>
  <si>
    <t>https://www.bangkokbiznews.com/finance/stock/1122989</t>
  </si>
  <si>
    <t>เอ็มดีใหญ่ HENG ลาออกมีผลสิ้นเดือนเม.ย. นี้ หลังรับตำแหน่งเมื่อกลางปี 66</t>
  </si>
  <si>
    <t>HENG</t>
  </si>
  <si>
    <t>เอ็มดีเอ็ม</t>
  </si>
  <si>
    <t>https://www.bangkokbiznews.com/finance/stock/1122993</t>
  </si>
  <si>
    <t>KTC กำไรไตรมาส 1/67 ที่ 1,803 ล้านบาท ลด 3.7% เหตุเศรษฐกิจโตช้ากว่าคาด</t>
  </si>
  <si>
    <t>KTC</t>
  </si>
  <si>
    <t>https://www.bangkokbiznews.com/finance/stock/1122879</t>
  </si>
  <si>
    <t>ตะวันออกกลางเดือด หุ้นดิ่ง-ขายชอร์ตพุ่ง l SET Afternoon | 19 เม.ย. 67</t>
  </si>
  <si>
    <t>https://www.bangkokbiznews.com/finance/stock/1122882</t>
  </si>
  <si>
    <t>อัปเดตเป้าราคาหุ้น BBL รวบรวม 12 โบรกฯ ให้ 155-200 บาท หลังโชว์งบโค้งแรกโตดี</t>
  </si>
  <si>
    <t>https://www.bangkokbiznews.com/finance/stock/1122866</t>
  </si>
  <si>
    <t>MORE หวัง MM จัดคอนเสิร์ต Rolling Loud คืนหนี้คงค้างไหว</t>
  </si>
  <si>
    <t>คอนเสิร์ต</t>
  </si>
  <si>
    <t>https://www.bangkokbiznews.com/finance/stock/1122810</t>
  </si>
  <si>
    <t>SC เข้าลงทุน 44.9% ใน บ.เจที เทน รุกธุรกิจโรงแรม โดย SYNTEC เหลือถือสัดส่วน 52%</t>
  </si>
  <si>
    <t>https://www.bangkokbiznews.com/finance/stock/1122815</t>
  </si>
  <si>
    <t>NAM จ่อปิดดีลใหม่เพียบ จับมือพันธมิตร ‘เฮลท์แคร์คอนซูมเมอร์’ หนุนรายได้โต</t>
  </si>
  <si>
    <t>https://www.bangkokbiznews.com/finance/stock/1122808</t>
  </si>
  <si>
    <t>"วิษณุ" ขู่ฟ้องหลังโดนด้อยค่า ลั่นยังเป็น กก.ผู้มีอํานาจ NUSA ชอบด้วยกฎหมาย</t>
  </si>
  <si>
    <t>ด้อยค่า</t>
  </si>
  <si>
    <t>https://www.bangkokbiznews.com/finance/stock/1122703</t>
  </si>
  <si>
    <t>หุ้นกลับมารีบาวด์ ลุ้นงบแบงก์ไร้กังวลดอกเบี้ยขาลง l SET Afternoon | 18 เม.ย.67</t>
  </si>
  <si>
    <t>รีบาวด์</t>
  </si>
  <si>
    <t>https://www.bangkokbiznews.com/finance/stock/1122754</t>
  </si>
  <si>
    <t>EP รับวงเงินสินเชื่อ 870 ล้านเดินหน้าโรงไฟฟ้าพลังงานลม 160 เมกะวัตต์</t>
  </si>
  <si>
    <t>https://www.bangkokbiznews.com/finance/stock/1122631</t>
  </si>
  <si>
    <t>หุ้น EA โรบอทเทรดดิ้ง มากสุด 57.87% มูลค่า 660 ล้านบาท</t>
  </si>
  <si>
    <t>https://www.bangkokbiznews.com/finance/stock/1122624</t>
  </si>
  <si>
    <t>ก.ล.ต. เตือนผู้ถือหุ้น EVER ใช้สิทธิโหวต กรณี ซื้อที่ดิน IFA ชี้ราคาแพงเกิน</t>
  </si>
  <si>
    <t>แพงเกิน</t>
  </si>
  <si>
    <t>https://www.bangkokbiznews.com/finance/stock/1122543</t>
  </si>
  <si>
    <t>ความเสี่ยงสงคราม บังคับปรับพอร์ต ถือเงินสด 50% l SET Afternoon | 17 เม.ย.67</t>
  </si>
  <si>
    <t>ปรับพอร์ต</t>
  </si>
  <si>
    <t>บังคับ</t>
  </si>
  <si>
    <t>https://www.bangkokbiznews.com/finance/stock/1122579</t>
  </si>
  <si>
    <t>เปิดทางผู้ถือหุ้น STARK เรียกความเสียหาย ภายใน 30 เม.ย.67</t>
  </si>
  <si>
    <t>เปิดทาง</t>
  </si>
  <si>
    <t>https://www.bangkokbiznews.com/finance/stock/1122559</t>
  </si>
  <si>
    <t>TOP แจ้งซื้อคืน - ยกเลิกหุ้นกู้บางส่วน มูลค่า 34.973 ล้านดอลลาร์สหรัฐ</t>
  </si>
  <si>
    <t>https://www.bangkokbiznews.com/finance/stock/1122556</t>
  </si>
  <si>
    <t>JKN เผย 23 เม.ย.นี้ ศาลนัดฟังคําสั่งฟื้นฟู คาด ม.ค.68 เริ่มดำเนินการตามแผน</t>
  </si>
  <si>
    <t>ฟัง</t>
  </si>
  <si>
    <t>https://www.bangkokbiznews.com/finance/stock/1122551</t>
  </si>
  <si>
    <t>TISCO เผยไตรมาส 1/67 กำไร 1.7 พันล้าน ลด 3.3% รับรายได้ค่าฟีหด-ตลาดหุ้นซบ</t>
  </si>
  <si>
    <t>ซบ</t>
  </si>
  <si>
    <t>https://www.bangkokbiznews.com/finance/stock/1122509</t>
  </si>
  <si>
    <t>10 หุ้นกลุ่มไฟแนนซ์ร่วงยกแผง MTC - KTC ดิ่งนำกลุ่ม 4.55% หวั่นบอนด์ยีลด์พุ่ง - สงครามเลื่อนลดดอกเบี้ย</t>
  </si>
  <si>
    <t>ลดดอกเบี้ย</t>
  </si>
  <si>
    <t>https://www.bangkokbiznews.com/finance/stock/1122493</t>
  </si>
  <si>
    <t>STARK ยื่นคำร้องขอฟื้นฟูกิจการ PDITL ต่อศาลล้มละลายกลาง</t>
  </si>
  <si>
    <t>คำร้อง</t>
  </si>
  <si>
    <t>https://www.bangkokbiznews.com/finance/stock/1122442</t>
  </si>
  <si>
    <t>ไทยสุดปัง! Medical tourists โตโดดเด่น BDMS เล็งเปิด รพ.ใหม่ คาดกำไรพุ่ง 1.63 หมื่นล้าน</t>
  </si>
  <si>
    <t>https://www.bangkokbiznews.com/finance/stock/1122406</t>
  </si>
  <si>
    <t>EA กางแผน 5 ปี ตั้งเป้าลงทุน 3.5 หมื่นล้าน ปีนี้เพิ่มยอดขายรถบรรทุก EV อีก 3,700 คัน</t>
  </si>
  <si>
    <t>ตั้งเป้า</t>
  </si>
  <si>
    <t>https://www.bangkokbiznews.com/finance/stock/1120411</t>
  </si>
  <si>
    <t>ไขมาตรการหุ้นไทย 'ปิดโอกาส' หุ้นปั่น l SET Afternoon | 15 เม.ย. 67</t>
  </si>
  <si>
    <t>หุ้นปั่น</t>
  </si>
  <si>
    <t>ปิดโอกาส</t>
  </si>
  <si>
    <t>https://www.bangkokbiznews.com/finance/stock/1122333</t>
  </si>
  <si>
    <t>เปิดโผ 15 หุ้น SETHD อัตราเงินปันผล 3 ปี สูงสุด 22%</t>
  </si>
  <si>
    <t>โผ</t>
  </si>
  <si>
    <t>https://www.bangkokbiznews.com/finance/stock/1122150</t>
  </si>
  <si>
    <t>ICHI' ลุ้นกำไรสูงสุดในรอบ 10 ปี กลุ่มชาเขียวโตพุ่ง รายได้รับอานิสงส์อากาศร้อน</t>
  </si>
  <si>
    <t>https://www.bangkokbiznews.com/finance/stock/1120653</t>
  </si>
  <si>
    <t>ผ่ากลไกไอพีโอ ‘เอื้อระดมทุน-คัดกรอง’ หุ้นดี l SET Afternoon | 12 เม.ย. 67</t>
  </si>
  <si>
    <t>ระดมทุน</t>
  </si>
  <si>
    <t>เอื้อ</t>
  </si>
  <si>
    <t>หุ้นดี</t>
  </si>
  <si>
    <t>คัดกรอง</t>
  </si>
  <si>
    <t>https://www.bangkokbiznews.com/finance/stock/1121943</t>
  </si>
  <si>
    <t>‘วนรัชต์ - ศรัทธา’ไม่รอด หลังอัยการสั่ง STARK 7 ราย ถูกอายัดทรัพย์ต่อ</t>
  </si>
  <si>
    <t>อายัดทรัพย์</t>
  </si>
  <si>
    <t>https://www.bangkokbiznews.com/finance/stock/1121880</t>
  </si>
  <si>
    <t>เปิดอัปไซด์ CPALL ราคา 70 บาท รับดิจิทัลวอลเล็ต l SET Afternoon | 11 เม.ย.67</t>
  </si>
  <si>
    <t>อัปไซด์</t>
  </si>
  <si>
    <t>https://www.bangkokbiznews.com/finance/stock/1121906</t>
  </si>
  <si>
    <t>SIRI ไตรมาส 1/67 คาดกำไรโตแตะ 1.1 พันล้าน เตรียมเปิดโครงการใหม่สูงถึง 51.5 พันล้าน</t>
  </si>
  <si>
    <t>https://www.bangkokbiznews.com/finance/stock/1121845</t>
  </si>
  <si>
    <t>SET Fin Quizz เช็กสุขภาพการเงิน-การลงทุนคนไทย</t>
  </si>
  <si>
    <t>เช็ก</t>
  </si>
  <si>
    <t>การลงทุน</t>
  </si>
  <si>
    <t>https://www.bangkokbiznews.com/finance/stock/1121797</t>
  </si>
  <si>
    <t>ก.ล.ต. เตือนผู้ถือหุ้น NCL ใช้สิทธิออกเสียง 19 เม.ย.นี้ ถกปมจ่ายค่าชดเชย</t>
  </si>
  <si>
    <t>ปม</t>
  </si>
  <si>
    <t>ถก</t>
  </si>
  <si>
    <t>https://www.bangkokbiznews.com/finance/stock/1120656</t>
  </si>
  <si>
    <t>ลุ้นกลับเทรนด์ งบปี 67 - ลดดอกเบี้ย ปลุกชีพตลาดหุ้น l SET Afternoon | 10 เม.ย.67</t>
  </si>
  <si>
    <t>เทรนด์</t>
  </si>
  <si>
    <t>กลับ</t>
  </si>
  <si>
    <t>ปลุกชีพ</t>
  </si>
  <si>
    <t>https://www.bangkokbiznews.com/finance/stock/1121671</t>
  </si>
  <si>
    <t>หุ้น AP-ORI-SPALI รับอานิสงส์มาตรการกระตุ้นอสังหาฯ มี backlog ราคา 3-7 ล้านบาท ค่อนข้างมาก</t>
  </si>
  <si>
    <t>backlog</t>
  </si>
  <si>
    <t>มาก</t>
  </si>
  <si>
    <t>https://www.bangkokbiznews.com/finance/stock/1121652</t>
  </si>
  <si>
    <t>หุ้น AEONTS บวก 6.73% งบปี 66 ออกมาดีกว่าตลาดคาด 'โบรกเกอร์' เผยลุ้นดอกเบี้ย กนง.บ่ายนี้</t>
  </si>
  <si>
    <t>https://www.bangkokbiznews.com/finance/stock/1121642</t>
  </si>
  <si>
    <t>ITD ยันเจ้าหนี้แบงก์ปล่อยกู้ หลังประเมินโครงการในมือ</t>
  </si>
  <si>
    <t>ปล่อยกู้</t>
  </si>
  <si>
    <t>https://www.bangkokbiznews.com/finance/stock/1121634</t>
  </si>
  <si>
    <t>ชูเกียรติ' ขายหุ้น 'SABUY' อีก 2.43% เหลือติดพอร์ต 18.91%</t>
  </si>
  <si>
    <t>https://www.bangkokbiznews.com/finance/stock/1121609</t>
  </si>
  <si>
    <t>หุ้น EA โรบอทเทรดดิ้ง มากสุด 53.07% มูลค่า 476 ล้านบาท</t>
  </si>
  <si>
    <t>https://www.bangkokbiznews.com/finance/stock/1121462</t>
  </si>
  <si>
    <t>EA จับมือ BAFS ลุยส่งเสริมการใช้น้ำมันเชื้อเพลิงอากาศยานแบบยั่งยืน</t>
  </si>
  <si>
    <t>https://www.bangkokbiznews.com/finance/stock/1121453</t>
  </si>
  <si>
    <t>หุ้นน้องใหม่ NEO โชว์ฟอร์มสวย เปิดเทรดวันแรกเหนือจอง 23.72% พบ 'เซียนฮง' ถือหุ้นใหญ่</t>
  </si>
  <si>
    <t>ฟอร์ม</t>
  </si>
  <si>
    <t>เหนือ</t>
  </si>
  <si>
    <t>https://www.bangkokbiznews.com/finance/stock/1121116</t>
  </si>
  <si>
    <t>SABUY ดี !! | ออฟเรคคอร์ด</t>
  </si>
  <si>
    <t>https://www.bangkokbiznews.com/finance/stock/1119578</t>
  </si>
  <si>
    <t>อดทนรวย!! อย่างไรยุค ‘ทองคำ’ ออลไทม์ไฮ l SET Afternoon | 8 เม.ย. 67</t>
  </si>
  <si>
    <t>ทองคำ</t>
  </si>
  <si>
    <t>ออลไทม์ไฮ</t>
  </si>
  <si>
    <t>https://www.bangkokbiznews.com/finance/stock/1121220</t>
  </si>
  <si>
    <t>Chevron ถอนลงทุน เมียนมา ไม่กระทบกำไร PTTEP โครงการยาดานา-Zawtika แค่ 8% ของยอดขาย</t>
  </si>
  <si>
    <t>https://www.bangkokbiznews.com/finance/stock/1121156</t>
  </si>
  <si>
    <t>PTTEP เผย UMOC บริษัทย่อยใน Chevron ถอนลงทุนโครงการยาดานา เมียนมา</t>
  </si>
  <si>
    <t>https://www.bangkokbiznews.com/finance/stock/1120985</t>
  </si>
  <si>
    <t>PTTEP ขึ้นพยุงตลาด แรงซื้อหนุน ราคาเป้าหมาย 174 บาท l SET Afternoon | 5 เม.ย. 67</t>
  </si>
  <si>
    <t>พยุง</t>
  </si>
  <si>
    <t>https://www.bangkokbiznews.com/finance/stock/1121018</t>
  </si>
  <si>
    <t>AP ยอดจองคอนโดมิเนียมเพิ่ม 1.6% มูลค่า 2.9 พันล้าน ไตรมาส 2/67 เปิด 22 โครงการใหม่ รวม 2.77 หมื่นล้านบาท</t>
  </si>
  <si>
    <t>https://www.bangkokbiznews.com/finance/stock/1121004</t>
  </si>
  <si>
    <t>หุ้น SABUY ร่วง 4 วันติด -58.94% มาร์เก็ตแคปวูบ 4,310 ล้านบาท</t>
  </si>
  <si>
    <t>https://www.bangkokbiznews.com/finance/stock/1120938</t>
  </si>
  <si>
    <t>ส่องการเงิน “SABUY” ลงทุนหนักดันต้นทุน – ค่าใช้จ่ายพุ่ง</t>
  </si>
  <si>
    <t>https://www.bangkokbiznews.com/finance/stock/1120959</t>
  </si>
  <si>
    <t>ณวัฒน์' ลาออกกรรมการ SABUY เหตุติดภารกิจที่ต้องทำงาน MGI</t>
  </si>
  <si>
    <t>https://www.bangkokbiznews.com/finance/stock/1120873</t>
  </si>
  <si>
    <t>MGI x SABUY ร่วงแรง - กังขา สร้าง Synergy l SET Afternoon | 4 เม.ย.67</t>
  </si>
  <si>
    <t>https://www.bangkokbiznews.com/finance/stock/1120879</t>
  </si>
  <si>
    <t>นักลงทุนตัวแทนผู้เสียหายหุ้น STARK รุดพบรัฐมนตรียุติธรรม</t>
  </si>
  <si>
    <t>พบ</t>
  </si>
  <si>
    <t>https://www.bangkokbiznews.com/finance/stock/1120860</t>
  </si>
  <si>
    <t>ตลท. เตือนนักลงทุนพิจารณาข้อมูลก่อนซื้อขาย ‘หุ้น SABUY’ ดิ่งฟลอร์ 2 วันติด</t>
  </si>
  <si>
    <t>https://www.bangkokbiznews.com/finance/stock/1120834</t>
  </si>
  <si>
    <t>MALEE วางเป้า 3 ปี ยอดขายโต Double-digit รุกตลาดน้ำมะพร้าว ขยายไปจีน สหรัฐฯ และเกาหลี</t>
  </si>
  <si>
    <t>https://www.bangkokbiznews.com/finance/stock/1120819</t>
  </si>
  <si>
    <t>หุ้น MGI กอดคอ SABUY ร่วง 20% ก่อนแถลงข่าวใหญ่บ่ายนี้</t>
  </si>
  <si>
    <t>https://www.bangkokbiznews.com/finance/stock/1120822</t>
  </si>
  <si>
    <t>OPEC+ คงนโยบายลดการผลิตไม่เปลี่ยนแปลงจนถึงสิ้นปี 67 สอดคล้องกับการคาดการณ์ของตลาด</t>
  </si>
  <si>
    <t>นโยบาย</t>
  </si>
  <si>
    <t>https://www.bangkokbiznews.com/finance/stock/1120807</t>
  </si>
  <si>
    <t>หุ้นน้องใหม่ QTCG สุดแจ่ม เปิดเทรดวันแรก เหนือจอง 88.33%</t>
  </si>
  <si>
    <t>เหนือจอง</t>
  </si>
  <si>
    <t>https://www.bangkokbiznews.com/finance/stock/1120692</t>
  </si>
  <si>
    <t>หวั่นแรงปะทะ ตะวันออกกลาง ดันบาทอ่อน-ทองพุ่ง l SET Afternoon | 3 เม.ย. 67</t>
  </si>
  <si>
    <t>https://www.bangkokbiznews.com/finance/stock/1120626</t>
  </si>
  <si>
    <t>7 หุ้นเชื่อมโยงคริปโทฯ กอดคอร่วง AJA ดิ่งนำกลุ่มกว่า 4% ราคาบิตคอยน์หลุด 67,000 ดอลลาร์</t>
  </si>
  <si>
    <t>https://www.bangkokbiznews.com/finance/stock/1120610</t>
  </si>
  <si>
    <t>หุ้นน้องใหม่ BPS โชว์ฟอร์มเด็ด! เปิดเทรดวันแรกพุ่ง 133.33%</t>
  </si>
  <si>
    <t>ฟอร์มเด็ด</t>
  </si>
  <si>
    <t>https://www.bangkokbiznews.com/finance/stock/1120553</t>
  </si>
  <si>
    <t>ก.ล.ต. ลงโทษทางแพ่ง 6 ผู้กระทำผิด ปั่นราคา ‘หุ้น BM’ เรียกเงิน 8 ล้านบาท</t>
  </si>
  <si>
    <t>ปั่นราคา</t>
  </si>
  <si>
    <t>https://www.bangkokbiznews.com/finance/stock/1120414</t>
  </si>
  <si>
    <t>หุ้นแบงก์ใหญ่ร่วง กระแสแรงลดดอกเบี้ย 10 เม.ย. 67 l SET Afternoon | 2 เม.ย. 67</t>
  </si>
  <si>
    <t>https://www.bangkokbiznews.com/finance/stock/1120421</t>
  </si>
  <si>
    <t>หุ้นน้องใหม่ APO คึก!เปิดเทรดวันแรก เหนือจองทะลุ 186% 'โบรก'เผยพื้นฐานแกร่งเติบโตสูง</t>
  </si>
  <si>
    <t>https://www.bangkokbiznews.com/finance/stock/1120361</t>
  </si>
  <si>
    <t>PTT ทำหวั่นไหว | ออฟเรคคอร์ด</t>
  </si>
  <si>
    <t>หวั่นไหว</t>
  </si>
  <si>
    <t>https://www.bangkokbiznews.com/finance/stock/1120370</t>
  </si>
  <si>
    <t>เปิดโผ 12 หุ้น SET100 สุดเศร้า เหงาบนดอย 3 เดือนแรก ติดลบเกินกว่า 20%</t>
  </si>
  <si>
    <t>https://www.bangkokbiznews.com/finance/stock/1120365</t>
  </si>
  <si>
    <t>GULF ประสบความสำเร็จในการเสนอขายหุ้นกู้รวม 20,000 ล้านบาท</t>
  </si>
  <si>
    <t>ประสบ</t>
  </si>
  <si>
    <t>ความสำเร็จ</t>
  </si>
  <si>
    <t>https://www.bangkokbiznews.com/finance/stock/1120279</t>
  </si>
  <si>
    <t>ลงทุน DR:SINGTEL80 โอกาสกำไรเติบโต l SET Afternoon | 1 เม.ย.67</t>
  </si>
  <si>
    <t>https://www.bangkokbiznews.com/finance/stock/1120291</t>
  </si>
  <si>
    <t>AURA คาดกำไร 1/67 ทำสถิติสูงสุดใหม่ ยอดขายทองพุ่งกระฉูด ช่วง high season</t>
  </si>
  <si>
    <t>https://www.bangkokbiznews.com/finance/stock/1120269</t>
  </si>
  <si>
    <t>NEWS จ่อพลิกกำไรปี 68 ผนึก ‘ซุปเปอร์เทรดเดอร์’ เร่งต่อยอดธุรกิจ</t>
  </si>
  <si>
    <t>https://www.bangkokbiznews.com/finance/stock/1120265</t>
  </si>
  <si>
    <t>BAM เปิดขายหุ้นกู้ 4 ชุด ชูผลตอบแทนสูงสุด 3.85% เริ่ม 1 - 3 เม.ย.นี้</t>
  </si>
  <si>
    <t>ผลตอบแทน</t>
  </si>
  <si>
    <t>https://www.bangkokbiznews.com/finance/stock/1120264</t>
  </si>
  <si>
    <t>หุ้น ITD หัวทิ่มปักฟลอร์เฉียด 30% ปี 66 ขาดทุน 1.07 พันล้าน 'โบรกเกอร์' แนะเลี่ยงลงทุน</t>
  </si>
  <si>
    <t>หัวทิ่ม</t>
  </si>
  <si>
    <t>ปั่กฟลอร์</t>
  </si>
  <si>
    <t>https://www.bangkokbiznews.com/finance/stock/1120268</t>
  </si>
  <si>
    <t>JCR เพิ่มอันดับความน่าเชื่อถือตราสารหนี้ TU จาก A- เป็น A แนวโน้มมีเสถียรภาพ</t>
  </si>
  <si>
    <t>ความน่าเชื่อถือ</t>
  </si>
  <si>
    <t>https://www.bangkokbiznews.com/finance/stock/1120257</t>
  </si>
  <si>
    <t>GULF เดินหน้า โรงไฟฟ้า GPD หน่วยที่ 3 เปิด COD จ่ายไฟเข้าระบบกฟผ.แล้ว</t>
  </si>
  <si>
    <t>แนวโน้ม</t>
  </si>
  <si>
    <t>เสถียรภาพ</t>
  </si>
  <si>
    <t>https://www.bangkokbiznews.com/finance/stock/1120252</t>
  </si>
  <si>
    <t>ชูเกียรติ ขายหุ้น SABUY ให้  MGI จำนวน 1.70% มูลค่ารวม 135 ล้าน ตั้ง ณวัฒน์ เข้าร่วมบริหาร</t>
  </si>
  <si>
    <t>https://www.bangkokbiznews.com/finance/stock/1120013</t>
  </si>
  <si>
    <t>ไล่เช็ก MGI | ออฟเรคคอร์ด</t>
  </si>
  <si>
    <t>ไล่</t>
  </si>
  <si>
    <t>https://www.bangkokbiznews.com/finance/stock/1120097</t>
  </si>
  <si>
    <t>ก.ล.ต. ประกาศปรับปรุงหลักเกณฑ์ NVDR ของบล. เริ่มบังคับใช้ตั้งแต่ 1 เม.ย.นี้</t>
  </si>
  <si>
    <t>ประกาศ</t>
  </si>
  <si>
    <t>https://www.bangkokbiznews.com/finance/stock/1120043</t>
  </si>
  <si>
    <t>ตลท.รับ DR ‘SINGTEL80’ เริ่มซื้อขาย 1 เม.ย. นี้</t>
  </si>
  <si>
    <t>https://www.bangkokbiznews.com/finance/stock/1120005</t>
  </si>
  <si>
    <t>ลุ้นเข็นงบปี 67 ดันแจก - ลงทุน หนุนหุ้นไทย l SET Afternoon | 29 มี.ค.67</t>
  </si>
  <si>
    <t>https://www.bangkokbiznews.com/finance/stock/1119960</t>
  </si>
  <si>
    <t>JKN ร่วงหนักติดฟลอร์ หลังปลด ‘SP’ เซ่นงบปี 66 ขาดทุน 2 พันล้าน - เงินสดวูบ</t>
  </si>
  <si>
    <t>ติดฟลอร์</t>
  </si>
  <si>
    <t>https://www.bangkokbiznews.com/finance/stock/1119955</t>
  </si>
  <si>
    <t>ก.ล.ต. สั่ง NUSA ชี้แจงโครงสร้างกรรมการ - เปิดชื่อประธานบอร์ด ภายใน 5 เม.ย.นี้</t>
  </si>
  <si>
    <t>https://www.bangkokbiznews.com/finance/stock/1119938</t>
  </si>
  <si>
    <t>ตลท. เตือนผู้ลูงทุนศึกษาข้อมูลงบการเงิน MILL สั่งแจง 4 ประเด็น 5 เม.ย.นี้</t>
  </si>
  <si>
    <t>ผู้ลงทุน</t>
  </si>
  <si>
    <t>https://www.bangkokbiznews.com/finance/stock/1119890</t>
  </si>
  <si>
    <t>JKN ทรุดเงินสดเหลือ125 ล้านบาท หลังผู้สอบบัญชีไม่แสดงความเห็น - อาจถูกสั่งแก้งบ</t>
  </si>
  <si>
    <t>ทรุด</t>
  </si>
  <si>
    <t>https://www.bangkokbiznews.com/finance/stock/1119914</t>
  </si>
  <si>
    <t>ITD ส่งงบการเงินปี 66 ‘ขาดทุน’ 1.07 พันล้าน ด้านผู้สอบบัญชีงดแสดงความเห็น</t>
  </si>
  <si>
    <t>https://www.bangkokbiznews.com/finance/stock/1119807</t>
  </si>
  <si>
    <t>JKN พลิกขาดทุน หั่นด้อยค่าสินทรัพย์กว่าพันล้าน l SET Afternoon | 28 มี.ค. 67</t>
  </si>
  <si>
    <t>https://www.bangkokbiznews.com/finance/stock/1119751</t>
  </si>
  <si>
    <t>แบงก์จ่อยืดหนี้ ITDไปต่อ จับตา 29 มี.ค. ส่งงบปี 66 หากเลื่อนฉุดเชื่อมั่น</t>
  </si>
  <si>
    <t>ยืดหนี้</t>
  </si>
  <si>
    <t>https://www.bangkokbiznews.com/finance/stock/1119748</t>
  </si>
  <si>
    <t>PwC เผย 67% ซีอีโอไทยหวั่นธุรกิจ ไปไม่รอดอีก10ปีข้างหน้า</t>
  </si>
  <si>
    <t>PwC</t>
  </si>
  <si>
    <t>ไม่รอด</t>
  </si>
  <si>
    <t>https://www.bangkokbiznews.com/finance/stock/1119575</t>
  </si>
  <si>
    <t>จับหุ้นเล็กเก็งกำไร รับวอลุ่มเงียบเหงา l SET Afternoon | 27 มี.ค.67</t>
  </si>
  <si>
    <t>เหงา</t>
  </si>
  <si>
    <t>เงียบ</t>
  </si>
  <si>
    <t>https://www.bangkokbiznews.com/finance/stock/1119552</t>
  </si>
  <si>
    <t>GULF เซ็นซื้อระบบเก็บพลังงานแบตเตอรี่-อินเวอร์เตอร์ รับรง.ไฟฟ้า3.5พันเมก</t>
  </si>
  <si>
    <t>https://www.bangkokbiznews.com/finance/stock/1119514</t>
  </si>
  <si>
    <t>ก.ล.ต. กล่าวโทษคดี MORE อีก 8 ราย ยื่น DSI สอบสร้างราคาหุ้น</t>
  </si>
  <si>
    <t>กล่าว</t>
  </si>
  <si>
    <t>โทษคดี</t>
  </si>
  <si>
    <t>https://www.bangkokbiznews.com/finance/stock/1119504</t>
  </si>
  <si>
    <t>ก.ล.ต. ย้ำผู้ถือหุ้นกู้ STARK ยื่นขอชำระหนี้ภายใน 11 เม.ย. 67</t>
  </si>
  <si>
    <t>ยํ้า</t>
  </si>
  <si>
    <t>https://www.bangkokbiznews.com/finance/stock/1119500</t>
  </si>
  <si>
    <t>SF Express' รวบหุ้น KEX ในมือ 62 % หนุนเงินทุนทันที</t>
  </si>
  <si>
    <t>รวบ</t>
  </si>
  <si>
    <t>เงินทุน</t>
  </si>
  <si>
    <t>https://www.bangkokbiznews.com/finance/stock/1119470</t>
  </si>
  <si>
    <t>เงินดิจิทัลเลื่อนต่อ ลุ้นไตรมาส 4 'จ่าย' หรือ 'จบ' l SET Afternoon | 26 มี.ค.67</t>
  </si>
  <si>
    <t>https://www.bangkokbiznews.com/finance/stock/1119454</t>
  </si>
  <si>
    <t>SABUY ล้มแผนทำเทนเดอร์ฯ ‘หุ้น AS’ หลังเจรจาแบงก์ปล่อยสินเชื่อไม่พอ</t>
  </si>
  <si>
    <t>https://www.bangkokbiznews.com/finance/stock/1119390</t>
  </si>
  <si>
    <t>บลจ.เอ็กซ์สปริง เพิ่มขีดจำกัดการลงทุนในหุ้น ESG</t>
  </si>
  <si>
    <t>https://www.bangkokbiznews.com/finance/stock/1119253</t>
  </si>
  <si>
    <t>วุ่นต่อ 3 แบงก์ใหญ่ หนี้เสีย ITD กลับมากดดัน l SET Afternoon | 25 มี.ค.67</t>
  </si>
  <si>
    <t>https://www.bangkokbiznews.com/finance/stock/1119259</t>
  </si>
  <si>
    <t>GULF ขายหุ้นกู้ 5 ชุด อายุ 3 - 10 ปี ชูผลตอบแทนสูงสุด 3.84%</t>
  </si>
  <si>
    <t>https://www.bangkokbiznews.com/finance/stock/1119232</t>
  </si>
  <si>
    <t>4 หุ้นน้ำผลไม้รับอานิสงส์หน้าร้อน MALEE บวกกว่า 7% ‘โบรก’เผย การท่องเที่ยวคึกคัก</t>
  </si>
  <si>
    <t>การท่องเที่ยว</t>
  </si>
  <si>
    <t>คึกคัก</t>
  </si>
  <si>
    <t>https://www.bangkokbiznews.com/finance/stock/1119229</t>
  </si>
  <si>
    <t>EMC เพิ่มทุน RO ราคา 0.07 บาท ลงทุนธุรกิจเทคฯ - ไอทีขึ้นเป็นโฮลดิ้ง</t>
  </si>
  <si>
    <t>https://www.bangkokbiznews.com/finance/stock/1119103</t>
  </si>
  <si>
    <t>JKN จัดหนัก! เตรียมฟ้องกลับ TCG 4 คดีอาญา ลั่นถูกกลั่นแกล้ง</t>
  </si>
  <si>
    <t>https://www.bangkokbiznews.com/finance/stock/1119069</t>
  </si>
  <si>
    <t>ด่วน! จับตา JKN แถลงกรณี โดนแจ้งคดี 'ยักยอกทรัพย์' 23 มี.ค.67 เวลา 14.00 น.</t>
  </si>
  <si>
    <t>แจ้งคดี</t>
  </si>
  <si>
    <t>https://www.bangkokbiznews.com/finance/stock/1119031</t>
  </si>
  <si>
    <t>CEO 4 หุ้น SET50 ขายดี ขายเก่ง รายได้รวมเพิ่มขึ้นต่อเนื่องตลอด 5 ปี</t>
  </si>
  <si>
    <t>ขายดี</t>
  </si>
  <si>
    <t>ขายเก่ง</t>
  </si>
  <si>
    <t>https://www.bangkokbiznews.com/finance/stock/1118975</t>
  </si>
  <si>
    <t>จับตา KTB แรงซื้อ-วอลุ่มพุ่ง กองทุนไล่ราคา l SET Afternoon | 22 มี.ค.67</t>
  </si>
  <si>
    <t>วอลุ่ม</t>
  </si>
  <si>
    <t>https://www.bangkokbiznews.com/finance/stock/1118911</t>
  </si>
  <si>
    <t>GULF เซ็นสัญญา `จินโกะ โซลาร์` ซื้อแผงโซลาร์เซลล์ กำลังผลิต 3,500 เมกะวัตต์</t>
  </si>
  <si>
    <t>https://www.bangkokbiznews.com/finance/stock/1118861</t>
  </si>
  <si>
    <t>GLOCON งัดแผนเดิมแก้หนี้หุ้นกู้ "ออกหุ้นกู้แปลงสภาพ - ขอสินเชื่อ"</t>
  </si>
  <si>
    <t>งัด</t>
  </si>
  <si>
    <t>แผนเดิม</t>
  </si>
  <si>
    <t>https://www.bangkokbiznews.com/finance/stock/1118797</t>
  </si>
  <si>
    <t>ดอกเบี้ยขาลงชัดเจน หนุนตลาดหุ้นกลับขาขึ้น!! l SET Afternoon | 21 มี.ค.67</t>
  </si>
  <si>
    <t>ขาขึ้น</t>
  </si>
  <si>
    <t>https://www.bangkokbiznews.com/finance/stock/1118769</t>
  </si>
  <si>
    <t>ฐาปน' ทุ่มเข้าซื้อหุ้น AMARIN 3 ครั้ง ในเดือนมี.ค.67 กว่า 417.62 ล้านบาท</t>
  </si>
  <si>
    <t>https://www.bangkokbiznews.com/finance/stock/1118758</t>
  </si>
  <si>
    <t>หุ้น TFI ร่วง 10% พบ กึ้ง - เฉลิมชัย' ขายออก รับทรัพย์กว่า 36 ล้านบาท</t>
  </si>
  <si>
    <t>https://www.bangkokbiznews.com/finance/stock/1118737</t>
  </si>
  <si>
    <t>SIRI แจ้งขายหุ้น 'นนทิวรรธน์' 49% ให้ 'บลจ.เอ็กซ์สปริง' มูลค่า 24 ล้านบาท</t>
  </si>
  <si>
    <t>https://www.bangkokbiznews.com/finance/stock/1118736</t>
  </si>
  <si>
    <t>8 หุ้นชิ้นส่วนฯ กอดคอ บวกยกแผง DELTA - HANA พุ่งนำ 7% ส่งออกเกาหลีใต้พลิกขยายตัวเพิ่ม</t>
  </si>
  <si>
    <t>เกาหลีใต้</t>
  </si>
  <si>
    <t>ส่งออก</t>
  </si>
  <si>
    <t>https://www.bangkokbiznews.com/finance/stock/1118734</t>
  </si>
  <si>
    <t>NUSA อลวนแต่งตั้งกรรมการ - ประธาน ขัดแย้งกันเองแจงด่วน 25 มี.ค.67</t>
  </si>
  <si>
    <t>กันเอง</t>
  </si>
  <si>
    <t>ขัดแย้ง</t>
  </si>
  <si>
    <t>https://www.bangkokbiznews.com/finance/stock/1118716</t>
  </si>
  <si>
    <t>CREDIT ตั้ง 'รอยย์ ออกุสตินัส กุนารา' เป็น CEO คนใหม่</t>
  </si>
  <si>
    <t>https://www.bangkokbiznews.com/finance/stock/1118674</t>
  </si>
  <si>
    <t>ผ่าอาณาจักร GULF 99 บริษัท 'สารัชถ์ รัตนาวะดี' อภิมหาเศรษฐี 3.93 แสนล้านบาท</t>
  </si>
  <si>
    <t>อาณาจักร</t>
  </si>
  <si>
    <t>ผ่า</t>
  </si>
  <si>
    <t>https://www.bangkokbiznews.com/finance/stock/1118671</t>
  </si>
  <si>
    <t>‘SABUY’ปั้น 3 ธุรกิจพลิกกำไร ปี 67 มุ่งขยายตลาดไทย-ตปท. หนุนรายได้ 1.2 หมื่นล้าน</t>
  </si>
  <si>
    <t>https://www.bangkokbiznews.com/finance/stock/1118656</t>
  </si>
  <si>
    <t>WHA ไปต่อลงทุนศูนย์ซ่อมยานยนต์ไฟฟ้า "โมบิลิกส์ "</t>
  </si>
  <si>
    <t>https://www.bangkokbiznews.com/finance/stock/1118558</t>
  </si>
  <si>
    <t>SCBx พร้อมมาก ควงทุนใหญ่จีนชิง 'Virtual Bank' l SET Afternoon | 20 มี.ค. 67</t>
  </si>
  <si>
    <t>https://www.bangkokbiznews.com/finance/stock/1118531</t>
  </si>
  <si>
    <t>บอร์ด 'NEWS' คอนเฟิร์ม ซื้อหุ้น 'Super Trader' 100% เสริม Synergy ธุรกิจที่แข็งแกร่ง!</t>
  </si>
  <si>
    <t>https://www.bangkokbiznews.com/finance/stock/1118532</t>
  </si>
  <si>
    <t>หุ้นน้องใหม่ BKGI เข้าเทรดวันแรก พุ่งปรอทแตก 53.37% ชูธุรกิจไบโอเทครายแรกของไทย</t>
  </si>
  <si>
    <t>https://www.bangkokbiznews.com/finance/stock/1118504</t>
  </si>
  <si>
    <t>NEWS ทุ่ม 1,059 ล้าน ซื้อหุ้น 100% “ซุปเปอร์เทรดเดอร์” จ่อขอผู้ถือหุ้นอนุมัติ</t>
  </si>
  <si>
    <t>https://www.bangkokbiznews.com/finance/stock/1118472</t>
  </si>
  <si>
    <t>PTT ลุย EV ตั้งบริษัทย่อย ‘เอ็กซ์ โมบิลิตี้ พลัส’ ตัวแทนจำหน่ายรถไฟฟ้า XPENG</t>
  </si>
  <si>
    <t>https://www.bangkokbiznews.com/finance/stock/1118320</t>
  </si>
  <si>
    <t>เก็งกำไรหุ้น GULF นำทีมพันธมิตรชิง 'Virtual Bank' l SET Afternoon | 19 มี.ค.67</t>
  </si>
  <si>
    <t>นำทีม</t>
  </si>
  <si>
    <t>https://www.bangkokbiznews.com/finance/stock/1118425</t>
  </si>
  <si>
    <t>ทริสฯ หั่นแนวโน้มเครดิต JMART เป็น ‘ลบ’ จาก ‘คงที’ สะท้อนสถานะการเงินอ่อนแอ</t>
  </si>
  <si>
    <t>อ่อนแอ</t>
  </si>
  <si>
    <t>https://www.bangkokbiznews.com/finance/stock/1118268</t>
  </si>
  <si>
    <t>BTS ตัดขายลงทุน 'สนามบินอู่ตะเภา' 15 % ให้ BA</t>
  </si>
  <si>
    <t>ตัด</t>
  </si>
  <si>
    <t>https://www.bangkokbiznews.com/finance/stock/1118170</t>
  </si>
  <si>
    <t>DITTO ผนึก TEAMG-DTX เซ็น MOU กปน.ยกระดับระบบน้ำประปา</t>
  </si>
  <si>
    <t>https://www.bangkokbiznews.com/finance/stock/1118167</t>
  </si>
  <si>
    <t>หุ้น ROJNA บวกนำ 5% หลังกลุ่มนิคมฯ รับอานิสงส์ย้ายฐานผลิตมาไทย</t>
  </si>
  <si>
    <t>https://www.bangkokbiznews.com/finance/stock/1117968</t>
  </si>
  <si>
    <t>PTT จัดตั้ง ‘เอ็กซ์เพรสโซ่ฯ’ สิงคโปร์ ลุยลงทุน Venture Capital ต่างประเทศ</t>
  </si>
  <si>
    <t>ต่างประเทศ</t>
  </si>
  <si>
    <t>https://www.bangkokbiznews.com/finance/stock/1117907</t>
  </si>
  <si>
    <t>TRUE พร้อมนิวไฮ? หลังแตะ 8 บาทรอบปี l SET Afternoon | 15 มี.ค.67</t>
  </si>
  <si>
    <t>https://www.bangkokbiznews.com/finance/stock/1117917</t>
  </si>
  <si>
    <t>ทริสเรทติ้ง หั่นเครดิต ITD เป็น BB- จาก BB+ กังวลวิกฤติสภาพคล่อง</t>
  </si>
  <si>
    <t>https://www.bangkokbiznews.com/finance/stock/1117883</t>
  </si>
  <si>
    <t>VGI ราคาพุ่ง 2 วันกว่า 19% นักลงทุนเก็งกำไร หลังรับรู้ขาดทุน KEX</t>
  </si>
  <si>
    <t>https://www.bangkokbiznews.com/finance/stock/1117843</t>
  </si>
  <si>
    <t>INTUCH เปิดกลยุทธ์ร่วม ADVANC ขาย VC คาด EPS ปีนี้โต 10.5%</t>
  </si>
  <si>
    <t>กลยุทธ์</t>
  </si>
  <si>
    <t>https://www.bangkokbiznews.com/finance/stock/1117833</t>
  </si>
  <si>
    <t>5 หุ้นคริปโทเคอร์เรนซี ดิ่งยกแผง BROOK ร่วงนำกลุ่มเกือบ 5% หลังบิตคอยน์หลุด 70,000 ดอลลาร์</t>
  </si>
  <si>
    <t>บิตคอยน์</t>
  </si>
  <si>
    <t>https://www.bangkokbiznews.com/finance/stock/1117684</t>
  </si>
  <si>
    <t>หุ้น STA-NER ยังไปต่อรับผลบวกราคายางพาราทุบสถิติ l SET Afternoon | 14 มี.ค. 67</t>
  </si>
  <si>
    <t>ทุบสถิติ</t>
  </si>
  <si>
    <t>https://www.bangkokbiznews.com/finance/stock/1117649</t>
  </si>
  <si>
    <t>หุ้น TRUBB พุ่ง 15% หลังราคายางพาราทะลุ 90 บาท  'โบรกเกอร์' แนะเทรดดิ้งระยะสั้น</t>
  </si>
  <si>
    <t>https://www.bangkokbiznews.com/finance/stock/1117642</t>
  </si>
  <si>
    <t>JKN เผยศาลปัดตกคำขอให้นำเงิน 70 ล้านบาท จ่ายเงินต้นหุ้นกู้</t>
  </si>
  <si>
    <t>คำขอ</t>
  </si>
  <si>
    <t>ปัดตก</t>
  </si>
  <si>
    <t>https://www.bangkokbiznews.com/finance/stock/1117498</t>
  </si>
  <si>
    <t>IVL เข้าตารายใหญ่ ‘ฮง‘ สถาพร กลับมาถือหุ้น l SET Afternoon | 13 มี.ค. 67</t>
  </si>
  <si>
    <t>รายใหญ่</t>
  </si>
  <si>
    <t>เข้าตา</t>
  </si>
  <si>
    <t>https://www.bangkokbiznews.com/finance/stock/1117489</t>
  </si>
  <si>
    <t>ITD แจงขอเวลา 3 เดือน เคลียร์เงินค้างจ่าย รับกำลังเจรจาแบงก์ขอสินเชื่อใหม่</t>
  </si>
  <si>
    <t>https://www.bangkokbiznews.com/finance/stock/1117474</t>
  </si>
  <si>
    <t>ตลาดหุ้นไทย ผลตอบแทน YTD ติดลบ 2.5% ตามหลัง ตลาดหุ้นฮ่องกง บวก 1.8%</t>
  </si>
  <si>
    <t>https://www.bangkokbiznews.com/finance/stock/1117462</t>
  </si>
  <si>
    <t>หุ้น TKN บวกเฉียด 4% คาดรายได้ปีนี้โตเพิ่มอีก 15% หลังเศรษฐกิจจีนฟื้นตัว</t>
  </si>
  <si>
    <t>https://www.bangkokbiznews.com/finance/stock/1117433</t>
  </si>
  <si>
    <t>GULF จ่อบุ๊กกำไร‘โรงไฟฟ้าขยะ’ พันล้าน หลังผนึก ETC - BWG</t>
  </si>
  <si>
    <t>บุ๊ก</t>
  </si>
  <si>
    <t>https://www.bangkokbiznews.com/finance/stock/1117292</t>
  </si>
  <si>
    <t>ปรับลงทุน TRUE พลิกเป็น ’ซื้อ‘ หมดกังวลควบรวม l SET Afternoon | 12 มี.ค.67</t>
  </si>
  <si>
    <t>หมดกังวล</t>
  </si>
  <si>
    <t>https://www.bangkokbiznews.com/finance/stock/1117317</t>
  </si>
  <si>
    <t>พีระพงศ์' ย่องขายหุ้น BRI รับทรัพย์กว่า 158 ล้านบาท</t>
  </si>
  <si>
    <t>ทรัพย์</t>
  </si>
  <si>
    <t>https://www.bangkokbiznews.com/finance/stock/1117287</t>
  </si>
  <si>
    <t>หุ้นแม่ลูก STA-STGT บวกแพ็กคู่ 4% ราคายางพารา New High ในรอบ 3 ปี</t>
  </si>
  <si>
    <t>New High</t>
  </si>
  <si>
    <t>https://www.bangkokbiznews.com/finance/stock/1117278</t>
  </si>
  <si>
    <t>หุ้น Xiaomi พุ่งเฉียด 10% หลังบริษัท ระบุวันขายรถยนต์ EV รุ่นแรก 28 มี.ค.67</t>
  </si>
  <si>
    <t>https://www.bangkokbiznews.com/finance/stock/1117260</t>
  </si>
  <si>
    <t>ฐาปน' ทุ่มเฉียด 400 ล้านบาท ซื้อหุ้น AMARIN จำนวน 78,919,921 หุ้น ที่ราคา 5 บาท</t>
  </si>
  <si>
    <t>https://www.bangkokbiznews.com/finance/stock/1117254</t>
  </si>
  <si>
    <t>SABUY ตั้ง 'วิรัช มรกตกาล' นั่ง CEO  แทน 'ชูเกียรติ' หลังประกาศลาออก</t>
  </si>
  <si>
    <t>https://www.bangkokbiznews.com/finance/stock/1117253</t>
  </si>
  <si>
    <t>ตลท.สั่ง NUSA แจงข้อมูลชำระหนี้หุ้นกู้ - หนี้อื่น ภายใน 15 มี.ค. นี้</t>
  </si>
  <si>
    <t>ชำระ</t>
  </si>
  <si>
    <t>หนี้หุ้นกู้</t>
  </si>
  <si>
    <t>https://www.bangkokbiznews.com/finance/stock/1117251</t>
  </si>
  <si>
    <t>GULF ประกาศร่วมลงทุน BWG-ETC โรงไฟฟ้าขยะและเชื้อเพลิง 1.7 หมื่นล้าน</t>
  </si>
  <si>
    <t>https://www.bangkokbiznews.com/finance/stock/1117245</t>
  </si>
  <si>
    <t>ก.ล.ต. เรียก JKN แจงหุ้นกู้ สางปมร้อนคาดเบี้ยวหนี้</t>
  </si>
  <si>
    <t>https://www.bangkokbiznews.com/finance/stock/1117178</t>
  </si>
  <si>
    <t>SCBX ใช้ AI วิเคราะห์ดีล ‘โฮมเครดิต' ขยายธุรกิจสินเชื่อในเวียดนาม</t>
  </si>
  <si>
    <t>https://www.bangkokbiznews.com/finance/stock/1117170</t>
  </si>
  <si>
    <t>BJC โชว์ผลงานไตรมาส 4/66 กำไร 1,638 ล้าน ดันรายได้โตทะลุ 40,000 ล้าน</t>
  </si>
  <si>
    <t>https://www.bangkokbiznews.com/finance/stock/1117163</t>
  </si>
  <si>
    <t>WHAUP เผยปีนี้เล็งขยายธุรกิจน้ำ - ไฟฟ้า ตั้งเป้ากำลังการผลิตแตะ 1,000 MW</t>
  </si>
  <si>
    <t>https://www.bangkokbiznews.com/finance/stock/1117103</t>
  </si>
  <si>
    <t>BGRIM-GPSC บวกรับค่า Ft. รอบใหม่ 'จ่อขึ้น' l SET Afternoon | 11 มี.ค. 67</t>
  </si>
  <si>
    <t>https://www.bangkokbiznews.com/finance/stock/1117148</t>
  </si>
  <si>
    <t>หยุดไม่อยู่! BTC ทำ 'ออลไทม์ไฮ' ราคาเกิน 2.5 ล้านบาท</t>
  </si>
  <si>
    <t>https://www.bangkokbiznews.com/finance/stock/1117077</t>
  </si>
  <si>
    <t>หุ้น TPOLY บวกพุ่ง 18% หลังประกาศคว้างานคอนโดฯ บริษัทย่อย CPN กว่า 380 ล้าน</t>
  </si>
  <si>
    <t>หุ้น</t>
  </si>
  <si>
    <t>https://www.bangkokbiznews.com/finance/stock/1117071</t>
  </si>
  <si>
    <t>EGCO แต่งตั้ง 'กัมปนาท บำรุงกิจ'  นั่ง 'รักษาการ กรรมการผู้จัดการใหญ่'มีผล 14 มี.ค.นี้</t>
  </si>
  <si>
    <t>https://www.bangkokbiznews.com/finance/stock/1116932</t>
  </si>
  <si>
    <t>สแกนดูรายชื่อล่าสุด ‘หุ้นใหญ่ MGI’ ใครอยู่...ใครไป ?</t>
  </si>
  <si>
    <t>รายชื่อ</t>
  </si>
  <si>
    <t>สแกน</t>
  </si>
  <si>
    <t>https://www.bangkokbiznews.com/finance/stock/1116900</t>
  </si>
  <si>
    <t>JKN แจงยิบปมเหตุ ไม่จ่ายเงินต้น-ดอกเบี้ย หุ้นกู้รุ่น JKN239A</t>
  </si>
  <si>
    <t>https://www.bangkokbiznews.com/finance/stock/1116758</t>
  </si>
  <si>
    <t>SET ส่งสัญญาณ ทะลุ 1,400 จุด ‘ลด‘ ดอกเบี้ยชัด l SET Afternoon | 8 มี.ค.67</t>
  </si>
  <si>
    <t>https://www.bangkokbiznews.com/finance/stock/1116776</t>
  </si>
  <si>
    <t>หุ้น SHR บวก 8.66% โรงแรมในมัลดีฟส์พลิกฟื้น คาดปีนี้กำไรก้าวกระโดด</t>
  </si>
  <si>
    <t>ก้าวกระโด</t>
  </si>
  <si>
    <t>https://www.bangkokbiznews.com/finance/stock/1116755</t>
  </si>
  <si>
    <t>หุ้น SCGP บวกกว่า 4.55% ยอดส่งออก-นำเข้าจีนดีเกินคาด</t>
  </si>
  <si>
    <t>https://www.bangkokbiznews.com/finance/stock/1116747</t>
  </si>
  <si>
    <t>ตลท.ขยายเวลาแก้ไขเหตุเพิกถอนหุ้น THAI ถึง 7 มี.ค.68</t>
  </si>
  <si>
    <t>เวลา</t>
  </si>
  <si>
    <t>https://www.bangkokbiznews.com/finance/stock/1116696</t>
  </si>
  <si>
    <t>อีวีเดือด PTT ลงสนามเปิดตัวจำหน่ายรถไฟฟ้า "ZEEKR" และ "XPENG"</t>
  </si>
  <si>
    <t>จำหน่าย</t>
  </si>
  <si>
    <t>https://www.bangkokbiznews.com/finance/stock/1116557</t>
  </si>
  <si>
    <t>หุ้นอสังหาฯ มีลุ้น 7 มาตรการกระตุ้น ลดต้นทุนซื้อบ้าน l SET Afternoon | 7 มี.ค.67</t>
  </si>
  <si>
    <t>https://www.bangkokbiznews.com/finance/stock/1116544</t>
  </si>
  <si>
    <t>ศาลนัด‘JKN’ 23เม.ย.นี้ ชี้ชะตาฟื้นฟูฯ-ยกคำร้อง</t>
  </si>
  <si>
    <t>ชี้ชะตา</t>
  </si>
  <si>
    <t>https://www.bangkokbiznews.com/finance/stock/1116466</t>
  </si>
  <si>
    <t>ก.ล.ต. เตือนเจ้าหนี้หุ้นกู้ - ตั๋วเงิน IFEC รับคืนหนี้ภายใน 27 มี.ค.นี้</t>
  </si>
  <si>
    <t>เจ้าหนี้หุ้นกู้</t>
  </si>
  <si>
    <t>https://www.bangkokbiznews.com/finance/stock/1116367</t>
  </si>
  <si>
    <t>BDMS-BH จับคู่รับอานิสงส์ ปี 67 กำไรขั้นต้นโตแรง l SET Afternoon | 6 มี.ค.67</t>
  </si>
  <si>
    <t>https://www.bangkokbiznews.com/finance/stock/1116371</t>
  </si>
  <si>
    <t>เจ้าสัวเจริญ' เตรียมตั้งโต๊ะเทนเดอร์หุ้น AMARIN จำนวน 78 ล้านหุ้น ที่ราคาหุ้นละ 5 บาท</t>
  </si>
  <si>
    <t>https://www.bangkokbiznews.com/finance/stock/1116369</t>
  </si>
  <si>
    <t>ผู้ถือหุ้นกู้ PROEN อนุมัติยืดอายุหุ้นกู้ 2 ปี เพิ่มดอกเบี้ยเป็น 7%</t>
  </si>
  <si>
    <t>อายุหุ้น</t>
  </si>
  <si>
    <t>https://www.bangkokbiznews.com/finance/stock/1116365</t>
  </si>
  <si>
    <t>หุ้น BDMS บวกกว่า 4% คาดรายได้ 1/67 ทำสถิติสูงสุดใหม่ 'โบรก'เผยแนวโน้มเติบโต 20%</t>
  </si>
  <si>
    <t>https://www.bangkokbiznews.com/finance/stock/1116341</t>
  </si>
  <si>
    <t>ผ่าอาณาจักร โมเดลธุรกิจ หุ้น MGI ต่อยอดนางงาม กระจายฐานลูกค้า มุ่งสู่รายได้</t>
  </si>
  <si>
    <t>https://www.bangkokbiznews.com/finance/stock/1116340</t>
  </si>
  <si>
    <t>MGI แต่งตั้ง 'อิงฟ้า วราหะ' ขึ้นตำแแหน่ง ผู้จัดการกองประกวดมิสแกรนด์ไทยแลนด์</t>
  </si>
  <si>
    <t>https://www.bangkokbiznews.com/finance/stock/1116194</t>
  </si>
  <si>
    <t>ปรับ EPS หุ้นไทย หลังกำไร บจ. ปี 66 โตต่ำคาด l SET Afternoon | 5 มี.ค.67</t>
  </si>
  <si>
    <t>กำไรโต</t>
  </si>
  <si>
    <t>https://www.bangkokbiznews.com/finance/stock/1116227</t>
  </si>
  <si>
    <t>ผู้ถือหุ้นกู้ PROEN243A ไฟเขียวให้ยืดไถ่ถอนอีก 2 ปี ปรับเพิ่มดบ. 6.50% เป็น7%</t>
  </si>
  <si>
    <t>https://www.bangkokbiznews.com/finance/stock/1116112</t>
  </si>
  <si>
    <t>หมอปุย' ทุ่มซื้อหุ้น BDMS เพิ่มอีก 53.5 ล้านหุ้น มูลค่ากว่า 1,498 ล้านบาท</t>
  </si>
  <si>
    <t>https://www.bangkokbiznews.com/finance/stock/1116099</t>
  </si>
  <si>
    <t>SCB - TTB - TISCO นำแบงก์ ดึงอัตราปันผลพุ่งต่อปี 67</t>
  </si>
  <si>
    <t>TTB</t>
  </si>
  <si>
    <t>TISCO</t>
  </si>
  <si>
    <t>https://www.bangkokbiznews.com/finance/stock/1116080</t>
  </si>
  <si>
    <t>หุ้น TSMC พุ่งปิดนิวไฮ! รับกระแส AI บูม-หุ้นชิปพุ่งทั่วโลก</t>
  </si>
  <si>
    <t>https://www.bangkokbiznews.com/finance/stock/1115971</t>
  </si>
  <si>
    <t>เปิดข้อมูลโต้ MGI ข้อครหาหุ้นร่วง "naked short" l SET Afternoon | 4 มี.ค.67</t>
  </si>
  <si>
    <t>https://www.bangkokbiznews.com/finance/stock/1116002</t>
  </si>
  <si>
    <t>‘ณวัฒน์’ น้อมรับ ตลท.เผย หุ้น MGI ไม่มี Naked Short วอน ตลท.เปิดข้อมูลซื้อขายให้ชัดเจน</t>
  </si>
  <si>
    <t>น้อม</t>
  </si>
  <si>
    <t>https://www.bangkokbiznews.com/finance/stock/1115969</t>
  </si>
  <si>
    <t>ตลท. ตอกกลับ MGI ไร้ ‘naked short’ - รายย่อยเทรดพุ่ง 98%</t>
  </si>
  <si>
    <t>ตอก</t>
  </si>
  <si>
    <t>https://www.bangkokbiznews.com/finance/stock/1115951</t>
  </si>
  <si>
    <t>‘ณวัฒน์’ ชี้หุ้น MGI โดน ‘Naked Short’ จี้ นายกฯ สางปม</t>
  </si>
  <si>
    <t>จี้</t>
  </si>
  <si>
    <t>https://www.bangkokbiznews.com/finance/stock/1115930</t>
  </si>
  <si>
    <t>อิงฟ้า' เรียกความเชื่อมั่น MGI เข้าซื้อหุ้นเพิ่มอีก 20,000 หุ้น</t>
  </si>
  <si>
    <t>เรียก</t>
  </si>
  <si>
    <t>https://www.bangkokbiznews.com/finance/stock/1115859</t>
  </si>
  <si>
    <t>‘ณวัฒน์’ เชื่อหุ้น MGI โดน Naked Short ร่วงติดฟลอร์ ทุ่มเงิน 1.83 ล้าน ซื้อหุ้นเพิ่ม</t>
  </si>
  <si>
    <t>https://www.bangkokbiznews.com/finance/stock/1115652</t>
  </si>
  <si>
    <t>หุ้นแบงก์แท็กทีม ดึงยีลด์ปันผลปี 66 สูงปรี๊ด!! | SET Afternoon | 1 มี.ค. 67</t>
  </si>
  <si>
    <t>ดึงยิลด์</t>
  </si>
  <si>
    <t>https://www.bangkokbiznews.com/finance/stock/1115637</t>
  </si>
  <si>
    <t>ตลท. ขึ้น SP หุ้น ITD - JKN ไม่ส่งงบการเงินปี 66</t>
  </si>
  <si>
    <t>SP</t>
  </si>
  <si>
    <t>งบการเงิน</t>
  </si>
  <si>
    <t>ไม่ส่ง</t>
  </si>
  <si>
    <t>https://www.bangkokbiznews.com/finance/stock/1115607</t>
  </si>
  <si>
    <t>NRF โชว์ผลงานปี 66 ทำ ออลไทม์ไฮ กวาดรายได้ 2,919 ล้าน มั่นใจปี 67 โตอีก 30%</t>
  </si>
  <si>
    <t>กวาด</t>
  </si>
  <si>
    <t>https://www.bangkokbiznews.com/finance/stock/1115599</t>
  </si>
  <si>
    <t>SCBX จ่อกำไรเพิ่ม โบรกชี้ปิดดีล ‘โฮมเครดิต’ เวียดนาม-ดันพอร์ตสินเชื่อโต</t>
  </si>
  <si>
    <t>https://www.bangkokbiznews.com/finance/stock/1115579</t>
  </si>
  <si>
    <t>MONO ปลดพนักงาน ลดค่าใช้จ่าย เตรียมใช้ AI อ่านข่าวสั้น เผยงบปี 66 ขาดทุน 255 ล้าน</t>
  </si>
  <si>
    <t>พนักงาน</t>
  </si>
  <si>
    <t>ปลด</t>
  </si>
  <si>
    <t>https://www.bangkokbiznews.com/finance/stock/1115571</t>
  </si>
  <si>
    <t>หวั่นมือที่ 3 ป่วนหุ้น MGI ‘ณวัฒน์’ ยัน 10 หุ้นใหญ่อยู่ครบ มั่นใจอีเวนท์เดือนมี.ค.ปั้นรายได้โต</t>
  </si>
  <si>
    <t>ป่วน</t>
  </si>
  <si>
    <t>https://www.bangkokbiznews.com/finance/stock/1115459</t>
  </si>
  <si>
    <t>SCBX ปิดดีลใหญ่ Home Credit Vietnam ไร้ราคาอัปไซด์เพิ่ม | SET Afternoon | 29 ก.พ.</t>
  </si>
  <si>
    <t>https://www.bangkokbiznews.com/finance/stock/1115470</t>
  </si>
  <si>
    <t>ITD เลื่อนส่งงบการเงินปี 66 เป็น 29 มี.ค. นี้ เหตุอยู่ระหว่างตรวจสอบข้อมูล</t>
  </si>
  <si>
    <t>https://www.bangkokbiznews.com/finance/stock/1115446</t>
  </si>
  <si>
    <t>หุ้น KAMART โดนลูกหลง MGI ร่วงหล่นดิ่งกว่า 17% หลังพบเข้าถือหุ้นใหญ่</t>
  </si>
  <si>
    <t>ลูกหลง</t>
  </si>
  <si>
    <t>https://www.bangkokbiznews.com/finance/stock/1115422</t>
  </si>
  <si>
    <t>ตลท. สั่ง NEP แจงกรณี ยุติการผลิต - ขายสินทรัพย์ - เลิกจ้างพนักงาน ใน 4 มี.ค.นี้</t>
  </si>
  <si>
    <t>การผลิต</t>
  </si>
  <si>
    <t>เลิกจ้าง</t>
  </si>
  <si>
    <t>https://www.bangkokbiznews.com/finance/stock/1115426</t>
  </si>
  <si>
    <t>หุ้น MGI - AJA กอดคอพาดิ่งเหว ร่วงแตะฟลอร์ 30% ‘โบรกเกอร์’ แนะก่อนซื้อต้องประเมินธุรกิจ</t>
  </si>
  <si>
    <t>แตะฟลอร์</t>
  </si>
  <si>
    <t>https://www.bangkokbiznews.com/finance/stock/1115414</t>
  </si>
  <si>
    <t>‘แอมป์ พิธาน' ถือหุ้นใหญ่ ONEE 24.84% รุกสู่ธุรกิจสื่อ บนโจทย์ยากหาโฆษณา</t>
  </si>
  <si>
    <t>https://www.bangkokbiznews.com/finance/stock/1115376</t>
  </si>
  <si>
    <t>เบิร์ท' หลงโมเดลธุรกิจใหม่ เหตุผลกอดหุ้น MGI แน่น!</t>
  </si>
  <si>
    <t>กอดหุ้น</t>
  </si>
  <si>
    <t>https://www.bangkokbiznews.com/finance/stock/1115362</t>
  </si>
  <si>
    <t>TIPH ปี 66 โกยกำไร 1.75 พันล้าน โต 50% เดินหน้าลงทุนสู่ New S-curve</t>
  </si>
  <si>
    <t>โกย</t>
  </si>
  <si>
    <t>https://www.bangkokbiznews.com/finance/stock/1115259</t>
  </si>
  <si>
    <t>CPF เผยยอดขายปี 66 ที่ 5.85 แสนล้าน 'ต้นทุนและราคาสุกร' ฉุดกำไร</t>
  </si>
  <si>
    <t>https://www.bangkokbiznews.com/finance/stock/1115246</t>
  </si>
  <si>
    <t>HANA ร่วง 11.45% นำกลุ่มอิเล็กทรอนิกส์ หลังกำไรออกมาแย่กว่าคาด</t>
  </si>
  <si>
    <t>แย่</t>
  </si>
  <si>
    <t>https://www.bangkokbiznews.com/finance/stock/1115185</t>
  </si>
  <si>
    <t>เปิด 14 หุ้น SET50 กำไรปี 2566 ทะลุเกินหมื่นล้านบาท บวกสูงสุด 42%</t>
  </si>
  <si>
    <t>https://www.bangkokbiznews.com/finance/stock/1115172</t>
  </si>
  <si>
    <t>หุ้น MGI ร้อนแรงไม่หยุด ตลท.สั่งเบรกจับขึ้น P รอบ 3 หยุดซื้อขายพรุ่งนี้</t>
  </si>
  <si>
    <t>P</t>
  </si>
  <si>
    <t>https://www.bangkokbiznews.com/finance/stock/1115152</t>
  </si>
  <si>
    <t>ก.ล.ต. กล่าวโทษ อดีตผู้บริหาร STARK ต่อ DSI ฐานแต่งงบการเงิน พร้อมส่งต่อ ปปง.</t>
  </si>
  <si>
    <t>แต่ง</t>
  </si>
  <si>
    <t>https://www.bangkokbiznews.com/finance/stock/1115072</t>
  </si>
  <si>
    <t>MGI ทะยานนิวไฮ ตลท.ย้ำราคาหุ้นเกินพื้นฐาน | SET Afternoon | 27 ก.พ. 67</t>
  </si>
  <si>
    <t>เกินพื้นฐาน</t>
  </si>
  <si>
    <t>https://www.bangkokbiznews.com/finance/stock/1115062</t>
  </si>
  <si>
    <t>หุ้น AJA - MGI กอดคอพุ่งชนซิลลิ่ง หลังมีชื่อ ณวัฒน์ อิสรไกรศีล นั่งกรรมการ - ถือหุ้นใหญ่</t>
  </si>
  <si>
    <t>ชนชิลลิ่ง</t>
  </si>
  <si>
    <t>https://www.bangkokbiznews.com/finance/stock/1115043</t>
  </si>
  <si>
    <t>ตลท. เตือนนักลงทุนซื้อขาย หุ้น MGI ส่อเสี่ยงหยุดพักอีก 1 วัน หลังราคาพุ่งชนซิลลิ่ง</t>
  </si>
  <si>
    <t>หยุดพัก</t>
  </si>
  <si>
    <t>พุ่งชนชิลลิ่ง</t>
  </si>
  <si>
    <t>https://www.bangkokbiznews.com/finance/stock/1115036</t>
  </si>
  <si>
    <t>DITTO โชว์กำไรปี 66 พุ่งกระฉูด 335 ล้านบาทโต 43% ปันผล 0.25 บาท/หุ้น ควัก 174 ล้านถือหุ้น TEAMG</t>
  </si>
  <si>
    <t>https://www.bangkokbiznews.com/finance/stock/1115034</t>
  </si>
  <si>
    <t>หุ้น MGI ร้อนแรงไม่หยุด พุ่งชนชิลลิ่ง 30% หลังหยุดซื้อขาย 23 ก.พ.67</t>
  </si>
  <si>
    <t>https://www.bangkokbiznews.com/finance/stock/1115028</t>
  </si>
  <si>
    <t>ตลท.เตือนผู้ลงทุนศึกษาข้อมูลพื้นฐานของหุ้น MGI ก่อนตัดสินใจซื้อขาย</t>
  </si>
  <si>
    <t>https://www.bangkokbiznews.com/finance/stock/1114702</t>
  </si>
  <si>
    <t>BANPU เซแรง | ออฟเรคคอร์ด</t>
  </si>
  <si>
    <t>เซ</t>
  </si>
  <si>
    <t>https://www.bangkokbiznews.com/finance/stock/1114894</t>
  </si>
  <si>
    <t>ขับเคลื่อนเอกชนสู่ 'เศรษฐกิจยั่งยืน' l SET Afternoon | 26 ก.พ. 67</t>
  </si>
  <si>
    <t>เอกชน</t>
  </si>
  <si>
    <t>ขับเคลื่อน</t>
  </si>
  <si>
    <t>https://www.bangkokbiznews.com/finance/stock/1114904</t>
  </si>
  <si>
    <t>FSMART เปิดกำไรปี 66 แตะ 299 ล้านบาท เผย 'ตู้เต่าบิน' ยอดขายหด 12% เหตุเศรษฐกิจชะลอตัว</t>
  </si>
  <si>
    <t>https://www.bangkokbiznews.com/finance/stock/1114900</t>
  </si>
  <si>
    <t>AJA ตั้ง "ณวัฒน์ อิสรไกรศีล" บอส MGI นั่งกรรมการ ติดโผถือหุ้นใหญ่ลำดับ 9</t>
  </si>
  <si>
    <t>https://www.bangkokbiznews.com/finance/stock/1114699</t>
  </si>
  <si>
    <t>‘สารัชถ์’ ปลื้ม 4 หุ้น กลุ่ม GULF โกยกำไรปี 66 มูลค่ากว่า 5.74 หมื่นล้านบาท</t>
  </si>
  <si>
    <t>https://www.bangkokbiznews.com/finance/stock/1114573</t>
  </si>
  <si>
    <t>ไขความลับ หุ้น MGI ทำราคา 10 เด้ง!! l SET Afternoon | 23 ก.พ.67</t>
  </si>
  <si>
    <t>https://www.bangkokbiznews.com/finance/stock/1114662</t>
  </si>
  <si>
    <t>หุ้น ITD เด้งแรงทำซิลลิ่ง 29.17% หลังแจ้งกำลังหาผู้ลงทุนเหมืองแร่โปแตช</t>
  </si>
  <si>
    <t>https://www.bangkokbiznews.com/finance/stock/1114650</t>
  </si>
  <si>
    <t>TRUE มั่นใจปี 67 พลิกกำไร รับผลควบรวมหนุน EBITDA โต 9-11%</t>
  </si>
  <si>
    <t>https://www.bangkokbiznews.com/finance/stock/1114567</t>
  </si>
  <si>
    <t>THAI กำไรปี 66 พุ่ง 2.8 หมื่นล้าน รับผู้โดยสารพุ่ง-บุ๊คกำไรปรับโครงสร้างหนี้</t>
  </si>
  <si>
    <t>https://www.bangkokbiznews.com/finance/stock/1114566</t>
  </si>
  <si>
    <t>หุ้น COM 7 ร่วง 7% ผลงานปี 66 ต่ำกว่าคาด ‘โบรกเกอร์’ แนะชะลอลงทุนเข้าสู่โลว์ซีซั่น</t>
  </si>
  <si>
    <t>ลงุทน</t>
  </si>
  <si>
    <t>เข้าสู่</t>
  </si>
  <si>
    <t>โลว์ซีซั่น</t>
  </si>
  <si>
    <t>https://www.bangkokbiznews.com/finance/stock/1114514</t>
  </si>
  <si>
    <t>cococo กวาดกำไร | ออฟเรคคอร์ด</t>
  </si>
  <si>
    <t>COCOCO</t>
  </si>
  <si>
    <t>https://www.bangkokbiznews.com/finance/stock/1114557</t>
  </si>
  <si>
    <t>สื่อนอกตีข่าว หุ้น MGI พุ่ง 900% ฟอร์มเด่นอันดับ 2 ภูมิภาค แต่ไร้พื้นฐานรองรับ</t>
  </si>
  <si>
    <t>https://www.bangkokbiznews.com/finance/stock/1114437</t>
  </si>
  <si>
    <t>TCAP เป็นปลื้ม กำไรปี 66 โต 26.5% เพิ่ม 6,603 ล้านบาท ใจป้ำจ่ายปันผลทั้งปี 3.20 บาท</t>
  </si>
  <si>
    <t>https://www.bangkokbiznews.com/finance/stock/1114402</t>
  </si>
  <si>
    <t>หุ้น COCOCO บวก 5.33% ผลงานปี 66 ทุบสถิติทำนิวไฮ ยอดขายน้ำมะพร้าวจีนเพิ่มขึ้น</t>
  </si>
  <si>
    <t>https://www.bangkokbiznews.com/finance/stock/1114394</t>
  </si>
  <si>
    <t>ไม่ผิดหวัง! หุ้นน้องใหม่ PANEL เปิดเทรดวันแรก เหนือจอง 2.17%</t>
  </si>
  <si>
    <t>https://www.bangkokbiznews.com/finance/stock/1114348</t>
  </si>
  <si>
    <t>BANPU ตั้ง 'สินนท์ ว่องกุศลกิจ' เป็น CEO คนใหม่ แทน 'สมฤดี ชัยมงคล'มีผล 2 เม.ย. 67</t>
  </si>
  <si>
    <t>https://www.bangkokbiznews.com/finance/stock/1114342</t>
  </si>
  <si>
    <t>หุ้น MTC โรบอทเทรดดิ้งมากสุด 46% มูลค่า 679 ล้านบาท</t>
  </si>
  <si>
    <t>https://www.bangkokbiznews.com/finance/stock/1114310</t>
  </si>
  <si>
    <t>KKP มองหุ้นไทยพลิกบวกครึ่งปีหลัง 10% แรงหนุนลดดอกเบี้ยปี 67</t>
  </si>
  <si>
    <t>https://www.bangkokbiznews.com/finance/stock/1114189</t>
  </si>
  <si>
    <t>ตลท. ปรับเกณฑ์ใหญ่ คัดคุณภาพหุ้นไอพีโอ | SET Afternoon | 21 ก.พ. 67</t>
  </si>
  <si>
    <t>คัด</t>
  </si>
  <si>
    <t>https://www.bangkokbiznews.com/finance/stock/1114217</t>
  </si>
  <si>
    <t>CKPower กวาดรายได้ปี 66 กว่า 10,941 ล้านบาท ปักธงรุกผลิตไฟฟ้าจากพลังงานสะอาด</t>
  </si>
  <si>
    <t>https://www.bangkokbiznews.com/finance/stock/1114195</t>
  </si>
  <si>
    <t xml:space="preserve">หุ้น SCB บวกสดใส 5.77% หลังประกาศจ่ายปันผลสูง 7.84 บาท/หุ้น แซงหน้านำแชมป์เก่า TISCO </t>
  </si>
  <si>
    <t>https://www.bangkokbiznews.com/finance/stock/1114175</t>
  </si>
  <si>
    <t xml:space="preserve">หุ้นนางงาม ‘MGI’โชว์ผลงานปี 66 ฟันกำไร 119 ล้านบาท เตรียมจ่ายปันผล 0.15 บาท ขึ้น XD 5 มี.ค.นี้ </t>
  </si>
  <si>
    <t>https://www.bangkokbiznews.com/finance/stock/1114132</t>
  </si>
  <si>
    <t>หุ้น SCGP โรบอทเทรดดิ้ง มากสุด 40.43% มูลค่า 263 ล้านบาท</t>
  </si>
  <si>
    <t>https://www.bangkokbiznews.com/finance/stock/1114118</t>
  </si>
  <si>
    <t>ก.ล.ต. เตือนผู้ถือหุ้น MORE ศึกษาข้อมูลก่อนเพิ่มทุน หลัง IFA พบไม่ควรอนุมัติ</t>
  </si>
  <si>
    <t>https://www.bangkokbiznews.com/finance/stock/1114055</t>
  </si>
  <si>
    <t>CPAXT-CPALL คู่เก็งกำไร รองบฯ ปี 67 | SET Afternoon | 20 ก.พ.67</t>
  </si>
  <si>
    <t>https://www.bangkokbiznews.com/finance/stock/1114027</t>
  </si>
  <si>
    <t>PR9 ฟันกำไรปี 66 กว่า 558 ล้านบาท เผยปีนี้หวังรายได้โต 4.7 พันล้านบาท</t>
  </si>
  <si>
    <t>https://www.bangkokbiznews.com/finance/stock/1113995</t>
  </si>
  <si>
    <t>หุ้นน้องใหม่มาแรง ! NL เปิดเทรดวันแรกพุ่งกระฉูด 49%</t>
  </si>
  <si>
    <t>https://www.bangkokbiznews.com/finance/stock/1113977</t>
  </si>
  <si>
    <t>OR เข้าวินขึ้นทำเนียบธุรกิจอย่างยั่งยืน จาก S&amp;P Global Yearbook 2024</t>
  </si>
  <si>
    <t>https://www.bangkokbiznews.com/finance/stock/1113924</t>
  </si>
  <si>
    <t>ก.ล.ต. เตือนผู้ถือหุ้นกู้ ACAP ยื่นขอรับชำระหนี้คดีฟื้นฟูฯ ภายใน 12 มี.ค.นี้</t>
  </si>
  <si>
    <t>https://www.bangkokbiznews.com/finance/stock/1113800</t>
  </si>
  <si>
    <t>MORE ยืนยันเพิ่มทุน รายย่อยเรียกร้อง ลงทุนธุรกิจใหม่ l SET Afternoon | 19-2</t>
  </si>
  <si>
    <t>https://www.bangkokbiznews.com/finance/stock/1113886</t>
  </si>
  <si>
    <t>PRM หุ้นเรือเนื้อหอม 3 โบรกฯ ประสานเสียงเชียร์ เคาะราคาเป้าสูงสุด 8.50 บาท</t>
  </si>
  <si>
    <t>ราคาเป้า</t>
  </si>
  <si>
    <t>https://www.bangkokbiznews.com/finance/stock/1113865</t>
  </si>
  <si>
    <t>YLG คาดเฟดลดดอกเบี้ย ครึ่งหลังปีนี้ 'ราคาทอง' ลุ้นไฮใหม่ที่ 2,300 ดอลลาร์ต่อออนซ์</t>
  </si>
  <si>
    <t>ไฮ</t>
  </si>
  <si>
    <t>https://www.bangkokbiznews.com/finance/stock/1113817</t>
  </si>
  <si>
    <t>MORE เดินหน้าเพิ่มทุนต่ออ้าง 'รายย่อย' เรียกร้องสรรหาธุรกิจใหม่</t>
  </si>
  <si>
    <t>https://www.bangkokbiznews.com/finance/stock/1113622</t>
  </si>
  <si>
    <t>เปิดโผ หุ้น SET50 ตั้งแต่ต้นปี 67 บวก - ลบ มากสุดกว่า 25%</t>
  </si>
  <si>
    <t>บวกลบ</t>
  </si>
  <si>
    <t>https://www.bangkokbiznews.com/finance/stock/1113506</t>
  </si>
  <si>
    <t>DELTA ปรับเทรนด์ลงราคาโอเวอร์แวลูกลับโซน 55 บาท l SET Afternoon | 16 ก.พ.67</t>
  </si>
  <si>
    <t>https://www.bangkokbiznews.com/finance/stock/1113516</t>
  </si>
  <si>
    <t>หุ้นน้องใหม่ NAT บวก 2 วันติด 44% ‘โบรก”คาด 3 ปี กำไรโตเพิ่ม 34%</t>
  </si>
  <si>
    <t>https://www.bangkokbiznews.com/finance/stock/1113494</t>
  </si>
  <si>
    <t>JKN เลื่อนจัดประชุมผู้ถือหุ้นกู้ 22ก.พ นี้ ออกไปยังไร้กำหนด</t>
  </si>
  <si>
    <t>ไร้กำหนด</t>
  </si>
  <si>
    <t>https://www.bangkokbiznews.com/finance/stock/1113461</t>
  </si>
  <si>
    <t>PTT เผยปี 66 กำไร 1.12 แสนล้าน มุ่งเพิ่มประสิทธิภาพ ลดค่าใช้จ่าย</t>
  </si>
  <si>
    <t>ประสิทธิภาพ</t>
  </si>
  <si>
    <t>https://www.bangkokbiznews.com/finance/stock/1113456</t>
  </si>
  <si>
    <t>DELTA กำไรสุดหรู 1.8 หมื่นล้าน บวก13% พร้อมปันผล 0.45 บาท/หุ้น</t>
  </si>
  <si>
    <t>https://www.bangkokbiznews.com/finance/stock/1113448</t>
  </si>
  <si>
    <t>GULF โชว์ปี 66 กำไร 1.5 หมื่นล้าน โต 29% ลุยลงทุนพลังงานหมุนเวียน - ธุรกิจดิจิทัล</t>
  </si>
  <si>
    <t>https://www.bangkokbiznews.com/finance/stock/1113352</t>
  </si>
  <si>
    <t>เก็งกำไรแพ็กคู่ CPAXT - CPALL รวมธุรกิจค้าส่ง | SET Afternoon | 15 ก.พ.67</t>
  </si>
  <si>
    <t>https://www.bangkokbiznews.com/finance/stock/1113321</t>
  </si>
  <si>
    <t>หุ้นน้องใหม่ NAT เปิดเทรดวันแรก ราคาเหนือจองบวกพุ่ง 14.81%</t>
  </si>
  <si>
    <t>https://www.bangkokbiznews.com/finance/stock/1113317</t>
  </si>
  <si>
    <t>หุ้น CPAXT เปิดบวกพุ่ง 5.83% ผลงาน กำไร รายได้ ดีกว่าคาด เตรียมจ่ายปันผลอีก 0.39 บาท/หุ้น</t>
  </si>
  <si>
    <t>https://www.bangkokbiznews.com/finance/stock/1113246</t>
  </si>
  <si>
    <t>ไล่เช็กงบ CMO โผล่รายการ "จ่ายเงินไร้หลักฐาน"</t>
  </si>
  <si>
    <t>ไร้หลักฐาน</t>
  </si>
  <si>
    <t>https://www.bangkokbiznews.com/finance/stock/1113273</t>
  </si>
  <si>
    <t>หุ้น KCE โรบอทเทรดดิ้ง มากสุด 35% มูลค่า 464 ล้านบาท</t>
  </si>
  <si>
    <t>https://www.bangkokbiznews.com/finance/stock/1113170</t>
  </si>
  <si>
    <t>รับมือบาทอ่อนค่าต่อ แตะ 36.50 บาท กดดันหุ้นไทยขาลง | SET Afternoon | 14 ก.พ.67</t>
  </si>
  <si>
    <t>https://www.bangkokbiznews.com/finance/stock/1113158</t>
  </si>
  <si>
    <t>หุ้น KCE ร่วง 7% ผลการดำเนินงานต่ำกว่าคาด กำไร รายได้หด ค่าใช้จ่ายพุ่ง</t>
  </si>
  <si>
    <t>https://www.bangkokbiznews.com/finance/stock/1113144</t>
  </si>
  <si>
    <t>ตลท.สั่ง CMO แจงค่าใช้จ่ายที่ไม่ใช่ของบริษัท มูลค่า 25.55 ล้าน 27 ก.พ.นี้</t>
  </si>
  <si>
    <t>ของบริษัท</t>
  </si>
  <si>
    <t>ไม่ใช่</t>
  </si>
  <si>
    <t>https://www.bangkokbiznews.com/finance/stock/1113134</t>
  </si>
  <si>
    <t>หุ้นน้องใหม่ EURO เปิดซื้อขายวันแรก ต่ำจองลบ 13.21%</t>
  </si>
  <si>
    <t>https://www.bangkokbiznews.com/finance/stock/1112859</t>
  </si>
  <si>
    <t>BANPU สะบักสะบอม | ออฟเรคคอร์ด</t>
  </si>
  <si>
    <t>สะบักสะบอม</t>
  </si>
  <si>
    <t>https://www.bangkokbiznews.com/finance/stock/1112903</t>
  </si>
  <si>
    <t>JMART อ่วมปี 66 ขาดทุน 445 ล้าน เซ่นงบ SINGER-SGC ดิ่งแรง !</t>
  </si>
  <si>
    <t>https://www.bangkokbiznews.com/finance/stock/1112877</t>
  </si>
  <si>
    <t>AOT เผยไตรมาส 1/67 (ธ.ค.66) กำไร 4.5 พันล้าน รับเที่ยวบิน-ผู้โดยสารพุ่ง</t>
  </si>
  <si>
    <t>https://www.bangkokbiznews.com/finance/stock/1112876</t>
  </si>
  <si>
    <t>PTTGC เผยปี 66 กำไร 999 ล้าน โต 111% รับรู้กำไรพิเศษขายหุ้น GCL-ซื้อคืนหุ้นกู้</t>
  </si>
  <si>
    <t>พิเศษ</t>
  </si>
  <si>
    <t>https://www.bangkokbiznews.com/finance/stock/1112779</t>
  </si>
  <si>
    <t>BANPU นิวโลว์รอบ 4 ปี คาดกำไรทรุด หลุด MSCI | SET Afternoon | 12 ก.พ.67</t>
  </si>
  <si>
    <t>https://www.bangkokbiznews.com/finance/stock/1112743</t>
  </si>
  <si>
    <t>ก.ล.ต. จับมือ ThaiBMA จัดทำ “ตัวอย่างสัญญาแต่งตั้งผู้แทนผู้ถือหุ้นกู้” ให้เป็นมาตรฐานเดียวกัน</t>
  </si>
  <si>
    <t>https://www.bangkokbiznews.com/finance/stock/1112737</t>
  </si>
  <si>
    <t>SCC ส่ง SCGC ลงทุน 173 ล้าน ถือ 3% ใน Avantium ลุยผลิตสารตั้งต้นขวดพลาสติกจากพืช</t>
  </si>
  <si>
    <t>https://www.bangkokbiznews.com/finance/stock/1112469</t>
  </si>
  <si>
    <t>7 หุ้นคริปโท บวกยกแผง JTS - AJA พุ่งนำ 8% ราคาบิตคอยน์ ทะลุ 46,000 ดอลลาร์สหรัฐ</t>
  </si>
  <si>
    <t>https://www.bangkokbiznews.com/finance/stock/1112463</t>
  </si>
  <si>
    <t>‘วนรัชต์’ เลื่อนฟังคำสั่งอัยการคดี STARK อ้างเข้าโรงพยาบาลทำ ‘บอลลูนหัวใจ’</t>
  </si>
  <si>
    <t>ฟังคำสั่ง</t>
  </si>
  <si>
    <t>https://www.bangkokbiznews.com/finance/stock/1112453</t>
  </si>
  <si>
    <t>เปิดโผ 14 หุ้นพื้นฐาน ESG Rating สูง แนวโน้มกำไรปีนี้เติบโตโดดเด่น</t>
  </si>
  <si>
    <t>https://www.bangkokbiznews.com/finance/stock/1112439</t>
  </si>
  <si>
    <t>อัยการจ่อฟ้อง “วนรัชต์” คดี STARK พบได้ผลประโยชน์ ‘ขายหุ้น’</t>
  </si>
  <si>
    <t>https://www.bangkokbiznews.com/finance/stock/1112431</t>
  </si>
  <si>
    <t>CREDIT เปิดเทรดวันแรก 26.25 บาท ต่ำจอง 9.48% จากไอพีโอ 29 บาท</t>
  </si>
  <si>
    <t>https://www.bangkokbiznews.com/finance/stock/1112382</t>
  </si>
  <si>
    <t>DAOL เตือน! นักลงทุน อย่าหลงเชื่อมิจฉาชีพหลอกกู้เงินผ่านแอปไลน์</t>
  </si>
  <si>
    <t>https://www.bangkokbiznews.com/finance/stock/1112372</t>
  </si>
  <si>
    <t>ก.ล.ต. ขอให้ผู้ถือหุ้นกู้ GLOCON242A ใช้สิทธิประชุมผู้ถือหุ้นกู้ 13 ก.พ.นี้</t>
  </si>
  <si>
    <t>ขอ</t>
  </si>
  <si>
    <t>https://www.bangkokbiznews.com/finance/stock/1112252</t>
  </si>
  <si>
    <t>TIDLOR นำลีสซิ่ง อิงลดดอกเบี้ย เสี่ยงสำรองฯ ต่ำ l SET Afternoon | 8 ก.พ.67</t>
  </si>
  <si>
    <t>สำรองฯ ต่ำ</t>
  </si>
  <si>
    <t>https://www.bangkokbiznews.com/finance/stock/1112275</t>
  </si>
  <si>
    <t>หุ้น BEAUTY บวกพุ่ง 14% รับอานิสงส์นักท่องเที่ยวจีน ‘โบรกเกอร์’ แนะดูปัจจัยพื้นฐานก่อนลงทุน</t>
  </si>
  <si>
    <t>https://www.bangkokbiznews.com/finance/stock/1112263</t>
  </si>
  <si>
    <t>INTUCH เปิดกำไรปี 66 โต 1.31 หมื่นล้าน เตรียมปันผล 1.70 บาท ขึ้น XD 21 ก.พ.นี้</t>
  </si>
  <si>
    <t>https://www.bangkokbiznews.com/finance/stock/1112180</t>
  </si>
  <si>
    <t>JKN แจง ‘ขาย MUO’ ไร้เจตนาเลี่ยงกฎหมายฟื้นฟู</t>
  </si>
  <si>
    <t>เจตนา</t>
  </si>
  <si>
    <t>https://www.bangkokbiznews.com/finance/stock/1112223</t>
  </si>
  <si>
    <t>กำลังเกิดอะไรกับ ‘หุ้น KEX’ อนาคตยังพอมีความหวัง ‘ฟื้นตัว’ ไหม ?</t>
  </si>
  <si>
    <t>อะไร</t>
  </si>
  <si>
    <t>เกิด</t>
  </si>
  <si>
    <t>https://www.bangkokbiznews.com/finance/stock/1112080</t>
  </si>
  <si>
    <t>ทางเลือก VGI - BTS ขาย KEX ลดขาดทุน แต่เผชิญด้อยค่าทันที l SET Afternoon | 7 ก.พ.67</t>
  </si>
  <si>
    <t>ทางเลือก</t>
  </si>
  <si>
    <t>https://www.bangkokbiznews.com/finance/stock/1112099</t>
  </si>
  <si>
    <t>SCAP ตั้งเป้าปี 67 ขยับพอร์ตสินเชื่อโต 15% เน้นขยายตลาดในไทย - กัมพูชา</t>
  </si>
  <si>
    <t>https://www.bangkokbiznews.com/finance/stock/1112072</t>
  </si>
  <si>
    <t>หุ้น VGI พุ่ง 10% หลัง BTS ปรับโครงสร้างถือหุ้นใหม่ ขาย KEX ให้ขนส่งจีน ถือ 100%</t>
  </si>
  <si>
    <t>https://www.bangkokbiznews.com/finance/stock/1112061</t>
  </si>
  <si>
    <t>JKN แจง 3 ข้อ ตลท.สอบถาม ยัน 5 เหตุจำเป็นปรับโครงสร้างธุรกิจ - หาผู้ร่วมทุน</t>
  </si>
  <si>
    <t>สอบถาม</t>
  </si>
  <si>
    <t>https://www.bangkokbiznews.com/finance/stock/1112017</t>
  </si>
  <si>
    <t>AIS โชว์รายได้ปี 66 แตะ 1.8 แสนล้านบาท กวาดกำไร 2.9 หมื่นล้านบาท ปีแรกหลังควบ 3BB</t>
  </si>
  <si>
    <t>https://www.bangkokbiznews.com/finance/stock/1112004</t>
  </si>
  <si>
    <t>JASIF พลิกขาดทุนปี 66 หมื่นล้าน เหลือเงินสดแค่ 1,485.53 ล้าน</t>
  </si>
  <si>
    <t>https://www.bangkokbiznews.com/finance/stock/1111971</t>
  </si>
  <si>
    <t>KEX ทะยานบวก 5% รับ'SF Holding' ซื้อกิจการราคา 5.50 บาท มูลค่า 7 พันล้าน</t>
  </si>
  <si>
    <t>https://www.bangkokbiznews.com/finance/stock/1111818</t>
  </si>
  <si>
    <t>AOT ฟื้นตัวรับท่องเที่ยว หลังเผชิญแรงกดดันกำไร</t>
  </si>
  <si>
    <t>https://www.bangkokbiznews.com/finance/stock/1111702</t>
  </si>
  <si>
    <t>หุ้น CREDIT เตรียมเข้าเทรด 9 ก.พ.นี้ เผยปิดจอง IPO สถาบันซื้อกว่า 87%</t>
  </si>
  <si>
    <t>ปิดจอง</t>
  </si>
  <si>
    <t>https://www.bangkokbiznews.com/finance/stock/1111692</t>
  </si>
  <si>
    <t>หุ้นน้องใหม่ ADVICE 4 วัน ราคาพุ่ง 42% เร่งขยายสาขาอีก 20 แห่ง</t>
  </si>
  <si>
    <t>https://www.bangkokbiznews.com/finance/stock/1111401</t>
  </si>
  <si>
    <t>AOT นำหุ้นไทยกลับมาแตะ 1,420 จุด ลุ้นราคาไฮเดิม 70 บาท | SET Afternoon | 2 ก.พ.67</t>
  </si>
  <si>
    <t>https://www.bangkokbiznews.com/finance/stock/1111168</t>
  </si>
  <si>
    <t>ตลท. สั่ง JKN แจงปรับโครงสร้างการถือหุ้น JKN Legacy และการเปิดเผยกรณีมีข่าวลือ</t>
  </si>
  <si>
    <t>https://www.bangkokbiznews.com/finance/stock/1111098</t>
  </si>
  <si>
    <t>DR และ DRx อีกทางเลือกลงทุนในหลักทรัพย์ต่างประเทศ...แบบไม่ต้องกังวลเรื่องภาษี</t>
  </si>
  <si>
    <t>https://www.bangkokbiznews.com/finance/stock/1111122</t>
  </si>
  <si>
    <t>JKN โต้บริษัททัวร์ ยันที่ยังไม่ได้จ่ายเงิน เหตุเอกสารมีค่าใช้จ่ายผิดเงื่อนไขข้อตกลง</t>
  </si>
  <si>
    <t>เหตุ</t>
  </si>
  <si>
    <t>โต้</t>
  </si>
  <si>
    <t>https://www.bangkokbiznews.com/finance/stock/1110874</t>
  </si>
  <si>
    <t>AOT ขึ้นไม่ไหว |ออฟเรคคอร์ด</t>
  </si>
  <si>
    <t>ไม่ไหว</t>
  </si>
  <si>
    <t>https://www.bangkokbiznews.com/finance/stock/1110938</t>
  </si>
  <si>
    <t>GLOCON เปิดประชุมผู้ถือหุ้นกู้ 13 ก.พ.นี้ ขอเลื่อนจ่าย 1 รุ่น วงเงิน 300 ล้าน</t>
  </si>
  <si>
    <t>https://www.bangkokbiznews.com/finance/stock/1110932</t>
  </si>
  <si>
    <t>CMDF เผยปี 2566 มอบทุน 47 โครงการ สูงสุดในรอบ 4 ปี มูลค่ารวม 680 ล้านบาท</t>
  </si>
  <si>
    <t>มอบทุน</t>
  </si>
  <si>
    <t>https://www.bangkokbiznews.com/finance/stock/1110875</t>
  </si>
  <si>
    <t>หุ้นกู้ ITD ทั้ง 5 รุ่น รอดดีฟอล หลังผู้ถือหุ้นกู้ ITD254A ไฟเขียวยืดจ่าย 2 ปี</t>
  </si>
  <si>
    <t>ดีฟอล</t>
  </si>
  <si>
    <t>https://www.bangkokbiznews.com/finance/stock/1110851</t>
  </si>
  <si>
    <t>SAWAD เตรียมควักเงิน 3.2 พันล้าน จ่ายคืนเงินหุ้นกู้ครบดีล</t>
  </si>
  <si>
    <t>ควักเงิน</t>
  </si>
  <si>
    <t>https://www.bangkokbiznews.com/finance/stock/1110741</t>
  </si>
  <si>
    <t>วันนี้! จับตาที่ประชุมผู้ถือหุ้นกู้ ITD ลุ้นอนุมัติรุ่น ITD 254A ยืดจ่ายหนี้</t>
  </si>
  <si>
    <t>ที่ประชุม</t>
  </si>
  <si>
    <t>https://www.bangkokbiznews.com/finance/stock/1110694</t>
  </si>
  <si>
    <t>MQDC ฝ่ากระแสหุ้นกู้ | ออฟเรคคอร์ด</t>
  </si>
  <si>
    <t>กระแส</t>
  </si>
  <si>
    <t>ฝ่า</t>
  </si>
  <si>
    <t>https://www.bangkokbiznews.com/finance/stock/1110700</t>
  </si>
  <si>
    <t>เช็ก 10 หุ้น เข้า SET100 ใหม่ปี 2567 ผลงาน YTD พุ่งแรงสุดเฉียด 15%</t>
  </si>
  <si>
    <t>https://www.bangkokbiznews.com/finance/stock/1110626</t>
  </si>
  <si>
    <t>JKN ขอศาลเลื่อนไต่สวนขอฟื้นฟูฯ - สั่งนัดหน้า 5-7 มี.ค.67 สอบม้วนเดียวจบ</t>
  </si>
  <si>
    <t>ไต่สวน</t>
  </si>
  <si>
    <t>https://www.bangkokbiznews.com/finance/stock/1110347</t>
  </si>
  <si>
    <t>JKN ลงกระจาย | ออฟเรคคอร์ด</t>
  </si>
  <si>
    <t>https://www.bangkokbiznews.com/finance/stock/1110391</t>
  </si>
  <si>
    <t>TU จัดประชุมผู้ถือหุ้นกู้ 15 ก.พ.นี้ หวังผ่อนผันไม่นับขาดทุน Red Lobster</t>
  </si>
  <si>
    <t>https://www.bangkokbiznews.com/finance/stock/1110272</t>
  </si>
  <si>
    <t>ดัชนีหุ้นรีบาวด์ รอบใหม่ 1,420 จุด วางแผนจังหวะลงทุน | SET Afternoon | 26 ม.ค. 67</t>
  </si>
  <si>
    <t>ดีชนี</t>
  </si>
  <si>
    <t>https://www.bangkokbiznews.com/finance/stock/1110304</t>
  </si>
  <si>
    <t>ก.ล.ต. สั่ง NUSA แจงจำหน่ายทรัพย์สินของบริษัท และเพิกถอนสัญญา Share Swap หุ้น WEH</t>
  </si>
  <si>
    <t>https://www.bangkokbiznews.com/finance/stock/1109887</t>
  </si>
  <si>
    <t>หุ้น JKN พุ่ง 15% หลังขาย Miss Universe เตรียมจ่ายหุ้นกู้ ก.พ.นี้ 492 ล้านบาท</t>
  </si>
  <si>
    <t>https://www.bangkokbiznews.com/finance/stock/1109670</t>
  </si>
  <si>
    <t>หุ้นไทยกดดัน ปรับ EPS กระทบกลุ่มแบงก์ | SET Afternoon | 23 ม.ค. 67</t>
  </si>
  <si>
    <t>https://www.bangkokbiznews.com/finance/stock/1109755</t>
  </si>
  <si>
    <t>SCGP ชี้ดีมานด์ปี 67 ฟื้นตัว หวังดันรายได้ปีนี้โต แตะ 1.5 แสนล้าน</t>
  </si>
  <si>
    <t>https://www.bangkokbiznews.com/finance/stock/1109663</t>
  </si>
  <si>
    <t>APEX ยื่นคำร้องขอฟื้นฟูต่อศาลล้มละลาย กรณีขาดสภาพคล่อง เบี้ยวหนี้หุ้นกู้ 765 ล้านบาท</t>
  </si>
  <si>
    <t>https://www.bangkokbiznews.com/finance/stock/1109551</t>
  </si>
  <si>
    <t>ผ่าแผน ตลท. เร่งฟื้นความเชื่อมั่น ตลาดทุน l SET Afternoon | 22 ม.ค.67</t>
  </si>
  <si>
    <t>https://www.bangkokbiznews.com/finance/stock/1109550</t>
  </si>
  <si>
    <t>ตลท. สั่ง NUSA แจงกรณียื่นศาลขอเพิกถอนสัญญา Share Swap กับ WEH ภายใน 25 ม.ค.67</t>
  </si>
  <si>
    <t>https://www.bangkokbiznews.com/finance/stock/1109504</t>
  </si>
  <si>
    <t>SLM แจ้ง 'คัตโตะ' ลาออกทุกตำแหน่ง แสดงความบริสุทธิ์ใจ หลังโดน ก.ล.ต.กล่าวโทษสนับสนุน Bybit</t>
  </si>
  <si>
    <t>https://www.bangkokbiznews.com/finance/stock/1109497</t>
  </si>
  <si>
    <t>หุ้นกลุ่มแบงก์กอดคอร่วง KTB ดิ่งเฉียด 14% ผลประกอบการออกมาแย่กว่าคาด</t>
  </si>
  <si>
    <t>https://www.bangkokbiznews.com/finance/stock/1109289</t>
  </si>
  <si>
    <t>KTC โชว์กำไรปี 66 แตะ 7.29 พันล้าน เพิ่มขึ้น 3.1% เดินกลยุทธ์สร้างพอร์ตเติบโต</t>
  </si>
  <si>
    <t>https://www.bangkokbiznews.com/finance/stock/1108956</t>
  </si>
  <si>
    <t>BBL เผชิญแรงขาย นำหุ้นแบงก์ แรงกดดันกำไร 67 วูบ l SET Afternoon | 18 ม.ค.67</t>
  </si>
  <si>
    <t>https://www.bangkokbiznews.com/finance/stock/1108985</t>
  </si>
  <si>
    <t>หุ้น GRAMMY ร่วง 9% นักลงทุนเก็งกำไรทยอยเทขาย ลุ้นกำไรไตรมาส 4/66 ฟื้น</t>
  </si>
  <si>
    <t>https://www.bangkokbiznews.com/finance/stock/1108894</t>
  </si>
  <si>
    <t>SCC ลงแร๊ง!! | ออฟเรคคอร์ด</t>
  </si>
  <si>
    <t>https://www.bangkokbiznews.com/finance/stock/1108948</t>
  </si>
  <si>
    <t>‘ITD’ร่ายมนต์หุ้นกู้ผ่าน เหลือค้างโหวตอีก 1 ชุด นัดชี้ชะตา 30 ม.ค.</t>
  </si>
  <si>
    <t>ผ่าน</t>
  </si>
  <si>
    <t>https://www.bangkokbiznews.com/finance/stock/1108818</t>
  </si>
  <si>
    <t>หุ้นกู้ ITD ลุ้นผ่าน จับตาเงื่อนไข เพิ่มทุนกลุ่มกรรณสูต l SET Afternoon | 17-1</t>
  </si>
  <si>
    <t>https://www.bangkokbiznews.com/finance/stock/1108824</t>
  </si>
  <si>
    <t>DITTO ผนึก 6 พันธมิตร ขยายจิ๊กซอว์ธุรกิจ Gen AI ดึงจุดแข็งพัฒนาดิจิทัลโซลูชัน</t>
  </si>
  <si>
    <t>จุดแข็ง</t>
  </si>
  <si>
    <t>https://www.bangkokbiznews.com/finance/stock/1108701</t>
  </si>
  <si>
    <t>TRUE - CPAXT หมดห่วง | ออฟเรคคอร์ด</t>
  </si>
  <si>
    <t>ห่วง</t>
  </si>
  <si>
    <t>หมด</t>
  </si>
  <si>
    <t>https://www.bangkokbiznews.com/finance/stock/1108697</t>
  </si>
  <si>
    <t>MORE ส่อแววประชุมผู้ถือหุ้นล่ม ตลท.จี้ส่ง IFA ก่อน19 ม.ค. ฝ่าฝืนขึ้น SP ทันที</t>
  </si>
  <si>
    <t>ล่ม</t>
  </si>
  <si>
    <t>https://www.bangkokbiznews.com/finance/stock/1108708</t>
  </si>
  <si>
    <t>TU แจ้งถอนการลงทุนใน Red Lobster เชนภัตตาคารอาหารทะเลรายใหญ่ของสหรัฐฯ</t>
  </si>
  <si>
    <t>https://www.bangkokbiznews.com/finance/stock/1108608</t>
  </si>
  <si>
    <t>DITTO ฤกษ์ดีย้ายเทรด SET พรุ่งนี้ หวังเข้าตา 'กองทุนตปท.' วางเป้าโตพุ่ง 30%</t>
  </si>
  <si>
    <t>ย้ายเทรด</t>
  </si>
  <si>
    <t>ฤกษ์ดี</t>
  </si>
  <si>
    <t>https://www.bangkokbiznews.com/finance/stock/1108542</t>
  </si>
  <si>
    <t>‘ITD’ ศึกหนักลุ้น 17 ม.ค.นี้ โบรก ชี้หลังชนฝาหวังเจ้าหนี้หุ้นกู้อนุมัติแผนเพื่อไปต่อ</t>
  </si>
  <si>
    <t>อนุมัติ</t>
  </si>
  <si>
    <t>https://www.bangkokbiznews.com/finance/stock/1108439</t>
  </si>
  <si>
    <t>ก.ล.ต. สั่ง MORE ชี้แจงการนัดประชุมผู้ถือหุ้นเพื่อพิจารณาอนุมัติการเพิ่มทุนจดทะเบียนของบริษัท</t>
  </si>
  <si>
    <t>https://www.bangkokbiznews.com/finance/stock/1108413</t>
  </si>
  <si>
    <t>TISCO ฟาดกำไรปี 66 ที่ 7.3 พันล้าน โต 1.1% ด้านรายได้ดอกเบี้ยโต 8.6%</t>
  </si>
  <si>
    <t>https://www.bangkokbiznews.com/finance/stock/1108178</t>
  </si>
  <si>
    <t>ก.ล.ต. เตือนผู้ถือหุ้นกู้ ITD ทั้ง 5 รุ่น ใช้สิทธิประชุม 17 ม.ค. นี้ หลังขอขยายเวลาไถ่ถอน 2 ปี</t>
  </si>
  <si>
    <t>ขยายเวลา</t>
  </si>
  <si>
    <t>https://www.bangkokbiznews.com/finance/stock/1108132</t>
  </si>
  <si>
    <t>TFEX ขยายเวลาเทรด Currency Futures และ Precious Metal Futures เริ่ม 15 ม.ค. นี้</t>
  </si>
  <si>
    <t>https://www.bangkokbiznews.com/finance/stock/1108075</t>
  </si>
  <si>
    <t>หุ้น CPAXT เปิดเช้าบวก 8% งบไตรมาส 4/66 ดีกว่าคาด เหตุต้นทุนการเงินลดลง</t>
  </si>
  <si>
    <t>https://www.bangkokbiznews.com/finance/stock/1107861</t>
  </si>
  <si>
    <t>หุ้นกลุ่ม JMART ร่วงยกแผง ดิ่ง 5% ทิศทางกำไรไม่แข็งแกร่ง</t>
  </si>
  <si>
    <t>ไม่แข็งแกร่ง</t>
  </si>
  <si>
    <t>https://www.bangkokbiznews.com/finance/stock/1107792</t>
  </si>
  <si>
    <t>MINT ยังหนาว | ออฟเรคคอร์ด</t>
  </si>
  <si>
    <t>ย้ง</t>
  </si>
  <si>
    <t>หนาว</t>
  </si>
  <si>
    <t>https://www.bangkokbiznews.com/finance/stock/1107672</t>
  </si>
  <si>
    <t>เปิดแผนกู้วิกฤติ หุ้นกู้ ITD เสี่ยงสูง - ฉุดหุ้นแบงก์ l SET Afternoon | 10 ม.ค.67</t>
  </si>
  <si>
    <t>https://www.bangkokbiznews.com/finance/stock/1107615</t>
  </si>
  <si>
    <t>หุ้น RCL โรบอทเทรดดิ้งเทรดมากสุด 40% มูลค่ากว่า 173 ล้านบาท</t>
  </si>
  <si>
    <t>https://www.bangkokbiznews.com/finance/stock/1107603</t>
  </si>
  <si>
    <t>สำรวจ 7 หุ้น รับเหมาก่อสร้าง ผลตอบแทนราคา 1 ปี ITD ติดลบหนักสุด 55%</t>
  </si>
  <si>
    <t>https://www.bangkokbiznews.com/finance/stock/1107452</t>
  </si>
  <si>
    <t>หุ้นไทยกังวล รอเคลียร์ปมเงินดิจิทัล-ลดดอกเบี้ย l SET Afternoon | 9 ม.ค. 67</t>
  </si>
  <si>
    <t>กังวล</t>
  </si>
  <si>
    <t>https://www.bangkokbiznews.com/finance/stock/1107509</t>
  </si>
  <si>
    <t>“หุ้นไทยวันนี้” รีบาวด์ตามหุ้น DELTA ปิดเช้า 1,419 จุด</t>
  </si>
  <si>
    <t>https://www.bangkokbiznews.com/finance/stock/1107501</t>
  </si>
  <si>
    <t>หุ้น ALL โดน ตลท.ขึ้นเครื่องหมาย SP-NP เหตุผู้สอบบัญชีไม่แสดงความเห็นงบไตรมาส 3/66</t>
  </si>
  <si>
    <t>ไม่แสดง</t>
  </si>
  <si>
    <t>https://www.bangkokbiznews.com/finance/stock/1107468</t>
  </si>
  <si>
    <t>หุ้น RCL - PSL ร่วง 6% เดินเรือเข้าขอเส้นทางทะเลแดงกับฮูตี ‘โบรก’ แนะ ขายออกทำกำไร</t>
  </si>
  <si>
    <t>https://www.bangkokbiznews.com/finance/stock/1107401</t>
  </si>
  <si>
    <t>แบงก์ตั้งสำรองเพิ่ม ‘ITD’ จนมุมเลื่อนจ่ายหนี้ นัดประชุมผู้ถือหุ้นกู้ 17 ม.ค.</t>
  </si>
  <si>
    <t>สำรอง</t>
  </si>
  <si>
    <t>https://www.bangkokbiznews.com/finance/stock/1107277</t>
  </si>
  <si>
    <t>แบงก์เจอหางเลข หวั่นกระทบสำรองฯ หุ้นกู้ ITD ส่อเบี้ยว l SET Afternoon | 8 ม.ค. 67</t>
  </si>
  <si>
    <t>ส่อ</t>
  </si>
  <si>
    <t>https://www.bangkokbiznews.com/finance/stock/1107287</t>
  </si>
  <si>
    <t>หุ้น ITD ดิ่งยับ 14% นักลงทุนกังวลเลื่อนจ่ายหนี้หุ้นกู้ โบรกเกอร์ แนะนำ ‘หลีกเลี่ยง’</t>
  </si>
  <si>
    <t>https://www.bangkokbiznews.com/finance/stock/1106964</t>
  </si>
  <si>
    <t>AOT เต็งจ๋า 69 บาท รับ Fund Flow รีเทิร์นตลาด TIP l SET Afternoon | 5 ม.ค.67</t>
  </si>
  <si>
    <t>https://www.bangkokbiznews.com/finance/stock/1106940</t>
  </si>
  <si>
    <t>CRC แจงกลุ่มเซ็นทรัล และพันธมิตร ไม่ได้รับการติดต่อลงทุน Selfridges</t>
  </si>
  <si>
    <t>https://www.bangkokbiznews.com/finance/stock/1106893</t>
  </si>
  <si>
    <t>HENG ลิสซิ่งสายแข็ง | ออฟเรคคอร์ด</t>
  </si>
  <si>
    <t>สายแข็ง</t>
  </si>
  <si>
    <t>ลิสซิ่ง</t>
  </si>
  <si>
    <t>https://www.bangkokbiznews.com/finance/stock/1106798</t>
  </si>
  <si>
    <t>เขย่าตลาด EV หุ้นใหญ่ PTT ลุยแบตไฟฟ้าเต็มตัว l SET Afternoon | 4 ม.ค.67</t>
  </si>
  <si>
    <t>เขย่า</t>
  </si>
  <si>
    <t>https://www.bangkokbiznews.com/finance/stock/1106790</t>
  </si>
  <si>
    <t>GIFT เสริมทัพผู้นำรุ่นใหม่ แต่งตั้ง “โชติ เชษฐโชติศักดิ์” เป็นผู้ช่วยซีอีโอ</t>
  </si>
  <si>
    <t>ผู้นำ</t>
  </si>
  <si>
    <t>เสริมทัพ</t>
  </si>
  <si>
    <t>https://www.bangkokbiznews.com/finance/stock/1106779</t>
  </si>
  <si>
    <t>EA คว้ารางวัล Sustainability Disclosure Recognition 4 ปีซ้อน</t>
  </si>
  <si>
    <t>https://www.bangkokbiznews.com/finance/stock/1106719</t>
  </si>
  <si>
    <t>PTT ให้ ‘อรุณ พลัส’ ตั้งบริษัทใหม่ ลุยโรงงานประกอบแบตเตอรี่รถอีวี</t>
  </si>
  <si>
    <t>บริษัทใหม่</t>
  </si>
  <si>
    <t>https://www.bangkokbiznews.com/finance/stock/1106535</t>
  </si>
  <si>
    <t>เส้นทางหุ้น KEX ดาวร่วงต้องผ่าธุรกิจใหญ่</t>
  </si>
  <si>
    <t>https://www.bangkokbiznews.com/finance/stock/1106540</t>
  </si>
  <si>
    <t>CPN - CRC กอดคอร่วง | ออฟเรคคอร์ด</t>
  </si>
  <si>
    <t>https://www.bangkokbiznews.com/finance/stock/1106445</t>
  </si>
  <si>
    <t>เมิน KEX ธุรกิจขนส่ง ฉุดมูลค่าราคาหุ้น ต่ำกว่าเทนเดอร์ l SET Afternoon | 2 ม.ค.67</t>
  </si>
  <si>
    <t>เมิน</t>
  </si>
  <si>
    <t>https://www.bangkokbiznews.com/finance/stock/1106481</t>
  </si>
  <si>
    <t>หุ้น KEX พุ่งกระฉูด 20.45% เด้งรับข่าว SFTH ขึ้นแท่นถือหุ้นใหญ่</t>
  </si>
  <si>
    <t>https://www.bangkokbiznews.com/finance/stock/1105682</t>
  </si>
  <si>
    <t>หุ้นนางงาม MGI พุ่ง 17% 'โบรกเกอร์' ชี้แรงเก็งกำไรระยะสั้น เตือนไม่ใช่ธีมลงทุนระยะยาว</t>
  </si>
  <si>
    <t>https://www.bangkokbiznews.com/finance/stock/1105385</t>
  </si>
  <si>
    <t>CMDF ส่งเสริมความยั่งยืน 110 ล้าน อัดฉีดเข้ากองทุน Thai ESG กองละไม่เกิน 5 ล้าน</t>
  </si>
  <si>
    <t>อัดฉีด</t>
  </si>
  <si>
    <t>https://www.bangkokbiznews.com/finance/stock/1105309</t>
  </si>
  <si>
    <t>3 ปัจจัยมีผลหุ้นไทย Q1/67 เงินเฟ้อ ดอกเบี้ย เงินใหม่ l SET Afternoon | 25 ธ.ค.66</t>
  </si>
  <si>
    <t>https://www.bangkokbiznews.com/finance/stock/1105336</t>
  </si>
  <si>
    <t>NUSA แจง 4 ประเด็น หลัง ตลท. ตั้งข้อสงสัยในงบไตรมาส3/66</t>
  </si>
  <si>
    <t>https://www.bangkokbiznews.com/finance/stock/1105297</t>
  </si>
  <si>
    <t>BIOTEC ควักเงิน 285 ล้าน เข้าซื้อธุรกิจแวร์เฮาส์ในแหลมฉบัง จากกลุ่มนทลิน</t>
  </si>
  <si>
    <t>https://www.bangkokbiznews.com/finance/stock/1105135</t>
  </si>
  <si>
    <t>จับตา MGI ไร้เงา ‘หมอพงศ์ศักดิ์-สุระ’ แต่พบ ‘รายใหญ่กลุ่มใหม่’ ผงาดแทน !</t>
  </si>
  <si>
    <t>https://www.bangkokbiznews.com/finance/stock/1105041</t>
  </si>
  <si>
    <t>PTT แจ้ง ‘ประเสริฐ’ ยื่นลาออกประธานบอร์ด พร้อมแต่งตั้ง ‘ฉัตรชัย พรหมเลิศ’ แทน</t>
  </si>
  <si>
    <t>https://www.bangkokbiznews.com/finance/stock/1104952</t>
  </si>
  <si>
    <t>RCL รับเต็มๆ BDI พุ่งทะยาน 10,000 ดอลลาร์ l SET Afternoon | 22 ธ.ค. 66</t>
  </si>
  <si>
    <t>https://www.bangkokbiznews.com/finance/stock/1104863</t>
  </si>
  <si>
    <t>XPG พารวย | ออฟเรคคอร์ด</t>
  </si>
  <si>
    <t>พา</t>
  </si>
  <si>
    <t>รวย</t>
  </si>
  <si>
    <t>https://www.bangkokbiznews.com/finance/stock/1104871</t>
  </si>
  <si>
    <t>GULF ตั้ง 2 บ.ลูก ลุยลงทุนธุรกิจโรงไฟฟ้าขยะ -บริการซ่อมบำรุงธุรกิจผลิตไฟฟ้า</t>
  </si>
  <si>
    <t>https://www.bangkokbiznews.com/finance/stock/1104744</t>
  </si>
  <si>
    <t>กรรมการ NUSA ฟ้องกันเอง ปมหุ้น ”วินด์ เอนเนอร์ยี่” l SET Afternoon | 21 ธ.ค.66</t>
  </si>
  <si>
    <t>https://www.bangkokbiznews.com/finance/stock/1104731</t>
  </si>
  <si>
    <t>BGRIM จับมือ SCCC ร่วมพัฒนาโครงการพลังงานแสงอาทิตย์</t>
  </si>
  <si>
    <t>https://www.bangkokbiznews.com/finance/stock/1104721</t>
  </si>
  <si>
    <t>GULF ทำสัญญา PPA โซลาร์ฟาร์ม กับ กฟผ.อีก 12 โครงการ กำลังผลิต 644.8 เมกะวัตต์</t>
  </si>
  <si>
    <t>ทำสัญญา</t>
  </si>
  <si>
    <t>โซลาร์ฟาร์ม</t>
  </si>
  <si>
    <t>https://www.bangkokbiznews.com/finance/stock/1104713</t>
  </si>
  <si>
    <t>หุ้น JAS เปิดร่วงเฉียด 6% โดนติด Cash Balance ‘โบรก’เผย เก็งกำไรชะลอตัว</t>
  </si>
  <si>
    <t>https://www.bangkokbiznews.com/finance/stock/1104555</t>
  </si>
  <si>
    <t>ตลท. เตือนนักลงทุนระวังซื้อขาย ‘หุ้น MGI’ หลังราคาผันผวนหนัก-P/E ทะลุ 41 เท่า</t>
  </si>
  <si>
    <t>https://www.bangkokbiznews.com/finance/stock/1104426</t>
  </si>
  <si>
    <t>DELTA พยุงหุ้นไทย เปิดทางกองทุนช้อปต่อ</t>
  </si>
  <si>
    <t>https://www.bangkokbiznews.com/finance/stock/1104448</t>
  </si>
  <si>
    <t>DITTO ซื้อหุ้น NETBAY จาก ‘พิชิต วิวัฒน์รุจิราพงศ์’ สัดส่วน 24.90%</t>
  </si>
  <si>
    <t>https://www.bangkokbiznews.com/finance/stock/1104433</t>
  </si>
  <si>
    <t>หุ้น TLI โรบอตเทรดดิ้งมากสุด มูลค่ากว่า 135.27 ล้านบาท หรือ 31.06%</t>
  </si>
  <si>
    <t>https://www.bangkokbiznews.com/finance/stock/1104314</t>
  </si>
  <si>
    <t>DELTA แบกไม่ไหว แรงขายหุ้นน้ำมัน - ไฟฟ้า กดตลาดลงต่อ l SET Afternoon | 19 ธ.ค.66</t>
  </si>
  <si>
    <t>แบก</t>
  </si>
  <si>
    <t>https://www.bangkokbiznews.com/finance/stock/1104327</t>
  </si>
  <si>
    <t>ทุบสถิติ! หุ้นนางงาม MGI ชนชิลลิ่ง 4 วันติด บวกพุ่งทะลุ 211% กระแสเทรนด์ Soft power</t>
  </si>
  <si>
    <t>https://www.bangkokbiznews.com/finance/stock/1104284</t>
  </si>
  <si>
    <t>หุ้น SABUY บวกพุ่ง 7% หลังเข้าร้อง รมว.ยุติธรรม สอบสวนปม Naked Short Sell</t>
  </si>
  <si>
    <t>https://www.bangkokbiznews.com/finance/stock/1104229</t>
  </si>
  <si>
    <t>‘ทริส’ หั่นเรทติ้ง ITD สู่ระดับ Junk Bond หลังเผชิญปัญหาสภาพคล่อง</t>
  </si>
  <si>
    <t>https://www.bangkokbiznews.com/finance/stock/1104228</t>
  </si>
  <si>
    <t>THG ทุ่มเงิน 675 ล้าน ลงทุนเพิ่ม ‘รพ.ธนบุรีรังสิต’ ถือ 55%</t>
  </si>
  <si>
    <t>ทุ่มเงิน</t>
  </si>
  <si>
    <t>https://www.bangkokbiznews.com/finance/stock/1104213</t>
  </si>
  <si>
    <t>หุ้น STGT โรบอตเทรดดิ้งมากสุด มูลค่ากว่า 22.70 ล้านบาท หรือ 39.03%</t>
  </si>
  <si>
    <t>https://www.bangkokbiznews.com/finance/stock/1104191</t>
  </si>
  <si>
    <t>เช็ก 14 หุ้นเด่น ESG SCORE สูง ปีหน้าคาดกำไรโตแรง</t>
  </si>
  <si>
    <t>https://www.bangkokbiznews.com/finance/stock/1104073</t>
  </si>
  <si>
    <t>SET 1,400 จุด ระยะสั้นลุ้นต่อ ไร้แรงขายจากต่างชาติ l SET Afternoon | 18 ธ.ค.66</t>
  </si>
  <si>
    <t>https://www.bangkokbiznews.com/finance/stock/1104124</t>
  </si>
  <si>
    <t>หุ้นนางงาม MGI พุ่งทำนิวไฮ ชนซิลลิ่ง 3 วันพุ่งกระฉูดเฉียด 140% มิสแกรนด์ฟันกำไรรวมพันล้าน</t>
  </si>
  <si>
    <t>https://www.bangkokbiznews.com/finance/stock/1104074</t>
  </si>
  <si>
    <t>หุ้นเดินเรือ RCL - PSL บวก 8% Maersk ถูกโจมตีจากกลุ่มกบฏฮูตี ‘โบรกเกอร์’ แนะ เก็งกำไรระยะสั้น</t>
  </si>
  <si>
    <t>https://www.bangkokbiznews.com/finance/stock/1103842</t>
  </si>
  <si>
    <t>SABUY เอาจริง! นัดผู้ถือหุ้น พบ DSI 20 ธ.ค.นี้ หลัง ตลท.แจงไม่พบ Naked Short Sell</t>
  </si>
  <si>
    <t>https://www.bangkokbiznews.com/finance/stock/1103837</t>
  </si>
  <si>
    <t>หุ้น IRPC โรบอตเทรดดิ้งมากสุด มูลค่ากว่า 137 ล้านบาท หรือ 51.18%</t>
  </si>
  <si>
    <t>https://www.bangkokbiznews.com/finance/stock/1103644</t>
  </si>
  <si>
    <t>หุ้น TIDLOR โรบอตเทรดดิ้งมากสุด มูลค่ากว่า 410.05 ล้านบาท หรือ 47.56%</t>
  </si>
  <si>
    <t>https://www.bangkokbiznews.com/finance/stock/1103624</t>
  </si>
  <si>
    <t>มงลง! หุ้น MGI ปิดเทรดวันแรกพุ่ง 72% ณวัฒน์ - อิงฟ้า - ชาล็อต กำไรอู้ฟู่รวม 334 ล้าน</t>
  </si>
  <si>
    <t>อู้ฟู่</t>
  </si>
  <si>
    <t>https://www.bangkokbiznews.com/finance/stock/1103451</t>
  </si>
  <si>
    <t>หุ้น JMT โรบอตเทรดดิ้งมากสุด มูลค่ากว่า 245 ล้านบาท หรือ 36.73%</t>
  </si>
  <si>
    <t>https://www.bangkokbiznews.com/finance/stock/1103312</t>
  </si>
  <si>
    <t>หุ้น JAS ดิ่ง 27% ขึ้นเครื่องหมาย XD วันแรก กังวลแหล่งรายได้ใหม่ หลังขาย 3BB</t>
  </si>
  <si>
    <t>https://www.bangkokbiznews.com/finance/stock/1103286</t>
  </si>
  <si>
    <t>EGCO ทุ่ม 6.8 พันล้าน ถือหุ้น 30% ใน CDI ลุยไฟฟ้า-โครงสร้างพื้นฐาน อินโดนีเซีย</t>
  </si>
  <si>
    <t>https://www.bangkokbiznews.com/finance/stock/1103242</t>
  </si>
  <si>
    <t>หุ้น BJC โรบอตเทรดดิ้งมากสุด มูลค่ากว่า 68.84 ล้านบาท หรือ 38.86%</t>
  </si>
  <si>
    <t>https://www.bangkokbiznews.com/finance/stock/1103239</t>
  </si>
  <si>
    <t>CPF ขายเงินลงทุนธุรกิจไก่ในจีนให้ในกลุ่ม รวม 2,152 ล้านบาท</t>
  </si>
  <si>
    <t>ขายเงิน</t>
  </si>
  <si>
    <t>https://www.bangkokbiznews.com/finance/stock/1103218</t>
  </si>
  <si>
    <t>หุ้นกลุ่มลิสซิ่ง บัตรเครดิตกอดคอดิ่ง SINGER หนักสุดร่วง 5% กังวลมาตรการแก้หนี้</t>
  </si>
  <si>
    <t>https://www.bangkokbiznews.com/finance/stock/1103128</t>
  </si>
  <si>
    <t>JKN จ่อฟ้องกลับ ‘ทีซีจีฯ” เรียกค่าเสียหาย 2.5 พันล้าน</t>
  </si>
  <si>
    <t>https://www.bangkokbiznews.com/finance/stock/1102775</t>
  </si>
  <si>
    <t>หุ้น HANA โรบอตเทรดดิ้งมากสุดกว่า 221.51 ล้านบาท หรือ 34.16%</t>
  </si>
  <si>
    <t>https://www.bangkokbiznews.com/finance/stock/1102627</t>
  </si>
  <si>
    <t>หุ้น ITD ร่วง 7% รับข่าว 5 แบงก์ลงขันจ่ายดอกเบี้ยหุ้นกู้</t>
  </si>
  <si>
    <t>https://www.bangkokbiznews.com/finance/stock/1102559</t>
  </si>
  <si>
    <t>หุ้นไทยปิดตลาด BANPU โรบอตเทรดดิ้งมากสุดกว่า 653 ล้านบาท หรือ 37.48%</t>
  </si>
  <si>
    <t>https://www.bangkokbiznews.com/finance/stock/1102533</t>
  </si>
  <si>
    <t>MASTER ขยายพอร์ตธุรกิจเสริมความงาม ทุ่ม 720 ล้าน ซื้อหุ้น วี สแควร์ คลินิก 40%</t>
  </si>
  <si>
    <t>https://www.bangkokbiznews.com/finance/stock/1102462</t>
  </si>
  <si>
    <t>JKN ขอเลื่อนส่งคำชี้แจงงบไตรมาส 3/66 เป็น 22 ธ.ค. อ้างข้อมูลในการตรวจสอบมาก</t>
  </si>
  <si>
    <t>https://www.bangkokbiznews.com/finance/stock/1102392</t>
  </si>
  <si>
    <t>JKN ยันถูก ‘ทีซีจีฯ’ ฟ้องผิดสัญญาโครงการ MU Coin แค่ศึกษาร่วมกัน</t>
  </si>
  <si>
    <t>https://www.bangkokbiznews.com/finance/stock/1102348</t>
  </si>
  <si>
    <t>หุ้นไทยปิดตลาด PSL โรบอตเทรดดิ้งมากสุดกว่า 83.96 ล้านบาท หรือ 29.10%</t>
  </si>
  <si>
    <t>โรบอตเทรดดิ้ง</t>
  </si>
  <si>
    <t>https://www.bangkokbiznews.com/finance/stock/1102313</t>
  </si>
  <si>
    <t>ขยับ EPS หุ้นไทย ปี67 เกิน 100 บาท อัปไซด์ 300 จุด l SET Afternoon | 6 ธ.ค. 66</t>
  </si>
  <si>
    <t>https://www.bangkokbiznews.com/finance/stock/1102226</t>
  </si>
  <si>
    <t>BGRIM ทุ่มเงิน 5.4 ล้านดอลลาร์ ซื้อหุ้น 'โรงไฟฟ้าโซลาร์ฟาร์ม' ในฟิลิปปินส์</t>
  </si>
  <si>
    <t>https://www.bangkokbiznews.com/finance/stock/1102208</t>
  </si>
  <si>
    <t>หุ้น ASAP เปิดตลาดพุ่ง 17% ยอดขายรถ EV ทะลุ 1 พันคัน ‘โบรกเกอร์’ เผย แรงเก็งกำไรสูง</t>
  </si>
  <si>
    <t>https://www.bangkokbiznews.com/finance/stock/1101932</t>
  </si>
  <si>
    <t>หุ้น TTA พุ่ง 12% ค่าระวางเรือ 7 วันดีดขึ้น 82% Bitcoin หนุนทำกำไร 1.4 พันล้าน</t>
  </si>
  <si>
    <t>https://www.bangkokbiznews.com/finance/stock/1101657</t>
  </si>
  <si>
    <t>หุ้นไทยปิดตลาด TKC โปรแกรมเทรดดิ้งมากสุดกว่า 23.30 ล้านบาท หรือ 14.33%</t>
  </si>
  <si>
    <t>https://www.bangkokbiznews.com/finance/stock/1101641</t>
  </si>
  <si>
    <t>CPAXT ยื่น "ฟ้องคู่ค้า" ทำเสื่อมเสียเกี่ยวข้องหมูเถื่อน</t>
  </si>
  <si>
    <t>https://www.bangkokbiznews.com/finance/stock/1101479</t>
  </si>
  <si>
    <t>หุ้นไทยปิดตลาด โรบอทเทรดดิ้ง BGRIM มากสุดกว่า 1,769 ล้านบาท หรือ 72.76%</t>
  </si>
  <si>
    <t>https://www.bangkokbiznews.com/finance/stock/1101426</t>
  </si>
  <si>
    <t>CPAXT แจงไม่เกี่ยวข้องหมูเถื่อน ยันแม็คโครทุกสาขาสินค้ามีคุณภาพ</t>
  </si>
  <si>
    <t>https://www.bangkokbiznews.com/finance/stock/1101392</t>
  </si>
  <si>
    <t>หุ้นโรงไฟฟ้าดิ่งยกแผง RATCH หนักสุดร่วง 5% ส่อหลุด MSCI เย็นนี้</t>
  </si>
  <si>
    <t>https://www.bangkokbiznews.com/finance/stock/1101335</t>
  </si>
  <si>
    <t>JKN กางไทม์ไลน์ ไม่เชิญบอร์ดประชุมฟื้นฟูกิจการ ย้ำต่อสายตรงหาทุกคนแล้ว</t>
  </si>
  <si>
    <t>ไทม์ไลน์</t>
  </si>
  <si>
    <t>https://www.bangkokbiznews.com/finance/stock/1101334</t>
  </si>
  <si>
    <t>JAS ประกาศปันผลหุ้นละ 0.60 บาท ขึ้น XD 13 ธ.ค.นี้ รวมกว่า 5,156 ล้านบาท</t>
  </si>
  <si>
    <t>https://www.bangkokbiznews.com/finance/stock/1101283</t>
  </si>
  <si>
    <t>หุ้นไทยปิดตลาด BGRIM โปรแกรมเทรดดิ้งมากสุดกว่า 390.55 ล้านบาท หรือ 39.14%</t>
  </si>
  <si>
    <t>https://www.bangkokbiznews.com/finance/stock/1101281</t>
  </si>
  <si>
    <t>ผู้ถือหุ้นกู้ เสียหาย JKN เบี้ยวหนี้ จ่อยื่นหนังสือ นายกฯ-ปลัดคลัง พรุ่งนี้</t>
  </si>
  <si>
    <t>https://www.bangkokbiznews.com/finance/stock/1101140</t>
  </si>
  <si>
    <t>JKN กางไทม์ไลน์ฟื้นฟูกิจการ ย้ำชัดหากไม่ได้รับอนุมัติ ต้องปิดกิจการมูลค่าหุ้นเหลือศูนย์</t>
  </si>
  <si>
    <t>ไม่ได้รับอนุมัติ</t>
  </si>
  <si>
    <t>หาก</t>
  </si>
  <si>
    <t>https://www.bangkokbiznews.com/finance/stock/1100984</t>
  </si>
  <si>
    <t>หุ้น CPAXT ร่วง 4% ปมหมูเถื่อน โบรกเผยกระทบเชิง sentiment</t>
  </si>
  <si>
    <t>https://www.bangkokbiznews.com/finance/stock/1100555</t>
  </si>
  <si>
    <t>เกิดอะไรกับ AOT ราคาดิ่ง วอลุ่มแน่น แรงขายต่างชาติอื้อ!</t>
  </si>
  <si>
    <t>https://www.bangkokbiznews.com/finance/stock/1100558</t>
  </si>
  <si>
    <t>หุ้นไทยปิดตลาดเย็น 24 พ.ย.66 BGRIM มูลค่าโปรแกรมเทรดดิ้ง มากสุด 381 ล้านบาท</t>
  </si>
  <si>
    <t>https://www.bangkokbiznews.com/finance/stock/1100370</t>
  </si>
  <si>
    <t>BPP พุ่งเป้าเป็นมากกว่าบริษัทขายไฟฟ้า ลุยลงทุน‘ธุรกิจแวลูเชน’พลังงาน</t>
  </si>
  <si>
    <t>https://www.bangkokbiznews.com/finance/stock/1100318</t>
  </si>
  <si>
    <t>หุ้น AOT ทำ NEW LOW ราคาดิ่งหนัก 3 วันติด พิษนักท่องเทียวจีนต่ำเป้า ฉุดงบวูบ</t>
  </si>
  <si>
    <t>นักท่องเที่ยว</t>
  </si>
  <si>
    <t>https://www.bangkokbiznews.com/finance/stock/1100283</t>
  </si>
  <si>
    <t>OR กางแผนปี 67 ทุ่มงบ 2.3 หมื่นล้าน รุกธุรกิจไลฟ์สไตล์-ขยายตลาดตปท.</t>
  </si>
  <si>
    <t>https://www.bangkokbiznews.com/finance/stock/1100211</t>
  </si>
  <si>
    <t>SCGD ลดราคาขายหุ้นไอพีโอ เปิดจอง 8-13 ธ.ค. เข้าเทรดสิ้นปีนี้</t>
  </si>
  <si>
    <t>ลดราคา</t>
  </si>
  <si>
    <t>https://www.bangkokbiznews.com/finance/stock/1100157</t>
  </si>
  <si>
    <t>AOT ร่วงรายวัน | ออฟเรคคอร์ด</t>
  </si>
  <si>
    <t>https://www.bangkokbiznews.com/finance/stock/1100204</t>
  </si>
  <si>
    <t>เช็ก 10 หุ้น SETESG ระดับ AAA งบ 9 เดือน กร้าวใจ กำไรพุ่งกว่าหมื่นล้านบาท</t>
  </si>
  <si>
    <t>https://www.bangkokbiznews.com/finance/stock/1100146</t>
  </si>
  <si>
    <t>AGE ดันยอดขายถ่านหินปีนี้แตะ 4 ล้านตันตามเป้า - รุกโลจิสติกส์ภายนอก - Leasing</t>
  </si>
  <si>
    <t>ภายนอก</t>
  </si>
  <si>
    <t>https://www.bangkokbiznews.com/finance/stock/1100059</t>
  </si>
  <si>
    <t>AQUA ทุ่ม 280 ล้านบาท เข้าเพิ่มทุน PP “OTO” เตรียมขึ้นแท่นผู้ถือหุ้นใหญ่</t>
  </si>
  <si>
    <t>ผู้ถือหุ้นใหญ่</t>
  </si>
  <si>
    <t>https://www.bangkokbiznews.com/finance/stock/1100033</t>
  </si>
  <si>
    <t>OTO' เคาะเพิ่มทุน PP 720 ล้านบาท ดึง 'AQUA' ยืนหนึ่งพ่วงรายใหญ่เพิ่มทุน</t>
  </si>
  <si>
    <t>https://www.bangkokbiznews.com/finance/stock/1099998</t>
  </si>
  <si>
    <t>ThaiBMA เผย บล.เอเซียพลัส-ดาโอ เปิดประชุมผู้ถือหุ้นกู้ JKN 7 รุ่น ต้น ธ.ค.นี้</t>
  </si>
  <si>
    <t>https://www.bangkokbiznews.com/finance/stock/1099976</t>
  </si>
  <si>
    <t>KTC คว้ารางวัลบริษัทที่มีผลการดำเนินงานดีเด่น SET Awards 2023</t>
  </si>
  <si>
    <t>การดำเนินงาน</t>
  </si>
  <si>
    <t>ดีเด่น</t>
  </si>
  <si>
    <t>https://www.bangkokbiznews.com/finance/stock/1099813</t>
  </si>
  <si>
    <t>WHA จ่อปิดดีลขายที่ดินอื้อลุ้นทะลุเป้า มั่นใจรายได้ปีนี้โต10% ออลไทม์ไฮ</t>
  </si>
  <si>
    <t>https://www.bangkokbiznews.com/finance/stock/1099781</t>
  </si>
  <si>
    <t>เปิดโผ 5 หุ้นปันผลสูง SETHD ผลงานสุดปัง งบ 9 เดือน ปี 66 กำไรทะลุเกินหมื่นล้าน</t>
  </si>
  <si>
    <t>ปัง</t>
  </si>
  <si>
    <t>https://www.bangkokbiznews.com/finance/stock/1099767</t>
  </si>
  <si>
    <t>WHA ลุยขายทรัพย์เข้ากองWHART ชูยีลด์ 8.3%ต่อปี เตรียมเปิดจองซื้อต้น ธ.ค.นี้</t>
  </si>
  <si>
    <t>ชูยีลด์</t>
  </si>
  <si>
    <t>https://www.bangkokbiznews.com/finance/stock/1099421</t>
  </si>
  <si>
    <t>ตรวจแถว 5 หุ้นกลุ่ม JMART มาร์เก็ตแคปดิ่งเหว ตั้งแต่ต้นปี 66 กว่า 1.27 แสนล้าน</t>
  </si>
  <si>
    <t>แคป</t>
  </si>
  <si>
    <t>https://www.bangkokbiznews.com/finance/stock/1098664</t>
  </si>
  <si>
    <t>KCG ลั่นไตรมาส 4 ช่วงไฮซีซัน หนุนรายได้โตตามเป้า</t>
  </si>
  <si>
    <t>ช่วง</t>
  </si>
  <si>
    <t>ไฮซีซั่น</t>
  </si>
  <si>
    <t>https://www.bangkokbiznews.com/finance/stock/1099155</t>
  </si>
  <si>
    <t>GULF ทุ่มงบลงทุนปีหน้า 2 หมื่นล้าน-มั่นใจรายได้โต30%จากปีนี้</t>
  </si>
  <si>
    <t>https://www.bangkokbiznews.com/finance/stock/1099092</t>
  </si>
  <si>
    <t>BCPG ลุยซื้อโรงไฟฟ้าโซลาร์ในไทย มูลค่าไม่เกิน 477 ล้านบาท</t>
  </si>
  <si>
    <t>https://www.bangkokbiznews.com/finance/stock/1098977</t>
  </si>
  <si>
    <t>PRM คว้างาน ปตท.สผ. พร้อมเคาะจ่ายปันผล 0.10 บาท/หุ้น ลั่นผลงานไตรมาส 4 สดใส</t>
  </si>
  <si>
    <t>https://www.bangkokbiznews.com/finance/stock/1098975</t>
  </si>
  <si>
    <t>‘เสี่ยปู่’ เก็บหุ้น DITTO เพิ่มอีก 0.0145% ด้านไตรมาส 3/66 กำไร 96.58 ล้าน</t>
  </si>
  <si>
    <t>https://www.bangkokbiznews.com/finance/stock/1098929</t>
  </si>
  <si>
    <t>NEX กำไรพุ่ง 732% ทุ่ม 290 ล้าน ซื้อหุ้นคืนสร้างความเชื่อมั่น ดีเดย์ 17 พ.ย.66</t>
  </si>
  <si>
    <t>https://www.bangkokbiznews.com/finance/stock/1098923</t>
  </si>
  <si>
    <t>"SKY"กวาดกำไร 9 เดือน 333 ล้าน โต 165% มั่นใจไฮซีซั่นดันรายได้ท้ายปีทะยาน</t>
  </si>
  <si>
    <t>https://www.bangkokbiznews.com/finance/stock/1098921</t>
  </si>
  <si>
    <t>TOA โชว์กำไรไตรมาส3 พุ่ง86% ทุ่ม1.5พันล้าน ซื้อหุ้นคืน เริ่ม 20 พ.ย.-17 พ.ค.67</t>
  </si>
  <si>
    <t>https://www.bangkokbiznews.com/finance/stock/1098893</t>
  </si>
  <si>
    <t>อึ้งหนัก! JKN โชว์กำไร Q3 เฉียด 20 ล้าน ส่อถูกประเมินด้อยค่าสินทรัพย์ 717 ล้าน</t>
  </si>
  <si>
    <t>https://www.bangkokbiznews.com/finance/stock/1098808</t>
  </si>
  <si>
    <t>กลุ่ม JMART ร่วงแรง ‘ไร้ปัจจัย’ หรือ ‘แรงชอร์ตกระหน่ำ‘</t>
  </si>
  <si>
    <t>https://www.bangkokbiznews.com/finance/stock/1098882</t>
  </si>
  <si>
    <t>JKN กำไร 9 เดือน 115 ล้านบาท – ผู้สอบบัญชีไม่ให้ข้อสรุปต่อข้อมูลงบการเงิน</t>
  </si>
  <si>
    <t>ข้อสรุป</t>
  </si>
  <si>
    <t>ไม่ให้</t>
  </si>
  <si>
    <t>https://www.bangkokbiznews.com/finance/stock/1098795</t>
  </si>
  <si>
    <t>WHART ลุยเพิ่มทุนขยาย ‘คลังสินค้า’ ยึดเบอร์ 1 ‘กองทรัสต์ที่ใหญ่ที่สุดในไทย’</t>
  </si>
  <si>
    <t>https://www.bangkokbiznews.com/finance/stock/1098864</t>
  </si>
  <si>
    <t>ค้าน‘JKN’ฟื้นฟูกิจการ ‘เจ้าหนี้รายย่อยหุ้นกู้’โวยมีพิรุธเลี่ยงจ่ายหนี้</t>
  </si>
  <si>
    <t>ค้าน</t>
  </si>
  <si>
    <t>https://www.bangkokbiznews.com/finance/stock/1098736</t>
  </si>
  <si>
    <t>TCAP กำไร 9 เดือนปีนี้ 5.16 พันล้าน โต 25% หนุนจ่ายปันผลระหว่างกาล 1.20 บาท/หุ้น</t>
  </si>
  <si>
    <t>https://www.bangkokbiznews.com/finance/stock/1098649</t>
  </si>
  <si>
    <t>"แบมบู มาร์ท"ดันรายได้ NRF ไตรมาส 3 พุ่ง 30% แย้มโค้งท้ายโตแกร่ง</t>
  </si>
  <si>
    <t>https://www.bangkokbiznews.com/finance/stock/1098635</t>
  </si>
  <si>
    <t>JKN ตอบกลับเจ้าหนี้หุ้นกู้ ย้ำอยู่ในกระบวนการฟื้นฟูกิจการ ‘งดจ่ายหนี้’</t>
  </si>
  <si>
    <t>ตอบกลับ</t>
  </si>
  <si>
    <t>https://www.bangkokbiznews.com/finance/stock/1098603</t>
  </si>
  <si>
    <t>CPF ไตรมาส 3/66 ขาดทุน 1.8 พันล้าน เหตุต้นทุนสูง - ราคาสุกรตกต่ำ คาดไตรมาส 4 ฟื้น</t>
  </si>
  <si>
    <t>https://www.bangkokbiznews.com/finance/stock/1098597</t>
  </si>
  <si>
    <t>PTT กำไร 9 เดือนแรก โต 9.3% แตะ 7.92 หมื่นล้าน พร้อมหนุนนโยบายลดค่าไฟ</t>
  </si>
  <si>
    <t>https://www.bangkokbiznews.com/finance/stock/1098271</t>
  </si>
  <si>
    <t>เปิดงบการเงิน 5 หุ้น กลุ่ม JMART ไตรมาส 3 กำไรหด ผลงานต่ำคาด ราคาร่วงยับ</t>
  </si>
  <si>
    <t>https://www.bangkokbiznews.com/finance/stock/1098138</t>
  </si>
  <si>
    <t>ปฏิบัติการ ‘ล้มบนฟูก’ ของ JKN ยื่นฟื้นฟูหวัง ‘ยืดเวลาคืนหนี้’</t>
  </si>
  <si>
    <t>ปฏิบัติการ</t>
  </si>
  <si>
    <t>ล้มบนฟูก</t>
  </si>
  <si>
    <t>https://www.bangkokbiznews.com/finance/stock/1098088</t>
  </si>
  <si>
    <t>JKN ยังต้องลุ้น ‘เจ้าหนี้’ ส่อยื่นค้านฟื้นฟูกิจการ ยอมรับประเมินสถานะลำบาก</t>
  </si>
  <si>
    <t>สถานะ</t>
  </si>
  <si>
    <t>ลำบาก</t>
  </si>
  <si>
    <t>https://www.bangkokbiznews.com/finance/stock/1098060</t>
  </si>
  <si>
    <t>OR รั้งแชมป์ตลาดค้าน้ำมัน เดินหน้าขยายธุรกิจต่างประเทศ</t>
  </si>
  <si>
    <t>https://www.bangkokbiznews.com/finance/stock/1098052</t>
  </si>
  <si>
    <t>GULFไตรมาส3/66กำไรสุทธิ 3.36 พันล้าน โต200% มั่นใจไตรมาส4/66 รายได้ตามเป้า</t>
  </si>
  <si>
    <t>https://www.bangkokbiznews.com/finance/stock/1097988</t>
  </si>
  <si>
    <t>JKN ร่อนจดหมายถึงเจ้าหนี้-ผู้ที่เกี่ยวข้อง แจงยื่นฟื้นฟูกิจการเหมาะสมสุด</t>
  </si>
  <si>
    <t>จดหมาย</t>
  </si>
  <si>
    <t>ร่อน</t>
  </si>
  <si>
    <t>https://www.bangkokbiznews.com/finance/stock/1097933</t>
  </si>
  <si>
    <t>JKN ดิ่งฟลอร์ 29% หลังยื่นขอฟื้นฟูกิจการ ‘โบรกเกอร์’ เตือน ‘เลี่ยงลงทุน’</t>
  </si>
  <si>
    <t>เลื่ยง</t>
  </si>
  <si>
    <t>https://www.bangkokbiznews.com/finance/stock/1097922</t>
  </si>
  <si>
    <t>JKN ไม่รอด! 'ยื่นล้มละลาย' ขอฟื้นฟูกิจการ แม้สินทรัพย์รวมยังมากกว่าหนี้สิน</t>
  </si>
  <si>
    <t>https://www.bangkokbiznews.com/finance/stock/1097915</t>
  </si>
  <si>
    <t>‘FETCO’ชง2รูปแบบกองทุนออมหุ้น หวังดึงเงินระยะยาวไหลเข้าตลาดทุน</t>
  </si>
  <si>
    <t>รูปแบบ</t>
  </si>
  <si>
    <t>ชง</t>
  </si>
  <si>
    <t>https://www.bangkokbiznews.com/finance/stock/1097905</t>
  </si>
  <si>
    <t>TRC คาดสรุป 'ผู้รับเหมา - พันธมิตรใหม่' อาเซียนโปแตชชัยภูมิ สิ้นปีนี้</t>
  </si>
  <si>
    <t>สรุป</t>
  </si>
  <si>
    <t>https://www.bangkokbiznews.com/finance/stock/1097909</t>
  </si>
  <si>
    <t>TRUE แจ้งขายหุ้นกู้สำเร็จไร้กังวล ย้ำการเงินแข็งแกร่ง!</t>
  </si>
  <si>
    <t>ไร้กังวล</t>
  </si>
  <si>
    <t>https://www.bangkokbiznews.com/finance/stock/1097856</t>
  </si>
  <si>
    <t>OSP ไตรมาส 3/66 กำไร 642 ล้าน โต 163% ‘กลุ่มเครื่องดื่ม - ของใช้ส่วนบุคคล’ หนุน</t>
  </si>
  <si>
    <t>https://www.bangkokbiznews.com/finance/stock/1097849</t>
  </si>
  <si>
    <t>CPAXT ไตรมาส 3/66 กำไรสุทธิ 1.67 พันล้าน โต 4.7% รับ ‘ธุรกิจค้าส่ง-ปลีก’ หนุน</t>
  </si>
  <si>
    <t>https://www.bangkokbiznews.com/finance/stock/1097807</t>
  </si>
  <si>
    <t>SNNP ไตรมาส 3/66 กำไรสุทธิ 160.06 ล้าน โต 13% รับยอดขายของทุกผลิตภัณฑ์เพิ่ม</t>
  </si>
  <si>
    <t>https://www.bangkokbiznews.com/finance/stock/1097796</t>
  </si>
  <si>
    <t>PTTGC ไตรมาส 3/66 พลิกกำไร 1.43 พันล้าน อานิสงส์ธุรกิจโรงกลั่นหนุน</t>
  </si>
  <si>
    <t>https://www.bangkokbiznews.com/finance/stock/1097790</t>
  </si>
  <si>
    <t>TOP ไตรมาส 3/66 กำไรสุทธิ ‘หมื่นล้าน’ รับบันทึกกำไรสต๊อกน้ำมัน</t>
  </si>
  <si>
    <t>https://www.bangkokbiznews.com/finance/stock/1097728</t>
  </si>
  <si>
    <t>TRUE ร่วงกว่า 6% กังวลขายหุ้นกู้ไม่ได้ตามเป้า ผลประกอบการไตรมาส 3 ไม่สดใส</t>
  </si>
  <si>
    <t>ไม่สดใส</t>
  </si>
  <si>
    <t>https://www.bangkokbiznews.com/finance/stock/1097730</t>
  </si>
  <si>
    <t>AWC ไตรมาส3/66 กำไร 1.13 พันล้าน เพิ่มขึ้น 3.4% เหตุ ธุรกิจโรงแรมโต</t>
  </si>
  <si>
    <t>เพิ่มขึ้น</t>
  </si>
  <si>
    <t>https://www.bangkokbiznews.com/finance/stock/1097659</t>
  </si>
  <si>
    <t>GULFคาดรายได้ปีหน้าแตะ2แสนล้าน เหตุโรงไฟฟ้าทยอยCODเพียบ</t>
  </si>
  <si>
    <t>https://www.bangkokbiznews.com/finance/stock/1097479</t>
  </si>
  <si>
    <t>KEX ไตรมาส 3/66 ขาดทุน 889 ล้านบาท หวังปี 67 พลิกมาเป็น ‘กำไร’</t>
  </si>
  <si>
    <t>https://www.bangkokbiznews.com/finance/stock/1097471</t>
  </si>
  <si>
    <t>GPSC ไตรมาส 3/66 กำไรสุทธิ 1.7 พันล้าน โต 441% เหตุต้นทุนพลังงานลด-IPP เพิ่ม</t>
  </si>
  <si>
    <t>https://www.bangkokbiznews.com/finance/stock/1097378</t>
  </si>
  <si>
    <t>TU ไตรมาส 3/66 กำไร 1.2 พันล้าน วูบ 52.3% - หั่นเป้ารายได้ปีนี้ลดลง 10-12%</t>
  </si>
  <si>
    <t>Note</t>
  </si>
  <si>
    <t>https://thunhoon.com/article/285598</t>
  </si>
  <si>
    <t>HMPRO เคจีไอฯ ชี้เป็นหนึ่งในหุ้นรับผลดีมาตรการ E-refund หนุน Q1/67 โต</t>
  </si>
  <si>
    <t>E-refune</t>
  </si>
  <si>
    <t>รับผลดี</t>
  </si>
  <si>
    <t>Q1</t>
  </si>
  <si>
    <t>https://thunhoon.com/article/285607</t>
  </si>
  <si>
    <t>ILM กรุงศรี พัฒนสิน มองอาจมี upside หลัง SSSG ต.ค.-พ.ย. ยังเติบโตดี</t>
  </si>
  <si>
    <t>ILM</t>
  </si>
  <si>
    <t>SSSG</t>
  </si>
  <si>
    <t>เติบโตดี</t>
  </si>
  <si>
    <t>https://thunhoon.com/article/285638</t>
  </si>
  <si>
    <t>IHLเป๋าตุงมกราทันที รับรู้รองเท้าแบรนด์ดัง</t>
  </si>
  <si>
    <t>IHL</t>
  </si>
  <si>
    <t>มกรา</t>
  </si>
  <si>
    <t>เป๋าตุง</t>
  </si>
  <si>
    <t>https://thunhoon.com/article/285631</t>
  </si>
  <si>
    <t>BLCรุกอาหารสุขภาพ อัพมูลค่าหนุนรายได้</t>
  </si>
  <si>
    <t>BLC</t>
  </si>
  <si>
    <t>อัพ</t>
  </si>
  <si>
    <t>https://thunhoon.com/article/285634</t>
  </si>
  <si>
    <t>BGCฉลองขวดเบียร์พุ่ง ปันผลเด่นกองทุนชอบ</t>
  </si>
  <si>
    <t xml:space="preserve">BGC </t>
  </si>
  <si>
    <t>ชอบ</t>
  </si>
  <si>
    <t>ขวดเบียร์</t>
  </si>
  <si>
    <t>https://thunhoon.com/article/285627</t>
  </si>
  <si>
    <t>PACO ลั่นยอดโต20% รับอานิสงส์จีนย้ายฐาน</t>
  </si>
  <si>
    <t>PACO</t>
  </si>
  <si>
    <t>https://thunhoon.com/article/285628</t>
  </si>
  <si>
    <t>SMD ซดงาน 56 ล้าน ทรานส์ฟอร์มธุรกิจ ปั๊มรายได้เข้าพอร์ต</t>
  </si>
  <si>
    <t>SMD</t>
  </si>
  <si>
    <t>ซด</t>
  </si>
  <si>
    <t>https://thunhoon.com/article/285639</t>
  </si>
  <si>
    <t>RATCH เผยบ.ร่วมทุนเข้าซื้อหุ้นโรงไฟฟ้าพลังน้ำในเวียดนาม มูลค่าราว 860 ลบ.</t>
  </si>
  <si>
    <t>RATCH</t>
  </si>
  <si>
    <t>เข้าซื้อ</t>
  </si>
  <si>
    <t>https://thunhoon.com/article/285642</t>
  </si>
  <si>
    <t>BCP คาดบริษัทย่อย OKEA รับรู้ด้อยค่าเงินลงทุน Q4/66</t>
  </si>
  <si>
    <t>https://thunhoon.com/article/285646</t>
  </si>
  <si>
    <t>"BTSGIF" โบรกฯ ชี้ยังน่าสน กระทบสั้นค่าโดยสารเขียวต่อขยาย</t>
  </si>
  <si>
    <t>BTSGIF</t>
  </si>
  <si>
    <t>โบรกฯ ชี้</t>
  </si>
  <si>
    <t>น่าสน</t>
  </si>
  <si>
    <t>ค่าโดยสาย</t>
  </si>
  <si>
    <t>ต่อขยาย</t>
  </si>
  <si>
    <t>https://thunhoon.com/article/285648</t>
  </si>
  <si>
    <t>SFTH จ่อตั้งโต๊ะทำเทนเดอร์ KEX ราคา 5.50 บาท ดันราคาหุ้นพุ่ง 8.30%</t>
  </si>
  <si>
    <t>KEX</t>
  </si>
  <si>
    <t>https://thunhoon.com/article/285651</t>
  </si>
  <si>
    <t>BTS-VGI กอดคอราคาพุ่ง รับเทนเดอร์KEX</t>
  </si>
  <si>
    <t>https://thunhoon.com/article/285654</t>
  </si>
  <si>
    <t>BCH โควต้าผู้ประกันตนเพิ่ม โบรกแนะ "ซื้อ"</t>
  </si>
  <si>
    <t>BCH</t>
  </si>
  <si>
    <t>https://thunhoon.com/article/285658</t>
  </si>
  <si>
    <t>โบรกคาด BH Upside เติบโตดี คนไข้เพิ่มทั้งไทย ต่างชาติ</t>
  </si>
  <si>
    <t>BH</t>
  </si>
  <si>
    <t>โบรกคาด</t>
  </si>
  <si>
    <t>คนไข้</t>
  </si>
  <si>
    <t>https://thunhoon.com/article/285669</t>
  </si>
  <si>
    <t>ADVANC กำไรเข้าสู่วัฏจักรขาขึ้น EPS ที่สูง โบรกฯ คาดหนุน DPS งวดหลังที่ 4.60 บ.</t>
  </si>
  <si>
    <t>โบรกฯ คาด</t>
  </si>
  <si>
    <t>https://thunhoon.com/article/285674</t>
  </si>
  <si>
    <t>RPHดีมานด์ดูแลสุขภาพบูม หนุนรายได้ปี66ออลไทม์ไฮ</t>
  </si>
  <si>
    <t>RPH</t>
  </si>
  <si>
    <t>บูม</t>
  </si>
  <si>
    <t>https://thunhoon.com/article/285675</t>
  </si>
  <si>
    <t>SNNPรับผลบวกอีรีฟันด์ โบรกชูกำไรQ4/66นิวไฮ</t>
  </si>
  <si>
    <t>โบรกชูกำไร</t>
  </si>
  <si>
    <t>https://thunhoon.com/article/285682</t>
  </si>
  <si>
    <t>SFLEXปี67ยอดพุ่ง2พันล้าน ประเดิมรับรายได้บ.ร่วมทุน</t>
  </si>
  <si>
    <t>SFLEX</t>
  </si>
  <si>
    <t>https://thunhoon.com/article/285703</t>
  </si>
  <si>
    <t>EASTW ชี้ ส่งคืนท่อส่งน้ำแล้ว-ยอมรับฉุดรายได้ปี67ลดลง</t>
  </si>
  <si>
    <t>EASTW</t>
  </si>
  <si>
    <t>https://thunhoon.com/article/285718</t>
  </si>
  <si>
    <t>JMT พอร์ตทะลุ5แสนล. ปักธงซื้อเอ็นพีแอลเพิ่ม</t>
  </si>
  <si>
    <t>JMT</t>
  </si>
  <si>
    <t>https://thunhoon.com/article/285722</t>
  </si>
  <si>
    <t>วิพากษ์KEXยังขาดทุน รู้ทันปรับผู้ถือหุ้นใหญ่</t>
  </si>
  <si>
    <t>https://thunhoon.com/article/285714</t>
  </si>
  <si>
    <t>MGT โชว์โมเดลธุรกิจปีมะโรง ขายแพ็กเกจ-ดีมานด์พุ่ง</t>
  </si>
  <si>
    <t>MGT</t>
  </si>
  <si>
    <t>https://thunhoon.com/article/285716</t>
  </si>
  <si>
    <t>4 โบรกสแกน GFC เฮง! รับมังกรทอง ต้องการท้องพรึ่บ</t>
  </si>
  <si>
    <t>GFC</t>
  </si>
  <si>
    <t>โบรกสแกน</t>
  </si>
  <si>
    <t>เฮง</t>
  </si>
  <si>
    <t>https://thunhoon.com/article/285730</t>
  </si>
  <si>
    <t>PTG เข้าซื้อกิจการสินเชื่อ ไพศาล แคปปิตอล โบรกมอง Upside</t>
  </si>
  <si>
    <t>PTG</t>
  </si>
  <si>
    <t>โบรกมอง</t>
  </si>
  <si>
    <t>Upside</t>
  </si>
  <si>
    <t>https://thunhoon.com/article/285733</t>
  </si>
  <si>
    <t>KTC โครงการ E-Receipt โบรกมองบวก Q1/67</t>
  </si>
  <si>
    <t>https://thunhoon.com/article/285735</t>
  </si>
  <si>
    <t>WHART ลงทุนสินทรัพย์เพิ่ม โบรกคาดอุปสงค์เพิ่มขึ้นต่อเนื่อง</t>
  </si>
  <si>
    <t>อุปสงค์</t>
  </si>
  <si>
    <t>เพิ่มขึ้นต่อเนื่อง</t>
  </si>
  <si>
    <t>https://thunhoon.com/article/285736</t>
  </si>
  <si>
    <t>AEONTS โบรกมอง NPL ยังไม่ดีขึ้น แต่เริ่มรับรู้กำไรการขายหนี้</t>
  </si>
  <si>
    <t>AEONTS</t>
  </si>
  <si>
    <t>ไม่ดีขึ้น</t>
  </si>
  <si>
    <t>https://thunhoon.com/article/285737</t>
  </si>
  <si>
    <t>DELTA 'หยวนต้า' แนะนำขาย ชี้ราคาแพงเกินไป สวนงบเริ่มชะลอตัว</t>
  </si>
  <si>
    <t>DELTA</t>
  </si>
  <si>
    <t>แนะนำ</t>
  </si>
  <si>
    <t>ราคาแพง</t>
  </si>
  <si>
    <t>https://thunhoon.com/article/285738</t>
  </si>
  <si>
    <t>"AAV" เข้าสู่ช่วง Turnaround โบรกฯ ชี้เด่นสุด ฟรีวีซ่าไทย-จีน</t>
  </si>
  <si>
    <t>AAV</t>
  </si>
  <si>
    <t>เข้าสู่ช่วง</t>
  </si>
  <si>
    <t>Turnaround</t>
  </si>
  <si>
    <t>https://thunhoon.com/article/285748</t>
  </si>
  <si>
    <t>PRAPAT ขยายตลาด CLMV ตั้งเป้าเติบโต 25%</t>
  </si>
  <si>
    <t>PRAPAT</t>
  </si>
  <si>
    <t>https://thunhoon.com/article/285751</t>
  </si>
  <si>
    <t>CHAYO ประมูลซื้อหนี้ปี 66 1.95 หมื่นลบ. เป้าปี 67 โต 25%</t>
  </si>
  <si>
    <t>CHAYO</t>
  </si>
  <si>
    <t>เป้าปี 67</t>
  </si>
  <si>
    <t>https://thunhoon.com/article/285753</t>
  </si>
  <si>
    <t>MAJOR เตรียมขยาย 50 สาขา โบรกคาดโตต่อ หนังดัง ป็อบคอร์นหนุน</t>
  </si>
  <si>
    <t>โตต่อ</t>
  </si>
  <si>
    <t>ป็อบคอร์น</t>
  </si>
  <si>
    <t>https://thunhoon.com/article/285755</t>
  </si>
  <si>
    <t>SCB ปรับโครงสร้างธุรกิจ โบรกฯ คาดเริ่มเห็นผลปี 67 ปันผลเด่นที่ 7.8%</t>
  </si>
  <si>
    <t>ปันผลเด่น</t>
  </si>
  <si>
    <t>เห็นผล</t>
  </si>
  <si>
    <t>https://thunhoon.com/article/285780</t>
  </si>
  <si>
    <t>MTCปี67เป้าสินเชื่อโต20% ลุ้นดบ.ผ่านจุดสูงสุดหนุน</t>
  </si>
  <si>
    <t>MTC</t>
  </si>
  <si>
    <t>เป้าสินเชื่อ</t>
  </si>
  <si>
    <t>ลุ้นดบ.</t>
  </si>
  <si>
    <t>https://thunhoon.com/article/285794</t>
  </si>
  <si>
    <t>ZENโกยสนั่นอี-รีซีท เงินสดอื้อจ่อโรดโชว์</t>
  </si>
  <si>
    <t>ZEN</t>
  </si>
  <si>
    <t>อื้อ</t>
  </si>
  <si>
    <t>โรดโชว์</t>
  </si>
  <si>
    <t>อี-รีซีท</t>
  </si>
  <si>
    <t>โกยสนั่น</t>
  </si>
  <si>
    <t>https://thunhoon.com/article/285787</t>
  </si>
  <si>
    <t>ANANยอดพุ่ง1.95หมื่นล. มีคอนโดพร้อมขายเพียบ</t>
  </si>
  <si>
    <t>ANAN</t>
  </si>
  <si>
    <t>คอนโด</t>
  </si>
  <si>
    <t>พร้อมขายเพียบ</t>
  </si>
  <si>
    <t>https://thunhoon.com/article/285788</t>
  </si>
  <si>
    <t>CPAXTทุกสาขาพร้อม ลดหย่อนภาษีหนุนยอด</t>
  </si>
  <si>
    <t>CPAXT</t>
  </si>
  <si>
    <t>ลดหย่อน</t>
  </si>
  <si>
    <t>https://thunhoon.com/article/285789</t>
  </si>
  <si>
    <t>ERWรายได้ต่อห้องโต มุ่งเปิด15โรงแรม</t>
  </si>
  <si>
    <t>ERW</t>
  </si>
  <si>
    <t>https://thunhoon.com/article/285791</t>
  </si>
  <si>
    <t>TNP โดดรับอานิสงส์ลดภาษี ท่องเที่ยวหนุน-เร่งเปิดสาขา</t>
  </si>
  <si>
    <t>TNP</t>
  </si>
  <si>
    <t>เปิดสาขา</t>
  </si>
  <si>
    <t>https://thunhoon.com/article/285792</t>
  </si>
  <si>
    <t>หุ้นเอ็มเอไอราคาวูบ OTO-ALL ร่วงหนัก</t>
  </si>
  <si>
    <t>OTO</t>
  </si>
  <si>
    <t>ALL</t>
  </si>
  <si>
    <t>https://thunhoon.com/article/285793</t>
  </si>
  <si>
    <t>PRAPAT เหินฟ้า บุกอินโด-เอเชียใต้ ปั๊มรายได้พุ่ง 25%</t>
  </si>
  <si>
    <t>https://thunhoon.com/article/285781</t>
  </si>
  <si>
    <t>JRงานทะลักปี67งบสวย รุกควิกวินด์ไร้ห่วงค่าแรง</t>
  </si>
  <si>
    <t>JR</t>
  </si>
  <si>
    <t>ค่าแรง</t>
  </si>
  <si>
    <t>ไร้ห่วง</t>
  </si>
  <si>
    <t>https://thunhoon.com/article/285803</t>
  </si>
  <si>
    <t>เช็คสุขภาพหุ้น "BCH" โบรกฯ แนะจังหวะเก็งกำไร</t>
  </si>
  <si>
    <t>โบรกฯ แนะ</t>
  </si>
  <si>
    <t>https://thunhoon.com/article/285804</t>
  </si>
  <si>
    <t>JAS ขายธุรกิจหลัก-กลยุทธ์ไม่ชัด บล.กสิกรฯลดเป้าเหลือ 1.79 บ.</t>
  </si>
  <si>
    <t>ธุรกิจหลัก</t>
  </si>
  <si>
    <t>ไม่ชัด</t>
  </si>
  <si>
    <t>https://thunhoon.com/article/285805</t>
  </si>
  <si>
    <t>PTG 'ดาโอ' ประเมิน Q4/66 ฟื้นเด่น มีโอกาสอัพกำไร</t>
  </si>
  <si>
    <t>Q4</t>
  </si>
  <si>
    <t>ฟื้นเด่น</t>
  </si>
  <si>
    <t>https://thunhoon.com/article/285811</t>
  </si>
  <si>
    <t>"หุ้นลีสซิ่ง"พาเหรดราคาพุ่ง HENGแรงสุด14.14% โบรกแนะขาย กังวลหนี้เสียทะลัก</t>
  </si>
  <si>
    <t>หนี้เสีย</t>
  </si>
  <si>
    <t>https://thunhoon.com/article/285812</t>
  </si>
  <si>
    <t>บล.กสิกรฯมองหุ้นกลุ่มสื่อสาร ฯ TRUE-DIF-COM7 ราคายังไกลเป้า</t>
  </si>
  <si>
    <t>ไกลเป้า</t>
  </si>
  <si>
    <t>DIF</t>
  </si>
  <si>
    <t>https://thunhoon.com/article/285816</t>
  </si>
  <si>
    <t>ITC แนวโน้มปี 67 ยังดี บล.บัวหลวงให้เป้า 23 บ.</t>
  </si>
  <si>
    <t>https://thunhoon.com/article/285820</t>
  </si>
  <si>
    <t>AH ขายธุรกิจอินเดีย โบรกมองไม่กระทบกำไร</t>
  </si>
  <si>
    <t>AH</t>
  </si>
  <si>
    <t>https://thunhoon.com/article/285821</t>
  </si>
  <si>
    <t>HANA โบรกคาดฟื้นตัวแบบ U-shape</t>
  </si>
  <si>
    <t>https://thunhoon.com/article/285823</t>
  </si>
  <si>
    <t>บล.พายแนะนำหุ้นเด่น PTTEP และ ICHI</t>
  </si>
  <si>
    <t>ICHI</t>
  </si>
  <si>
    <t>https://thunhoon.com/article/285835</t>
  </si>
  <si>
    <t>AOT ขานรับนโยบาย VISA FREE จีน อัดแคมเปญดึงดูดนักท่องเที่ยว-สายการบิน</t>
  </si>
  <si>
    <t>ขานรับ</t>
  </si>
  <si>
    <t>https://thunhoon.com/article/285837</t>
  </si>
  <si>
    <t>ต้นทุนทูน่าลดลง บล.กรุงศรีแนะ TU เป็นหุ้นเด่น</t>
  </si>
  <si>
    <t>TU</t>
  </si>
  <si>
    <t>หุ้นเด่น</t>
  </si>
  <si>
    <t>https://thunhoon.com/article/285840</t>
  </si>
  <si>
    <t>KKP โบรกฯ แนะนำ Underperform มีโอกาสให้ผลตอบแทนต่ำค่าเฉลี่ย Sector</t>
  </si>
  <si>
    <t>Underperform</t>
  </si>
  <si>
    <t>https://thunhoon.com/article/285871</t>
  </si>
  <si>
    <t>INTUCHลั่นปีนี้โตดี มีต่อยอดADVANC</t>
  </si>
  <si>
    <t>ปีนี้</t>
  </si>
  <si>
    <t>โตดี</t>
  </si>
  <si>
    <t>https://thunhoon.com/article/285872</t>
  </si>
  <si>
    <t>ACGลุ้นผลงานนิวไฮ โมเดลใหม่เอื้อโชว์รูม</t>
  </si>
  <si>
    <t>ACG</t>
  </si>
  <si>
    <t>https://thunhoon.com/article/285863</t>
  </si>
  <si>
    <t>MAJORรายได้ทำสถิติ จัด50เรื่องเข้าฉายปีนี้</t>
  </si>
  <si>
    <t>ทำสถิติ</t>
  </si>
  <si>
    <t>https://thunhoon.com/article/285864</t>
  </si>
  <si>
    <t>KTCยอดรูดพุ่งทะลุเป้า ชูบัตรใหม่2.3แสนใบ</t>
  </si>
  <si>
    <t>พุ่งทะลุเป้า</t>
  </si>
  <si>
    <t>https://thunhoon.com/article/285865</t>
  </si>
  <si>
    <t>DOHOMEชี้มาร์จิ้นฟู ตลาดก่อสร้างฟื้นหนุน</t>
  </si>
  <si>
    <t>DOHOME</t>
  </si>
  <si>
    <t>ฟื้นหนุน</t>
  </si>
  <si>
    <t>https://thunhoon.com/article/285868</t>
  </si>
  <si>
    <t>HARN ผุดสินค้าใหม่ แบ็กล็อกแน่น 400 ล.</t>
  </si>
  <si>
    <t>HARN</t>
  </si>
  <si>
    <t>แบ็กล็อก</t>
  </si>
  <si>
    <t>https://thunhoon.com/article/285869</t>
  </si>
  <si>
    <t>โบรกสแกน SPA อัพกำไรขึ้น 23% เคาะเป้า 15.80 บ.</t>
  </si>
  <si>
    <t>SPA</t>
  </si>
  <si>
    <t>อัพกำไร</t>
  </si>
  <si>
    <t>เคาะเป้า</t>
  </si>
  <si>
    <t>https://thunhoon.com/article/285875</t>
  </si>
  <si>
    <t>SPRC เอเซีย พลัส ปรับเพิ่มราคาเป้าหมายขึ้นอีก 0.7 บาท หลังคว้าเชฟรอน</t>
  </si>
  <si>
    <t>SPRC</t>
  </si>
  <si>
    <t>ราคาเป้าหมาย</t>
  </si>
  <si>
    <t>ปรับเพิ่ม</t>
  </si>
  <si>
    <t>https://thunhoon.com/article/285881</t>
  </si>
  <si>
    <t>KGI เจาะ 3 หุ้นเด่น แนะเก็งกำไร ตามปัจจัยพื้นฐาน</t>
  </si>
  <si>
    <t>KGI</t>
  </si>
  <si>
    <t>https://thunhoon.com/article/285883</t>
  </si>
  <si>
    <t>KTC โบรกคงคำแนะนำซื้อ แม้ยังไม่มีปัจจัยหนุนระยะสั้น</t>
  </si>
  <si>
    <t>https://thunhoon.com/article/285885</t>
  </si>
  <si>
    <t>SBNEXT เลื่อนแผนปรับโครงสร้างกลุ่มบริษัท ยันไม่กระทบผลดำเนินงาน</t>
  </si>
  <si>
    <t>ผลดำเนินงาน</t>
  </si>
  <si>
    <t>https://thunhoon.com/article/285888</t>
  </si>
  <si>
    <t>BAFS โบรกคาด Q4 ปี23 ฟื้นช้ากว่าคาดจากค่าใช้จ่ายโดยรวมกดดัน</t>
  </si>
  <si>
    <t>ฺBAFS</t>
  </si>
  <si>
    <t>ฟื้นช้า</t>
  </si>
  <si>
    <t>https://thunhoon.com/article/285890</t>
  </si>
  <si>
    <t>IVL โบรกมองปี 67กำไรสูงขึ้น 165%</t>
  </si>
  <si>
    <t>สูงขึ้น</t>
  </si>
  <si>
    <t>https://thunhoon.com/article/285892</t>
  </si>
  <si>
    <t>THCOM โบรกฯ มอง "ลบเล็กน้อย" Q4/66 แนะรอซื้อเมื่ออ่อนตัว</t>
  </si>
  <si>
    <t>THCOM</t>
  </si>
  <si>
    <t>ลบเล็กน้อย</t>
  </si>
  <si>
    <t>รอซื้อ</t>
  </si>
  <si>
    <t>https://thunhoon.com/article/285900</t>
  </si>
  <si>
    <t>TTA ฟินันเซีย ไซรัส คาดกำไร Q4/66 ดีกว่าที่เคยประเมิน แนะซื้อ</t>
  </si>
  <si>
    <t>TTA</t>
  </si>
  <si>
    <t>https://thunhoon.com/article/285904</t>
  </si>
  <si>
    <t>SAPPE ส่งออกและฤดูร้อนหนุน โบรกคาดกำไรปีนี้โต</t>
  </si>
  <si>
    <t>SAPPE</t>
  </si>
  <si>
    <t>https://thunhoon.com/article/285908</t>
  </si>
  <si>
    <t>BC ปี 67 สัญญาณดี ตั้งเป้ารายได้โต 25%</t>
  </si>
  <si>
    <t>BC</t>
  </si>
  <si>
    <t>https://thunhoon.com/article/285917</t>
  </si>
  <si>
    <t>BCP ยูโอบีฯ มองราคาหุ้นสะท้อนปัจจัยลบแล้ว คาดกำไรปี 67 แข็งแกร่ง</t>
  </si>
  <si>
    <t>https://thunhoon.com/article/285925</t>
  </si>
  <si>
    <t>SCB กรุงศรี พัฒนสิน คาดกำไร Q4/66 ที่ 8.4 พันลบ. เติบโต 18%</t>
  </si>
  <si>
    <t>https://thunhoon.com/article/285943</t>
  </si>
  <si>
    <t>บล.กสิกรฯ คาด KTC ผลงาน Q4 ไม่น่าตื่นเต้น คงคำแนะนำ “ซื้อ” เป้า 57.50 บ.</t>
  </si>
  <si>
    <t>ไม่น่าตื่นเต้น</t>
  </si>
  <si>
    <t>https://thunhoon.com/article/285898</t>
  </si>
  <si>
    <t>หุ้นกลุ่มพาณิชย์ ลุ้นกำลังซื้อเพิ่มในปี 67 บล.เคจีไอมองเป็นกลาง ชอบ CPALL</t>
  </si>
  <si>
    <t>มอง</t>
  </si>
  <si>
    <t>เป็นกลาง</t>
  </si>
  <si>
    <t>https://thunhoon.com/article/285967</t>
  </si>
  <si>
    <t>NERรับราคายางพุ่ง ปีนี้โกย2.5หมื่นล้าน</t>
  </si>
  <si>
    <t>NER</t>
  </si>
  <si>
    <t>https://thunhoon.com/article/285957</t>
  </si>
  <si>
    <t>ITTHI ส่งงานโค้งแรกพรึ่บ ออเดอร์จ่อ-แบ็กล็อกแน่น</t>
  </si>
  <si>
    <t>ITTHI</t>
  </si>
  <si>
    <t>https://thunhoon.com/article/285958</t>
  </si>
  <si>
    <t>AU ทุ่มงบลุยโปรเจ็กต์ใหม่ เปิดสาขากัมพูชาอัพยอด</t>
  </si>
  <si>
    <t>AU</t>
  </si>
  <si>
    <t>โปรเจ็กต์</t>
  </si>
  <si>
    <t>https://thunhoon.com/article/285959</t>
  </si>
  <si>
    <t>BC เติบโตทุกธุรกิจ ดันกำไรพลิกบวก</t>
  </si>
  <si>
    <t>https://thunhoon.com/article/285960</t>
  </si>
  <si>
    <t>โฟกัสหุ้น mai : MGT ออเดอร์ฟื้น กำไร Q4/66 พุ่ง 32% “ซื้อ” เป้า 3.80 บาท</t>
  </si>
  <si>
    <t>https://thunhoon.com/article/285975</t>
  </si>
  <si>
    <t>KGI จัด 3 หุ้นเด่น แนะเก็งกำไร ตามปัจจัยพื้นฐาน</t>
  </si>
  <si>
    <t>https://thunhoon.com/article/285980</t>
  </si>
  <si>
    <t>BCPG ลงนามสัญญาตัวแทนจัดจำหน่ายแบตเตอรี่ชั้นนำจากจีน</t>
  </si>
  <si>
    <t>https://thunhoon.com/article/285983</t>
  </si>
  <si>
    <t>กรุงศรี พัฒนสิน มอง 2 หุ้นรพ. BCH-CHG มีโอกาสเกิด upside</t>
  </si>
  <si>
    <t>CHG</t>
  </si>
  <si>
    <t>https://thunhoon.com/article/285987</t>
  </si>
  <si>
    <t>SPALI ประกาศยอดขาย Q4/66 อ่อนแอ โบรกคาด 67 ฟื้นตัว</t>
  </si>
  <si>
    <t>SPALI</t>
  </si>
  <si>
    <t>https://thunhoon.com/article/285988</t>
  </si>
  <si>
    <t>หนังไทยคืนชีพ โบรกคาด major Q4/66 กำไรเพิ่ม 192%</t>
  </si>
  <si>
    <t>https://thunhoon.com/article/285992</t>
  </si>
  <si>
    <t>ทรีนีตี้ คงคำแนะนำ "ซื้อ" KTB</t>
  </si>
  <si>
    <t>https://thunhoon.com/article/285996</t>
  </si>
  <si>
    <t>WHA กรุงศรี ชี้ราคาหุ้นมี upside 0.5 บาทจากร่วมลงทุนใน GCL แนะซื้อ</t>
  </si>
  <si>
    <t>https://thunhoon.com/article/285999</t>
  </si>
  <si>
    <t>NRF รุกขยายสาขาซูเปอร์ฯ ในอังกฤษ พร้อมส่งยานลูกเข้าตลาดหุ้น NASDAQ</t>
  </si>
  <si>
    <t>https://thunhoon.com/article/286013</t>
  </si>
  <si>
    <t>SCGD แนวโน้มปี 67 สดใสขึ้น บล.บัวหลวงให้เป้า 15.60 บ.</t>
  </si>
  <si>
    <t>SCGD</t>
  </si>
  <si>
    <t>https://thunhoon.com/article/286017</t>
  </si>
  <si>
    <t>ITEL ซื้อกิจการ GLS ลุย “Health Tech”ตามกลยุทธ์ New S-Curve</t>
  </si>
  <si>
    <t>https://thunhoon.com/article/286023</t>
  </si>
  <si>
    <t>KTB ประเมินแม้เงินเฟ้อติดลบต่อเนื่อง แต่ไม่เข้าสู่ภาวะเงินฝืด</t>
  </si>
  <si>
    <t>ไม่เข้าสู่ภาวะเงินฝืด</t>
  </si>
  <si>
    <t>https://thunhoon.com/article/286025</t>
  </si>
  <si>
    <t>โบรกคาด TTA ธุรกิจเรือและบริการนอกชายฝั่งหนุน แนะซื้อ 8.00 บ.</t>
  </si>
  <si>
    <t>https://thunhoon.com/article/286032</t>
  </si>
  <si>
    <t>RBFปักธงยอดขายโต15% อัพผลิตเจาะตลาดเอเชีย</t>
  </si>
  <si>
    <t>RBF</t>
  </si>
  <si>
    <t>https://thunhoon.com/article/286057</t>
  </si>
  <si>
    <t>MINTคล่องบริหารเงิน ลุ้นวอร์แรนต์5พันล้าน</t>
  </si>
  <si>
    <t>MINT</t>
  </si>
  <si>
    <t>วอร์แรนต์</t>
  </si>
  <si>
    <t>https://thunhoon.com/article/286047</t>
  </si>
  <si>
    <t>PLUS ปี67รายได้2.16พันล. รับทรัพย์โปรดักส์ใหม่หนุน</t>
  </si>
  <si>
    <t>PLUS</t>
  </si>
  <si>
    <t>รับทรัพย์</t>
  </si>
  <si>
    <t>โปรดักส์</t>
  </si>
  <si>
    <t>https://thunhoon.com/article/286055</t>
  </si>
  <si>
    <t>TEGHเป้า2แสนตัน อีวีแรงหนุนรายได้</t>
  </si>
  <si>
    <t>https://thunhoon.com/article/286041</t>
  </si>
  <si>
    <t>KWM รุกสยายปีกเวียดนาม ดีมานด์ตลาดโลกอื้อ-โตสูง</t>
  </si>
  <si>
    <t>KWM</t>
  </si>
  <si>
    <t>โตสูง</t>
  </si>
  <si>
    <t>https://thunhoon.com/article/286043</t>
  </si>
  <si>
    <t>AF ลุยปล่อยสินเชื่อ การแพทย์-อีวี-ESG</t>
  </si>
  <si>
    <t>AF</t>
  </si>
  <si>
    <t>ปล่อยสินเชื่อ</t>
  </si>
  <si>
    <t>https://thunhoon.com/article/286059</t>
  </si>
  <si>
    <t>ALL หนี้พุ่ง 5.4 พันล้าน ผู้สอบบัญชีไม่แสดงความเห็นงบงวด 9 เดือน 66</t>
  </si>
  <si>
    <t>ไม่แสดงความเห็น</t>
  </si>
  <si>
    <t>https://thunhoon.com/article/286040</t>
  </si>
  <si>
    <t>AOT แนวโน้มไตรมาส 1 โตต่อเนื่อง บล.พายชี้เหมาะสะสม เป้า 74 บ.</t>
  </si>
  <si>
    <t>โตต่อเนื่อง</t>
  </si>
  <si>
    <t>พายชี้</t>
  </si>
  <si>
    <t>เหมาะสะสม</t>
  </si>
  <si>
    <t>https://thunhoon.com/article/286064</t>
  </si>
  <si>
    <t>ตลท.ขึ้น SP-NP หุ้น ALL ผู้สอบบัญชีไม่แสดงความเห็นงบงวด 9 เดือน 66</t>
  </si>
  <si>
    <t>https://thunhoon.com/article/286066</t>
  </si>
  <si>
    <t>KGI คัด 3 หุ้นเด่น แนะเก็งกำไร ตามปัจจัยพื้นฐาน</t>
  </si>
  <si>
    <t>https://thunhoon.com/article/286067</t>
  </si>
  <si>
    <t>DELTA โบรกคาดกำไร Q4 ลด คงราคาเป้าหมาย 87 บ.</t>
  </si>
  <si>
    <t>https://thunhoon.com/article/286069</t>
  </si>
  <si>
    <t>MASTER โบรกฯ ชี้ราคาน่าสน ยังไม่สะท้อนการเติบโต 2565-67</t>
  </si>
  <si>
    <t>https://thunhoon.com/article/286071</t>
  </si>
  <si>
    <t>PROS ราคาพุ่งแรง 28% จ่อชนซิลลิ่ง 3 วันติด</t>
  </si>
  <si>
    <t>PROS</t>
  </si>
  <si>
    <t>พุ่งแรง</t>
  </si>
  <si>
    <t>https://thunhoon.com/article/286072</t>
  </si>
  <si>
    <t>PLANB 'หยวนต้า' อัพเป้าใหม่ 11.20 บ. แนะจังหวะกลับเข้าลงทุน</t>
  </si>
  <si>
    <t>PLANB</t>
  </si>
  <si>
    <t>เข้าลงทุน</t>
  </si>
  <si>
    <t>https://thunhoon.com/article/286075</t>
  </si>
  <si>
    <t>TRUE เคาะแล้ว! ดอกเบี้ยหุ้นกู้ 5 ชุดใหม่ 3.15-4.60% คาดเสนอขาย 26-30 ม.ค.นี้</t>
  </si>
  <si>
    <t>เสนอขาย</t>
  </si>
  <si>
    <t>https://thunhoon.com/article/286076</t>
  </si>
  <si>
    <t>SC ยอดขายคอนโดหนุน บล.กสิกร คาดโตต่อ</t>
  </si>
  <si>
    <t>SC</t>
  </si>
  <si>
    <t>https://thunhoon.com/article/286078</t>
  </si>
  <si>
    <t>HANA ราคาดีดขึ้น โบรกฯคาดธุรกิจฟื้นตัวใน Q2/67 มีโอกาสได้ออเดอร์เพิ่ม</t>
  </si>
  <si>
    <t>ดีดขึ้น</t>
  </si>
  <si>
    <t>โบรกฯคาด</t>
  </si>
  <si>
    <t>https://thunhoon.com/article/286081</t>
  </si>
  <si>
    <t>M ฟินันเซีย ไซรัส หั่นกำไร-ราคาเป้าหมายลง มองฟื้นตัวช้ากว่าคาด</t>
  </si>
  <si>
    <t>M</t>
  </si>
  <si>
    <t>ฟื้นตัวช้า</t>
  </si>
  <si>
    <t>https://thunhoon.com/article/286098</t>
  </si>
  <si>
    <t>ทรีนีตี้คาด SCB กำไร 4Q66 อ่อนตัวเล็กน้อย</t>
  </si>
  <si>
    <t>https://thunhoon.com/article/286137</t>
  </si>
  <si>
    <t>DELTAลั่นปีนี้โต10% ย้ายฐานห่วงโซ่หนุน</t>
  </si>
  <si>
    <t>https://thunhoon.com/article/286138</t>
  </si>
  <si>
    <t>EAดีลขายเพิ่มล้านตัน ส่งคาร์บอนเครดิตสวิส</t>
  </si>
  <si>
    <t>ดีลขาย</t>
  </si>
  <si>
    <t>https://thunhoon.com/article/286135</t>
  </si>
  <si>
    <t>PTGยอดขายน้ำมันดี สินเชื่อดันมาร์จิ้น</t>
  </si>
  <si>
    <t>https://thunhoon.com/article/286125</t>
  </si>
  <si>
    <t>ZIGA-MVP ตีปีกบิทคอยน์พุ่ง ลุยสินทรัพย์ดิจิทัลท่องเที่ยว</t>
  </si>
  <si>
    <t>ZIGA</t>
  </si>
  <si>
    <t>บิทคอยน์</t>
  </si>
  <si>
    <t>MVP</t>
  </si>
  <si>
    <t>https://thunhoon.com/article/286127</t>
  </si>
  <si>
    <t>กูรูส่อง MASTER มีอัพไซด์ จ่อดีลโค้งแรกเพียบ</t>
  </si>
  <si>
    <t>เพียบ</t>
  </si>
  <si>
    <t>https://thunhoon.com/article/286128</t>
  </si>
  <si>
    <t>KTMS ชูโมเดล 2 ปี ดันรายได้โตโดด รุกขยายฟอกไต</t>
  </si>
  <si>
    <t>KTMS</t>
  </si>
  <si>
    <t>https://thunhoon.com/article/286140</t>
  </si>
  <si>
    <t>EGCO ปิดดีลซื้อหุ้นโรงไฟฟ้าสหรัฐ กำลังผลิตรวม 1.30 พันเมกะวัตต์</t>
  </si>
  <si>
    <t>EGCO</t>
  </si>
  <si>
    <t>https://thunhoon.com/article/286144</t>
  </si>
  <si>
    <t>MINTคาดกำไรโต20%ต่อปี กระแสเงินสดแกร่ง ยันไร้แผนออกหุ้นกู้ชั่วนิรันดร์</t>
  </si>
  <si>
    <t>https://thunhoon.com/article/286148</t>
  </si>
  <si>
    <t>SCGP โบรกฯ คาดผลประกอบการ Q4/66 ฟื้นตัวช้ากว่าคาด</t>
  </si>
  <si>
    <t>SCGP</t>
  </si>
  <si>
    <t>https://thunhoon.com/article/286149</t>
  </si>
  <si>
    <t>บล.กรุงศรีแนะ CKP เป็นหุ้นเด่นในกลุ่มโรงไฟฟ้า</t>
  </si>
  <si>
    <t>CKP</t>
  </si>
  <si>
    <t>https://thunhoon.com/article/286150</t>
  </si>
  <si>
    <t>https://thunhoon.com/article/286152</t>
  </si>
  <si>
    <t>BLC มองอุตสาหกรรมยา ปี67 โต เล็งสร้าง New S-Curve</t>
  </si>
  <si>
    <t>https://thunhoon.com/article/286154</t>
  </si>
  <si>
    <t>DELTA ฟินันเซียไซรัส คาดกำไร Q4/66 ที่ 4.6 พันลบ. แนะขาย</t>
  </si>
  <si>
    <t>https://thunhoon.com/article/286155</t>
  </si>
  <si>
    <t>SAPPE โบรกคาด Q4 ชะลอตัว รอหน้าร้อนไทยหนุนยอดขาย</t>
  </si>
  <si>
    <t>https://thunhoon.com/article/286157</t>
  </si>
  <si>
    <t>อัพเดทหุ้น TRUE Downside จำกัด ...รอเวลาฟื้น!</t>
  </si>
  <si>
    <t>Downside</t>
  </si>
  <si>
    <t>https://thunhoon.com/article/286159</t>
  </si>
  <si>
    <t>OSP โบรกฯ คาดกำไรปี 67-68 เข้าสู่ช่วงฟื้นตัว หุ้นมี Valuation น่าสนใจ</t>
  </si>
  <si>
    <t>OSP</t>
  </si>
  <si>
    <t>น่าสนใจ</t>
  </si>
  <si>
    <t>https://thunhoon.com/article/286161</t>
  </si>
  <si>
    <t>MTC โบรกฯ มองคุณภาพสินทรัพย์ดีขึ้น-รับผลดีดอกเบี้ยขาลง</t>
  </si>
  <si>
    <t>คุณภาพสินทรัพย์</t>
  </si>
  <si>
    <t>https://thunhoon.com/article/286163</t>
  </si>
  <si>
    <t>SIRI ยอดขาย Q4 ดีแต่ต่ำคาด บล.กสิกรฯแนะ “ซื้อ” เป้า 2 บ.</t>
  </si>
  <si>
    <t>https://thunhoon.com/article/286168</t>
  </si>
  <si>
    <t>DRT เชื่อวัสดุก่อสร้างปี 67 เติบโต ชูกลยุทธ์ ‘สวยครบเซต ตราเพชรทั้งหลัง’</t>
  </si>
  <si>
    <t>DRT</t>
  </si>
  <si>
    <t>เชื่อ</t>
  </si>
  <si>
    <t>https://thunhoon.com/article/286190</t>
  </si>
  <si>
    <t>TRUE แข่งขันด้านราคาลดลง บล.บัวหลวงแนะ “ซื้อเก็งกำไร”</t>
  </si>
  <si>
    <t>แข่งขัน</t>
  </si>
  <si>
    <t>ซื้อเก็งกำไร</t>
  </si>
  <si>
    <t>https://thunhoon.com/article/286192</t>
  </si>
  <si>
    <t>TTB ทรีนีตี้ มอง upside ค่อนข้างจำกัด แนะถือ ให้เป้า 1.80 บาท</t>
  </si>
  <si>
    <t>Upside จำกัด</t>
  </si>
  <si>
    <t>https://thunhoon.com/article/286194</t>
  </si>
  <si>
    <t>KTC มูลค่าหุ้นค่อนข้างตึงตัว บล.บัวหลวงให้เป้า 46 บ.</t>
  </si>
  <si>
    <t>มูลค่าหุ้น</t>
  </si>
  <si>
    <t>ตึงตัว</t>
  </si>
  <si>
    <t>https://thunhoon.com/article/286207</t>
  </si>
  <si>
    <t>ASW ยอดขายปี 66 ทำนิวไฮที่ 1.6 หมื่นลบ. จ่อโอนบ้าน-คอนโดอีก 10 โครงการปีนี้</t>
  </si>
  <si>
    <t>ASW</t>
  </si>
  <si>
    <t>https://thunhoon.com/article/286240</t>
  </si>
  <si>
    <t>CBGมาร์เก็ตแชร์พุ่งอีก เมียนมาผลิตQ1</t>
  </si>
  <si>
    <t>CBG</t>
  </si>
  <si>
    <t>มาร์เก็ตแชร์</t>
  </si>
  <si>
    <t>https://thunhoon.com/article/286236</t>
  </si>
  <si>
    <t>GUNKULตุนPPAอื้อ ปีนี้เล็ง2,000เมกะวัตต์</t>
  </si>
  <si>
    <t>GUNKUL</t>
  </si>
  <si>
    <t>PPA</t>
  </si>
  <si>
    <t>https://thunhoon.com/article/286222</t>
  </si>
  <si>
    <t>ETE โซลาร์ธุรกิจดาวเด่น บุ๊กยอดขายไฟทะลุ 10 เมก</t>
  </si>
  <si>
    <t>ETE</t>
  </si>
  <si>
    <t>https://thunhoon.com/article/286225</t>
  </si>
  <si>
    <t>GFC เฮง!ปีมังกร เร่งขยายสาขา ชูกำไรทะลุ 100 ล.</t>
  </si>
  <si>
    <t>https://thunhoon.com/article/286218</t>
  </si>
  <si>
    <t>บล.ทิสโก้ คาดผลงานแบงก์ Q4 โต 48% แนะหุ้นเด่น BBL-SCB</t>
  </si>
  <si>
    <t>https://thunhoon.com/article/286246</t>
  </si>
  <si>
    <t>https://thunhoon.com/article/286233</t>
  </si>
  <si>
    <t>เปิด 16 บจ.ขาย"หุ้นกู้"เดือนม.ค.67 ORI ขายวันนี้วันแรกมูลค่า 2 พ้นล้าน</t>
  </si>
  <si>
    <t>ORI</t>
  </si>
  <si>
    <t>https://thunhoon.com/article/286254</t>
  </si>
  <si>
    <t>QH แนวโน้มกำไรเติบโตมั่นคง บล.กสิกรฯมองเป้า 2.80 บ.</t>
  </si>
  <si>
    <t>QH</t>
  </si>
  <si>
    <t>เติบโตมั่นคง</t>
  </si>
  <si>
    <t>https://thunhoon.com/article/286259</t>
  </si>
  <si>
    <t>PR9 แนวโน้มรายได้-อัตรากำไรดีขึ้น บล.กสิกรฯเพิ่มคำแนะนำเป็น “ซื้อ”</t>
  </si>
  <si>
    <t>PR9</t>
  </si>
  <si>
    <t>อัตรากำไร</t>
  </si>
  <si>
    <t>https://thunhoon.com/article/286263</t>
  </si>
  <si>
    <t>BH เคจีไอฯ คาด Q1/67 ทำนิวไฮ แนะนำซื้อให้ราคาเป้าหมาย 300 บาท</t>
  </si>
  <si>
    <t>https://thunhoon.com/article/286264</t>
  </si>
  <si>
    <t>บล.กรุงศรี มอง DELTA แนวโน้มสดใส แต่ราคาหุ้นแพงแล้ว</t>
  </si>
  <si>
    <t>แพง</t>
  </si>
  <si>
    <t>https://thunhoon.com/article/286265</t>
  </si>
  <si>
    <t>โบรกส่อง BEM อยู่ในโหมดชะลอตัว แต่ยังซื้อได้</t>
  </si>
  <si>
    <t>BEM</t>
  </si>
  <si>
    <t>โบรกส่อง</t>
  </si>
  <si>
    <t>https://thunhoon.com/article/286272</t>
  </si>
  <si>
    <t>"CHAYO" หุ้นมีสตอรี่ จับตาปี 67 ราคามี Upside</t>
  </si>
  <si>
    <t>https://thunhoon.com/article/286277</t>
  </si>
  <si>
    <t>AUCT เร่งปั้นกลยุทธ์ คาดตลาดรถยนต์มือสองปี67 เติบโต</t>
  </si>
  <si>
    <t>AUCT</t>
  </si>
  <si>
    <t>https://thunhoon.com/article/286278</t>
  </si>
  <si>
    <t>CENTEL โบรกมองต้นทุนสูง อินเดียแบนมัลดีฟส่งผลเล็กน้อย</t>
  </si>
  <si>
    <t>CENTEL</t>
  </si>
  <si>
    <t>ต้นทุนสูง</t>
  </si>
  <si>
    <t>ส่งผล</t>
  </si>
  <si>
    <t>เล็กน้อย</t>
  </si>
  <si>
    <t>https://thunhoon.com/article/286284</t>
  </si>
  <si>
    <t>โบรกส่อง M SSSG พลิกติดลบสวนทางไฮซีซั่น</t>
  </si>
  <si>
    <t>https://thunhoon.com/article/286294</t>
  </si>
  <si>
    <t>TISCO โบรกฯ คาด 2H66 ปันผลอีก 5.85 บ./หุ้น แนะนำ “ถือ” เพื่อรับปันผล</t>
  </si>
  <si>
    <t>https://thunhoon.com/article/286295</t>
  </si>
  <si>
    <t>SAPPE โบรกประเมิน Red Sea กระทบขนส่ง</t>
  </si>
  <si>
    <t>โบรกประเมิน</t>
  </si>
  <si>
    <t>https://thunhoon.com/article/286296</t>
  </si>
  <si>
    <t>KCE หยวนต้าปรับเพิ่มคำแนะนำเป็นเก็งกำไร คาดกำไรปี 67 เติบโต 17%</t>
  </si>
  <si>
    <t>https://thunhoon.com/article/286302</t>
  </si>
  <si>
    <t>ชูจังหวะสะสมMINT ราคาหุ้นต่ำกลุ่ม-โตแกร่ง</t>
  </si>
  <si>
    <t>https://thunhoon.com/article/286316</t>
  </si>
  <si>
    <t>DELTA รุก"อินเดีย"หนัก ทุ่ม 3.3 พันล้าน สร้างหอพักที่โรงงานHosur รองรับขยายธุรกิจ</t>
  </si>
  <si>
    <t>https://thunhoon.com/article/286318</t>
  </si>
  <si>
    <t>AEONTS Q3 กำไร 706 ล. ลด 36% งวด 9 เดือน กำไร 2,165 ล. ลด 30%</t>
  </si>
  <si>
    <t>https://thunhoon.com/article/286328</t>
  </si>
  <si>
    <t>WORKลุยออนไลน์หนุน ปรับผังดึงเงินโฆษณา</t>
  </si>
  <si>
    <t>WORK</t>
  </si>
  <si>
    <t>ออนไลน์</t>
  </si>
  <si>
    <t>https://thunhoon.com/article/286329</t>
  </si>
  <si>
    <t>NERรับทรัพย์ลูกค้าใหม่ เดินหน้ารุกESGทุกมิติ</t>
  </si>
  <si>
    <t>https://thunhoon.com/article/286333</t>
  </si>
  <si>
    <t>AUCT ชี้รถมือสองโต ลุยประมูลออนไลน์</t>
  </si>
  <si>
    <t>https://thunhoon.com/article/286310</t>
  </si>
  <si>
    <t>TAN คาดไตรมาส 4 มี SSSG ดีกว่ากลุ่ม บล.กสิกรฯให้เป้า 22.80 บ.</t>
  </si>
  <si>
    <t>TAN</t>
  </si>
  <si>
    <t>https://thunhoon.com/article/286314</t>
  </si>
  <si>
    <t>SCGD ลุ้นยอดขายมากขึ้นใน Q1/67 บล.กสิกรฯแนะ “ซื้อ” เป้า 14 บ.</t>
  </si>
  <si>
    <t>https://thunhoon.com/article/286340</t>
  </si>
  <si>
    <t>COM7 โบรกฯ คาดกำไรปี 67 เติบโต รับผลดีมาตรกระตุ้นศก.รัฐบาล</t>
  </si>
  <si>
    <t>https://thunhoon.com/article/286350</t>
  </si>
  <si>
    <t>AEONTS กำไรอ่อนแอตามคาด โบรกแนะนำ “ถือ”</t>
  </si>
  <si>
    <t>https://thunhoon.com/article/286352</t>
  </si>
  <si>
    <t>หุ้น CPAXT ราคาดีดขึ้น กสิกรไทยอัพกำไรปี 66 แนวโน้มปี 67 ดีต่อเนื่อง</t>
  </si>
  <si>
    <t>ดีต่อเนื่อง</t>
  </si>
  <si>
    <t>https://thunhoon.com/article/286360</t>
  </si>
  <si>
    <t>ITC โบรกฯ คาดกำไร Q4/66 โต จาก Re-stocking ของลูกค้าหนุน แนะซื้อ</t>
  </si>
  <si>
    <t>https://thunhoon.com/article/286361</t>
  </si>
  <si>
    <t>โบรกฯ คาด AUCT สดใสช่วงมีนาคม</t>
  </si>
  <si>
    <t>https://thunhoon.com/article/286364</t>
  </si>
  <si>
    <t>TTB โบรกฯ คาดกำไรปี 66-67 โต ตั้งสำรองยังไม่ลด ให้เป้า 1.96 บาท</t>
  </si>
  <si>
    <t>https://thunhoon.com/article/286375</t>
  </si>
  <si>
    <t>บล.ดาโอแนะนำ "ซื้อ" ITC ต้นทุนทูน่าลดต่อเนื่อง</t>
  </si>
  <si>
    <t>ลดต่อเนื่อง</t>
  </si>
  <si>
    <t>https://thunhoon.com/article/286394</t>
  </si>
  <si>
    <t>SAPPE กรุงศรีพัฒนสิน คาดกำไร Q1/67 กลับมาเติบโต แนะซื้อ</t>
  </si>
  <si>
    <t>https://thunhoon.com/article/286405</t>
  </si>
  <si>
    <t>DELTA 'กสิกรไทย' คาดยอดขายจะกลับมาเติบโตอีกครั้งใน Q1/67</t>
  </si>
  <si>
    <t>https://thunhoon.com/article/286400</t>
  </si>
  <si>
    <t>ADVANC แนวโน้มปี 67 แข็งแกร่ง บล.บัวหลวงแนะซื้อ-เป้า 270 บ.</t>
  </si>
  <si>
    <t>https://thunhoon.com/article/286389</t>
  </si>
  <si>
    <t>LH ยอดขาย Q4/66 อ่อนแอ เช็คเลย! กำไรรอด หรือ ร่วง?</t>
  </si>
  <si>
    <t>LH</t>
  </si>
  <si>
    <t>https://thunhoon.com/article/286396</t>
  </si>
  <si>
    <t>MASTER กำไรโตแกร่ง บล.ดีบีเอสฯ ให้เป้า 71 บ.</t>
  </si>
  <si>
    <t>โตแกร่ง</t>
  </si>
  <si>
    <t>https://thunhoon.com/article/286429</t>
  </si>
  <si>
    <t>ชู SC-SPALI-AP ปันผลสูง กลุ่มอสังหายังแกร่ง</t>
  </si>
  <si>
    <t>AP</t>
  </si>
  <si>
    <t>https://thunhoon.com/article/286430</t>
  </si>
  <si>
    <t>TISCO เก็งปันผล5.85บ. ลุ้นQ4กำไร1.8พันล.</t>
  </si>
  <si>
    <t>https://thunhoon.com/article/286431</t>
  </si>
  <si>
    <t>III มีดีลซื้อกิจการต่อ ขนส่งโตทุกช่องทาง</t>
  </si>
  <si>
    <t>III</t>
  </si>
  <si>
    <t>https://thunhoon.com/article/286426</t>
  </si>
  <si>
    <t>PIMO ยอดขายฟื้น ออเดอร์นอกพรึ่บ</t>
  </si>
  <si>
    <t>PIMO</t>
  </si>
  <si>
    <t>พรึ่บ</t>
  </si>
  <si>
    <t>https://thunhoon.com/article/286427</t>
  </si>
  <si>
    <t>5 โบรก ส่อง MCA กำไรปีนี้โต 70% ชี้ความต้องการสูง</t>
  </si>
  <si>
    <t>MCA</t>
  </si>
  <si>
    <t>https://thunhoon.com/article/286435</t>
  </si>
  <si>
    <t>TISCO ไตรมาส4/66กำไรสุทธิ 1.78 พันล้านลดลง 1.4% เหตุธุรกิจเกี่ยวกับตลาดทุนฉุด</t>
  </si>
  <si>
    <t>https://thunhoon.com/article/286449</t>
  </si>
  <si>
    <t>SUSCO ยอดขาย EV ดัน ตั้งเป้าขยายสาขา</t>
  </si>
  <si>
    <t>SUSCO</t>
  </si>
  <si>
    <t>https://thunhoon.com/article/286450</t>
  </si>
  <si>
    <t>CPAXT กระแสเงินสดดี บล.กรุงศรีคาดปีนี้ยอดขายโต</t>
  </si>
  <si>
    <t>https://thunhoon.com/article/286452</t>
  </si>
  <si>
    <t>PTT ราคาร่วง หลังรับผลกระทบมาตรการรัฐราว 6.5 พันลบ. โบรกฯมองลบ</t>
  </si>
  <si>
    <t>PTT</t>
  </si>
  <si>
    <t>โบรกฯมอง</t>
  </si>
  <si>
    <t>https://thunhoon.com/article/286455</t>
  </si>
  <si>
    <t>บล.กสิกรฯคงมุมมองเป็นกลาง เลือก AP - SPALI หุ้นเด่น</t>
  </si>
  <si>
    <t>https://thunhoon.com/article/286456</t>
  </si>
  <si>
    <t>CPN บล.กสิกร แนะนำซื้อ ราคาเป้าหมาย 79.0 บ.</t>
  </si>
  <si>
    <t>CPN</t>
  </si>
  <si>
    <t>https://thunhoon.com/article/286457</t>
  </si>
  <si>
    <t>TISCO ผลงานต่ำกว่าคาด 5% บล.บัวหลวงคาดกำไร Q1 ทรงตัว</t>
  </si>
  <si>
    <t>ต่ำกว่าคาด</t>
  </si>
  <si>
    <t>https://thunhoon.com/article/286460</t>
  </si>
  <si>
    <t>SUN โบรกฯ อัพกำไร-เป้าหมาย จับตากำไร Q4 จะดีกว่าคาดมาก</t>
  </si>
  <si>
    <t>SUN</t>
  </si>
  <si>
    <t>ดีกว่าคาด</t>
  </si>
  <si>
    <t>https://thunhoon.com/article/286465</t>
  </si>
  <si>
    <t>CPAXT บล.พายแนะแนวโน้มปี 67 สดใส</t>
  </si>
  <si>
    <t>https://thunhoon.com/article/286486</t>
  </si>
  <si>
    <t>ORI กวาดยอดขายบ้าน-คอนโดปี 66 ออลไทม์ไฮ 47,265 ล้าน โตทะลุเป้า</t>
  </si>
  <si>
    <t>โตทะลุเป้า</t>
  </si>
  <si>
    <t>https://thunhoon.com/article/286502</t>
  </si>
  <si>
    <t>บล.ฟินันเซีย ไซรัส แนะนำ "ซื้อ" CPAXT เป้า 36.00 บ.</t>
  </si>
  <si>
    <t>https://thunhoon.com/article/286505</t>
  </si>
  <si>
    <t>LPF ไตรมาส 3 สินทรัพย์เพิ่ม 174% ตัวเลขมูลค่าเงินลงทุนดีขึ้น</t>
  </si>
  <si>
    <t>LPF</t>
  </si>
  <si>
    <t>มูลค่าเงินลงทุน</t>
  </si>
  <si>
    <t>https://thunhoon.com/article/286513</t>
  </si>
  <si>
    <t>ANANแกร่งคืนหนี้ครบ มีสต๊อกพร้อมขายหนุน</t>
  </si>
  <si>
    <t>สต็อก</t>
  </si>
  <si>
    <t>https://thunhoon.com/article/286515</t>
  </si>
  <si>
    <t>KK รับทรัพย์ลงทุนเต็มปี เร่งดันงบเทิร์นอะราวด์</t>
  </si>
  <si>
    <t>KK</t>
  </si>
  <si>
    <t>เทิร์นอะราวด์</t>
  </si>
  <si>
    <t>https://thunhoon.com/article/286518</t>
  </si>
  <si>
    <t>โบรกส่อง AUCT ลุ้นนิวไฮ Q4/66 พุ่งแตะ 104 ล้าน</t>
  </si>
  <si>
    <t>https://thunhoon.com/article/286529</t>
  </si>
  <si>
    <t>AMA ปักหมุดปี 67 รายได้โตเกิน 2 Digit รับอานิสงส์เรือ-รถบรรทุกใหม่เพิ่มขึ้น</t>
  </si>
  <si>
    <t>AMA</t>
  </si>
  <si>
    <t>https://thunhoon.com/article/286531</t>
  </si>
  <si>
    <t>"ALT -GUNKUL-PRIME" กอดคอราคาพุ่ง อานิสงส์งานติดตั้งโซลาร์รูฟอื้อ</t>
  </si>
  <si>
    <t>ALT</t>
  </si>
  <si>
    <t>PRIME</t>
  </si>
  <si>
    <t>https://thunhoon.com/article/286534</t>
  </si>
  <si>
    <t>TISCO ราคาร่วง โบรกฯ ลดคำแนะนำ-หั่นราคาเป้าหมายลง มองปีนี้กำไรชะลอ</t>
  </si>
  <si>
    <t>https://thunhoon.com/article/286535</t>
  </si>
  <si>
    <t>CK โบรกฯ คาดกำไรแข็งแกร่ง มูลค่าหุ้นน่าดึงดูดใจ</t>
  </si>
  <si>
    <t>CK</t>
  </si>
  <si>
    <t>น่าดึงดูด</t>
  </si>
  <si>
    <t>https://thunhoon.com/article/286538</t>
  </si>
  <si>
    <t>AOT ราคาดีดขึ้น โบรกฯ คาดกำไร Q1 โต 1,577% แนวโน้มยังดีต่อเนื่อง</t>
  </si>
  <si>
    <t>https://thunhoon.com/article/286539</t>
  </si>
  <si>
    <t>จับตา CPALL กำไร Q4/66 ดีกว่าคาด โบรกฯ ชี้ทำสถิติสูงสุดรอบ 8 ไตรมาส</t>
  </si>
  <si>
    <t>ทำสถิติสูงสุด</t>
  </si>
  <si>
    <t>https://thunhoon.com/article/286542</t>
  </si>
  <si>
    <t>"PR9" กลับสู่การเติบโต จับตารายได้ Q4 ทำนิวไฮ</t>
  </si>
  <si>
    <t>https://thunhoon.com/article/286546</t>
  </si>
  <si>
    <t>#ภควัตจัดให้!! Trading Idea หุ้น "ICHI" 1 ในหุ้นงบ Q4 น่าจะโตเด่น</t>
  </si>
  <si>
    <t>https://thunhoon.com/article/286547</t>
  </si>
  <si>
    <t>TISCO โบรกคาดเงินปันผลสูงสุดในกลุ่ม</t>
  </si>
  <si>
    <t>https://thunhoon.com/article/286549</t>
  </si>
  <si>
    <t>TOP หยุดเดินเครื่องนอกแผน 13 วัน โบรกมองกระทบกำไร 1-2%</t>
  </si>
  <si>
    <t>TOP</t>
  </si>
  <si>
    <t>https://thunhoon.com/article/286555</t>
  </si>
  <si>
    <t>SPRC โบรกคาด 4Q66 ขาดทุนสุทธิสูงกว่าที่ประเมินไว้</t>
  </si>
  <si>
    <t>https://thunhoon.com/article/286557</t>
  </si>
  <si>
    <t>"MASTER" โบรกฯ คาดปี 67 กำไร New High ต่อ เคาะเป้า 78 บ.</t>
  </si>
  <si>
    <t>https://thunhoon.com/article/286559</t>
  </si>
  <si>
    <t>บล.พายแนะ "ซื้อ" CPALL เป้า 72.00 บ.</t>
  </si>
  <si>
    <t>https://thunhoon.com/article/286566</t>
  </si>
  <si>
    <t>บล.ดาโอแนะ "ซื้อ" MENA เป้า 2.90 บ.</t>
  </si>
  <si>
    <t>MENA</t>
  </si>
  <si>
    <t>https://thunhoon.com/article/286577</t>
  </si>
  <si>
    <t>TISCOรักษาระดับผลงาน ปี67เป้าโตในกรอบ 0-10%</t>
  </si>
  <si>
    <t>รักษาระดับ</t>
  </si>
  <si>
    <t>https://thunhoon.com/article/286595</t>
  </si>
  <si>
    <t>บอร์ด TU ไฟเขียวซื้อหุ้นคืนวงเงินไม่เกิน 3.6 พันลบ. ตั้งแต่ 20 ก.พ.-30 มิ.ย.67</t>
  </si>
  <si>
    <t>TU ถอนการลงทุนใน Red Lobster</t>
  </si>
  <si>
    <t>https://thunhoon.com/article/286597</t>
  </si>
  <si>
    <t>บอร์ด NOBLE ไฟเขียวปันผลที่ 0.20 บาท ขึ้น XD 29 ม.ค. 67</t>
  </si>
  <si>
    <t>NOBLE</t>
  </si>
  <si>
    <t>https://thunhoon.com/article/286603</t>
  </si>
  <si>
    <t>INVX ส่องดัชนีมีลุ้น1,700จุด หุ้นเด่น AMATA-BBL-BDMS</t>
  </si>
  <si>
    <t>AMATA</t>
  </si>
  <si>
    <t>BDMS</t>
  </si>
  <si>
    <t>https://thunhoon.com/article/286616</t>
  </si>
  <si>
    <t>MGCรถหรูอนาคตแกร่ง ควงPTTบุกตลาดอีวี</t>
  </si>
  <si>
    <t>MGC</t>
  </si>
  <si>
    <t>อนาคต</t>
  </si>
  <si>
    <t>https://thunhoon.com/article/286613</t>
  </si>
  <si>
    <t>AMA ขนส่งขาขึ้น อัพรายได้ทะลุ 10%</t>
  </si>
  <si>
    <t>https://thunhoon.com/article/286615</t>
  </si>
  <si>
    <t>YONG ชูกลยุทธ์ ขยายกำลังผลิต ก่อสร้างฟื้นตัว</t>
  </si>
  <si>
    <t>YONG</t>
  </si>
  <si>
    <t>https://thunhoon.com/article/286626</t>
  </si>
  <si>
    <t>LH บล.หยวนต้า มีแนวโน้มปรับลดประมาณการกำไรปี 67</t>
  </si>
  <si>
    <t>ประมาณการกำไร</t>
  </si>
  <si>
    <t>ปรับลด</t>
  </si>
  <si>
    <t>https://thunhoon.com/article/286627</t>
  </si>
  <si>
    <t>บล.ดาโอแนะนำ "ซื้อ" CPN เป้า 82.00 บ.</t>
  </si>
  <si>
    <t>https://thunhoon.com/article/286632</t>
  </si>
  <si>
    <t>EKH โบรกคาด ปีมังกรโตโดดเด่น</t>
  </si>
  <si>
    <t>EKH</t>
  </si>
  <si>
    <t>ปีมังกร</t>
  </si>
  <si>
    <t>โตโดดเด่น</t>
  </si>
  <si>
    <t>https://thunhoon.com/article/286633</t>
  </si>
  <si>
    <t>TU เลิก Red Lobster เจ็บแต่จบ โบรกแนะ “ซื้อ” แม้กระทบช่วงสั้น</t>
  </si>
  <si>
    <t>https://thunhoon.com/article/286637</t>
  </si>
  <si>
    <t>บล.กรุงศรีคงคำแนะนำ "ซื้อ" SPRC เป้า 10.40 บ.</t>
  </si>
  <si>
    <t>https://thunhoon.com/article/286638</t>
  </si>
  <si>
    <t>บล.กรุงศรีคาดกำไร TTW ไตรมาส4ไม่ตื่นเต้น</t>
  </si>
  <si>
    <t>TTW</t>
  </si>
  <si>
    <t>ไม่ตื่นเต้น</t>
  </si>
  <si>
    <t>https://thunhoon.com/article/286640</t>
  </si>
  <si>
    <t>บล.ดาโอมอง เหตุ Red Sea กระทบ AAI เล็กน้อย</t>
  </si>
  <si>
    <t>AAI</t>
  </si>
  <si>
    <t>https://thunhoon.com/article/286642</t>
  </si>
  <si>
    <t>BBIK ยืนยันเป้ารายได้โต 50% ปี 67 'เมย์แบงก์' ชี้แนวโน้มกำไรดี-หุ้นราคาถูก</t>
  </si>
  <si>
    <t>BBIK</t>
  </si>
  <si>
    <t>ราคาถูก</t>
  </si>
  <si>
    <t>https://thunhoon.com/article/286647</t>
  </si>
  <si>
    <t>"M" จับตาไฮซีซั่น Q4/66 ต่ำคาด โบรกฯ หั่นกำไร-เป้าหมายที่42บ.</t>
  </si>
  <si>
    <t>โบรกฯ</t>
  </si>
  <si>
    <t>https://thunhoon.com/article/286649</t>
  </si>
  <si>
    <t>TRP มองเทรนด์ศัลยกรรมความงาม ปี 67 ขาขึ้น</t>
  </si>
  <si>
    <t>TRP</t>
  </si>
  <si>
    <t>https://thunhoon.com/article/286656</t>
  </si>
  <si>
    <t>MORE เลื่อนประชุมผู้ถือหุ้นไม่มีกำหนด เหตุ ส่งรายงาน IFAไม่ทันก่อน 19 ม.ค.</t>
  </si>
  <si>
    <t>https://thunhoon.com/article/286660</t>
  </si>
  <si>
    <t>บล.ทิสโก้ มองแนวโน้มการเติบโต ADVANCE ดึงดูดน้อยลง</t>
  </si>
  <si>
    <t>ADVANCE</t>
  </si>
  <si>
    <t>ดึงดูดน้อยลง</t>
  </si>
  <si>
    <t>https://thunhoon.com/article/286661</t>
  </si>
  <si>
    <t>BDMS คาดไตรมาส 4 โตแกร่ง บล.กสิกรฯเพิ่มเป้าเป็น 32.60 บ.</t>
  </si>
  <si>
    <t>ไตรมาส 4</t>
  </si>
  <si>
    <t>https://thunhoon.com/article/286663</t>
  </si>
  <si>
    <t>TIDLOR โบรกแนะ"ซื้อ" เป้า 25.00 บ.</t>
  </si>
  <si>
    <t>https://thunhoon.com/article/286670</t>
  </si>
  <si>
    <t>CPN เป้ารายได้ 5 ปี โต 10% ต่อปี บล.ดีบีเอสฯให้เป้า 78 บ.</t>
  </si>
  <si>
    <t>https://thunhoon.com/article/286695</t>
  </si>
  <si>
    <t>"S" เปิดกลยุทธ์ธุรกิจปี 67 ตั้งเป้ารายได้โต 20% แตะ 1.8 หมื่นล.</t>
  </si>
  <si>
    <t>S</t>
  </si>
  <si>
    <t>https://thunhoon.com/article/286698</t>
  </si>
  <si>
    <t>GULFธุรกิจไบแนนซ์หนุน รับอานิสงส์ค้าบิทคอยน์</t>
  </si>
  <si>
    <t>ค้าบิทคอยน์</t>
  </si>
  <si>
    <t>รับอานิสงส์</t>
  </si>
  <si>
    <t>https://thunhoon.com/article/286699</t>
  </si>
  <si>
    <t>DITTOผนึกคู่ขาแกร่ง ปีนี้รายได้โต30%</t>
  </si>
  <si>
    <t>DITTO</t>
  </si>
  <si>
    <t>คู่ขา</t>
  </si>
  <si>
    <t>https://thunhoon.com/article/286690</t>
  </si>
  <si>
    <t>TMI ธุรกิจพลังงานโตเด่น มือขึ้นซดโปรเจ็กต์รัฐ 30 ล.</t>
  </si>
  <si>
    <t>TMI</t>
  </si>
  <si>
    <t>โตเด่น</t>
  </si>
  <si>
    <t>https://thunhoon.com/article/286677</t>
  </si>
  <si>
    <t>DRT คาดเติบโตได้ต่อเนื่อง บล.ดีบีเอสฯเพิ่มเป้า 9.50 บ.</t>
  </si>
  <si>
    <t>เติบโตต่อเนื่่อง</t>
  </si>
  <si>
    <t>https://thunhoon.com/article/286712</t>
  </si>
  <si>
    <t>WHA ยังแข็งแกร่ง โบรกให้เป้าหมาย 5.70 บ.</t>
  </si>
  <si>
    <t>ยังแข็งแกร่ง</t>
  </si>
  <si>
    <t>https://thunhoon.com/article/286717</t>
  </si>
  <si>
    <t>TIDLOR โบรกฯ ปรับลดคำแนะนำเป็นถือ หั่นเป้าสู่ 22 บาท</t>
  </si>
  <si>
    <t>โบรกฯ ปรับ</t>
  </si>
  <si>
    <t>ลดคำแนะนำ</t>
  </si>
  <si>
    <t>https://thunhoon.com/article/286728</t>
  </si>
  <si>
    <t>NETBAY 'เมย์แบงก์' อัพเกรด เป็น “ซื้อ” สะท้อนความร่วมมือกับ DITTO</t>
  </si>
  <si>
    <t>NETBAY</t>
  </si>
  <si>
    <t>อัพเกรดเป็น</t>
  </si>
  <si>
    <t>https://thunhoon.com/article/286733</t>
  </si>
  <si>
    <t>KCE ราคาร่วง แต่โบรกฯ คาดกำไรปี 67 โตแข็งแกร่ง ให้เป้าที่ 59 บาท</t>
  </si>
  <si>
    <t>โตแข็งแกร่ง</t>
  </si>
  <si>
    <t>https://thunhoon.com/article/286736</t>
  </si>
  <si>
    <t>PR9 เรื่องต้องรู้! Q4 โตดีกว่าคาด ปี 67 กังวลคนไข้เมียนมาร์ชะลอ</t>
  </si>
  <si>
    <t>โตดีกว่าคาด</t>
  </si>
  <si>
    <t>https://thunhoon.com/article/286738</t>
  </si>
  <si>
    <t>TU ตัด Red Lobster โบรกคาดปี 67 กำไรเพิ่ม</t>
  </si>
  <si>
    <t>https://thunhoon.com/article/286739</t>
  </si>
  <si>
    <t>WHA-AMATA กระทบแค่ไหน? KIA ชะลอแผนตั้งโรงงานในไทย</t>
  </si>
  <si>
    <t>https://thunhoon.com/article/286743</t>
  </si>
  <si>
    <t>"BTSGIF" กรุงศรีแนะนำถือ ชี้ไม่ใช่ตัวเลือกที่ดี รอรับเงินปันผล</t>
  </si>
  <si>
    <t>https://thunhoon.com/article/286755</t>
  </si>
  <si>
    <t>MOSHI เมย์แบงก์ คาดกำไร Q4/66 โต แนะนำสะสมลงทุน</t>
  </si>
  <si>
    <t>MOSHI</t>
  </si>
  <si>
    <t>https://thunhoon.com/article/286756</t>
  </si>
  <si>
    <t>มองความเสี่ยง/ผลตอบแทน TIDLOR ดีสุดในกลุ่มการเงินรายย่อย</t>
  </si>
  <si>
    <t>https://thunhoon.com/article/286770</t>
  </si>
  <si>
    <t>CPN ปรับแผนลงทุน 5 ปี โบรกแนะ "ซื้อ"</t>
  </si>
  <si>
    <t>https://thunhoon.com/article/286775</t>
  </si>
  <si>
    <t>BBL กำไรปี 66 ที่ 4.16 หมื่นลบ. เพิ่มขึ้น 42.1% NIM อยู่ที่ 3.02%</t>
  </si>
  <si>
    <t>https://thunhoon.com/article/286777</t>
  </si>
  <si>
    <t>BBL ผลงานปี 66 ต่ำกว่าโบรกคาด</t>
  </si>
  <si>
    <t>https://thunhoon.com/article/286793</t>
  </si>
  <si>
    <t>SNNPจีนกระตุ้นยอด สินค้าใหม่หนุนรายได้</t>
  </si>
  <si>
    <t>https://thunhoon.com/article/286794</t>
  </si>
  <si>
    <t>CHมุ่งสินค้าใหม่ ผลงานจะโต10% ออเดอร์ไหลเข้า</t>
  </si>
  <si>
    <t>CH</t>
  </si>
  <si>
    <t>https://thunhoon.com/article/286790</t>
  </si>
  <si>
    <t>D ทุกธุรกิจโตแกร่ง ดันรายได้ทะลุพันล.</t>
  </si>
  <si>
    <t>D</t>
  </si>
  <si>
    <t>https://thunhoon.com/article/286802</t>
  </si>
  <si>
    <t>KBANK เผยกำไรปี 66 ที่ 4.24 หมื่นลบ. โต 18.55%</t>
  </si>
  <si>
    <t>KBANK</t>
  </si>
  <si>
    <t>https://thunhoon.com/article/286809</t>
  </si>
  <si>
    <t>BAY ฟิลลิปฯ เผยกำไร Q4/66 เป็นไปตามคาด แนะซื้อให้เป้า 35 บาท</t>
  </si>
  <si>
    <t>BAY</t>
  </si>
  <si>
    <t>เป็นไปตามคาด</t>
  </si>
  <si>
    <t>https://thunhoon.com/article/286812</t>
  </si>
  <si>
    <t>SCNดีมานด์ดันยอดขายก๊าซพุ่ง ลุยธุรกิจพลังงานขยายฐานโต</t>
  </si>
  <si>
    <t>SCN</t>
  </si>
  <si>
    <t>https://thunhoon.com/article/286813</t>
  </si>
  <si>
    <t>TOP โบรกแนะ "ซื้อ" เป้า 64.00 บ.</t>
  </si>
  <si>
    <t>https://thunhoon.com/article/286814</t>
  </si>
  <si>
    <t>SPRC โบรกเชื่อ ไตรมาส 1 ปีนี้ฟื้นกลับมากำไร</t>
  </si>
  <si>
    <t>โบรกเชื่อ</t>
  </si>
  <si>
    <t>https://thunhoon.com/article/286815</t>
  </si>
  <si>
    <t>BBL 4 โบรกคาดการณ์กำไรปี 2567 บล.ดาโอลดเป้าราคาลงเหลือ 175 บ.</t>
  </si>
  <si>
    <t>เป้าราคา</t>
  </si>
  <si>
    <t>https://thunhoon.com/article/286816</t>
  </si>
  <si>
    <t>MAJOR ไตรมาสที่ยอดเยี่ยมผ่านไปแล้ว โบรกฯ แนะถือ คงเป้ากำไรปี 67 ที่ 540 ลบ.</t>
  </si>
  <si>
    <t>ไตรมาส</t>
  </si>
  <si>
    <t>ยอดเยี่ยม</t>
  </si>
  <si>
    <t>https://thunhoon.com/article/286817</t>
  </si>
  <si>
    <t>แม้ BBL กำไรต่ำคาด แต่โบรกคงคำแนะนำ "ซื้อ"</t>
  </si>
  <si>
    <t>โบรกแนะนำ</t>
  </si>
  <si>
    <t>https://thunhoon.com/article/286819</t>
  </si>
  <si>
    <t>CPALL ดาโอ-กรุงศรี คาดกำไร Q4/66 โต มอง Q1/67 ทิศทางดีต่อเนื่อง</t>
  </si>
  <si>
    <t>ทิศทาง</t>
  </si>
  <si>
    <t>https://thunhoon.com/article/286820</t>
  </si>
  <si>
    <t>BAY บล.กสิกรมองมี NIM ที่แข็งแกร่ง</t>
  </si>
  <si>
    <t>NIM</t>
  </si>
  <si>
    <t>https://thunhoon.com/article/286826</t>
  </si>
  <si>
    <t>TTB กำไรปี 66 ที่ 1.85 หมื่นลบ.โต 30.06% ขยายฐานสินเชื่ออย่างระมัดระวัง</t>
  </si>
  <si>
    <t>https://thunhoon.com/article/286827</t>
  </si>
  <si>
    <t>SCB กำไรปี 66 ที่ 4.35 หมื่นลบ. โต 15.91% วางเป้าขยายสินเชื่อปีนี้โต 3-5%</t>
  </si>
  <si>
    <t>https://thunhoon.com/article/286829</t>
  </si>
  <si>
    <t>TTB กำไรปี 66 ดีเกินโบรกคาด</t>
  </si>
  <si>
    <t>https://thunhoon.com/article/286831</t>
  </si>
  <si>
    <t>SCB กำไรปี 66 ดีเกินโบรกคาด</t>
  </si>
  <si>
    <t>https://thunhoon.com/article/286835</t>
  </si>
  <si>
    <t>COM7 เคจีไอฯ คาดรับ sentiment บวกจาก e-refund แนะถือ</t>
  </si>
  <si>
    <t>sentiment</t>
  </si>
  <si>
    <t>https://thunhoon.com/article/286838</t>
  </si>
  <si>
    <t>KBANK บล.ทรีนีตี้ปรับประมาณการกำไรปี 67 ลดลง</t>
  </si>
  <si>
    <t>https://thunhoon.com/article/286839</t>
  </si>
  <si>
    <t>PLUS หยวนต้าหั่นกำไรปี 66-67 ลง มองราคาหุ้นยังขาดปัจจัยบวก</t>
  </si>
  <si>
    <t>ขาดปัจจัยบวก</t>
  </si>
  <si>
    <t>https://thunhoon.com/article/286846</t>
  </si>
  <si>
    <t>หุ้น SCB ราคาดีดขึ้น โบรกฯชี้กำไร Q4/66 ดีกว่าคาด เล็งอัพกำไรปีนี้</t>
  </si>
  <si>
    <t>https://thunhoon.com/article/286847</t>
  </si>
  <si>
    <t>"CRC" หุ้นร่วงแรงกว่า 6% 'บัวหลวง' คาดกำไร Q4 ปรับตัวลดลง</t>
  </si>
  <si>
    <t>CRC</t>
  </si>
  <si>
    <t>https://thunhoon.com/article/286864</t>
  </si>
  <si>
    <t>KTC กำไรปี 66 ที่ 7.29 พันลบ. โต 3.05% เปิดแผนธุรกิจปีนี้</t>
  </si>
  <si>
    <t>https://thunhoon.com/article/286887</t>
  </si>
  <si>
    <t>KTB กำไรปี 66 ต่ำกว่าโบรกเกอร์คาด</t>
  </si>
  <si>
    <t>https://thunhoon.com/article/286833</t>
  </si>
  <si>
    <t>SPA บล.หยวนต้า คาดกำไร Q1/67 โตต่อ รับท่องเที่ยวบูม</t>
  </si>
  <si>
    <t>https://thunhoon.com/article/286848</t>
  </si>
  <si>
    <t>ICHI กรุงศรี พัฒนสิน มองรับผลดีเข้าช่วงฤดูร้อน-เป็นหุ้นปันผลสูง</t>
  </si>
  <si>
    <t>ปันผลสูง</t>
  </si>
  <si>
    <t>https://thunhoon.com/article/286890</t>
  </si>
  <si>
    <t>HTECHตลาดอีวีหนุน สินค้าพิเศษมาร์จิ้นดี</t>
  </si>
  <si>
    <t>HTECH</t>
  </si>
  <si>
    <t>https://thunhoon.com/article/286883</t>
  </si>
  <si>
    <t>SPA เฮ! ฝรั่งเที่ยวไทย กำไรโค้งแรกสะพัด</t>
  </si>
  <si>
    <t>สะพัด</t>
  </si>
  <si>
    <t>https://thunhoon.com/article/286884</t>
  </si>
  <si>
    <t>FOCUS หุ้น mai : AUCT ลุ้น Q4/66 นิวไฮ แนะ “ซื้อ” เป้า 14 บาท</t>
  </si>
  <si>
    <t>https://thunhoon.com/article/286885</t>
  </si>
  <si>
    <t>COMPANY SNAPSHOT : MTW ชี้ธุรกิจอีวีสุดฮอต เป้าขายรถไฟฟ้าเพิ่ม 2 เท่า</t>
  </si>
  <si>
    <t>MTW</t>
  </si>
  <si>
    <t>เป้าขาย</t>
  </si>
  <si>
    <t>https://thunhoon.com/article/286897</t>
  </si>
  <si>
    <t>KKP กำไรปี 66 ที่ 5,443 ลบ.ลดลง 28% ทำได้ต่ำกว่าโบรกคาด</t>
  </si>
  <si>
    <t>https://thunhoon.com/article/286912</t>
  </si>
  <si>
    <t>หุ้น KTB ราคาร่วงแรง โบรกฯ ชี้กำไร Q4/66 ต่ำกว่าคาด หลังตั้งสำรองหนี้รายใหญ่</t>
  </si>
  <si>
    <t>ร่วงแรง</t>
  </si>
  <si>
    <t>https://thunhoon.com/article/286915</t>
  </si>
  <si>
    <t>บล.ดาโอ ปรับเป้าราคาหุ้นแบงก์ BBL-TISCO-KTB ลดลง TTB เพิ่มขึ้น</t>
  </si>
  <si>
    <t>https://thunhoon.com/article/286916</t>
  </si>
  <si>
    <t>หุ้น TTB ราคาพุ่ง โบรกฯ ชี้กำไร Q4/66 ดีกว่าคาด-อัพกำไร-ราคาเป้าหมาย</t>
  </si>
  <si>
    <t>https://thunhoon.com/article/286921</t>
  </si>
  <si>
    <t>ITC 'ทรีนีตี้' แนะเก็งกำไร คาด Q4/66 เป็นไตรมาสที่ดีที่สุดของปี</t>
  </si>
  <si>
    <t>https://thunhoon.com/article/286932</t>
  </si>
  <si>
    <t>บล.ดาโอแนะนำ "ซื้อ" MASTER เป้า 99.00 บ.</t>
  </si>
  <si>
    <t>https://thunhoon.com/article/286934</t>
  </si>
  <si>
    <t>KBANK โบรกมองเป็นโอกาสเข้าซื้อ</t>
  </si>
  <si>
    <t>โอกาสเข้าซื้อ</t>
  </si>
  <si>
    <t>https://thunhoon.com/article/286938</t>
  </si>
  <si>
    <t>CRC ราคาหุ้นลงต่อ บล.กสิกรฯ-บล.บัวหลวง มองอย่างไร</t>
  </si>
  <si>
    <t>https://thunhoon.com/article/286939</t>
  </si>
  <si>
    <t>KTC โบรกคาดกำไรไตรมาส 1 เติบโต แนะนำ "ซื้อ"</t>
  </si>
  <si>
    <t>https://thunhoon.com/article/286942</t>
  </si>
  <si>
    <t>SCB ทรีนีตี้คาดภาพรวมกำไรปี 67 เติบโต 5.5%</t>
  </si>
  <si>
    <t>https://thunhoon.com/article/286969</t>
  </si>
  <si>
    <t>KTBโชว์กำไรปี66โต8.7% รับทรัพย์3.6หมื่นล้านบ.</t>
  </si>
  <si>
    <t>https://thunhoon.com/article/286981</t>
  </si>
  <si>
    <t>BEMผู้โดยสารโต13% ดับเบิลเดคช่วยดันงบ</t>
  </si>
  <si>
    <t>ผู้โดยสาร</t>
  </si>
  <si>
    <t>https://thunhoon.com/article/286983</t>
  </si>
  <si>
    <t>ตรุษจีน3.4หมื่นล้าน GFPTลั่นคึกคัก</t>
  </si>
  <si>
    <t>GFPT</t>
  </si>
  <si>
    <t>https://thunhoon.com/article/286965</t>
  </si>
  <si>
    <t>KJL ออเดอร์ทะลัก ตุนแบ็กล็อก 500 ล.</t>
  </si>
  <si>
    <t>KJL</t>
  </si>
  <si>
    <t>https://thunhoon.com/article/286966</t>
  </si>
  <si>
    <t>MASTER กำไรแรง เก็บเกี่ยวผลลงทุน ชี้เป้าไกล 99 บาท</t>
  </si>
  <si>
    <t>https://thunhoon.com/article/286988</t>
  </si>
  <si>
    <t>SCGD กำไรปี 66 เพิ่ม 178% ปันผล 0.15 บ. XD 1 เม.ย.</t>
  </si>
  <si>
    <t>https://thunhoon.com/article/286990</t>
  </si>
  <si>
    <t>https://thunhoon.com/article/286995</t>
  </si>
  <si>
    <t>ORI-PSH การผนึกกำลัง win-win บล.กสิกรฯมองดีระยะสั้น-ยาว</t>
  </si>
  <si>
    <t>การผนึกกำลัง</t>
  </si>
  <si>
    <t>ดีระยะสั้น-ยาว</t>
  </si>
  <si>
    <t>PSH</t>
  </si>
  <si>
    <t>https://thunhoon.com/article/286998</t>
  </si>
  <si>
    <t>ADVANC ราคาหุ้นน่าจะขึ้นอยู่กับเงินปันผล</t>
  </si>
  <si>
    <t>น่าจะขึ้น</t>
  </si>
  <si>
    <t>https://thunhoon.com/article/287000</t>
  </si>
  <si>
    <t>SSP ตั้งเป้าระดมเงินจาก Green Financing Framework ฐานะการเงินแกร่ง</t>
  </si>
  <si>
    <t>SSP</t>
  </si>
  <si>
    <t>https://thunhoon.com/article/287008</t>
  </si>
  <si>
    <t>SYNEX โบรกมองบวก คาดสินค้า IT กลับมาดีขึ้น</t>
  </si>
  <si>
    <t>โบรกคาดสินค้า</t>
  </si>
  <si>
    <t>กลับมาดีขึ้น</t>
  </si>
  <si>
    <t>https://thunhoon.com/article/287009</t>
  </si>
  <si>
    <t>ERW โบรกฯ อัพกำไรปี 66-67 สะท้อน Q4/66 อยู่ในเกณฑ์ดี</t>
  </si>
  <si>
    <t>อยู่ในเกณฑ์ดี</t>
  </si>
  <si>
    <t>https://thunhoon.com/article/287012</t>
  </si>
  <si>
    <t>GFPT บล.กสิกร แนะนำ "ซื้อ" 12.30 บ.</t>
  </si>
  <si>
    <t>https://thunhoon.com/article/287015</t>
  </si>
  <si>
    <t>SNNP ใส่เกียร์ลุยเวียดนามต่อ 'บัวหลวง' ชี้หนุน Q4 กำไร All-time high</t>
  </si>
  <si>
    <t>All-time high</t>
  </si>
  <si>
    <t>https://thunhoon.com/article/287018</t>
  </si>
  <si>
    <t>SCGP กำไรปี 66 ที่ 5.25 พันล. ลดลง 9% จ่ายปันผล 0.30 บ. XD 2 เม.ย.</t>
  </si>
  <si>
    <t>https://thunhoon.com/article/287022</t>
  </si>
  <si>
    <t>SPRC โบรกมองดีขึ้น Q1/67 ให้เป้า 8.60-11.75 บ.</t>
  </si>
  <si>
    <t>https://thunhoon.com/article/287069</t>
  </si>
  <si>
    <t>MINTจองห้องดีด ยอดจ่ายต่อหัวพุ่งสูง</t>
  </si>
  <si>
    <t>ยอดจ่ายต่อหัว</t>
  </si>
  <si>
    <t>พุ่งสูง</t>
  </si>
  <si>
    <t>https://thunhoon.com/article/287071</t>
  </si>
  <si>
    <t>SCGPฟื้นแกร่งปีมังกร รายได้จ่อ1.5แสนล้าน</t>
  </si>
  <si>
    <t>ฟื้นแกร่ง</t>
  </si>
  <si>
    <t>https://thunhoon.com/article/287073</t>
  </si>
  <si>
    <t>TFGเล็งส่งออกโต ขยายร้านไทยฟู้ดส์ มาร์จิ้นดีต้นทุนหด</t>
  </si>
  <si>
    <t>TFG</t>
  </si>
  <si>
    <t>https://thunhoon.com/article/287078</t>
  </si>
  <si>
    <t>KTX แนะกลยุทธ์ลงทุน หุ้นปันผลดี TCAP-JASIF-BAREIT</t>
  </si>
  <si>
    <t>TCAP</t>
  </si>
  <si>
    <t>ปันผลดี</t>
  </si>
  <si>
    <t>JASIF</t>
  </si>
  <si>
    <t>BAREIT</t>
  </si>
  <si>
    <t>https://thunhoon.com/article/287079</t>
  </si>
  <si>
    <t>https://thunhoon.com/article/287081</t>
  </si>
  <si>
    <t>หุ้น JKN ราคาพุ่ง หลังขายหุ้น MUO จำนวน 50% โกยเงิน 581.92 ลบ.</t>
  </si>
  <si>
    <t>ราคาพุ่ง</t>
  </si>
  <si>
    <t>https://thunhoon.com/article/287083</t>
  </si>
  <si>
    <t>SABINA ตั้งเป้าโต10%หลังปี 66 ทุบสถิติใหม่</t>
  </si>
  <si>
    <t>SABINA</t>
  </si>
  <si>
    <t>https://thunhoon.com/article/287089</t>
  </si>
  <si>
    <t>บัวหลวง' ส่อง "DITTO" ปี 67 เริ่มออกดอกออกผล</t>
  </si>
  <si>
    <t>เริ่มออกดอกออกผล</t>
  </si>
  <si>
    <t>https://thunhoon.com/article/287091</t>
  </si>
  <si>
    <t>2 โบรกฯ จับทิศลงทุนปี 67 หุ้น "SCGP" หลังกำไรต่ำกว่าคาด</t>
  </si>
  <si>
    <t>https://thunhoon.com/article/287093</t>
  </si>
  <si>
    <t>TCAP 'กสิกรไทย' ชี้มูลค่าหุ้นน่าสน ทางเลือกการลงทุนที่ปลอดภัย</t>
  </si>
  <si>
    <t>https://thunhoon.com/article/287102</t>
  </si>
  <si>
    <t>ADVICE ปิดจองไอพีโอ 170 ล้านหุ้น ขายเกลี้ยง! พร้อมเทรด SET 31 ม.ค.นี้</t>
  </si>
  <si>
    <t>ขายเกลี้ยง</t>
  </si>
  <si>
    <t>https://thunhoon.com/article/287115</t>
  </si>
  <si>
    <t>TASCO โบรกฯ ชี้รองบประมาณภาครัฐ คาด Q1/67 ยังไม่เด่น</t>
  </si>
  <si>
    <t>TASCO</t>
  </si>
  <si>
    <t>ไม่เด่น</t>
  </si>
  <si>
    <t>https://thunhoon.com/article/287116</t>
  </si>
  <si>
    <t>SIRIปักธงทำผลงานนิวไฮ ทุ่ม6.1หมื่นล.ขยายพอร์ต</t>
  </si>
  <si>
    <t>https://thunhoon.com/article/287146</t>
  </si>
  <si>
    <t>COM7ลดภาษียอดไอทีพุ่ง Aionฮิต-รุกเมกะเทรนด์</t>
  </si>
  <si>
    <t>ยอดไอที</t>
  </si>
  <si>
    <t>Aion</t>
  </si>
  <si>
    <t>ฮิต</t>
  </si>
  <si>
    <t>https://thunhoon.com/article/287135</t>
  </si>
  <si>
    <t>SELIC ชูโมเดลโตปีมังกร ผุดสินค้าสเปเชียลทำเงิน</t>
  </si>
  <si>
    <t>SELIC</t>
  </si>
  <si>
    <t>สินค้า</t>
  </si>
  <si>
    <t>ทำเงิน</t>
  </si>
  <si>
    <t>โมเดล</t>
  </si>
  <si>
    <t>https://thunhoon.com/article/287136</t>
  </si>
  <si>
    <t>VL เร่งเดินเรือเต็มกำลัง ขนส่งรุ่ง-ปั๊มงบโต10%</t>
  </si>
  <si>
    <t>VL</t>
  </si>
  <si>
    <t>รุ่ง</t>
  </si>
  <si>
    <t>https://thunhoon.com/article/287154</t>
  </si>
  <si>
    <t>https://thunhoon.com/article/287160</t>
  </si>
  <si>
    <t>โบรกมอง AOT ระยะยาวราคาพลิกฟื้น</t>
  </si>
  <si>
    <t>พลิกฟื้น</t>
  </si>
  <si>
    <t>https://thunhoon.com/article/287161</t>
  </si>
  <si>
    <t>SCC โบรกฯ ชี้ผลประกอบการ Q4/66 ต่ำกว่าตลาดคาด หั่นราคาเป้าหมายลง</t>
  </si>
  <si>
    <t>SCC</t>
  </si>
  <si>
    <t>https://thunhoon.com/article/287162</t>
  </si>
  <si>
    <t>บล.ดาโอแนะนำ "ซื้อ" EKH 9.00 บ.</t>
  </si>
  <si>
    <t>https://thunhoon.com/article/287167</t>
  </si>
  <si>
    <t>CPF โบรกฯ มองผลประกอบการ Q4/66 อ่อนแอ หั่นกำไร-ราคาพื้นฐานลง</t>
  </si>
  <si>
    <t>https://thunhoon.com/article/287175</t>
  </si>
  <si>
    <t>โบรกมอง GPSC ผลประกอบการจะดีขึ้นชั่วคราว</t>
  </si>
  <si>
    <t>จะดีขึ้นชั่วคราว</t>
  </si>
  <si>
    <t>https://thunhoon.com/article/287181</t>
  </si>
  <si>
    <t>CPF โบรกแนะ Q1/67 มีลุ้นฟื้น ตรุษจีนหนุน</t>
  </si>
  <si>
    <t>มีลุ้นฟื้น</t>
  </si>
  <si>
    <t>ตรุษจีน</t>
  </si>
  <si>
    <t>หนุุน</t>
  </si>
  <si>
    <t>https://thunhoon.com/article/287182</t>
  </si>
  <si>
    <t>TASCO เชิงกลยุทธ์คาดหวังปันผล โบรกฯ แนะหุ้นร่วงจังหวะรับที่ 16 บ.</t>
  </si>
  <si>
    <t>https://thunhoon.com/article/287213</t>
  </si>
  <si>
    <t>บินสนั่นจัดตารางเพิ่ม AOTต่างชาติพุ่ง41%</t>
  </si>
  <si>
    <t>https://thunhoon.com/article/287214</t>
  </si>
  <si>
    <t>SCCรายได้โต20% จ่ายปันผลอีก3.50บ.</t>
  </si>
  <si>
    <t>https://thunhoon.com/article/287215</t>
  </si>
  <si>
    <t>SNNPโรดโชว์กองทุน สินค้าใหม่ดันปีนี้เด้งต่อ</t>
  </si>
  <si>
    <t>สินค้าใหม่</t>
  </si>
  <si>
    <t>เด้งต่อ</t>
  </si>
  <si>
    <t>https://thunhoon.com/article/287218</t>
  </si>
  <si>
    <t>TEGHราคายางดียาว อุตสาหกรรมอีวีเร่งตัว</t>
  </si>
  <si>
    <t>ดียาว</t>
  </si>
  <si>
    <t>อุตสาหกรรม</t>
  </si>
  <si>
    <t>เร่งตัว</t>
  </si>
  <si>
    <t>https://thunhoon.com/article/287208</t>
  </si>
  <si>
    <t>AMA วอลุ่มโต 10% กองเรือ-รถคิวแน่น</t>
  </si>
  <si>
    <t>กองเรือ</t>
  </si>
  <si>
    <t>คิวแน่น</t>
  </si>
  <si>
    <t>รถ</t>
  </si>
  <si>
    <t>https://thunhoon.com/article/287209</t>
  </si>
  <si>
    <t>ABM โรงไม้สับเด่น กวาดมาร์จิ้นสูง กำลังผลิตเท่าตัว</t>
  </si>
  <si>
    <t>ABM</t>
  </si>
  <si>
    <t>https://thunhoon.com/article/287224</t>
  </si>
  <si>
    <t>GULF โบรกฯ แนะนำ "ซื้อ" โครงการใหม่หนุนกำไร Q4/66 สดใส</t>
  </si>
  <si>
    <t>โบรกฯ แนะนำ</t>
  </si>
  <si>
    <t>https://thunhoon.com/article/287229</t>
  </si>
  <si>
    <t>SPALI โบรกฯ มองแผนธุรกิจปี 67 เชิงรุกน่าตื่นเต้น</t>
  </si>
  <si>
    <t>แผนธุรกิจ</t>
  </si>
  <si>
    <t>น่าตื่นเต้น</t>
  </si>
  <si>
    <t>https://thunhoon.com/article/287232</t>
  </si>
  <si>
    <t>"NAT" ปิดท้ายโรดโชว์ กทม. ชูธุรกิจเติบโตรับดีมานด์ภาคอุตฯพุ่ง</t>
  </si>
  <si>
    <t>NAT</t>
  </si>
  <si>
    <t>พุุ่ง</t>
  </si>
  <si>
    <t>https://thunhoon.com/article/287236</t>
  </si>
  <si>
    <t>INTUCH โบรกมองบวก เหตุไม่มีภาระหนี้จาก ITV</t>
  </si>
  <si>
    <t>https://thunhoon.com/article/287238</t>
  </si>
  <si>
    <t>ICHI โบรกฯ มองบวก เตรียมเข้าสู่ฤดูร้อน แนะซื้อให้เป้าหมาย 20.5 บาท</t>
  </si>
  <si>
    <t>https://thunhoon.com/article/287242</t>
  </si>
  <si>
    <t>OR เคจีไอฯ คาด Q4/66 พลิกมีกำไรที่ 466 ลบ. มองปริมาณขายน้ำมันเพิ่มขึ้น</t>
  </si>
  <si>
    <t>OR</t>
  </si>
  <si>
    <t>มีกำไร</t>
  </si>
  <si>
    <t>https://thunhoon.com/article/287246</t>
  </si>
  <si>
    <t>ERW โบรกมองท่องเที่ยวฟื้น แนะ"ซื้อ" 6.40 บ.</t>
  </si>
  <si>
    <t>https://thunhoon.com/article/287249</t>
  </si>
  <si>
    <t>บล.กสิกรแนะนำ "ซื้อ" GLOBAL 17.20 บ.</t>
  </si>
  <si>
    <t>GLOBAL</t>
  </si>
  <si>
    <t>https://thunhoon.com/article/287251</t>
  </si>
  <si>
    <t>HMPRO EPS เด่นแม้ยอดขายลด โบรกมองยังโดดเด่น</t>
  </si>
  <si>
    <t>EPS</t>
  </si>
  <si>
    <t>โดดเด่น</t>
  </si>
  <si>
    <t>https://thunhoon.com/article/287253</t>
  </si>
  <si>
    <t>TU ประชุมผู้ถือหุ้นกู้ 15 ก.พ.ผ่อนผันไม่นับรวมผลขาดทุน Red Lobster-ทริสคงเรทติ้งA+</t>
  </si>
  <si>
    <t>คงเรทติ้ง</t>
  </si>
  <si>
    <t>A+</t>
  </si>
  <si>
    <t>https://thunhoon.com/article/287263</t>
  </si>
  <si>
    <t>SCC ยูโอบีฯ คาดกำไรปี 67 ยังอ่อนแอ ธุรกิจปิโตรเคมีเติบโตช้า</t>
  </si>
  <si>
    <t>เติบโตช้า</t>
  </si>
  <si>
    <t>https://thunhoon.com/article/287264</t>
  </si>
  <si>
    <t>III โบรกฯ คาดกำไร Q4/66 ถึงปี 67 โตต่อเนื่อง มองราคายังต่ำกว่ามูลค่าพื้นฐาน</t>
  </si>
  <si>
    <t>ต่ำกว่ามูลค่าพื้นฐาน</t>
  </si>
  <si>
    <t>https://thunhoon.com/article/287258</t>
  </si>
  <si>
    <t>WARRIX' มีดีมากกว่าเสื้อผ้ากีฬา โบรกฯ คาดกำไรปี 67 โตสูงราว 35%</t>
  </si>
  <si>
    <t>WARRIX</t>
  </si>
  <si>
    <t>https://thunhoon.com/article/287289</t>
  </si>
  <si>
    <t>CENTELเที่ยวติดลม โรงแรมโค้งแรกแน่น</t>
  </si>
  <si>
    <t>โค้งแรก</t>
  </si>
  <si>
    <t>https://thunhoon.com/article/287290</t>
  </si>
  <si>
    <t>WARRIXชุดแข่งพุ่ง บอลไทยสุดฟีเวอร์</t>
  </si>
  <si>
    <t>https://thunhoon.com/article/287283</t>
  </si>
  <si>
    <t>CMO เพิ่มทุนเกินเป้า อีเวนต์โค้งแรกพรึ่บ ลุยดันฐานโตเต็มสูบ</t>
  </si>
  <si>
    <t>CMO</t>
  </si>
  <si>
    <t>อีเวนต์</t>
  </si>
  <si>
    <t>โตเต็มสูบ</t>
  </si>
  <si>
    <t>https://thunhoon.com/article/287284</t>
  </si>
  <si>
    <t>Company Snapshot : UBIS ปักธงเทิร์นอะราวด์ เจาะฐานส่งออกโดดเด่น</t>
  </si>
  <si>
    <t>UBIS</t>
  </si>
  <si>
    <t>https://thunhoon.com/article/287303</t>
  </si>
  <si>
    <t>COM7 เผยสัดส่วนถือหุ้นใน"ดับเบิ้ลเซเว่น" จะเพิ่มเป็น 99% หลังซื้อจาก SABUY 40%</t>
  </si>
  <si>
    <t>สัดส่วนถือหุ้น</t>
  </si>
  <si>
    <t>https://thunhoon.com/article/287304</t>
  </si>
  <si>
    <t>"WPH" กางแผนธุรกิจปีมังกร เน้นขยายบริการ ตั้งเป้ารายได้โตกว่า 20 %</t>
  </si>
  <si>
    <t>WPH</t>
  </si>
  <si>
    <t>รายได้โต</t>
  </si>
  <si>
    <t>https://thunhoon.com/article/287322</t>
  </si>
  <si>
    <t>RICHY ธุรกิจรีเทลฉายแววสดใส รับผลดีฟรีวีซ่า</t>
  </si>
  <si>
    <t>RICHY</t>
  </si>
  <si>
    <t>ฉายแววสดใส</t>
  </si>
  <si>
    <t>https://thunhoon.com/article/287328</t>
  </si>
  <si>
    <t>AMATA Backlog แน่น 1.4 หมื่นลบ โบรกแนะ "ซื้อ"</t>
  </si>
  <si>
    <t>Backlog</t>
  </si>
  <si>
    <t>https://thunhoon.com/article/287329</t>
  </si>
  <si>
    <t>WICEขนส่งฟื้นรายได้โต30% ปมRedSeaระวางพุ่งเท่าตัว</t>
  </si>
  <si>
    <t>WICE</t>
  </si>
  <si>
    <t>https://thunhoon.com/article/287333</t>
  </si>
  <si>
    <t>หุ้น AOT ราคาดีดขึ้น โบรกฯ คาดกำไร Q1 โต มองระยะกลางมีปัจจัยหนุน</t>
  </si>
  <si>
    <t>https://thunhoon.com/article/287344</t>
  </si>
  <si>
    <t>บล.กรุงศรี มอง KBANK สินเชื่อโตยากเพราะเน้นเฉพาะกลุ่ม</t>
  </si>
  <si>
    <t>โตยาก</t>
  </si>
  <si>
    <t>https://thunhoon.com/article/287354</t>
  </si>
  <si>
    <t>BJC โบรกแนะ "ซื้อ" ราคา 35.75 บ.</t>
  </si>
  <si>
    <t>BJC</t>
  </si>
  <si>
    <t>https://thunhoon.com/article/287355</t>
  </si>
  <si>
    <t>COM7 เผย Samsung Galaxy S24 Series ร้อนแรงทำสถิติสูงสุดยอดจองโตกว่า 100%</t>
  </si>
  <si>
    <t>ยอดจอง</t>
  </si>
  <si>
    <t>https://thunhoon.com/article/287357</t>
  </si>
  <si>
    <t>CGS CIMB ส่อง "กลุ่มโรงแรม" ERW-MINT หุ้นเด่น SHR ตัวเลือกท้ายสุด</t>
  </si>
  <si>
    <t>SHR</t>
  </si>
  <si>
    <t>ตัวเลือก</t>
  </si>
  <si>
    <t>ท้ายสุด</t>
  </si>
  <si>
    <t>https://thunhoon.com/article/287359</t>
  </si>
  <si>
    <t>OSP โบรกมองความขัดแย้งเมียนมาไม่ส่งผล</t>
  </si>
  <si>
    <t>ความขัดแย้ง</t>
  </si>
  <si>
    <t>ไม่ส่งผล</t>
  </si>
  <si>
    <t>https://thunhoon.com/article/287382</t>
  </si>
  <si>
    <t>ค่ายรถอีซูซุไม่ทิ้งไทย AHได้อานิสงส์มากสุด</t>
  </si>
  <si>
    <t>ได้อานิสงส์</t>
  </si>
  <si>
    <t>https://thunhoon.com/article/287386</t>
  </si>
  <si>
    <t>TRCหุ้นเพิ่มทุนเกลี้ยง Q2มีกลุ่มใหม่โปแตช</t>
  </si>
  <si>
    <t>TRC</t>
  </si>
  <si>
    <t>หุ้นเพิ่มทุน</t>
  </si>
  <si>
    <t>เกลี้ยง</t>
  </si>
  <si>
    <t>https://thunhoon.com/article/287387</t>
  </si>
  <si>
    <t>BLCครึ่งปีแรกแววเด่น สินค้าสุขภาพจ่อหนุน</t>
  </si>
  <si>
    <t>https://thunhoon.com/article/287389</t>
  </si>
  <si>
    <t>SVR บ้านพร้อมขายทำเงิน โครงการใหม่ 4.63 พันล.จ่อ</t>
  </si>
  <si>
    <t>SVR</t>
  </si>
  <si>
    <t>บ้านพร้อมขาย</t>
  </si>
  <si>
    <t>https://thunhoon.com/article/287391</t>
  </si>
  <si>
    <t>โบรกสแกน WARRIX Event ฟุตบอลแน่น กำไรสูง-เป้า 7.05 บ.</t>
  </si>
  <si>
    <t>Event</t>
  </si>
  <si>
    <t>https://thunhoon.com/article/287409</t>
  </si>
  <si>
    <t>บล.กรุงศรี เลือก CKP เป็นหุ้นเด่นกลุ่มโรงไฟฟ้า</t>
  </si>
  <si>
    <t>https://thunhoon.com/article/287413</t>
  </si>
  <si>
    <t>ผลิตรถ ธ.ค.66 ลด โบรกแนะ NYT ยอดนำเข้า EV แกร่ง</t>
  </si>
  <si>
    <t>NYT</t>
  </si>
  <si>
    <t>ยอดนำเข้า</t>
  </si>
  <si>
    <t>https://thunhoon.com/article/287421</t>
  </si>
  <si>
    <t>INTUCH แข็งแกร่ง แถมปันผลดี บล.กรุงศรี อัพเป้าใหม่เป็น 98 บ.</t>
  </si>
  <si>
    <t>https://thunhoon.com/article/287446</t>
  </si>
  <si>
    <t>AOT หยวนต้า มองราคาหุ้นยัง Laggard แนะนำซื้อให้เป้า 73 บาท</t>
  </si>
  <si>
    <t>Laggard</t>
  </si>
  <si>
    <t>https://thunhoon.com/article/287447</t>
  </si>
  <si>
    <t>GFPT 'หยวนต้า' แนะน่าสน งบเด่นสุดในกลุ่มฯ แต่ราคาถูกสุด</t>
  </si>
  <si>
    <t>ถูกสุด</t>
  </si>
  <si>
    <t>https://thunhoon.com/article/287449</t>
  </si>
  <si>
    <t>SAWAD เตรียมควัก 3.2 พันลบ. จ่ายคืนเงินหุ้นกู้ครบดีล ฐานะการเงินแกร่ง</t>
  </si>
  <si>
    <t>https://thunhoon.com/article/287450</t>
  </si>
  <si>
    <t>ILM โบรกฯ คาดกำไร Q4/66 ทำจุดสูงสุดใหม่ ปี 67 ไม่เด่น</t>
  </si>
  <si>
    <t>ทำจุดสูงสุด</t>
  </si>
  <si>
    <t>https://thunhoon.com/article/287452</t>
  </si>
  <si>
    <t>GULF กรุงศรี พัฒนสิน คาดกำไร Q4/66 ที่ 4.9 พันลบ.ดีกว่าที่เคยประเมิน</t>
  </si>
  <si>
    <t>ดีกว่าที่เคยประเมิน</t>
  </si>
  <si>
    <t>https://thunhoon.com/article/287461</t>
  </si>
  <si>
    <t>เกิดอะไรขึ้น BTS ราคาร่วง โบรกแนะ "ซื้อ" BEM</t>
  </si>
  <si>
    <t>https://thunhoon.com/article/287477</t>
  </si>
  <si>
    <t>PTTEP กำไรปี 66 ที่ 7.67 หมื่นลบ. เพิ่ม 8.19% ตามโบรกคาด</t>
  </si>
  <si>
    <t>https://thunhoon.com/article/287489</t>
  </si>
  <si>
    <t>กูรูชูMINT-CENTELเด่น โรงแรมต่างประเทศบูม</t>
  </si>
  <si>
    <t>กูรูชู</t>
  </si>
  <si>
    <t>https://thunhoon.com/article/287482</t>
  </si>
  <si>
    <t>ยอดขอวีซ่าไทยฟื้นชัด เล็ง AOT กำไร 1,051%</t>
  </si>
  <si>
    <t>ฟื้นชัด</t>
  </si>
  <si>
    <t>https://thunhoon.com/article/287473</t>
  </si>
  <si>
    <t>PACO รุกตลาดข้ามชาติ ลุ้นจีนป้อนออเดอร์ใหญ่</t>
  </si>
  <si>
    <t>จีนป้อนออเดอร์ใหญ่</t>
  </si>
  <si>
    <t>https://thunhoon.com/article/287475</t>
  </si>
  <si>
    <t>TQR เดินหน้าซื้อธุรกิจ ล็อกรายได้ออลไทม์ไฮ</t>
  </si>
  <si>
    <t>TQR</t>
  </si>
  <si>
    <t>https://thunhoon.com/article/287497</t>
  </si>
  <si>
    <t>หุ้น ADVICE เข้าเทรดวันแรกราคาเปิดที่ 5.65 บาท เพิ่มขึ้น 74.38% จาก IPO</t>
  </si>
  <si>
    <t>เพิ่มขึ้ึ้น</t>
  </si>
  <si>
    <t>https://thunhoon.com/article/287503</t>
  </si>
  <si>
    <t>IHLธุรกิจรองเท้าแบรนด์โลก หนุนผลงานปีนี้โตกระโดด</t>
  </si>
  <si>
    <t>โตกระโดด</t>
  </si>
  <si>
    <t>https://thunhoon.com/article/287505</t>
  </si>
  <si>
    <t>SAMARTปักธงผลงานนิวไฮ ปั้นโมเดลอัพรายได้ประจำ</t>
  </si>
  <si>
    <t>https://thunhoon.com/article/287507</t>
  </si>
  <si>
    <t>TFG 'บัวหลวง' ประเมิน Q4/66 ขาดทุนหลักมากกว่าคาดเดิม</t>
  </si>
  <si>
    <t>https://thunhoon.com/article/287508</t>
  </si>
  <si>
    <t>บล.กรุงศรีคาด CHG กำไร Q4/66 ลด แนะนำ "ถือ"</t>
  </si>
  <si>
    <t>https://thunhoon.com/article/287510</t>
  </si>
  <si>
    <t>PTTEP กำไรสุทธิดีกว่าโบรกคาด แนะนำเป้า 165 บ.</t>
  </si>
  <si>
    <t>กำไรสุทธิ</t>
  </si>
  <si>
    <t>ดีกว่าโบรกคาด</t>
  </si>
  <si>
    <t>https://thunhoon.com/article/287518</t>
  </si>
  <si>
    <t>ADVICE เอเซีย พลัส ให้ราคาเป้าหมาย 7.05 บาท มองกำไรปี 67 กลับมาเติบโต</t>
  </si>
  <si>
    <t>https://thunhoon.com/article/287522</t>
  </si>
  <si>
    <t>III โบรกเผย PE ต่ำที่สุดในรอบสามปี</t>
  </si>
  <si>
    <t>PE</t>
  </si>
  <si>
    <t>https://thunhoon.com/article/287525</t>
  </si>
  <si>
    <t>WHA ทุบนิวไฮซื้อขายที่ดิน เช่าโรงงาน ดันรายได้ 5ปี 1แสนล้าน</t>
  </si>
  <si>
    <t>https://thunhoon.com/article/287526</t>
  </si>
  <si>
    <t>บล.ดาโอ แนะ "ซื้อ" BEM 10.40 บ.</t>
  </si>
  <si>
    <t>https://thunhoon.com/article/287528</t>
  </si>
  <si>
    <t>CHG โบรกฯ คาด Q4/66 กำไรอ่อนแอ ปรับลดคำแนะนำเป็นถือ หั่นเป้าที่ 3.20 บ.</t>
  </si>
  <si>
    <t>เป็นถือ</t>
  </si>
  <si>
    <t>https://thunhoon.com/article/287530</t>
  </si>
  <si>
    <t>TRUE แกร่ง! นักลงทุนเชื่อมั่น ขายหุ้นกู้ทะลุเป้ากว่าหมื่นลบ.</t>
  </si>
  <si>
    <t>https://thunhoon.com/article/287532</t>
  </si>
  <si>
    <t>AMATA ยอดขายที่ดินสูงกว่าคาด ส่วนยอดโอนล่าช้า</t>
  </si>
  <si>
    <t>ล่าช้า</t>
  </si>
  <si>
    <t>https://thunhoon.com/article/287536</t>
  </si>
  <si>
    <t>EPG ราศีจับกำไรปีนี้โต16%เชียร์สอย-มองเป้าหมาย9.80บ.</t>
  </si>
  <si>
    <t>EPG</t>
  </si>
  <si>
    <t>ราศีจับ</t>
  </si>
  <si>
    <t>เชียร์</t>
  </si>
  <si>
    <t>สอย</t>
  </si>
  <si>
    <t>https://thunhoon.com/article/287547</t>
  </si>
  <si>
    <t>ICHI เมย์แบงก์ฯ คาดกำไรปี 67 โต ตามตลาดชาเขียว, ฤดูร้อน-ท่องเที่ยวหนุน</t>
  </si>
  <si>
    <t>ฤดูร้อน</t>
  </si>
  <si>
    <t>https://thunhoon.com/article/287577</t>
  </si>
  <si>
    <t>NERรับราคายางดีด ชูปันผลยิลด์ดี5.7%</t>
  </si>
  <si>
    <t>ยิลด์ดี</t>
  </si>
  <si>
    <t>https://thunhoon.com/article/287578</t>
  </si>
  <si>
    <t>TTCLปักธงขอพุ่ง20% แบ็กล็อกแน่น2หมื่นล.</t>
  </si>
  <si>
    <t>TTCL</t>
  </si>
  <si>
    <t>https://thunhoon.com/article/287572</t>
  </si>
  <si>
    <t>KKPเป้าพอร์ตสินเชื่อโต3% เน้นคุณภาพ-มุ่งคุมต้นทุน</t>
  </si>
  <si>
    <t>พอร์ตสินเชื่อ</t>
  </si>
  <si>
    <t>https://thunhoon.com/article/287579</t>
  </si>
  <si>
    <t>ASIANอาหารสัตว์เลี้ยง มาร์จิ้นดี-รายได้ปีนี้เด้ง</t>
  </si>
  <si>
    <t>ASIAN</t>
  </si>
  <si>
    <t>https://thunhoon.com/article/287580</t>
  </si>
  <si>
    <t>WHAโชว์แกร่งทุกธุรกิจ จัด8พันล.ซื้อที่ดินเพิ่ม</t>
  </si>
  <si>
    <t>https://thunhoon.com/article/287581</t>
  </si>
  <si>
    <t>GLOBALแววงบดี ยอดสาขาเดิมโต ซ่อมบ้านโดดเด่น</t>
  </si>
  <si>
    <t>ยอดสาขา</t>
  </si>
  <si>
    <t>ซ่อมบ้าน</t>
  </si>
  <si>
    <t>https://thunhoon.com/article/287561</t>
  </si>
  <si>
    <t>SPA ตรุษจีน-ท่องเที่ยวบูม สัญญาณโค้งแรกโตแกร่ง</t>
  </si>
  <si>
    <t>สัญญาณโค้งแรก</t>
  </si>
  <si>
    <t>https://thunhoon.com/article/287562</t>
  </si>
  <si>
    <t>VCOM สยายปีกต่างแดน ลุยโปรเจ็กต์ลาว 40 ล้าน</t>
  </si>
  <si>
    <t>VCOM</t>
  </si>
  <si>
    <t>https://thunhoon.com/article/287563</t>
  </si>
  <si>
    <t>BM จ่อเปิดโรงานใหม่ ลุ้นรายได้ทะลุ 1.4 พันล.</t>
  </si>
  <si>
    <t>BM</t>
  </si>
  <si>
    <t>https://thunhoon.com/article/287589</t>
  </si>
  <si>
    <t>บล.ดาโอ แนะนำ "ซื้อ" WHA เป้า 5.20 บ.</t>
  </si>
  <si>
    <t>https://thunhoon.com/article/287591</t>
  </si>
  <si>
    <t>MINT โบรกคาดกำไรเพิ่ม โตทั้งไทยและเทศ</t>
  </si>
  <si>
    <t>https://thunhoon.com/article/287595</t>
  </si>
  <si>
    <t>MC ยอดขายออนไลน์โต 48% โบรกแนะ "ซื้อ"</t>
  </si>
  <si>
    <t>MC</t>
  </si>
  <si>
    <t>https://thunhoon.com/article/287599</t>
  </si>
  <si>
    <t>โบรกคาด TRUE ปี 66 ขาดทุน 5.1-5.8 พันล. การออกหุ้นกู้ได้ตามเป้า พลิกเป็นปัจจัยกระตุ้น</t>
  </si>
  <si>
    <t>ขาดทุุน</t>
  </si>
  <si>
    <t>ออกหุ้นกู้</t>
  </si>
  <si>
    <t>ได้ตามเป้า</t>
  </si>
  <si>
    <t>https://thunhoon.com/article/287610</t>
  </si>
  <si>
    <t>KISSฟรีวีซ่าไทย-จีนเพิ่มยอด ปักหมุดปี67รายได้ชน1พันล.</t>
  </si>
  <si>
    <t>KISS</t>
  </si>
  <si>
    <t>https://thunhoon.com/article/287621</t>
  </si>
  <si>
    <t>KLINIQ ฟอร์มสวย คาดทั้งปี 66 โชว์ผลงาน All Time High</t>
  </si>
  <si>
    <t>KLINIQ</t>
  </si>
  <si>
    <t>All Time High</t>
  </si>
  <si>
    <t>https://thunhoon.com/article/287626</t>
  </si>
  <si>
    <t>TTB-KTB แชมป์โปรแกรมเทรดดิ้งสูงสุด ม.ค.67 เช็คชื่อใครรุ่ง-ใครร่วง</t>
  </si>
  <si>
    <t>โปรแกรมเทรดดิ้ง</t>
  </si>
  <si>
    <t>https://thunhoon.com/article/287651</t>
  </si>
  <si>
    <t>ปริศนาTRUEเด้งสวน ข่าวลบคลายจ่อฟื้นตัว</t>
  </si>
  <si>
    <t>ข่าวลบ</t>
  </si>
  <si>
    <t>https://thunhoon.com/article/287652</t>
  </si>
  <si>
    <t>NYTอีวีแรงท่าเรือแน่น มุ่งขยายคลังสินค้าเพิ่ม</t>
  </si>
  <si>
    <t>อีวี</t>
  </si>
  <si>
    <t>ท่าเรือ</t>
  </si>
  <si>
    <t>https://thunhoon.com/article/287647</t>
  </si>
  <si>
    <t>คัดหุ้นหลบภัยปันผลเด่น ADVANC-INTUCHยิลด์ดี</t>
  </si>
  <si>
    <t>https://thunhoon.com/article/287648</t>
  </si>
  <si>
    <t>AMATAจีนดีลซื้อที่ดิน ลุ้นยอดโอนโตกระโดด</t>
  </si>
  <si>
    <t>https://thunhoon.com/article/287649</t>
  </si>
  <si>
    <t>CHGรับรู้รพ.ใหม่ ประกันสังคมหนุน จับตารายได้เด้ง</t>
  </si>
  <si>
    <t>ประกันสังคม</t>
  </si>
  <si>
    <t>https://thunhoon.com/article/287639</t>
  </si>
  <si>
    <t>MASTER ศัลยกรรมจมูกฮอต ลูกค้าต่อคิวทำสวยก.พ.พรึ่บ</t>
  </si>
  <si>
    <t>ฮอต</t>
  </si>
  <si>
    <t>ลูกค้า</t>
  </si>
  <si>
    <t>ต่อคิวพรึ่บ</t>
  </si>
  <si>
    <t>https://thunhoon.com/article/287641</t>
  </si>
  <si>
    <t>NCL งานใหญ่จ่อพรึ่บ ดันงบเทิร์นอะราวด์</t>
  </si>
  <si>
    <t>จ่อพรึ่บ</t>
  </si>
  <si>
    <t>https://thunhoon.com/article/287642</t>
  </si>
  <si>
    <t>KLINIQ สุดแจ่ม กำไรออลไทม์ไฮ ลุยทางการแพทย์</t>
  </si>
  <si>
    <t>https://thunhoon.com/article/287658</t>
  </si>
  <si>
    <t>BDMS รับผลดีสาธารณสุขจ่อเซ็น MOU ซาอุฯ โบรกมองบวก</t>
  </si>
  <si>
    <t>สาธารณสุข</t>
  </si>
  <si>
    <t>จ่อเซ็น</t>
  </si>
  <si>
    <t>https://thunhoon.com/article/287660</t>
  </si>
  <si>
    <t>WHA โบรกมองราคาหุ้นลง แต่ธุรกิจยังแกร่ง</t>
  </si>
  <si>
    <t>https://thunhoon.com/article/287662</t>
  </si>
  <si>
    <t>SNNP มาแรง โบรกคาด Q4/23 กำไรทำ New High</t>
  </si>
  <si>
    <t>มาแรง</t>
  </si>
  <si>
    <t>https://thunhoon.com/article/287666</t>
  </si>
  <si>
    <t>บล.กสิกรไทยเพิ่มเป้า KKP เป็น "ซื้อ" แนวโน้มสินเชื่อเช่าซื้อรถยนต์มือสองดีขึ้น</t>
  </si>
  <si>
    <t>เพิ่มเป้าเป็น</t>
  </si>
  <si>
    <t>แนวโน้มสินเชื่อ</t>
  </si>
  <si>
    <t>https://thunhoon.com/article/287668</t>
  </si>
  <si>
    <t>MOSHI โบรกคาดขยายสาขา พารายได้โต</t>
  </si>
  <si>
    <t>https://thunhoon.com/article/287672</t>
  </si>
  <si>
    <t>SPA บล.ทิสโก้ แนะนำ "ซื้อ" เป้า 15.10 บ.</t>
  </si>
  <si>
    <t>https://thunhoon.com/article/287680</t>
  </si>
  <si>
    <t>SSP หยวนต้ามองบวกประกาศลงทุนใหม่ หุ้นยังมี Upside</t>
  </si>
  <si>
    <t>หยวนต้ามอง</t>
  </si>
  <si>
    <t>https://thunhoon.com/article/287711</t>
  </si>
  <si>
    <t>BAY เปิดแผนธุรกิจฉบับใหม่ ธ.แห่งเอเชีย-สินเชื่อปีนี้โต5%</t>
  </si>
  <si>
    <t>https://thunhoon.com/article/287704</t>
  </si>
  <si>
    <t>BJC ยูโอบีฯ ปรับเพิ่มคำแนะนำเป็นซื้อ มองราคาหุ้นถูก</t>
  </si>
  <si>
    <t>ปรับเพิ่มคำแนะนำ</t>
  </si>
  <si>
    <t>https://thunhoon.com/article/287686</t>
  </si>
  <si>
    <t>MC โบรกชี้แกร่ง ขยายสัดส่วนNon-Denim</t>
  </si>
  <si>
    <t>โบรกชี้</t>
  </si>
  <si>
    <t>https://thunhoon.com/article/287717</t>
  </si>
  <si>
    <t>ใครพัก "SNNP" ไม่พัก New high</t>
  </si>
  <si>
    <t>New high</t>
  </si>
  <si>
    <t>https://thunhoon.com/article/287739</t>
  </si>
  <si>
    <t>ตรุษจีนเฉียดล้านราย ERW-AAVยอดทะลัก</t>
  </si>
  <si>
    <t>https://thunhoon.com/article/287740</t>
  </si>
  <si>
    <t>BTSลดราคาดึงดูด ประมูลโครงการรัฐ</t>
  </si>
  <si>
    <t>ราคาดึงดูด</t>
  </si>
  <si>
    <t>https://thunhoon.com/article/287741</t>
  </si>
  <si>
    <t>SAPPEขายดีส่งออกโต ดีลพันธมิตรออกสินค้า</t>
  </si>
  <si>
    <t>https://thunhoon.com/article/287737</t>
  </si>
  <si>
    <t>EPGกินเที่ยวเทศกาล บรรจุภัณฑ์ส่อแววพุ่ง</t>
  </si>
  <si>
    <t>บรรจุภัณฑ์ส่อแวว</t>
  </si>
  <si>
    <t>https://thunhoon.com/article/287738</t>
  </si>
  <si>
    <t>ORI-LPN-SENA เฮ หุ้นกู้อสังหาเกินเป้า</t>
  </si>
  <si>
    <t>หุ้นกู้อสังหา</t>
  </si>
  <si>
    <t>เกินเป้า</t>
  </si>
  <si>
    <t>LPN</t>
  </si>
  <si>
    <t>SENA</t>
  </si>
  <si>
    <t>https://thunhoon.com/article/287731</t>
  </si>
  <si>
    <t>THANA ผุดโครงการ 2.5 พัน ล้าน ลุ้นต่างชาติซื้ออสังหาคึกคัก</t>
  </si>
  <si>
    <t>THANA</t>
  </si>
  <si>
    <t>อสังหา</t>
  </si>
  <si>
    <t>ต่างชาติซื้อ</t>
  </si>
  <si>
    <t>https://thunhoon.com/article/287734</t>
  </si>
  <si>
    <t>โฟกัสหุ้นmai : SPA ฟรีวีซ่าจีนหนุน เคาะเป้าไกล 14 บาท</t>
  </si>
  <si>
    <t>ฟรีวีซ่าจีน</t>
  </si>
  <si>
    <t>https://thunhoon.com/article/287748</t>
  </si>
  <si>
    <t>SJWD ทุ่ม1.62 พันล้าน ซื้อหุ้น'เอเชียเน็ตเวิร์คฯ'เพิ่ม12.50% -ซื้อหุ้นโลจิสติกส์มาเลเซีย 20.44 %มูลค่า 850ล้าน</t>
  </si>
  <si>
    <t>SJWD</t>
  </si>
  <si>
    <t>https://thunhoon.com/article/287754</t>
  </si>
  <si>
    <t>TEGH ลุ้นยอดขายปี 67 ทำออลไทม์ไฮ ออเดอร์ยุโรป-จีน-อินเดียพุ่ง</t>
  </si>
  <si>
    <t>https://thunhoon.com/article/287760</t>
  </si>
  <si>
    <t>NEX บัวหลวง อัพกำไร Q4/66 หลังยอดส่งมอบรถ EV เพิ่ม</t>
  </si>
  <si>
    <t>ยอดส่งมอบ</t>
  </si>
  <si>
    <t>https://thunhoon.com/article/287763</t>
  </si>
  <si>
    <t>MOSHI โบรกคาดกำไร 4Q23 จะทำสถิติสูงสุดใหม่</t>
  </si>
  <si>
    <t>https://thunhoon.com/article/287764</t>
  </si>
  <si>
    <t>GFPT คาดส่งออกเพิ่ม มาร์จินดี บล.ดีบีเอสฯให้เป้า 12.80 บ.</t>
  </si>
  <si>
    <t>https://thunhoon.com/article/287767</t>
  </si>
  <si>
    <t>AMATA เคจีไอ ชี้เป้ายอดขายที่ดินปีนี้สูงกว่าคาด แนะนำถือ ให้เป้า 27 บาท</t>
  </si>
  <si>
    <t>เป้ายอดขาย</t>
  </si>
  <si>
    <t>สูงกว่าคาด</t>
  </si>
  <si>
    <t>https://thunhoon.com/article/287773</t>
  </si>
  <si>
    <t>BTS มีปัจจัยลบมากเกินไป โบรกลดประมาณการกำไร</t>
  </si>
  <si>
    <t>ปัจจัยลบ</t>
  </si>
  <si>
    <t>มากเกินไป</t>
  </si>
  <si>
    <t>https://thunhoon.com/article/287774</t>
  </si>
  <si>
    <t>CBG หยวนต้าคาดกำไร Q4/66 โต แนวโน้ม Q1 ดีต่อเนื่อง ธุรกิจเบียร์หนุน</t>
  </si>
  <si>
    <t>https://thunhoon.com/article/287786</t>
  </si>
  <si>
    <t>RBFเดินหน้ารุกฐานต่างแดน ตลาดจีน-อินเดียดีมานด์สูง</t>
  </si>
  <si>
    <t>ดีมานด์สูง</t>
  </si>
  <si>
    <t>https://thunhoon.com/article/287788</t>
  </si>
  <si>
    <t>MINT เมย์แบงก์ คาดกำไรปี 66-67 เติบโต มอง Valuation น่าสนใจ</t>
  </si>
  <si>
    <t>Valuation</t>
  </si>
  <si>
    <t>https://thunhoon.com/article/287789</t>
  </si>
  <si>
    <t>BAFSยอดเติมน้ำมันดีด16% ขานรับตรุษจีนแห่เดินทาง</t>
  </si>
  <si>
    <t>BAFS</t>
  </si>
  <si>
    <t>https://thunhoon.com/article/287819</t>
  </si>
  <si>
    <t>ORNโครงการ4.3พันล. โรงเรียน-ตลาดกินยาว</t>
  </si>
  <si>
    <t>ORN</t>
  </si>
  <si>
    <t>กินยาว</t>
  </si>
  <si>
    <t>https://thunhoon.com/article/287810</t>
  </si>
  <si>
    <t>“MCA” รับเต็มอีซี่อี-รีซีท รายได้ ม.ค. ดีดแรง 30%</t>
  </si>
  <si>
    <t>ดีดแรง</t>
  </si>
  <si>
    <t>อีซี่อี-รีซีท</t>
  </si>
  <si>
    <t>รับเต็ม</t>
  </si>
  <si>
    <t>https://thunhoon.com/article/287811</t>
  </si>
  <si>
    <t>KTMS โกยงานใหม่ 30 ล้าน บริหารต้นทุนอัพกำไรเด้ง</t>
  </si>
  <si>
    <t>https://thunhoon.com/article/287812</t>
  </si>
  <si>
    <t>D จับตาโค้งแรกสดใส ควัก 40 ล้านขยายสาขา</t>
  </si>
  <si>
    <t>https://thunhoon.com/article/287828</t>
  </si>
  <si>
    <t>BCPG กำไรฟื้นตัวปี 67 โบรกมองเป้า 11.30 บ.</t>
  </si>
  <si>
    <t>https://thunhoon.com/article/287829</t>
  </si>
  <si>
    <t>PTT เมย์แบงก์ฯ ชี้ปัจจัย Overhang สุดท้ายคลี่คลาย ชูเป็นหุ้นเด่น</t>
  </si>
  <si>
    <t>Overhang</t>
  </si>
  <si>
    <t>https://thunhoon.com/article/287830</t>
  </si>
  <si>
    <t>COM7 ทิสโก้ มองราคาหุ้นน่าสนใจมากขึ้น คาดปันผล 0.77 บาท</t>
  </si>
  <si>
    <t>https://thunhoon.com/article/287834</t>
  </si>
  <si>
    <t>MTC บล.ดาโอ แนะนำ"ซื้อ" 48.00บ.</t>
  </si>
  <si>
    <t>https://thunhoon.com/article/287839</t>
  </si>
  <si>
    <t>PLANB โบรกมองเป็นหุ้นเติบโตสูง คาดปีนี้กำไรโต 30%</t>
  </si>
  <si>
    <t>เติบโตสูง</t>
  </si>
  <si>
    <t>https://thunhoon.com/article/287840</t>
  </si>
  <si>
    <t>SAT โบรกคาด Q4/66 อ่อนแอ แต่แนะ"ซื้อ" ในฐานะหุ้นปันผล</t>
  </si>
  <si>
    <t>SAT</t>
  </si>
  <si>
    <t>https://thunhoon.com/article/287845</t>
  </si>
  <si>
    <t>ERW โบรกคาดไตรมาส 4 RevPAR ชะลอ บล.ดาโอลดเป้าราคาเหลือ 5.80 บ.</t>
  </si>
  <si>
    <t>RevPAR</t>
  </si>
  <si>
    <t>https://thunhoon.com/article/287852</t>
  </si>
  <si>
    <t>TTA ปลื้มหุ้นกู้มูลค่า 3.5 พันลบ. นลท.ตอบรับด้วยดี -เล็งนำเงินขยายธุรกิจ</t>
  </si>
  <si>
    <t>นลท.</t>
  </si>
  <si>
    <t>ตอบรับด้วยดี</t>
  </si>
  <si>
    <t>https://thunhoon.com/article/287862</t>
  </si>
  <si>
    <t>KISS ความงามเติบโตดี โบรกแนะ "ซื้อ"</t>
  </si>
  <si>
    <t>https://thunhoon.com/article/287877</t>
  </si>
  <si>
    <t>INSETเล็งดาต้าสหรัฐ-จีน แบ็กล็อก2พันล้านรายได้ฟู</t>
  </si>
  <si>
    <t>INSET</t>
  </si>
  <si>
    <t>ฟู</t>
  </si>
  <si>
    <t>https://thunhoon.com/article/287878</t>
  </si>
  <si>
    <t>APUREลุยอัพกำลังผลิต ชูยอดขายข้าวโพดแกร่ง</t>
  </si>
  <si>
    <t>APURE</t>
  </si>
  <si>
    <t>https://thunhoon.com/article/287889</t>
  </si>
  <si>
    <t>ADVANC ผลงานปี 66 ที่ 2.91 หมื่นลบ. ดีกว่าโบรกคาด เพิ่มจากปีก่อน 12%</t>
  </si>
  <si>
    <t>https://thunhoon.com/article/287892</t>
  </si>
  <si>
    <t>ADVANC ตั้งเป้ารายได้ปี 67 โต 13-15% บอร์ดไฟเขียวปันผลอีก 4.61 บาท</t>
  </si>
  <si>
    <t>https://thunhoon.com/article/287906</t>
  </si>
  <si>
    <t>SYNEXไอทีฟื้นตัว หัวเว่ยแตะหมื่นล.</t>
  </si>
  <si>
    <t>ไอที</t>
  </si>
  <si>
    <t>https://thunhoon.com/article/287904</t>
  </si>
  <si>
    <t>SNNPมั่นใจปี67โตต่อ ชูสินค้าขายดีรับตรุษจีน</t>
  </si>
  <si>
    <t>https://thunhoon.com/article/287908</t>
  </si>
  <si>
    <t>TNP เฮง!ตรุษจีน-อีซี่อี-รีซีท ยอดต่อบิลสูง-หนุนงบQ1</t>
  </si>
  <si>
    <t>ยอดต่อบิล</t>
  </si>
  <si>
    <t>https://thunhoon.com/article/287911</t>
  </si>
  <si>
    <t>TPLAS พ้นจุดต่ำสุด เล็งบุกตลาด CLMV</t>
  </si>
  <si>
    <t>TPLAS</t>
  </si>
  <si>
    <t>พ้นจุดต่ำสุด</t>
  </si>
  <si>
    <t>https://thunhoon.com/article/287927</t>
  </si>
  <si>
    <t>CBG โบรกแนะ "ซื้อ" เป้า 95 บ.</t>
  </si>
  <si>
    <t>https://thunhoon.com/article/287929</t>
  </si>
  <si>
    <t>PLANB อัตราโฆษณาเพิ่ม โบรกคาดมาร์จิ้นเพิ่ม</t>
  </si>
  <si>
    <t>อัตราโฆษณา</t>
  </si>
  <si>
    <t>https://thunhoon.com/article/287931</t>
  </si>
  <si>
    <t>โบรกแนะปัจจัยดัน AOT หลุดภาวะ underperform</t>
  </si>
  <si>
    <t>หลุดภาวะ</t>
  </si>
  <si>
    <t>underperform</t>
  </si>
  <si>
    <t>https://thunhoon.com/article/287933</t>
  </si>
  <si>
    <t>BCH บล.กรุงศรีมองเป็นโอกาสซื้อ</t>
  </si>
  <si>
    <t>โอกาสซื้อ</t>
  </si>
  <si>
    <t>https://thunhoon.com/article/287934</t>
  </si>
  <si>
    <t>"SA" ปลื้ม! หุ้นกู้ชุดที่1/67 มูลค่ากว่าพันล. ขายหมดเกลี้ยง</t>
  </si>
  <si>
    <t>SA</t>
  </si>
  <si>
    <t>ขายหมดเกลี้ยง</t>
  </si>
  <si>
    <t>https://thunhoon.com/article/287939</t>
  </si>
  <si>
    <t>BCP โบรกคาดราคาที่ปรับลง สะท้อนผลขาดทุนไปแล้ว แนะนำ "ซื้อ"</t>
  </si>
  <si>
    <t>https://thunhoon.com/article/287940</t>
  </si>
  <si>
    <t>JASIF รอข้อเสนอที่ดีจากเจ้าหนี้ โบรกแนะนำ “ถือ”</t>
  </si>
  <si>
    <t>https://thunhoon.com/article/287944</t>
  </si>
  <si>
    <t>บล.กสิกรแนะ"ซื้อ" ERW เป้า 5.92 บ.</t>
  </si>
  <si>
    <t>https://thunhoon.com/article/287955</t>
  </si>
  <si>
    <t>KEX โบรกแนะ “ขาย” ในราคาเสนอซื้อ</t>
  </si>
  <si>
    <t>https://thunhoon.com/article/287971</t>
  </si>
  <si>
    <t>APCOรายได้โตสองหลัก ขยายฐานลูกค้าใน-นอก</t>
  </si>
  <si>
    <t>APCO</t>
  </si>
  <si>
    <t>โตสองหลัก</t>
  </si>
  <si>
    <t>https://thunhoon.com/article/287974</t>
  </si>
  <si>
    <t>INTUCH กำไรปี 66 ที่ 1.3 หมื่นลบ. ดีกว่าโบรกคาด ปันผลอีก 1.70 บ.</t>
  </si>
  <si>
    <t>https://thunhoon.com/article/287990</t>
  </si>
  <si>
    <t>PANELโอกาสโตสูง อัพกำลังผลิต 4 เท่าตัว</t>
  </si>
  <si>
    <t>PANEL</t>
  </si>
  <si>
    <t>โอกาสโต</t>
  </si>
  <si>
    <t>https://thunhoon.com/article/287987</t>
  </si>
  <si>
    <t>CPNเร่งเปิดห้างใหม่ พอร์ตรายได้ค่าเช่าพุ่ง</t>
  </si>
  <si>
    <t>https://thunhoon.com/article/287988</t>
  </si>
  <si>
    <t>HPT สยายปีกธุรกิจอินเดีย อัพกำลังผลิตรับดีมานด์ล้น</t>
  </si>
  <si>
    <t>HPT</t>
  </si>
  <si>
    <t>ล้น</t>
  </si>
  <si>
    <t>https://thunhoon.com/article/287991</t>
  </si>
  <si>
    <t>กูรูหุ้นเชียร์ซื้อ AMA น้ำมันลดมาร์จิ้นพุ่ง อัพเป้าไกล 6.40 บ.</t>
  </si>
  <si>
    <t>น้ำมัน</t>
  </si>
  <si>
    <t>https://thunhoon.com/article/288007</t>
  </si>
  <si>
    <t>AMATA ปรับยอดขายที่ดินเพิ่ม โบรก แนะ "ซื้อ"</t>
  </si>
  <si>
    <t>https://thunhoon.com/article/288009</t>
  </si>
  <si>
    <t>BGRIM โบรกฯ มองกำไร Q4/66 ฟื้นตัว -แนวโน้ม Q1/67 ดีต่อเนื่อง</t>
  </si>
  <si>
    <t>https://thunhoon.com/article/288010</t>
  </si>
  <si>
    <t>INTUCH บล.กรุงศรีแนะ "ซื้อ" เป้า 98.00 บ.</t>
  </si>
  <si>
    <t>https://thunhoon.com/article/288011</t>
  </si>
  <si>
    <t>CK โบรกมองทิศทางดี มี Backlog</t>
  </si>
  <si>
    <t>https://thunhoon.com/article/288012</t>
  </si>
  <si>
    <t>KEX โบรกฯ มองกำไร Q4/66 ต่ำกว่าคาด มองจะขาดทุนถึงปี 68 แนะขาย</t>
  </si>
  <si>
    <t>https://thunhoon.com/article/288015</t>
  </si>
  <si>
    <t>SC ตั้งเป้ายอดขายปี 67 ทำนิวไฮที่ 2.8 หมื่นลบ.วางเป้า 5 ปีแตะ 1.5 แสนลบ.</t>
  </si>
  <si>
    <t>ตั้งเป้ายอดขาย</t>
  </si>
  <si>
    <t>https://thunhoon.com/article/288018</t>
  </si>
  <si>
    <t>WHAUP เปิดแผนธุรกิจปี 67 ขยายกำลังผลิตไฟฟ้า วางงบลงทุน 5 ปี 2.12 หมื่นลบ.</t>
  </si>
  <si>
    <t>https://thunhoon.com/article/288019</t>
  </si>
  <si>
    <t>AAIปักธงยอดขายพุ่ง15% ออเดอร์อาหารสัตว์ทะลัก</t>
  </si>
  <si>
    <t>https://thunhoon.com/article/288020</t>
  </si>
  <si>
    <t>ILMยอดขายQ1โตโดด ขยายสาขาใหม่อัพฐาน</t>
  </si>
  <si>
    <t>โตโดด</t>
  </si>
  <si>
    <t>https://thunhoon.com/article/288024</t>
  </si>
  <si>
    <t>CPW เผย Samsung Galaxy S24 Series กระแสเยี่ยม</t>
  </si>
  <si>
    <t>เยี่ยม</t>
  </si>
  <si>
    <t>https://thunhoon.com/article/288036</t>
  </si>
  <si>
    <t>บล.ทรีนีตี้ มอง JMT ราคาหุ้น สะท้อนปัจจัยลบไปแล้ว</t>
  </si>
  <si>
    <t>สะท้อนปัจจัยลบ</t>
  </si>
  <si>
    <t>https://thunhoon.com/article/288037</t>
  </si>
  <si>
    <t>BANPU บล.หยวนต้าประเมินราคาเหมาะสมใหม่</t>
  </si>
  <si>
    <t>ประเมินราคา</t>
  </si>
  <si>
    <t>https://thunhoon.com/article/288038</t>
  </si>
  <si>
    <t>KEX ปี 66 ขาดทุน 3.88 พันลบ. -37% บล.กสิกรฯแนะขายตามเทนเดอร์ออฟเฟอร์ 5.50 บ.</t>
  </si>
  <si>
    <t>https://thunhoon.com/article/288040</t>
  </si>
  <si>
    <t>"SAV" โบรกฯ มองเริ่มต้นปีมี Upside หลายประการ ขณะราคาหุ้นต่ำกว่า IPO</t>
  </si>
  <si>
    <t>SAV</t>
  </si>
  <si>
    <t>https://thunhoon.com/article/288048</t>
  </si>
  <si>
    <t>CREDIT หุ้นแบงก์เข้ามาระดมทุนรอบ 10 ปี เทรด 9 ก.พ.นี้ ชูพอร์ตโต-NIM สูง</t>
  </si>
  <si>
    <t>https://thunhoon.com/article/288050</t>
  </si>
  <si>
    <t>PTT โบรกคาดกำไรนิวไฮ บล.กสิกรฯให้เป้า 37.50 บ.</t>
  </si>
  <si>
    <t>https://thunhoon.com/article/288051</t>
  </si>
  <si>
    <t>หยวนต้า' สแกนหุ้น III คาดกำไรปกติ Q4/66 โตจากธุรกิจ Air Freigh</t>
  </si>
  <si>
    <t>https://thunhoon.com/article/288057</t>
  </si>
  <si>
    <t>บล.ทิสโก้แนะ MEGA รายได้จากแบรนด์สินค้าจะเพิ่มขึ้น</t>
  </si>
  <si>
    <t>MEGA</t>
  </si>
  <si>
    <t>https://thunhoon.com/article/288058</t>
  </si>
  <si>
    <t>CKP แนวโน้มปี 67 ฟื้นตัวดีขึ้น 'เมย์แบงก์' ชี้ราคาหุ้นปัจจุบันถูก</t>
  </si>
  <si>
    <t>ฟื้นตัวดี</t>
  </si>
  <si>
    <t>https://thunhoon.com/article/288060</t>
  </si>
  <si>
    <t>IMPACT Q3/66 สินทรัพย์เพิ่ม 331 ลบ. งวด 9 เดือน 710 ลบ.</t>
  </si>
  <si>
    <t>IMPACT</t>
  </si>
  <si>
    <t>https://thunhoon.com/article/288062</t>
  </si>
  <si>
    <t>STANLY กำไร Q3 ที่ 443 ลบ. เพิ่ม 18% งวด 9 เดือนกำไร 1.25 พันลบ. เพิ่ม 6%</t>
  </si>
  <si>
    <t>STANLY</t>
  </si>
  <si>
    <t>https://thunhoon.com/article/288065</t>
  </si>
  <si>
    <t>MINT กำไรปี 66 ที่ 5.4 พันลบ. โต 26.15% -ยอดจองห้องพัก ก.พ.-มี.ค.67 เพิ่มขึ้น</t>
  </si>
  <si>
    <t>https://thunhoon.com/article/288067</t>
  </si>
  <si>
    <t>THCOM กำไรปี 66 ที่ 354 ล. เพิ่ม 738% จ่ายปันผล 0.13 บ./หุ้น XD 21 ก.พ.</t>
  </si>
  <si>
    <t>https://thunhoon.com/article/288074</t>
  </si>
  <si>
    <t>CREDITสินเชื่อโต30% ฐานแกร่งNIMสูง</t>
  </si>
  <si>
    <t>https://thunhoon.com/article/288080</t>
  </si>
  <si>
    <t>MINTชูยอดจองเด้ง กำไรดีดสู่5.4พันล้าน</t>
  </si>
  <si>
    <t>https://thunhoon.com/article/288081</t>
  </si>
  <si>
    <t>ASWจีนหนุนอสังหา 12โครงการ2.5หมื่นล.</t>
  </si>
  <si>
    <t>จีนหนุน</t>
  </si>
  <si>
    <t>https://thunhoon.com/article/288083</t>
  </si>
  <si>
    <t>GPIมอเตอร์โชว์67คึก ค่ายรถแห่ซื้อพื้นที่เต็ม</t>
  </si>
  <si>
    <t>มอเตอร์โชว์</t>
  </si>
  <si>
    <t>ค่ายรถ</t>
  </si>
  <si>
    <t>แห่ซื้อ</t>
  </si>
  <si>
    <t>พื้นที่</t>
  </si>
  <si>
    <t>https://thunhoon.com/article/288076</t>
  </si>
  <si>
    <t>ZIGA เทิร์นอะราวด์แรง 110% เจาะกลุ่ม B2C - มาร์จิ้นสูง</t>
  </si>
  <si>
    <t>เทิร์นอะราวด์แรง</t>
  </si>
  <si>
    <t>https://thunhoon.com/article/288077</t>
  </si>
  <si>
    <t>EURO ขายหุ้นเกลี้ยง จ่อเทรดวาเลนไทน์นี้</t>
  </si>
  <si>
    <t>EURO</t>
  </si>
  <si>
    <t>https://thunhoon.com/article/288088</t>
  </si>
  <si>
    <t>STARKเผยศาลล้มละลายกลางมีคำสั่งให้'เฟ้ลปส์ดอด์จ'ฟื้นฟูกิจการ</t>
  </si>
  <si>
    <t>คำสั่ง</t>
  </si>
  <si>
    <t>ฟื้นฟูกิจการ</t>
  </si>
  <si>
    <t>https://thunhoon.com/article/288090</t>
  </si>
  <si>
    <t>BANPU โบรกฯ หั่นเป้าลงที่ 6.60 บ. คาดปรากฏการณ์ลานีน่าฉุดการเติบโต</t>
  </si>
  <si>
    <t>ปรากฎการณ์ลาลีน่า</t>
  </si>
  <si>
    <t>ฉุดการเติบโต</t>
  </si>
  <si>
    <t>https://thunhoon.com/article/288091</t>
  </si>
  <si>
    <t>หุ้น CREDIT เข้าเทรดวันแรกราคาเปิดที่ 27.50 บาท ลดลง 5.17% จากราคา IPO</t>
  </si>
  <si>
    <t>ราคาเปิด</t>
  </si>
  <si>
    <t>https://thunhoon.com/article/288094</t>
  </si>
  <si>
    <t>STA กสิกรไทย มองระยะสั้นไม่น่าดึงดูด แต่มองบวกระยะยาว</t>
  </si>
  <si>
    <t>ระยะสั้น</t>
  </si>
  <si>
    <t>ไม่น่าดึงดูด</t>
  </si>
  <si>
    <t>ระยะยาว</t>
  </si>
  <si>
    <t>https://thunhoon.com/article/288099</t>
  </si>
  <si>
    <t>AURA โบรกคาดสดใส ค้าปลีกทองคำ High season</t>
  </si>
  <si>
    <t>AURA</t>
  </si>
  <si>
    <t>ค้าปลีก</t>
  </si>
  <si>
    <t>High season</t>
  </si>
  <si>
    <t>https://thunhoon.com/article/288101</t>
  </si>
  <si>
    <t>WHA โบรกมองพื้นฐานดี เป็นหุ้นมีโอกาส</t>
  </si>
  <si>
    <t>มีโอกาส</t>
  </si>
  <si>
    <t>https://thunhoon.com/article/288102</t>
  </si>
  <si>
    <t>บล.กรุงศรีคาด AH ผลประกอบการชะลอตัว</t>
  </si>
  <si>
    <t>https://thunhoon.com/article/288108</t>
  </si>
  <si>
    <t>THCOM โบรกคาดปี 67 กำไรเล็กน้อย</t>
  </si>
  <si>
    <t>https://thunhoon.com/article/288111</t>
  </si>
  <si>
    <t>HENGดีมานด์สินเชื่อพุ่ง วางเป้าปีนี้ผลงานโตต่อ</t>
  </si>
  <si>
    <t>https://thunhoon.com/article/288115</t>
  </si>
  <si>
    <t>KYE ไตรมาส 3 กำไร 250 ลบ. เพิ่ม 393% งวด 9 เดือน กำไร 680 ลบ. เพิ่มขึ้น 447%</t>
  </si>
  <si>
    <t>KYE</t>
  </si>
  <si>
    <t>https://thunhoon.com/article/288120</t>
  </si>
  <si>
    <t>3K-BAT ไตรมาส 3 ขาดทุน 23 ลบ. งวด 9 เดือนขาดทุน 33.96 ลบ.</t>
  </si>
  <si>
    <t>3K-BAT</t>
  </si>
  <si>
    <t>https://thunhoon.com/article/288132</t>
  </si>
  <si>
    <t>TTB ชวนออมรับปีมังกร ล็อกดอกเบี้ยสูง 2.25% ต่อปี พร้อมรับดอกเบี้ยทั้งก้อนใน 7 วัน</t>
  </si>
  <si>
    <t>https://thunhoon.com/article/288136</t>
  </si>
  <si>
    <t>MINT เปิดแผน 3 ปีข้างหน้าเพิ่มรร.ใหม่-ร้านอาหาร มุ่งลดอัตราส่วนหนี้สิน</t>
  </si>
  <si>
    <t>อัตราส่วนหนี้สิน</t>
  </si>
  <si>
    <t>มุ่งลด</t>
  </si>
  <si>
    <t>https://thunhoon.com/article/288150</t>
  </si>
  <si>
    <t>บอร์ด KTC ไฟเขียวจ่ายปันผล 1.27 บาท ขึ้น XD 17 เม.ย.</t>
  </si>
  <si>
    <t>https://thunhoon.com/article/288151</t>
  </si>
  <si>
    <t>บอร์ด QTC อนุมัติปันผล 0.20 บาท ขึ้น XD 12 เม.ย., เปลี่ยนวัตถุประสงค์ใช้เงินเพิ่มทุน</t>
  </si>
  <si>
    <t>QTC</t>
  </si>
  <si>
    <t>https://thunhoon.com/article/288152</t>
  </si>
  <si>
    <t>SCCC ปี 66 กำไร 2.68 พันลบ. เพิ่ม 44.48% ปันผล 7 บ. XD 22 ก.พ. จ่าย 12 เม.ย.</t>
  </si>
  <si>
    <t>https://thunhoon.com/article/288154</t>
  </si>
  <si>
    <t>GPSC เผยปี 66 กำไร 3,694 ลบ. เพิ่มขึ้น 314% กำไรขั้นต้นของ SPP หนุน</t>
  </si>
  <si>
    <t>กำไรขั้นต้น</t>
  </si>
  <si>
    <t>https://thunhoon.com/article/288158</t>
  </si>
  <si>
    <t>บอร์ด GPSC ไฟเขียวปันผลอีก 0.44 บาท เตรียมขึ้น XD 23 ก.พ., ทั้งปี 66 จ่าย 0.74 บาท</t>
  </si>
  <si>
    <t>https://thunhoon.com/article/288133</t>
  </si>
  <si>
    <t>BANPU ยูโอบีฯ คาดกำไร Q4/66 อ่อนแอ แนะนำถือ ให้ราคาเป้าหมาย 6.10 บาท</t>
  </si>
  <si>
    <t>https://thunhoon.com/article/288146</t>
  </si>
  <si>
    <t>TACC โบรกแนะ "ซื้อ" 7.80 บ.</t>
  </si>
  <si>
    <t>TACC</t>
  </si>
  <si>
    <t>https://thunhoon.com/article/288112</t>
  </si>
  <si>
    <t>IMPACT โบรกมองแนวโน้มอีเวนท์หนุนรายได้</t>
  </si>
  <si>
    <t>https://thunhoon.com/article/288128</t>
  </si>
  <si>
    <t>AOT พรุ่งนี้ประกาศงบ โบรกฯ คาดกำไร Q1ราว 5 พันลบ. ชี้ราคาหุ้น Laggard</t>
  </si>
  <si>
    <t>https://thunhoon.com/article/288138</t>
  </si>
  <si>
    <t>ปี 67 มีโอกาส Re-rate PE กลุ่มอสังหาฯ โบรกฯ แนะ SPALI-AP-SC จังหวะสะสม</t>
  </si>
  <si>
    <t>สะสม</t>
  </si>
  <si>
    <t>https://thunhoon.com/article/288175</t>
  </si>
  <si>
    <t>AOTเพิ่มค่าพาณิชย์ สุวรรณภูมิ150ล.คน</t>
  </si>
  <si>
    <t>ค่าพาณิชย์</t>
  </si>
  <si>
    <t>https://thunhoon.com/article/288178</t>
  </si>
  <si>
    <t>BBLมั่นเศรษฐกิจโต3% จัดการเอ็นพีแอลได้ดี</t>
  </si>
  <si>
    <t>https://thunhoon.com/article/288179</t>
  </si>
  <si>
    <t>THCOMดีลลูกค้า สเปซเทคโดดเด่น รุกดาวเทียมLEO</t>
  </si>
  <si>
    <t>สเปซเทค</t>
  </si>
  <si>
    <t>https://thunhoon.com/article/288169</t>
  </si>
  <si>
    <t>ECF เหินฟ้าขยายฐานจีน อัพกำลังผลิต-ออเดอร์อื้อ</t>
  </si>
  <si>
    <t>ECF</t>
  </si>
  <si>
    <t>ฐานจีน</t>
  </si>
  <si>
    <t>https://thunhoon.com/article/288170</t>
  </si>
  <si>
    <t>‘SMD’ เซ็นร่วมทุนพันธมิตร รัฐหนุนตรวจหลับงบฟู</t>
  </si>
  <si>
    <t>รัฐ</t>
  </si>
  <si>
    <t>https://thunhoon.com/article/288172</t>
  </si>
  <si>
    <t>โฟกัสหุ้น mai : MCA กำไรเติบโตสูง แนะซื้อ-เป้า 5 บาท</t>
  </si>
  <si>
    <t>เติบโตสููง</t>
  </si>
  <si>
    <t>https://thunhoon.com/article/288173</t>
  </si>
  <si>
    <t>COMPANY SNAPSHOT : TRP จับมือพาร์ตเนอร์ใหญ่ เงินไอพีโอแน่นพร้อมลงทุน</t>
  </si>
  <si>
    <t>https://thunhoon.com/article/288191</t>
  </si>
  <si>
    <t>RML เพิ่มทุนจดทะเบียน เป็น 7,760 ลบ.</t>
  </si>
  <si>
    <t>ทุนจดทะเบียน</t>
  </si>
  <si>
    <t>https://thunhoon.com/article/288195</t>
  </si>
  <si>
    <t>หุ้น GLOBAL ราคาดีด หลังบอร์ดไฟเขียวจ่ายหุ้นปันผล พร้อมปันผลเงินสด</t>
  </si>
  <si>
    <t>GLOBAl</t>
  </si>
  <si>
    <t>ราคาดีด</t>
  </si>
  <si>
    <t>https://thunhoon.com/article/288197</t>
  </si>
  <si>
    <t>ILINKปักธงปี67พุ่ง10% ลุ้นผลประมูลงาน2พันล.</t>
  </si>
  <si>
    <t>ILINK</t>
  </si>
  <si>
    <t>ผลประมูลงาน</t>
  </si>
  <si>
    <t>https://thunhoon.com/article/288199</t>
  </si>
  <si>
    <t>TGE เผยบ.ย่อยชนะประมูลโรงไฟฟ้าขยะชุมชน ขนาด 9.9 MW ที่อุบลราชธานี</t>
  </si>
  <si>
    <t>TGE</t>
  </si>
  <si>
    <t>ประมูล</t>
  </si>
  <si>
    <t>https://thunhoon.com/article/288203</t>
  </si>
  <si>
    <t>กลยุทธ์ลงทุนหุ้น 'BPP' หลังโบรกฯ คาด Q4/66 พลิกเป็นขาดทุน</t>
  </si>
  <si>
    <t>BPP</t>
  </si>
  <si>
    <t>https://thunhoon.com/article/288206</t>
  </si>
  <si>
    <t>MINT โบรกฯ อัพกำไรปี 67 ขึ้น 11% ฟุตบอล UEFA EURO 2024 ที่เยอรมนีหนุน</t>
  </si>
  <si>
    <t>ฟุตบอล</t>
  </si>
  <si>
    <t>https://thunhoon.com/article/288207</t>
  </si>
  <si>
    <t>SAT แนวโน้ม Q4/66 ชะลอกว่าคาด 'ดาโอ' ปรับลงเป็นถือ หั่นเป้าที่ 19 บ.</t>
  </si>
  <si>
    <t>ปรับลง</t>
  </si>
  <si>
    <t>https://thunhoon.com/article/288209</t>
  </si>
  <si>
    <t>“KTMS” ติดปีก Q1/67 เปิดศูนย์ไตเทียม 3 แห่ง มั่นใจรายได้ปีนี้ แตะ 600 ลบ.</t>
  </si>
  <si>
    <t>ติดปีก</t>
  </si>
  <si>
    <t>https://thunhoon.com/article/288210</t>
  </si>
  <si>
    <t>QTC ฟอร์มแกร่ง อานิสงส์ค่าไฟขึ้น</t>
  </si>
  <si>
    <t>https://thunhoon.com/article/288213</t>
  </si>
  <si>
    <t>SJWDปักธงรายได้โตกว่า12% รุกโลจิสติกครอบคลุมเอเชีย</t>
  </si>
  <si>
    <t>https://thunhoon.com/article/288219</t>
  </si>
  <si>
    <t>BSRC บล.กรุงศรีแนะ "ซื้อ" 11.50 บ.</t>
  </si>
  <si>
    <t>https://thunhoon.com/article/288227</t>
  </si>
  <si>
    <t>TOA โบรกแนะ "ซื้อ" ยอดขาย ตปท.หนุน</t>
  </si>
  <si>
    <t>TOA</t>
  </si>
  <si>
    <t>https://thunhoon.com/article/288230</t>
  </si>
  <si>
    <t>โบรกมอง SCCC โตดีปี 67 พื้นฐานดี พร้อมปันผลสูง</t>
  </si>
  <si>
    <t>https://thunhoon.com/article/288234</t>
  </si>
  <si>
    <t>OR โบรกฯ คาดแจ้งงบพรุ่งนี้ มอง Q4/66 อ่อนตัว แต่แนวโน้ม Q1/67 ฟื้น</t>
  </si>
  <si>
    <t>https://thunhoon.com/article/288237</t>
  </si>
  <si>
    <t>SAT โบรกคาดกำไรชะลอตัว ตามยอดผลิตรถ</t>
  </si>
  <si>
    <t>https://thunhoon.com/article/288238</t>
  </si>
  <si>
    <t>TTCL โบรกฯคาดธุรกิจปี 67 สดใส ลุ้น 2 งานใหม่ใน Q1/67</t>
  </si>
  <si>
    <t>https://thunhoon.com/article/288249</t>
  </si>
  <si>
    <t>AOT โชว์กำไรไตรมาส1/67 พุ่งแตะ 4.53 พันล้าน เหตุเที่ยวบิน-ผู้โดยสารเพิ่ม</t>
  </si>
  <si>
    <t>เที่ยวบิน</t>
  </si>
  <si>
    <t>https://thunhoon.com/article/288250</t>
  </si>
  <si>
    <t>PSL ปี 66 กำไร 709 ลบ. ลดลง 85% ปันผล 0.05 บ. XD 23 ก.พ. จ่าย 11 มี.ค.</t>
  </si>
  <si>
    <t>https://thunhoon.com/article/288252</t>
  </si>
  <si>
    <t>PTTGC เผยปี 66 พลิกมีกำไร 999.13 ลบ. จากขาดทุน 8.75 พันลบ.ในปี 65</t>
  </si>
  <si>
    <t>https://thunhoon.com/article/288255</t>
  </si>
  <si>
    <t>EPG กำไรไตรมาส3ปี66/67 โต 40% แตะ 297 ล้าน เหตุ รายได้ทุกกลุ่มเพิ่มขึ้น</t>
  </si>
  <si>
    <t>https://thunhoon.com/article/288259</t>
  </si>
  <si>
    <t>SUSCOน้ำมันแกร่ง ยอดรถอีวีBYDหนุนโต</t>
  </si>
  <si>
    <t>ยอดรถอีวี</t>
  </si>
  <si>
    <t>https://thunhoon.com/article/288260</t>
  </si>
  <si>
    <t>BJCตรุษจีนเงินสะพัด ดัน“บิ๊กซี รีเทล”เข้าเทรด</t>
  </si>
  <si>
    <t>https://thunhoon.com/article/288268</t>
  </si>
  <si>
    <t>AOTขึ้นค่าบริการเม.ย. กำไรQ1แตะ4.5พันล้าน</t>
  </si>
  <si>
    <t>ค่าบริการ</t>
  </si>
  <si>
    <t>https://thunhoon.com/article/288262</t>
  </si>
  <si>
    <t>JUBILE รับทรัพย์เทศกาล ตรุษจีน-วาเลนไทน์ยอดฟู</t>
  </si>
  <si>
    <t>JUBILE</t>
  </si>
  <si>
    <t>https://thunhoon.com/article/288275</t>
  </si>
  <si>
    <t>JMARTปี66ขาดทุน 447ล้าน-ตั้งเป้าผลดำเนินงานปีนี้เติบโต</t>
  </si>
  <si>
    <t>JMART</t>
  </si>
  <si>
    <t>https://thunhoon.com/article/288276</t>
  </si>
  <si>
    <t>JMT ปี 66 กำไร 2,011 ลบ. โต 15% ลุยซื้อหนี้ด้อยคุณภาพเพิ่มดันพอร์ตโต</t>
  </si>
  <si>
    <t>https://thunhoon.com/article/288277</t>
  </si>
  <si>
    <t>รัฐเร่งเบิกงบ โบรกคาด GLOBAL กำไรปี 67 โต</t>
  </si>
  <si>
    <t>https://thunhoon.com/article/288278</t>
  </si>
  <si>
    <t>JMT โบรกฯ ชี้ Q4/66 กำไรดีกว่าคาด หุ้นที่อ่อนตัว สะท้อนปัจจัยลบระยะสั้นแล้ว</t>
  </si>
  <si>
    <t>https://thunhoon.com/article/288280</t>
  </si>
  <si>
    <t>หุ้น AOT ราคาร่วง โบรกฯ ชี้กำไร Q1 ต่ำกว่าคาด แนวโน้มยังเป็นบวก</t>
  </si>
  <si>
    <t>https://thunhoon.com/article/288286</t>
  </si>
  <si>
    <t>BAM บล.ทิสโก้คงแนะนำ "ซื้อ" เป้า 16 บ.</t>
  </si>
  <si>
    <t>BAM</t>
  </si>
  <si>
    <t>https://thunhoon.com/article/288289</t>
  </si>
  <si>
    <t>STEC โบรกคาดรายได้ก่อสร้างชดเชยรถไฟฟ้าชมพู-เหลือง</t>
  </si>
  <si>
    <t>https://thunhoon.com/article/288290</t>
  </si>
  <si>
    <t>JMT ราคาหุ้นพุ่ง บัวหลวงชี้กำไร Q4/66 ตามคาด มองแนวโน้ม Q1/67 โตต่อเนื่อง</t>
  </si>
  <si>
    <t>ตามคาด</t>
  </si>
  <si>
    <t>https://thunhoon.com/article/288291</t>
  </si>
  <si>
    <t>JMART มั่น! ปี 67 New High ชู JMT เป็นพระเอก TEENOI เป็นดาวรุ่ง</t>
  </si>
  <si>
    <t>https://thunhoon.com/article/288296</t>
  </si>
  <si>
    <t>EPG โบรกฯ ชี้กำไร Q3 ดีตามคาด แนวโน้ม Q4 สดใส</t>
  </si>
  <si>
    <t>ดีตามคาด</t>
  </si>
  <si>
    <t>https://thunhoon.com/article/288299</t>
  </si>
  <si>
    <t>SINGER ราคาดีดขึ้น หลังกำไร Q4 ดีกว่า Q3 โบรกฯ คาดปี 67 ฟื้นมีกำไร</t>
  </si>
  <si>
    <t>SINGER</t>
  </si>
  <si>
    <t>https://thunhoon.com/article/288306</t>
  </si>
  <si>
    <t>GPSC โบรกมองอานิสงส์บวกปรับโครงสร้างต้นทุนก๊าซ</t>
  </si>
  <si>
    <t>อานิสงส์บวก</t>
  </si>
  <si>
    <t>https://thunhoon.com/article/288309</t>
  </si>
  <si>
    <t>IMPACT โบรกคาดอีเวนท์ปี67พุ่งแรงหนุนเติบโต</t>
  </si>
  <si>
    <t>อีเวนท์</t>
  </si>
  <si>
    <t>https://thunhoon.com/article/288313</t>
  </si>
  <si>
    <t>AURA ทองขายดีวันวาเลนไทน์ เร่งผุดสาขา-รายได้ปีนี้พุ่ง15%</t>
  </si>
  <si>
    <t>ทอง</t>
  </si>
  <si>
    <t>https://thunhoon.com/article/288317</t>
  </si>
  <si>
    <t>"RT" ตั้งเป้าปี 67 รายได้ โต 20% เพิ่มอัตรากำไรสุทธิ ดัน Backlog 8,300 ลบ.</t>
  </si>
  <si>
    <t>RT</t>
  </si>
  <si>
    <t>อัตรากำไรสุทธิ</t>
  </si>
  <si>
    <t>https://thunhoon.com/article/288319</t>
  </si>
  <si>
    <t>DCC ปี 66 กำไร 1.18 พันลบ. ลด 28% ปันผล 0.012 บ. XD 1 เม.ย.</t>
  </si>
  <si>
    <t>DCC</t>
  </si>
  <si>
    <t>https://thunhoon.com/article/288332</t>
  </si>
  <si>
    <t>KCE ปี 66 กำไร 1.72 พันลบ. ลดลง 26%</t>
  </si>
  <si>
    <t>https://thunhoon.com/article/288337</t>
  </si>
  <si>
    <t>IRPC ปี 66 ขาดทุน 2.92 พันล้าน ลดลง33% ทุ่มงบลงทุนปีนี้ 6 พันล้าน</t>
  </si>
  <si>
    <t>IRPC</t>
  </si>
  <si>
    <t>https://thunhoon.com/article/288338</t>
  </si>
  <si>
    <t>OR กำไรปี 66 ที่ 11,094 ลบ. โต 7% , Q4/66 ที่ 193 ลบ.ชะลอตัว</t>
  </si>
  <si>
    <t>https://thunhoon.com/article/288345</t>
  </si>
  <si>
    <t>OR ปันผล 0.27 บ./หุ้น ขึ้น XD 23 ก.พ. จ่าย 29 เม.ย.</t>
  </si>
  <si>
    <t>https://thunhoon.com/article/288355</t>
  </si>
  <si>
    <t>บูมเที่ยวสงกรานต์ MINTลุ้นปันผลสูง</t>
  </si>
  <si>
    <t>https://thunhoon.com/article/288356</t>
  </si>
  <si>
    <t>JMARTเร่งเครื่องยนต์ JMT-ตี๋น้อย-Jปั้นนิวไฮ</t>
  </si>
  <si>
    <t>https://thunhoon.com/article/288358</t>
  </si>
  <si>
    <t>CPAXTโชว์งบวันนี้ กำไรQ4โดด3พันล. ชูต้นทุนการเงินลด</t>
  </si>
  <si>
    <t>โดด</t>
  </si>
  <si>
    <t>https://thunhoon.com/article/288350</t>
  </si>
  <si>
    <t>24CS ก่อสร้างฉายแววฟื้น เร่งเครื่องงบเทิร์นอะราวด์</t>
  </si>
  <si>
    <t>24CS</t>
  </si>
  <si>
    <t>ฉายแวว</t>
  </si>
  <si>
    <t>https://thunhoon.com/article/288352</t>
  </si>
  <si>
    <t>NAT ฮอตขายเกลี้ยง พร้อมเทรด 15 ก.พ.นี้</t>
  </si>
  <si>
    <t>https://thunhoon.com/article/288354</t>
  </si>
  <si>
    <t>HL ขยายสาขา เร่งอัพมาร์จิ้น อีซี่อี-รีซีทดัน</t>
  </si>
  <si>
    <t>HL</t>
  </si>
  <si>
    <t>https://thunhoon.com/article/288362</t>
  </si>
  <si>
    <t>บอร์ด IRPC ไฟเขียวปันผล 0.03 บาท ขึ้น XD 27 ก.พ.</t>
  </si>
  <si>
    <t>https://thunhoon.com/article/288364</t>
  </si>
  <si>
    <t>MC ไตรมาส2/67 กำไร 283 ลบ. โต14%-จ่ายปันผล 0.50 บาท</t>
  </si>
  <si>
    <t>https://thunhoon.com/article/288365</t>
  </si>
  <si>
    <t>หุ้น KCE ร่วงแรง โบรกฯ ชี้กำไร Q4/66 ต่ำกว่าคาด, หั่นราคาเป้าหมายลง</t>
  </si>
  <si>
    <t>หั่นลง</t>
  </si>
  <si>
    <t>https://thunhoon.com/article/288366</t>
  </si>
  <si>
    <t>"CBG" รับรู้รายได้เครื่องดื่มเพิ่ม โบรกฯ แนะซื้อ เป้า 109 บ.</t>
  </si>
  <si>
    <t>https://thunhoon.com/article/288371</t>
  </si>
  <si>
    <t>โบรกคาด VGI โฆษณาลดลง แม้ผู้โดยสารรถ BTS สูงขึ้น</t>
  </si>
  <si>
    <t>โฆษณา</t>
  </si>
  <si>
    <t>https://thunhoon.com/article/288373</t>
  </si>
  <si>
    <t>OR โบรกฯ ชี้กำไร Q4/66 อ่อนแอตามคาด มอง Q1/67 ยังท้าทาย</t>
  </si>
  <si>
    <t>https://thunhoon.com/article/288375</t>
  </si>
  <si>
    <t>DMT ตั้งเป้ารายได้ปี 67 โต 10% ท่องเทียวหนุน ลุยประมูลงานใหม่</t>
  </si>
  <si>
    <t>DMT</t>
  </si>
  <si>
    <t>https://thunhoon.com/article/288380</t>
  </si>
  <si>
    <t>CPALL 'ทริส' จัดอันดับเรทติ้งหุ้นกู้ชุดใหม่ 1.5 หมื่นลบ. ที่ A+</t>
  </si>
  <si>
    <t>https://thunhoon.com/article/288382</t>
  </si>
  <si>
    <t>CK โบรกฯ สแกน Q4/66 ไม่เด่น พื้นฐานปี 67 ยังแกร่ง โอกาสได้งานเพิ่ม</t>
  </si>
  <si>
    <t>โอกาสได้งาน</t>
  </si>
  <si>
    <t>https://thunhoon.com/article/288394</t>
  </si>
  <si>
    <t>WHAUP ธุรกิจน้ำน้อย ไฟฟ้าดีกว่า โบรกคงคำแนะนำ "ซื้อ"</t>
  </si>
  <si>
    <t>น้อย</t>
  </si>
  <si>
    <t>โบรกคงคำแนะนำ</t>
  </si>
  <si>
    <t>https://thunhoon.com/article/288397</t>
  </si>
  <si>
    <t>TNRวาเลนไทน์ดันยอดพุ่ง บาทอ่อนค่าหนุนปี67งบโต</t>
  </si>
  <si>
    <t>TNR</t>
  </si>
  <si>
    <t>บาทอ่อนค่า</t>
  </si>
  <si>
    <t>https://thunhoon.com/article/288399</t>
  </si>
  <si>
    <t>“NAT” พร้อมลงสนาม mai พรุ่งนี้ มั่นใจพื้นฐานแกร่ง พร้อมขยายธุรกิจตามแผน</t>
  </si>
  <si>
    <t>https://thunhoon.com/article/288401</t>
  </si>
  <si>
    <t>โบรกคาด BA ฟื้นไตรมาส 1/67</t>
  </si>
  <si>
    <t>https://thunhoon.com/article/288406</t>
  </si>
  <si>
    <t>KCE โบรกฯแห่ลดราคาเป้าหมาย หลังกำไรต่ำคาด-จับตาประชุมนักวิเคราะห์วันนี้</t>
  </si>
  <si>
    <t>โบรกฯแห่ลด</t>
  </si>
  <si>
    <t>https://thunhoon.com/article/288416</t>
  </si>
  <si>
    <t>MINT บล.ทรีนีตี้ แนะนำ "ซื้อ" เป้า 42 บ.</t>
  </si>
  <si>
    <t>https://thunhoon.com/article/288421</t>
  </si>
  <si>
    <t>บอร์ด TOP ไฟเขียวปันผลอีก 2.75 บาท XD 27 ก.พ., ทั้งปี 66 จ่าย 3.40 บาท</t>
  </si>
  <si>
    <t>https://thunhoon.com/article/288423</t>
  </si>
  <si>
    <t>TOP ปี66 กำไร1.94 หมื่นลบ. ลด40% คาดราคาน้ำมันดิบไตรมาส1/67่ปรับตัวลง</t>
  </si>
  <si>
    <t>ปรับตัวลง</t>
  </si>
  <si>
    <t>https://thunhoon.com/article/288427</t>
  </si>
  <si>
    <t>CPAXT ไตรมาส 4/66 กำไร 3,282 ลบ. เพิ่มขึ้นกว่า 33% ปี 67 เดินหน้าสร้างความแข็งแกร่ง ตั้งเป้ายอดขายโตต่อเนื่อง</t>
  </si>
  <si>
    <t>https://thunhoon.com/article/288428</t>
  </si>
  <si>
    <t>BTSไตรมาส3ปี66/67ขาดทุน 4.7 พันลบ.เหตุรับรู้ด้อยค่าเงินลงทุนKEX-SINGER</t>
  </si>
  <si>
    <t>https://thunhoon.com/article/288433</t>
  </si>
  <si>
    <t>บอร์ดCPALLไฟเขียวCPAXTรับโอนกิจการโลตัสส์-ควบรวม'เอก-ชัยฯ'เพื่อตั้งบริษัทใหม่</t>
  </si>
  <si>
    <t>https://thunhoon.com/article/288434</t>
  </si>
  <si>
    <t>PTTน้ำมัน85ดอลล์ ชูยิลด์ปันผลสูง6%</t>
  </si>
  <si>
    <t>ยิลด์ปันผล</t>
  </si>
  <si>
    <t>https://thunhoon.com/article/288435</t>
  </si>
  <si>
    <t>NATฉมังอินฟราเทค โซลูชั่นครบโตสนั่น</t>
  </si>
  <si>
    <t>โซลูชั่น</t>
  </si>
  <si>
    <t>โตสนั่น</t>
  </si>
  <si>
    <t>https://thunhoon.com/article/288438</t>
  </si>
  <si>
    <t>SAVไฮซีซันเวียดนาม บินผ่านน่านฟ้ากัมพูชา</t>
  </si>
  <si>
    <t>เวียดนาม</t>
  </si>
  <si>
    <t>https://thunhoon.com/article/288439</t>
  </si>
  <si>
    <t>TFGลั่นผลงานบวกQ1 ราคาหมูฟื้นต้นทุนลด</t>
  </si>
  <si>
    <t>https://thunhoon.com/article/288429</t>
  </si>
  <si>
    <t>WARRIX บอลไทยฟีเวอร์ ติดเทรนด์โลกดัน Q1 เด่น</t>
  </si>
  <si>
    <t>บอลไทย</t>
  </si>
  <si>
    <t>ฟีเวอร์</t>
  </si>
  <si>
    <t>https://thunhoon.com/article/288430</t>
  </si>
  <si>
    <t>ATP30 ลุยบริการลูกค้าใหม่ ต้นทุนน้ำมันลด-ท่องเที่ยวดี</t>
  </si>
  <si>
    <t>ATP30</t>
  </si>
  <si>
    <t>บริการใหม่</t>
  </si>
  <si>
    <t>https://thunhoon.com/article/288431</t>
  </si>
  <si>
    <t>SONIC รายได้โต 15% ขนส่งติดเครื่องวิ่งต่อ</t>
  </si>
  <si>
    <t>SONIC</t>
  </si>
  <si>
    <t>วิ่งต่อ</t>
  </si>
  <si>
    <t>https://thunhoon.com/article/288440</t>
  </si>
  <si>
    <t>BTS งดจ่ายเงินปันผล ปรับถือหุ้นตรงใน VGI 60.97%</t>
  </si>
  <si>
    <t>งดจ่าย</t>
  </si>
  <si>
    <t>https://thunhoon.com/article/288441</t>
  </si>
  <si>
    <t>TOP กำไรตามคาด-ปันผลดี บล.กสิกรฯเพิ่มเป้าเป็น 61.25 บ.</t>
  </si>
  <si>
    <t>https://thunhoon.com/article/288442</t>
  </si>
  <si>
    <t>CPAXT กำไรสูงกว่าตลาดคาด โบรกมองปี 67 กำไรโตต่อเนื่อง</t>
  </si>
  <si>
    <t>สูงกว่าตลาดคาด</t>
  </si>
  <si>
    <t>https://thunhoon.com/article/288447</t>
  </si>
  <si>
    <t>หุ้น NAT เข้าเทรดวันแรกราคาเปิดที่ 5.95 บาท เพิ่มขึ้น 10.19% จาก IPO</t>
  </si>
  <si>
    <t>https://thunhoon.com/article/288452</t>
  </si>
  <si>
    <t>ฺBTS โบรกเผยผลขาดทุนจากการด้อยค่าเพิ่มขึ้น</t>
  </si>
  <si>
    <t>https://thunhoon.com/article/288454</t>
  </si>
  <si>
    <t>CPAXT เตรียมปรับโครงสร้าง โบรกมองเป็นผลดี</t>
  </si>
  <si>
    <t>ผลดี</t>
  </si>
  <si>
    <t>https://thunhoon.com/article/288455</t>
  </si>
  <si>
    <t>KCE โบรกฯ แห่ทุบราคาเป้าหมายลง หลังประชุมนักวิเคราะห์ มอง 1H/67 ไม่สดใส</t>
  </si>
  <si>
    <t>https://thunhoon.com/article/288457</t>
  </si>
  <si>
    <t>Mเทศกาล-ท่องเที่ยวทำเงิน ล็อกต้นทุนวัตถุดิบดันกำไร</t>
  </si>
  <si>
    <t>เทศกาล</t>
  </si>
  <si>
    <t>https://thunhoon.com/article/288462</t>
  </si>
  <si>
    <t>AMATA อุปสงค์ที่ดินปี 67 อยู่ระดับสูง โบรกฯ คาดกำไรจะสร้างจุดสูงสุดใหม่</t>
  </si>
  <si>
    <t>อยู่ระดับสูง</t>
  </si>
  <si>
    <t>จะสร้างจุดสูงสุดใหม่</t>
  </si>
  <si>
    <t>https://thunhoon.com/article/288467</t>
  </si>
  <si>
    <t>MC แนวโน้มกำไรโตต่อเนื่อง โบรกแนะปันผลเด่น</t>
  </si>
  <si>
    <t>แนวโน้มกำไร</t>
  </si>
  <si>
    <t>https://thunhoon.com/article/288473</t>
  </si>
  <si>
    <t>SAWAD โบรกแนะเป็นจังหวะเข้าลงทุน</t>
  </si>
  <si>
    <t>จังหวะเข้าลงทุน</t>
  </si>
  <si>
    <t>https://thunhoon.com/article/288474</t>
  </si>
  <si>
    <t>LPN กำไรปี 66ที่ 352.66 ลบ. ลดลง 42.39% ยอด Backlog 2,340 ลบ.ทยอยรับรู้ปี 67-68</t>
  </si>
  <si>
    <t>https://thunhoon.com/article/288478</t>
  </si>
  <si>
    <t>ITC ปี 66 กำไร 2,281 ลบ. ลดลง 49% ปันผล 0.35 บ. XD 29 ก.พ. จ่าย 24 เม.ย.</t>
  </si>
  <si>
    <t>https://thunhoon.com/article/288480</t>
  </si>
  <si>
    <t>บอร์ด LPN ไฟเขียวปันผลอีก 0.05 บาท ขึ้น XD 28 ก.พ., ทั้งปี 66 จ่าย 0.13 บาท</t>
  </si>
  <si>
    <t>https://thunhoon.com/article/288483</t>
  </si>
  <si>
    <t>TOP โบรกมองเด่นกว่าคู่แข่ง ปันผลสูงกว่าคาด</t>
  </si>
  <si>
    <t>เด่นกว่าคู่แข่ง</t>
  </si>
  <si>
    <t>https://thunhoon.com/article/288484</t>
  </si>
  <si>
    <t>BBL เริ่มผ่อนคลายตั้งสำรอง โบรกแนะ "ซื้อ"</t>
  </si>
  <si>
    <t>https://thunhoon.com/article/288487</t>
  </si>
  <si>
    <t>SAK ปี 66 กำไร 749 ลบ. เพิ่มขึ้น 5.5% ปันผล 0.15 บ./หุ้น ปี 67 มั่นใจพอร์ตสินเชื่อโต 15%</t>
  </si>
  <si>
    <t>SAK</t>
  </si>
  <si>
    <t>https://thunhoon.com/article/288489</t>
  </si>
  <si>
    <t>TTCL หยวนต้าฯ มองราคาหุ้นไม่แพง มีปันผล แนะซื้อ</t>
  </si>
  <si>
    <t>https://thunhoon.com/article/288493</t>
  </si>
  <si>
    <t>หุ้น CPAXT พุ่งแรง โบรกฯ ชี้กำไร Q4/66 ดีกว่าคาด แนวโน้ม Q1/67 โตต่อเนื่อง</t>
  </si>
  <si>
    <t>https://thunhoon.com/article/288507</t>
  </si>
  <si>
    <t>GULF ปี 66 กำไร 1.49 หมื่นลบ. เพิ่ม 30% จากปี 65</t>
  </si>
  <si>
    <t>https://thunhoon.com/article/288510</t>
  </si>
  <si>
    <t>DELTA กำไรปี 66 ที่ 1.84 หมื่นลบ. โต 20.06% ,ปันผล 0.45 บาท XD 7 มี.ค.</t>
  </si>
  <si>
    <t>https://thunhoon.com/article/288512</t>
  </si>
  <si>
    <t>HENG ปี 66 กำไร 422 ลบ. ลดลง 8% ปันผล 0.0665 บ. XD 1 มี.ค. จ่าย 10 พ.ค.</t>
  </si>
  <si>
    <t>https://thunhoon.com/article/288520</t>
  </si>
  <si>
    <t>PTT โชว์กำไรปี 66 ที่ 1.12 แสนลบ. โต 22.87% จ่ายปันผลอีก 1.20 บาท XD 29 ก.พ. จ่าย 30 เม.ย</t>
  </si>
  <si>
    <t>https://thunhoon.com/article/288525</t>
  </si>
  <si>
    <t>GULFชูกำไรดีด29%</t>
  </si>
  <si>
    <t>https://thunhoon.com/article/288523</t>
  </si>
  <si>
    <t>TGEจัดหมื่นล้าน อัพผลิต200เมก ดันรายได้พุ่ง10%</t>
  </si>
  <si>
    <t>https://thunhoon.com/article/288513</t>
  </si>
  <si>
    <t>STC กำไรแรงทะยาน 618% โรงงานใหม่โกยเงินเข้าอื้อ</t>
  </si>
  <si>
    <t>STC</t>
  </si>
  <si>
    <t>แรงทะยาน</t>
  </si>
  <si>
    <t>โรงงานใหม่</t>
  </si>
  <si>
    <t>โกยเงินเข้าอื้อ</t>
  </si>
  <si>
    <t>https://thunhoon.com/article/288514</t>
  </si>
  <si>
    <t>JPARK ดีมานด์จอดรถคึก ปักธงโค้งแรกแตะ 3 พันช่อง</t>
  </si>
  <si>
    <t>https://thunhoon.com/article/288516</t>
  </si>
  <si>
    <t>BBIK กำไรโตเด่น รับส่วนแบ่งลงทุน เคาะราคา 102 บ.</t>
  </si>
  <si>
    <t>https://thunhoon.com/article/288537</t>
  </si>
  <si>
    <t>บล.ดาโอแนะ"ซื้อ" CPN เป้า 82.00 บ.</t>
  </si>
  <si>
    <t>https://thunhoon.com/article/288539</t>
  </si>
  <si>
    <t>THANI ปี 66 กำไร 1,287 ลบ. ลดลง 27% จ่ายหุ้นปันผล 10 : 1 และเงินสด 0.02 บ.</t>
  </si>
  <si>
    <t>THANI</t>
  </si>
  <si>
    <t>https://thunhoon.com/article/288540</t>
  </si>
  <si>
    <t>ADVANC โบรกมองเป็นโอกาสเข้าซื้อ</t>
  </si>
  <si>
    <t>https://thunhoon.com/article/288554</t>
  </si>
  <si>
    <t>THANI กำไรต่ำขาด โบรกมองยังไม่ฟื้นตัว</t>
  </si>
  <si>
    <t>ต่ำขาด</t>
  </si>
  <si>
    <t>ยังไม่ฟื้นตัว</t>
  </si>
  <si>
    <t>https://thunhoon.com/article/288562</t>
  </si>
  <si>
    <t>HENG ผลงานดี พอร์ตสินเชื่อโต โบรกแนะเป้าราคา 1.90 บ.</t>
  </si>
  <si>
    <t>https://thunhoon.com/article/288580</t>
  </si>
  <si>
    <t>TACC โบรกฯ คาดกำไรปกติ Q4/66 ดีสุดรอบ 5 ไตรมาส ปันผลสูงที่ 7.5% ต่อปี</t>
  </si>
  <si>
    <t>https://thunhoon.com/article/288591</t>
  </si>
  <si>
    <t>TFM ยอดขายสูงสุดเป็นประวัติการณ์ เดินหน้าจ่ายปันผล</t>
  </si>
  <si>
    <t>TFM</t>
  </si>
  <si>
    <t>สูงสุดเป็นประวัติการณ์</t>
  </si>
  <si>
    <t>https://thunhoon.com/article/288592</t>
  </si>
  <si>
    <t>TASCO ปี 66 กำไร 2.3 พันลบ.ลดลง 2.58% ปันผลอีก 1 บาท ขึ้น XD 29 ก.พ.</t>
  </si>
  <si>
    <t>https://thunhoon.com/article/288594</t>
  </si>
  <si>
    <t>AUCT ปี 66 กำไร 348 ลบ. เพิ่ม 38%</t>
  </si>
  <si>
    <t>https://thunhoon.com/article/288597</t>
  </si>
  <si>
    <t>บอร์ด CBG ไฟเขียวปันผลอีก 0.50 บาท ขึ้น XD 29 ก.พ. ทั้งปี 66 จ่าย 0.90 บาท</t>
  </si>
  <si>
    <t>https://thunhoon.com/article/288601</t>
  </si>
  <si>
    <t>CBG ปี 66 กำไร 1,924 ลบ. ตามโบรกคาด</t>
  </si>
  <si>
    <t>ตามโบรกคาด</t>
  </si>
  <si>
    <t>https://thunhoon.com/article/288578</t>
  </si>
  <si>
    <t>OR ยูโอบีฯ คาดกำไร Q1/67 ฟื้น ตามค่าการตลาดสูงขึ้น ให้เป้า 20 บาท</t>
  </si>
  <si>
    <t>https://thunhoon.com/article/288558</t>
  </si>
  <si>
    <t>LPN โบรกคาดกำไร Q1/67 ยังลงต่อ</t>
  </si>
  <si>
    <t>ยังลงต่อ</t>
  </si>
  <si>
    <t>https://thunhoon.com/article/288623</t>
  </si>
  <si>
    <t>CBGกำไรโดด59% โกยต่อมาร์เก็ตแชร์</t>
  </si>
  <si>
    <t>โกยต่อ</t>
  </si>
  <si>
    <t>https://thunhoon.com/article/288622</t>
  </si>
  <si>
    <t>AKRหม้อแปลงขายพุ่ง ประมูลงานใหม่3พันล.</t>
  </si>
  <si>
    <t>AKR</t>
  </si>
  <si>
    <t>https://thunhoon.com/article/288612</t>
  </si>
  <si>
    <t>SMART กำไรติดปีกพุ่ง 173% วางกลยุทธ์ลุยโปรดักต์ ESG</t>
  </si>
  <si>
    <t>SMART</t>
  </si>
  <si>
    <t>ติดปีกพุ่ง</t>
  </si>
  <si>
    <t>https://thunhoon.com/article/288614</t>
  </si>
  <si>
    <t>โฟกัสหุ้น mai : TACCจับตา Q4/66 พีค แนะซื้อ-อัพเป้า 7.60 บ.</t>
  </si>
  <si>
    <t>พีค</t>
  </si>
  <si>
    <t>https://thunhoon.com/article/288615</t>
  </si>
  <si>
    <t>COMPANY SNAPSHOT : AMA ธุรกิจเดินเรือฉายแววเด่น ติดอันดับขนน้ำมันปาล์มเอเชีย</t>
  </si>
  <si>
    <t>ฉายแววเด่น</t>
  </si>
  <si>
    <t>https://thunhoon.com/article/288632</t>
  </si>
  <si>
    <t>PSH ปี 66 กำไร 2,206 ลบ. ลด 20% ปันผล 0.65 บ. XD 1 มี.ค. จ่าย 24 พ.ค.</t>
  </si>
  <si>
    <t>https://thunhoon.com/article/288633</t>
  </si>
  <si>
    <t>#ภควัตจัดให้!! หุ้น NSL คาดงบ Q4/66 ออกมาดี-ราคาเชิงเทคนิคหนุน</t>
  </si>
  <si>
    <t>ออกมาดี</t>
  </si>
  <si>
    <t>ราคาเชิงเทคนิค</t>
  </si>
  <si>
    <t>https://thunhoon.com/article/288634</t>
  </si>
  <si>
    <t>THANI กำไร Q4/66 ต่ำคาด บล.กสิกร ลดราคาเป้าหมาย</t>
  </si>
  <si>
    <t>https://thunhoon.com/article/288635</t>
  </si>
  <si>
    <t>AUCT โบรกแนะ "ซื้อ" เป้า 12.80 บ.มองรายได้ปีนี้แข็งแกร่ง</t>
  </si>
  <si>
    <t>https://thunhoon.com/article/288639</t>
  </si>
  <si>
    <t>ICHI โบรกมองเติบโต แนวโน้มชาพร้อมดื่มขายดี Summer</t>
  </si>
  <si>
    <t>https://thunhoon.com/article/288642</t>
  </si>
  <si>
    <t>BGC ปี 67 ฟื้นตัว มาตรการรัฐหนุน - ต้นทุนลด</t>
  </si>
  <si>
    <t>BGC</t>
  </si>
  <si>
    <t>มาตรการรัฐ</t>
  </si>
  <si>
    <t>https://thunhoon.com/article/288643</t>
  </si>
  <si>
    <t>STGT ราคาพุ่ง หลังปริมาณขายปี 66 สูงสุดตั้งแต่ตั้งบริษัท, ปันผลอีก 0.50 บาท</t>
  </si>
  <si>
    <t>STGT</t>
  </si>
  <si>
    <t>https://thunhoon.com/article/288645</t>
  </si>
  <si>
    <t>ITC หยวนต้าฯ หั่นกำไรปี 67 ลง ชี้ราคาหุ้นขาดปัจจัยบวกใหม่หนุน</t>
  </si>
  <si>
    <t>ขาดปัจจัยบวกหนุน</t>
  </si>
  <si>
    <t>https://thunhoon.com/article/288649</t>
  </si>
  <si>
    <t>TASCO หยวนต้าชี้กำไรปกติ Q4/66 ต่ำกว่าคาด มองจะกลับมาเร่งตัว Q2/67</t>
  </si>
  <si>
    <t>https://thunhoon.com/article/288651</t>
  </si>
  <si>
    <t>SIS โบรกคาดรายได้ฟื้น ผลบวก Easy e-Receipt</t>
  </si>
  <si>
    <t>SIS</t>
  </si>
  <si>
    <t>https://thunhoon.com/article/288676</t>
  </si>
  <si>
    <t>PRAPATกำไรปี66โต111% แจกปันผลเป็นหุ้น-เงินสด</t>
  </si>
  <si>
    <t>https://thunhoon.com/article/288696</t>
  </si>
  <si>
    <t>AMANAH กำไรปี 66 ที่ 189 ลบ. ลดลง 38.98% จ่ายหุ้นปันผล 7:1</t>
  </si>
  <si>
    <t>AMANAH</t>
  </si>
  <si>
    <t>https://thunhoon.com/article/288701</t>
  </si>
  <si>
    <t>บอร์ด JTS ไฟเขียวเข้าลงทุนในธุรกิจ Generative AI ทุ่มเงิน 1 พันลบ.-กู้จาก JAS 400 ลบ.</t>
  </si>
  <si>
    <t>JTS</t>
  </si>
  <si>
    <t>https://thunhoon.com/article/288710</t>
  </si>
  <si>
    <t>เคล็ดช็อปหุ้นปันผล NERลั่นราคายางเด้ง</t>
  </si>
  <si>
    <t>https://thunhoon.com/article/288707</t>
  </si>
  <si>
    <t>NLหุ้นรับเหมาผงาด กำไร9เดือนพุ่ง1,203%</t>
  </si>
  <si>
    <t>NL</t>
  </si>
  <si>
    <t>https://thunhoon.com/article/288702</t>
  </si>
  <si>
    <t>BIZปักธงรายได้โตต่อ10% ปี66กำไรพุ่ง50%มีปันผล</t>
  </si>
  <si>
    <t>BIZ</t>
  </si>
  <si>
    <t>https://thunhoon.com/article/288709</t>
  </si>
  <si>
    <t>EPGรับโชคบาทอ่อน แววQ4โตต่อ-เป้า9บ.</t>
  </si>
  <si>
    <t>แวว</t>
  </si>
  <si>
    <t>https://thunhoon.com/article/288687</t>
  </si>
  <si>
    <t>AUCT กำไรพุ่งชน348ล้าน รถประมูลคึก-ดันงบนิวไฮ</t>
  </si>
  <si>
    <t>https://thunhoon.com/article/288688</t>
  </si>
  <si>
    <t>‘KTMS’ รับคนไข้พรีเมียม รุกเอกชนมาร์จิ้นสูง</t>
  </si>
  <si>
    <t>https://thunhoon.com/article/288689</t>
  </si>
  <si>
    <t>PRAPAT กำไรโต 111% แจกหุ้นปันผล-เงินสด</t>
  </si>
  <si>
    <t>https://thunhoon.com/article/288690</t>
  </si>
  <si>
    <t>สแกนหุ้น JPARK มองผลงานแกร่ง โอกาสเติบโตสูง</t>
  </si>
  <si>
    <t>โอกาสเติบโต</t>
  </si>
  <si>
    <t>https://thunhoon.com/article/288716</t>
  </si>
  <si>
    <t>DIF โบรกแนะ"ซื้อ"แต่ลดราคาเป้าหมาย</t>
  </si>
  <si>
    <t>https://thunhoon.com/article/288719</t>
  </si>
  <si>
    <t>MC คุย บล.กรุงศรี เป้าเพิ่มสาขา แผนโฆษณา ทิศทางเติบโตดี</t>
  </si>
  <si>
    <t>ทิศทางเติบโต</t>
  </si>
  <si>
    <t>https://thunhoon.com/article/288721</t>
  </si>
  <si>
    <t>หุ้น NL เข้าเทรดวันแรกราคาเปิดที่ 3.82 บาท เพิ่มขึ้น 46.92% จาก IPO</t>
  </si>
  <si>
    <t>https://thunhoon.com/article/288722</t>
  </si>
  <si>
    <t>ROJANA ม้ามืด ยอดขายที่ดินพุ่ง โบรกมองบวก</t>
  </si>
  <si>
    <t>ROJANA</t>
  </si>
  <si>
    <t>https://thunhoon.com/article/288723</t>
  </si>
  <si>
    <t>JAS ราคาหุ้นร่วง 5% ผลงานปี 66 กำไร 1.98 หมื่นลบ. งดจ่ายเงินปันผล</t>
  </si>
  <si>
    <t>https://thunhoon.com/article/288726</t>
  </si>
  <si>
    <t>THREL กางแผนปี 67 รับแนวโน้มธุรกิจประกันแกร่ง</t>
  </si>
  <si>
    <t>THREL</t>
  </si>
  <si>
    <t>https://thunhoon.com/article/288728</t>
  </si>
  <si>
    <t>โบรกคาด PR9 ราคา Outperform ระยะสั้น</t>
  </si>
  <si>
    <t>Outperform</t>
  </si>
  <si>
    <t>https://thunhoon.com/article/288730</t>
  </si>
  <si>
    <t>BIZ โชว์งบปี 66 กำไรพุ่ง 50.78% บอร์ดเคาะจ่ายปันผล 0.30 บ./หุ้น</t>
  </si>
  <si>
    <t>https://thunhoon.com/article/288734</t>
  </si>
  <si>
    <t>หุ้น TU ราคาร่วง โบรกฯ เผยกำไร Q4/66 ต่ำกว่าคาด-แนวโน้มปี 67 ฟื้น</t>
  </si>
  <si>
    <t>ราคาร่วง</t>
  </si>
  <si>
    <t>https://thunhoon.com/article/288744</t>
  </si>
  <si>
    <t>CBG โบรกคาดกำไร Q1/67 เร่งตัวขึ้นต่อ แนะ "ซื้อ" เป้า 87 บ.</t>
  </si>
  <si>
    <t>เร่งตัวขึ้น</t>
  </si>
  <si>
    <t>https://thunhoon.com/article/288746</t>
  </si>
  <si>
    <t>GFPT กำไรปี 66 ที่ 1,376.57 ลบ. ลดลง 32.67% วางงบลงทุน 1.2-1.5 พันลบ./ปี</t>
  </si>
  <si>
    <t>https://thunhoon.com/article/288747</t>
  </si>
  <si>
    <t>AIE กำไร 40 ลบ. เพิ่ม 282% งดจ่ายเงินปันผล</t>
  </si>
  <si>
    <t>AIE</t>
  </si>
  <si>
    <t>https://thunhoon.com/article/288760</t>
  </si>
  <si>
    <t>SNNP ปี 66 กำไร 636 ลบ. เพิ่ม 23% ปันผล 0.25 บ. XD 7 พ.ค. จ่าย 24 พ.ค.</t>
  </si>
  <si>
    <t>https://thunhoon.com/article/288762</t>
  </si>
  <si>
    <t>DIF เมย์แบงก์ฯ มองปันผลเด่น ให้เป้า 10 บาทแนะซื้อ</t>
  </si>
  <si>
    <t>https://thunhoon.com/article/288768</t>
  </si>
  <si>
    <t>หุ้น DELTA ราคาร่วง โบรกฯ มอง EV อาจฟื้นช้ากว่าคาด -ราคาหุ้นยังแพง</t>
  </si>
  <si>
    <t>https://thunhoon.com/article/288771</t>
  </si>
  <si>
    <t>SCN ปี 66 รายได้พุ่งเท่าตัว จ่ายปันผล 0.0124 บาท/หุ้น</t>
  </si>
  <si>
    <t>พุ่งเท่าตัว</t>
  </si>
  <si>
    <t>https://thunhoon.com/article/288773</t>
  </si>
  <si>
    <t>CPALL เมย์แบงก์ฯ คาดกำไร Q4/66 โต 7-11-CPAXT หนุน</t>
  </si>
  <si>
    <t>https://thunhoon.com/article/288786</t>
  </si>
  <si>
    <t>AAI ปี 66 กำไร 383 ลบ. ลดลง 55% ปันผล 0.18 บ./หุ้น</t>
  </si>
  <si>
    <t>https://thunhoon.com/article/288789</t>
  </si>
  <si>
    <t>BCPG กำไรปี 66 ที่ 1,104.04 ลบ. ลดลง 58% จากปีก่อน</t>
  </si>
  <si>
    <t>https://thunhoon.com/article/288791</t>
  </si>
  <si>
    <t>SPRC ปี 66 พลิกขาดทุน 1,229.93 ลบ. จากกำไร 7,673.80 ลบ.งวดปี 65</t>
  </si>
  <si>
    <t>พลิกขาดทุน</t>
  </si>
  <si>
    <t>ผลการดำเนินงาน</t>
  </si>
  <si>
    <t>https://thunhoon.com/article/288796</t>
  </si>
  <si>
    <t>บอร์ด TTB ไฟเขียวปันผล 0.055 บาท ขึ้น XD 17 เม.ย. ทั้งปี 66 จ่าย 0.105 บาท</t>
  </si>
  <si>
    <t>https://thunhoon.com/article/288798</t>
  </si>
  <si>
    <t>SPALI กำไรปี 66 ที่ 5,989.43 ลบ. ลดลง 26.72% ปันผลอีก 0.75 บาท-ออกหุ้นกู้</t>
  </si>
  <si>
    <t>https://thunhoon.com/article/288813</t>
  </si>
  <si>
    <t>SCBปันผลดุ7.84บาท ยิลด์ทะยานสูง7.54%</t>
  </si>
  <si>
    <t>ทะยานสูง</t>
  </si>
  <si>
    <t>https://thunhoon.com/article/288803</t>
  </si>
  <si>
    <t>AIไบโอดีเซลสร้างเงิน AIEยกกำไรสนั่น282%</t>
  </si>
  <si>
    <t>AI</t>
  </si>
  <si>
    <t>https://thunhoon.com/article/288808</t>
  </si>
  <si>
    <t>TPCH กำไรพุ่ง 60% ใจป้ำปันผล 0.40 บ.</t>
  </si>
  <si>
    <t>TPCh</t>
  </si>
  <si>
    <t>https://thunhoon.com/article/288810</t>
  </si>
  <si>
    <t>‘OTO’ ปรับใหญ่ เปลี่ยนชื่อ PEER เป้าเทิร์นอะราวด์</t>
  </si>
  <si>
    <t>https://thunhoon.com/article/288818</t>
  </si>
  <si>
    <t>III โชว์กำไรนิวไฮต่อเนื่อง 3 ปีซ้อน ตั้งเป้าปี 67 โตต่อด้วย “Logistics and Beyond”</t>
  </si>
  <si>
    <t>https://thunhoon.com/article/288820</t>
  </si>
  <si>
    <t>หุ้น SCB ราคาพุ่ง หลังปันผลครึ่งปีหลัง66 สูงกว่าที่โบรกฯ คาด</t>
  </si>
  <si>
    <t>https://thunhoon.com/article/288824</t>
  </si>
  <si>
    <t>หุ้น MGI พุ่งแรง หลังกำไรปี 66 โต 149.2% จ่ายปันผลอีก 0.15 บาท</t>
  </si>
  <si>
    <t>https://thunhoon.com/article/288825</t>
  </si>
  <si>
    <t>MTC กำไร 4.9 พันลบ. ปันผล 0.21 บ./หุ้น ปี 67 ตั้งเป้าพอร์ตสินเชื่อโต 20%</t>
  </si>
  <si>
    <t>https://thunhoon.com/article/288827</t>
  </si>
  <si>
    <t>BRI ปูพรมเปิด 20 โครงการ เจาะทำเลทองดีมานด์หนุน</t>
  </si>
  <si>
    <t>BRI</t>
  </si>
  <si>
    <t>https://thunhoon.com/article/288828</t>
  </si>
  <si>
    <t>CKP กำไรดีกว่าประมาณการ โบรกแนะ "ซื้อ" เป้า 4.50 บ.</t>
  </si>
  <si>
    <t>https://thunhoon.com/article/288832</t>
  </si>
  <si>
    <t>SPRC โบรกคาดผลประกอบการ 1Q24 จะพลิกฟื้นแข็งแกร่ง</t>
  </si>
  <si>
    <t>https://thunhoon.com/article/288836</t>
  </si>
  <si>
    <t>BBIK กำไร 279 ลบ. เพิ่ม 119% จ่ายหุ้นปันผล+เงินสดรวม 0.80 บ.</t>
  </si>
  <si>
    <t>https://thunhoon.com/article/288840</t>
  </si>
  <si>
    <t>MTC แนวโน้มสดใส โบรกเพิ่มคำแนะนำ-เพิ่มราคาเป้าหมาย</t>
  </si>
  <si>
    <t>https://thunhoon.com/article/288846</t>
  </si>
  <si>
    <t>DMT ปี66กำไร1 พันลบ.โต29% เหตุ ปริมาณจราจรเพิ่มขึ้น ปันผล 0.15บาท</t>
  </si>
  <si>
    <t>ปริมาณจราจร</t>
  </si>
  <si>
    <t>https://thunhoon.com/article/288848</t>
  </si>
  <si>
    <t>XO ปี 66 กำไร 785 ลบ เพิ่ม 131% ปันผล 0.53 บ. XD 7 มี.ค. จ่าย 15 พ.ค.</t>
  </si>
  <si>
    <t>XO</t>
  </si>
  <si>
    <t>https://thunhoon.com/article/288851</t>
  </si>
  <si>
    <t>หุ้น ZAA +4.00% สวนผลงานปี 66 ขาดทุน 49.73 ลบ. - งดจ่ายปันผล</t>
  </si>
  <si>
    <t>ZAA</t>
  </si>
  <si>
    <t>https://thunhoon.com/article/288852</t>
  </si>
  <si>
    <t>COCOCO เมย์แบงก์ฯ คาดกำไร Q4/66 ทำนิวไฮ-มองตลาดจีนโตต่อเนื่อง</t>
  </si>
  <si>
    <t>ตลาดจีน</t>
  </si>
  <si>
    <t>https://thunhoon.com/article/288864</t>
  </si>
  <si>
    <t>SAT กำไรปี 66 ที่ 978.58 ลบ. โต 4.1% จ่ายปันผลอีก 1.22 บาท XD 6 มี.ค.</t>
  </si>
  <si>
    <t>https://thunhoon.com/article/288868</t>
  </si>
  <si>
    <t>บอร์ด TCAP ไฟเขียวปันผลอีก 2.00 บาท ขึ้น XD 18 เม.ย. ทั้งปี 66 จ่าย 3.20 บาท</t>
  </si>
  <si>
    <t>https://thunhoon.com/article/288869</t>
  </si>
  <si>
    <t>KKP มองตลาดหุ้นไทย 2H66 สดใส ประเมินดัชนี SET ปลายปีโต 10%</t>
  </si>
  <si>
    <t>ตลาดหุ้นไทย</t>
  </si>
  <si>
    <t>https://thunhoon.com/article/288872</t>
  </si>
  <si>
    <t>ICHI กำไรปี 66 ที่ 1,100.42 ลบ. โต 71.5% , ปันผลอีก 0.50 บาท XD 5 มี.ค.</t>
  </si>
  <si>
    <t>https://thunhoon.com/article/288873</t>
  </si>
  <si>
    <t>บอร์ด MINT เห็นชอบปันผลอีก 0.32 บาท ขึ้น XD 2 พ.ค. ทั้งปี 66 จ่าย 0.57 บาท</t>
  </si>
  <si>
    <t>เห็นชอบ</t>
  </si>
  <si>
    <t>https://thunhoon.com/article/288875</t>
  </si>
  <si>
    <t>COCOCO กำไรปี 66 ที่ 539.68 ลบ. โต 75.98% ตลาดจีนหนุน</t>
  </si>
  <si>
    <t>https://thunhoon.com/article/288893</t>
  </si>
  <si>
    <t>SPALIเป้าออลไทม์ไฮ อสังหาฟื้นดอกเบี้ยลด</t>
  </si>
  <si>
    <t>https://thunhoon.com/article/288884</t>
  </si>
  <si>
    <t>CHAYO ลูกเทรดหนุน ลุยซื้อหนี้แตะหมื่นล.</t>
  </si>
  <si>
    <t>ลูกเทรด</t>
  </si>
  <si>
    <t>https://thunhoon.com/article/288885</t>
  </si>
  <si>
    <t>III กำไรนิวไฮ 3 ปีซ้อน จับตามี 3-4 ดีลใหญ่</t>
  </si>
  <si>
    <t>https://thunhoon.com/article/288886</t>
  </si>
  <si>
    <t>XO อวดผลงานหรูพุ่ง 131 % อเมริกาบูม-ปันผล 0.53 บ.</t>
  </si>
  <si>
    <t>https://thunhoon.com/article/288887</t>
  </si>
  <si>
    <t>UKEM ผงาดพลิกกำไรแรง เม.ย.จบดีลคาร์บอน</t>
  </si>
  <si>
    <t>UKEM</t>
  </si>
  <si>
    <t>https://thunhoon.com/article/288888</t>
  </si>
  <si>
    <t>BBIK ดันรายได้โต 50% ทุ่มเงินซื้อ Innoviz เพิ่ม</t>
  </si>
  <si>
    <t>https://thunhoon.com/article/288889</t>
  </si>
  <si>
    <t>TPLAS พ้นจุดต่ำสุด แตกไลน์ธุรกิจใหม่</t>
  </si>
  <si>
    <t>จุดต่ำสุด</t>
  </si>
  <si>
    <t>แตกไลน์</t>
  </si>
  <si>
    <t>https://thunhoon.com/article/288890</t>
  </si>
  <si>
    <t>I2 อวดงบฟู 90% ทำสถิติสูงสุดใหม่ เร่งดันปีนี้นิวไฮต่อ</t>
  </si>
  <si>
    <t>I2</t>
  </si>
  <si>
    <t>สูงสุุดใหม่</t>
  </si>
  <si>
    <t>https://thunhoon.com/article/288899</t>
  </si>
  <si>
    <t>STA โบรกมองบวก ปี 67 ตั้งเป้ายอดขายเพิ่ม 15%</t>
  </si>
  <si>
    <t>https://thunhoon.com/article/288901</t>
  </si>
  <si>
    <t>BANPU กำไรปี 66 ที่ 5.43 พันลบ. ลดลง 86.6% ปันผลอีก 0.20 บาท</t>
  </si>
  <si>
    <t>https://thunhoon.com/article/288903</t>
  </si>
  <si>
    <t>BH ปี66 กำไร 7 พันลบ. โต 42% จากผู้ป่วยต่างชาติ-ชาวไทยเพิ่มขึ้น ปันผล 3.15 บาท</t>
  </si>
  <si>
    <t>https://thunhoon.com/article/288906</t>
  </si>
  <si>
    <t>ฺBSRC ขาดทุนน้อยกว่าคาด โบรกแนะ "ซื้อ"</t>
  </si>
  <si>
    <t>น้อยกว่าคาด</t>
  </si>
  <si>
    <t>https://thunhoon.com/article/288907</t>
  </si>
  <si>
    <t>COCOCO โชว์กำไรปี 2566 แตะ 539.68 ลบ. ทะยาน 75.98%</t>
  </si>
  <si>
    <t>https://thunhoon.com/article/288908</t>
  </si>
  <si>
    <t>หุ้น BDMS ราคาดีดขึ้น โบรกฯ ชี้กำไร Q4/66 ดีกว่าคาด แนวโน้มปี 67 เติบโต</t>
  </si>
  <si>
    <t>ราคาดีดขึ้น</t>
  </si>
  <si>
    <t>https://thunhoon.com/article/288912</t>
  </si>
  <si>
    <t>หุ้น COCOCO ราคาพุ่ง บัวหลวงมองกำไร Q4/66 ดีกว่าคาด ให้เป้า 11.60 บาท</t>
  </si>
  <si>
    <t>https://thunhoon.com/article/288919</t>
  </si>
  <si>
    <t>SGP ตั้งเป้ายอดขายปี 67 โต 11% แตะ 4 ล้านตัน-จ่ายปันผลอีก 0.15 บาท</t>
  </si>
  <si>
    <t>SGP</t>
  </si>
  <si>
    <t>https://thunhoon.com/article/288922</t>
  </si>
  <si>
    <t>LPH ปีมังกรทอง ตั้งธงรายได้โต 20-25% ล่าสุดแตกไลน์ธุรกิจผุดคอนโดฯ พรีเมี่ยม</t>
  </si>
  <si>
    <t>LPH</t>
  </si>
  <si>
    <t>https://thunhoon.com/article/288923</t>
  </si>
  <si>
    <t>บอร์ด KKP ไฟเขียวปันผลอีก 1.75 บาท ขึ้น XD 26 เม.ย. จ่ายทั้งปี 66 ที่ 3.00 บาท</t>
  </si>
  <si>
    <t>https://thunhoon.com/article/288925</t>
  </si>
  <si>
    <t>DMTตั้งเป้ารายได้ปี67โต 10% ปริมาณจราจรไม่ต่ำกว่า1.16แสนคันต่อวัน</t>
  </si>
  <si>
    <t>https://thunhoon.com/article/288928</t>
  </si>
  <si>
    <t>ฺBH สัดส่วนคนไข้ต่างชาติ 68% บล.ดาโอ แนะ "ซื้อ"</t>
  </si>
  <si>
    <t>https://thunhoon.com/article/288934</t>
  </si>
  <si>
    <t>GABLEรายได้-แบ็กล้อกนิวไฮ ชูแพลตฟอร์มซอฟต์แวร์บูม</t>
  </si>
  <si>
    <t>GABLE</t>
  </si>
  <si>
    <t>https://thunhoon.com/article/288939</t>
  </si>
  <si>
    <t>PTT เมย์แบงก์ ชี้เป็นหุ้นเป้าเข้าซื้อของ Fund Flow -มอง Valuation น่าสนใจ</t>
  </si>
  <si>
    <t>https://thunhoon.com/article/288960</t>
  </si>
  <si>
    <t>NETBAY ปี 66 กำไร 180 ลบ. เพิ่ม 6.22% ปันผล 0.8983 บ. XD 2 พ.ค.</t>
  </si>
  <si>
    <t>https://thunhoon.com/article/288962</t>
  </si>
  <si>
    <t>บอร์ด MAJOR ไฟเขียวขายหุ้นที่ซื้อคืน 65.53 ล้านหุ้น ตั้งแต่ 17-30 เม.ย. 67</t>
  </si>
  <si>
    <t>https://thunhoon.com/article/288967</t>
  </si>
  <si>
    <t>ตลท. ดับร้อนหุ้น MGI ขึ้น P หยุดเทรด 23 ก.พ. -บริษัทแจงไม่ทราบสาเหตุ</t>
  </si>
  <si>
    <t>หยุดเทรด</t>
  </si>
  <si>
    <t>https://thunhoon.com/article/288970</t>
  </si>
  <si>
    <t>MEGA ปี 66 กำไร 1,993 ลบ. ลดลง 11%</t>
  </si>
  <si>
    <t>https://thunhoon.com/article/288973</t>
  </si>
  <si>
    <t>MAJOR โชว์กำไรปี 66 โต 313% หนัง"สัปเหร่อ"หนุน, จ่ายปันผลอีก 0.15 บาท</t>
  </si>
  <si>
    <t>https://thunhoon.com/article/288974</t>
  </si>
  <si>
    <t>BJC กำไร 4,795 ลบ. ลดลง 4.31% จ่ายปันผล 0.65 บ. จ่าย 23 พ.ค.</t>
  </si>
  <si>
    <t>https://thunhoon.com/article/288979</t>
  </si>
  <si>
    <t>บอร์ด BCP ไฟเขียวปันผลอีก 1.50 บาท ขึ้น XD 6 มี.ค. ทั้งปี 66 จ่าย 2.00 บาท</t>
  </si>
  <si>
    <t>https://thunhoon.com/article/288983</t>
  </si>
  <si>
    <t>EPGลุ้นโค้งท้ายแจ่ม ออเดอร์ไหลเข้าพรึ่บ อีวีบูมธุรกิจชิ้นส่วน</t>
  </si>
  <si>
    <t>ไหลเข้าพรึ่บ</t>
  </si>
  <si>
    <t>https://thunhoon.com/article/288963</t>
  </si>
  <si>
    <t>PACO รับจ้างผลิตสุดฮอต ยักษ์ใหญ่เครื่องบินป้อนงาน</t>
  </si>
  <si>
    <t>รับจ้างผลิต</t>
  </si>
  <si>
    <t>สุดฮอต</t>
  </si>
  <si>
    <t>https://thunhoon.com/article/288964</t>
  </si>
  <si>
    <t>YONG ผลงานทะยาน 25.9% ทุ่ม 200 ล.เสกโรงงานระยอง</t>
  </si>
  <si>
    <t>https://thunhoon.com/article/288966</t>
  </si>
  <si>
    <t>PANEL เทรดฉลุย โอกาสรับงานอื้อ</t>
  </si>
  <si>
    <t>ฉลุย</t>
  </si>
  <si>
    <t>โอกาสรับงาน</t>
  </si>
  <si>
    <t>https://thunhoon.com/article/288968</t>
  </si>
  <si>
    <t>TQR ทุบสถิติใหม่ กำไรทะลุ 100 ล้าน</t>
  </si>
  <si>
    <t>สถิติใหม่</t>
  </si>
  <si>
    <t>ทุบ</t>
  </si>
  <si>
    <t>https://thunhoon.com/article/288988</t>
  </si>
  <si>
    <t>TKN กำไรปี 66 ที่ 743 ลบ.โต 70.9% จ่ายปันผลอีก 0.15 บาท XD 7 มี.ค.</t>
  </si>
  <si>
    <t>TKN</t>
  </si>
  <si>
    <t>https://thunhoon.com/article/288995</t>
  </si>
  <si>
    <t>"COM7" กำไร Q4/66 ต่ำกว่าคาด 'ดาโอ' หั่นเป้าลงที่ 20 บ. แนะขาย</t>
  </si>
  <si>
    <t>https://thunhoon.com/article/288996</t>
  </si>
  <si>
    <t>SAMART ตั้งเป้าปี 67 รายได้โต 30% มองบ.ในกลุ่ม SAMTEL-SAV- SDC เติบโต</t>
  </si>
  <si>
    <t>https://thunhoon.com/article/288997</t>
  </si>
  <si>
    <t>MEGA 'กสิกรไทย' ชี้ Q4/66 ทำเซอร์ไพรส์ มอง upside อาจเกิดขึ้นต่อกำไรปกติปี 67</t>
  </si>
  <si>
    <t>upside</t>
  </si>
  <si>
    <t>https://thunhoon.com/article/288998</t>
  </si>
  <si>
    <t>COM7 ราคาร่วง เมย์แบงก์ฯ หั่นคำแนะนำ-ราคาเป้าหมายลง หลังกำไร Q4/66 ต่ำคาด</t>
  </si>
  <si>
    <t>คำแนะนำ</t>
  </si>
  <si>
    <t>ต่ำคาด</t>
  </si>
  <si>
    <t>https://thunhoon.com/article/288999</t>
  </si>
  <si>
    <t>2 โบรกฯ จับทิศลงทุน PTG หลัง Q4/66 กำไรดีกว่าคาด</t>
  </si>
  <si>
    <t>https://thunhoon.com/article/289001</t>
  </si>
  <si>
    <t>ส่อง "AAV" Q4/66 กำไรดีเกินคาด 2 โบรกฯ ชี้ Q1/67 ดีต่อ แนะนำ "ซื้อ"</t>
  </si>
  <si>
    <t>ดีเกินคาด</t>
  </si>
  <si>
    <t>ดีต่อ</t>
  </si>
  <si>
    <t>https://thunhoon.com/article/289002</t>
  </si>
  <si>
    <t>THAI ปี 66 กำไร 28,096 ลบ. รายได้เพิ่ม การท่องเที่ยวฟื้น</t>
  </si>
  <si>
    <t>THAI</t>
  </si>
  <si>
    <t>https://thunhoon.com/article/289009</t>
  </si>
  <si>
    <t>SICT รายได้ปี 66 โต 11% ตามเป้า เคาะปันผล 0.035 บ./หุ้น XD 2 พ.ค.</t>
  </si>
  <si>
    <t>SICT</t>
  </si>
  <si>
    <t>https://thunhoon.com/article/289010</t>
  </si>
  <si>
    <t>TRUE โบรกคาดปี 67 เริ่มมีกำไร หลังขาดทุนตั้งด้อยค่าครั้งใหญ่</t>
  </si>
  <si>
    <t>เริ่มมีกำไร</t>
  </si>
  <si>
    <t>ครั้งใหญ่</t>
  </si>
  <si>
    <t>https://thunhoon.com/article/289012</t>
  </si>
  <si>
    <t>JR ปี 66 กำไร 61.78 ลบ. ปันผล 0.04 บ. ตั้งเป้าปี 67 โต 10-15% โชว์ Backlog แน่น 9,141 ลบ.</t>
  </si>
  <si>
    <t>https://thunhoon.com/article/289015</t>
  </si>
  <si>
    <t>PTG ปี 67 ตั้งเป้ายอดขายน้ำมันโต 10-12% โบรกฯ ชี้ราคาน่าสน upside ที่ 4-5% จากกิจการใหม่</t>
  </si>
  <si>
    <t>https://thunhoon.com/article/289028</t>
  </si>
  <si>
    <t>MAJOR จบปีสวย..ลุ้นหนังทำเงินเรื่องต่อไป โบรกฯ ให้น้ำหนัก Outperform เป้า 20 บ.</t>
  </si>
  <si>
    <t>โบรกฯ ให้น้ำหนัก</t>
  </si>
  <si>
    <t>จบปี</t>
  </si>
  <si>
    <t>https://thunhoon.com/article/289029</t>
  </si>
  <si>
    <t>CENTELห้องพักจองล้น ไตรมาสแรกยอดพุ่ง18%</t>
  </si>
  <si>
    <t>ห้องพักจอง</t>
  </si>
  <si>
    <t>https://thunhoon.com/article/289031</t>
  </si>
  <si>
    <t>TKS ปี 67 สัญญาณฟื้น ตั้งธงรายได้โต 14% บอร์ดไฟเขียวซื้อหุ้นคืน 29 ก.พ.- 28 ส.ค.67</t>
  </si>
  <si>
    <t>TKS</t>
  </si>
  <si>
    <t>https://thunhoon.com/article/289035</t>
  </si>
  <si>
    <t>MASTER' กำไร Q4/66 ทำนิวไฮ โบรกฯ มองราคาน่าสน ปีนี้ยังสวยได้อีก</t>
  </si>
  <si>
    <t>https://thunhoon.com/article/289043</t>
  </si>
  <si>
    <t>CPALL ปี 66 กำไร 1.85 หมื่นลบ.โต 39.3% จ่ายปันผล 1.00 บาท XD 7 พ.ค.</t>
  </si>
  <si>
    <t>https://thunhoon.com/article/289045</t>
  </si>
  <si>
    <t>WHA กำไรปี 66 ที่ 4.43 พันลบ. โต 9.39% เปิดเป้าหมาย4 ธุรกิจของปี 67</t>
  </si>
  <si>
    <t>https://thunhoon.com/article/289047</t>
  </si>
  <si>
    <t>บอร์ด WHA อนุมัติปันผลอีก 0.117 บาท ขึ้น XD 9 พ.ค. ทั้งปี 66 จ่าย 0.1839 บาท</t>
  </si>
  <si>
    <t>https://thunhoon.com/article/289051</t>
  </si>
  <si>
    <t>BEC กำไรปี 66 ที่ 210 ลบ. ลดลง 65.4% จ่ายเงินปันผล 0.06 บาท ขึ้น XD 7 พ.ค.</t>
  </si>
  <si>
    <t>BEC</t>
  </si>
  <si>
    <t>https://thunhoon.com/article/289055</t>
  </si>
  <si>
    <t>ERW เผยปี 66 พลิกมีกำไร 742.66 ลบ.-ตั้งเป้ารายได้ปี 67 โต 15% อุตฯท่องเที่ยวฟื้น</t>
  </si>
  <si>
    <t>อุตฯท่องเที่ยว</t>
  </si>
  <si>
    <t>https://thunhoon.com/article/289057</t>
  </si>
  <si>
    <t>บอร์ด ERW ไฟเขียวปันผล 0.07 บาท ขึ้น XD 7 มี.ค. จ่าย 21 พ.ค.</t>
  </si>
  <si>
    <t>https://thunhoon.com/article/289077</t>
  </si>
  <si>
    <t>BAM กำไร 1,534 ล. ลดลง 44% ปันผล 0.38 บ. XD 29 เม.ย. ออกหุ้นกู้อีก 1 หมื่น</t>
  </si>
  <si>
    <t>https://thunhoon.com/article/288932</t>
  </si>
  <si>
    <t>TASCO Q1/67 โบรกคาดชะลอตัวจากเบิกจ่ายงบรัฐล่าช้า</t>
  </si>
  <si>
    <t>https://thunhoon.com/article/288950</t>
  </si>
  <si>
    <t>TCAP หยวนต้า คาดกำไรปี 67 โต ปันผลดี แต่ราคาหุ้นมี Upside จำกัด</t>
  </si>
  <si>
    <t>https://thunhoon.com/article/289086</t>
  </si>
  <si>
    <t>ORน้ำมันเจ็ทบูม จ่อปิดดีลฟู้ดเชน</t>
  </si>
  <si>
    <t>น้ำมันเจ็ท</t>
  </si>
  <si>
    <t>https://thunhoon.com/article/289082</t>
  </si>
  <si>
    <t>JRแบ็กล็อก9พันล. เล็งปิโตรมาร์จิ้นสูง</t>
  </si>
  <si>
    <t>https://thunhoon.com/article/289058</t>
  </si>
  <si>
    <t>BBLตัวตึงจ่ายเงินปันผลสูง ลั่นงวดปี67ลุ้นไม่ต่ำกว่า7บ.</t>
  </si>
  <si>
    <t>จ่ายเงินปันผล</t>
  </si>
  <si>
    <t>https://thunhoon.com/article/289090</t>
  </si>
  <si>
    <t>บอร์ด CENTEL ไฟเขียวปันผล 0.42 บาท ขึ้น XD 8 พ.ค.-จ่าย 27 พ.ค.</t>
  </si>
  <si>
    <t>https://thunhoon.com/article/289072</t>
  </si>
  <si>
    <t>MASTER ทำออลไทม์ไฮ ลุย 4 ดีลใหม่-ปรับทัพบริหาร</t>
  </si>
  <si>
    <t>https://thunhoon.com/article/289073</t>
  </si>
  <si>
    <t>NETBAY พันธมิตรอัพแกร่ง โอกาสโตสูง-รายได้ไฮบริด</t>
  </si>
  <si>
    <t>ไฮบริด</t>
  </si>
  <si>
    <t>https://thunhoon.com/article/289075</t>
  </si>
  <si>
    <t>MTW กำไรพุ่ง 195 % มอเตอร์ไซค์ EV บูม แจกวอร์แรนต์ 2:1</t>
  </si>
  <si>
    <t>https://thunhoon.com/article/289092</t>
  </si>
  <si>
    <t>CENTELกำไรปี 66 ที่ 1,248.10 ลบ. โต 214%, พร้อมเปิดแผน-เป้าหมายธุรกิจปี 67</t>
  </si>
  <si>
    <t>https://thunhoon.com/article/289097</t>
  </si>
  <si>
    <t>SAPPE กำไรปี 66 ที่ 1,074.20 ลบ. โต 64.5% ทำนิวไฮตั้งแต่ก่อตั้งบริษัท</t>
  </si>
  <si>
    <t>https://thunhoon.com/article/289101</t>
  </si>
  <si>
    <t>CPANEL Outperform ตลาด เปิดโรงงาน 2 เล็งอสังหาฯ โตหนุน</t>
  </si>
  <si>
    <t>CPANEL</t>
  </si>
  <si>
    <t>โตหนุน</t>
  </si>
  <si>
    <t>https://thunhoon.com/article/289103</t>
  </si>
  <si>
    <t>CHAYO ปี 67 ตั้งเป้ารายได้โต 20% เตรียมออกหุ้นกู้ ชูดอกเบี้ย 6.25%</t>
  </si>
  <si>
    <t>https://thunhoon.com/article/289104</t>
  </si>
  <si>
    <t>WHA บล.ดาโอแนะ "ซื้อ" เป้า 5.20 บ.หลังประกาศงบ</t>
  </si>
  <si>
    <t>https://thunhoon.com/article/289107</t>
  </si>
  <si>
    <t>BAM โบรกฯ แนะนำ "ขาย" ปี 67 กดดันจากหนี้ครัวเรือนสูง</t>
  </si>
  <si>
    <t>https://thunhoon.com/article/289109</t>
  </si>
  <si>
    <t>CPALL ราคาดีดขึ้น โบรกฯมองกำไร Q4/66 ดีกว่าคาด-ประเมินปี 67 โตต่อเนื่อง</t>
  </si>
  <si>
    <t>https://thunhoon.com/article/289111</t>
  </si>
  <si>
    <t>BVG ตั้งเป้ารายได้ปี 67 โต 15% บุกตลาดอาเซียน</t>
  </si>
  <si>
    <t>BVG</t>
  </si>
  <si>
    <t>รายได้้</t>
  </si>
  <si>
    <t>https://thunhoon.com/article/289112</t>
  </si>
  <si>
    <t>"IVL" ราคาหุ้นร่วง โบรกฯ หั่นเป้า หลังงบ Q4/66 ขาดทุน 1.24 หมื่นล.</t>
  </si>
  <si>
    <t>https://thunhoon.com/article/289114</t>
  </si>
  <si>
    <t>WHAUP โชว์กำไรปกติปี 66 โต 254% ปันผลอีก 0.1925 บ./หุ้น สยายปีกลงทุนพลังงานหมุนเวียน</t>
  </si>
  <si>
    <t>สยายปีก</t>
  </si>
  <si>
    <t>https://thunhoon.com/article/289116</t>
  </si>
  <si>
    <t>CPW กำไรปี’66 พุ่ง 43.96% ปีนี้ลุยต่อตามเทรนด์ AI Phone</t>
  </si>
  <si>
    <t>https://thunhoon.com/article/289117</t>
  </si>
  <si>
    <t>GFC เคาะจ่ายปันผลจ่อขึ้น XD 11 มี.ค.</t>
  </si>
  <si>
    <t>จ่ายปันผล</t>
  </si>
  <si>
    <t>จ่อขึ้น</t>
  </si>
  <si>
    <t>https://thunhoon.com/article/289120</t>
  </si>
  <si>
    <t>ERW ผลประกอบการ 4Q66 ดีกว่าโบรกคาด</t>
  </si>
  <si>
    <t>https://thunhoon.com/article/289123</t>
  </si>
  <si>
    <t>ONEE เรทติ้งเริ่มฟื้น โฆษณาทำเงิน โบรกแนะ "ซื้อ"</t>
  </si>
  <si>
    <t>เริ่มฟื้น</t>
  </si>
  <si>
    <t>https://thunhoon.com/article/289129</t>
  </si>
  <si>
    <t>BEC โบรกคาด 1Q24 กำไรอ่อนตัวลงจากไตรมาสก่อน</t>
  </si>
  <si>
    <t>https://thunhoon.com/article/289130</t>
  </si>
  <si>
    <t>BE8 กำไร 244 ลบ. เพิ่ม 76% เป็นไปตามโบรกคาด</t>
  </si>
  <si>
    <t>BE8</t>
  </si>
  <si>
    <t>https://thunhoon.com/article/289131</t>
  </si>
  <si>
    <t>BAM โบรกคาดปี 67 ฟื้นตัว การใช้จ่ายภาครัฐเป็นแรงหนุน</t>
  </si>
  <si>
    <t>ภาครัฐ</t>
  </si>
  <si>
    <t>https://thunhoon.com/article/289134</t>
  </si>
  <si>
    <t>SFLEX ท็อปฟอร์มปี 66 กำไรพุ่ง 234.5% ปันผลเพิ่ม 0.045 บ./หุ้น ปี 67 ตั้งเป้ารายได้โต 10%</t>
  </si>
  <si>
    <t>https://thunhoon.com/article/289135</t>
  </si>
  <si>
    <t>DITTO' โบรกฯ ชี้กำไรปี 67 ยังขาขึ้น จาก backlog ระดับสูง การลงทุนเพิ่ม</t>
  </si>
  <si>
    <t>ระดับสูง</t>
  </si>
  <si>
    <t>https://thunhoon.com/article/289146</t>
  </si>
  <si>
    <t>AU เคจีไอฯ คาดผลดำเนินงานปี 67 ยังโตแข็งแกร่ง แนะซื้อให้เป้า 12.50 บาท</t>
  </si>
  <si>
    <t>https://thunhoon.com/article/289148</t>
  </si>
  <si>
    <t>ADVICE ตั้งเป้ารายได้ปี 67 โตมากกว่า 10% วางเป้า 3 ปียอดขายแตะ 2 หมื่นลบ.</t>
  </si>
  <si>
    <t>https://thunhoon.com/article/289156</t>
  </si>
  <si>
    <t>TAN ตั้งเป้ารายได้ปี 67 โต 20% เล็งเพิ่มแบรนด์เสริมแกร่งพอร์ต</t>
  </si>
  <si>
    <t>https://thunhoon.com/article/289160</t>
  </si>
  <si>
    <t>บอร์ด TISCO ไฟเขียวปันผลอีก 5.75 บาท ขึ้น XD 24 เม.ย., ทั้งปี 66 จ่าย 7.75 บาท</t>
  </si>
  <si>
    <t>https://thunhoon.com/article/289163</t>
  </si>
  <si>
    <t>RATCH ปี 66 กำไร 5,167 ลบ. ลดลง 11% ปันผล 0.80 บ. ขึ้น XD 15 มี.ค. จ่าย 23 พ.ค.</t>
  </si>
  <si>
    <t>https://thunhoon.com/article/289172</t>
  </si>
  <si>
    <t>HANA กำไรปี 66 ที่ 1.76 พันลบ. ลดลง 16.2% ตามอุตฯเซมิคอนดักเตอร์ชะลอตัว</t>
  </si>
  <si>
    <t>อุตฯเซมิคอนดักเตอร์</t>
  </si>
  <si>
    <t>https://thunhoon.com/article/289174</t>
  </si>
  <si>
    <t>NER กำไรปี 66 ที่ 1,545.6 ลบ.ลดลง 11.58% ปันผลอีก 0.29 บาท</t>
  </si>
  <si>
    <t>https://thunhoon.com/article/289177</t>
  </si>
  <si>
    <t>HMPRO ปี 66 กำไร 6,442 ลบ. เพิ่ม 3.66% ดีกว่าโบรกคาด ปันผล 0.22 บ.</t>
  </si>
  <si>
    <t>https://thunhoon.com/article/289182</t>
  </si>
  <si>
    <t>SC กำไร 2,482 ลบ. ลดลง 3% ปันผล 0.16 บ. แจกวอร์แรนต์ ESOP 42 ล้านหน่วย</t>
  </si>
  <si>
    <t>https://thunhoon.com/article/289184</t>
  </si>
  <si>
    <t>NERขาขึ้น5.1แสน ปันผลยิลด์ดีด4.9%</t>
  </si>
  <si>
    <t>ปันผลยิลด์</t>
  </si>
  <si>
    <t>https://thunhoon.com/article/289179</t>
  </si>
  <si>
    <t>TFMผุดสินค้าไฮมาร์จิ้น ปักธงรายได้ชน5.8พันล.</t>
  </si>
  <si>
    <t>ไฮมาร์จิ้น</t>
  </si>
  <si>
    <t>https://thunhoon.com/article/289180</t>
  </si>
  <si>
    <t>ASWแกร่งพร้อมนิวไฮ ครึ่งแรกโอน6โครงการ</t>
  </si>
  <si>
    <t>https://thunhoon.com/article/289162</t>
  </si>
  <si>
    <t>SPA เทิร์นอะราวด์แรง 477 % ฤกษ์ดีปีมังกรย้ายเทรด SET</t>
  </si>
  <si>
    <t>https://thunhoon.com/article/289165</t>
  </si>
  <si>
    <t>LEO กำไรฟู 293% มีดีล JV ปั๊มงบโดด</t>
  </si>
  <si>
    <t>LEO</t>
  </si>
  <si>
    <t>https://thunhoon.com/article/289168</t>
  </si>
  <si>
    <t>DOD ท็อปฟอร์ม ผลงานพลิกกำไร วาง 4 กลยุทธ์โต</t>
  </si>
  <si>
    <t>DOD</t>
  </si>
  <si>
    <t>ท็อปฟอร์ม</t>
  </si>
  <si>
    <t>พลิกกำไร</t>
  </si>
  <si>
    <t>https://thunhoon.com/article/289194</t>
  </si>
  <si>
    <t>SIRI กำไรปี 66 ที่ 6,060.39 ลบ. โต 41.6% จ่ายปันผลอีก 0.10 บาท</t>
  </si>
  <si>
    <t>https://thunhoon.com/article/289198</t>
  </si>
  <si>
    <t>HANA ราคาร่วงแรง โบรกฯ ชี้กำไร Q4/66 ต่ำกว่าคาด เล็งหั่นราคาเป้าหมายลง</t>
  </si>
  <si>
    <t>https://thunhoon.com/article/289203</t>
  </si>
  <si>
    <t>CENTEL โบรกเผยรายได้จากธุรกิจโรงแรมแข็งแกร่งขึ้น</t>
  </si>
  <si>
    <t>แข็งแกร่งขึ้น</t>
  </si>
  <si>
    <t>https://thunhoon.com/article/289207</t>
  </si>
  <si>
    <t>CPAXTโค้งแรกกำลังซื้อพุ่ง ควบแม็คโคร-โลตัสจบปีนี้</t>
  </si>
  <si>
    <t>กำลังซื้อ</t>
  </si>
  <si>
    <t>https://thunhoon.com/article/289208</t>
  </si>
  <si>
    <t>HMPRO บล.ดาโอแนะ "ซื้อ" เป้า 16.30 บ.</t>
  </si>
  <si>
    <t>https://thunhoon.com/article/289209</t>
  </si>
  <si>
    <t>PFปักธงยอดขาย2หมื่นล. เล็งต่างชาติหนุนดีมานด์</t>
  </si>
  <si>
    <t>PF</t>
  </si>
  <si>
    <t>https://thunhoon.com/article/289212</t>
  </si>
  <si>
    <t>CPF ยอดขายหุ้นกู้'ล้น' ควักกรีนชู รองรับดีมานด์ รวมขาย 1.4 หมื่นล้าน</t>
  </si>
  <si>
    <t>https://thunhoon.com/article/289216</t>
  </si>
  <si>
    <t>“NOBLE” โชว์กำไรปี 66 โต 100% ปันผลเพิ่ม 0.118 บ./หุ้น ปี 67 ตั้งเป้ารายได้รวม 1.4 หมื่นล.</t>
  </si>
  <si>
    <t>https://thunhoon.com/article/289217</t>
  </si>
  <si>
    <t>CPF ขาดทุนแต่ดีกว่าไตรมาสก่อน แนวโน้มปีนี้โบรกคาดมีโอกาสฟื้น</t>
  </si>
  <si>
    <t>มีโอกาสฟื้น</t>
  </si>
  <si>
    <t>https://thunhoon.com/article/289221</t>
  </si>
  <si>
    <t>บล.กสิกร คงคำแนะนำ "ซื้อ" SC เป้า 4.15 บ.</t>
  </si>
  <si>
    <t>https://thunhoon.com/article/289222</t>
  </si>
  <si>
    <t>SABINA รายได้สูงสุดเป็นประวัติการณ์ พร้อมเดินหน้าปันผล</t>
  </si>
  <si>
    <t>https://thunhoon.com/article/289233</t>
  </si>
  <si>
    <t>SUNกำไรโต185%พร้อมปันผล ผุดสินค้าใหม่รุกตลาดส่งออก</t>
  </si>
  <si>
    <t>พร้อมปันผล</t>
  </si>
  <si>
    <t>https://thunhoon.com/article/289236</t>
  </si>
  <si>
    <t>เปิดมุมมองโบรก หุ้น IVL หลังผลงานต่ำคาด</t>
  </si>
  <si>
    <t>https://thunhoon.com/article/289238</t>
  </si>
  <si>
    <t>จับตา HANA โบรกฯ รุมหั่นกำไร-ราคาเป้าหมายลง หลังประชุมนักวิเคราะห์ 5 มี.ค.</t>
  </si>
  <si>
    <t>https://thunhoon.com/article/289244</t>
  </si>
  <si>
    <t>บอร์ด BEM ไฟเขียวซื้อหุ้นคืนวงเงินไม่เกิน 4 พันลบ. ช่วง 5 มี.ค.-4 ก.ย.67</t>
  </si>
  <si>
    <t>https://thunhoon.com/article/289247</t>
  </si>
  <si>
    <t>JMART ยอดขายสมาร์ทโฟนโตต่อเนื่อง ปีนี้มีสุกี้ตี๋น้อยเสริมแกร่ง</t>
  </si>
  <si>
    <t>https://thunhoon.com/article/289253</t>
  </si>
  <si>
    <t>TLI ปี 66 กำไร 9,707 ลบ. เพิ่มขึ้น 4.77%</t>
  </si>
  <si>
    <t>TLI</t>
  </si>
  <si>
    <t>https://thunhoon.com/article/289261</t>
  </si>
  <si>
    <t>BEM โชว์กำไรปี 66 ที่ 3,479 ลบ.โต 42.8% จ่ายปันผล 0.14 บาท</t>
  </si>
  <si>
    <t>https://thunhoon.com/article/289266</t>
  </si>
  <si>
    <t>OSP กำไร 2,402 ลบ เพิ่ม 24% ปันผล 0.45 บ. XD 2 พ.ค.</t>
  </si>
  <si>
    <t>https://thunhoon.com/article/289279</t>
  </si>
  <si>
    <t>KAMART กำไร 661 ลบ. เพิ่ม 102% ปันผล 0.10 บ. XD 10 พ.ค.</t>
  </si>
  <si>
    <t>KAMART</t>
  </si>
  <si>
    <t>https://thunhoon.com/article/289280</t>
  </si>
  <si>
    <t>TIDLOR-TBN กำไรเพิ่ม MEB ปันผล LANNA-CHASE กำไรลดลง</t>
  </si>
  <si>
    <t>TLDOR</t>
  </si>
  <si>
    <t>TBN</t>
  </si>
  <si>
    <t>MEB</t>
  </si>
  <si>
    <t>LANNA</t>
  </si>
  <si>
    <t>CHASE</t>
  </si>
  <si>
    <t>https://thunhoon.com/article/289291</t>
  </si>
  <si>
    <t>BEMซื้อคืน4พันล. งบพุ่งปันผล14สต.</t>
  </si>
  <si>
    <t>https://thunhoon.com/article/289293</t>
  </si>
  <si>
    <t>JMARTรับซัมซุงS24แรง ตี๋น้อยขายดี-JMTดัน</t>
  </si>
  <si>
    <t>รับซัมซุง</t>
  </si>
  <si>
    <t>ตี๋น้อย</t>
  </si>
  <si>
    <t>https://thunhoon.com/article/289283</t>
  </si>
  <si>
    <t>SIRIกำไรสนั่น6พันล. มีปันผลยิลด์10.8%</t>
  </si>
  <si>
    <t>https://thunhoon.com/article/289286</t>
  </si>
  <si>
    <t>ITTHI รายได้ทะยาน93% รุกฐานรัฐ-ปักเป้าโตเท่าตัว</t>
  </si>
  <si>
    <t>https://thunhoon.com/article/289287</t>
  </si>
  <si>
    <t>VL เล็งซื้อเรือใหม่เข้าพอร์ต อวดผลงานเด่นพุ่ง 32.5 %</t>
  </si>
  <si>
    <t>https://thunhoon.com/article/289288</t>
  </si>
  <si>
    <t>A5 กำไรนิวไฮ 416 % ลุยปั๊มยอดขายโตต่อ</t>
  </si>
  <si>
    <t>A5</t>
  </si>
  <si>
    <t>https://thunhoon.com/article/289290</t>
  </si>
  <si>
    <t>ADD กลับมาผงาด ปั๊มงบเทิร์นอะราวด์ ดัน บ.ร่วมเข้าตลาด</t>
  </si>
  <si>
    <t>ADD</t>
  </si>
  <si>
    <t>https://thunhoon.com/article/289297</t>
  </si>
  <si>
    <t>GUNKUL โชว์ปี 66 กำไรโต 36.08% ทุ่มงบลงทุน 5 ปี 4.5 หมื่นลบ. ลุยพลังงานทดแทน</t>
  </si>
  <si>
    <t>https://thunhoon.com/article/289303</t>
  </si>
  <si>
    <t>BEM เผยกำไรปกติปี 66 ทำ New High จ่ายเงินปันผลเพิ่ม</t>
  </si>
  <si>
    <t>https://thunhoon.com/article/289307</t>
  </si>
  <si>
    <t>“SKY” ปี 66 โกยกำไร 546 ลบ. โต 161% มั่นใจปี 67 โตต่อเนื่อง เหตุนักท่องเที่ยวบูม</t>
  </si>
  <si>
    <t>SKY</t>
  </si>
  <si>
    <t>https://thunhoon.com/article/289308</t>
  </si>
  <si>
    <t>"COM7" โบรกฯ หั่นเป้าที่ 19 บ. ชี้กำลังซื้อที่อ่อนแอ ฉุดการเติบโต</t>
  </si>
  <si>
    <t>https://thunhoon.com/article/289314</t>
  </si>
  <si>
    <t>RT ลุยประมูลงานภาครัฐ-เอกชน Backlog แน่น</t>
  </si>
  <si>
    <t>https://thunhoon.com/article/289318</t>
  </si>
  <si>
    <t>PTG บล.กสิกร แนะ "ซื้อ" เพิ่มเป้า 11.00 บ.</t>
  </si>
  <si>
    <t>https://thunhoon.com/article/289319</t>
  </si>
  <si>
    <t>บล.หยวนต้าคาด TIDLOR Q1/67 กลับมาโต</t>
  </si>
  <si>
    <t>กลับมาโต</t>
  </si>
  <si>
    <t>https://thunhoon.com/article/289321</t>
  </si>
  <si>
    <t>ราคายางพุ่ง โบรกมองหนุน NER ดีต่อ 2 ไตรมาส</t>
  </si>
  <si>
    <t>https://thunhoon.com/article/289324</t>
  </si>
  <si>
    <t>EGCO ขาดทุนเกินคาดจากด้อยค่า Yunlin โบรกคงประมาณการกำไรปี 67</t>
  </si>
  <si>
    <t>เกินคาด</t>
  </si>
  <si>
    <t>https://thunhoon.com/article/289328</t>
  </si>
  <si>
    <t>"TOA" โชว์ปี 66 กำไรโต 81% บอร์ดไฟเขียวจ่ายปันผล 0.35 บ./หุ้น</t>
  </si>
  <si>
    <t>https://thunhoon.com/article/289329</t>
  </si>
  <si>
    <t>PRI ปี 66 โกยกำไรสุทธิรวม 368 ลบ. เติบโต 53% แจกปันผลหุ้นละ 1.03 บ.</t>
  </si>
  <si>
    <t>PRI</t>
  </si>
  <si>
    <t>https://thunhoon.com/article/289335</t>
  </si>
  <si>
    <t>WHA-WHAUP โบรกมองเชิงบวก ยอดขายที่ดินไทย-เวียดนามโตดี</t>
  </si>
  <si>
    <t>https://thunhoon.com/article/289339</t>
  </si>
  <si>
    <t>AMATA กสิกรไทยชี้กำไร Q4/66 ดีกว่าคาด, ประเมินปี 67 ทำนิวไฮ</t>
  </si>
  <si>
    <t>https://thunhoon.com/article/289347</t>
  </si>
  <si>
    <t>บอร์ด KBANK ไฟเขียวปันผลอีก 6 บาท ขึ้น XD 22 เม.ย. ทั้งปี 66 จ่าย 6.50 บาท</t>
  </si>
  <si>
    <t>https://thunhoon.com/article/289351</t>
  </si>
  <si>
    <t>บล.หยวนต้าแนะ "ซื้อ" OSP คาด Q1/67 โตต่อ</t>
  </si>
  <si>
    <t>https://thunhoon.com/article/289362</t>
  </si>
  <si>
    <t>TTA กำไรปี 66 ที่ 1.2 พันลบ.ลดลง 62.8% ตามค่าระวางเรือที่อ่อนตัว</t>
  </si>
  <si>
    <t>ค่าระวางเรือ</t>
  </si>
  <si>
    <t>https://thunhoon.com/article/289365</t>
  </si>
  <si>
    <t>STEC กำไร 528 ลบ. ลดลง 38.45%</t>
  </si>
  <si>
    <t>https://thunhoon.com/article/289369</t>
  </si>
  <si>
    <t>CPN ปี 66 กำไร 1.5 หมื่นลบ. เพิ่ม 39.9% ปันผล 1.80 บ. ตั้งเป้ารายได้ 5 ปี โตปีละ 10%</t>
  </si>
  <si>
    <t>https://thunhoon.com/article/289374</t>
  </si>
  <si>
    <t>CK กำไร 1,501 ลบ. เพิ่มขึ้น 35.88%</t>
  </si>
  <si>
    <t>https://thunhoon.com/article/289376</t>
  </si>
  <si>
    <t>ORI กำไร 2,718 ลบ. ลดลง 28% ต่ำกว่าโบรกเกอร์คาดการณ์</t>
  </si>
  <si>
    <t>ต่ำกว่าโบรกเกอร์คาดการณ์</t>
  </si>
  <si>
    <t>https://thunhoon.com/article/289377</t>
  </si>
  <si>
    <t>SPC กำไร 2,250 ลบ. เพิ่ม 37.38%</t>
  </si>
  <si>
    <t>SPC</t>
  </si>
  <si>
    <t>https://thunhoon.com/article/289378</t>
  </si>
  <si>
    <t>AH กำไร 1,610 ลบ. ลดลง 12% ปันผล 0.95 บ. XD 14 มี.ค. จ่าย 24 พ.ค.</t>
  </si>
  <si>
    <t>https://thunhoon.com/article/289380</t>
  </si>
  <si>
    <t>BGRIMลุยเพิ่มไฟฟ้า ชูกำไรQ1ดีโตต่อ</t>
  </si>
  <si>
    <t>https://thunhoon.com/article/289372</t>
  </si>
  <si>
    <t>PTTGC ปิโตรมีแววฟื้น มุ่งผลิตภัณฑ์มูลค่าสูง</t>
  </si>
  <si>
    <t>มีแวว</t>
  </si>
  <si>
    <t>https://thunhoon.com/article/289373</t>
  </si>
  <si>
    <t>CHAYO พอร์ตใหม่ ดันรายได้โต 20% จับตาจ่อขายหุ้นกู้</t>
  </si>
  <si>
    <t>https://thunhoon.com/article/289356</t>
  </si>
  <si>
    <t>PRI งบปี 66 ทำออลไทม์ไฮ จัดหนักปันผล 1.03 บาท</t>
  </si>
  <si>
    <t>https://thunhoon.com/article/289357</t>
  </si>
  <si>
    <t>PHOL โชว์วิสัยทัศน์ ธุรกิจใหม่มาร์จิ้นสูง</t>
  </si>
  <si>
    <t>PHOL</t>
  </si>
  <si>
    <t>https://thunhoon.com/article/289360</t>
  </si>
  <si>
    <t>APP รุกฐานอินโด สยายปีกกลุ่ม AEC แย้มโค้งแรกสดใส</t>
  </si>
  <si>
    <t>APP</t>
  </si>
  <si>
    <t>https://thunhoon.com/article/289386</t>
  </si>
  <si>
    <t>CK กำไรฟื้น โบรกคาดอนาคตกำไรแข็งแกร่งขึ้นอีก</t>
  </si>
  <si>
    <t>https://thunhoon.com/article/289389</t>
  </si>
  <si>
    <t>BANPU แนวโน้มระยะสั้นอ่อนแอ 'กสิกรไทย' แนะถือ หั่นเป้าลงสู่ 6 บาท</t>
  </si>
  <si>
    <t>https://thunhoon.com/article/289392</t>
  </si>
  <si>
    <t>STEC โบรกแนะ "ซื้อ" เป้า 12.85 บ.</t>
  </si>
  <si>
    <t>https://thunhoon.com/article/289394</t>
  </si>
  <si>
    <t>ACE เผยปี 67 เตรียมทยอย COD โรงไฟฟ้าหลายโครงการ หนุนรายได้แกร่งตั้งแต่ Q2</t>
  </si>
  <si>
    <t>ACE</t>
  </si>
  <si>
    <t>https://thunhoon.com/article/289395</t>
  </si>
  <si>
    <t>SJWD กำไรโตแกร่ง จ่ายปันผล 0.25 บ.</t>
  </si>
  <si>
    <t>https://thunhoon.com/article/289404</t>
  </si>
  <si>
    <t>BCH กำไร 1.4 พันลบ. ลดลง 54% ปันผล 0.25 บ. XD 2 พ.ค. จ่าย 23 พ.ค.</t>
  </si>
  <si>
    <t>https://thunhoon.com/article/289414</t>
  </si>
  <si>
    <t>BGC คาดอัตรากำไรขั้นต้นปี 67 ฟื้น หลังต้นทุนลดลง-ศก.ฟื้น</t>
  </si>
  <si>
    <t>https://thunhoon.com/article/289416</t>
  </si>
  <si>
    <t>บล.กรุงศรี มองบวก AH คงคำแนะนำ "ซื้อ" เป้า 33.00 บ.</t>
  </si>
  <si>
    <t>https://thunhoon.com/article/289419</t>
  </si>
  <si>
    <t>ท่องเที่ยวบูม บล.กรุงศรี คาด ERW โมเมนตัมยังแข็งแกร่งต่อเนื่อง</t>
  </si>
  <si>
    <t>โมเมนตัม</t>
  </si>
  <si>
    <t>แข็งแกร่งต่อเนื่อง</t>
  </si>
  <si>
    <t>https://thunhoon.com/article/289438</t>
  </si>
  <si>
    <t>ERWรายได้เฉลี่ยต่อห้องโต HOP INNทำเงินเร่งเปิดเพิ่ม</t>
  </si>
  <si>
    <t>https://thunhoon.com/article/289421</t>
  </si>
  <si>
    <t>AWC โบรกคาดปรับตัวดีขึ้น จากธุรกิจโรงแรมที่สดใส</t>
  </si>
  <si>
    <t>AWC</t>
  </si>
  <si>
    <t>ปรับตัวดีขึ้น</t>
  </si>
  <si>
    <t>https://thunhoon.com/article/289424</t>
  </si>
  <si>
    <t>BEM ยูโอบีฯ คาดกำไรปี 67-68 โต โครงการ One Bangkok - Dusit Central Park หนุน</t>
  </si>
  <si>
    <t>https://thunhoon.com/article/289426</t>
  </si>
  <si>
    <t>TTCL โบรกฯคาดมีโอกาสได้งานเพิ่มอีก 3 พันลบ.ในครึ่งปีแรก ราคาหุ้นต่ำพื้นฐาน</t>
  </si>
  <si>
    <t>ต่ำพื้นฐาน</t>
  </si>
  <si>
    <t>https://thunhoon.com/article/289467</t>
  </si>
  <si>
    <t>JRผ่านต่ำสุดจ่อพลิก รัฐเร่งดันงบปี67หนุน</t>
  </si>
  <si>
    <t>จ่อพลิก</t>
  </si>
  <si>
    <t>ผ่านต่ำสุด</t>
  </si>
  <si>
    <t>https://thunhoon.com/article/289458</t>
  </si>
  <si>
    <t>PROS ปักธงปีนี้พลิกกำไร รุกรับงานสั้น-เก็บเงินเร็ว</t>
  </si>
  <si>
    <t>เก็บเงิน</t>
  </si>
  <si>
    <t>เร็ว</t>
  </si>
  <si>
    <t>https://thunhoon.com/article/289459</t>
  </si>
  <si>
    <t>SMD ผลงาน Q4 โตแรง 536% ชิงแชร์ศูนย์ตรวจนอนหลับ</t>
  </si>
  <si>
    <t>โตแรง</t>
  </si>
  <si>
    <t>https://thunhoon.com/article/289461</t>
  </si>
  <si>
    <t>TACC ฟอร์มแจ่ม ส่งโปรดักต์ใหม่ สร้างฐานนิวโกรท</t>
  </si>
  <si>
    <t>แจ่ม</t>
  </si>
  <si>
    <t>https://thunhoon.com/article/289463</t>
  </si>
  <si>
    <t>KCC โชว์รายได้แกร่ง ลุยซื้อหนี้อัพงบโต</t>
  </si>
  <si>
    <t>KCC</t>
  </si>
  <si>
    <t>https://thunhoon.com/article/289464</t>
  </si>
  <si>
    <t>COMPANY SNAPSHOT : KLINIQ ลุยเจาะไฮเอนด์ทำเงิน ยอดจ่ายต่อบิลสูง-ผุดสาขาใหม่</t>
  </si>
  <si>
    <t>ยอดจ่ายต่อบิล</t>
  </si>
  <si>
    <t>https://thunhoon.com/article/289441</t>
  </si>
  <si>
    <t>MTCปักธงสินเชื่อขยายตัว20% ครึ่งปีแรกแผนระดมทุนหมื่นล.</t>
  </si>
  <si>
    <t>https://thunhoon.com/article/289479</t>
  </si>
  <si>
    <t>บอร์ด SAPPE ไฟเขียวปันผล 2.18 บาท ขึ้น XD 24 เม.ย. จ่ายเงิน 17 พ.ค.</t>
  </si>
  <si>
    <t>https://thunhoon.com/article/289481</t>
  </si>
  <si>
    <t>ORI-BRI ยกเลิกมติเพิ่มทุน บล.กสิกรฯมองเชิงบวก แนะ “ซื้อ”</t>
  </si>
  <si>
    <t>https://thunhoon.com/article/289482</t>
  </si>
  <si>
    <t>SAWAD โบรกแนะนำเพียง "ถือ" คาดค่าใช้จ่ายเพิ่ม กำไรไม่ตื่นเต้น</t>
  </si>
  <si>
    <t>https://thunhoon.com/article/289487</t>
  </si>
  <si>
    <t>บล.กรุงศรี แนะ "ซื้อ" SABINA กระแสเงินสดแข็งแกร่ง</t>
  </si>
  <si>
    <t>https://thunhoon.com/article/289489</t>
  </si>
  <si>
    <t>บล.กรุงศรี คงคำแนะนำ "ซื้อ" BCH เป้าหมาย 23 บ.</t>
  </si>
  <si>
    <t>ฺBCH</t>
  </si>
  <si>
    <t>https://thunhoon.com/article/289492</t>
  </si>
  <si>
    <t>THCOM โบรกฯ มองรับผลดี"ลาว เทเลคอมมิวนิเคชันส์"ปรับขึ้นค่าบริการ ตั้งแต่ 1 มี.ค.67</t>
  </si>
  <si>
    <t>ปรับขึ้น</t>
  </si>
  <si>
    <t>https://thunhoon.com/article/289498</t>
  </si>
  <si>
    <t>ASIANอาหารสัตว์เลี้ยงเด่น ออเดอร์ดันพอร์ตรายได้โต</t>
  </si>
  <si>
    <t>อาหารสัตว์เลี้ยง</t>
  </si>
  <si>
    <t>พอร์ตรายได้</t>
  </si>
  <si>
    <t>https://thunhoon.com/article/289499</t>
  </si>
  <si>
    <t>DELTAปัจจัยเสี่ยงกดผลงาน เล็งอีวีเพาเวอร์-AIแววเด่น</t>
  </si>
  <si>
    <t>อีวีเพาเวอร์</t>
  </si>
  <si>
    <t>แววเด่น</t>
  </si>
  <si>
    <t>https://thunhoon.com/article/289503</t>
  </si>
  <si>
    <t>BA ผู้โดยสารโต แม้ต้นทุนสูง โบรกแนะยังเป็นหุ้นน่าซื้อ</t>
  </si>
  <si>
    <t>น่าซื้อ</t>
  </si>
  <si>
    <t>https://thunhoon.com/article/289516</t>
  </si>
  <si>
    <t>LH โบรกฯ คาดกำไร Q1/67 โต ยอด presales หนุน ให้เป้า 8.80 บาท</t>
  </si>
  <si>
    <t>ยอด presales</t>
  </si>
  <si>
    <t>https://thunhoon.com/article/289518</t>
  </si>
  <si>
    <t>โบรกฯ ส่อง THCOM รับผลดี "LTC" หนุนกระแสเงินสดเพิ่มขึ้น 1.9 บ./หุ้น</t>
  </si>
  <si>
    <t>https://thunhoon.com/article/289537</t>
  </si>
  <si>
    <t>บอร์ด LANNA ไฟเขียวปันผลอีก 1.20 บาท ขึ้น XD 15 มี.ค., ทั้งปี 66 จ่าย 2.30 บาท</t>
  </si>
  <si>
    <t>https://thunhoon.com/article/289552</t>
  </si>
  <si>
    <t>JMTเก็บเงินสดหมื่นล. รอซื้อเอ็นพีแอลทะลัก</t>
  </si>
  <si>
    <t>เอ็นพีแอล</t>
  </si>
  <si>
    <t>https://thunhoon.com/article/289544</t>
  </si>
  <si>
    <t>ICHIเครื่องดื่มขายดี อัพผลิตรับดีมานด์</t>
  </si>
  <si>
    <t>เครื่องดื่ม</t>
  </si>
  <si>
    <t>https://thunhoon.com/article/289545</t>
  </si>
  <si>
    <t>KWM สินค้าเกษตรขายดี สยายปีกต่างแดนเต็มสูบ</t>
  </si>
  <si>
    <t>https://thunhoon.com/article/289547</t>
  </si>
  <si>
    <t>MGI มั่นใจรายได้โต 2 เท่า ยันไม่มีแผนย้ายเข้า SET</t>
  </si>
  <si>
    <t>https://thunhoon.com/article/289556</t>
  </si>
  <si>
    <t>BJC กสิกรไทยอัพกำไรปี 67 ขึ้น 4% จากอัตราภาษีลดลง แนะซื้อ</t>
  </si>
  <si>
    <t>อัตราภาษี</t>
  </si>
  <si>
    <t>https://thunhoon.com/article/289561</t>
  </si>
  <si>
    <t>CBG โบรกฯ มองหลังเข้าร่วมประชุมนักวิเคราะห์ แนะซื้อเมื่ออ่อนตัว</t>
  </si>
  <si>
    <t>https://thunhoon.com/article/289569</t>
  </si>
  <si>
    <t>WHA-AMATA โบรกฯมองรับผลบวก หลังนายกฯ โรดโชว์ตปท.ดึงบริษัทชั้นนำเข้ามาลงทุน</t>
  </si>
  <si>
    <t>รับผลบวก</t>
  </si>
  <si>
    <t>https://thunhoon.com/article/289570</t>
  </si>
  <si>
    <t>โบรกมอง SAPPE ยอดขาย ตปท. หนุนรายได้ปีนี้โต</t>
  </si>
  <si>
    <t>https://thunhoon.com/article/289571</t>
  </si>
  <si>
    <t>CBG โบรกแนะ "ซื้อ" การส่งออกฟื้นตัว</t>
  </si>
  <si>
    <t>การส่งออก</t>
  </si>
  <si>
    <t>https://thunhoon.com/article/289575</t>
  </si>
  <si>
    <t>CKP โบรกคาดผลงานพลิกฟื้น ภาวะ El Nino ผ่านจุดสูงสุดแล้ว</t>
  </si>
  <si>
    <t>ภาวะ</t>
  </si>
  <si>
    <t>ผ่านจุดสูงสุด</t>
  </si>
  <si>
    <t>https://thunhoon.com/article/289227</t>
  </si>
  <si>
    <t>CPNREIT โชว์งบปี 66 เติบโตอลังการ ผงาดกองทรัสต์ศูนย์การค้าเบอร์ 1 ไทย</t>
  </si>
  <si>
    <t>CPNREIT</t>
  </si>
  <si>
    <t>เติบโตอลังการ</t>
  </si>
  <si>
    <t>https://thunhoon.com/article/289578</t>
  </si>
  <si>
    <t>โบรกแนะ TTCL หุ้นราคาถูก ปันผลสูง</t>
  </si>
  <si>
    <t>https://thunhoon.com/article/289599</t>
  </si>
  <si>
    <t>SIRI บล.ทิสโก้ แนะ "ซื้อ" เป้า 2.20 บ.</t>
  </si>
  <si>
    <t>https://thunhoon.com/article/289603</t>
  </si>
  <si>
    <t>ฺBJC โบรกคาดเดือนมี.ค.เห็นแนวโน้มดีขึ้น</t>
  </si>
  <si>
    <t>https://thunhoon.com/article/289605</t>
  </si>
  <si>
    <t>PTG ตั้งเป้ายอดขายน้ำมันปี 67 โต 10-12% ธุรกิจ Non-Oil โต 40-50%</t>
  </si>
  <si>
    <t>https://thunhoon.com/article/289614</t>
  </si>
  <si>
    <t>RATCH โบรกฯ คาดฟื้นตัวจำกัด หั่นราคาเหมาะสมลงเป็น 32.00 บ.</t>
  </si>
  <si>
    <t>https://thunhoon.com/article/289625</t>
  </si>
  <si>
    <t>SINGER ปี 67เทิร์นอะราวน์ รุกสินค้าอีวีอัพฐานโกยเงิน</t>
  </si>
  <si>
    <t>เทิร์นอะราวน์</t>
  </si>
  <si>
    <t>https://thunhoon.com/article/289629</t>
  </si>
  <si>
    <t>ITEL ตั้งเป้ารายได้ปี 67 ที่ 3.5 พันลบ. โต 15-20% ธุรกิจ Health Tech หนุน</t>
  </si>
  <si>
    <t>https://thunhoon.com/article/289643</t>
  </si>
  <si>
    <t>สื่อสารกำไรขาขึ้น ชูADVANC-TRUE</t>
  </si>
  <si>
    <t>https://thunhoon.com/article/289644</t>
  </si>
  <si>
    <t>NRFปูพรมค้าปลีก ปีนี้เติบโตไม่ต่ำ30%</t>
  </si>
  <si>
    <t>https://thunhoon.com/article/289640</t>
  </si>
  <si>
    <t>GLOBALลุยเฮาส์แบรนด์ งบรัฐหนุนยอดขายเพิ่ม</t>
  </si>
  <si>
    <t>งบรัฐ</t>
  </si>
  <si>
    <t>https://thunhoon.com/article/289633</t>
  </si>
  <si>
    <t>HPT ปรับสูตรลดต้นทุน แบ็กล็อกแน่น 75 ล้านบ.</t>
  </si>
  <si>
    <t>https://thunhoon.com/article/289635</t>
  </si>
  <si>
    <t>PRI ปั๊มงบออลไทม์ไฮ รุกขยายธุรกิจใหม่</t>
  </si>
  <si>
    <t>https://thunhoon.com/article/289636</t>
  </si>
  <si>
    <t>ITNS อัพงบฟู 20% ลุ้นทุบสถิติใหม่ต่อ เล็งพันธมิตรใหม่</t>
  </si>
  <si>
    <t>ITNS</t>
  </si>
  <si>
    <t>ทุบสถิติใหม่</t>
  </si>
  <si>
    <t>https://thunhoon.com/article/289653</t>
  </si>
  <si>
    <t>"IVL" โบรกฯ แนะนำ "ถือ" ชี้วัฏจักรขาลงใช้เวลานานกว่าปกติ</t>
  </si>
  <si>
    <t>วัฏจักร</t>
  </si>
  <si>
    <t>https://thunhoon.com/article/289657</t>
  </si>
  <si>
    <t>หุ้น BDMS ราคาดีขึ้น โบรกฯ คาดแนวโน้มทิศทางสดใส แนะนำซื้อ</t>
  </si>
  <si>
    <t>ราคาดีขึ้น</t>
  </si>
  <si>
    <t>แนวโน้มทิศทาง</t>
  </si>
  <si>
    <t>https://thunhoon.com/article/289661</t>
  </si>
  <si>
    <t>HENG ตั้งเป้าดันพอร์ตสินเชื่อเติบโต 15-20% ขยายฐานลูกค้าเกษตร</t>
  </si>
  <si>
    <t>https://thunhoon.com/article/289667</t>
  </si>
  <si>
    <t>อาหารสัตว์เลี้ยงโตดี บล.ดาโอ แนะนำ "ซื้อ" AAI</t>
  </si>
  <si>
    <t>https://thunhoon.com/article/289669</t>
  </si>
  <si>
    <t>"CPNREIT" ฟื้นตัวต่อเนื่อง โบรกฯ ชี้ปี 67 ปันผลสูงราว 9.5%</t>
  </si>
  <si>
    <t>ต่อเนื่อง</t>
  </si>
  <si>
    <t>https://thunhoon.com/article/289670</t>
  </si>
  <si>
    <t>SAVล็อกเป้ารายได้โต22-25% แตกธุรกิจเพิ่มพอร์ตรับทรัพย์</t>
  </si>
  <si>
    <t>https://thunhoon.com/article/289677</t>
  </si>
  <si>
    <t>BEM โครงการใหม่เดินหน้าตามเป้า ผู้โดยสารเพิ่ม โบรกมองบวก</t>
  </si>
  <si>
    <t>เดินหน้าตามเป้า</t>
  </si>
  <si>
    <t>https://thunhoon.com/article/289678</t>
  </si>
  <si>
    <t>"BKGI" โรดโชว์แบบไฮบริด กระแสตอบรับคึกคัก จ่อเข้าเทรด SET มี.ค.นี้</t>
  </si>
  <si>
    <t>BKGI</t>
  </si>
  <si>
    <t>https://thunhoon.com/article/289681</t>
  </si>
  <si>
    <t>COM7 จับตากำไรเติบโตชะลอตัวลง โบรกฯ เคาะราคาเหมาะสม 23.70 บ.</t>
  </si>
  <si>
    <t>กำไรเติบโต</t>
  </si>
  <si>
    <t>ชะลอตัวลง</t>
  </si>
  <si>
    <t>https://thunhoon.com/article/289716</t>
  </si>
  <si>
    <t>AMATAVซื้อที่ทำนิคม กระแสลงทุนดีธง20%</t>
  </si>
  <si>
    <t>AMATAV</t>
  </si>
  <si>
    <t>กระแสลงทุน</t>
  </si>
  <si>
    <t>https://thunhoon.com/article/289713</t>
  </si>
  <si>
    <t>CRCวางเป้าปีนี้โต11% แววโค้งแรกฟอร์มเด่น</t>
  </si>
  <si>
    <t>ฟอร์มเด่น</t>
  </si>
  <si>
    <t>https://thunhoon.com/article/289701</t>
  </si>
  <si>
    <t>PPM กำไรสะพรั่ง 2,128% โซลาร์เซลล์หนุนโตโดด</t>
  </si>
  <si>
    <t>PPM</t>
  </si>
  <si>
    <t>สะพรั่ง</t>
  </si>
  <si>
    <t>โซลาร์เซลล์</t>
  </si>
  <si>
    <t>หนุนโตโดด</t>
  </si>
  <si>
    <t>https://thunhoon.com/article/289705</t>
  </si>
  <si>
    <t>NAT ซดงาน 433 ล. ดันงบปีนี้พุ่ง 30%</t>
  </si>
  <si>
    <t>https://thunhoon.com/article/289718</t>
  </si>
  <si>
    <t>BGRIM โบรกฯคาดกำไรปี 67 ฟื้นหลังต้นทุนลด-มีโอกาสลงทุนเพิ่มหลังเข้าลงทุนในเกาหลี</t>
  </si>
  <si>
    <t>โอกาสลงทุน</t>
  </si>
  <si>
    <t>https://thunhoon.com/article/289726</t>
  </si>
  <si>
    <t>BKD เปิดแผนปี 67 ตั้งเป้ารายได้โต 15% เน้นกลุ่ม"โรงแรม-รพ.-บ้านเศรษฐี"</t>
  </si>
  <si>
    <t>BKD</t>
  </si>
  <si>
    <t>https://thunhoon.com/article/289728</t>
  </si>
  <si>
    <t>TLIโฟกัสสินค้าอัตรากำไรสูง เบี้ยประกันภัยรับโตต่อเนื่อง</t>
  </si>
  <si>
    <t>เบี้ย</t>
  </si>
  <si>
    <t>https://thunhoon.com/article/289729</t>
  </si>
  <si>
    <t>DELTA กรุงศรีหั่นราคาเป้าหมายลง ปรับลดคำแนะนำเป็นขาย กังวล EV ชะลอตัวช่วงสั้น</t>
  </si>
  <si>
    <t>EV</t>
  </si>
  <si>
    <t>https://thunhoon.com/article/289737</t>
  </si>
  <si>
    <t>EKH กลุ่มคนไข้จีนหนุน โบรกมองกำไรเติบโตได้ดี</t>
  </si>
  <si>
    <t>กลุ่มคนไข้จีน</t>
  </si>
  <si>
    <t>เติบโตได้ดี</t>
  </si>
  <si>
    <t>https://thunhoon.com/article/289748</t>
  </si>
  <si>
    <t>PCC คว้างานหม้อแปลงไฟฟ้า กฟภ. มูลค่า 113 ลบ. ปักธงรายได้ปีนี้โต 10%</t>
  </si>
  <si>
    <t>PCC</t>
  </si>
  <si>
    <t>https://thunhoon.com/article/289757</t>
  </si>
  <si>
    <t>ADVANC เมย์แบงก์ฯคาดแนวโน้มกำไร Q1/67 ดีต่อเนื่อง ราคามี Valuation น่าสนใจ</t>
  </si>
  <si>
    <t>https://thunhoon.com/article/289759</t>
  </si>
  <si>
    <t>SINGER โกลเบล็กคาดปี 67 พลิกมีกำไร แนะซื้อเก็งกำไร</t>
  </si>
  <si>
    <t>โกลเบล็กคาด</t>
  </si>
  <si>
    <t>พลิกมีกำไร</t>
  </si>
  <si>
    <t>ซื่อเก็งกำไร</t>
  </si>
  <si>
    <t>https://thunhoon.com/article/289768</t>
  </si>
  <si>
    <t>BCHรับเต็มรัฐช่วยมีบุตร ต่างชาติตบเท้าเพิ่ม10%</t>
  </si>
  <si>
    <t>https://thunhoon.com/article/289780</t>
  </si>
  <si>
    <t>GUNKULลุ้นเซ็น832เมก เงินแกร่งพร้อมลงทุนเพิ่ม</t>
  </si>
  <si>
    <t>https://thunhoon.com/article/289782</t>
  </si>
  <si>
    <t>STAจ่อเทิร์นอะราวด์ ผุด‘ยางมีพิกัด’ดันค่า</t>
  </si>
  <si>
    <t>https://thunhoon.com/article/289784</t>
  </si>
  <si>
    <t>TMI อุปกรณ์ส่องสว่างฮอต จับตายอดขายรัฐโตเท่าตัว</t>
  </si>
  <si>
    <t>อุปกรณ์ส่องสว่าง</t>
  </si>
  <si>
    <t>โตเท่าตัว</t>
  </si>
  <si>
    <t>https://thunhoon.com/article/289785</t>
  </si>
  <si>
    <t>PIMO รุกสยายปีกอเมริกา ลุ้นผลงานQ1 ทุบสถิติใหม่</t>
  </si>
  <si>
    <t>ผลงานทุบสถิติ</t>
  </si>
  <si>
    <t>https://thunhoon.com/article/289794</t>
  </si>
  <si>
    <t>SJWD การขยายธุรกิจเสร็จสิ้นแล้ว โบรกมองส่งผลดีต่อธุรกิจ</t>
  </si>
  <si>
    <t>ขยายธุรกิจ</t>
  </si>
  <si>
    <t>เสร็จสิ้น</t>
  </si>
  <si>
    <t>ส่งผลดี</t>
  </si>
  <si>
    <t>https://thunhoon.com/article/289795</t>
  </si>
  <si>
    <t>SRICHA คว้างานไทยออยล์ CFP กว่า 3,260 ลบ. หนุนแบ็คล็อคโต 5,000 ลบ.</t>
  </si>
  <si>
    <t>SRICHA</t>
  </si>
  <si>
    <t>แบ็คล็อค</t>
  </si>
  <si>
    <t>https://thunhoon.com/article/289802</t>
  </si>
  <si>
    <t>KCG บล.กรุงศรี มองบวก คาด EPS เติบโตได้ดี</t>
  </si>
  <si>
    <t>KCG</t>
  </si>
  <si>
    <t>https://thunhoon.com/article/289810</t>
  </si>
  <si>
    <t>หุ้น STEC ราคาดีดขึ้น 2 โบรกฯ คาดกำไรปี 67เติบโต โครงการภาครัฐหนุน</t>
  </si>
  <si>
    <t>ราคาดีดขึน</t>
  </si>
  <si>
    <t>https://thunhoon.com/article/289814</t>
  </si>
  <si>
    <t>MTC ปลื้มหุ้นกู้รวม Green Shoe หมดเกลี้ยง 4,000 ลบ.อัตราดบ. 4.30-4.95%</t>
  </si>
  <si>
    <t>หมดเกลี้ยง</t>
  </si>
  <si>
    <t>https://thunhoon.com/article/289820</t>
  </si>
  <si>
    <t>MCA โบรกคาด Q1/67 โตจากการท่องเที่ยวและกิจกรรมทางเศรษฐกิจ</t>
  </si>
  <si>
    <t>https://thunhoon.com/article/289821</t>
  </si>
  <si>
    <t>MTC เมย์แบงก์ฯ คาดกำไรปี 67 ฟื้นตัว แนะกลยุทธ์ลงทุน</t>
  </si>
  <si>
    <t>https://thunhoon.com/article/289830</t>
  </si>
  <si>
    <t>TEGH โบรกมองมุมบวก กำไรอยู่ในช่วงขาขึ้น</t>
  </si>
  <si>
    <t>https://thunhoon.com/article/289837</t>
  </si>
  <si>
    <t>SJWD พร้อมเพิ่มประสิทธิภาพ โบรกแนะนำ “ซื้อ” เป้า 17.50 บ.</t>
  </si>
  <si>
    <t>https://thunhoon.com/article/289847</t>
  </si>
  <si>
    <t>TCMCธุรกิจวัสดุตกแต่งยังโต ปี67ดันสินค้าเจาะฐานไฮเอนด์</t>
  </si>
  <si>
    <t>TCMC</t>
  </si>
  <si>
    <t>เจาะฐานไฮเอนด์</t>
  </si>
  <si>
    <t>https://thunhoon.com/article/289834</t>
  </si>
  <si>
    <t>ยูโอบีฯ ส่องหุ้นกลุ่มไฟแนนซ์ ชู TIDLOR เด่น</t>
  </si>
  <si>
    <t>https://thunhoon.com/article/289800</t>
  </si>
  <si>
    <t>PLANB หุ้นเด่นกลุ่มสื่อ โบรกคาดยังเป็นทิศทางขาขึ้น</t>
  </si>
  <si>
    <t>https://thunhoon.com/article/289876</t>
  </si>
  <si>
    <t>ASWชูอสังหาได้ยาดี ดอกเบี้ยลดครึ่งหลัง</t>
  </si>
  <si>
    <t>ได้ยาดี</t>
  </si>
  <si>
    <t>https://thunhoon.com/article/289877</t>
  </si>
  <si>
    <t>BEMทำสถิติ5.5แสนคน พื้นที่พาณิชย์ฮอตโตต่อ</t>
  </si>
  <si>
    <t>ผู้ใช้งาน</t>
  </si>
  <si>
    <t>พื้นที่พาณิชย์</t>
  </si>
  <si>
    <t>https://thunhoon.com/article/289873</t>
  </si>
  <si>
    <t>ORIเป้าโอน2.6หมื่นล. ผุดกองรีทรับทรัพย์เพิ่ม</t>
  </si>
  <si>
    <t>https://thunhoon.com/article/289874</t>
  </si>
  <si>
    <t>HMPROจัด8พันล. ขยายสาขาดันยอด โค้งแรกฟอร์มเด่น</t>
  </si>
  <si>
    <t>https://thunhoon.com/article/289866</t>
  </si>
  <si>
    <t>SECURE เจาะโซเชียลมีเดีย ซีเคียวริตี้ฮอต-แบ็กล็อกอื้อ</t>
  </si>
  <si>
    <t>SECURE</t>
  </si>
  <si>
    <t>ซีเคียวริตี้</t>
  </si>
  <si>
    <t>https://thunhoon.com/article/289867</t>
  </si>
  <si>
    <t>‘ETE’ กำไรแรงพุ่งเฉียด 100% ตั้งเป้ากำลังผลิตชน 30 เมก</t>
  </si>
  <si>
    <t>https://thunhoon.com/article/289869</t>
  </si>
  <si>
    <t>โฟกัสหุ้น mai : MCA ผลงานโต 80% ส่องเป้าไกล 4.14 บ.</t>
  </si>
  <si>
    <t>https://thunhoon.com/article/289887</t>
  </si>
  <si>
    <t>MTW โบรกคาด แนวโน้ม EV โตต่อหนุนกำไรก้าวกระโดด</t>
  </si>
  <si>
    <t>ก้าวกระโดด</t>
  </si>
  <si>
    <t>https://thunhoon.com/article/289889</t>
  </si>
  <si>
    <t>CHG ลงทุนเพิ่ม โบรกแนะ "ถือ" จับตาทิศทางกำไร Q1/67</t>
  </si>
  <si>
    <t>https://thunhoon.com/article/289891</t>
  </si>
  <si>
    <t>TMT โบรกคาด กำไรสุทธิ 1Q24F หดตัว แล้วจึงค่อยฟื้นกลับ</t>
  </si>
  <si>
    <t>TMT</t>
  </si>
  <si>
    <t>หดตัว</t>
  </si>
  <si>
    <t>ฟื้นกลับ</t>
  </si>
  <si>
    <t>https://thunhoon.com/article/289893</t>
  </si>
  <si>
    <t>KTB โกลเบล็ก มองรับผลดีศก.ฟื้น-การเร่งเบิกจ่ายงบประมาณภาครัฐ</t>
  </si>
  <si>
    <t>โกลเบล็กมอง</t>
  </si>
  <si>
    <t>https://thunhoon.com/article/289896</t>
  </si>
  <si>
    <t>BAFS โบรกมองฟื้นจากขาดทุน แนะเป้า 26.50 บ.</t>
  </si>
  <si>
    <t>ฟื้นจากขาดทุน</t>
  </si>
  <si>
    <t>https://thunhoon.com/article/289898</t>
  </si>
  <si>
    <t>AAV บล.ทิสโก้ แนะนำ "ซื้อ" เป้า 2.80 บ.</t>
  </si>
  <si>
    <t>https://thunhoon.com/article/289900</t>
  </si>
  <si>
    <t>CKP โบรกฯ มองโครงการหลวงพระบางหนุนเติบโตระยะยาว ให้เป้า 4.50 บาท</t>
  </si>
  <si>
    <t>เติบโตระยะยาว</t>
  </si>
  <si>
    <t>https://thunhoon.com/article/289903</t>
  </si>
  <si>
    <t>TCAP โบรกฯมองราคาหุ้นมี Valuations ไม่แพง-คาดหวังปันผล 6-7%</t>
  </si>
  <si>
    <t>มี Valuation</t>
  </si>
  <si>
    <t>https://thunhoon.com/article/289911</t>
  </si>
  <si>
    <t>GFPT บล.ฟินันเซียไซรัส คาดราคาไก่ฟื้น ดันรายได้โต</t>
  </si>
  <si>
    <t>ราคาไก่</t>
  </si>
  <si>
    <t>https://thunhoon.com/article/289913</t>
  </si>
  <si>
    <t>BCPG' ตลาดคาดหวังกำไรหลักปี 67 ที่ 2.1 พันล. โต 90% โบรกฯ แนะซื้อ</t>
  </si>
  <si>
    <t>https://thunhoon.com/article/289920</t>
  </si>
  <si>
    <t>NER SIRI SAPPE โบรกมองบวก เป็น 3 หุ้นรับข่าวดี</t>
  </si>
  <si>
    <t>รับข่าวดี</t>
  </si>
  <si>
    <t>https://thunhoon.com/article/289922</t>
  </si>
  <si>
    <t>KBANK ขยายตลาดจีน เปิดสนง.แห่งใหม่เซินเจิ้นเชื่อม AEC+3 ผ่านดิจิทัลแบงกิ้ง แพลตฟอร์ม</t>
  </si>
  <si>
    <t>https://thunhoon.com/article/289929</t>
  </si>
  <si>
    <t>ราคายางส่งสัญญานดี โบรกมองบวก TEGH</t>
  </si>
  <si>
    <t>ส่งสัญญาณดี</t>
  </si>
  <si>
    <t>https://thunhoon.com/article/289928</t>
  </si>
  <si>
    <t>BCH-CHG เปิด 2 ปัจจัยเสี่ยง กระทบกำไรสุทธิปี 67</t>
  </si>
  <si>
    <t>https://thunhoon.com/article/289931</t>
  </si>
  <si>
    <t>MICRO พร้อมไถ่ถอนหุ้นกู้ปีนี้มูลค่ากว่า 1 พันลบ. ยันกระแสเงินสดแกร่ง</t>
  </si>
  <si>
    <t>MICRO</t>
  </si>
  <si>
    <t>https://thunhoon.com/article/289946</t>
  </si>
  <si>
    <t>บอร์ด GIFT ไฟเขียวเข้าซื้อสินทรัพย์ธุรกิจอาหาร-เครื่องดื่ม มูลค่าไม่เกิน 420.84 ลบ.</t>
  </si>
  <si>
    <t>GIFT</t>
  </si>
  <si>
    <t>https://thunhoon.com/article/289952</t>
  </si>
  <si>
    <t>ราคายางขึ้นยาว2ปี ชูNER-TEGH-STA</t>
  </si>
  <si>
    <t>ขึ้นยาว</t>
  </si>
  <si>
    <t>https://thunhoon.com/article/289950</t>
  </si>
  <si>
    <t>TIDLORสินเชื่อโตต่อ เล็งออกหุ้นกู้เสริมทัพ</t>
  </si>
  <si>
    <t>https://thunhoon.com/article/289941</t>
  </si>
  <si>
    <t>PACO ซุ่มเจรจาลูกค้าอีวี ล็อกเป้าขยายฐานส่งออก</t>
  </si>
  <si>
    <t>ฐานส่งออก</t>
  </si>
  <si>
    <t>https://thunhoon.com/article/289942</t>
  </si>
  <si>
    <t>APO เดินหน้าโรดโชว์ ชูศักยภาพโอกาสโต</t>
  </si>
  <si>
    <t>APO</t>
  </si>
  <si>
    <t>https://thunhoon.com/article/289961</t>
  </si>
  <si>
    <t>"ชูเกียรติ" ลาออกจาก CEO ใน SABUY รับผิดชอบยอดขายปี 66 ต่ำกว่าเป้า</t>
  </si>
  <si>
    <t>ต่ำกว่าเป้า</t>
  </si>
  <si>
    <t>https://thunhoon.com/article/289965</t>
  </si>
  <si>
    <t>บอร์ด SABUY ตั้ง"วิรัช มรกตกาล"นั่ง CEO มั่นใจพาองค์กรเติบโตอย่างมั่นคง</t>
  </si>
  <si>
    <t>องค์กร</t>
  </si>
  <si>
    <t>เติบโตอย่างมั่นคง</t>
  </si>
  <si>
    <t>https://thunhoon.com/article/289971</t>
  </si>
  <si>
    <t>TOA โบรกแนะ "ซื้อ" คาดอุปสงค์เพิ่มขึ้นรวดเร็วหลังรัฐแจ้งงบคลัง</t>
  </si>
  <si>
    <t>เพิ่มขึ้นรวดเร็ว</t>
  </si>
  <si>
    <t>https://thunhoon.com/article/289979</t>
  </si>
  <si>
    <t>"TRP" จับมือ KKC Clinic เสริมแกร่งธุรกิจ ปั๊มรายได้โตต่อ</t>
  </si>
  <si>
    <t>https://thunhoon.com/article/289984</t>
  </si>
  <si>
    <t>SAV ขาขึ้นบล.เมย์แบงก์วิเคราะห์หุ้นเชิงเทคนิค</t>
  </si>
  <si>
    <t>https://thunhoon.com/article/289988</t>
  </si>
  <si>
    <t>CK โบรกมอง Backlog หนุน บริษัทในเครือ ดันกำไรตามเป้า</t>
  </si>
  <si>
    <t>https://thunhoon.com/article/289991</t>
  </si>
  <si>
    <t>RCLจัดงบ430ล้านดอลล์ ขยายกองเรือ-ตู้ห้องเย็น</t>
  </si>
  <si>
    <t>RCL</t>
  </si>
  <si>
    <t>ตู้ห้องเย็น</t>
  </si>
  <si>
    <t>https://thunhoon.com/article/290008</t>
  </si>
  <si>
    <t>TU เดินหน้าพัฒนาอุตสาหกรรมกุ้งแบบครบวงจร</t>
  </si>
  <si>
    <t>เดินหน้าพัฒนา</t>
  </si>
  <si>
    <t>https://thunhoon.com/article/290014</t>
  </si>
  <si>
    <t>BAYสินเชื่อรายใหญ่โตต่อ รุกวานิชธนกิจเสริมแกร่ง</t>
  </si>
  <si>
    <t>สินเชื่อรายใหญ่</t>
  </si>
  <si>
    <t>วานิชธนกิจ</t>
  </si>
  <si>
    <t>เสริมแกร่ง</t>
  </si>
  <si>
    <t>https://thunhoon.com/article/290016</t>
  </si>
  <si>
    <t>ZENปักธงปี67รายได้โต17% อัพสาขาหนุน-ท่องเที่ยวบูม</t>
  </si>
  <si>
    <t>https://thunhoon.com/article/290026</t>
  </si>
  <si>
    <t>COCOCOเป้า6.6พันล. เล็งอัพผลิตน้ำมะพร้าว</t>
  </si>
  <si>
    <t>อัพผลิต</t>
  </si>
  <si>
    <t>https://thunhoon.com/article/290017</t>
  </si>
  <si>
    <t>PRTRเป้าปี67ผลงานโต15% ธุรกิจใหม่ฟื้นขาดทุนลดลง</t>
  </si>
  <si>
    <t>PRTR</t>
  </si>
  <si>
    <t>https://thunhoon.com/article/290028</t>
  </si>
  <si>
    <t>SEAFCOลุ้นชิง7พันล. แววโค้งแรกฟอร์มแจ่ม</t>
  </si>
  <si>
    <t>SEAFCO</t>
  </si>
  <si>
    <t>ฟอร์มแจ่ม</t>
  </si>
  <si>
    <t>https://thunhoon.com/article/290018</t>
  </si>
  <si>
    <t>TQR ลุยคาร์บอน-ไซเบอร์ ซุ่มดีล M&amp;A - ออลไทม์ไฮต่อ</t>
  </si>
  <si>
    <t>คาร์บอน</t>
  </si>
  <si>
    <t>ไซเบอร์</t>
  </si>
  <si>
    <t>https://thunhoon.com/article/290019</t>
  </si>
  <si>
    <t>SPA ฟื้น ถึงเวลาเร่งผุดสาขา จ่ออัพชั้นเข้า SET ดูดกองทุน</t>
  </si>
  <si>
    <t>https://thunhoon.com/article/290020</t>
  </si>
  <si>
    <t>TRP งบQ2 มีเซอร์ไพร์ส พาร์ตเนอร์ใหม่ดันงบฟู</t>
  </si>
  <si>
    <t>มีเซอร์ไพร์ส</t>
  </si>
  <si>
    <t>https://thunhoon.com/article/290021</t>
  </si>
  <si>
    <t>STP รุกฐานส่งออก เจาะอเมริกายุโรป ชูกำลังผลิตพร้อม</t>
  </si>
  <si>
    <t>STP</t>
  </si>
  <si>
    <t>https://thunhoon.com/article/290040</t>
  </si>
  <si>
    <t>"COCOCO" ปักธงรายได้ปีนี้โต 30-40% วางงบลงทุน 1.5 พันลบ. รองรับกำลังผลิตเพิ่ม</t>
  </si>
  <si>
    <t>https://thunhoon.com/article/290044</t>
  </si>
  <si>
    <t>BIZ งานแน่น! ลุ้นผลประมูลกว่า 1 พันล. มั่นใจรายได้ปี 67 โตเข้าเป้าเกิน 10%</t>
  </si>
  <si>
    <t>โตเข้าเป้า</t>
  </si>
  <si>
    <t>https://thunhoon.com/article/290046</t>
  </si>
  <si>
    <t>AURA ลุ้นกำไร Q1/67 ทำนิวไฮใหม่ โบรกฯ ชี้ valuation น่าสน พื้นฐาน 18 บ.</t>
  </si>
  <si>
    <t>https://thunhoon.com/article/290047</t>
  </si>
  <si>
    <t>BYD มุมมองโบรกฯ ธีมฟื้นตัวในปี 2567</t>
  </si>
  <si>
    <t>ธีม</t>
  </si>
  <si>
    <t>https://thunhoon.com/article/290051</t>
  </si>
  <si>
    <t>NSL 'หยวนต้า' ปรับคำแนะนำเป็นซื้อ คาดกำไรปกติทำ New High ต่อ 1H67</t>
  </si>
  <si>
    <t>ปรับคำแนะนำ</t>
  </si>
  <si>
    <t>กำไรปกติ</t>
  </si>
  <si>
    <t>https://thunhoon.com/article/290064</t>
  </si>
  <si>
    <t>WPH ปี 67 ปักหมุดรายได้โตกว่า 20% ลุยขยายให้บริการสุขภาพครบวงจร</t>
  </si>
  <si>
    <t>https://thunhoon.com/article/290070</t>
  </si>
  <si>
    <t>DTCENT ปักหมุดรายได้ปี 67 โต 20-25% เร่งออกโปรดักส์ใหม่ "DTRACK”</t>
  </si>
  <si>
    <t>DTCENT</t>
  </si>
  <si>
    <t>https://thunhoon.com/article/290071</t>
  </si>
  <si>
    <t>TISCO จับตา Q1/67 อีกไตรมาสที่ไม่สดใส โบรกฯ แนะถือจากปันผลน่าสนราว 8%</t>
  </si>
  <si>
    <t>https://thunhoon.com/article/290072</t>
  </si>
  <si>
    <t>ส่อง IVL โบรกคาดใช้อัตราการผลิต PET สูงขึ้น</t>
  </si>
  <si>
    <t>อัตราการผลิต</t>
  </si>
  <si>
    <t>https://thunhoon.com/article/290074</t>
  </si>
  <si>
    <t>การเปิดตัวโครงการใหม่เดือน ก.พ. ยังเบาบาง โบรกแนะ AP-SPALI-SIRI เด่น</t>
  </si>
  <si>
    <t>เบาบาง</t>
  </si>
  <si>
    <t>https://thunhoon.com/article/290100</t>
  </si>
  <si>
    <t>"KTB" ออกหุ้นกู้อนุพันธ์สะสมผลตอบแทน ผลตอบแทนสูง-คุ้มครองเงินต้น</t>
  </si>
  <si>
    <t>เงินต้น</t>
  </si>
  <si>
    <t>คุ้มครอง</t>
  </si>
  <si>
    <t>https://thunhoon.com/article/290108</t>
  </si>
  <si>
    <t>EAหัวลากอีวีมาแรง พร้อมรับงานภาครัฐ</t>
  </si>
  <si>
    <t>หัวลากอีวี</t>
  </si>
  <si>
    <t>งานภาครัฐ</t>
  </si>
  <si>
    <t>พร้อมรับ</t>
  </si>
  <si>
    <t>https://thunhoon.com/article/290109</t>
  </si>
  <si>
    <t>CENTELขึ้นราคาห้องพัก รุกลงทุน-บริหารโรงแรม</t>
  </si>
  <si>
    <t>ราคาห้องพัก</t>
  </si>
  <si>
    <t>บริหารโรงแรม</t>
  </si>
  <si>
    <t>https://thunhoon.com/article/290104</t>
  </si>
  <si>
    <t>TTB มุ่งขยายฐานลูกค้า ชูสินเชื่อบ้าน-รถอีวีโต</t>
  </si>
  <si>
    <t>สินเชื่อบ้าน</t>
  </si>
  <si>
    <t>สินเชื่อรถอีวี</t>
  </si>
  <si>
    <t>https://thunhoon.com/article/290105</t>
  </si>
  <si>
    <t>BIZชิงงานใหม่พันล. ดีมานด์เครื่องฉายรังสีดี</t>
  </si>
  <si>
    <t>https://thunhoon.com/article/290106</t>
  </si>
  <si>
    <t>แก้หนี้เรื้อรังเริ่ม1เมษา เล็งKTCกระทบน้อยสุด</t>
  </si>
  <si>
    <t>น้อยสุด</t>
  </si>
  <si>
    <t>https://thunhoon.com/article/290110</t>
  </si>
  <si>
    <t>TKN กสิกรไทยมองรับมือราคาสาหร่ายเพิ่มได้-ปันผลน่าสนใจ-มูลค่าหุ้นไม่แพง</t>
  </si>
  <si>
    <t>รับมือได้</t>
  </si>
  <si>
    <t>https://thunhoon.com/article/290092</t>
  </si>
  <si>
    <t>กูรูสแกน MCA ชูกำไรโต 80% เคาะเป้า 4.14 บ.</t>
  </si>
  <si>
    <t>https://thunhoon.com/article/290114</t>
  </si>
  <si>
    <t>OSP ฟินันเซีย ไซรัสคาดกำไร Q1/67 โต แนะซื้อ ให้เป้า 24.50 บาท</t>
  </si>
  <si>
    <t>https://thunhoon.com/article/290117</t>
  </si>
  <si>
    <t>"BCP" แนวโน้มเติบโตแกร่ง บล.เมย์แบงก์ ชูหุ้นปลายน้ำที่ถูกที่สุด</t>
  </si>
  <si>
    <t>เติบโตแกร่ง</t>
  </si>
  <si>
    <t>https://thunhoon.com/article/290119</t>
  </si>
  <si>
    <t>“SUPER” ปักธงผลงานปี 67 ทำสถิติใหม่ พร้อมลุยพลังงานหมุนเวียนทั้งใน-ตปท.</t>
  </si>
  <si>
    <t>SUPER</t>
  </si>
  <si>
    <t>ทำสถิติใหม่</t>
  </si>
  <si>
    <t>https://thunhoon.com/article/290126</t>
  </si>
  <si>
    <t>SPRC ทรีนีตี้มอง 4 ปัจจัยเชิงบวกหนุนหุ้นน่าสนใจ</t>
  </si>
  <si>
    <t>ปัจจัยเชิงบวก</t>
  </si>
  <si>
    <t>https://thunhoon.com/article/290129</t>
  </si>
  <si>
    <t>MENA ลั่น! ปี 67 ธุรกิจโตทุกภาคส่วน อัดงบครึ่งปีแรก 130 ลบ.ขยาย Fleet รถ</t>
  </si>
  <si>
    <t>โตทุกภาคส่วน</t>
  </si>
  <si>
    <t>https://thunhoon.com/article/290144</t>
  </si>
  <si>
    <t>อัพเดทหุ้น "AH" ปี 67 โบรกฯ ชี้ไม่หวือหวา ฝ่ามรสุมเศรษฐกิจ</t>
  </si>
  <si>
    <t>ไม่หวือหวา</t>
  </si>
  <si>
    <t>https://thunhoon.com/article/290150</t>
  </si>
  <si>
    <t>จับตาปี 67 หุ้น "SPALI" โบรกฯ ชี้กำไรฟื้น-ปันผลสูง</t>
  </si>
  <si>
    <t>https://thunhoon.com/article/290152</t>
  </si>
  <si>
    <t>TNP ปี 67 ตั้งเป้ารายได้โต 10-15% จ่อเปิดแฟล็กชิปสโตร์ มี.ค.นี้</t>
  </si>
  <si>
    <t>https://thunhoon.com/article/290155</t>
  </si>
  <si>
    <t>Chevron ถอนลงทุนแหล่งก๊าซเมียนมา PTTEP โบรกแนะ “ซื้อ” เป้า 189 บ.</t>
  </si>
  <si>
    <t>https://thunhoon.com/article/290157</t>
  </si>
  <si>
    <t>BKGI ไอพีโอขายเกลี้ยง 160 ล้านหุ้น ลั่นระฆังเทรดใน SET 20 มี.ค.นี้</t>
  </si>
  <si>
    <t>https://thunhoon.com/article/290171</t>
  </si>
  <si>
    <t>BEYONDรายได้ปีนี้โต11% ท่องเที่ยวQ1แตะ9ล้านคน</t>
  </si>
  <si>
    <t>BEYOND</t>
  </si>
  <si>
    <t>https://thunhoon.com/article/290187</t>
  </si>
  <si>
    <t>NEXส่งอีวีลูกPTTGC ลดคาร์บอน-ต้นทุน</t>
  </si>
  <si>
    <t>https://thunhoon.com/article/290189</t>
  </si>
  <si>
    <t>INETธุรกิจคลาวด์มาแรง รัฐดันดิจิทัลแพลตฟอร์ม</t>
  </si>
  <si>
    <t>ดิจิทัลแฟลตฟอร์ม</t>
  </si>
  <si>
    <t>รัฐดัน</t>
  </si>
  <si>
    <t>https://thunhoon.com/article/290184</t>
  </si>
  <si>
    <t>UACชูรายได้โต15% เทรดดิ้ง-ปิโตร-ไฟฟ้ารุ่ง</t>
  </si>
  <si>
    <t>UAC</t>
  </si>
  <si>
    <t>ปิโตร</t>
  </si>
  <si>
    <t>ไฟฟ้า</t>
  </si>
  <si>
    <t>https://thunhoon.com/article/290174</t>
  </si>
  <si>
    <t>NDR ขายสินค้าไฮมาร์จิ้น ต้นทุนลด-ลุ้นพลิกกำไร</t>
  </si>
  <si>
    <t>NDR</t>
  </si>
  <si>
    <t>https://thunhoon.com/article/290175</t>
  </si>
  <si>
    <t>BE8 รับเมกะเทรนด์โลก ปักเป้ารายได้โต 40%</t>
  </si>
  <si>
    <t>https://thunhoon.com/article/290196</t>
  </si>
  <si>
    <t>INTUCH ปีนี้จะมีส่วนร่วม ADVANCE มากขึ้น โบรกแนะ "ซื้อ"</t>
  </si>
  <si>
    <t>มีส่วนร่วม</t>
  </si>
  <si>
    <t>https://thunhoon.com/article/290198</t>
  </si>
  <si>
    <t>M โบรกคาดกำไรฟื้นตัวอย่างช้าๆ ในปีนี้</t>
  </si>
  <si>
    <t xml:space="preserve">ฟื้นตัวอย่างช้าๆ </t>
  </si>
  <si>
    <t>https://thunhoon.com/article/290199</t>
  </si>
  <si>
    <t>WARRIX โบรกฯ มองดีลจับมือพันธมิตรจีน มีโอกาสรับผลตอบแทนสูง</t>
  </si>
  <si>
    <t>โอกาสรับผลตอบแทน</t>
  </si>
  <si>
    <t>https://thunhoon.com/article/290200</t>
  </si>
  <si>
    <t>SYNEX งานรัฐเริ่มกลับมา โบรกมองรายได้อาจสูงกว่าคาด</t>
  </si>
  <si>
    <t>อาจสูงกว่าคาด</t>
  </si>
  <si>
    <t>งานรัฐ</t>
  </si>
  <si>
    <t>เริ่มกลับมา</t>
  </si>
  <si>
    <t>https://thunhoon.com/article/290204</t>
  </si>
  <si>
    <t>VGI โบรกฯ ชี้ 2 วันราคาพุ่ง 19% คาดเก็งกำไรหยุดรับรู้ขาดทุนจาก KEX</t>
  </si>
  <si>
    <t>https://thunhoon.com/article/290205</t>
  </si>
  <si>
    <t>TEAMGลุยชิงงานใหญ่ แบ็กล็อกทะลุ4.4พันล.</t>
  </si>
  <si>
    <t>TEAMG</t>
  </si>
  <si>
    <t>https://thunhoon.com/article/290207</t>
  </si>
  <si>
    <t>บัวหลวง' ส่อง AU ปี 67 มี Upside จากออกสินค้าใหม่ Consensus คาดกำไรโต 26%</t>
  </si>
  <si>
    <t>https://thunhoon.com/article/290227</t>
  </si>
  <si>
    <t>CPANEL ตุน Backlog ดันดีมานด์ Precast เพิ่ม</t>
  </si>
  <si>
    <t>https://thunhoon.com/article/290230</t>
  </si>
  <si>
    <t>"OR” ทริสฯ จัดอันดับเครดิตองค์กรที่ “AA+" แนวโน้ม “Stable” ต่อเนื่องเป็นปีที่ 2</t>
  </si>
  <si>
    <t>เครดิตองค์กร</t>
  </si>
  <si>
    <t>AA+</t>
  </si>
  <si>
    <t>Stable</t>
  </si>
  <si>
    <t>https://thunhoon.com/article/290231</t>
  </si>
  <si>
    <t>EA โบรกคาดเติบโตได้ แม้รับรู้ผลกระทบจาก Adder ที่หมดอายุ</t>
  </si>
  <si>
    <t>เติบโตได้</t>
  </si>
  <si>
    <t>https://thunhoon.com/article/290234</t>
  </si>
  <si>
    <t>SA ตั้งเป้ารายได้ปี 67 แตะ 7,000 ลบ. ตุนยอดรอโอนเต็มมือ-ธุรกิจโรงแรมแกร่ง</t>
  </si>
  <si>
    <t>https://thunhoon.com/article/290240</t>
  </si>
  <si>
    <t>TNP โบรกฯ ชี้น่าสนใจสุดรอบ 2 ปี ราคาอยู่โซนล่าง แนะทยอยสะสม</t>
  </si>
  <si>
    <t>ทยอยสะสม</t>
  </si>
  <si>
    <t>อยู่โซนล่าง</t>
  </si>
  <si>
    <t>https://thunhoon.com/article/290244</t>
  </si>
  <si>
    <t>บอร์ด STEC ไฟเขียวปันผล 0.15 บาท ขึ้น XD 28 มี.ค. จ่าย 24 พ.ค.</t>
  </si>
  <si>
    <t>https://thunhoon.com/article/290238</t>
  </si>
  <si>
    <t>HANA ยูโอบีฯ คาดฟื้นตัวชัดเจนในครึ่งปีหลัง หั่นราคาเป้าหมายลง</t>
  </si>
  <si>
    <t>https://thunhoon.com/article/290224</t>
  </si>
  <si>
    <t>"BE8" โบรกฯ แนะอยู่โซนลงทุน สะสมรอรับฟื้นตัวนับจาก Q2/67</t>
  </si>
  <si>
    <t>โซนลงทุน</t>
  </si>
  <si>
    <t>https://thunhoon.com/article/290216</t>
  </si>
  <si>
    <t>VRANDA Q1/67 สดใส ตั้งเป้ารายได้ปีนี้ 1,300 ลบ.</t>
  </si>
  <si>
    <t>VRANDA</t>
  </si>
  <si>
    <t>https://thunhoon.com/article/290226</t>
  </si>
  <si>
    <t>KJL โบรกคาดงบรัฐหนุน พร้อมขยายฐานลูกค้า</t>
  </si>
  <si>
    <t>พร้อมขยาย</t>
  </si>
  <si>
    <t>https://thunhoon.com/article/290268</t>
  </si>
  <si>
    <t>สวนโบรกต่างชาติ เชื่อมั่นBBL-KTBแข็งแกร่ง</t>
  </si>
  <si>
    <t>https://thunhoon.com/article/290264</t>
  </si>
  <si>
    <t>GFPTออเดอร์ยุโรปพุ่ง แววผลงานโค้งแรกโตต่อ</t>
  </si>
  <si>
    <t>https://thunhoon.com/article/290265</t>
  </si>
  <si>
    <t>MAJORหนังไทยทำเงิน ป๊อบคอร์นขายดีเกินเป้า</t>
  </si>
  <si>
    <t>หนังไทย</t>
  </si>
  <si>
    <t>ป๊อบคอร์น</t>
  </si>
  <si>
    <t>https://thunhoon.com/article/290259</t>
  </si>
  <si>
    <t>24CS ปั้นธุรกิจ ESG เต็มตัว จับตาผลงานเทิร์นอะราวด์</t>
  </si>
  <si>
    <t>https://thunhoon.com/article/290260</t>
  </si>
  <si>
    <t>KLINIQ รุกขยายฐาน CLMV ลูกค้าจ่อคิวศัลยกรรมอื้อ</t>
  </si>
  <si>
    <t>คิวศัลยกรรม</t>
  </si>
  <si>
    <t>https://thunhoon.com/article/290261</t>
  </si>
  <si>
    <t>CPANEL ดีมานด์พุ่ง แบ็กล็อก 1.56 พันล้านบาท</t>
  </si>
  <si>
    <t>https://thunhoon.com/article/290262</t>
  </si>
  <si>
    <t>FOCUS หุ้น mai : ส่องหุ้น WARRIX กำไรฟู-เป้า 7.05 บ.</t>
  </si>
  <si>
    <t>https://thunhoon.com/article/290273</t>
  </si>
  <si>
    <t>BCH กสิกรไทย มอง CLMV หนุนรายได้ผู้ป่วยต่างชาติ แนะซื้อให้เป้า 24.30 บาท</t>
  </si>
  <si>
    <t>https://thunhoon.com/article/290283</t>
  </si>
  <si>
    <t>BCH โบรกคาด ธุรกิจหลัก 3 ปีจากนี้โตปีละ 13%</t>
  </si>
  <si>
    <t>https://thunhoon.com/article/290288</t>
  </si>
  <si>
    <t>AH โบรกมองราคาหุ้นยังถูก แนะนำ "ซื้อ"</t>
  </si>
  <si>
    <t>https://thunhoon.com/article/290290</t>
  </si>
  <si>
    <t>บล.เมย์แบงก์ มอง GLOBAL เป็นหุ้นได้รับประโยชน์งบรัฐ</t>
  </si>
  <si>
    <t>ได้รับประโยชน์</t>
  </si>
  <si>
    <t>https://thunhoon.com/article/290292</t>
  </si>
  <si>
    <t>JPARK ช่องจอดโต โบรกคาดกำไรต่อเนื่อง</t>
  </si>
  <si>
    <t>ช่องจอด</t>
  </si>
  <si>
    <t>https://thunhoon.com/article/290296</t>
  </si>
  <si>
    <t>"BBGI" ตั้งเป้าปี 67 All Time High คาดรายได้โตกว่า 30% มุ่งสู่ไบโอเทค</t>
  </si>
  <si>
    <t>BBGI</t>
  </si>
  <si>
    <t>https://thunhoon.com/article/290298</t>
  </si>
  <si>
    <t>CK Backlog สูงสุดกลุ่มรับเหมา โบรกมองระยะยาวเติบโต</t>
  </si>
  <si>
    <t>https://thunhoon.com/article/290303</t>
  </si>
  <si>
    <t>THANIสินเชื่อรถบรรทุกโต ปักธงต่อยอดแตะ2หมื่นล.</t>
  </si>
  <si>
    <t>https://thunhoon.com/article/290306</t>
  </si>
  <si>
    <t>SOLAR ปักธงรายได้ปี 67 โตไม่ต่ำกว่า 20-25% ลุยธุรกิจ EPC เต็มพิกัด</t>
  </si>
  <si>
    <t>ลุยธุรกิจ</t>
  </si>
  <si>
    <t>เต็มพิกัด</t>
  </si>
  <si>
    <t>https://thunhoon.com/article/290294</t>
  </si>
  <si>
    <t>AHC ปรับโฉมยกระดับพัฒนาบริการเฉพาะทาง ตั้งเป้าโต 15%</t>
  </si>
  <si>
    <t>AHC</t>
  </si>
  <si>
    <t>https://thunhoon.com/article/290316</t>
  </si>
  <si>
    <t>ASIMAR ปักหมุดรายได้ปีนี้โต 50% มี Backlog โครงการต่อเรืออีก 881 ลบ.</t>
  </si>
  <si>
    <t>ASIMAR</t>
  </si>
  <si>
    <t>https://thunhoon.com/article/290327</t>
  </si>
  <si>
    <t>XO ส่งซิก Q1/67 กำไร All Time High ทวีปยุโรปยอดขายอู้ฟู่ ไม่หวั่นอเมริกาแข่งขันราคา</t>
  </si>
  <si>
    <t>แข่งขันราคา</t>
  </si>
  <si>
    <t>ไม่หวั่น</t>
  </si>
  <si>
    <t>https://thunhoon.com/article/290329</t>
  </si>
  <si>
    <t>ILM กางแผนยุทธศาสตร์ 3 ปี ยืนหนึ่งผู้นำค้าปลีกเฟอร์นิเจอร์ไทย</t>
  </si>
  <si>
    <t>ผู้นำค้าปลีก</t>
  </si>
  <si>
    <t>ยืนหนึ่ง</t>
  </si>
  <si>
    <t>https://thunhoon.com/article/290333</t>
  </si>
  <si>
    <t>TTB โบรกฯ มองกำไรปี 67-69 อาจมี upside ชี้เป็นหุ้นเด่นปันผลน่าสนใจ</t>
  </si>
  <si>
    <t>https://thunhoon.com/article/290340</t>
  </si>
  <si>
    <t>BTG เข้าซื้อหุ้นใน ABS จำนวน 51% ส่งผลสัดส่วนถือหุ้นเพิ่มเป็น 100%</t>
  </si>
  <si>
    <t>BTG</t>
  </si>
  <si>
    <t>https://thunhoon.com/article/290358</t>
  </si>
  <si>
    <t>PTGเบเกอรี่ดันมาร์จิ้น สงกรานต์เติมน้ำมันดีด</t>
  </si>
  <si>
    <t>เติมน้ำมัน</t>
  </si>
  <si>
    <t>https://thunhoon.com/article/290359</t>
  </si>
  <si>
    <t>SSPกำลังผลิต600เมกปี71 อัพฐานไฟใน-นอกเต็มสูบ</t>
  </si>
  <si>
    <t>อัพฐาน</t>
  </si>
  <si>
    <t>เต็มสูบ</t>
  </si>
  <si>
    <t>https://thunhoon.com/article/290349</t>
  </si>
  <si>
    <t>BCHประกันสังคมหนุน เล็งผุดโรงพยาบาลใหม่</t>
  </si>
  <si>
    <t>โรงพยาบาลใหม่</t>
  </si>
  <si>
    <t>https://thunhoon.com/article/290352</t>
  </si>
  <si>
    <t>CHOW ลั่นเหล็ก - โซลาร์รุ่ง เป้า 4 แสนตัน - PPA พันเมก</t>
  </si>
  <si>
    <t>CHOW</t>
  </si>
  <si>
    <t>เหล็ก</t>
  </si>
  <si>
    <t>โซล่าร์</t>
  </si>
  <si>
    <t>https://thunhoon.com/article/290353</t>
  </si>
  <si>
    <t>MASTER งบ Q1 เด่น พาร์ตเนอร์ดันกำไร</t>
  </si>
  <si>
    <t>https://thunhoon.com/article/290356</t>
  </si>
  <si>
    <t>QTCG พร้อมเทรด กระดานเอ็มเอไอ ขยายฐานธุรกิจ</t>
  </si>
  <si>
    <t>QTCG</t>
  </si>
  <si>
    <t>ฐานธุรกิจ</t>
  </si>
  <si>
    <t>https://thunhoon.com/article/290363</t>
  </si>
  <si>
    <t>CPF 'กรุงศรี' คาดปี 67 พลิกกำไร แนะนำ "ซื้อ" เคาะพื้นฐาน 24 บ.</t>
  </si>
  <si>
    <t>https://thunhoon.com/article/290370</t>
  </si>
  <si>
    <t>DMT โบรกมองเป็นทางเลือกการลงทุนเพื่อเงินปันผล</t>
  </si>
  <si>
    <t>เป็นทางเลือก</t>
  </si>
  <si>
    <t>https://thunhoon.com/article/290372</t>
  </si>
  <si>
    <t>น้ำมันดิบ Brent บวก โบรกแนะ “ซื้อ” กลุ่มพลังงานและโรงกลั่น</t>
  </si>
  <si>
    <t>Brent</t>
  </si>
  <si>
    <t>น้ำมันดิบ</t>
  </si>
  <si>
    <t>https://thunhoon.com/article/290376</t>
  </si>
  <si>
    <t>TOP โบรกมองหุ้นมีแรงหนุนจาก 3 ปัจจัย</t>
  </si>
  <si>
    <t>มีแรงหนุน</t>
  </si>
  <si>
    <t>https://thunhoon.com/article/290380</t>
  </si>
  <si>
    <t>PRM 'ทิสโก้' เปิด 5 เหตุผล กำไรปีนี้โตต่อ พร้อมมีอัพไซด์</t>
  </si>
  <si>
    <t>PRM</t>
  </si>
  <si>
    <t>อัพไซต์</t>
  </si>
  <si>
    <t>https://thunhoon.com/article/290385</t>
  </si>
  <si>
    <t>CK ยอด backlog 1.29 แสนลบ. โบรกมองยังปลอดภัย</t>
  </si>
  <si>
    <t>ปลอดภัย</t>
  </si>
  <si>
    <t>https://thunhoon.com/article/290388</t>
  </si>
  <si>
    <t>ADVANC โบรกเห็นปัจจัยบวก แนวโน้ม Upside</t>
  </si>
  <si>
    <t>https://thunhoon.com/article/290391</t>
  </si>
  <si>
    <t>CRC- CPN ปัดไม่ซื้อ "Selfridges" โบรกมองเชิงบวก</t>
  </si>
  <si>
    <t>ไม่ซื้อ</t>
  </si>
  <si>
    <t>https://thunhoon.com/article/290392</t>
  </si>
  <si>
    <t>SKRยอดผู้ป่วยพุ่งหนุน เงินสด-ประกันสังคมดัน</t>
  </si>
  <si>
    <t>SKR</t>
  </si>
  <si>
    <t>ยอดผู้ป่วย</t>
  </si>
  <si>
    <t>https://thunhoon.com/article/290394</t>
  </si>
  <si>
    <t>INTUCH โบรกแนะ "ซื้อ"มองบวกผลประกอบการปี 67</t>
  </si>
  <si>
    <t>https://thunhoon.com/article/290395</t>
  </si>
  <si>
    <t>โบรกมอง IVL รับประโยชน์ ส่วนต่างราคา PET/PTA ดีช่วงสั้น</t>
  </si>
  <si>
    <t>รับประโยชน์</t>
  </si>
  <si>
    <t>PET</t>
  </si>
  <si>
    <t>ส่วนต่างราคา</t>
  </si>
  <si>
    <t>ดีช่วงสั้น</t>
  </si>
  <si>
    <t>PTA</t>
  </si>
  <si>
    <t>https://thunhoon.com/article/290399</t>
  </si>
  <si>
    <t>BLC ส่งซิก Q1/67 สดใส ผลิตภัณฑ์ยาใหม่ ผลตอบรับดี</t>
  </si>
  <si>
    <t>ผลิตภัณฑ์ใหม่</t>
  </si>
  <si>
    <t>ผลตอบรับดี</t>
  </si>
  <si>
    <t>https://thunhoon.com/article/290402</t>
  </si>
  <si>
    <t>BH บล.บัวหลวง ปรับคำแนะนำเป็น"ซื้อ" จาก "ถือ"</t>
  </si>
  <si>
    <t>https://thunhoon.com/article/290429</t>
  </si>
  <si>
    <t>เบียร์IPAหมัดฮุกCBG รุกกินแชร์ชูกำลังเพิ่ม</t>
  </si>
  <si>
    <t>IPA</t>
  </si>
  <si>
    <t>แชร์</t>
  </si>
  <si>
    <t>https://thunhoon.com/article/290431</t>
  </si>
  <si>
    <t>ASAPมั่นโกยมอเตอร์โชว์ มินิอีวีกวาดทุกเซ็กเมนต์</t>
  </si>
  <si>
    <t>ASAP</t>
  </si>
  <si>
    <t>ทุกเซ็กเมนต์</t>
  </si>
  <si>
    <t>https://thunhoon.com/article/290427</t>
  </si>
  <si>
    <t>SABUYจ่อเทิร์นอะราวด์ ผนึกพาร์ตเนอร์ลุยขนส่ง</t>
  </si>
  <si>
    <t>จ่อเทิร์นอะราวด์</t>
  </si>
  <si>
    <t>https://thunhoon.com/article/290428</t>
  </si>
  <si>
    <t>AWCไตรมาสแรกโตต่อ ทราฟฟิก-อัตราเข้าพักพุ่ง</t>
  </si>
  <si>
    <t>ไตรมาสแรก</t>
  </si>
  <si>
    <t>อัตราเข้าพัก</t>
  </si>
  <si>
    <t>ทราฟฟิก</t>
  </si>
  <si>
    <t>https://thunhoon.com/article/290417</t>
  </si>
  <si>
    <t>JSP ปั๊มงบเทิร์นอะราวด์ เก็บเกี่ยวผลลงทุนเต็มปี</t>
  </si>
  <si>
    <t>JSP</t>
  </si>
  <si>
    <t>เก็บเกี่ยว</t>
  </si>
  <si>
    <t>เต็มปี</t>
  </si>
  <si>
    <t>https://thunhoon.com/article/290418</t>
  </si>
  <si>
    <t>LEO จ่อรับทรัพย์ธุรกิจใหม่ กดปุ่มเปิดคลังสินค้า</t>
  </si>
  <si>
    <t>https://thunhoon.com/article/290420</t>
  </si>
  <si>
    <t>COLOR คว้างาน ผลิตทุ่นลอยน้ำ</t>
  </si>
  <si>
    <t>COLOR</t>
  </si>
  <si>
    <t>https://thunhoon.com/article/290432</t>
  </si>
  <si>
    <t>MINT โบรกฯ คาดอยู่ในช่วงขาขึ้น มอง 3 ปัจจัยหนุนผลประกอบการโต</t>
  </si>
  <si>
    <t>https://thunhoon.com/article/290436</t>
  </si>
  <si>
    <t>JMART-JMT มั่นใจทริสคงอันดับเครดิตองค์กร-หุ้นกู้ ,วางเป้าปีนี้ All Time High</t>
  </si>
  <si>
    <t>คงอันดับ</t>
  </si>
  <si>
    <t>วางเป้า</t>
  </si>
  <si>
    <t>https://thunhoon.com/article/290439</t>
  </si>
  <si>
    <t>BKGI เข้าเทรดวันแรกราคาเปิดที่ 2.18 บาท เพิ่มขึ้น 33.74% จาก IPO</t>
  </si>
  <si>
    <t>https://thunhoon.com/article/290441</t>
  </si>
  <si>
    <t>3BBIF โบรกฯ คาดกำไรปี 67 ชะลอตัว แต่ยังมีเงินคืนทุนจูงใจ</t>
  </si>
  <si>
    <t>3BBIF</t>
  </si>
  <si>
    <t>คืนทุน</t>
  </si>
  <si>
    <t>https://thunhoon.com/article/290445</t>
  </si>
  <si>
    <t>KKP โบรกคาดปริมาณยึดรถเพิ่มขึ้น</t>
  </si>
  <si>
    <t>ปริมาณยึดรถ</t>
  </si>
  <si>
    <t>https://thunhoon.com/article/290446</t>
  </si>
  <si>
    <t>TOP โบรกมองแนวโน้มธุรกิจเติบโต มีปัจจัยใหม่ๆหนุน</t>
  </si>
  <si>
    <t>แนวโน้มธุรกิจ</t>
  </si>
  <si>
    <t>https://thunhoon.com/article/290447</t>
  </si>
  <si>
    <t>GLOBAL ตั้งเป้าขยายสาขา โบรกแนะ "ถือ"</t>
  </si>
  <si>
    <t>ขยายสาขา</t>
  </si>
  <si>
    <t>https://thunhoon.com/article/290454</t>
  </si>
  <si>
    <t>SYNEXแววโค้งแรกเด้ง เล็งแตกไลน์สินค้าใหม่</t>
  </si>
  <si>
    <t>แววโค้งแรก</t>
  </si>
  <si>
    <t>https://thunhoon.com/article/290455</t>
  </si>
  <si>
    <t>SGPรับทรัพย์แอลพีจีพุ่ง อัดฉีดงบ500ล้านอัพฐาน</t>
  </si>
  <si>
    <t>แอลพีจี</t>
  </si>
  <si>
    <t>https://thunhoon.com/article/290457</t>
  </si>
  <si>
    <t>NEXยอดขายรถไฟฟ้าพุ่ง ดีมานด์หนุน-รุกต่างแดน</t>
  </si>
  <si>
    <t>https://thunhoon.com/article/290458</t>
  </si>
  <si>
    <t>PTTEP ผลิตก๊าซฯ "G1/61" เพิ่มเป็น 800 ล้านลบ.ฟุต/วัน ช่วยบรรเทาผลกระทบด้านพลังงาน</t>
  </si>
  <si>
    <t>https://thunhoon.com/article/290461</t>
  </si>
  <si>
    <t>SCB โบรกแนะYield สูง = เกราะป้องกันความผันผวน</t>
  </si>
  <si>
    <t>Yield</t>
  </si>
  <si>
    <t>https://thunhoon.com/article/290465</t>
  </si>
  <si>
    <t>SAT โบรกคาดธุรกิจเครื่องจักรกลการเกษตรฟื้น</t>
  </si>
  <si>
    <t>https://thunhoon.com/article/290468</t>
  </si>
  <si>
    <t>RSพลิกโฉมใหญ่Popcoin กระตุ้นเหรียญชูสิทธิพิเศษ</t>
  </si>
  <si>
    <t>RS</t>
  </si>
  <si>
    <t>พลิกโฉมใหญ่</t>
  </si>
  <si>
    <t>https://thunhoon.com/article/290469</t>
  </si>
  <si>
    <t>AZAY ปี67ฝ่าความท้าทาย เป้าเบี้ยปีแรกโตแรง15%</t>
  </si>
  <si>
    <t>AZAY</t>
  </si>
  <si>
    <t>เป้าเบี้ย</t>
  </si>
  <si>
    <t>https://thunhoon.com/article/290477</t>
  </si>
  <si>
    <t>ITD กระทบความเสี่ยงเจ้าหนี้ โบรกแนะเลี่ยงหุ้นแบงก์ใหญ่</t>
  </si>
  <si>
    <t>ITD</t>
  </si>
  <si>
    <t>https://thunhoon.com/article/290480</t>
  </si>
  <si>
    <t>EKH แนวโน้มกำไรดีขึ้น แต่มีผลกระทบหุ้นปันผล</t>
  </si>
  <si>
    <t>https://thunhoon.com/article/290483</t>
  </si>
  <si>
    <t>SIRIบุกหัวเมืองใหญ่ เปิด3โครงการ3.6พันล. รับดีมานด์เชียงใหม่</t>
  </si>
  <si>
    <t>https://thunhoon.com/article/290485</t>
  </si>
  <si>
    <t>GABLEปิดดีลรับทรัพย์ ยกระดับบริการBig Data</t>
  </si>
  <si>
    <t>บริการ</t>
  </si>
  <si>
    <t>https://thunhoon.com/article/290503</t>
  </si>
  <si>
    <t>บลจ.กสิกรไทย เก็บหุ้น HANA จำนวน 8.76 แสนหุ้น ถือหุ้นเพิ่มเป็น 5.0301%</t>
  </si>
  <si>
    <t>https://thunhoon.com/article/290508</t>
  </si>
  <si>
    <t>‘สารัชถ์’ตีแตกอนาคต GULFเดินหน้าดิจิทัล</t>
  </si>
  <si>
    <t>ดิจิทัล</t>
  </si>
  <si>
    <t>https://thunhoon.com/article/290509</t>
  </si>
  <si>
    <t>Mจัดโปรเด็ดสงกรานต์ เร่งดันSSSG-ขยายสาขา</t>
  </si>
  <si>
    <t>https://thunhoon.com/article/290504</t>
  </si>
  <si>
    <t>BRRลุยชีวมวลอัดแท่ง น้ำตาลขาขึ้นส่งงบดีด</t>
  </si>
  <si>
    <t>BRR</t>
  </si>
  <si>
    <t>น้ำตาล</t>
  </si>
  <si>
    <t>https://thunhoon.com/article/290505</t>
  </si>
  <si>
    <t>BLCโปรดักต์ใหม่ทำเงิน ชิงมาร์เก็ตแชร์2แสนล.</t>
  </si>
  <si>
    <t>โปรดักต์ใหม่</t>
  </si>
  <si>
    <t>https://thunhoon.com/article/290491</t>
  </si>
  <si>
    <t>TNP สงกรานต์เครื่องดื่มบูม รับทรัพย์ไฮซีซันหน้าร้อน</t>
  </si>
  <si>
    <t>https://thunhoon.com/article/290492</t>
  </si>
  <si>
    <t>‘VL’ กดปุ่มเดินเรือใหม่ เร่งเครื่องปั๊มมาร์จิ้นเด้ง</t>
  </si>
  <si>
    <t>https://thunhoon.com/article/290494</t>
  </si>
  <si>
    <t>KCC ขนทรัพย์ ทำเลหรู 200 ล. ร่วมงานบ้าน</t>
  </si>
  <si>
    <t>ทำเล</t>
  </si>
  <si>
    <t>หรู</t>
  </si>
  <si>
    <t>https://thunhoon.com/article/290515</t>
  </si>
  <si>
    <t>STA กสิกรไทยปรับเพิ่มกำไร-ราคาเป้าหมาย มองบวกธุรกิจยาง</t>
  </si>
  <si>
    <t>https://thunhoon.com/article/290516</t>
  </si>
  <si>
    <t>TIDLOR โบรกฯ คาดรับผลดีจากผลประชุมเฟด แนะซื้อให้เป้า 27 บาท</t>
  </si>
  <si>
    <t>https://thunhoon.com/article/290525</t>
  </si>
  <si>
    <t>"PTTEP" แนวโน้มไม่ค่อยสดใส โบรกฯ หั่นกำไร-ลดเป้าเหลือ 179 บ.</t>
  </si>
  <si>
    <t>ไม่ค่อยสดใส</t>
  </si>
  <si>
    <t>https://thunhoon.com/article/290526</t>
  </si>
  <si>
    <t>BCP เคจีไอฯ ปรับเพิ่มราคาเป้าหมาย-ผู้บุกเบิกโครงการ SAF รายแรกในไทย</t>
  </si>
  <si>
    <t>https://thunhoon.com/article/290528</t>
  </si>
  <si>
    <t>CPAXT โบรกฯ คาดกำไรปี 67 โตก้าวกระโดด คาด 3 ปัจจัยฉุดราคาร่วงวานนี้</t>
  </si>
  <si>
    <t>โตก้าวกระโดด</t>
  </si>
  <si>
    <t>https://thunhoon.com/article/290532</t>
  </si>
  <si>
    <t>BGC คาดยอดขาย Q1/67โต วางเป้าอัตรากำไรขั้นต้นปีนี้สูงกว่าปีก่อน</t>
  </si>
  <si>
    <t>https://thunhoon.com/article/290546</t>
  </si>
  <si>
    <t>DUSIT โบรกคาด Q1/67 พลิกเติบโตเด่น</t>
  </si>
  <si>
    <t>DUSIT</t>
  </si>
  <si>
    <t>ผลิกเติบโตเด่น</t>
  </si>
  <si>
    <t>https://thunhoon.com/article/290548</t>
  </si>
  <si>
    <t>TEGH ปักหมุดปี 67 ยอดขายยางแท่งแตะออลไทม์ไฮ</t>
  </si>
  <si>
    <t>https://thunhoon.com/article/290549</t>
  </si>
  <si>
    <t>Fed คงดอกเบี้ย - เพิ่มเป้า GDP เป็น 2.1% คาดดอกเบี้ยระยะยาวไม่ต่ำเหมือนในอดีต</t>
  </si>
  <si>
    <t>Fed</t>
  </si>
  <si>
    <t>ดอกเบี้ยระยะยาว</t>
  </si>
  <si>
    <t>ไม่ต่ำ</t>
  </si>
  <si>
    <t>https://thunhoon.com/article/290550</t>
  </si>
  <si>
    <t>THRE โบรกคาดแนวโน้มกำไรฟื้นต่อเนื่องจากปีก่อน</t>
  </si>
  <si>
    <t>THRE</t>
  </si>
  <si>
    <t>ฟื้นต่อเนื่อง</t>
  </si>
  <si>
    <t>https://thunhoon.com/article/290552</t>
  </si>
  <si>
    <t>ส่อง KCE ฟื้นตัวได้ในปี 67 บล.บัวหลวงแนะ “ซื้อเก็งกำไร”</t>
  </si>
  <si>
    <t>https://thunhoon.com/article/290553</t>
  </si>
  <si>
    <t>GLOBAL ขยายสาขา งบรัฐหนุน โบรกมองแนวโน้มดี</t>
  </si>
  <si>
    <t>https://thunhoon.com/article/290558</t>
  </si>
  <si>
    <t>SIS คงคำแนะนำ "ถือ" ปรับราคาเป้าหมายขึ้นเป็น 28.00 บ.</t>
  </si>
  <si>
    <t>คงคำแนะนำ</t>
  </si>
  <si>
    <t>https://thunhoon.com/article/290559</t>
  </si>
  <si>
    <t>Fed ส่งทองทำนิวไฮ “ออสสิริส” มองมีโอกาสไปต่อ</t>
  </si>
  <si>
    <t>ส่งทอง</t>
  </si>
  <si>
    <t>มีโอกาสไปต่อ</t>
  </si>
  <si>
    <t>https://thunhoon.com/article/290563</t>
  </si>
  <si>
    <t>STA โบรกฯ อัพเป้าใหม่ที่ 24 บ. คาดราคายางธรรมชาติแกร่งในปี 67</t>
  </si>
  <si>
    <t>https://thunhoon.com/article/290568</t>
  </si>
  <si>
    <t>FTIปี67เดินหน้าโตต่อ20% จับมือพันธมิตรขยายธุรกิจ</t>
  </si>
  <si>
    <t>FTI</t>
  </si>
  <si>
    <t>https://thunhoon.com/article/290569</t>
  </si>
  <si>
    <t>BGCคาดPrimeโตเท่าตัว รับผลดีดบ.ลง-ต้นทุนลด</t>
  </si>
  <si>
    <t>Prime</t>
  </si>
  <si>
    <t>ดบ.</t>
  </si>
  <si>
    <t>https://thunhoon.com/article/290570</t>
  </si>
  <si>
    <t>ADVANC เมย์แบงก์ฯ คาดกำไรหลัก Q1/67 โต ราคาหุ้นยังไม่สะท้อนปัจจัยบวก</t>
  </si>
  <si>
    <t>ไม่สะท้อนปัจจัยบวก</t>
  </si>
  <si>
    <t>https://thunhoon.com/article/290571</t>
  </si>
  <si>
    <t>CK 'ดาโอ' เปิด 3 เหตุผลแนะซื้อ คาดกำไรปกติปี 67 ที่ 1.8 พันล. โต 25%</t>
  </si>
  <si>
    <t>https://thunhoon.com/article/290602</t>
  </si>
  <si>
    <t>TOPน้ำมันเจ็ทแกร่ง รุกขยายตลาดนอก</t>
  </si>
  <si>
    <t>ตลาดนอก</t>
  </si>
  <si>
    <t>https://thunhoon.com/article/290603</t>
  </si>
  <si>
    <t>DELTAรันโรงงานใหม่ หวั่นไตรมาส1ยังไม่ฟื้น</t>
  </si>
  <si>
    <t>ไตรมาส1</t>
  </si>
  <si>
    <t>https://thunhoon.com/article/290604</t>
  </si>
  <si>
    <t>MTCรับดอกเบี้ยขาลง ต้นทุนลด-เก็บหนี้เพิ่ม</t>
  </si>
  <si>
    <t>เก็บหนี้</t>
  </si>
  <si>
    <t>https://thunhoon.com/article/290599</t>
  </si>
  <si>
    <t>SAWADเล็งบริหารหนี้ หนุนพอร์ตสินเชื่อทะยาน</t>
  </si>
  <si>
    <t>https://thunhoon.com/article/290601</t>
  </si>
  <si>
    <t>TKSเป้ารายได้10% ฉลากบรรจุภัณฑ์พุ่ง ดีลพันธมิตรรายใหม่</t>
  </si>
  <si>
    <t>ฉลากบรรจุภัณฑ์</t>
  </si>
  <si>
    <t>https://thunhoon.com/article/290591</t>
  </si>
  <si>
    <t>CEYE ตบเท้าเข้าธุรกิจบันเทิง ส่องตลาดซีรีส์-ภาพยนตร์บูม</t>
  </si>
  <si>
    <t>CEYE</t>
  </si>
  <si>
    <t>ตลาดซีรีส์</t>
  </si>
  <si>
    <t>ภาพยนตร์</t>
  </si>
  <si>
    <t>https://thunhoon.com/article/290592</t>
  </si>
  <si>
    <t>TMILL ยอดขายครึ่งหลังฟื้น รุกขยายตลาด-อัดโปรแรง</t>
  </si>
  <si>
    <t>TMILL</t>
  </si>
  <si>
    <t>อัดโปร</t>
  </si>
  <si>
    <t>https://thunhoon.com/article/290594</t>
  </si>
  <si>
    <t>NAT คลาวด์โตเด่น แบ็กล็อกแน่น 665 ล.</t>
  </si>
  <si>
    <t>คลาวด์</t>
  </si>
  <si>
    <t>https://thunhoon.com/article/290595</t>
  </si>
  <si>
    <t>KTMS ผู้ป่วยพุ่ง ขยายสาขาภูธร ดันรายได้ฉลุย</t>
  </si>
  <si>
    <t>ผู้ป่วย</t>
  </si>
  <si>
    <t>https://thunhoon.com/article/290610</t>
  </si>
  <si>
    <t>บล.กสิกร เชื่อ MBK ได้รับประโยชน์ หากมี IPO ของ SIAM PIWAT</t>
  </si>
  <si>
    <t>MBK</t>
  </si>
  <si>
    <t>https://thunhoon.com/article/290613</t>
  </si>
  <si>
    <t>WHA เผยหุ้นกู้มูลค่ารวม 7 พันลบ.ยอดจองล้นเกินเป้ากว่า 3 เท่า</t>
  </si>
  <si>
    <t>ล้นเกินเป้า</t>
  </si>
  <si>
    <t>https://thunhoon.com/article/290614</t>
  </si>
  <si>
    <t>โบรกแนะ TRUE ADVANC กลุ่มสื่อสารน่าซื้อ</t>
  </si>
  <si>
    <t>https://thunhoon.com/article/290615</t>
  </si>
  <si>
    <t>สินเชื่อ ก.พ. เริ่มกลับมาฟื้นตัว บล.ดาโอแนะ KBANK-TTB เด่น</t>
  </si>
  <si>
    <t>ดาโอแนะ</t>
  </si>
  <si>
    <t>https://thunhoon.com/article/290623</t>
  </si>
  <si>
    <t>ILMขยายฐานดันผลงาน ดีมานด์ใน-นอกหนุนซื้อ</t>
  </si>
  <si>
    <t>หนุนซื้อ</t>
  </si>
  <si>
    <t>https://thunhoon.com/article/290625</t>
  </si>
  <si>
    <t>OKEA หนุน BCP เติบโตในระยะยาว</t>
  </si>
  <si>
    <t>ในระยะยาว</t>
  </si>
  <si>
    <t>OKEA</t>
  </si>
  <si>
    <t>https://thunhoon.com/article/290631</t>
  </si>
  <si>
    <t>AAV เป้าหมายบริษัทปี 67 ดูน่าสนใจ 'เคจีไอ' มองกำไรแกร่งต่อเนื่องปี 67-68</t>
  </si>
  <si>
    <t>แกร่งต่อเนื่อง</t>
  </si>
  <si>
    <t>https://thunhoon.com/article/290634</t>
  </si>
  <si>
    <t>SPA ท่องเที่ยวฟื้น โบรกแนะ "ซื้อ" 14.80 บ.</t>
  </si>
  <si>
    <t>https://thunhoon.com/article/290636</t>
  </si>
  <si>
    <t>TSE ฐานทุนแกร่ง! ปี 67 ลุยพลังงานหมุนเวียนเต็มพิกัด</t>
  </si>
  <si>
    <t>TSE</t>
  </si>
  <si>
    <t>ฐานทุน</t>
  </si>
  <si>
    <t>https://thunhoon.com/article/290637</t>
  </si>
  <si>
    <t>KTB หมดห่วงตั้งสำรอง บล.บัวหลวงแนะ “ซื้อ”</t>
  </si>
  <si>
    <t>https://thunhoon.com/article/290641</t>
  </si>
  <si>
    <t>โบรกฯ ส่อง AMATA มูลค่าหุ้นไม่แพง แนวโน้มยอดขายที่ดิน-กำไรโดดเด่น</t>
  </si>
  <si>
    <t>https://thunhoon.com/article/290645</t>
  </si>
  <si>
    <t>KTB ตั้งสำรองเคส ITD แล้ว โบรกมองผลกระทบจำกัด</t>
  </si>
  <si>
    <t>ผลกระทบ</t>
  </si>
  <si>
    <t>จำกัด</t>
  </si>
  <si>
    <t>https://thunhoon.com/article/290652</t>
  </si>
  <si>
    <t>TKS แย้มปีนี้มีดีลใหญ่ซื้อกิจการธุรกิจดิจิทัล, วางเป้ารายได้ปีนี้โต 14%</t>
  </si>
  <si>
    <t>https://thunhoon.com/article/290663</t>
  </si>
  <si>
    <t>BAM ทริส จัดเรทติ้งหุ้นกู้ชุดใหม่ วงเงินไม่เกิน 3 พันลบ.ที่ A-</t>
  </si>
  <si>
    <t>เรทติ้งหุ้นกู้</t>
  </si>
  <si>
    <t>A-</t>
  </si>
  <si>
    <t>https://thunhoon.com/article/290616</t>
  </si>
  <si>
    <t>AMATA โบรกคาดยอดขายสูงขึ้นตั้งแต่ปีนี้เป็นต้นไป</t>
  </si>
  <si>
    <t>https://thunhoon.com/article/290657</t>
  </si>
  <si>
    <t>SEAFCO-PYLON แนวโน้มดี โบรกปรับคำแนะนำเป็น “ซื้อ”</t>
  </si>
  <si>
    <t>PYLON</t>
  </si>
  <si>
    <t>โบรกปรับคำแนะนำ</t>
  </si>
  <si>
    <t>https://thunhoon.com/article/290647</t>
  </si>
  <si>
    <t>SCC ยูโอบีฯ หั่นกำไร-ราคาเป้าหมายลง หลังโครงการ LSP มีค่าใช้จ่ายสูง</t>
  </si>
  <si>
    <t>https://thunhoon.com/article/290628</t>
  </si>
  <si>
    <t>จับชีพจรกลุ่มรพ.ปี 67 BDMS-BCH หุ้นเด่น</t>
  </si>
  <si>
    <t>https://thunhoon.com/article/290685</t>
  </si>
  <si>
    <t>แบงก์สินเชื่อก.พ.ฟื้น KTBหมดห่วงปัญหา</t>
  </si>
  <si>
    <t>หมดห่วง</t>
  </si>
  <si>
    <t>https://thunhoon.com/article/290686</t>
  </si>
  <si>
    <t>DELTAออเดอร์อีวีกลับมา ซื้อที่ดินขยายโรงงานอีก</t>
  </si>
  <si>
    <t>อีก</t>
  </si>
  <si>
    <t>https://thunhoon.com/article/290682</t>
  </si>
  <si>
    <t>ททท.ดึงอินเดียเข้าไทย AOT-CENTEL-ERWเด่น</t>
  </si>
  <si>
    <t>https://thunhoon.com/article/290683</t>
  </si>
  <si>
    <t>KCGดีมานด์Q1แจ่ม ควัก400ล้านอัพฐาน</t>
  </si>
  <si>
    <t>https://thunhoon.com/article/290677</t>
  </si>
  <si>
    <t>FVC ปั๊มผลงานโตทุกธุรกิจ ลุยผลิตน้ำยาไตเทียม</t>
  </si>
  <si>
    <t>FVC</t>
  </si>
  <si>
    <t>https://thunhoon.com/article/290678</t>
  </si>
  <si>
    <t>IIG รายได้ฟื้นตัว ตุนแบ็กล็อกอื้อ</t>
  </si>
  <si>
    <t>IIG</t>
  </si>
  <si>
    <t>https://thunhoon.com/article/290679</t>
  </si>
  <si>
    <t>‘EURO’ โต15% เปิดโชว์รูมใหม่ ดันออลไทม์ไฮ</t>
  </si>
  <si>
    <t>https://thunhoon.com/article/290695</t>
  </si>
  <si>
    <t>KTB เมย์แบงก์ฯ มองราคาน่าสะสม ไม่ห่วงคุณภาพสินทรัพย์-ตั้งสำรอง ITD แล้ว</t>
  </si>
  <si>
    <t>น่าสะสม</t>
  </si>
  <si>
    <t>https://thunhoon.com/article/290697</t>
  </si>
  <si>
    <t>หุ้น TRUE ร่วง โบรกฯ มองเชิงลบ หลังมีข่าวศาลฯรับคำฟ้องถอนกรณีรวมธุรกิจ</t>
  </si>
  <si>
    <t>https://thunhoon.com/article/290703</t>
  </si>
  <si>
    <t>HL ตั้งเป้ารายได้ปี 67 โตเกิน 10% ส่งซิก Q1/67 รับผลดี Easy E-Receipt</t>
  </si>
  <si>
    <t>https://thunhoon.com/article/290712</t>
  </si>
  <si>
    <t>EPGเตรียมรับทรัพย์สองเด้ง บาทอ่อนค่า-ยอดคำสั่งซื้อพุ่ง</t>
  </si>
  <si>
    <t>สองเด้ง</t>
  </si>
  <si>
    <t>ยอดคำสั่งซื้อ</t>
  </si>
  <si>
    <t>https://thunhoon.com/article/290728</t>
  </si>
  <si>
    <t>BWG ขยายการลงทุนขยะทองคำ</t>
  </si>
  <si>
    <t>BWG</t>
  </si>
  <si>
    <t>https://thunhoon.com/article/290729</t>
  </si>
  <si>
    <t>KTB โบรกคาดปีนี้สินเชื่อไม่โตและ NIM ลดลง</t>
  </si>
  <si>
    <t>ไม่โต</t>
  </si>
  <si>
    <t>https://thunhoon.com/article/290735</t>
  </si>
  <si>
    <t>AAV ยกระดับเพดานบิน</t>
  </si>
  <si>
    <t>เพดานบิน</t>
  </si>
  <si>
    <t>https://thunhoon.com/article/290745</t>
  </si>
  <si>
    <t>หุ้นไฟแนนซ์เด้งรับดบ.ขาลง โบรกคัดTIDLOR-MTCน่าสน</t>
  </si>
  <si>
    <t>https://thunhoon.com/article/290746</t>
  </si>
  <si>
    <t>SISBมั่นใจจำนวนนักเรียนเพิ่ม หนุนงบโต-โบรกคาดกำไร805ล.</t>
  </si>
  <si>
    <t>SISB</t>
  </si>
  <si>
    <t>จำนวนนักเรียน</t>
  </si>
  <si>
    <t>https://thunhoon.com/article/290762</t>
  </si>
  <si>
    <t>VGI-BTS ขายหุ้น KEX ตามที่ตั้งโต๊ะรับซื้อ-สัดส่วนถือหุ้นลดลง</t>
  </si>
  <si>
    <t>https://thunhoon.com/article/290766</t>
  </si>
  <si>
    <t>บอร์ด SFLEX ไฟเขียวซื้อหุ้นคืนวงเงินไม่เกิน 50 ลบ. ตั้งแต่ 29 มี.ค.-27 ก.ย.67</t>
  </si>
  <si>
    <t>https://thunhoon.com/article/290776</t>
  </si>
  <si>
    <t>BAMชงบอร์ดตั้งJVAMC เก็บเงินสดดี-ซื้อหนี้เพิ่ม</t>
  </si>
  <si>
    <t>เก็บเงินสด</t>
  </si>
  <si>
    <t>สี</t>
  </si>
  <si>
    <t>ซื้อหนี้</t>
  </si>
  <si>
    <t>https://thunhoon.com/article/290767</t>
  </si>
  <si>
    <t>TUส่งออกดีดรับบาทอ่อน ทุ่มงบ4.5พันล้านอัพฐาน</t>
  </si>
  <si>
    <t>https://thunhoon.com/article/290777</t>
  </si>
  <si>
    <t>SABUY ยกเลิกทำเทนเดอร์ฯหุ้น AS หลังไม่ได้รับวงเงินสินเชื่อที่เพียงพอ</t>
  </si>
  <si>
    <t>ยกเลิกทำ</t>
  </si>
  <si>
    <t>วงเงินสินเชื่อ</t>
  </si>
  <si>
    <t>ไม่ได้รับเพียงพอ</t>
  </si>
  <si>
    <t>https://thunhoon.com/article/290769</t>
  </si>
  <si>
    <t>TRUEแกร่งพร้อมพลิก ฐานลูกค้า-รายได้พุ่ง</t>
  </si>
  <si>
    <t>แกร่งพร้อมพลิก</t>
  </si>
  <si>
    <t>https://thunhoon.com/article/290770</t>
  </si>
  <si>
    <t>KK เฮง! ต้นปียอดซื้อสนั่น ใส่เกียร์ปั๊มผลงานพลิกบวก</t>
  </si>
  <si>
    <t>ยอดซื้อ</t>
  </si>
  <si>
    <t>https://thunhoon.com/article/290771</t>
  </si>
  <si>
    <t>SONIC ซุ่มศึกษาธุรกิจใหม่ ขนส่งQ1 บูมส่งออกเพียบ</t>
  </si>
  <si>
    <t>https://thunhoon.com/article/290773</t>
  </si>
  <si>
    <t>HL เร่งปั๊มมาร์จิ้น คลอดสินค้าใหม่ ผุดสาขาโกยเงิน</t>
  </si>
  <si>
    <t>ผุดสาขา</t>
  </si>
  <si>
    <t>โกยเงิน</t>
  </si>
  <si>
    <t>https://thunhoon.com/article/290786</t>
  </si>
  <si>
    <t>ALLY โบรกมอง DPU และ yield ทำสถิติสูงสุด</t>
  </si>
  <si>
    <t>ALLY</t>
  </si>
  <si>
    <t>DPU</t>
  </si>
  <si>
    <t>yield</t>
  </si>
  <si>
    <t>https://thunhoon.com/article/290789</t>
  </si>
  <si>
    <t>CPALL โบรกยังเห็นทิศทางกลับมาดี</t>
  </si>
  <si>
    <t>กลับมาดี</t>
  </si>
  <si>
    <t>https://thunhoon.com/article/290793</t>
  </si>
  <si>
    <t>GULF ขยายกำลังการผลิต โบรกคาดปีนี้กำไรเพิ่ม 13%</t>
  </si>
  <si>
    <t>https://thunhoon.com/article/290799</t>
  </si>
  <si>
    <t>KKP กรุงศรี พัฒนสินคาดกำไร Q1/67 ที่ 900 ลบ. มองตลาดเช่าซื้อยังไม่สดใส</t>
  </si>
  <si>
    <t>ตลาดเช่าซื้อ</t>
  </si>
  <si>
    <t>https://thunhoon.com/article/290801</t>
  </si>
  <si>
    <t>TRUE แนวโน้มการทำกำไร ยังอยู่ในทิศทางที่ถูกต้อง</t>
  </si>
  <si>
    <t>ถูกต้อง</t>
  </si>
  <si>
    <t>https://thunhoon.com/article/290802</t>
  </si>
  <si>
    <t>DELTA บัวหลวง แนะ wait-and-see ชี้ EV ยังชะลอตัว แต่ Cloud เติบโตดี</t>
  </si>
  <si>
    <t>wait-and-see</t>
  </si>
  <si>
    <t>Cloud</t>
  </si>
  <si>
    <t>https://thunhoon.com/article/290809</t>
  </si>
  <si>
    <t>CHOW เซ็น NT ติดตั้ง Solar Rooftop มั่นใจปี 68 ดันกำลังผลิตทะลุ 400 MW</t>
  </si>
  <si>
    <t>https://thunhoon.com/article/290812</t>
  </si>
  <si>
    <t>SF Express ขึ้นแท่นผถห.ใหญ่ KEX ครองสัดส่วน 62.66%</t>
  </si>
  <si>
    <t>SF Express</t>
  </si>
  <si>
    <t>ผถห.ใหม่</t>
  </si>
  <si>
    <t>https://thunhoon.com/article/290817</t>
  </si>
  <si>
    <t>DITTOชูดาต้าครบวงจร ตุนแบ็กล็อกแน่น5พันล.</t>
  </si>
  <si>
    <t>ดาต้า</t>
  </si>
  <si>
    <t>ครบวงจร</t>
  </si>
  <si>
    <t>https://thunhoon.com/article/290819</t>
  </si>
  <si>
    <t>ORI กวาดยอดขายมหกรรมบ้าน-คอนโดกว่า 550 ลบ.</t>
  </si>
  <si>
    <t>ยอดขายมหกรรมบ้าน</t>
  </si>
  <si>
    <t>ยอดขายมหกรรมคอนโด</t>
  </si>
  <si>
    <t>https://thunhoon.com/article/290838</t>
  </si>
  <si>
    <t>XPG พุ่ง 23% เทรดสนั่น 1.2 พันลบ. โบรกมองรับผลดี BTC Halving</t>
  </si>
  <si>
    <t>XPG</t>
  </si>
  <si>
    <t>https://thunhoon.com/article/290841</t>
  </si>
  <si>
    <t>ก.ล.ต.กล่าวโทษเพิ่มเติมอีก 8 ราย คดีปั่นหุ้น MORE</t>
  </si>
  <si>
    <t>กล่าวโทษ</t>
  </si>
  <si>
    <t>เพิ่มเติม</t>
  </si>
  <si>
    <t>https://thunhoon.com/article/290862</t>
  </si>
  <si>
    <t>AAVชูไทย-จีนฮอต ต้นทุนลดผลงานโดด</t>
  </si>
  <si>
    <t>ไทย</t>
  </si>
  <si>
    <t>จีน</t>
  </si>
  <si>
    <t>กระโดด</t>
  </si>
  <si>
    <t>https://thunhoon.com/article/290853</t>
  </si>
  <si>
    <t>GABLEควงพันธมิตรโลก จ่อปิดดีลใหญ่อัพฐานเพิ่ม</t>
  </si>
  <si>
    <t>https://thunhoon.com/article/290856</t>
  </si>
  <si>
    <t>24CS คว้างานใหม่ 75 ล้าน เล็งบุ๊กยอดQ2 - มาร์จิ้นฟู</t>
  </si>
  <si>
    <t>https://thunhoon.com/article/290857</t>
  </si>
  <si>
    <t>WINMED ปั๊มรายได้นิวไฮ คัดกรองมะเร็งทั่วประเทศ</t>
  </si>
  <si>
    <t>WINMED</t>
  </si>
  <si>
    <t>https://thunhoon.com/article/290865</t>
  </si>
  <si>
    <t>CPN โบรกฯ มองเชิงบวกผลประกอบการช่วงปี 67-69 แนะซื้อ</t>
  </si>
  <si>
    <t>https://thunhoon.com/article/290860</t>
  </si>
  <si>
    <t>MTW เข้าตาโบรก โต NewS-Curve รายได้พุ่ง 100%</t>
  </si>
  <si>
    <t>เข้าตาโบรก</t>
  </si>
  <si>
    <t>https://thunhoon.com/article/290867</t>
  </si>
  <si>
    <t>HANA โบรกฯ คาดกำไร Q1/67 ฟื้นตัว เหตุไม่มีค่าใช้จ่ายพิเศษ-เงินบาทอ่อนค่า</t>
  </si>
  <si>
    <t>ค่าใช้จ่ายพิเศษ</t>
  </si>
  <si>
    <t>https://thunhoon.com/article/290873</t>
  </si>
  <si>
    <t>RSP เปิดตัวแบรนด์ O&amp;B รุกตลาดรองเท้าไลฟ์สไตล์ ปักธงยอดขายโต 30%</t>
  </si>
  <si>
    <t>RSP</t>
  </si>
  <si>
    <t>https://thunhoon.com/article/290877</t>
  </si>
  <si>
    <t>หุ้น SIRI ราคาดีดขึ้น โบรกฯ มองมี upside จากอุปสงค์ลูกค้าต่างชาติ-ตั้งบ.ร่วมทุนหนุน</t>
  </si>
  <si>
    <t>https://thunhoon.com/article/290881</t>
  </si>
  <si>
    <t>XPG บัวหลวงคาดกำไร Q1/67 ดีต่อเนื่อง</t>
  </si>
  <si>
    <t>https://thunhoon.com/article/290895</t>
  </si>
  <si>
    <t>AU ทิศทางดี แรงหนุนสาขาใหม่ โบรกมองราคาลงรับรู้งบ Q4/66 ไปแล้ว</t>
  </si>
  <si>
    <t>https://thunhoon.com/article/290897</t>
  </si>
  <si>
    <t>แม้ BYD ยอดขายแซง Tesla INVX แนะเลี่ยงกลุ่ม EV ไปก่อน</t>
  </si>
  <si>
    <t>https://thunhoon.com/article/290898</t>
  </si>
  <si>
    <t>PRM อัดงบ 3พัน ลบ. ขยายกองเรือหนุนดีมานด์</t>
  </si>
  <si>
    <t>https://thunhoon.com/article/290903</t>
  </si>
  <si>
    <t>SCB EIC วิเคราะห์ทิศทางส่งออกฟื้นตัวแผ่ว</t>
  </si>
  <si>
    <t>ฟื้นตัวแผ่ว</t>
  </si>
  <si>
    <t>EIC</t>
  </si>
  <si>
    <t>https://thunhoon.com/article/290913</t>
  </si>
  <si>
    <t>SKYผู้โดยสารสนามบินแน่น 2.3แสนคน-หนุนผลงานQ1ฟู</t>
  </si>
  <si>
    <t>ผู้โดยสาย</t>
  </si>
  <si>
    <t>https://thunhoon.com/article/290934</t>
  </si>
  <si>
    <t>AMATAทะลุ1.8พันไร่ ดีมานด์สูงขึ้นราคาที่ดิน</t>
  </si>
  <si>
    <t>ราคาที่ดิน</t>
  </si>
  <si>
    <t>https://thunhoon.com/article/290930</t>
  </si>
  <si>
    <t>SISคลาวด์โตเท่าตัว ลุยไซเบอร์ซีเคียวริตี้</t>
  </si>
  <si>
    <t>https://thunhoon.com/article/290919</t>
  </si>
  <si>
    <t>BM รับเหมาฟื้นออเดอร์อื้อ ดึงพันธมิตรนอกรุกส่งออก</t>
  </si>
  <si>
    <t>รับเหมา</t>
  </si>
  <si>
    <t>https://thunhoon.com/article/290920</t>
  </si>
  <si>
    <t>ATP30 ตุนสัญญารับส่งแน่น ชูกดต้นทุน - เพิ่มฐานรถอีวี</t>
  </si>
  <si>
    <t>สัญญารับส่ง</t>
  </si>
  <si>
    <t>ฐานรถอีวี</t>
  </si>
  <si>
    <t>https://thunhoon.com/article/290922</t>
  </si>
  <si>
    <t>TBN ลุยงานใหญ่ แบ็กล็อก 224 ล. มาร์จิ้นพุ่ง 40 %</t>
  </si>
  <si>
    <t>https://thunhoon.com/article/290936</t>
  </si>
  <si>
    <t>KAMART กสิกรไทยหั่นกำไรปี 67-69 ปรับราคาเป้าหมายลงเป็น 14.67 บาท</t>
  </si>
  <si>
    <t>https://thunhoon.com/article/290938</t>
  </si>
  <si>
    <t>JKN เผยปี 66 พลิกขาดทุน 2.13 พันลบ. รายได้ลดลง 6.52% ,งดจ่ายปันผล</t>
  </si>
  <si>
    <t>https://thunhoon.com/article/290946</t>
  </si>
  <si>
    <t>SPRC โบรกฯ อัพเป้าใหม่เป็น 10.50 บ. คาด Q1/67 พลิกกลับมากำไรที่ 4.0 พันล.</t>
  </si>
  <si>
    <t>พลิกกลับมากำไร</t>
  </si>
  <si>
    <t>https://thunhoon.com/article/290948</t>
  </si>
  <si>
    <t>กสิกรไทย แนะ SAPPE คาดยอดขาย Q1/67 แกร่ง-หุ้น SAV มี upside ในลาว</t>
  </si>
  <si>
    <t>https://thunhoon.com/article/290957</t>
  </si>
  <si>
    <t>"SISB" โบรกฯ อัพเป้าใหม่ที่ 50 บ. คาดกำไรปี 67-68 โตเฉลี่ยปีละ 32%</t>
  </si>
  <si>
    <t>https://thunhoon.com/article/290971</t>
  </si>
  <si>
    <t>เปิด 33 หุ้น วางค้ำมาร์จินเกิน 20% BABA80 ติดโผ</t>
  </si>
  <si>
    <t>BABA80</t>
  </si>
  <si>
    <t>ติดโผ</t>
  </si>
  <si>
    <t>https://thunhoon.com/article/290989</t>
  </si>
  <si>
    <t>BGRIM-GULF เด้ง ตรึงFt-ต้นทุนลด</t>
  </si>
  <si>
    <t>https://thunhoon.com/article/290991</t>
  </si>
  <si>
    <t>CPN เปิดห้างนครปฐม ดันพอร์ตเช่าทะยาน พื้นที่ขยับ2ล้านตร.ม.</t>
  </si>
  <si>
    <t>พอร์ตเช่า</t>
  </si>
  <si>
    <t>https://thunhoon.com/article/290996</t>
  </si>
  <si>
    <t>IMH สู่ฤดูเก็บเกี่ยวผลเต็มปี สินทรัพย์พุ่งเท่าตัว 2 พันล.</t>
  </si>
  <si>
    <t>IMH</t>
  </si>
  <si>
    <t>https://thunhoon.com/article/290997</t>
  </si>
  <si>
    <t>HARN อัดงบลงทุน 80 ล้าน ผุดสินค้ามาร์จิ้นสูงอัพยอด</t>
  </si>
  <si>
    <t>มาร์จิ้นสูง</t>
  </si>
  <si>
    <t>https://thunhoon.com/article/290998</t>
  </si>
  <si>
    <t>APO ปลื้มขายเกลี้ยง พร้อมเทรด 2 เม.ย.นี้</t>
  </si>
  <si>
    <t>https://thunhoon.com/article/290999</t>
  </si>
  <si>
    <t>DEXON เร่งปั๊มงบ โตทะลุ 700 ล้าน ตุนแบ็กล็อกแน่น</t>
  </si>
  <si>
    <t>DEXON</t>
  </si>
  <si>
    <t>โตทะลุ</t>
  </si>
  <si>
    <t>https://thunhoon.com/article/291012</t>
  </si>
  <si>
    <t>TIDLOR ปลื้มหุ้นกู้ 3 ชุดใหม่ มูลค่า 4,000 ลบ.หมดเกลี้ยง ยอดจองล้นกว่า 2 เท่า</t>
  </si>
  <si>
    <t>https://thunhoon.com/article/291014</t>
  </si>
  <si>
    <t>ASPS แนะหุ้น AP-SPALI ปันผลเด่น- รับผลดีจากรัฐออกมาตรการกระตุ้น</t>
  </si>
  <si>
    <t>SAPLI</t>
  </si>
  <si>
    <t>https://thunhoon.com/article/291016</t>
  </si>
  <si>
    <t>BGC โบรกฯ แนะซื้อเก็งกำไร ยอดขายปี 67 โต รับผลบวกต้นทุนลด-กำลังซื้อฟื้น</t>
  </si>
  <si>
    <t>https://thunhoon.com/article/291018</t>
  </si>
  <si>
    <t>ILM 'บัวหลวง' ชอบสุดกลุ่มค้าปลีก ชี้โตดี กระแสเงินสดแกร่ง ปันผลสูง</t>
  </si>
  <si>
    <t>กลุ่มค้าปลีก</t>
  </si>
  <si>
    <t>https://thunhoon.com/article/291021</t>
  </si>
  <si>
    <t>5 เรื่องต้องรู้ "ITC" คอนเฟิร์ม Q1/67 ดีกว่าคาด</t>
  </si>
  <si>
    <t>https://thunhoon.com/article/291022</t>
  </si>
  <si>
    <t>3BBIF โบรกฯ คาดกำไร Q1/67 ฟื้น ประเมินผลตอบแทนรูปเงินคืนทุน 0.17 บาท</t>
  </si>
  <si>
    <t>https://thunhoon.com/article/291023</t>
  </si>
  <si>
    <t>ADVICEสินค้าใหม่หนุนโต แววไตรมาสแรกฟื้นตัวแรง</t>
  </si>
  <si>
    <t>หนุนโต</t>
  </si>
  <si>
    <t>ฟื้นตัวแรง</t>
  </si>
  <si>
    <t>https://thunhoon.com/article/291024</t>
  </si>
  <si>
    <t>PJWจัด500ล้านขยายรง. มั่นใจผลงานปีนี้โตเข้าเป้า</t>
  </si>
  <si>
    <t>PJW</t>
  </si>
  <si>
    <t>https://thunhoon.com/article/291025</t>
  </si>
  <si>
    <t>MJDกวาดยอดขาย คอนโดลักชัวรีฮอต แบ็กล็อกพุ่ง4.4พันล.</t>
  </si>
  <si>
    <t>MJD</t>
  </si>
  <si>
    <t>https://thunhoon.com/article/291030</t>
  </si>
  <si>
    <t>ITC ฟื้นตัวเล็กน้อย-อนุรักษ์นิยม บล.กสิกรฯแนะ “ถือ” เป้า 21.60 บ.</t>
  </si>
  <si>
    <t>ฟื้นตัวเล็กน้อย</t>
  </si>
  <si>
    <t>https://thunhoon.com/article/291032</t>
  </si>
  <si>
    <t>ADVANC โบรกฯ คาดกำไร Q1/67 เติบโต ให้ราคาเป้าหมาย 260 บาท</t>
  </si>
  <si>
    <t>https://thunhoon.com/article/291034</t>
  </si>
  <si>
    <t>ITC เมย์แบงก์ฯ คาดกำไร Q1/67 ขยายตัวเด่น รับผลดีบาทอ่อน</t>
  </si>
  <si>
    <t>ขยายตัวเด่น</t>
  </si>
  <si>
    <t>https://thunhoon.com/article/291035</t>
  </si>
  <si>
    <t>AEONTS แนวโน้มดีขึ้น โบรกให้เป้า 217 บ.</t>
  </si>
  <si>
    <t>https://thunhoon.com/article/291044</t>
  </si>
  <si>
    <t>TTB ยูโอบีฯ คาดกำไร Q1/67 โต รับผลดีสิทธิประโยชน์ทางภาษี</t>
  </si>
  <si>
    <t>สิทธิประโยชน์ทางภาษี</t>
  </si>
  <si>
    <t>https://thunhoon.com/article/291045</t>
  </si>
  <si>
    <t>DRT ขยายกำลังการผลิต 50% โบรกมองหนุนการเติบโตอนาคต</t>
  </si>
  <si>
    <t>หนุนการเติบโต</t>
  </si>
  <si>
    <t>https://thunhoon.com/article/291052</t>
  </si>
  <si>
    <t>BH แนวโน้มดีระยะยาว บล.ดีบีเอสฯให้เป้า 269 บ.</t>
  </si>
  <si>
    <t>ดีระยะยาว</t>
  </si>
  <si>
    <t>https://thunhoon.com/article/291074</t>
  </si>
  <si>
    <t>คมนาคมรุกไวรับงบ JRประมูลงานปีนี้อื้อ</t>
  </si>
  <si>
    <t>ประมูลงาน</t>
  </si>
  <si>
    <t>https://thunhoon.com/article/291071</t>
  </si>
  <si>
    <t>ADVANCเล็งQ1กำไร7พันล. ลดต้นทุนอีบิทดาโต19%</t>
  </si>
  <si>
    <t>อีบิทดา</t>
  </si>
  <si>
    <t>https://thunhoon.com/article/291072</t>
  </si>
  <si>
    <t>BAยอดจองตั๋วทะลัก รายได้ชน2.17หมื่นล.</t>
  </si>
  <si>
    <t>https://thunhoon.com/article/291077</t>
  </si>
  <si>
    <t>บอร์ด MGI ไฟเขียวเข้าซื้อหุ้น SABUY 30 ล้านหุ้นมูลค่า 135 ลบ. -เล็งร่วมทำธุรกิจ</t>
  </si>
  <si>
    <t>https://thunhoon.com/article/291073</t>
  </si>
  <si>
    <t>PTGหนุนลอยตัวดีเซล ลุ้นกำไรสต๊อกน้ำมันพุ่ง</t>
  </si>
  <si>
    <t>กำไรพุ่ง</t>
  </si>
  <si>
    <t>https://thunhoon.com/article/291067</t>
  </si>
  <si>
    <t>IP เก็บเกี่ยวผลลงทุนเต็มที่ เป้าโกยยอดขาย 2.4 พันล.</t>
  </si>
  <si>
    <t>เก็บเกี่ยวผลลงทุน</t>
  </si>
  <si>
    <t>เต็มที่</t>
  </si>
  <si>
    <t>https://thunhoon.com/article/291069</t>
  </si>
  <si>
    <t>Focus หุ้น mai : JPARK ลานจอดโต ผลงานปีนี้โดดเด่น</t>
  </si>
  <si>
    <t>ลานจอด</t>
  </si>
  <si>
    <t>https://thunhoon.com/article/291070</t>
  </si>
  <si>
    <t>COMPANY SNAPSHOT : GCAP แตกไลน์ธุรกิจท่องเที่ยว ปั้นเกษตรแมตชิ่ง-สนามบิน</t>
  </si>
  <si>
    <t>GCAP</t>
  </si>
  <si>
    <t>ธุรกิจท่องเที่ยว</t>
  </si>
  <si>
    <t>https://thunhoon.com/article/291086</t>
  </si>
  <si>
    <t>SAF ได้รับแต่งตั้งเป็นตัวแทนขายเหล็กกล้าพิเศษจาก FUSHUN ของจีน</t>
  </si>
  <si>
    <t>SAF</t>
  </si>
  <si>
    <t>ได้รับแต่งตั้ง</t>
  </si>
  <si>
    <t>ตัวแทน</t>
  </si>
  <si>
    <t>https://thunhoon.com/article/291115</t>
  </si>
  <si>
    <t>PR9 โบรกคาดไตรมาส 1 เติบโตดี บล.กสิกรฯเพิ่มเป้าเป็น 21.40 บ.</t>
  </si>
  <si>
    <t>https://thunhoon.com/article/291119</t>
  </si>
  <si>
    <t>"APO" พร้อมลงสนามเทรด mai พรุ่งนี้ จุดเด่นธุรกิจโอกาสโตสูง ฐานะการเงินดี</t>
  </si>
  <si>
    <t>โอกาสโตสูง</t>
  </si>
  <si>
    <t>https://thunhoon.com/article/291125</t>
  </si>
  <si>
    <t>"TRUE" ลงทุนอย่างไร? หลังโบรกฯ คาด Q1/67 ดีขึ้น แต่ยังขาดทุน</t>
  </si>
  <si>
    <t>https://thunhoon.com/article/291126</t>
  </si>
  <si>
    <t>โบรกมอง SET ยัง laggard คาดแนวโน้มฟื้นตัวครึ่งปีหลัง</t>
  </si>
  <si>
    <t>laggard</t>
  </si>
  <si>
    <t>https://thunhoon.com/article/291127</t>
  </si>
  <si>
    <t>CHเจาะตลาดรับจ้างผลิต ป้อนออเดอร์ใน-นอกจ่อ</t>
  </si>
  <si>
    <t>ตลาดรับจ้างผลิต</t>
  </si>
  <si>
    <t>เจาะ</t>
  </si>
  <si>
    <t>https://thunhoon.com/article/291128</t>
  </si>
  <si>
    <t>ECL รุกขยายฐานสินเชื่อ ส่องดีมานด์บิ๊กไบค์หนุน</t>
  </si>
  <si>
    <t>ECL</t>
  </si>
  <si>
    <t>ฐานสินเชื่อ</t>
  </si>
  <si>
    <t>https://thunhoon.com/article/291134</t>
  </si>
  <si>
    <t>หุ้น IVL ราคาดีดขึ้น โบรกฯ คาดปีนี้พลิกมีกำไร ให้ราคาเป้าหมาย 26.50 บาท</t>
  </si>
  <si>
    <t>https://thunhoon.com/article/291144</t>
  </si>
  <si>
    <t>ทริส หั่น เรทติ้งCPFเหลือ A เหตุผลดำเนินงานอ่อนแอลง</t>
  </si>
  <si>
    <t>เหลือ A</t>
  </si>
  <si>
    <t>อ่อนแอลง</t>
  </si>
  <si>
    <t>https://thunhoon.com/article/291151</t>
  </si>
  <si>
    <t>GULF ปลื้มขายหุ้นกู้รวม 2 หมื่นลบ.นลท.สนใจจองซื้อล้นกว่า 3.10 เท่า</t>
  </si>
  <si>
    <t>สนใจ</t>
  </si>
  <si>
    <t>จองซื้อ</t>
  </si>
  <si>
    <t>https://thunhoon.com/article/291158</t>
  </si>
  <si>
    <t>APOเขย่าน้ำมันปาล์ม แกร่งเงินสดเต็มมือ</t>
  </si>
  <si>
    <t>เต็มมือ</t>
  </si>
  <si>
    <t>https://thunhoon.com/article/291159</t>
  </si>
  <si>
    <t>GULFมีบุ๊กกำไรเพิ่ม ขายไฟฟ้า662เมก</t>
  </si>
  <si>
    <t>https://thunhoon.com/article/291160</t>
  </si>
  <si>
    <t>BEMศูนย์สิริกิติ์ดันยอด ผู้โดยสารทะลุ1.2ล้านคน</t>
  </si>
  <si>
    <t>https://thunhoon.com/article/291148</t>
  </si>
  <si>
    <t>QTCG ฮอตขายเกลี้ยง ลั่นระฆังเทรด 4 เม.ย.นี้</t>
  </si>
  <si>
    <t>ฮอตขายเกลี้ยง</t>
  </si>
  <si>
    <t>https://thunhoon.com/article/291170</t>
  </si>
  <si>
    <t>ICHI โบรกฯ คาดกำไรยังโตต่อ เข้าฤดูร้อนเป็นปัจจัยหนุน</t>
  </si>
  <si>
    <t>https://thunhoon.com/article/291171</t>
  </si>
  <si>
    <t>ตลท.mai ไฟเขียว “BPS” เข้าเทรดพรุ่งนี้ ราคา IPO ที่หุ้นละ 0.90 บ.</t>
  </si>
  <si>
    <t>BPS</t>
  </si>
  <si>
    <t>ตลท.mai</t>
  </si>
  <si>
    <t>https://thunhoon.com/article/291172</t>
  </si>
  <si>
    <t>หุ้น APO เข้าเทรดวันแรกราคาเปิดที่ 1.74 บาท เพิ่มขึ้น 75.76% จาก IPO</t>
  </si>
  <si>
    <t>https://thunhoon.com/article/291173</t>
  </si>
  <si>
    <t>BTS น่าสนใจน้อยลง 'เคจีไอ' หั่นเป้า-คำแนะนำ</t>
  </si>
  <si>
    <t>น้อยลง</t>
  </si>
  <si>
    <t>https://thunhoon.com/article/291179</t>
  </si>
  <si>
    <t>JR คว้างาน STEC มูลค่า 102 ลบ. หนุนแบ็คล็อกทะลุ 9,243 ลบ.ตามนัด!</t>
  </si>
  <si>
    <t>แบ็คล็อก</t>
  </si>
  <si>
    <t>https://thunhoon.com/article/291187</t>
  </si>
  <si>
    <t>BBGI โบรกฯ อัพกำไรเต็มปีโตกระโดด มองธุรกิจหลักแกร่ง-โครงการ SAF หนุน</t>
  </si>
  <si>
    <t>https://thunhoon.com/article/291190</t>
  </si>
  <si>
    <t>"TTB" หุ้นเติบโต-ปันผลสูง โบรกฯ คาดกำไรปีนี้ เด่นสุดกลุ่มแบงก์</t>
  </si>
  <si>
    <t>https://thunhoon.com/article/291196</t>
  </si>
  <si>
    <t>DOHOME โบรกคาด Q1/67 ผลงานดี บล.กสิกรฯให้เป้า 13 บ</t>
  </si>
  <si>
    <t>ผลงานดี</t>
  </si>
  <si>
    <t>https://thunhoon.com/article/291198</t>
  </si>
  <si>
    <t>"ERW" ค่าเช่าที่ดินเพิ่ม น่าจะกระทบกำไรสุทธิจำกัด</t>
  </si>
  <si>
    <t>ค่าเช่าที่ดิน</t>
  </si>
  <si>
    <t>https://thunhoon.com/article/291209</t>
  </si>
  <si>
    <t>"QTCG" น้องใหม่ IPO น่าจับตา โบรกฯ เคาะราคาสูงสุด 2.95 บ./หุ้น</t>
  </si>
  <si>
    <t>น่าจับตา</t>
  </si>
  <si>
    <t>https://thunhoon.com/article/291228</t>
  </si>
  <si>
    <t>TRUE โบรกฯ อัพเป้าใหม่ที่ 9บ. คาดกำไรหลักใกล้พลิกเป็นบวก</t>
  </si>
  <si>
    <t>พลิกเป็นบวก</t>
  </si>
  <si>
    <t>https://thunhoon.com/article/291229</t>
  </si>
  <si>
    <t>JCR คงเรตติ้งประเทศไทย A ความน่าเชื่อถือ Stable Outlook</t>
  </si>
  <si>
    <t>JCR</t>
  </si>
  <si>
    <t>เรตติ้งประเทศไทย</t>
  </si>
  <si>
    <t>A</t>
  </si>
  <si>
    <t>Stable Outlook</t>
  </si>
  <si>
    <t>https://thunhoon.com/article/291236</t>
  </si>
  <si>
    <t>ลดค่าผ่านทางด่วน แลกสัมปทานBEM</t>
  </si>
  <si>
    <t>ค่าผ่านทางด่วน</t>
  </si>
  <si>
    <t>https://thunhoon.com/article/291239</t>
  </si>
  <si>
    <t>BAFS เติมน้ำมันพุ่ง 17% AOT ทะลัก 19.9 ล้านคน</t>
  </si>
  <si>
    <t>ปริมาณผู้โดยสาร</t>
  </si>
  <si>
    <t>https://thunhoon.com/article/291241</t>
  </si>
  <si>
    <t>BPS หุ้นเทคอนาคต อสังหาดันรายได้ฟู พื้นฐาน 1.20-1.40 บ.</t>
  </si>
  <si>
    <t>https://thunhoon.com/article/291220</t>
  </si>
  <si>
    <t>CRD บุ๊กเงินสำรองหนี้ 80 ล. งบผงาด-ผนึกรายใหญ่โต</t>
  </si>
  <si>
    <t>CRD</t>
  </si>
  <si>
    <t>ผนึกรายใหญ่</t>
  </si>
  <si>
    <t>https://thunhoon.com/article/291221</t>
  </si>
  <si>
    <t>TMILL ครึ่งหลังต้นทุนลด รุกเพิ่มรถขนส่ง-ขยายตลาด</t>
  </si>
  <si>
    <t>รถขนส่ง</t>
  </si>
  <si>
    <t>รุกเพิ่ม</t>
  </si>
  <si>
    <t>https://thunhoon.com/article/291223</t>
  </si>
  <si>
    <t>3 โบรกสแกน QTCG พื้นฐานแข็งแกร่ง ชูราคาสูงสุด 2.95 บ.</t>
  </si>
  <si>
    <t>https://thunhoon.com/article/291250</t>
  </si>
  <si>
    <t>‘ASW’ โชว์ Q1/67 กวาดยอดขายโต 65% ลุยเปิดคอนโดฯ 2 โครงการใหม่ 2.5 พันลบ.</t>
  </si>
  <si>
    <t>https://thunhoon.com/article/291251</t>
  </si>
  <si>
    <t>หุ้น BPS เข้าเทรดวันแรกราคาเปิดที่ 2.12 บาท เพิ่มขึ้น 135.56% จาก IPO</t>
  </si>
  <si>
    <t>https://thunhoon.com/article/291252</t>
  </si>
  <si>
    <t>กสิกรไทย' ส่อง STEC คาดถูกกดดันโดยธุรกิจที่ไม่ใช่ก่อสร้าง</t>
  </si>
  <si>
    <t>ถูกกดดัน</t>
  </si>
  <si>
    <t>https://thunhoon.com/article/291253</t>
  </si>
  <si>
    <t>TRUEจ่อขายหุ้นกู้ 5 ชุด 23-27 พ.ค.67 ดอกเบี้ย 2.95- 4.50% เรทติ้งA+</t>
  </si>
  <si>
    <t>https://thunhoon.com/article/291255</t>
  </si>
  <si>
    <t>โบรกฯ ส่อง INTUCH การคืนทุน ITV อาจทำให้ DPS ปี 67 เพิ่มขึ้น 0.21บ.</t>
  </si>
  <si>
    <t>DPS</t>
  </si>
  <si>
    <t>https://thunhoon.com/article/291256</t>
  </si>
  <si>
    <t>OR ประกาศไม่ขึ้นราคาน้ำมัน 6 วันช่วงสงกรานต์ 12-17 เม.ย.</t>
  </si>
  <si>
    <t>ราคาน้ำมัน</t>
  </si>
  <si>
    <t>ไม่ขึ้น</t>
  </si>
  <si>
    <t>https://thunhoon.com/article/291258</t>
  </si>
  <si>
    <t>PR9คลอดบุตรโตกระโดด ลุยปั๊มรายได้ต่างชาติเพิ่ม</t>
  </si>
  <si>
    <t>คลอดบุตร</t>
  </si>
  <si>
    <t>https://thunhoon.com/article/291259</t>
  </si>
  <si>
    <t>TOGรับทรัพย์บาทอ่อนหนุน เร่งเจาะตลาดยุโรป-สหรัฐ</t>
  </si>
  <si>
    <t>TOG</t>
  </si>
  <si>
    <t>บาทอ่าน</t>
  </si>
  <si>
    <t>https://thunhoon.com/article/291260</t>
  </si>
  <si>
    <t>CPNแววไตรมาส2โดดเด่น ทุ่มงบปั้นอีเวนต์สงกรานต์</t>
  </si>
  <si>
    <t>ไตรมาส2</t>
  </si>
  <si>
    <t>https://thunhoon.com/article/291262</t>
  </si>
  <si>
    <t>QTCG ฤกษ์ดี ลงสนามเทรด mai พรุ่งนี้ ตอกย้ำเป็นหุ้น Growth Stock อนาคตไกล</t>
  </si>
  <si>
    <t>Growth Stock</t>
  </si>
  <si>
    <t>อนาคตไกล</t>
  </si>
  <si>
    <t>https://thunhoon.com/article/291263</t>
  </si>
  <si>
    <t>"NEO" ปลื้มนลท.รายย่อย-สถาบัน จองหุ้น IPO ล้น พร้อมเทรด SET 9 เม.ย.นี้</t>
  </si>
  <si>
    <t>NEO</t>
  </si>
  <si>
    <t>จองหุ้น</t>
  </si>
  <si>
    <t>https://thunhoon.com/article/291268</t>
  </si>
  <si>
    <t>TAN โบรกคาดกำไรปี 67 โตแข็งแกร่ง บล.บัวหลวงให้เป้า 20 บ.</t>
  </si>
  <si>
    <t>https://thunhoon.com/article/291272</t>
  </si>
  <si>
    <t>บล.ทรีนีตี้ ส่อง CHG พื้นฐาน 3.40บ. คาดกำไรกลับมาโตจากฐานปกติ</t>
  </si>
  <si>
    <t>https://thunhoon.com/article/291307</t>
  </si>
  <si>
    <t>JRพร้อมลุยงานใหญ่ กฟน.ลงทุน5.4หมื่นล.</t>
  </si>
  <si>
    <t>พร้อมลุย</t>
  </si>
  <si>
    <t>https://thunhoon.com/article/291312</t>
  </si>
  <si>
    <t>QTCGเก่งระบบภายใน ประมูลงานใหม่หนุน</t>
  </si>
  <si>
    <t>ระบบภายใน</t>
  </si>
  <si>
    <t>เก่ง</t>
  </si>
  <si>
    <t>https://thunhoon.com/article/291313</t>
  </si>
  <si>
    <t>MGCมอเตอร์โชว์ทะลัก XPeng-Zeekrเกินคาด</t>
  </si>
  <si>
    <t>XPeng</t>
  </si>
  <si>
    <t>Zeekr</t>
  </si>
  <si>
    <t>https://thunhoon.com/article/291314</t>
  </si>
  <si>
    <t>ASWยอดโตสนั่น65% โค้งแรกตุน6,269ล้าน</t>
  </si>
  <si>
    <t>ยอดโต</t>
  </si>
  <si>
    <t>https://thunhoon.com/article/291300</t>
  </si>
  <si>
    <t>KJL จ่อบุ๊กแบ็กล็อก 500 ล. ดีมานด์ล้นดันยอดขายพุ่ง</t>
  </si>
  <si>
    <t>https://thunhoon.com/article/291301</t>
  </si>
  <si>
    <t>GFC โดดรับ พ.ร.บ.อุ้มบุญ หนุนธุรกิจมีบุตรยากบูม</t>
  </si>
  <si>
    <t>https://thunhoon.com/article/291318</t>
  </si>
  <si>
    <t>AAV ฟินันเซีย ไซรัส อัพราคาเป้าหมายเป็น 3.10 บาท คาดกำไรปกติ Q1/67 โตเด่น</t>
  </si>
  <si>
    <t>https://thunhoon.com/article/291321</t>
  </si>
  <si>
    <t>OPEC+ คงข้อตกลงลดกำลังผลิต โบรกมองเชิงบวกกลุ่มพลังงาน</t>
  </si>
  <si>
    <t>OPEC+</t>
  </si>
  <si>
    <t>ข้อตกลง</t>
  </si>
  <si>
    <t>https://thunhoon.com/article/291322</t>
  </si>
  <si>
    <t>TU เคจีไอฯ คาดกำไร Q1/67 โตเล็กน้อย-ไม่ต้องรับรู้ผลขาดทุนจาก Red Lobster</t>
  </si>
  <si>
    <t>โตเล็กน้อย</t>
  </si>
  <si>
    <t>ผลขาดทุน</t>
  </si>
  <si>
    <t>ไม่ต้องรับรู้</t>
  </si>
  <si>
    <t>https://thunhoon.com/article/291323</t>
  </si>
  <si>
    <t>BBL โบรกฯ เปิดเหตุผลหั่นกำไรปี 67 แนะซื้อจากราคาหุ้น Laggard</t>
  </si>
  <si>
    <t>https://thunhoon.com/article/291324</t>
  </si>
  <si>
    <t>หุ้น QTCG เข้าซื้อขายเป็นวันแรกราคาเปิดที่ 2.18บาท เพิ่มขึ้น 81.67% จาก IPO</t>
  </si>
  <si>
    <t>https://thunhoon.com/article/291329</t>
  </si>
  <si>
    <t>"KBANK" นำร่องเปิดระบบรับชำระเงิน ไทย-สปป.ลาว ดันยอดใช้บริการปีนี้โต 30%</t>
  </si>
  <si>
    <t>ยอดใช้บริการ</t>
  </si>
  <si>
    <t>https://thunhoon.com/article/291332</t>
  </si>
  <si>
    <t>"KLINIQ" โบรกฯ ประเมินกำไร Q1/67 ทำนิวไฮใหม่ SSSG โต-ขยายสาขาหนุน</t>
  </si>
  <si>
    <t>https://thunhoon.com/article/291336</t>
  </si>
  <si>
    <t>SCC น่าจะยังอยู่ในจุดต่ำสุดของวงจร แนวโน้มยังท้าทาย</t>
  </si>
  <si>
    <t>ยังท้าทาย</t>
  </si>
  <si>
    <t>https://thunhoon.com/article/291337</t>
  </si>
  <si>
    <t>SC โบรกมองยอดขาย Q1/67 เติบโตดี บล.กสิกรฯให้เป้า 4.15 บ.</t>
  </si>
  <si>
    <t>https://thunhoon.com/article/291350</t>
  </si>
  <si>
    <t>J POINT จับมือ MAAI BY KTC โอนคะแนนสะสมรับเพิ่ม 20%</t>
  </si>
  <si>
    <t>J POINT</t>
  </si>
  <si>
    <t>คะแนนสะสม</t>
  </si>
  <si>
    <t>รับเพิ่ม</t>
  </si>
  <si>
    <t>https://thunhoon.com/article/291352</t>
  </si>
  <si>
    <t>COCOCOน้ำมะพร้าวขายดี ลุยกำลังผลิตรับออเดอร์พุ่ง</t>
  </si>
  <si>
    <t>น้ำมะพร้าว</t>
  </si>
  <si>
    <t>https://thunhoon.com/article/291354</t>
  </si>
  <si>
    <t>SUNสงกรานต์ยอดพีค ตลาดต่างแดนโตแกร่ง</t>
  </si>
  <si>
    <t>สงกรานต์</t>
  </si>
  <si>
    <t>ยอดพีค</t>
  </si>
  <si>
    <t>https://thunhoon.com/article/291382</t>
  </si>
  <si>
    <t>PKเครื่องน้ำแข็งฮิต ปักธงเทิร์นอะราวด์</t>
  </si>
  <si>
    <t>PK</t>
  </si>
  <si>
    <t>เครื่องน้ำแข็ง</t>
  </si>
  <si>
    <t>ปักธง</t>
  </si>
  <si>
    <t>https://thunhoon.com/article/291383</t>
  </si>
  <si>
    <t>GULFรุกลงทุนไม่หยุด หุ้นกู้ขายดีเงินแกร่ง</t>
  </si>
  <si>
    <t>รุกลงทุน</t>
  </si>
  <si>
    <t>ไม่หยุด</t>
  </si>
  <si>
    <t>https://thunhoon.com/article/291384</t>
  </si>
  <si>
    <t>SABUYฟอร์ซเซลกดดิ่ง ซีอีโอลั่นเคลียร์หุ้นกู้ทัน</t>
  </si>
  <si>
    <t>กดดิ่ง</t>
  </si>
  <si>
    <t>เคลียร์ทัน</t>
  </si>
  <si>
    <t>https://thunhoon.com/article/291376</t>
  </si>
  <si>
    <t>HTCร้อนจัดยอดขายโค้กพุ่ง เที่ยวคึกคัก-เป้ารายได้โต8%</t>
  </si>
  <si>
    <t>HTC</t>
  </si>
  <si>
    <t>เที่ยว</t>
  </si>
  <si>
    <t>เป้ารายได้</t>
  </si>
  <si>
    <t>https://thunhoon.com/article/291361</t>
  </si>
  <si>
    <t>AMA เมษารถบรรทุกฮอต รุกขยายกองเรือครึ่งหลัง</t>
  </si>
  <si>
    <t>รถบรรทุก</t>
  </si>
  <si>
    <t>https://thunhoon.com/article/291362</t>
  </si>
  <si>
    <t>QTCG ลุยรับงานพรึ่บ ขึ้นแท่นหุ้นโกรทสต๊อก</t>
  </si>
  <si>
    <t>โกรทสต๊อก</t>
  </si>
  <si>
    <t>https://thunhoon.com/article/291390</t>
  </si>
  <si>
    <t>KLINIQ บล.โกลเบล็ก แนะนำ "ซื้อ" เป้า 46.50 บ.</t>
  </si>
  <si>
    <t>https://thunhoon.com/article/291392</t>
  </si>
  <si>
    <t>น้ำมันดิบฟื้นตัว PTTEP ราคา outperform โบรกแนะ "ซื้อ"</t>
  </si>
  <si>
    <t>outperform</t>
  </si>
  <si>
    <t>https://thunhoon.com/article/291393</t>
  </si>
  <si>
    <t>ผู้ถือหุ้น COCOCO ไฟเขียว มติจ่ายปันผล 0.25 บ./หุ้น</t>
  </si>
  <si>
    <t>https://thunhoon.com/article/291397</t>
  </si>
  <si>
    <t>AP เร่งออกโครงการใหม่ โบรกมองแนวโน้มบวก</t>
  </si>
  <si>
    <t>เร่งออก</t>
  </si>
  <si>
    <t>https://thunhoon.com/article/291405</t>
  </si>
  <si>
    <t>QH โบรกคาดกำไรเงินลงทุนหนุน บล.กสิกรฯเพิ่มเป้าเป็น 2.41 บ.</t>
  </si>
  <si>
    <t>กำไรเงินลงทุน</t>
  </si>
  <si>
    <t>https://thunhoon.com/article/291406</t>
  </si>
  <si>
    <t>THCOM โบรกฯ คาด Q1/67 จะพลิกกลับมาเป็นกำไร-อัพกำไรปี 67-69</t>
  </si>
  <si>
    <t>พลิกกลับมาเป็นกำไร</t>
  </si>
  <si>
    <t>https://thunhoon.com/article/291412</t>
  </si>
  <si>
    <t>ฺBH โบรกมองมีโอกาสฟื้น มองกำไร Q1/67 ดีกว่าคาด</t>
  </si>
  <si>
    <t>https://thunhoon.com/article/291415</t>
  </si>
  <si>
    <t>WICEยิ้มค่าระวางเรือดีด บุ๊กขนส่งควบคุมอุณหภูมิ</t>
  </si>
  <si>
    <t>https://thunhoon.com/article/291418</t>
  </si>
  <si>
    <t>“ZEN”รับอานิสงส์เทศกาล ยอดลูกค้าพุ่ง-รุกฐานญี่ปุ่น</t>
  </si>
  <si>
    <t>ยอดลูกค้า</t>
  </si>
  <si>
    <t>ฐานญี่ปุ่น</t>
  </si>
  <si>
    <t>https://thunhoon.com/article/291437</t>
  </si>
  <si>
    <t>ตลท.ไฟเขียวหุ้น NEO เข้าเทรด 9 เม.ย. ตั้งราคา IPO ที่หุ้นละ 39 บาท</t>
  </si>
  <si>
    <t>https://thunhoon.com/article/291439</t>
  </si>
  <si>
    <t>AKS รับทรัพย์ 127 ลบ. ขาย ‘เอคิว เชดิ ชลบุรี’ Diversify สู่ธุรกิจที่มีอัตรากำไรสูง</t>
  </si>
  <si>
    <t>AKS</t>
  </si>
  <si>
    <t>อัตรากำไรสูง</t>
  </si>
  <si>
    <t>https://thunhoon.com/article/291443</t>
  </si>
  <si>
    <t>SCB โบรกฯ ชี้น่าสนใจน้อยกว่ากลุ่มฯ หั่นกำไรปี 67 ราคา Upside จำกัด</t>
  </si>
  <si>
    <t>น่าสนใจน้อย</t>
  </si>
  <si>
    <t>https://thunhoon.com/article/291446</t>
  </si>
  <si>
    <t>CMC ปรับทัพดึง “ปิยะณัฐ” นั่งซีอีโอร่วม บุกอสังหาปั้นงบเทิร์นอะราวด์</t>
  </si>
  <si>
    <t>CMC</t>
  </si>
  <si>
    <t>https://thunhoon.com/article/291456</t>
  </si>
  <si>
    <t>ACE กด COD เพิ่มอีก 20 เมก คาดปี 69 กลับมาจ่ายปันผล</t>
  </si>
  <si>
    <t>COD</t>
  </si>
  <si>
    <t>https://thunhoon.com/article/291458</t>
  </si>
  <si>
    <t>หมอวิน 'รัชต์ชยุตม์' ขายหุ้น BPSเกลี้ยง 29.41ล้านหุ้น วันแรกIPOเข้าเทรด</t>
  </si>
  <si>
    <t>https://thunhoon.com/article/291410</t>
  </si>
  <si>
    <t>KISS แม้ตลาดตปท.ยังท้าท้าย แต่โบรกคาดหุ้นจะกลับมาน่าสนใจ</t>
  </si>
  <si>
    <t>หุ้นกลับมาน่าสนใจ</t>
  </si>
  <si>
    <t>https://thunhoon.com/article/291440</t>
  </si>
  <si>
    <t>CK ได้อานิสงส์ รัฐบาลเร่งลงทุน โบรกมองบวก ให้เป้า 26 บ.</t>
  </si>
  <si>
    <t>รัฐบาล</t>
  </si>
  <si>
    <t>เร่งลงทุน</t>
  </si>
  <si>
    <t>https://thunhoon.com/article/291411</t>
  </si>
  <si>
    <t>PTTEP โบรกมองมี Valuation ที่น่าดึงดูด</t>
  </si>
  <si>
    <t>https://thunhoon.com/article/291475</t>
  </si>
  <si>
    <t>NEOมุ่งสินค้าอุปโภค รุกเพิ่มกำลังการผลิต</t>
  </si>
  <si>
    <t>กำลังการผลิต</t>
  </si>
  <si>
    <t>https://thunhoon.com/article/291480</t>
  </si>
  <si>
    <t>AHชูโอกาสชิ้นส่วนอีวี ตัวแทนจำหน่ายหนุน</t>
  </si>
  <si>
    <t>ตัวแทนจำหน่าย</t>
  </si>
  <si>
    <t>https://thunhoon.com/article/291476</t>
  </si>
  <si>
    <t>EPGยอดแก้วกาแฟพุ่ง หยุดยาวสงกรานต์ดัน</t>
  </si>
  <si>
    <t>ยอดแก้วกาแฟ</t>
  </si>
  <si>
    <t>หยุดยาวสงกรานต์</t>
  </si>
  <si>
    <t>https://thunhoon.com/article/291477</t>
  </si>
  <si>
    <t>THCOMดีลLEOทำเงิน บุกปลอดภัยทางทะเล</t>
  </si>
  <si>
    <t>ดีลLEO</t>
  </si>
  <si>
    <t>https://thunhoon.com/article/291471</t>
  </si>
  <si>
    <t>KWM สินค้าเกษตรดันยอด รับทรัพย์สกัดสมุนไพร 20 ล.</t>
  </si>
  <si>
    <t>สินค้าเกษตร</t>
  </si>
  <si>
    <t>ดันยอด</t>
  </si>
  <si>
    <t>https://thunhoon.com/article/291472</t>
  </si>
  <si>
    <t>ABM ปรับโครงสร้างองค์กร ลดต้นทุนปั๊มงบครึ่งหลังฟื้น</t>
  </si>
  <si>
    <t>โครงสร้างองค์กร</t>
  </si>
  <si>
    <t>https://thunhoon.com/article/291473</t>
  </si>
  <si>
    <t>BC โดดรับสงกรานต์ ท่องเที่ยว-อีเวนต์บูม</t>
  </si>
  <si>
    <t>https://thunhoon.com/article/291474</t>
  </si>
  <si>
    <t>Focus หุ้น mai : สแกนหุ้น KLINIQ เคาะกำไรนิวไฮ</t>
  </si>
  <si>
    <t>https://thunhoon.com/article/291489</t>
  </si>
  <si>
    <t>หุ้น NEO เข้าเทรดวันแรกราคาเปิดที่ 48 บาท เพิ่มขึ้น 23.08% จาก IPO</t>
  </si>
  <si>
    <t>https://thunhoon.com/article/291491</t>
  </si>
  <si>
    <t>NEX ส่งยานยนต์ EV บุกลาว ตั้ง ZTTS เป็น Dealer รายแรก หนุนปีนี้โตแรง</t>
  </si>
  <si>
    <t>https://thunhoon.com/article/291496</t>
  </si>
  <si>
    <t>บล.กรุงศรี แนะ "ซื้อ" TRUE คาด Q2 ปีนี้พลิกกำไร</t>
  </si>
  <si>
    <t>https://thunhoon.com/article/291499</t>
  </si>
  <si>
    <t>CPAXT โบรกฯ คาดกำไร Q1/67 โต ยอดขายเพิ่ม ดบ.จ่ายลด</t>
  </si>
  <si>
    <t>ดบ.จ่าย</t>
  </si>
  <si>
    <t>https://thunhoon.com/article/291503</t>
  </si>
  <si>
    <t>STA หยวนต้าฯ คาด Q2/67 พลิกเป็นกำไร ให้ราคาเป้าหมาย 20 บาท</t>
  </si>
  <si>
    <t>พลิกเป็นกำไร</t>
  </si>
  <si>
    <t>https://thunhoon.com/article/291504</t>
  </si>
  <si>
    <t>NEO โบรกคาดกำไรโตปีละ 15% บล.กสิกรฯให้เป้า 45.35 บ.</t>
  </si>
  <si>
    <t>https://thunhoon.com/article/291506</t>
  </si>
  <si>
    <t>Chevron ถอนลงทุนเมียนมาร์ โบรกคงคำแนะนำ “ซื้อ” PTTEP</t>
  </si>
  <si>
    <t>Chevron</t>
  </si>
  <si>
    <t>ถอนลงทุน</t>
  </si>
  <si>
    <t>https://thunhoon.com/article/291501</t>
  </si>
  <si>
    <t>PSH ยอดจองใน 1Q24 ลด โบรกแนะ "ขาย"</t>
  </si>
  <si>
    <t>https://thunhoon.com/article/291511</t>
  </si>
  <si>
    <t>MTC โบรกมองคุณภาพสินทรัพย์ดีขึ้น โดดเด่นในยุค ดอกเบี้ยขาลง</t>
  </si>
  <si>
    <t>https://thunhoon.com/article/291516</t>
  </si>
  <si>
    <t>DOHOMEครึ่งหลังฟื้นตัวแรง งบประมาณรัฐหนุนยอดขาย</t>
  </si>
  <si>
    <t>ครึ่งหลัง</t>
  </si>
  <si>
    <t>งบประมาณรัฐ</t>
  </si>
  <si>
    <t>หนุนยอดขาย</t>
  </si>
  <si>
    <t>https://thunhoon.com/article/291518</t>
  </si>
  <si>
    <t>PTTEP โบรกแนะ "ซื้อเก็งกำไร"</t>
  </si>
  <si>
    <t>https://thunhoon.com/article/291527</t>
  </si>
  <si>
    <t>MGC เปิดตัวรถยนต์ไฟฟ้าผลตอบรับดีเกินคาด-ยอดจองงานมอเตอร์โชว์ 586 คัน</t>
  </si>
  <si>
    <t>ผลตอบรับ</t>
  </si>
  <si>
    <t>https://thunhoon.com/article/291538</t>
  </si>
  <si>
    <t>AEONTS กำไรปี 66 ที่ 3,258.79 ลบ. ลดลง 14.58% ปันผลอีก 2.95 บาท</t>
  </si>
  <si>
    <t>https://thunhoon.com/article/291555</t>
  </si>
  <si>
    <t>อสังหาดันจีดีพี1.8% AP-SPALIกำไรเพิ่ม</t>
  </si>
  <si>
    <t>https://thunhoon.com/article/291557</t>
  </si>
  <si>
    <t>CENTELค่าห้องเร่งตัวสูง บุกร้านอาหารมาร์จิ้นดี</t>
  </si>
  <si>
    <t>ค่าห้อง</t>
  </si>
  <si>
    <t>เร่งตัวสูง</t>
  </si>
  <si>
    <t>ร้านอาหาร</t>
  </si>
  <si>
    <t>มาร์จิ้นดี</t>
  </si>
  <si>
    <t>https://thunhoon.com/article/291541</t>
  </si>
  <si>
    <t>EAควงBAFSต่อยอดโต ร่วมทุนผลิตน้ำมันSAF</t>
  </si>
  <si>
    <t>https://thunhoon.com/article/291560</t>
  </si>
  <si>
    <t>AEONTS กำไรสูงกว่าคาด-ECL ลดลง บล.กสิกรฯให้เป้า 169 บ.</t>
  </si>
  <si>
    <t>https://thunhoon.com/article/291551</t>
  </si>
  <si>
    <t>ZIGA เจาะฐาน B2C ทำเงิน โครงการรัฐหนุนยอดพุ่ง</t>
  </si>
  <si>
    <t>B2C</t>
  </si>
  <si>
    <t>โครงการรัฐ</t>
  </si>
  <si>
    <t>https://thunhoon.com/article/291552</t>
  </si>
  <si>
    <t>ITTHI แบ็กล็อกเฉียด 300 ล. กลุ่มโซลาร์-สมาร์ทโฮมบูม</t>
  </si>
  <si>
    <t>สมาร์ทโฮม</t>
  </si>
  <si>
    <t>https://thunhoon.com/article/291566</t>
  </si>
  <si>
    <t>#ภควัตจัดให้!! SPALI รับผลดีมาตรการกระตุ้นอสังหาฯ -ลุ้นกนง.ลดดอกเบี้ย</t>
  </si>
  <si>
    <t>มาตรการกระตุ้นอสังหา</t>
  </si>
  <si>
    <t>https://thunhoon.com/article/291568</t>
  </si>
  <si>
    <t>JR ตั้งเป้าปี 67 รายได้โต 10-15% ผถห.ไฟเขียวปันผล 0.04 บาท จ่าย 30 เม.ย.</t>
  </si>
  <si>
    <t>ผถห.</t>
  </si>
  <si>
    <t>https://thunhoon.com/article/291575</t>
  </si>
  <si>
    <t>ONEE โบรกมองคอนเทนต์เด่น หนุนกำไร แนะนำ "ซื้อ"</t>
  </si>
  <si>
    <t>คอนเทนต์</t>
  </si>
  <si>
    <t>https://thunhoon.com/article/291576</t>
  </si>
  <si>
    <t>SYNEX บล.ทิสโก้ แนะนำ "ซื้อ" คาดยอดขายครึ่งปีหลังเร่งตัว</t>
  </si>
  <si>
    <t>https://thunhoon.com/article/291577</t>
  </si>
  <si>
    <t>AAIบาทอ่อนค่าดันมาร์จิ้นฟู ออเดอร์ยุโรป-อเมริกาทำเงิน</t>
  </si>
  <si>
    <t>https://thunhoon.com/article/291580</t>
  </si>
  <si>
    <t>หุ้น SCGP ราคาดีดขึ้น โบรกฯ คาดกำไร Q1/67 โตโดดเด่น</t>
  </si>
  <si>
    <t>https://thunhoon.com/article/291586</t>
  </si>
  <si>
    <t>NEOปี67รายได้โตสองหลัก ประเดิมเทรดวันแรกทะยาน</t>
  </si>
  <si>
    <t>https://thunhoon.com/article/291589</t>
  </si>
  <si>
    <t>GFC ฟันธงผลการดำเนินงานไตรมาสแรก ส่อแววกำไรพุ่ง</t>
  </si>
  <si>
    <t>https://thunhoon.com/article/291591</t>
  </si>
  <si>
    <t>SPALI Volume เพิ่ม โบรกแนะ "ซื้อเก็งกำไร"</t>
  </si>
  <si>
    <t>Volume</t>
  </si>
  <si>
    <t>https://thunhoon.com/article/291593</t>
  </si>
  <si>
    <t>LPN โบรกคาดแนวโน้มยอดจองยังคงอ่อนแอ โครงการใหม่เปิดตัวน้อยลง</t>
  </si>
  <si>
    <t>https://thunhoon.com/article/291599</t>
  </si>
  <si>
    <t>AEONTS โบรกคาดการตั้งสำรองจะกลับมาเพิ่มขึ้น</t>
  </si>
  <si>
    <t>ตั้งสำรอง</t>
  </si>
  <si>
    <t>https://thunhoon.com/article/291606</t>
  </si>
  <si>
    <t>“เจมาร์ทโมบาย ชี้ Q1/67ยอดขายสมาร์ทโฟนคึก ดันยอดสินเชื่อพุ่ง1.97พันลบ.</t>
  </si>
  <si>
    <t>เจมาร์ทโมบาย</t>
  </si>
  <si>
    <t>ยอดสินเชื่อ</t>
  </si>
  <si>
    <t>https://thunhoon.com/article/291627</t>
  </si>
  <si>
    <t>SQ เผยแก้ไขสัญญาโครงการเหมืองหงสา มูลค่างานเพิ่มเป็น 2,661 ลบ.</t>
  </si>
  <si>
    <t>SQ</t>
  </si>
  <si>
    <t>มูลค่างาน</t>
  </si>
  <si>
    <t>https://thunhoon.com/article/291633</t>
  </si>
  <si>
    <t>SABUYโล่งสภาพคล่อง กลุ่ม ‘ชัชวาลย์’ หุ้นใหญ่</t>
  </si>
  <si>
    <t>โล่งสภาพคล่อง</t>
  </si>
  <si>
    <t>https://thunhoon.com/article/291636</t>
  </si>
  <si>
    <t>SNNPเครื่องดื่ม-สแน็ก ขายสนั่นรับวันหยุดยาว</t>
  </si>
  <si>
    <t>ขายสนั่น</t>
  </si>
  <si>
    <t>สแน็ก</t>
  </si>
  <si>
    <t>https://thunhoon.com/article/291622</t>
  </si>
  <si>
    <t>PRAPAT ท่องเที่ยวคึกคัก หนุนผลิตภัณฑ์ฆ่าเชื้อบูม</t>
  </si>
  <si>
    <t>ผลิตภัณฑ์</t>
  </si>
  <si>
    <t>https://thunhoon.com/article/291623</t>
  </si>
  <si>
    <t>GFC สัญญาณ Q1 แจ่ม กำไรมีแววนิวไฮต่อ</t>
  </si>
  <si>
    <t xml:space="preserve">สัญญาณ </t>
  </si>
  <si>
    <t>https://thunhoon.com/article/291624</t>
  </si>
  <si>
    <t>MTW ไฟเขียว แจกวอร์แรนต์ รถอีวีโตเท่าตัว</t>
  </si>
  <si>
    <t>รถอีวี</t>
  </si>
  <si>
    <t>https://thunhoon.com/article/291645</t>
  </si>
  <si>
    <t>หุ้น BBL ราคาดีดขึ้น โบรกฯ คาดกำไร Q1/67 เด่น-สินเชื่อโต NPL ลด</t>
  </si>
  <si>
    <t>NPL</t>
  </si>
  <si>
    <t>https://thunhoon.com/article/291648</t>
  </si>
  <si>
    <t>WHA โบรกมองแนวโน้มดี คาดมีผู้ผลิตรถ EV 6 รายสนใจที่จะลงทุน</t>
  </si>
  <si>
    <t>https://thunhoon.com/article/291650</t>
  </si>
  <si>
    <t>บล.ดาโอ คงคำแนะนำ "ถือ" TIDLOR เป้า 23.00 บ.</t>
  </si>
  <si>
    <t>https://thunhoon.com/article/291651</t>
  </si>
  <si>
    <t>หุ้น HANA ราคาอ่อนตัว โบรกฯ คาดครึ่งปีแรกยังไม่สดใส เริ่มฟื้นในครึ่งปีหลัง</t>
  </si>
  <si>
    <t>ราคาอ่อนตัว</t>
  </si>
  <si>
    <t>https://thunhoon.com/article/291655</t>
  </si>
  <si>
    <t>MGC เริ่มต้นดี ลุย EV เต็มตัว บล.บัวหลวงให้เป้า 8 บ.</t>
  </si>
  <si>
    <t>เริ่มต้น</t>
  </si>
  <si>
    <t>https://thunhoon.com/article/291670</t>
  </si>
  <si>
    <t>BPS ไม่หวั่นรายใหญ่ขายหุ้น-ย้ำลูกค้าเต็มมือ ปั้นรายได้ไม่ต่ำกว่า 20%</t>
  </si>
  <si>
    <t>https://thunhoon.com/article/291677</t>
  </si>
  <si>
    <t>SPA เมย์แบงก์ฯ มองรับแรงหนุนท่องเที่ยว-คาดกำไร Q1/67</t>
  </si>
  <si>
    <t>https://thunhoon.com/article/291678</t>
  </si>
  <si>
    <t>DELTA โบรกคาดยอดขายซบเซา แนะนำเพียง "ถือ"</t>
  </si>
  <si>
    <t>https://thunhoon.com/article/291700</t>
  </si>
  <si>
    <t>JWออเดอร์ยานยนต์ทะลัก เล็งลงทุนธุรกิจใหม่ต่อยอด</t>
  </si>
  <si>
    <t>JW</t>
  </si>
  <si>
    <t>https://thunhoon.com/article/291701</t>
  </si>
  <si>
    <t>TERA ปลื้มขายIPOเกลี้ยง 90 ล้านหุ้น จ่อเทรดmai 24 เม.ย.67</t>
  </si>
  <si>
    <t>TERA</t>
  </si>
  <si>
    <t>https://thunhoon.com/article/291735</t>
  </si>
  <si>
    <t>KCGวัตถุดิบขายดีรับหยุดยาว ทุ่มงบอัพฐาน-ปีนี้โตไม่ต่ำ10%</t>
  </si>
  <si>
    <t>วัตถุดิบ</t>
  </si>
  <si>
    <t>https://thunhoon.com/article/291672</t>
  </si>
  <si>
    <t>EA ความเสี่ยงธุรกิจลดลง โบรกปรับเพิ่มคำแนะนำเป็น “ซื้อ”</t>
  </si>
  <si>
    <t>ความเสี่ยงธุรกิจ</t>
  </si>
  <si>
    <t>เพิ่มคำแนะนำ</t>
  </si>
  <si>
    <t>https://thunhoon.com/article/291682</t>
  </si>
  <si>
    <t>CPALL ทิสโก้อัพกำไรขึ้น มองรับผลดีโครงการเงินดิจิทัล 10,000 บาท</t>
  </si>
  <si>
    <t>https://thunhoon.com/article/291687</t>
  </si>
  <si>
    <t>TIDLOR แนวโน้มครึ่งปีแรกดี บล.บัวหลวงให้เป้า 25 บ.</t>
  </si>
  <si>
    <t>https://thunhoon.com/article/291652</t>
  </si>
  <si>
    <t>CKP โบรกคาดผลประกอบการฟื้นตัวเด่น</t>
  </si>
  <si>
    <t>ฟื้นตัวเด่น</t>
  </si>
  <si>
    <t>https://thunhoon.com/article/291679</t>
  </si>
  <si>
    <t>AOT ท่องเที่ยวหนุน โบรกคาดกำไรสุทธิปรับเพิ่ม</t>
  </si>
  <si>
    <t>https://thunhoon.com/article/291747</t>
  </si>
  <si>
    <t>TGEเปิดแผนนิวไฮต่อ ปี69โดดแตะ2.5พันล.</t>
  </si>
  <si>
    <t>https://thunhoon.com/article/291741</t>
  </si>
  <si>
    <t>WHAยอดขาย-โอนเด้ง รุกกรีนโลจิสติกส์เต็มสูบ</t>
  </si>
  <si>
    <t>https://thunhoon.com/article/291743</t>
  </si>
  <si>
    <t>TUเล็งกุ้งคาร์บอนต่ำ มุ่งเน็ตซีโร่เพิ่มมูลค่า</t>
  </si>
  <si>
    <t>https://thunhoon.com/article/291724</t>
  </si>
  <si>
    <t>PACO หน้าร้อนรับทรัพย์ ชิ้นส่วนแอร์รถยนต์ขายดี</t>
  </si>
  <si>
    <t>หน้าร้อน</t>
  </si>
  <si>
    <t>ชิ้นส่วนแอร์รถยนต์</t>
  </si>
  <si>
    <t>https://thunhoon.com/article/291725</t>
  </si>
  <si>
    <t>TERA ขายหุ้นเกลี้ยง จ่อเทรด 24 เม.ย.นี้</t>
  </si>
  <si>
    <t>https://thunhoon.com/article/291726</t>
  </si>
  <si>
    <t>Focus หุ้น mai : TNP มีอัพไซด์กระตุ้นศก. แนะ “ซื้อ” เป้า 4.90 บาท</t>
  </si>
  <si>
    <t>https://thunhoon.com/article/291766</t>
  </si>
  <si>
    <t>KCG โบรกมองให้ความสำคัญกำไรมากขึ้นและยอดขายน้อยลง</t>
  </si>
  <si>
    <t>https://thunhoon.com/article/291770</t>
  </si>
  <si>
    <t>SCC โบรกคาดกำไรฟื้นตัวค่อยเป็นค่อยไป</t>
  </si>
  <si>
    <t>https://thunhoon.com/article/291771</t>
  </si>
  <si>
    <t>STA ฟิลลิปฯ คาด Q2/67 กลับมามีกำไร -ราคาหุ้น upside เหลือน้อย</t>
  </si>
  <si>
    <t>กลับมามีกำไร</t>
  </si>
  <si>
    <t>https://thunhoon.com/article/291776</t>
  </si>
  <si>
    <t>TISCO กำไร Q1/67 ที่ 1.73 พันลบ. ลดลง 3.32% ตั้งสำรองเพิ่มขึ้น-รายได้มิใช่ดบ.ชะลอ</t>
  </si>
  <si>
    <t>https://thunhoon.com/article/291779</t>
  </si>
  <si>
    <t>SJWDแววโค้งแรกเด้ง ห้องเย็น-คลังสินค้าบูม</t>
  </si>
  <si>
    <t>ห้องเย็น</t>
  </si>
  <si>
    <t>คลังสินค้า</t>
  </si>
  <si>
    <t>https://thunhoon.com/article/291780</t>
  </si>
  <si>
    <t>BTSGIF เผยจำนวนผู้โดยสารรถไฟฟ้า BTS มี.ค. 67 ที่ 16.8 ล้านเที่ยว เพิ่มขึ้น 1.9%</t>
  </si>
  <si>
    <t>จำนวนผู้โดยสาร</t>
  </si>
  <si>
    <t>https://thunhoon.com/article/291782</t>
  </si>
  <si>
    <t>บล.กสิกรพาดูกราฟ BBL แนะ "ซื้อเก็งกำไร"</t>
  </si>
  <si>
    <t>https://thunhoon.com/article/291785</t>
  </si>
  <si>
    <t>เจมาร์ทโมบาย จับมือ KB J Capital ชี้สมาร์ทโฟนบูม ดันยอดสินเชื่อพุ่ง 1.97 พันลบ.</t>
  </si>
  <si>
    <t>สมาร์ทโฟน</t>
  </si>
  <si>
    <t>https://thunhoon.com/article/291796</t>
  </si>
  <si>
    <t>CPALL หยวนต้าฯ อัพกำไร-ราคาเป้าหมายขึ้น ชูหุ้นเด่นในกลุ่มค้าปลีก</t>
  </si>
  <si>
    <t>อัพขึ้น</t>
  </si>
  <si>
    <t>https://thunhoon.com/article/291802</t>
  </si>
  <si>
    <t>APUREเจาะส่งสินค้าไปยุโรป รับบาทอ่อนค่า-ออเดอร์หนุน</t>
  </si>
  <si>
    <t>https://thunhoon.com/article/291803</t>
  </si>
  <si>
    <t>FTEต่างชาติย้ายฐานลงทุน สัญญาณโค้งแรกผลงานดี</t>
  </si>
  <si>
    <t>FTE</t>
  </si>
  <si>
    <t>https://thunhoon.com/article/291804</t>
  </si>
  <si>
    <t>หุ้น KCE ทรุด 6% ราคาทองแดงกดดันต้นทุน</t>
  </si>
  <si>
    <t>https://thunhoon.com/article/291811</t>
  </si>
  <si>
    <t>เตือนผู้ถือหุ้น EVER ใช้สิทธิ ถกซื้อที่ดิน ราคาไม่เหมาะสม 26 เม.ย.</t>
  </si>
  <si>
    <t>EVER</t>
  </si>
  <si>
    <t>ไม่เหมาะสม</t>
  </si>
  <si>
    <t>https://thunhoon.com/article/291831</t>
  </si>
  <si>
    <t>หวั่นแบงก์สำรองสูง TISCOประเดิมไม่ดี</t>
  </si>
  <si>
    <t>แบงก์สำรอง</t>
  </si>
  <si>
    <t>ประเดิม</t>
  </si>
  <si>
    <t>ไม่ดี</t>
  </si>
  <si>
    <t>https://thunhoon.com/article/291824</t>
  </si>
  <si>
    <t>NEXรับทรัพย์เป๋าตุง ควงพันธมิตรส่งรถอีวี</t>
  </si>
  <si>
    <t>เป๋า</t>
  </si>
  <si>
    <t>ตุง</t>
  </si>
  <si>
    <t>https://thunhoon.com/article/291825</t>
  </si>
  <si>
    <t>BIZงานใหม่จ่อ ชูชิงงาน5พันล. ป่วยมะเร็งหนุน</t>
  </si>
  <si>
    <t>ป่วยมะเร็ง</t>
  </si>
  <si>
    <t>https://thunhoon.com/article/291826</t>
  </si>
  <si>
    <t>หน้าร้อนนี้ PPM รับเต็มสองเด้ง แผงโซลาร์-ท่อทองแดงบูม</t>
  </si>
  <si>
    <t>แผงโซล่าร์</t>
  </si>
  <si>
    <t>ท่อทองแดง</t>
  </si>
  <si>
    <t>https://thunhoon.com/article/291827</t>
  </si>
  <si>
    <t>SPVI ศูนย์ซ่อมมือถือฮอต ชี้หลังสงกรานต์ยอดพุ่ง</t>
  </si>
  <si>
    <t>SPVI</t>
  </si>
  <si>
    <t>ศูนย์ซ่อมมือถือ</t>
  </si>
  <si>
    <t>https://thunhoon.com/article/291829</t>
  </si>
  <si>
    <t>DOD รายใหญ่ป้อนออเดอร์ กุมภาอาหารเสริมขายดี</t>
  </si>
  <si>
    <t>อาหารเสริม</t>
  </si>
  <si>
    <t>https://thunhoon.com/article/291830</t>
  </si>
  <si>
    <t>AF สัญญาณบวก 4 กลุ่มธุรกิจขาขึ้น เร่งปล่อยสินเชื่อ</t>
  </si>
  <si>
    <t>https://thunhoon.com/article/291842</t>
  </si>
  <si>
    <t>BDMS โบรกฯ คาดกำไร Q1/67 โตแกร่ง แนะซื้อให้เป้า 37.50 บาท</t>
  </si>
  <si>
    <t>https://thunhoon.com/article/291846</t>
  </si>
  <si>
    <t>TSE ประกาศไถ่ถอนหุ้นกู้ก่อนกำหนด 1.17 พันลบ. สร้างความเชื่อมั่น</t>
  </si>
  <si>
    <t>https://thunhoon.com/article/291848</t>
  </si>
  <si>
    <t>NCHรับอานิสงส์ฟรีโอน ยอดขายพุ่งรายได้3พันล.</t>
  </si>
  <si>
    <t>NCH</t>
  </si>
  <si>
    <t>ฟรีโอน</t>
  </si>
  <si>
    <t>https://thunhoon.com/article/291849</t>
  </si>
  <si>
    <t>UACสัญญาณราคาน้ำมันดีด เสริมทัพเครื่องจักรอัพผลิต</t>
  </si>
  <si>
    <t>https://thunhoon.com/article/291850</t>
  </si>
  <si>
    <t>TFG ส่งซิกราคาหมู-ไก่ฟื้น ลุ้นผลงานทั้งปีพลิกบวก</t>
  </si>
  <si>
    <t>ราคาหมู</t>
  </si>
  <si>
    <t>https://thunhoon.com/article/291851</t>
  </si>
  <si>
    <t>TISCO "บัวหลวง" ลดคำแนะนำ-หั่นราคาเป้าหมายลง จาก 3 เหตุผล</t>
  </si>
  <si>
    <t>https://thunhoon.com/article/291856</t>
  </si>
  <si>
    <t>TASCO โบรกฯ คาดกำไร Q1/67 อ่อนแอ หั่นเป้าที่ 16.90 บ. แนะ “TRADING”</t>
  </si>
  <si>
    <t>TRADING</t>
  </si>
  <si>
    <t>https://thunhoon.com/article/291857</t>
  </si>
  <si>
    <t>AEONTS โบรกแนะ"ซื้อ" เป้า 190 บ. จาก 185 บ.</t>
  </si>
  <si>
    <t>https://thunhoon.com/article/291858</t>
  </si>
  <si>
    <t>DELTA โบรกฯ คาดกำไร Q1/67 โต แต่ราคาหุ้น Upside ไม่น่าดึงดูด</t>
  </si>
  <si>
    <t>https://thunhoon.com/article/291860</t>
  </si>
  <si>
    <t>ERW โบรกคาด แรงหนุนท่องเที่ยวยังส่งธุรกิจแกร่ง</t>
  </si>
  <si>
    <t>https://thunhoon.com/article/291862</t>
  </si>
  <si>
    <t>SUN โบรกคาด GPM ปรับตัวเพิ่มขึ้นจากบาทอ่อน</t>
  </si>
  <si>
    <t>GPM</t>
  </si>
  <si>
    <t>https://thunhoon.com/article/291865</t>
  </si>
  <si>
    <t>"STX" เปิดจองซื้อ IPO กระแสดี ชูหุ้นเหมืองหินตัวแรกในตลาดทุน</t>
  </si>
  <si>
    <t>STX</t>
  </si>
  <si>
    <t>กระแสดี</t>
  </si>
  <si>
    <t>https://thunhoon.com/article/291872</t>
  </si>
  <si>
    <t>AOT โบรกมองอัพไซด์จำกัด บล.ซีจีเอสฯ แนะถือ เป้า 69 บ.</t>
  </si>
  <si>
    <t>https://thunhoon.com/article/291877</t>
  </si>
  <si>
    <t>AWC สินทรัพย์ในพอร์ตยังขยายตัว 'บัวหลวง' คาดกำไร Q1/67 โต 33%</t>
  </si>
  <si>
    <t>https://thunhoon.com/article/291878</t>
  </si>
  <si>
    <t>SYNEX Q1/67 ทิศทางดี รับเทรนด์ AI ลุยตลาดซอฟต์แวร์ รับการใช้จ่ายไอทีพุ่ง</t>
  </si>
  <si>
    <t>การใช้จ่ายไอที</t>
  </si>
  <si>
    <t>https://thunhoon.com/article/291892</t>
  </si>
  <si>
    <t>TRUE เผยสงกรานต์คึกคัก ต่างชาติพุ่ง 50%-คนกรุงเดินทาง 19%</t>
  </si>
  <si>
    <t>https://thunhoon.com/article/291900</t>
  </si>
  <si>
    <t>BBL กำไร 1.05 หมื่นล. เพิ่ม 3.89% บล.ฟิลลิป แนะซื้อ เป้า 166 บ.</t>
  </si>
  <si>
    <t>https://thunhoon.com/article/291903</t>
  </si>
  <si>
    <t>LHFGกำไรQ1/67ดิ่ง 40%ที่399ลบ.-ตั้งสำรองเพิ่ม8.1%</t>
  </si>
  <si>
    <t>LHFG</t>
  </si>
  <si>
    <t>https://thunhoon.com/article/291911</t>
  </si>
  <si>
    <t>CBGยอดเบียร์เพิ่มขึ้น อากาศร้อนชูกำลังดี</t>
  </si>
  <si>
    <t>ยอดเบียร์</t>
  </si>
  <si>
    <t>ชูกำลัง</t>
  </si>
  <si>
    <t>https://thunhoon.com/article/291908</t>
  </si>
  <si>
    <t>SEAFCOลุยต่างแดน แบ็กล็อกพุ่ง1.1พันล.</t>
  </si>
  <si>
    <t>https://thunhoon.com/article/291909</t>
  </si>
  <si>
    <t>GFPTคู่ค้าป้อนออเดอร์ ราคาขายดีด-ต้นทุนลด</t>
  </si>
  <si>
    <t>ราคาขาย</t>
  </si>
  <si>
    <t>https://thunhoon.com/article/291895</t>
  </si>
  <si>
    <t>TMI หลอดไฟโซลาร์ขายดี เกาะติดงานรัฐโตกระโดด</t>
  </si>
  <si>
    <t>หลอดไฟโซลาร์</t>
  </si>
  <si>
    <t>https://thunhoon.com/article/291896</t>
  </si>
  <si>
    <t>โบรกมองโอกาสเข้าซื้อ ‘SPA’ เปิดกรุรับทรัพย์อัพสาขาใหม่</t>
  </si>
  <si>
    <t>https://thunhoon.com/article/291897</t>
  </si>
  <si>
    <t>D เจาะกลุ่มวัยรุ่น ขยายฐานจัดฟัน สู่เป้าทะลุพันล้าน</t>
  </si>
  <si>
    <t>ฐานจัดฟัน</t>
  </si>
  <si>
    <t>https://thunhoon.com/article/291915</t>
  </si>
  <si>
    <t>KKP กำไร Q1/67 ที่ 1.51 พันลบ. ลดลง 27.76% จากช่วงเดียวกันปีก่อน</t>
  </si>
  <si>
    <t>https://thunhoon.com/article/291916</t>
  </si>
  <si>
    <t>KGI เจาะ 3 หุ้นเด่น CPF-SCGP ย่อแนะซื้อสะสม BEM แนะเก็งกำไร</t>
  </si>
  <si>
    <t>ซื้อสะสม</t>
  </si>
  <si>
    <t>https://thunhoon.com/article/291919</t>
  </si>
  <si>
    <t>KKP "ดาโอ" ชี้กำไร Q1/67 ดีกว่าคาด แต่ NPL เพิ่มขึ้น แนะถือ</t>
  </si>
  <si>
    <t>https://thunhoon.com/article/291920</t>
  </si>
  <si>
    <t>กสิกรไทย' ส่อง VGI แนะถือ ยังไม่เห็นการฟื้นตัวที่ชัดเจน</t>
  </si>
  <si>
    <t>https://thunhoon.com/article/291923</t>
  </si>
  <si>
    <t>หุ้น BBL ราคาร่วง โบรกฯ มองเชิงลบเล็กน้อย NPL Ratio ใน Q1/67 สูงกว่าคาด</t>
  </si>
  <si>
    <t>https://thunhoon.com/article/291924</t>
  </si>
  <si>
    <t>SAPPE อนุมัติจ่ายปันผลปี 66 หุ้นละ 2.18 บ.</t>
  </si>
  <si>
    <t>https://thunhoon.com/article/291925</t>
  </si>
  <si>
    <t>CKP โบรกฯ คาด Q1/67 จุดต่ำสุดของปี โอกาสเกิดลานีญาเพิ่มสูงขึ้น หนุนกำไรโต</t>
  </si>
  <si>
    <t>จุดต่ำสุดของปี</t>
  </si>
  <si>
    <t>โอกาสเกิดลานีญา</t>
  </si>
  <si>
    <t>เพิ่มสูงขึ้น</t>
  </si>
  <si>
    <t>https://thunhoon.com/article/291928</t>
  </si>
  <si>
    <t>SNNP โบรกฯ คาดกำไร Q1/67 ต่ำสุดของปี-ครึ่งปีหลังโต ท่องเที่ยวหนุน</t>
  </si>
  <si>
    <t>ต่ำสุดของปี</t>
  </si>
  <si>
    <t>กำไรครึ่งปีหลัง</t>
  </si>
  <si>
    <t>https://thunhoon.com/article/291931</t>
  </si>
  <si>
    <t>BBL ตั้งสำรองสูงเกินโบรกคาด แต่ NPL ลดลง</t>
  </si>
  <si>
    <t>สูงเกินโบรกคาด</t>
  </si>
  <si>
    <t>https://thunhoon.com/article/291934</t>
  </si>
  <si>
    <t>CKP โบรกมอง Q1 เป็นไตรมาสที่แย่ที่สุดในรอบปี 2024</t>
  </si>
  <si>
    <t>แย่ที่สุดในรอบปี</t>
  </si>
  <si>
    <t>https://thunhoon.com/article/291936</t>
  </si>
  <si>
    <t>"TNP" แย้ม Q1/67 ทรงดี เดินหน้าโต รับอานิสงส์รัฐ ช่วงเทศกาลดันกำลังซื้อ</t>
  </si>
  <si>
    <t>ทรงดี</t>
  </si>
  <si>
    <t>เดินหน้าโต</t>
  </si>
  <si>
    <t>https://thunhoon.com/article/291940</t>
  </si>
  <si>
    <t>SCB กำไร Q1/67 ที่ 11,281.02 ลบ. โต 2.60% ตั้งสำรองเพิ่มขึ้น 2.8%</t>
  </si>
  <si>
    <t>https://thunhoon.com/article/291941</t>
  </si>
  <si>
    <t>TTB กำไร 5.33 พันลบ. เพิ่ม 24.2% ดีกว่าโบรกคาด</t>
  </si>
  <si>
    <t>https://thunhoon.com/article/291948</t>
  </si>
  <si>
    <t>บล.กรุงศรีคงคำแนะนำซื้อ III ด้วยเป้าใหม่ 10.00 บ.</t>
  </si>
  <si>
    <t>https://thunhoon.com/article/291949</t>
  </si>
  <si>
    <t>ICHI เมย์แบงก์ คาดกำไร Q1/67 เติบโต -แนวโน้ม Q2 มีแรงหนุนฤดูร้อน</t>
  </si>
  <si>
    <t>https://thunhoon.com/article/291951</t>
  </si>
  <si>
    <t>NRF มั่นใจ เหตุการณ์อิสราเอล-อิหร่าน และค่าเงินบาทอ่อน ไม่กระทบ</t>
  </si>
  <si>
    <t>เหตุการณ์อิสราเอล-อิหร่าน</t>
  </si>
  <si>
    <t>ค่าเงินบาทอ่อน</t>
  </si>
  <si>
    <t>https://thunhoon.com/article/291954</t>
  </si>
  <si>
    <t>SCB ไตรมาส 1/67 กำไร 11,281 ลบ. เพิ่ม 2.6% ดีกว่าโบรกคาด</t>
  </si>
  <si>
    <t>https://thunhoon.com/article/291985</t>
  </si>
  <si>
    <t>SAWADลั่นไร้กังวลเอ็นพีแอล โบรกชี้กำไรไตรมาส1โตเด่น</t>
  </si>
  <si>
    <t>https://thunhoon.com/article/291933</t>
  </si>
  <si>
    <t>บล.หยวนต้าแนะนำ "ซื้อ" CPF เป้า 24.00 บ.</t>
  </si>
  <si>
    <t>https://thunhoon.com/article/291945</t>
  </si>
  <si>
    <t>SNNP ตั้งเป้ารายได้ 5 ปี ไม่ต่ำกว่าปีละ 15% โบรกคงคำแนะนำ "ซื้อ"</t>
  </si>
  <si>
    <t>https://thunhoon.com/article/291932</t>
  </si>
  <si>
    <t>BDMS มีอะไรดี? โบรกฯ คาดปี 67 โตเด่นสวนกระแสเศรษฐกิจ</t>
  </si>
  <si>
    <t>https://thunhoon.com/article/292008</t>
  </si>
  <si>
    <t>SCBโชว์งบเหนือคาด NIMยังสูง-ลุยดิจิทัล</t>
  </si>
  <si>
    <t>เหนือคาด</t>
  </si>
  <si>
    <t>https://thunhoon.com/article/292009</t>
  </si>
  <si>
    <t>PTTEPมีลุ้นเพิ่มกำไร ยิลด์ปันผลดีเกิน5%</t>
  </si>
  <si>
    <t>ลุ้นเพิ่ม</t>
  </si>
  <si>
    <t>https://thunhoon.com/article/292004</t>
  </si>
  <si>
    <t>SNNPส่งน้ำมะพร้าวสด กวาดยอดขายหน้าร้อน</t>
  </si>
  <si>
    <t>https://thunhoon.com/article/291999</t>
  </si>
  <si>
    <t>CHOW พลังงาน-เหล็กเด่น ส่งซิกมีลุ้นคว้างานภาครัฐ</t>
  </si>
  <si>
    <t>พลังงาน</t>
  </si>
  <si>
    <t>https://thunhoon.com/article/292002</t>
  </si>
  <si>
    <t>TNP แรงส่งรัฐ ดันกำลังซื้อฟื้น ยอดขายQ1 พุ่ง</t>
  </si>
  <si>
    <t>https://thunhoon.com/article/292014</t>
  </si>
  <si>
    <t>KBANK โชว์ไตรมาส1/67กำไร 1.34 หมื่นลบ. โต25%</t>
  </si>
  <si>
    <t>https://thunhoon.com/article/292015</t>
  </si>
  <si>
    <t>บอร์ด JAS ไฟเขียวซื้อหุ้นคืนไม่เกิน 1.5 พันลบ. ในราคาหุ้นละ 5 บาท/หุ้น, ออกวอร์แรนท์ให้ฟรีผถห.</t>
  </si>
  <si>
    <t>https://thunhoon.com/article/292018</t>
  </si>
  <si>
    <t>ปัจจัยเสี่ยง JAS โบรกมองลบ แนะนำ "ขาย"</t>
  </si>
  <si>
    <t>https://thunhoon.com/article/292022</t>
  </si>
  <si>
    <t>KTB ตั้งสำรองน้อยกว่าคาด โบรกแนะ "ถือ" เป้า 16.40 บ.</t>
  </si>
  <si>
    <t>https://thunhoon.com/article/292027</t>
  </si>
  <si>
    <t>TTB โบรกมองสำรองพิเศษ ทำให้กำไรต่ำกว่าประมาณการ</t>
  </si>
  <si>
    <t>ต่ำกว่าประมาณการ</t>
  </si>
  <si>
    <t>https://thunhoon.com/article/292030</t>
  </si>
  <si>
    <t>จับตา AOT กำไร Q2/67 ทำนิวไฮรอบ 4 ปี ผู้โดยสารระหว่างประเทศเพิ่ม หนุนอัพไซด์</t>
  </si>
  <si>
    <t>https://thunhoon.com/article/292032</t>
  </si>
  <si>
    <t>SMรุกธุรกิจเช่าซื้อ-ประกันภัย อัพฐานตลาดต่อยอดแกร่ง</t>
  </si>
  <si>
    <t>SM</t>
  </si>
  <si>
    <t>ธุรกิจเช่าซื้อ</t>
  </si>
  <si>
    <t>ธุรกิจประกันภัย</t>
  </si>
  <si>
    <t>ฐานตลาดต่อยอด</t>
  </si>
  <si>
    <t>https://thunhoon.com/article/292037</t>
  </si>
  <si>
    <t>SCB เมย์แบงก์ฯ เพิ่มคำแนะนำ มองกำไร Q1/67 ดีกว่าคาด</t>
  </si>
  <si>
    <t>https://thunhoon.com/article/292039</t>
  </si>
  <si>
    <t>ICHI ไฟเขียวจ่ายปันผลอีก 0.50 บ./หุ้น จับตา Q1 คาดผลงานแรงรับซัมเมอร์</t>
  </si>
  <si>
    <t>https://thunhoon.com/article/292043</t>
  </si>
  <si>
    <t>“ซิตี้แบงก์” คาด กนง.ลดดอกเบี้ย 0.25% มิ.ย. มองจีดีพีปี 67 โต 3.0%</t>
  </si>
  <si>
    <t>ซิตี้แบงก์</t>
  </si>
  <si>
    <t>จีดีพี</t>
  </si>
  <si>
    <t>https://thunhoon.com/article/292045</t>
  </si>
  <si>
    <t>SCC ถูกปรับ ละเมิดมาตรการคว่ำบาตรอิหร่านของสหรัฐฯ โบรกคงแนะ "ถือ"</t>
  </si>
  <si>
    <t>โบรกคงแนะ</t>
  </si>
  <si>
    <t>ถูกปรับ</t>
  </si>
  <si>
    <t>https://thunhoon.com/article/292046</t>
  </si>
  <si>
    <t>SCB โบรกมองมูลค่าหุ้นไม่แพงปันผลสูง</t>
  </si>
  <si>
    <t>https://thunhoon.com/article/292047</t>
  </si>
  <si>
    <t>PFมาตรการฟรีโอนหนุน จับตาผลงานครึ่งหลังเด่น</t>
  </si>
  <si>
    <t>https://thunhoon.com/article/292048</t>
  </si>
  <si>
    <t>SPRC ค่าการกลั่นพุ่งสูงขึ้น 'เคจีไอ' คาด Q1/67 ฟื้นแกร่ง</t>
  </si>
  <si>
    <t>ค่าการกลั่น</t>
  </si>
  <si>
    <t>พุ่งสูงขึ้น</t>
  </si>
  <si>
    <t>https://thunhoon.com/article/292050</t>
  </si>
  <si>
    <t>บล.พายคาด กำไร SAPPE ปี 2024 มีแนวโน้มเติบโตสดใสต่อเนื่อง</t>
  </si>
  <si>
    <t>สดใสต่อเนื่อง</t>
  </si>
  <si>
    <t>https://thunhoon.com/article/292052</t>
  </si>
  <si>
    <t>IRPC โบรกคาด 1Q/67 ได้แรงหนุนจากกำไรสต็อกน้ำมัน</t>
  </si>
  <si>
    <t>https://thunhoon.com/article/292059</t>
  </si>
  <si>
    <t>STX ปิดจองไอพีโอ 65 ล้านหุ้น ขายเกลี้ยง พร้อมเทรด 26 เม.ย.</t>
  </si>
  <si>
    <t>https://thunhoon.com/article/292060</t>
  </si>
  <si>
    <t>NAT แนวโน้ม Q2/67 โต ไฟเขียว แจกปันผล 0.025 บาท/หุ้น</t>
  </si>
  <si>
    <t>https://thunhoon.com/article/292062</t>
  </si>
  <si>
    <t>KTB พลิกโอกาสลงทุน ล็อกดอกเบี้ยสูง 3.0% กับหุ้นกู้อนุพันธ์กรุงไทย Bonus Callable Note</t>
  </si>
  <si>
    <t>https://thunhoon.com/article/292063</t>
  </si>
  <si>
    <t>BAY โบรกคงคำแนะนำ "ถือ" เป้า 30.00 บ.</t>
  </si>
  <si>
    <t>https://thunhoon.com/article/292070</t>
  </si>
  <si>
    <t>BAY เปิดงบไตรมาส1 กำไร7.54พันล้านบาท ชะลอตัว-สำรองเพิ่ม</t>
  </si>
  <si>
    <t>https://thunhoon.com/article/292090</t>
  </si>
  <si>
    <t>SCGD เผย Q1/67 พลิกมีกำไร 257.37 ลบ. จากขาดทุน 182.32 ลบ.งวดปีก่อน</t>
  </si>
  <si>
    <t>https://thunhoon.com/article/292091</t>
  </si>
  <si>
    <t>ค่ายรถอีวีลงทุนไทยต่อ WHAดีลลูกค้าจีนเพียบ</t>
  </si>
  <si>
    <t>ดีลลูกค้าจีน</t>
  </si>
  <si>
    <t>https://thunhoon.com/article/292092</t>
  </si>
  <si>
    <t>BGCสงกรานต์ดื่มฮิต แววโค้งแรกเกินคาด</t>
  </si>
  <si>
    <t>สงกรานต์ดื่ม</t>
  </si>
  <si>
    <t>https://thunhoon.com/article/292093</t>
  </si>
  <si>
    <t>SCGPเล็งแจ้งงบ ลุ้นกำไร1.4พันล้าน บรรจุภัณฑ์ขายดี</t>
  </si>
  <si>
    <t>บรรจุภัณฑ์</t>
  </si>
  <si>
    <t>https://thunhoon.com/article/292081</t>
  </si>
  <si>
    <t>STX ขายหุ้นเกลี้ยง จ่อเทรด 26 เม.ย.นี้</t>
  </si>
  <si>
    <t>https://thunhoon.com/article/292082</t>
  </si>
  <si>
    <t>TPS เตรียมขึ้น XD รับปันผล 15 พ.ค.นี้ มั่นใจรายได้นิวไฮ</t>
  </si>
  <si>
    <t>TPS</t>
  </si>
  <si>
    <t>https://thunhoon.com/article/292101</t>
  </si>
  <si>
    <t>บอร์ด BJCHI ไฟเขียวซื้อหุ้นคืนไม่เกิน 40 ลบ. ตั้งแต่ 29 เม.ย.-28 ต.ค.67</t>
  </si>
  <si>
    <t>BJCHI</t>
  </si>
  <si>
    <t>https://thunhoon.com/article/292104</t>
  </si>
  <si>
    <t>BTS โบรกเชื่อได้ผ่านจุดต่ำสุดไปแล้ว</t>
  </si>
  <si>
    <t>ผ่านจุดต่ำสุด</t>
  </si>
  <si>
    <t>https://thunhoon.com/article/292105</t>
  </si>
  <si>
    <t>OSP โบรกคาด ดี Q1 ต่อเนื่อง Q2/67</t>
  </si>
  <si>
    <t>https://thunhoon.com/article/292109</t>
  </si>
  <si>
    <t>SJWD ขยายฐานให้บริการ “ขนย้ายพร้อมติดตั้งระดับพรีเมียม” เซ็นรับงาน ‘ASW’ นำร่อง 6 โครงการ</t>
  </si>
  <si>
    <t>ฐานให้บริการ</t>
  </si>
  <si>
    <t>https://thunhoon.com/article/292114</t>
  </si>
  <si>
    <t>EP เดินหน้ารับรู้รายได้ โรงไฟฟ้าพลังงานลม ดันผลงานปี 67โตทะยาน 4 เท่า</t>
  </si>
  <si>
    <t>EP</t>
  </si>
  <si>
    <t>โตทะยาน</t>
  </si>
  <si>
    <t>https://thunhoon.com/article/292117</t>
  </si>
  <si>
    <t>SAPPEพร้อมจ่ายปันผล2.18บ. ตลาดใน-นอกดันงบโค้งแรกดี</t>
  </si>
  <si>
    <t>https://thunhoon.com/article/292118</t>
  </si>
  <si>
    <t>BTG ทรีนีตี้ คาด Q1/67 ยังขาดทุน ลุ้น Q2 พลิกเป็นกำไร</t>
  </si>
  <si>
    <t>https://thunhoon.com/article/292119</t>
  </si>
  <si>
    <t>"COCOCO" พุ่งแรง เรื่องต้องรู้! ก่อนลงทุน</t>
  </si>
  <si>
    <t>https://thunhoon.com/article/292120</t>
  </si>
  <si>
    <t>TERA พร้อมเทรด mai พรุ่งนี้ ชูจุดเด่นหุ้น Growth และ Dividend Stock</t>
  </si>
  <si>
    <t>Growth</t>
  </si>
  <si>
    <t>Divindend Stock</t>
  </si>
  <si>
    <t>https://thunhoon.com/article/292124</t>
  </si>
  <si>
    <t>หุ้น OSP ดีดขึ้น โบรกฯ คาดกำไร Q1/67 โตดีที่สุดในรอบ 9 ไตรมาส แนะซื้อ</t>
  </si>
  <si>
    <t>https://thunhoon.com/article/292126</t>
  </si>
  <si>
    <t>TOP โบรกคาดไตรมาส 1/67 ผลงานดี</t>
  </si>
  <si>
    <t>https://thunhoon.com/article/292129</t>
  </si>
  <si>
    <t>SCGP กำไร 1,725 ลบ. +41% ดีกว่าโบรกคาดที่ 1.4-1.5 พันล.</t>
  </si>
  <si>
    <t>https://thunhoon.com/article/292132</t>
  </si>
  <si>
    <t>SCGD ตั้งเป้ารายได้แตะ 6 หมื่นลบ.ในปี 73 มองตลาดอาเซียนทยอยฟื้น</t>
  </si>
  <si>
    <t>ตลาดอาเซียน</t>
  </si>
  <si>
    <t>ทยอยฟื้น</t>
  </si>
  <si>
    <t>https://thunhoon.com/article/292135</t>
  </si>
  <si>
    <t>SHR โบรกมองเติบโตเด่น Q0Q จาก High Season ของไทยและมัลดีฟส์</t>
  </si>
  <si>
    <t>เติบโตเด่น</t>
  </si>
  <si>
    <t>https://thunhoon.com/article/292146</t>
  </si>
  <si>
    <t>กบข.ปรับพอร์ตลงทุน เพิ่ม “ทองคำ-น้ำมัน” ลดเสี่ยงสงคราม-ดอกเบี้ย</t>
  </si>
  <si>
    <t>ลดเสี่ยง</t>
  </si>
  <si>
    <t>https://thunhoon.com/article/292176</t>
  </si>
  <si>
    <t>"ชูเกียรติ รุจนพรพจี"ตัดขายหุ้น SABUY อีกเกือบ 13 ล้านหุ้น, เหลือถือหุ้น 14.95%</t>
  </si>
  <si>
    <t>ตัดขาย</t>
  </si>
  <si>
    <t>https://thunhoon.com/article/292182</t>
  </si>
  <si>
    <t>BGRIMลุยต่างแดนอื้อ ต้นทุนก๊าซลดลุ้นงบQ1</t>
  </si>
  <si>
    <t>ต่างแดน</t>
  </si>
  <si>
    <t>https://thunhoon.com/article/292179</t>
  </si>
  <si>
    <t>BLC คู่ขาญี่ปุ่นเซ็นแล้ว รับสิทธิ์ขายยาโตสนั่น</t>
  </si>
  <si>
    <t>ขายยา</t>
  </si>
  <si>
    <t>https://thunhoon.com/article/292163</t>
  </si>
  <si>
    <t>24CS หน้าร้อนแอร์ขายดี ผลงานQ2 ติดเครื่องวิ่งต่อ</t>
  </si>
  <si>
    <t>แอร์</t>
  </si>
  <si>
    <t>ติดเครื่องวิ่งต่อ</t>
  </si>
  <si>
    <t>https://thunhoon.com/article/292166</t>
  </si>
  <si>
    <t>โบรกสแกน CEYE ส่องกำไรโต 20% เคาะเป้า 5.40 บ.</t>
  </si>
  <si>
    <t>https://thunhoon.com/article/292189</t>
  </si>
  <si>
    <t>ICN ได้งานใหม่ 3 โครงการ มูลค่ารวม 92.77 ลบ.</t>
  </si>
  <si>
    <t>ICN</t>
  </si>
  <si>
    <t>https://thunhoon.com/article/292190</t>
  </si>
  <si>
    <t>หุ้น TERA เข้าเทรด mai วันแรกราคาเปิดที่ 3.90 บาท เพิ่มขึ้น 122.85% จาก IPO</t>
  </si>
  <si>
    <t>https://thunhoon.com/article/292196</t>
  </si>
  <si>
    <t>CKพร้อมชิงบิ๊กโปรเจ็กต์ เล็งโกยงานดันพอร์ตเพิ่ม</t>
  </si>
  <si>
    <t>https://thunhoon.com/article/292197</t>
  </si>
  <si>
    <t>WHA โบรกคาดผลงานไตรมาส 1/67 แข็งแกร่ง</t>
  </si>
  <si>
    <t>https://thunhoon.com/article/292198</t>
  </si>
  <si>
    <t>UTPล็อกเป้าสินค้ามาร์จิ้นสูง ท่องเที่ยวดันฐานยอดขายโต</t>
  </si>
  <si>
    <t>UTP</t>
  </si>
  <si>
    <t>https://thunhoon.com/article/292199</t>
  </si>
  <si>
    <t>BTS 'กสิกรไทย' ชี้ปรับตัวดีขึ้น แต่ไม่เพียงพอต่อการปรับคำแนะนำ</t>
  </si>
  <si>
    <t>ปรับตัว</t>
  </si>
  <si>
    <t>https://thunhoon.com/article/292202</t>
  </si>
  <si>
    <t>ERW โมเมนตัมท่องเที่ยวแกร่ง โบรกแนะ "ซื้อ. เป้า 6.40 บ.</t>
  </si>
  <si>
    <t>โมเมนตัมท่องเที่ยว</t>
  </si>
  <si>
    <t>https://thunhoon.com/article/292204</t>
  </si>
  <si>
    <t>KCE เคจีไอฯ เพิ่มคำแนะนำเป็นซื้อ คาดกำไรปีนี้โต 20% -ราคาหุ้นยังมี upside</t>
  </si>
  <si>
    <t>https://thunhoon.com/article/292205</t>
  </si>
  <si>
    <t>GFC ดีมานด์รักษาผู้มีบุตรยากสูง เล็งQ1 พุ่ง</t>
  </si>
  <si>
    <t>https://thunhoon.com/article/292206</t>
  </si>
  <si>
    <t>MOSHI สาขาใหม่พายอดโต โบรกมองบวก</t>
  </si>
  <si>
    <t>https://thunhoon.com/article/292211</t>
  </si>
  <si>
    <t>SABINA โบรกแนะ "โตน้อยแต่โตนะ"</t>
  </si>
  <si>
    <t>โตน้อยแต่โตนะ</t>
  </si>
  <si>
    <t>https://thunhoon.com/article/292213</t>
  </si>
  <si>
    <t>GFPT หยวนต้า คาดกำไรแกร่ง ชี้ราคาหุ้นต่ำสุดในกลุ่ม แนะซื้อ</t>
  </si>
  <si>
    <t>ต่ำสุดในกลุ่ม</t>
  </si>
  <si>
    <t>https://thunhoon.com/article/292214</t>
  </si>
  <si>
    <t>PR9 โบรกฯ อัพกำไร-เป้าปี 67 ชี้ Q1 เป็น low season เทียบ YoY โตเด่น</t>
  </si>
  <si>
    <t>low season</t>
  </si>
  <si>
    <t>YoY</t>
  </si>
  <si>
    <t>https://thunhoon.com/article/292216</t>
  </si>
  <si>
    <t>SKEลุยส่งมอบRDF ไฟฟ้าชีวมวลดันQ2เด้ง</t>
  </si>
  <si>
    <t>SKE</t>
  </si>
  <si>
    <t>ไฟฟ้าชีวมวล</t>
  </si>
  <si>
    <t>https://thunhoon.com/article/292217</t>
  </si>
  <si>
    <t>ONEEเรตติ้งละครฟื้น เตรียมส่ง5เรื่องลงจอ แตกไลน์สินค้าที่ระลึก</t>
  </si>
  <si>
    <t>เรตติ้ง</t>
  </si>
  <si>
    <t>https://thunhoon.com/article/292219</t>
  </si>
  <si>
    <t>“TERA” ลุยให้บริการ T.Cloud ปักหมุดผลงาน 3 ปี โตเฉลี่ยเกิน 10%</t>
  </si>
  <si>
    <t>https://thunhoon.com/article/292227</t>
  </si>
  <si>
    <t>CBG เครื่องดื่มชูกำลังหนุนยอด โบรกคาดกำไร Q1/67 โต</t>
  </si>
  <si>
    <t>เครื่องดื่มชูกำลัง</t>
  </si>
  <si>
    <t>https://thunhoon.com/article/292229</t>
  </si>
  <si>
    <t>IRPC โบรกคาด 1Q67 พลิกเป็นกำไรสุทธิจากบันทึกกำไรสต๊อกน้ำมัน</t>
  </si>
  <si>
    <t>พลิกเป็นกำไรสุทธิ</t>
  </si>
  <si>
    <t>https://thunhoon.com/article/292251</t>
  </si>
  <si>
    <t>SCC กำไร 2,425 ลบ. ลดลง 85% แต่ออกมาดีกว่าโบรกคาด</t>
  </si>
  <si>
    <t>https://thunhoon.com/article/292253</t>
  </si>
  <si>
    <t>SCC กำไร Q1/67 ที่ 2.42 พันลบ. ลด 85.33% หลังไม่มีรายการพิเศษ, งบลงทุนปีนี้ 4 หมื่นลบ.</t>
  </si>
  <si>
    <t>https://thunhoon.com/article/292271</t>
  </si>
  <si>
    <t>IIIขนส่งอากาศมาแรง ดีลร่วมพันธมิตรชัดQ2</t>
  </si>
  <si>
    <t>ขนส่งอากาศ</t>
  </si>
  <si>
    <t>https://thunhoon.com/article/292265</t>
  </si>
  <si>
    <t>ASAPมีสัญญาณบวก ‘ฉางอัน’ธุรกิจเช่าทำเงิน</t>
  </si>
  <si>
    <t>ธุรกิจเช่า</t>
  </si>
  <si>
    <t>https://thunhoon.com/article/292267</t>
  </si>
  <si>
    <t>SENAผุดโปรผ่อนต่ำ จัดแบงก์ลดดอกเบี้ย</t>
  </si>
  <si>
    <t>https://thunhoon.com/article/292268</t>
  </si>
  <si>
    <t>SCCส่งงบโค้งแรก รายได้1.24แสนล. อีบิทดาโตพุ่ง16%</t>
  </si>
  <si>
    <t>โตพุ่ง</t>
  </si>
  <si>
    <t>https://thunhoon.com/article/292241</t>
  </si>
  <si>
    <t>SPA หยุดยาวจีนท่องเที่ยวคึก ทุ่ม 100 ล้านเปิดสาขาใหม่</t>
  </si>
  <si>
    <t>https://thunhoon.com/article/292242</t>
  </si>
  <si>
    <t>CPANEL พรีเคสQ2 ขายดี อสังหา - งบรัฐดันก่อสร้าง</t>
  </si>
  <si>
    <t>พรีเคส</t>
  </si>
  <si>
    <t>https://thunhoon.com/article/292272</t>
  </si>
  <si>
    <t>BH กำไรQ1/67โต25%แตะ1.98 พันลบ. รายได้ผู้ป่วยไทย-ต่างประเทศเพิ่ม</t>
  </si>
  <si>
    <t>https://thunhoon.com/article/292245</t>
  </si>
  <si>
    <t>โบรกสแกน GFC แย้มQ1 กำไรดีด เป้าไกล 16 บาท</t>
  </si>
  <si>
    <t>https://thunhoon.com/article/292278</t>
  </si>
  <si>
    <t>กสิกรไทย' ส่อง "PLANB" มูลค่าหุ้นน่าสน อัพเกรดเป็นซื้อ</t>
  </si>
  <si>
    <t>https://thunhoon.com/article/292279</t>
  </si>
  <si>
    <t>หุ้น BH พุ่งแรง โบรกฯ ชี้กำไร Q1/67 ดีกว่าคาด -แนวโน้ม Q2 คนไข้ตะวันออกกลางฟื้น</t>
  </si>
  <si>
    <t>https://thunhoon.com/article/292280</t>
  </si>
  <si>
    <t>SAPPE รายได้ทั้งใน-ตปท.หนุน 'ดาโอ' คาดกำไร Q1/67 นิวไฮ</t>
  </si>
  <si>
    <t>https://thunhoon.com/article/292284</t>
  </si>
  <si>
    <t>ตลาด mai ไฟเขียวหุ้น STX เข้าเทรด 26 เม.ย. , ราคา IPO ที่ 3.00 บาท</t>
  </si>
  <si>
    <t>https://thunhoon.com/article/292290</t>
  </si>
  <si>
    <t>SCC โบรกฯ คาดครึ่งปีหลังฟื้นตัว แนะกลยุทธ์ลงทุน</t>
  </si>
  <si>
    <t>https://thunhoon.com/article/292294</t>
  </si>
  <si>
    <t>BEM เมย์แบงก์ ชี้มีอัพไซด์จากสายสีส้ม-ขยายสัมปทานทางด่วนโทลเวย์</t>
  </si>
  <si>
    <t>https://thunhoon.com/article/292296</t>
  </si>
  <si>
    <t>เคจีไอ' ส่อง HANA หวังฟื้นตัว 2H67 แต่ประเมินกำไรมี upside จำกัด</t>
  </si>
  <si>
    <t>upside จำกัด</t>
  </si>
  <si>
    <t>https://thunhoon.com/article/292299</t>
  </si>
  <si>
    <t>PTTEP กำไร Q1/67 ที่ 18,682.82 ลบ. ลดลง 3.1% คาดยอดขาย Q2 ที่ 5.14 แสนบาร์เรล</t>
  </si>
  <si>
    <t>https://thunhoon.com/article/292306</t>
  </si>
  <si>
    <t>บล.หยวนต้าแนะ "Trading" BBIK เป้า 108 บ.</t>
  </si>
  <si>
    <t>Trading</t>
  </si>
  <si>
    <t>https://thunhoon.com/article/292309</t>
  </si>
  <si>
    <t>NSL รายได้ผลิตสินค้าส่ง 7- 11 โบรกคาดผลประกอบการ New High</t>
  </si>
  <si>
    <t>https://thunhoon.com/article/292313</t>
  </si>
  <si>
    <t>MAJOR โบรกมองปี 67 หนังไทยมาแรง ขยายฐาน ตจว.</t>
  </si>
  <si>
    <t>https://thunhoon.com/article/292317</t>
  </si>
  <si>
    <t>PTTEP กำไร 1.87 หมื่นลบ. -3.1% ดีกว่าโบรกคาด</t>
  </si>
  <si>
    <t>https://thunhoon.com/article/292324</t>
  </si>
  <si>
    <t>กสิกรไทย' ส่อง Q1/67 หุ้น "TCAP" คาด THANI-TTB หนุนกำไรโตต่อ</t>
  </si>
  <si>
    <t>https://thunhoon.com/article/292325</t>
  </si>
  <si>
    <t>LPF เติบโตอย่างยั่งยืน บล.กสิกรฯแนะ "ซื้อ"</t>
  </si>
  <si>
    <t>เติบโตอย่างยั่งยืน</t>
  </si>
  <si>
    <t>https://thunhoon.com/article/292346</t>
  </si>
  <si>
    <t>STX ต้นน้ำก่อสร้าง เหมืองหินแกร่งจริง</t>
  </si>
  <si>
    <t>เหมืองหิน</t>
  </si>
  <si>
    <t>https://thunhoon.com/article/292350</t>
  </si>
  <si>
    <t>PTTEPขายพุ่งไตรมาส2 เชื่อราคาน้ำมันทรงตัวสูง</t>
  </si>
  <si>
    <t>ทรงตัวสูง</t>
  </si>
  <si>
    <t>https://thunhoon.com/article/292351</t>
  </si>
  <si>
    <t>AOTโลว์ซีซันดีกว่าเดิม มั่นผู้โดยสารแตะ141ล.</t>
  </si>
  <si>
    <t>โลว์ซีซัน</t>
  </si>
  <si>
    <t>ดีกว่าเดิม</t>
  </si>
  <si>
    <t>https://thunhoon.com/article/292335</t>
  </si>
  <si>
    <t>MASTER ลูกค้าอินโดรุม ขึ้นเบอร์ 1 ทำศัลยกรรม</t>
  </si>
  <si>
    <t>MASTR</t>
  </si>
  <si>
    <t>รุม</t>
  </si>
  <si>
    <t>ทำศัลยกรรม</t>
  </si>
  <si>
    <t>https://thunhoon.com/article/292336</t>
  </si>
  <si>
    <t>MGT ดันผลงานQ2 โตต่อ เดินหน้าเจาะรายใหญ่</t>
  </si>
  <si>
    <t>https://thunhoon.com/article/292358</t>
  </si>
  <si>
    <t>หุ้น STX เข้าเทรดวันแรก ราคาเปิดที่ 2.78 บาท ลดลง 7.33% จาก IPO</t>
  </si>
  <si>
    <t>https://thunhoon.com/article/292362</t>
  </si>
  <si>
    <t>SPREME ร้อนขาย IPO 200 ล้านหุ้นหมดเกลี้ยง เตรียมเข้าเทรด 2 พ.ค.</t>
  </si>
  <si>
    <t>SPREME</t>
  </si>
  <si>
    <t>https://thunhoon.com/article/292363</t>
  </si>
  <si>
    <t>"CPALL" เปิด 3 เหตุผล หนุนโตเฉลี่ยช่วง 3 ปี ราว 12%</t>
  </si>
  <si>
    <t>https://thunhoon.com/article/292370</t>
  </si>
  <si>
    <t>BH กำไรทำสถิติใหม่ โบรกแนะราคาเป้าหมาย 282 บ.</t>
  </si>
  <si>
    <t>https://thunhoon.com/article/292371</t>
  </si>
  <si>
    <t>PTTEP Q2/67 โบรกคาดกำไรเพิ่มต่อ</t>
  </si>
  <si>
    <t>https://thunhoon.com/article/292374</t>
  </si>
  <si>
    <t>TIDLOR" โบรกฯ เคาะพื้นฐาน 29 บ. ชี้ราคาลงมากเกินไป สวนกำไรฟื้น!</t>
  </si>
  <si>
    <t>ลงมากเกินไป</t>
  </si>
  <si>
    <t>https://thunhoon.com/article/292375</t>
  </si>
  <si>
    <t>NER 'หยวนต้า' ชี้แกร่งกว่ากลุ่ม คาดกำไรปกติ Q1 ยังสวย ดีต่อถึง Q3/67</t>
  </si>
  <si>
    <t>https://thunhoon.com/article/292377</t>
  </si>
  <si>
    <t>BBL ลดดอกเบี้ยกู้ MRR 0.25% กลุ่มเปราะบาง เริ่ม 29 เม.ย.</t>
  </si>
  <si>
    <t>ดอกเบี้ยกู้</t>
  </si>
  <si>
    <t>https://thunhoon.com/article/292382</t>
  </si>
  <si>
    <t>SECURE โบรกแนะถูกเกินกว่าจะมองข้าม</t>
  </si>
  <si>
    <t>https://thunhoon.com/article/292386</t>
  </si>
  <si>
    <t>CBG โบรกคาดธุรกิจเบียร์ขยายตัว รายได้ ตปท.เพิ่ม</t>
  </si>
  <si>
    <t>https://thunhoon.com/article/292389</t>
  </si>
  <si>
    <t>จับทิศลงทุนหุ้น WHAUP หลัง XD หุ้นร่วงหนัก!</t>
  </si>
  <si>
    <t>ร่วงหนัก</t>
  </si>
  <si>
    <t>https://thunhoon.com/article/292391</t>
  </si>
  <si>
    <t>RT โชว์อุโมงค์ส่งน้ำสร้างเร็วกว่าแผน</t>
  </si>
  <si>
    <t>อุโมงส่งน้ำ</t>
  </si>
  <si>
    <t>สร้างเร็วกว่าแผน</t>
  </si>
  <si>
    <t>https://thunhoon.com/article/292401</t>
  </si>
  <si>
    <t>SISBนักเรียนใหม่ทะยาน จับตาผลงานQ1ทุบสถิติ</t>
  </si>
  <si>
    <t>นักเรียนใหม่</t>
  </si>
  <si>
    <t>https://thunhoon.com/article/292402</t>
  </si>
  <si>
    <t>CPFผนึก"เอสเอพี"โตยั่งยืน ลดปล่อยคาร์บอนเป็นศูนย์</t>
  </si>
  <si>
    <t>โตยั่งยืน</t>
  </si>
  <si>
    <t>https://thunhoon.com/article/292403</t>
  </si>
  <si>
    <t>KCGเร่งอัพกำลังผลิตเพิ่ม สินค้าใหม่ดันครึ่งหลังเด่น</t>
  </si>
  <si>
    <t>https://thunhoon.com/article/292405</t>
  </si>
  <si>
    <t>SCCคงเป้ารายได้โต20% แพ็กเกจจิ้ง-ซีเมนต์แกร่ง</t>
  </si>
  <si>
    <t>แพ็กเกจจิ้ง</t>
  </si>
  <si>
    <t>ซีเมนต์</t>
  </si>
  <si>
    <t>https://thunhoon.com/article/292414</t>
  </si>
  <si>
    <t>KTC ซื้อหุ้น"เคทีซี พรีเพด"จำนวน 24.95% จาก KTB หลังดีลถือหุ้นเพิ่มเป็น 100%</t>
  </si>
  <si>
    <t>https://thunhoon.com/article/292420</t>
  </si>
  <si>
    <t>DELTA กำไร Q1/67 ที่ 4,307.51 ลบ. โต 19.2% ยอดขายสินค้าเพิ่มขึ้น 17.6%</t>
  </si>
  <si>
    <t>ยอดขายสินค้า</t>
  </si>
  <si>
    <t>https://thunhoon.com/article/292410</t>
  </si>
  <si>
    <t>TPIPP โบรกฯ คาดกำไรปกติช่วงสั้นฟื้น แต่ระยะยาวขาดความน่าสนใจ</t>
  </si>
  <si>
    <t>TPIPP</t>
  </si>
  <si>
    <t>กำไรปกติช่วงสั้น</t>
  </si>
  <si>
    <t>กำไรปกติระยะยาว</t>
  </si>
  <si>
    <t>ขาดความน่าสนใจ</t>
  </si>
  <si>
    <t>https://thunhoon.com/article/292397</t>
  </si>
  <si>
    <t>I2 โบรกแนะ ราคาหุ้นปรับฐานลงเปิดโอกาสการสะสมรอบใหม่</t>
  </si>
  <si>
    <t>ปรับฐานลง</t>
  </si>
  <si>
    <t>https://thunhoon.com/article/292383</t>
  </si>
  <si>
    <t>III โบรก คาด Air Freight เติบโต ช่วยลดผล Dilution Effect จาก ANI</t>
  </si>
  <si>
    <t>Air Freight</t>
  </si>
  <si>
    <t>Dilution Effect</t>
  </si>
  <si>
    <t>ลดผล</t>
  </si>
  <si>
    <t>https://thunhoon.com/article/292439</t>
  </si>
  <si>
    <t>COM7 ครึ่งหลังฟื้นแรง จับตารถไฟฟ้ามีอัพไซด์</t>
  </si>
  <si>
    <t>รถไฟฟ้า</t>
  </si>
  <si>
    <t>อัพไซด์</t>
  </si>
  <si>
    <t>https://thunhoon.com/article/292441</t>
  </si>
  <si>
    <t>QH ลุยเปิดหมื่นล. มาตรการรัฐผลัก ธุรกิจโรงแรมแกร่ง</t>
  </si>
  <si>
    <t>ผลัก</t>
  </si>
  <si>
    <t>ธุรกิจโรงแรม</t>
  </si>
  <si>
    <t>https://thunhoon.com/article/292434</t>
  </si>
  <si>
    <t>HL โปรดักต์สุขภาพทำเงิน เป้ากวาดยอดขาย 2 เท่า</t>
  </si>
  <si>
    <t>โปรดักส์สุขภาพ</t>
  </si>
  <si>
    <t>https://thunhoon.com/article/292435</t>
  </si>
  <si>
    <t>STX ลุยซื้อเหมืองหิน โกยรายได้ระยะยาว</t>
  </si>
  <si>
    <t>รายได้ระยะยาว</t>
  </si>
  <si>
    <t>https://thunhoon.com/article/292436</t>
  </si>
  <si>
    <t>MAGURO จ่อเทรด mai ปั๊มรายได้ทะยาน 30%</t>
  </si>
  <si>
    <t>https://thunhoon.com/article/292437</t>
  </si>
  <si>
    <t>I2 ชิงงาน 6.4 พันล. โฟกัสธุรกิจ ESG ดันงบทำนิวไฮต่อ</t>
  </si>
  <si>
    <t>https://thunhoon.com/article/292446</t>
  </si>
  <si>
    <t>GLOBAL กำไร 725 ลบ. -17.83% ต่ำกว่าโบรกคาด</t>
  </si>
  <si>
    <t>ต่ำกว่าโบรกคาด</t>
  </si>
  <si>
    <t>https://thunhoon.com/article/292455</t>
  </si>
  <si>
    <t>DELTA ร่วง 4.75% กำไรต่ำกว่าโบรกคาด พบนักวิเคราะห์ 29 เม.ย.</t>
  </si>
  <si>
    <t>https://thunhoon.com/article/292461</t>
  </si>
  <si>
    <t>ส่องหุ้นแบงก์ ปรับลดดบ. MRR -0.25% โบรกฯ สแกน BBL กระทบกว่าคาด</t>
  </si>
  <si>
    <t>โบรกฯ สแกน</t>
  </si>
  <si>
    <t>กระทบกว่าคาด</t>
  </si>
  <si>
    <t>https://thunhoon.com/article/292469</t>
  </si>
  <si>
    <t>MASTER ไฟเขียวจ่ายปันผล ปักธงแผนย้ายเข้า SET</t>
  </si>
  <si>
    <t>https://thunhoon.com/article/292473</t>
  </si>
  <si>
    <t>DELTA 'หยวนต้า' ชี้กำไรปกติ Q1/67 ต่ำคาด 16% แนะระดับน่าสะสมรอบใหม่</t>
  </si>
  <si>
    <t>https://thunhoon.com/article/292475</t>
  </si>
  <si>
    <t>ส่อง GULF ระยะสั้น-กลาง-ยาว Q1 โบรกฯ คาดกำไรฟื้น Q2 ลุ้น New High</t>
  </si>
  <si>
    <t>https://thunhoon.com/article/292484</t>
  </si>
  <si>
    <t>ILMจับตาผลงานQ1นิวไฮ ยอดขายสาขาเดิมทะยาน</t>
  </si>
  <si>
    <t>https://thunhoon.com/article/292488</t>
  </si>
  <si>
    <t>CBG โบรกเปิด 2 เหตุผลแนะนำ “Outperform” คาด Q1/67 กำไรโตแรง YoY</t>
  </si>
  <si>
    <t>https://thunhoon.com/article/292489</t>
  </si>
  <si>
    <t>BDMS โบรกคาด Q1/67 นิวไฮ บล.ดีบีเอสฯให้เป้า 35 บ.</t>
  </si>
  <si>
    <t>https://thunhoon.com/article/292493</t>
  </si>
  <si>
    <t>AKRฉายภาพโค้งแรกสดใส ดีมานด์หม้อแปลงไฟฟ้าดัน</t>
  </si>
  <si>
    <t>https://thunhoon.com/article/292495</t>
  </si>
  <si>
    <t>ORI แบ็คล็อกแกร่ง 45,900 ลบ. 'ทริสฯ' เชื่อมั่นให้อันดับเรตติ้งองค์กร BBB+ 3 ปีซ้อน</t>
  </si>
  <si>
    <t>https://thunhoon.com/article/292496</t>
  </si>
  <si>
    <t>"TIDLOR" ล้อหมุน Outperform แรงส่งภาครัฐ</t>
  </si>
  <si>
    <t>ล้อหมุน</t>
  </si>
  <si>
    <t>https://thunhoon.com/article/292497</t>
  </si>
  <si>
    <t>โบรกฯ ส่อง BJC ชี้ Q1 ไม่เด่นอย่างที่คาด แนะนำ "ทยอยสะสม" หลังประกาศงบ</t>
  </si>
  <si>
    <t>ไม่เด่นอย่างที่คาด</t>
  </si>
  <si>
    <t>https://thunhoon.com/article/292523</t>
  </si>
  <si>
    <t>ส่งออกยางพาราดีด NERชูดีมานด์-ราคา</t>
  </si>
  <si>
    <t>https://thunhoon.com/article/292516</t>
  </si>
  <si>
    <t>ADVANCมือถือ-เน็ตโต เก็งQ1กำไรเกิน7พันล.</t>
  </si>
  <si>
    <t>มือถือ</t>
  </si>
  <si>
    <t>เน็ต</t>
  </si>
  <si>
    <t>https://thunhoon.com/article/292518</t>
  </si>
  <si>
    <t>STECแกร่งพร้อมลงทุน จ่อบุ๊กอู่ตะเภา2.5หมื่นล.</t>
  </si>
  <si>
    <t>https://thunhoon.com/article/292519</t>
  </si>
  <si>
    <t>FSMART หน้าร้อนเต่าบินฮอต เดินหน้าปล่อยสินเชื่อ 500 ล.</t>
  </si>
  <si>
    <t>FSMART</t>
  </si>
  <si>
    <t>เต่าบิน</t>
  </si>
  <si>
    <t>https://thunhoon.com/article/292522</t>
  </si>
  <si>
    <t>ผู้ถือหุ้น “TACC” ยกมือหนุนปันผล จ่อผุดสินค้าใหม่</t>
  </si>
  <si>
    <t>จ่อผุด</t>
  </si>
  <si>
    <t>ยกมือหนุน</t>
  </si>
  <si>
    <t>https://thunhoon.com/article/292532</t>
  </si>
  <si>
    <t>HMPRO Q1/67 กำไร 1,712 ลบ. +6.31% ดีกว่าโบรกคาด</t>
  </si>
  <si>
    <t>https://thunhoon.com/article/292537</t>
  </si>
  <si>
    <t>SCCC Q1/67 ดีกว่าโบรกคาด งานที่ศรีลังกาดีขึ้นชัดเจน</t>
  </si>
  <si>
    <t>https://thunhoon.com/article/292538</t>
  </si>
  <si>
    <t>HMPRO กำไรใกล้ บล.ดาโอคาด คงคำแนะนำ “ซื้อ” เป้า 15 บ.</t>
  </si>
  <si>
    <t>https://thunhoon.com/article/292539</t>
  </si>
  <si>
    <t>ROJNA ยอดขายที่ดินแข็งแกร่งทุบสถิติใหม่</t>
  </si>
  <si>
    <t>ROJNA</t>
  </si>
  <si>
    <t>https://thunhoon.com/article/292540</t>
  </si>
  <si>
    <t>"SPREME" ลั่นระฆังเทรด SET 2 พ.ค.นี้ ชูจุดเด่นหุ้นไฮบริด-ธุรกิจ System Integrator โตแรง</t>
  </si>
  <si>
    <t>https://thunhoon.com/article/292541</t>
  </si>
  <si>
    <t>TIDLOR ทรีนีตี้ คาดกำไรปีนี้เติบโต ราคาหุ้นยังมี Upside</t>
  </si>
  <si>
    <t>https://thunhoon.com/article/292542</t>
  </si>
  <si>
    <t>KTB โบรกคาด สินเชื่อภาครัฐหนุนขยายได้ตามเป้า</t>
  </si>
  <si>
    <t>สินเชื่อภาครัฐ</t>
  </si>
  <si>
    <t>https://thunhoon.com/article/292545</t>
  </si>
  <si>
    <t>ท่องเทียวดี ศูนย์ใหม่เปิด CPN โบรกแนะ "ซื้อ"</t>
  </si>
  <si>
    <t>ศูนย์ใหม่</t>
  </si>
  <si>
    <t>https://thunhoon.com/article/292551</t>
  </si>
  <si>
    <t>BAM 'ดาโอ' คาด Q1/67 กำไร 422 ลบ. ต่ำกว่าที่ประเมินจะดีขึ้น QoQ แนะขาย</t>
  </si>
  <si>
    <t>ต่ำกว่าที่ประเมิน</t>
  </si>
  <si>
    <t>https://thunhoon.com/article/292560</t>
  </si>
  <si>
    <t>WARRIX โบรกมองราคาหุ้นลงเป็นจังหวะ "ซื้อ"</t>
  </si>
  <si>
    <t>https://thunhoon.com/article/292561</t>
  </si>
  <si>
    <t>TEGH บล..หยวนต้าแนะ "ซื้อ" เป้า 3.60 บ.</t>
  </si>
  <si>
    <t>https://thunhoon.com/article/292563</t>
  </si>
  <si>
    <t>KBANK ประกาศลดดอกเบี้ย 0.25% เป็นระยะเวลา 6 เดือน เริ่ม 16 พ.ค.นี้</t>
  </si>
  <si>
    <t>https://thunhoon.com/article/292577</t>
  </si>
  <si>
    <t>BVGตั้งเป้ารายได้ปีนี้โต 10% มุ่งขยายฐานลูกค้า-รุกธุรกิจสุขภาพ</t>
  </si>
  <si>
    <t>https://thunhoon.com/article/292580</t>
  </si>
  <si>
    <t>HMPRO ฟันกำไร Q1/67 ที่ 1.7 พันล. รับอานิสงส์ Easy E-Receipt หนุน</t>
  </si>
  <si>
    <t>Easy E-Receipt</t>
  </si>
  <si>
    <t>https://thunhoon.com/article/292590</t>
  </si>
  <si>
    <t>ADVANC ไตรมาส 1/67 กำไร 8.45 พันลบ. +25% ดีกว่าโบรกคาด</t>
  </si>
  <si>
    <t>https://thunhoon.com/article/292591</t>
  </si>
  <si>
    <t>MST ไตรมาส1/67กำไร171ลบ.โต4% แม้รายได้ค่านายหน้าวูบ38%</t>
  </si>
  <si>
    <t>MST</t>
  </si>
  <si>
    <t>https://thunhoon.com/article/292555</t>
  </si>
  <si>
    <t>HMPRO กรุงศรี พัฒนสินชี้กำไร Q1/67 ใกล้เคียงที่คาด แนะทยอยซื้อ</t>
  </si>
  <si>
    <t>ทยอยซื้อ</t>
  </si>
  <si>
    <t>https://thunhoon.com/article/292562</t>
  </si>
  <si>
    <t>ITC เตรียมประกาศงบพรุ่งนี้ โบรกฯ คาดกำไรที่ 730-742 ลบ. เติบโตจากปีก่อน</t>
  </si>
  <si>
    <t>https://thunhoon.com/article/292544</t>
  </si>
  <si>
    <t>COCOCO ราคาน้ำมะพร้าวพุ่ง แต่ไม่กระทบ</t>
  </si>
  <si>
    <t>ราคาน้ำมะพร้าว</t>
  </si>
  <si>
    <t>https://thunhoon.com/article/292609</t>
  </si>
  <si>
    <t>BJCแววไตรมาส2เด้ง ยอดขายSSSGฟื้นแรง</t>
  </si>
  <si>
    <t>แววไตรมาส2</t>
  </si>
  <si>
    <t>https://thunhoon.com/article/292610</t>
  </si>
  <si>
    <t>ADVANCรับเต็มTTTBB ดันกำไรทะลุ8.4พันล.</t>
  </si>
  <si>
    <t>https://thunhoon.com/article/292598</t>
  </si>
  <si>
    <t>WARRIX ฟุตบอลไทยฟีเวอร์ เคาะกำไรโค้งแรกเด้ง 311%</t>
  </si>
  <si>
    <t>ฟุตบอลไทย</t>
  </si>
  <si>
    <t>https://thunhoon.com/article/292599</t>
  </si>
  <si>
    <t>TMILL ปักธงเจาะฐานภูธร ครึ่งหลังบริหารสต๊อกดีขึ้น</t>
  </si>
  <si>
    <t>บริหารสต๊อก</t>
  </si>
  <si>
    <t>https://thunhoon.com/article/292600</t>
  </si>
  <si>
    <t>SVR ขานรับภาครัฐ หั่นค่าโอนอัดโปรแรง</t>
  </si>
  <si>
    <t>ค่าโอน</t>
  </si>
  <si>
    <t>https://thunhoon.com/article/292601</t>
  </si>
  <si>
    <t>FPI ออเดอร์อื้อ รุกเจาะต่างแดน ปันผล 15 พ.ค.นี้</t>
  </si>
  <si>
    <t>FPI</t>
  </si>
  <si>
    <t>https://thunhoon.com/article/292622</t>
  </si>
  <si>
    <t>หุ้น SPREME เข้าเทรดวันแรก ราคาเปิดที่ 3.42 บาท เพิ่มขึ้น 31.54% จาก IPO</t>
  </si>
  <si>
    <t>https://thunhoon.com/article/292625</t>
  </si>
  <si>
    <t>หุ้น ADVANC ราคาดีดขึ้น โบรกฯ อัพกำไรปี 67-69 หลัง Q1/67 ทำดีกว่าคาด</t>
  </si>
  <si>
    <t>https://thunhoon.com/article/292629</t>
  </si>
  <si>
    <t>โบรกมอง ADVANC ขาขึ้นรอบใหม่ 3BB ส่งผลน้อยกว่าคาด</t>
  </si>
  <si>
    <t>3BB</t>
  </si>
  <si>
    <t>ส่งผลน้อยกว่าคาด</t>
  </si>
  <si>
    <t>https://thunhoon.com/article/292632</t>
  </si>
  <si>
    <t>OR ดาโอฯคาดกำไร Q1/67 เติบโตแข็งแกร่งที่ 3.2 พันลบ. ให้เป้า 20 บาท/หุ้น</t>
  </si>
  <si>
    <t>เติบโตแข็งแกร่ง</t>
  </si>
  <si>
    <t>https://thunhoon.com/article/292633</t>
  </si>
  <si>
    <t>HMPRO กำไรสูงสุดในค้าปลีก โบรกแนะ "ซื้อ"</t>
  </si>
  <si>
    <t>https://thunhoon.com/article/292634</t>
  </si>
  <si>
    <t>CK backlog ทรงตัวสูงที่ 1.2 แสนล้านบาท โบรกมองบวก</t>
  </si>
  <si>
    <t>https://thunhoon.com/article/292638</t>
  </si>
  <si>
    <t>เทียบฟอร์ม 2 หุ้นสายการบิน BA-AAV คาดกำไร Q1/67 ฟื้นโดดเด่น</t>
  </si>
  <si>
    <t>ฟื้นโดดเด่น</t>
  </si>
  <si>
    <t>https://thunhoon.com/article/292640</t>
  </si>
  <si>
    <t>SPREME เดินหน้าประมูลงานภาครัฐขนาดใหญ่ เร่งปิดดีล M&amp;A ต่อยอดธุรกิจ ดันผลงานโต</t>
  </si>
  <si>
    <t>https://thunhoon.com/article/292644</t>
  </si>
  <si>
    <t>ITC กำไร Q1/67 ที่ 821.05 ลบ. โต 93.1% ตามยอดขายที่เพิ่มขึ้น</t>
  </si>
  <si>
    <t>https://thunhoon.com/article/292647</t>
  </si>
  <si>
    <t>TTBส่งซิกQ3สินเชื่อฟื้นตัว รุกเจาะเวลธ์ดันAUMโต40%</t>
  </si>
  <si>
    <t>AUM</t>
  </si>
  <si>
    <t>https://thunhoon.com/article/292648</t>
  </si>
  <si>
    <t>SPREME พื้นฐานแกร่ง ไม่มีหนี้สินการเงิน โบรกให้เป้า 3.93 บ.</t>
  </si>
  <si>
    <t>https://thunhoon.com/article/292654</t>
  </si>
  <si>
    <t>RBF ลุ้นโครงการรัสเซีย หากเกิดขึ้นโบรกมองรายได้พุ่ง</t>
  </si>
  <si>
    <t>โครงการรัสเซีย</t>
  </si>
  <si>
    <t>รายได้พุ่ง</t>
  </si>
  <si>
    <t>https://thunhoon.com/article/292658</t>
  </si>
  <si>
    <t>CRC บล.พายหั่นกำไร-ราคาเป้าหมายลง มองยอดขายโตช้ากว่าคาด</t>
  </si>
  <si>
    <t>โตช้ากว่าคาด</t>
  </si>
  <si>
    <t>https://thunhoon.com/article/292659</t>
  </si>
  <si>
    <t>เคจีไอ' ชู AAV หุ้น Turnaround ปี 67-68</t>
  </si>
  <si>
    <t>https://thunhoon.com/article/292674</t>
  </si>
  <si>
    <t>EXIM BANKพอร์ตสินเชื่อโต ไตรมาสแรกฟันกำไร132ล้าน</t>
  </si>
  <si>
    <t>EXIM BANK</t>
  </si>
  <si>
    <t>https://thunhoon.com/article/292677</t>
  </si>
  <si>
    <t>CRC โบรกฯ หลายแห่งคาดกำไร Q1/67 ที่ 2.2 พันลบ. หั่นราคาเป้าหมายลง แนะถือ</t>
  </si>
  <si>
    <t>https://thunhoon.com/article/292697</t>
  </si>
  <si>
    <t>PSL โชว์กำไร Q1/67 ที่ 409.48 ลบ. โต 420.37% ตามรายได้ค่าเดินเรือเพิ่มขึ้น</t>
  </si>
  <si>
    <t>https://thunhoon.com/article/292699</t>
  </si>
  <si>
    <t>GUNKULชิงไฟฟ้ารัฐ รูฟท็อปฮิตสู่100เมก</t>
  </si>
  <si>
    <t>รูฟท็อป</t>
  </si>
  <si>
    <t>https://thunhoon.com/article/292701</t>
  </si>
  <si>
    <t>GULFเป๋าตุงไตรมาส2 Q1กำไรปกติ3.9พันล.</t>
  </si>
  <si>
    <t>https://thunhoon.com/article/292702</t>
  </si>
  <si>
    <t>หุ้นรับโชคดาต้าเซ็นเตอร์ INSETลั่นพร้อมรับงาน</t>
  </si>
  <si>
    <t>รับโชค</t>
  </si>
  <si>
    <t>https://thunhoon.com/article/292704</t>
  </si>
  <si>
    <t>MTCจ่อรับอานิสงส์ เปิดเทอมสินเชื่อพุ่ง เดินหน้าลุย600สาขา</t>
  </si>
  <si>
    <t>https://thunhoon.com/article/292682</t>
  </si>
  <si>
    <t>ITTHI ลุยฮุบงานร้อยล้าน ปั๊มยอดขายทั้งปีพุ่ง 100%</t>
  </si>
  <si>
    <t>https://thunhoon.com/article/292683</t>
  </si>
  <si>
    <t>TNP ปูพรมรอเงินดิจิทัลรัฐ มั่นใจปลุกกำลังซื้อฟื้นตัว</t>
  </si>
  <si>
    <t>https://thunhoon.com/article/292684</t>
  </si>
  <si>
    <t>LEO ตั้งบริษัทย่อย โกยรายได้เพิ่ม 200 ล.</t>
  </si>
  <si>
    <t>https://thunhoon.com/article/292712</t>
  </si>
  <si>
    <t>SAV ยิ้มเที่ยวบินกัมพูชา Q1/67 โตกว่า 20% หนุนรายได้เติบโต</t>
  </si>
  <si>
    <t>เที่ยวบินกัมพูชา</t>
  </si>
  <si>
    <t>https://thunhoon.com/article/292715</t>
  </si>
  <si>
    <t>ITC ทรีนีตี้ชี้กำไร Q1/67 สูงกว่าตลาดคาด -แนวโน้ม Q2 ดีต่อเนื่อง</t>
  </si>
  <si>
    <t>https://thunhoon.com/article/292716</t>
  </si>
  <si>
    <t>SUN เตรียมรับออเดอร์ Thaifex โบรกคาดกำไรขยายตัว</t>
  </si>
  <si>
    <t>https://thunhoon.com/article/292717</t>
  </si>
  <si>
    <t>ERW จับตากำไร Q1 ทำสูงสุดรอบเกือบ 6 ปี โบรกฯ ชี้หุ้นปรับตัวลงจังหวะซื้อ</t>
  </si>
  <si>
    <t>ทำสูงสุด</t>
  </si>
  <si>
    <t>จังหวะซื้อ</t>
  </si>
  <si>
    <t>https://thunhoon.com/article/292718</t>
  </si>
  <si>
    <t>MINT บล.กรุงศรีแนะ "ซื้อ" เป้า 42.00 บ.</t>
  </si>
  <si>
    <t>https://thunhoon.com/article/292719</t>
  </si>
  <si>
    <t>PSL กำไรไตรมาส 1/67 ดีกว่าคาด บล.กสิกรฯมองเป้า 9.40 บ.</t>
  </si>
  <si>
    <t>https://thunhoon.com/article/292721</t>
  </si>
  <si>
    <t>GUNKUL ตั้งเป้ารายได้ปีนี้โตไม่ต่ำกว่า 15% , บ.ย่อยลงนาม PPA 1 โครงการ</t>
  </si>
  <si>
    <t>https://thunhoon.com/article/292727</t>
  </si>
  <si>
    <t>GPSC โบรกคาดกำไรหลัก Q1 และ Q2 เพิ่มขึ้น</t>
  </si>
  <si>
    <t>https://thunhoon.com/article/292729</t>
  </si>
  <si>
    <t>ULF โบรกฯ ชี้โครงการใหม่หนุนกำไร Q1-ทั้งปี 67 เติบโต</t>
  </si>
  <si>
    <t>ULF</t>
  </si>
  <si>
    <t>https://thunhoon.com/article/292733</t>
  </si>
  <si>
    <t>AP ยอดจอง ยอดขายดีขึ้น โบรกมองแผนกระตุ้นรัฐดันเพิ่ม</t>
  </si>
  <si>
    <t>แผนกระตุ้นรัฐ</t>
  </si>
  <si>
    <t>ดันเพิ่ม</t>
  </si>
  <si>
    <t>https://thunhoon.com/article/292738</t>
  </si>
  <si>
    <t>CRC' โบรกฯ ชี้ไม่ใช่จังหวะสะสม ระยะสั้นคาดยังไม่เด่นอีก 1-2 ไตรมาส</t>
  </si>
  <si>
    <t>ไม่ใช่จังหวะสะสม</t>
  </si>
  <si>
    <t>https://thunhoon.com/article/292743</t>
  </si>
  <si>
    <t>TFM เผย Q1/67 พลิกมีกำไร 104 ลบ. ยอดขายโต 8.4% จากช่วงเดียวกันปีก่อน</t>
  </si>
  <si>
    <t>https://thunhoon.com/article/292747</t>
  </si>
  <si>
    <t>‘BRI’ยอดขาย-โอนกระฉูด ควงคู่ขาอัพฐานต่างจังหวัด</t>
  </si>
  <si>
    <t>กระฉูด</t>
  </si>
  <si>
    <t>https://thunhoon.com/article/292751</t>
  </si>
  <si>
    <t>AH โบรกฯ ปรับลดพื้นฐานเหลือ 31.1 บ. คาดกำไร Q1/67 แย่ตามอุตฯ รอฟื้น 2H67</t>
  </si>
  <si>
    <t>https://thunhoon.com/article/292756</t>
  </si>
  <si>
    <t>SUNออเดอร์-บาทอ่อนหนุน ลุยอัพกำลังผลิตรับดีมานด์</t>
  </si>
  <si>
    <t>บาทอ่อน</t>
  </si>
  <si>
    <t>https://thunhoon.com/article/292758</t>
  </si>
  <si>
    <t>STEC โบรกคาด Q2 ดีขึ้นจากเงินปันผล GULF</t>
  </si>
  <si>
    <t>https://thunhoon.com/article/292763</t>
  </si>
  <si>
    <t>ERW บล.เมย์แบงก์แนะปัจจัยบวกหนุนงบ</t>
  </si>
  <si>
    <t>https://thunhoon.com/article/292773</t>
  </si>
  <si>
    <t>BAM 'ทรีนีตี้' คาดกำไร Q1/67 อ่อนตัว QoQ ภาพรวมทั้งปีฟื้นตัว แต่ยังไม่ปกติ</t>
  </si>
  <si>
    <t>ภาพรวม</t>
  </si>
  <si>
    <t>https://thunhoon.com/article/292782</t>
  </si>
  <si>
    <t>TRUE ขาดทุน 769 ล. จากการด้อยค่าทรัพย์สิน เกิดครั้งเดียว ลูกค้าโทรฯมือถือ 51.1 ล้านราย</t>
  </si>
  <si>
    <t>https://thunhoon.com/article/292720</t>
  </si>
  <si>
    <t>SAT ยอดผลิตรถอ่อนแอกดผลประกอบการ แต่ยังจ่ายปันผลดี</t>
  </si>
  <si>
    <t>ยอดผลิตรถ</t>
  </si>
  <si>
    <t>https://thunhoon.com/article/292737</t>
  </si>
  <si>
    <t>MTC หยวนต้า คาดรับผลดีเร่งเบิกจ่าย-แนวโน้มดบ.ลด แต่ราคาหุ้น Upside จำกัด</t>
  </si>
  <si>
    <t>เร่งเบิกจ่าย</t>
  </si>
  <si>
    <t>แนวโน้มดบ.</t>
  </si>
  <si>
    <t>https://thunhoon.com/article/292765</t>
  </si>
  <si>
    <t>ITC โบรกมอง ส่งออกอาหารสัตว์ดี พร้อมรับอานิสงส์บาทอ่อน</t>
  </si>
  <si>
    <t>https://thunhoon.com/article/292726</t>
  </si>
  <si>
    <t>TTW โบรกคาดกำไรอ่อนตัวทั้งน้ำและไฟฟ้า</t>
  </si>
  <si>
    <t>https://thunhoon.com/article/292760</t>
  </si>
  <si>
    <t>DIF กรุงศรี พัฒนสิน เผยปันผล Q1/67 ใกล้เคียงคาด แนะซื้อ</t>
  </si>
  <si>
    <t>https://thunhoon.com/article/292734</t>
  </si>
  <si>
    <t>HANA โบรกคาดไตรมาส 2 พลิกฟื้น</t>
  </si>
  <si>
    <t>ไตรมาส 2</t>
  </si>
  <si>
    <t>https://thunhoon.com/article/292804</t>
  </si>
  <si>
    <t>ตลาดหุ้นกู้กระแสดี SCBจ่อขาย2.2หมื่นล.</t>
  </si>
  <si>
    <t>ตลาดหุ้นกู้</t>
  </si>
  <si>
    <t>https://thunhoon.com/article/292805</t>
  </si>
  <si>
    <t>ยอดน้ำมันเจ็ทQ1พุ่ง BAFSรับทรัพย์เต็มสูบ</t>
  </si>
  <si>
    <t>ยอดน้ำมันเจ็ท</t>
  </si>
  <si>
    <t>https://thunhoon.com/article/292800</t>
  </si>
  <si>
    <t>GFC จับตางบQ1 ทุบสถิติ ปีมังกรหนุน-ต่างชาติเข้า</t>
  </si>
  <si>
    <t>https://thunhoon.com/article/292802</t>
  </si>
  <si>
    <t>FLOYD แจกข่าวดี ซดโปรเจ็กต์ใหม่ รับทรัพย์ 115 ล้าน</t>
  </si>
  <si>
    <t>FLOYD</t>
  </si>
  <si>
    <t>โปรเจ็กใหม่</t>
  </si>
  <si>
    <t>https://thunhoon.com/article/292816</t>
  </si>
  <si>
    <t>GPSC โบรกคาดกำไร 1Q67 เติบโต แนะนำ "ซื้อ"</t>
  </si>
  <si>
    <t>https://thunhoon.com/article/292817</t>
  </si>
  <si>
    <t>TRUE หุ้นบวก 4.9% โบรกมองกำไรปกติมาก่อน จุดคุ้มทุนกระแสเงินสดอิสระลำดับถัดไป</t>
  </si>
  <si>
    <t>https://thunhoon.com/article/292818</t>
  </si>
  <si>
    <t>ONEE โบรกคาด "บางกอกคณิกา" นำแสดงโดยอิงฟ้า หนุนกำไรโต</t>
  </si>
  <si>
    <t>https://thunhoon.com/article/292826</t>
  </si>
  <si>
    <t>MINT โบรกแนะขาดทุนลดลง ทำจุดสูงสุดของปีจากยุโรป</t>
  </si>
  <si>
    <t>https://thunhoon.com/article/292830</t>
  </si>
  <si>
    <t>3 โบรกมีมุมมองเชิงบวก TRUE ปรับเพิ่มประมาณการ-ราคาเป้าหมาย</t>
  </si>
  <si>
    <t>ประมาณการ</t>
  </si>
  <si>
    <t>https://thunhoon.com/article/292829</t>
  </si>
  <si>
    <t>OR โบรกคาดกำไรฟื้นตัวขึ้นแรง แนะ "ซื้อ"</t>
  </si>
  <si>
    <t>ฟื้นตัวขึ้นแรง</t>
  </si>
  <si>
    <t>https://thunhoon.com/article/292836</t>
  </si>
  <si>
    <t>EGCO เคจีไอฯ คาดกำไร Q1/67 ที่ 1.9 พันลบ. มองแนวโน้ม Q2 เติบโต</t>
  </si>
  <si>
    <t>https://thunhoon.com/article/292838</t>
  </si>
  <si>
    <t>ITEL โบรกคาดครึ่งปีแรก 67 ค่อนข้างดี</t>
  </si>
  <si>
    <t>ครึ่งปีแรก</t>
  </si>
  <si>
    <t>ค่อนข้างดี</t>
  </si>
  <si>
    <t>https://thunhoon.com/article/292844</t>
  </si>
  <si>
    <t>SISB นักเรียนเพิ่มจากจีนลดความสำคัญภาษาอังกฤษ โบรกมองกำไรโต</t>
  </si>
  <si>
    <t>นักเรียน</t>
  </si>
  <si>
    <t>https://thunhoon.com/article/292850</t>
  </si>
  <si>
    <t>บล.หยวนต้าปรับคำแนะนำ "Trading" ORI เป้า 7.25 บ.</t>
  </si>
  <si>
    <t>https://thunhoon.com/article/292851</t>
  </si>
  <si>
    <t>BANPU โบรกฯ คาดกำไรปกติ Q1ไม่เด่น แนะรอจังหวะลงทุน 2H67</t>
  </si>
  <si>
    <t>https://thunhoon.com/article/292852</t>
  </si>
  <si>
    <t>AP กำไร Q1/67 ที่ 1,008.33 ลบ. ลดลง 31.8% ตามรายได้ที่ชะลอตัว</t>
  </si>
  <si>
    <t>https://thunhoon.com/article/292853</t>
  </si>
  <si>
    <t>SAWAD โบรกฯ คาด Q2/67 กำไรฟื้น มี Upside 50% จากพื้นฐาน 60 บ.</t>
  </si>
  <si>
    <t>https://thunhoon.com/article/292854</t>
  </si>
  <si>
    <t>PLUS โบรกคาดกำไรปกติจะสามารถกลับมาเติบโต</t>
  </si>
  <si>
    <t>กลับมาเติบโต</t>
  </si>
  <si>
    <t>https://thunhoon.com/article/292855</t>
  </si>
  <si>
    <t>TTCL หยวนต้า มองหุ้นราคาถูก-ปันผลสูง แนะนำซื้อ</t>
  </si>
  <si>
    <t>https://thunhoon.com/article/292857</t>
  </si>
  <si>
    <t>AOT หยวนต้าคาดกำไรปกติ Q2 เติบโตเด่น แนะเก็งกำไร ให้เป้า 73 บาท</t>
  </si>
  <si>
    <t>https://thunhoon.com/article/292858</t>
  </si>
  <si>
    <t>AP โบรกมองเป็นกลางกำไร Q1/67 แนะนำ “ถือ” รับปันผลสูง</t>
  </si>
  <si>
    <t>https://thunhoon.com/article/292867</t>
  </si>
  <si>
    <t>BCPG กำไรปกติQ1/67โตกว่า1เท่าตัว แตะ343 ลบ.เหตุรับส่วนแบ่งกำไรเพิ่ม</t>
  </si>
  <si>
    <t>ส่วนแบ่งกำไร</t>
  </si>
  <si>
    <t>https://thunhoon.com/article/292875</t>
  </si>
  <si>
    <t>3 โบรกฯ ประสานเสียงเชียร์ "ซื้อ" SAV เคาะเป้า 24-25 บ./หุ้น คาดกำไร Q1/67 ทำนิวไฮ</t>
  </si>
  <si>
    <t>https://thunhoon.com/article/292876</t>
  </si>
  <si>
    <t>AAI กำไร Q1/67 ที่ 242 ลบ. เพิ่มขึ้น 234.8% ยอดขายอาหารสัตว์เลี้ยงโต-ค่าใช้จ่ายลด</t>
  </si>
  <si>
    <t>https://thunhoon.com/article/292877</t>
  </si>
  <si>
    <t>MTC กำไร 1.39 พันลบ. เพิ่ม 29.84%</t>
  </si>
  <si>
    <t>https://thunhoon.com/article/292879</t>
  </si>
  <si>
    <t>SPRC กำไรสุทธิ 3,943 ลบ. +230% ดีกว่าโบรกคาด</t>
  </si>
  <si>
    <t>https://thunhoon.com/article/292882</t>
  </si>
  <si>
    <t>IRPC กำไร Q1/67 ที่ 1.54 พันลบ.โต 413.6% เทียบกับช่วงเดียวกันปีก่อน</t>
  </si>
  <si>
    <t>https://thunhoon.com/article/292892</t>
  </si>
  <si>
    <t>SEAFCO งานไหลเข้า ลุยประมูล9พันล้าน</t>
  </si>
  <si>
    <t>https://thunhoon.com/article/292886</t>
  </si>
  <si>
    <t>HARN งานรีโนเวตพรึ่บ อุปกรณ์ดับเพลิงขายดี</t>
  </si>
  <si>
    <t>งานรีโนเวต</t>
  </si>
  <si>
    <t>อุปกรณ์ดับเพลิง</t>
  </si>
  <si>
    <t>https://thunhoon.com/article/292887</t>
  </si>
  <si>
    <t>HPT เดินเครื่องเตาเผาใหม่ หนุนยอดผลิตทะยาน15%</t>
  </si>
  <si>
    <t>ยอดผลิต</t>
  </si>
  <si>
    <t>https://thunhoon.com/article/292888</t>
  </si>
  <si>
    <t>กูรูส่องผลงาน MASTER กำไร Q1 ทะลุ 100 ล.</t>
  </si>
  <si>
    <t>https://thunhoon.com/article/292889</t>
  </si>
  <si>
    <t>AIRA วางกลยุทธ์ สยายปีกการเงิน อสังหาริมทรัพย์</t>
  </si>
  <si>
    <t>AIRA</t>
  </si>
  <si>
    <t>https://thunhoon.com/article/292899</t>
  </si>
  <si>
    <t>MTC โบรกฯ เปิดเหตุผลกำไร Q1/67 ดีกว่าคาด มูลค่าหุ้นปัจจุบันไม่แพง</t>
  </si>
  <si>
    <t>มูลค่าหุ้นปัจจุบัน</t>
  </si>
  <si>
    <t>https://thunhoon.com/article/292901</t>
  </si>
  <si>
    <t>DRT โชว์ Q1/67 กำไร 203.69 ลบ. โต 14.85% เร่งเครื่องทำตลาดเชิงรุก ดันทั้งปีโตตามแผน</t>
  </si>
  <si>
    <t>https://thunhoon.com/article/292902</t>
  </si>
  <si>
    <t>SPRC โบรกฯ ชี้กำไร Q1/67 แกร่งตามคาด แต่มีแนวโน้มอ่อนตัวใน Q2/67</t>
  </si>
  <si>
    <t>แกร่งตามคาด</t>
  </si>
  <si>
    <t>https://thunhoon.com/article/292907</t>
  </si>
  <si>
    <t>Mต้นทุนลดดันมาร์จิ้นฟู ลุยขยายสาขาอัพรายได้</t>
  </si>
  <si>
    <t>https://thunhoon.com/article/292908</t>
  </si>
  <si>
    <t>FTE อุปกรณ์ดับเพลิงขายดี โครงการใหญ่หนุนดีมานด์</t>
  </si>
  <si>
    <t>https://thunhoon.com/article/292909</t>
  </si>
  <si>
    <t>TIDLORปลื้มงบนิวไฮลั่นโตปีนี้10-20% โบรกโฟกัสราคารถยึด-คุณภาพหนี้</t>
  </si>
  <si>
    <t>https://thunhoon.com/article/292910</t>
  </si>
  <si>
    <t>MAJORหนังดังไทย-เทศจ่อคิวฉาย โค้งสองรับทรัพย์“หลานม่า”ทำเงิน</t>
  </si>
  <si>
    <t>โค้งสอง</t>
  </si>
  <si>
    <t>หลานม่า</t>
  </si>
  <si>
    <t>https://thunhoon.com/article/292911</t>
  </si>
  <si>
    <t>"BCPG" โบรกฯ ส่องกำไรปติ Q1/67 พลิกฟื้นดีกว่าคาด แต่จะลดลงใน Q2/67</t>
  </si>
  <si>
    <t>กำไร Q1</t>
  </si>
  <si>
    <t>พลิกฟื้นดีกว่าคาด</t>
  </si>
  <si>
    <t>กำไร Q2</t>
  </si>
  <si>
    <t>https://thunhoon.com/article/292913</t>
  </si>
  <si>
    <t>KIAT กำไร Q1/67 พุ่ง 106.14% หลังบริหารต้นทุนดีขึ้น</t>
  </si>
  <si>
    <t>KIAT</t>
  </si>
  <si>
    <t>https://thunhoon.com/article/292917</t>
  </si>
  <si>
    <t>บล.ดาโอแนะนำ "ซื้อ" BBL เป้าหมายที่ 175.00 บ.</t>
  </si>
  <si>
    <t>https://thunhoon.com/article/292918</t>
  </si>
  <si>
    <t>AP แม้ Q1 งบไม่ดี แต่โบรกมองช่วงที่เหลือของปีฟื้นตัว</t>
  </si>
  <si>
    <t>ช่วงที่เหลือของปี</t>
  </si>
  <si>
    <t>https://thunhoon.com/article/292919</t>
  </si>
  <si>
    <t>บัวหลวง' เจาะ Q1/67 กลุ่มเทคฯ ชู HUMAN-DITTO-YGG หุ้นมีสตอรี่-กำไรแกร่ง</t>
  </si>
  <si>
    <t>HUMAN</t>
  </si>
  <si>
    <t>มีสตอรี่</t>
  </si>
  <si>
    <t>YGG</t>
  </si>
  <si>
    <t>https://thunhoon.com/article/292921</t>
  </si>
  <si>
    <t>BBIK โบรกคาดส่วนแบ่งกำไรลด เพราะรับรู้ก้อนใหญ่ปลายปี 66 ไปแล้ว</t>
  </si>
  <si>
    <t>https://thunhoon.com/article/292923</t>
  </si>
  <si>
    <t>บล.เคจีไอคาด BEM ธุรกิจรถไฟฟ้าโต</t>
  </si>
  <si>
    <t>https://thunhoon.com/article/292937</t>
  </si>
  <si>
    <t>AAI กำไรไตรมาส 1/67 โตแรง โบรกปรับเพิ่มเป้าแนะ “ซื้อ”</t>
  </si>
  <si>
    <t>โบรกปรับเพิ่ม</t>
  </si>
  <si>
    <t>https://thunhoon.com/article/292938</t>
  </si>
  <si>
    <t>MINT มีแววขยายสู่อินเดีย โบรกแนะ "ซื้อ"</t>
  </si>
  <si>
    <t>มีแววขยาย</t>
  </si>
  <si>
    <t>https://thunhoon.com/article/292949</t>
  </si>
  <si>
    <t>TU ไตรมาส1/67กำไรดำเนินงาน 1.53 พันลบ.เพิ่มขึ้น 93% เหตุธุรกิจหลักโต</t>
  </si>
  <si>
    <t>https://thunhoon.com/article/292958</t>
  </si>
  <si>
    <t>CHลุยสินค้าใหม่ ขยายฐานใน-นอก ปั๊มยอดขายโตต่อ</t>
  </si>
  <si>
    <t>https://thunhoon.com/article/292964</t>
  </si>
  <si>
    <t>MBK กำไร 1,567 ลบ. +372% นักท่องเที่ยวต่างชาติหนุน</t>
  </si>
  <si>
    <t>นักท่องเที่ยวต่างชาติ</t>
  </si>
  <si>
    <t>https://thunhoon.com/article/292969</t>
  </si>
  <si>
    <t>INTUCH กำไร 3,261 ลบ. +21.24% ดีกว่าโบรกคาด ธุรกิจเอไอเอสโตต่อเนื่อง</t>
  </si>
  <si>
    <t>https://thunhoon.com/article/292975</t>
  </si>
  <si>
    <t>Q-CON กำไรเพิ่ม 27.61% เงินสดอื้อ 1,140.7 ล้านบาท</t>
  </si>
  <si>
    <t>Q-CON</t>
  </si>
  <si>
    <t>https://thunhoon.com/article/292976</t>
  </si>
  <si>
    <t>THCOM ไตรมาส1/67กำไรสุทธิ 288 ลบ.โต220% เหตุ กำไรFX</t>
  </si>
  <si>
    <t>https://thunhoon.com/article/292982</t>
  </si>
  <si>
    <t>BSRC กำไร 855 ลบ. +263% ยอดขายเพิ่ม-ค่าการกลั่นสูง</t>
  </si>
  <si>
    <t>https://thunhoon.com/article/292983</t>
  </si>
  <si>
    <t>THANIผลงานครึ่งปีหลังโต รอปัจจัยบวกรัฐกระตุ้นศก.</t>
  </si>
  <si>
    <t>https://thunhoon.com/article/292984</t>
  </si>
  <si>
    <t>OR ชี้ Q1/67 ดีขึ้นทุกธุรกิจ ดันกำไรสุทธิ 3.72 พันลบ.</t>
  </si>
  <si>
    <t>ทุกธุรกิจ</t>
  </si>
  <si>
    <t>https://thunhoon.com/article/292985</t>
  </si>
  <si>
    <t>GPSC ไตรมาส1/67 กำไรสุทธิ 864 ลบ.ลดลง แต่ดีกว่าโบรกคาด</t>
  </si>
  <si>
    <t>https://thunhoon.com/article/292987</t>
  </si>
  <si>
    <t>KGI กำไร 266 ลบ. +45.16% รายได้ DW หนุนกำไรโต</t>
  </si>
  <si>
    <t>https://thunhoon.com/article/292989</t>
  </si>
  <si>
    <t>ORโค้งแรกกำไร3.7พันล. ธุรกิจดันอีบิทดาพุ่ง100%</t>
  </si>
  <si>
    <t>https://thunhoon.com/article/292990</t>
  </si>
  <si>
    <t>SNNPเปิดเทอมยอดดีด ปั้นโปรดักต์ใหม่Q1แกร่ง</t>
  </si>
  <si>
    <t>https://thunhoon.com/article/292979</t>
  </si>
  <si>
    <t>KUN ย้ำเป้ายอดขายพันล. พระราม2-รังสิตพรีเซลอื้อ</t>
  </si>
  <si>
    <t>KUN</t>
  </si>
  <si>
    <t>พรีเซล</t>
  </si>
  <si>
    <t>https://thunhoon.com/article/292981</t>
  </si>
  <si>
    <t>โบรกสแกน YGG ตุนแบ็กล็อกแน่น กำไรทั้งปีทำนิวไฮ</t>
  </si>
  <si>
    <t>https://thunhoon.com/article/293001</t>
  </si>
  <si>
    <t>"PSTC" โชว์งบ Q1/67 กำไรพุ่ง 324.3% พร้อมเทิร์นอะราวด์</t>
  </si>
  <si>
    <t>PSTC</t>
  </si>
  <si>
    <t>https://thunhoon.com/article/293005</t>
  </si>
  <si>
    <t>หุ้น BLA ราคาพุ่ง หลังโชว์กำไร Q1/67 เติบโต 64.16% จากปีก่อน</t>
  </si>
  <si>
    <t>BLA</t>
  </si>
  <si>
    <t>https://thunhoon.com/article/293007</t>
  </si>
  <si>
    <t>III คาดช่วงที่เหลือปีนี้มีแนวโน้มดี จากโลจิสติกส์ฟื้น-Q1 รายได้โต 14%</t>
  </si>
  <si>
    <t>โลจิสติกส์</t>
  </si>
  <si>
    <t>https://thunhoon.com/article/293009</t>
  </si>
  <si>
    <t>TMAN ไอพีโอต่อยอดธุรกิจ เทรนด์สุขภาพหนุนแกร่ง</t>
  </si>
  <si>
    <t>TMAN</t>
  </si>
  <si>
    <t>เทรนต์สุขภาพ</t>
  </si>
  <si>
    <t>หนุนแกร่ง</t>
  </si>
  <si>
    <t>https://thunhoon.com/article/293010</t>
  </si>
  <si>
    <t>SPRCดีมานด์-ราคาน้ำมัน ดันผลงานทั้งปีพลิกบวก</t>
  </si>
  <si>
    <t>https://thunhoon.com/article/293012</t>
  </si>
  <si>
    <t>PSLดีดรับดัชนีค่าระวางเรือ ดีมานด์หนุนผลงานผงาด</t>
  </si>
  <si>
    <t>https://thunhoon.com/article/293016</t>
  </si>
  <si>
    <t>GPSC หยวนต้า มองกำไร Q1/67 ดีกว่าคาด แนวโน้ม Q2 เติบโต แนะซื้อ</t>
  </si>
  <si>
    <t>https://thunhoon.com/article/293017</t>
  </si>
  <si>
    <t>HMPRO ไม่มีแผนจัดงาน Homepro Expo โบรกแนะ "ทยอยสะสม"</t>
  </si>
  <si>
    <t>https://thunhoon.com/article/293019</t>
  </si>
  <si>
    <t>TU โบรกคาดแนวโน้มในไตรมาสที่เหลือดีขึ้น</t>
  </si>
  <si>
    <t>https://thunhoon.com/article/293020</t>
  </si>
  <si>
    <t>SHR โบรกแนะ "ซื้อ" เป้า 2.80 บ.</t>
  </si>
  <si>
    <t>https://thunhoon.com/article/293023</t>
  </si>
  <si>
    <t>OR เปิดมุมมอง 5 โบรกฯ หลังประกาศงบ Q1/67 สูงกว่าคาด-แนะกลยุทธ์ลงทุน</t>
  </si>
  <si>
    <t>https://thunhoon.com/article/293028</t>
  </si>
  <si>
    <t>TOP ไตรมาส1/67กำไร 5.86 พันลบ. โต 28.7% จากกำไรสต็อกน้ำมัน</t>
  </si>
  <si>
    <t>https://thunhoon.com/article/293029</t>
  </si>
  <si>
    <t>LPN กำไร Q1/67 ที่ 83.55 ลบ. ลดลง 42.39% ยอด Backlog ที่ 2,540 ลบ.</t>
  </si>
  <si>
    <t>https://thunhoon.com/article/293030</t>
  </si>
  <si>
    <t>KBANK บล.โกลเบล็กคาดจะเห็นการตั้งสำรองหนี้สูญลดลง</t>
  </si>
  <si>
    <t>ตั้งสำรองหนี้สูญ</t>
  </si>
  <si>
    <t>https://thunhoon.com/article/293033</t>
  </si>
  <si>
    <t>PJWจับตาครึ่งปีหลังเด่น ผลิตภัณฑ์การแพทย์หนุน</t>
  </si>
  <si>
    <t>ครึ่งปีหลัง</t>
  </si>
  <si>
    <t>หมุน</t>
  </si>
  <si>
    <t>https://thunhoon.com/article/293034</t>
  </si>
  <si>
    <t>BCP กำไร 2,437 ล้านบาท โรงกลั่นศรีราชาผลิตเด้ง</t>
  </si>
  <si>
    <t>https://thunhoon.com/article/293037</t>
  </si>
  <si>
    <t>BBL โบรกคาดสินเชื่อจะเติบโตดี และ credit cost แนวโน้มคงที</t>
  </si>
  <si>
    <t>credit cost</t>
  </si>
  <si>
    <t>แนวโน้มคงที่</t>
  </si>
  <si>
    <t>https://thunhoon.com/article/293038</t>
  </si>
  <si>
    <t>SGP กำไรโค้งแรกโต 124% ทุ่มงบ 500 ลบ. ปั้นโรงบรรจุก๊าซ-คลังเพิ่ม</t>
  </si>
  <si>
    <t>https://thunhoon.com/article/293042</t>
  </si>
  <si>
    <t>TU มุมมองเชิงบวกต่อ Q2/67 โบรกฯ แนะนำ Outperform</t>
  </si>
  <si>
    <t>https://thunhoon.com/article/293043</t>
  </si>
  <si>
    <t>"BAFS" โบรกฯ อัพเป้าใหม่ที่ 28 บ. Q1/67 กำไรดีกว่าคาด ทั้งปีอาจมี upside</t>
  </si>
  <si>
    <t>https://thunhoon.com/article/293057</t>
  </si>
  <si>
    <t>GFPT กำไร Q1/67 ที่ 465.94 ลบ. โต 56.27% ตั้งงบลงทุนปีนี้ 1.2-1.5 พันลบ.</t>
  </si>
  <si>
    <t>https://thunhoon.com/article/293061</t>
  </si>
  <si>
    <t>GULF กำไรดำเนินงาน Q1/67 ที่ 4.15 พันลบ.โต 13%- Data center ให้บริการ มี.ค.68</t>
  </si>
  <si>
    <t>กำไรดำเนินงาน</t>
  </si>
  <si>
    <t>https://thunhoon.com/article/293062</t>
  </si>
  <si>
    <t>SCGP รายได้ปีนี้แตะ1.5แสนล. ธุรกิจฟื้นตัว-แย้มมีดีลร่วมทุน</t>
  </si>
  <si>
    <t>https://thunhoon.com/article/293068</t>
  </si>
  <si>
    <t>MAJOR กำไร Q1/67 ที่ 140.31 ลบ. โตเท่าตัว ตามรายได้เพิ่มขึ้น</t>
  </si>
  <si>
    <t>https://thunhoon.com/article/293070</t>
  </si>
  <si>
    <t>MGI กำไร Q1/67 ที่ 21.20 ลบ. เพิ่มขึ้น 176.76% ตามธุรกิจพาณิชย์โตขึ้น</t>
  </si>
  <si>
    <t>โตขึ้น</t>
  </si>
  <si>
    <t>https://thunhoon.com/article/293071</t>
  </si>
  <si>
    <t>บอร์ด SITHAI ไฟเขียวซื้อหุ้นคืน วงเงินไม่เกิน 340 ลบ. ตั้งแต่ 20 พ.ค.-19 พ.ย.67</t>
  </si>
  <si>
    <t>SITTHAI</t>
  </si>
  <si>
    <t>https://thunhoon.com/article/293072</t>
  </si>
  <si>
    <t>"NER" กำไร Q1/67 โต 44.29% จากราคายางเพิ่ม-ค่าเงินบาทอ่อน</t>
  </si>
  <si>
    <t>ค่าเงินบาท</t>
  </si>
  <si>
    <t>https://thunhoon.com/article/293073</t>
  </si>
  <si>
    <t>STGT กำไร Q1/67 ที่ 146.78 ลบ. โต 10.92% ปริมาณขายทำนิวไฮ</t>
  </si>
  <si>
    <t>https://thunhoon.com/article/293076</t>
  </si>
  <si>
    <t>CPAXT กำไร Q1/67 ที่ 2,481.35 ลบ. โต 14.58% รายได้ที่เพิ่มขึ้น -จ่ายดบ.ลดลง</t>
  </si>
  <si>
    <t>จ่ายดบ.</t>
  </si>
  <si>
    <t>https://thunhoon.com/article/293079</t>
  </si>
  <si>
    <t>ASIAN โกยกำไร Q1/67 ที่ 246 ลบ. โต 386%</t>
  </si>
  <si>
    <t>https://thunhoon.com/article/293083</t>
  </si>
  <si>
    <t>GULFกำไรเพิ่ม13% รุกหมุนเวียน3พันเมก</t>
  </si>
  <si>
    <t>https://thunhoon.com/article/293084</t>
  </si>
  <si>
    <t>TOPกำไรเกินคาด ค่ากลั่นสมดุลครึ่งหลัง</t>
  </si>
  <si>
    <t>https://thunhoon.com/article/293080</t>
  </si>
  <si>
    <t>SCCแววครึ่งปีหลังเด้ง จัด4หมื่นล้านลงทุนต่อ</t>
  </si>
  <si>
    <t>แววครึ่งปีหลัง</t>
  </si>
  <si>
    <t>https://thunhoon.com/article/293081</t>
  </si>
  <si>
    <t>BLCรายได้ทะลุ1.6พันล. ส่งโปรดักต์ใหม่อัพยอด</t>
  </si>
  <si>
    <t>https://thunhoon.com/article/293082</t>
  </si>
  <si>
    <t>NERโค้งแรกโต44% ยางดีดบาทอ่อนดัน</t>
  </si>
  <si>
    <t>https://thunhoon.com/article/293063</t>
  </si>
  <si>
    <t>PSTC พลิกกำไรแรง 324% บิ๊กโปรเจ็กต์ 2 พันล้านจ่อ</t>
  </si>
  <si>
    <t>https://thunhoon.com/article/293064</t>
  </si>
  <si>
    <t>PDG งบQ1 ทะยาน 1,756% ต้นทุนผลิต-วัตถุดิบลด</t>
  </si>
  <si>
    <t>PDG</t>
  </si>
  <si>
    <t>ต้นทุนผลิต</t>
  </si>
  <si>
    <t>https://thunhoon.com/article/293066</t>
  </si>
  <si>
    <t>ITNS แบ็กล็อกแน่น รุกขยายฐานลูกค้า</t>
  </si>
  <si>
    <t>https://thunhoon.com/article/293092</t>
  </si>
  <si>
    <t>TKN กำไร Q1/67 ที่ 294.44 ลบ. เพิ่มขึ้น 77.36% วางเป้ายอดขายปีนี้โต 15%</t>
  </si>
  <si>
    <t>https://thunhoon.com/article/293095</t>
  </si>
  <si>
    <t>BCP กำไรปกติดีขึ้นจากรับรู้รายได้โครงการโรงไฟฟ้าในสหรัฐ</t>
  </si>
  <si>
    <t>https://thunhoon.com/article/293096</t>
  </si>
  <si>
    <t>TKN พร้อมรับราคาต้นทุนสาหร่ายที่สูงขึ้น มั่นใจปีนี้รายได้โต 10-15% ตามเป้า</t>
  </si>
  <si>
    <t>ราคาต้นทุน</t>
  </si>
  <si>
    <t>https://thunhoon.com/article/293097</t>
  </si>
  <si>
    <t>STA คาดผลงาน Q2/67 ครึ่งปีหลังฟื้นตัว รับราคายาง ดีมานด์จากกลุ่ม Non China</t>
  </si>
  <si>
    <t>https://thunhoon.com/article/293101</t>
  </si>
  <si>
    <t>SNNP โบรกคาด Q ถัดไปดีขึ้น ตั้งเป้ายอดขาย 1.2 หมื่นลบ.ภายใน 2571</t>
  </si>
  <si>
    <t>Q ถัดไปดีขึ้น</t>
  </si>
  <si>
    <t>https://thunhoon.com/article/293107</t>
  </si>
  <si>
    <t>ASW คาด Q2/67 ผลงานโดดเด่น รับผลดีมาตรการรัฐ-โอนกรรมสิทธิ์ 6 โครงการ</t>
  </si>
  <si>
    <t>https://thunhoon.com/article/293110</t>
  </si>
  <si>
    <t>ITEL เผย Q1/67 กำไรโต 113% หนุน Backlog แตะ 2,371 ลบ.</t>
  </si>
  <si>
    <t>https://thunhoon.com/article/293113</t>
  </si>
  <si>
    <t>NER โบรกฯ คาด Q2/67 ดีต่อเนื่องอานิสงส์ราคายางสูงขึ้น พื้นฐาน 6.80 บ.</t>
  </si>
  <si>
    <t>https://thunhoon.com/article/293116</t>
  </si>
  <si>
    <t>BLA แนวโน้มกำไรเติบโต บล.กสิกรฯปรับเพิ่มเป้า 22 บ.</t>
  </si>
  <si>
    <t>https://thunhoon.com/article/293119</t>
  </si>
  <si>
    <t>“SAV” กำไร Q1/67 โตแรง 207.3% ลุ้นสัมปทานวิทยุการบินสปป.ลาว หนุนแกร่ง</t>
  </si>
  <si>
    <t>https://thunhoon.com/article/293121</t>
  </si>
  <si>
    <t>TISCOมีอานิสงส์มอเตอร์โชว์ หนุนพอร์ตสินเชื่อโค้งสองโต</t>
  </si>
  <si>
    <t>https://thunhoon.com/article/293125</t>
  </si>
  <si>
    <t>IVL กำไร Q1/67 ที่ 1,133 ลบ. เพิ่มขึ้น10.71% มองแนวโน้ม Q2 ดีต่อเนื่อง</t>
  </si>
  <si>
    <t>https://thunhoon.com/article/293131</t>
  </si>
  <si>
    <t>บอร์ด PSL ไฟเขียวจ่ายปันผล 0.10 บาท เตรียมขึ้น XD 23 พ.ค.67</t>
  </si>
  <si>
    <t>https://thunhoon.com/article/293132</t>
  </si>
  <si>
    <t>DOHOME โบรกมองงบรัฐช่วยหนุนกำลังซื้อ</t>
  </si>
  <si>
    <t>https://thunhoon.com/article/293135</t>
  </si>
  <si>
    <t>TOP กำไรดีเกินคาด โบรกมีมุมมองเชิงบวก</t>
  </si>
  <si>
    <t>https://thunhoon.com/article/293140</t>
  </si>
  <si>
    <t>JMT ทรีนีตี้ คาดกำไร Q1/67 อ่อนตัว หั่นกำไรทั้งปี 67 ลง</t>
  </si>
  <si>
    <t>https://thunhoon.com/article/293141</t>
  </si>
  <si>
    <t>CRC โบรกฯ คาดครึ่งปีแรกซบเซา แต่ทิศทางกำไร 2H67 น่าจะสดใส</t>
  </si>
  <si>
    <t>ทิศทางกำไร</t>
  </si>
  <si>
    <t>https://thunhoon.com/article/293142</t>
  </si>
  <si>
    <t>MTC คุณภาพสินทรัพย์ดีขึ้น โบรกมองเชิงบวก</t>
  </si>
  <si>
    <t>https://thunhoon.com/article/293153</t>
  </si>
  <si>
    <t>III โบรกมองแนวโน้ม 2Q67 คาดกำไรปกติมีโอกาสฟื้น</t>
  </si>
  <si>
    <t>https://thunhoon.com/article/293158</t>
  </si>
  <si>
    <t>CPALL กำไร Q1/67 ที่ 6,319.40 ลบ. โต 53.28% เปิดแผนธุรกิจทั้งปี 67</t>
  </si>
  <si>
    <t>https://thunhoon.com/article/293159</t>
  </si>
  <si>
    <t>BEC กำไร Q1/67 ที่ 14.18 ลบ. โต 279% สร้างภาพยนตร์"ธี่หยด 2"ฉายครึ่งปีหลัง</t>
  </si>
  <si>
    <t>https://thunhoon.com/article/293160</t>
  </si>
  <si>
    <t>WHA ไตรมาส1/67กำไร1.36 พันลบ.โต161%เหตุรายได้ขายที่ดินพุ่ง</t>
  </si>
  <si>
    <t>https://thunhoon.com/article/293161</t>
  </si>
  <si>
    <t>CBG โชว์กำไร Q1/67 ที่ 628.23 ลบ. โต 138% หลังยอดขายโต -ต้นทุนลด</t>
  </si>
  <si>
    <t>https://thunhoon.com/article/293162</t>
  </si>
  <si>
    <t>TVO โชว์กำไร Q1/67 ที่ 308 ลบ. โต 140.63%</t>
  </si>
  <si>
    <t>TVO</t>
  </si>
  <si>
    <t>https://thunhoon.com/article/293164</t>
  </si>
  <si>
    <t>COCOCO กำไร Q1/67 ที่ 203.64 ลบ. โต 204.39% ตามรายได้เพิ่มขึ้น</t>
  </si>
  <si>
    <t>https://thunhoon.com/article/293166</t>
  </si>
  <si>
    <t>CKP ชี้ Q1/67 ผลดำเนินงานลดลงตามฤดูกาล เชื่อQ2ปรับตัวดีขึ้น</t>
  </si>
  <si>
    <t>https://thunhoon.com/article/293170</t>
  </si>
  <si>
    <t>WHAUP ฟอร์มเด่น Q1/67 ธุรกิจน้ำ-ไฟฟ้า ดันกำไรปกติพุ่ง 62%</t>
  </si>
  <si>
    <t>https://thunhoon.com/article/293144</t>
  </si>
  <si>
    <t>XPG หยวนต้า มองราคาหุ้นอยู่ในจุดน่าสนใจ คาดกำไรปีนี้โตเด่น</t>
  </si>
  <si>
    <t>https://thunhoon.com/article/293100</t>
  </si>
  <si>
    <t>DRT โบรกแนะ "ซื้อ" เป้า 9.20 บาท</t>
  </si>
  <si>
    <t>https://thunhoon.com/article/293185</t>
  </si>
  <si>
    <t>CBGกำไรเด้ง138% ชูกำลังพุ่ง-เบียร์ดัน</t>
  </si>
  <si>
    <t>้เบียร์</t>
  </si>
  <si>
    <t>https://thunhoon.com/article/293187</t>
  </si>
  <si>
    <t>INTUCHเอไอเอสหนุน ชูหุ้นเด่นปันผลสูง5.2%</t>
  </si>
  <si>
    <t>เอไอเอส</t>
  </si>
  <si>
    <t>https://thunhoon.com/article/293188</t>
  </si>
  <si>
    <t>CPALLโกย2.4แสนล. เซเว่นกำไรโดด124%</t>
  </si>
  <si>
    <t>https://thunhoon.com/article/293190</t>
  </si>
  <si>
    <t>ASWโอนอื้อ5.2พันล. แววไตรมาส2โตต่อ</t>
  </si>
  <si>
    <t>https://thunhoon.com/article/293191</t>
  </si>
  <si>
    <t>BGRIM โชว์กำไรดำเนินงานQ1/67 โต28.4%ที่ 488 ลบ.เดินหน้าลงทุนโรงไฟฟ้า</t>
  </si>
  <si>
    <t>https://thunhoon.com/article/293179</t>
  </si>
  <si>
    <t>DOD โค้งแรกพลิกมีกำไร Q2 เก็บเกี่ยวลงทุนเต็มที่</t>
  </si>
  <si>
    <t>https://thunhoon.com/article/293180</t>
  </si>
  <si>
    <t>PACO กำไรโตโดด 1,267% ต้นทุนลดหนุนมาร์จิ้นพอง</t>
  </si>
  <si>
    <t>พอง</t>
  </si>
  <si>
    <t>https://thunhoon.com/article/293181</t>
  </si>
  <si>
    <t>TACC เด้งรับลมร้อน อวดงบ Q1 พุ่ง 41.36%</t>
  </si>
  <si>
    <t>https://thunhoon.com/article/293182</t>
  </si>
  <si>
    <t>TPS มาตามนัด ผลงานทำนิวไฮ</t>
  </si>
  <si>
    <t>https://thunhoon.com/article/293183</t>
  </si>
  <si>
    <t>I2 รุกชิงงานอื้อ จ่อบุ๊กพันล้าน รายได้ Q1 ฟู 15%</t>
  </si>
  <si>
    <t>https://thunhoon.com/article/293184</t>
  </si>
  <si>
    <t>COMPANY SNAPSHOT : DEXON เจาะตลาดต่างแดน อเมริกา-ยุโรปดีมานด์ทะลัก</t>
  </si>
  <si>
    <t>https://thunhoon.com/article/293197</t>
  </si>
  <si>
    <t>CPN กำไร 4,154 ลบ. เพิ่มขึ้น 28% ดีกว่าโบรกคาด</t>
  </si>
  <si>
    <t>https://thunhoon.com/article/293198</t>
  </si>
  <si>
    <t>CPALL กสิกรไทย ชี้กำไร Q1/67 ดีกว่าคาด มอง Q2 ยังโต ฤดูร้อนหนุน</t>
  </si>
  <si>
    <t>Q2</t>
  </si>
  <si>
    <t>https://thunhoon.com/article/293199</t>
  </si>
  <si>
    <t>"BANPU" เปิดมุมมองโบรกฯ หลังกำไรปกติ Q1/67 พลิกขาดทุน</t>
  </si>
  <si>
    <t>https://thunhoon.com/article/293200</t>
  </si>
  <si>
    <t>3 โบรกมองเชิงบวก CBG กำไรดีเกินคาด</t>
  </si>
  <si>
    <t>https://thunhoon.com/article/293203</t>
  </si>
  <si>
    <t>MALEE หุ้นพุ่งแรง กำไร Q1/67 โต 260%</t>
  </si>
  <si>
    <t>MALEE</t>
  </si>
  <si>
    <t>https://thunhoon.com/article/293204</t>
  </si>
  <si>
    <t>EA ราคาร่วง หลังกำไร Q1/67 ชะลอตัว โบรกฯ คาดกำไรปี 67-68 เติบโต</t>
  </si>
  <si>
    <t>https://thunhoon.com/article/293206</t>
  </si>
  <si>
    <t>"WHA" กำไร Q1/67 เพิ่มขึ้นแรง โบรกฯ คาดโอกาสปรับเป้ายอดขายที่ดินเพิ่ม</t>
  </si>
  <si>
    <t>เพิ่มขึ้นแรง</t>
  </si>
  <si>
    <t>https://thunhoon.com/article/293208</t>
  </si>
  <si>
    <t>BTG ขาดทุน โบรกชี้ราคาหมูเป็นอุปสรรคสำคัญ</t>
  </si>
  <si>
    <t>https://thunhoon.com/article/293209</t>
  </si>
  <si>
    <t>COCOCO ย้ำเป้ารายได้ปีนี้โต 30-40% เดินหน้าขยายตลาดตปท.</t>
  </si>
  <si>
    <t>https://thunhoon.com/article/293210</t>
  </si>
  <si>
    <t>บล.ดาโอ แนะ "ซื้อ" MENA เป้า 2.90 บ.</t>
  </si>
  <si>
    <t>https://thunhoon.com/article/293211</t>
  </si>
  <si>
    <t>PRM โบรกคาดเติบโตดี และมี upside จากเรือใหม่</t>
  </si>
  <si>
    <t>https://thunhoon.com/article/293213</t>
  </si>
  <si>
    <t>หุ้น IVL ราคาดีดขึ้น โบรกฯ มองเชิงบวกกำไร Q1/67 คาด Q2 ฟื้นตัวต่อเนื่อง</t>
  </si>
  <si>
    <t>ฟื้นตัวต่อเนื่อง</t>
  </si>
  <si>
    <t>https://thunhoon.com/article/293216</t>
  </si>
  <si>
    <t>"COCOCO" นิวไฮช่วง Low season โบรกฯ จ่ออัพกำไร-เป้า แนะสะสมช่วงอ่อนตัว</t>
  </si>
  <si>
    <t>https://thunhoon.com/article/293217</t>
  </si>
  <si>
    <t>HMPROลุยอัดโปรกระตุ้นซื้อ โบรกเล็งขยายสาขาหนุนโต</t>
  </si>
  <si>
    <t>https://thunhoon.com/article/293220</t>
  </si>
  <si>
    <t>ADVICE ดีดขึ้น หลังกำไร Q1/67 โต โบรกฯ มองราคาหุ้นถูกเกินไป แนะซื้อ</t>
  </si>
  <si>
    <t>ถูกเกินไป</t>
  </si>
  <si>
    <t>https://thunhoon.com/article/293223</t>
  </si>
  <si>
    <t>BA กำไรผงาด 1,879.5 ล. พุ่งเท่าตัว ราคาตั๋วดีด ปริมาณผู้โดยสารเพิ่ม</t>
  </si>
  <si>
    <t>ราคาตั๋ว</t>
  </si>
  <si>
    <t>https://thunhoon.com/article/293228</t>
  </si>
  <si>
    <t>SEAFCO กำไร 33 ลบ. ลดลง 43% รายได้ลด 16% ค่าใช้จ่ายเพิ่ม 13%</t>
  </si>
  <si>
    <t>https://thunhoon.com/article/293229</t>
  </si>
  <si>
    <t>CHAYO โบรกมองราคาหุ้นปรับลงสะท้อนปัจจัยลบไปมากแล้ว แนะ "ซื้อ"</t>
  </si>
  <si>
    <t>https://thunhoon.com/article/293232</t>
  </si>
  <si>
    <t>MOSHI กำไร 125.4 ล.โต 45% อัตรากำไรสุทธิแตะ 18%</t>
  </si>
  <si>
    <t>https://thunhoon.com/article/293233</t>
  </si>
  <si>
    <t>AUCT ราคารถมือ2ปรับเพิ่ม โบรกคาดปีนี้ Div. Yield 8%</t>
  </si>
  <si>
    <t>ราคามือ2</t>
  </si>
  <si>
    <t>https://thunhoon.com/article/293237</t>
  </si>
  <si>
    <t>ASโค้งแรกกำไรโต 76% ลุยเปิดตัวเกมใหม่ต่อเนื่อง</t>
  </si>
  <si>
    <t>https://thunhoon.com/article/293239</t>
  </si>
  <si>
    <t>IHLธุรกิจใหม่อัพมาร์จิ้น ลูกค้าป้อนออเดอร์ไม่หยุด</t>
  </si>
  <si>
    <t>อัพมาร์จิ้น</t>
  </si>
  <si>
    <t>ป้อนออเดอร์ไม่หยุด</t>
  </si>
  <si>
    <t>https://thunhoon.com/article/293240</t>
  </si>
  <si>
    <t>AU โบรกมองอากาศร้อน พายอดขายขนมหวานพุ่งต่อเนื่อง</t>
  </si>
  <si>
    <t>พุ่งต่อเนื่อง</t>
  </si>
  <si>
    <t>https://thunhoon.com/article/293241</t>
  </si>
  <si>
    <t>CPN โบรกมองกำไรปี 67 ทำนิวไฮ</t>
  </si>
  <si>
    <t>https://thunhoon.com/article/293243</t>
  </si>
  <si>
    <t>DOHOMEจับตางบโค้งสองดีต่อ ควักพันล.รีโนเวตสาขาเดิม</t>
  </si>
  <si>
    <t>งบโค้งสอง</t>
  </si>
  <si>
    <t>https://thunhoon.com/article/293244</t>
  </si>
  <si>
    <t>THCOM งบแกร่งกำไรพุ่ง220% บาทอ่อนหนุน-ต่อยอดโตตปท.</t>
  </si>
  <si>
    <t>https://thunhoon.com/article/293246</t>
  </si>
  <si>
    <t>SPA กำไรตามคาด โบรกแนะ "ซื้อ" เป้า 10.50 บ.</t>
  </si>
  <si>
    <t>https://thunhoon.com/article/293247</t>
  </si>
  <si>
    <t>OSP เมย์แบงก์ คาดกำไร Q1/67 เด่น จากต้นทุนก๊าซ-ไฟฟ้าลด</t>
  </si>
  <si>
    <t>https://thunhoon.com/article/293249</t>
  </si>
  <si>
    <t>“MOSHI” ผลงาน Q1/67 ทุบสถิติใหม่ กำไรสุทธิโต 44.5% ลุยเปิดสาขาเพิ่ม</t>
  </si>
  <si>
    <t>https://thunhoon.com/article/293261</t>
  </si>
  <si>
    <t>ADVICE ตั้งเป้ารายได้ปี 67 โตไม่ต่ำกว่า 10% มองครึ่งปีหลังตลาดไอทีคึกคัก</t>
  </si>
  <si>
    <t>https://thunhoon.com/article/293265</t>
  </si>
  <si>
    <t>ICHI กำไร Q1/67 ที่ 363.77 ลบ. โต 64.1% แนวโน้ม Q2 ดีต่อเนื่อง</t>
  </si>
  <si>
    <t>https://thunhoon.com/article/293271</t>
  </si>
  <si>
    <t>TASCO กำไร Q1/67 ชะลอตัวเหลือ 7.88 ลบ. รับผลกระทบเบิกจ่ายงบประมาณล่าช้า</t>
  </si>
  <si>
    <t>เบิกจ่ายงบประมาณ</t>
  </si>
  <si>
    <t>https://thunhoon.com/article/293273</t>
  </si>
  <si>
    <t>BAผู้โดยสารทะลุ1.3ล้านคน กำไรQ1ทุบสถิติ1.9พันล.</t>
  </si>
  <si>
    <t>https://thunhoon.com/article/293278</t>
  </si>
  <si>
    <t>KAMART กำไร Q1/67 ที่ 298.16 ลบ. โต 89.1% ปันผล 0.10 บาท</t>
  </si>
  <si>
    <t>https://thunhoon.com/article/293282</t>
  </si>
  <si>
    <t>CRC กำไร Q1/67 ที่ 2,170.70 ลบ. โต 0.11% ยอดขายเพิ่มขึ้น 6.4% จากปีก่อน</t>
  </si>
  <si>
    <t>https://thunhoon.com/article/293285</t>
  </si>
  <si>
    <t>COM7 กำไร Q1/67 ที่ 821.76 ลบ. ลดลง 5.95% แต่ยอดขายโต 11.5%</t>
  </si>
  <si>
    <t>https://thunhoon.com/article/293286</t>
  </si>
  <si>
    <t>BGRIMขายไฟทะยาน ดันกำไรปกติพุ่ง28%</t>
  </si>
  <si>
    <t>ขายไฟ</t>
  </si>
  <si>
    <t>https://thunhoon.com/article/293288</t>
  </si>
  <si>
    <t>ICHIโค้งแรกออลไทม์ไฮ “อิชิตัน”โตทุกเซ็กเมนต์</t>
  </si>
  <si>
    <t>https://thunhoon.com/article/293290</t>
  </si>
  <si>
    <t>CRD เทิร์นอะราวด์แรง 138% จ้องโกยโปรเจ็กต์รัฐ 500 ล.</t>
  </si>
  <si>
    <t>https://thunhoon.com/article/293292</t>
  </si>
  <si>
    <t>ATP30 งบเด้ง 244% เร่งเดินรถเต็มกำลัง</t>
  </si>
  <si>
    <t>https://thunhoon.com/article/293293</t>
  </si>
  <si>
    <t>YGG ฟื้นคืนชีพ งานต่างแดนอื้อ ลุยทำเกมใหม่</t>
  </si>
  <si>
    <t>ฟื้นคืนชีพ</t>
  </si>
  <si>
    <t>งานต่างแดน</t>
  </si>
  <si>
    <t>https://thunhoon.com/article/293304</t>
  </si>
  <si>
    <t>SICT รายได้ Q1/67 ทะลุ 200 ลบ. ตลาด Animal ID โตต่อเนื่อง</t>
  </si>
  <si>
    <t>https://thunhoon.com/article/293307</t>
  </si>
  <si>
    <t>บล.ดาโอแนะ "ซื้อ" JPARK เป้า 7.50 บ.</t>
  </si>
  <si>
    <t>https://thunhoon.com/article/293310</t>
  </si>
  <si>
    <t>Moshi โบรกมองสาขาใหม่ ยอดขายออนไลน์พุ่ง พร้อม Margin ขยายตัว</t>
  </si>
  <si>
    <t>Moshi</t>
  </si>
  <si>
    <t>Margin</t>
  </si>
  <si>
    <t>https://thunhoon.com/article/293311</t>
  </si>
  <si>
    <t>COM7 ดาโอปรับเพิ่มคำแนะนำเป็นถือ มองกำไร Q1/67 ดีกว่าคาด</t>
  </si>
  <si>
    <t>https://thunhoon.com/article/293313</t>
  </si>
  <si>
    <t>BTG เดินหน้าขยายกำลังผลิตอาหารสัตว์เลี้ยงโรงงาน จ.ลพบุรี</t>
  </si>
  <si>
    <t>https://thunhoon.com/article/293317</t>
  </si>
  <si>
    <t>SISB เผย Q1/67 รายได้แตะ 572.05 ลบ. รับผลดีนักเรียนเข้าศึกษาเพิ่ม</t>
  </si>
  <si>
    <t>เข้าศึกษาเพิ่ม</t>
  </si>
  <si>
    <t>https://thunhoon.com/article/293318</t>
  </si>
  <si>
    <t>CRC ราคาดีดขึ้น โบรกฯ ชี้กำไร Q1/67 ดีกว่าคาด ประเมินทั้งปี 67 โต</t>
  </si>
  <si>
    <t>https://thunhoon.com/article/293322</t>
  </si>
  <si>
    <t>BLC แกร่ง Q1/67 กวาดรายได้ 365.1 ลบ. จ่อเซ็นสัญญาพันธมิตร บุกตลาดอาเซียน</t>
  </si>
  <si>
    <t>https://thunhoon.com/article/293323</t>
  </si>
  <si>
    <t>CPF ราคาดีด วอลุ่มแน่น โบรกฯ คาดกำไร Q1/67 ดีกว่าคาด -อัพกำไรปีนี้ขึ้น</t>
  </si>
  <si>
    <t>https://thunhoon.com/article/293325</t>
  </si>
  <si>
    <t>"ICHI" กำไร Q1/67 โตร้อนแรง ASPS จ่ออัพกำไร ชี้ติดสปีดต่อ Q2/67</t>
  </si>
  <si>
    <t>โตร้อนแรง</t>
  </si>
  <si>
    <t>https://thunhoon.com/article/293326</t>
  </si>
  <si>
    <t>PR9ต่างชาติหนุนพอร์ตแกร่ง เปิดศูนย์แพทย์แผนจีนต่อยอด</t>
  </si>
  <si>
    <t>https://thunhoon.com/article/293328</t>
  </si>
  <si>
    <t>NERดีมานด์ยางพุ่งแรง เล็งอัพเป้ายอดขายใหม่</t>
  </si>
  <si>
    <t>ดีมานด์ยาง</t>
  </si>
  <si>
    <t>https://thunhoon.com/article/293329</t>
  </si>
  <si>
    <t>THCOMจับตาQ2ทะยานดาวเทียมLEOเติบโตสูง</t>
  </si>
  <si>
    <t>ดาวเทียม</t>
  </si>
  <si>
    <t>https://thunhoon.com/article/293330</t>
  </si>
  <si>
    <t>TEGH ทรีนีตี้คาดกำไร Q1/67 ดีกว่าคาด แนวโน้มดีขึ้นตั้งแต่ Q2</t>
  </si>
  <si>
    <t>https://thunhoon.com/article/293338</t>
  </si>
  <si>
    <t>PR9 อวดกำไร Q1/67 พุ่ง 46.1% มุ่งเดินหน้าเพิ่มสัดส่วนคนผู้ป่วยต่างชาติ</t>
  </si>
  <si>
    <t>https://thunhoon.com/article/293339</t>
  </si>
  <si>
    <t>AWC กำไร Q1/67 ที่ 1.6 พันลบ. โต 7.4% หลังอัตราเข้าพักเพิ่มขึ้น</t>
  </si>
  <si>
    <t>https://thunhoon.com/article/293340</t>
  </si>
  <si>
    <t>SAPPE นิวไฮมั่นใจปีนี้โตต่ออีก 20-25%</t>
  </si>
  <si>
    <t>https://thunhoon.com/article/293341</t>
  </si>
  <si>
    <t>MINT พลิกกำไรQ1/67สูง1,146ล้านบาท รับเต็มค่าเงินอ่อน</t>
  </si>
  <si>
    <t>https://thunhoon.com/article/293342</t>
  </si>
  <si>
    <t>TTW กำไรลด โบรกชี้ผลจากการดำเนินงาน CKP ขาดทุนมากขึ้น</t>
  </si>
  <si>
    <t>https://thunhoon.com/article/293345</t>
  </si>
  <si>
    <t>KSLมองตลาดน้ำตาลยังตึงตัว โบรกชี้อานิสงส์แรงกำไรปีนี้โต</t>
  </si>
  <si>
    <t>KSL</t>
  </si>
  <si>
    <t>https://thunhoon.com/article/293349</t>
  </si>
  <si>
    <t>ANANเทิร์นอะราวน์475% คอนโดติดรถไฟฟ้าขายดี</t>
  </si>
  <si>
    <t>https://thunhoon.com/article/293350</t>
  </si>
  <si>
    <t>MC ยอดขายโตต่อเนื่อง บล.พาย แนะ "ซื้อ"</t>
  </si>
  <si>
    <t>https://thunhoon.com/article/293351</t>
  </si>
  <si>
    <t>ZAAจับตาครึ่งปีหลังแจ่ม จ่อบุ๊กรายได้ธุรกิจใหม่</t>
  </si>
  <si>
    <t>https://thunhoon.com/article/293352</t>
  </si>
  <si>
    <t>CPF ผลงานดีกว่าคาด โบรกปรับเพิ่มเป้า</t>
  </si>
  <si>
    <t>https://thunhoon.com/article/293353</t>
  </si>
  <si>
    <t>COCOCO โบรกมองงบดีทุกบรรทัด ยอดขายน้ำมะพร้าวโตเด่น</t>
  </si>
  <si>
    <t>ดีทุกบรรทัด</t>
  </si>
  <si>
    <t>https://thunhoon.com/article/293355</t>
  </si>
  <si>
    <t>NER โบรกคาดครึ่งปีหลัง แม้ราคายางมีแนวโน้มลง แต่กำไรทั้งปียังโต</t>
  </si>
  <si>
    <t>https://thunhoon.com/article/293356</t>
  </si>
  <si>
    <t>MINT เมย์แบงก์ คาดกำไร Q2-3 เติบโต มอง Valuation น่าสนใจ</t>
  </si>
  <si>
    <t>https://thunhoon.com/article/293357</t>
  </si>
  <si>
    <t>DTCENT กำไร Q1/67 พุ่ง 68.39% งานบริการ GPS Tracking-โครงการภาครัฐ คึกคัก</t>
  </si>
  <si>
    <t>https://thunhoon.com/article/293359</t>
  </si>
  <si>
    <t>COM7 โบรกแนะ “ถือ” ปรับลดราคาเป้าหมาย</t>
  </si>
  <si>
    <t>https://thunhoon.com/article/293361</t>
  </si>
  <si>
    <t>SABINA คาดรายได้ปีนี้เติบโต 5-10% วางแผนขยายลูกค้าช่อง OEM</t>
  </si>
  <si>
    <t>https://thunhoon.com/article/293364</t>
  </si>
  <si>
    <t>FSMART กำไร Q1/67 เพิ่ม 20.3% พอร์ตสินเชื่อโต-เล็งขยายต่อเนื่อง</t>
  </si>
  <si>
    <t>https://thunhoon.com/article/293365</t>
  </si>
  <si>
    <t>MINT เอเซีย พลัส คาดกำไร Q2 ทำนิวไฮ รับผลดีฟุตบอลยุโรป-โอลิมปิกที่ปารีสหนุน</t>
  </si>
  <si>
    <t>https://thunhoon.com/article/293366</t>
  </si>
  <si>
    <t>TASCO ทิสโก้ คาดผลประกอบการฟื้นตั้งแต่ Q2 งบประมาณเริ่มเบิกจ่าย</t>
  </si>
  <si>
    <t>https://thunhoon.com/article/293367</t>
  </si>
  <si>
    <t>"SUN" โบรกฯ คาด Q2/67 กำไรฟื้น ราคาหุ้นปรับตัวลง "จังหวะสะสม"</t>
  </si>
  <si>
    <t>https://thunhoon.com/article/293373</t>
  </si>
  <si>
    <t>AOT กำไร Q2 ที่ 5.78 พันลบ. โต 210.9% รับผลดีวีซ่าฟรี -เทศกาลปีใหม่,ตรุษจีน</t>
  </si>
  <si>
    <t>https://thunhoon.com/article/293381</t>
  </si>
  <si>
    <t>BDMS กำไร Q1/67 ที่ 4,073.50 ลบ. โต 17.47% ผู้ป่วยชาวไทย-ต่างชาติเพิ่ม</t>
  </si>
  <si>
    <t>https://thunhoon.com/article/293382</t>
  </si>
  <si>
    <t>GABLE เผย Q1/67 แบ็คล็อคแกร่ง 5,569 ลบ. เพิ่มขึ้น 51% ลุยผนึกพันธมิตรทั้งใน-ตปท.</t>
  </si>
  <si>
    <t>แบ็กล็อค</t>
  </si>
  <si>
    <t>https://thunhoon.com/article/293383</t>
  </si>
  <si>
    <t>BEM กำไร Q1/67 ที่ 847.16 ลบ. โต 13% รายได้จาก 3 ส่วนธุรกิจหนุน</t>
  </si>
  <si>
    <t>https://thunhoon.com/article/293385</t>
  </si>
  <si>
    <t>LH กำไร Q1/67 ที่ 1,231.02 ลบ. ลดลง 9.08% ตามรายได้จากการขายชะลอตัว</t>
  </si>
  <si>
    <t>การขาย</t>
  </si>
  <si>
    <t>https://thunhoon.com/article/293387</t>
  </si>
  <si>
    <t>BJCกำไรQ1/67ไม่รวมรายการพิเศษ 1.08 พันลบ. ลดลง13% เหตุดอกเบี้ยสูง</t>
  </si>
  <si>
    <t>https://thunhoon.com/article/293390</t>
  </si>
  <si>
    <t>GUNKUL โชว์ Q1/67 รายได้โต 44.92% เดินหน้าลงทุนธุรกิจพลังงานทดแทน</t>
  </si>
  <si>
    <t>https://thunhoon.com/article/293391</t>
  </si>
  <si>
    <t>PTT กำไร Q1/67 ที่ 28,967.50 ลบ. โต 4% บริษัทในเครือหนุน</t>
  </si>
  <si>
    <t>https://thunhoon.com/article/293393</t>
  </si>
  <si>
    <t>CCET กำไร Q1/67 โต 103% HANA +17% KCE +49%</t>
  </si>
  <si>
    <t>https://thunhoon.com/article/293396</t>
  </si>
  <si>
    <t>AI-AIEแกร่งกำไรกระฉูด ต้นทุนลดฮวบอีบิทดาพุ่ง</t>
  </si>
  <si>
    <t>https://thunhoon.com/article/293397</t>
  </si>
  <si>
    <t>GIFTสัญญาณบวก รายได้-กำไรโตสนั่น</t>
  </si>
  <si>
    <t>https://thunhoon.com/article/293398</t>
  </si>
  <si>
    <t>TUรับทรัพย์ทูน่าฟื้น ราคาดีดดันรายได้</t>
  </si>
  <si>
    <t>ทูน่า</t>
  </si>
  <si>
    <t>https://thunhoon.com/article/293375</t>
  </si>
  <si>
    <t>AUCT จำนำทะเบียนโตเด่น โชว์กำไรติดปีก 119 ล้านบาท</t>
  </si>
  <si>
    <t>จำนำทะเบียน</t>
  </si>
  <si>
    <t>https://thunhoon.com/article/293376</t>
  </si>
  <si>
    <t>ค้าปลีกไซซ์มินิงบ Q1 สวย KK-TNP ยอดขายกระฉูด</t>
  </si>
  <si>
    <t>https://thunhoon.com/article/293377</t>
  </si>
  <si>
    <t>IP โค้งแรกนิวไฮต่อ เปิดร้านยา 40 แห่ง</t>
  </si>
  <si>
    <t>https://thunhoon.com/article/293378</t>
  </si>
  <si>
    <t>JPARK ยิ้มแก้มปริ ผลงานพุ่งแรง 135%</t>
  </si>
  <si>
    <t>https://thunhoon.com/article/293380</t>
  </si>
  <si>
    <t>BBIK งบตามคาด ตุนแบ็กล็อกแน่น จ่อเข้าเทรด SET</t>
  </si>
  <si>
    <t>https://thunhoon.com/article/293389</t>
  </si>
  <si>
    <t>AOTกำไรติดปีกโค้ง2พุ่ง210% AAVเพิ่มเครื่องบินรับไฮซีซัน</t>
  </si>
  <si>
    <t>โค้ง2</t>
  </si>
  <si>
    <t>https://thunhoon.com/article/293408</t>
  </si>
  <si>
    <t>EGCO กำไรจากดำเนินงาน Q1/67 ที่ 1,591 ลบ. โต 4% รุกลงทุนแบบ M&amp;A</t>
  </si>
  <si>
    <t>https://thunhoon.com/article/293409</t>
  </si>
  <si>
    <t>"BAM" โบรกฯ แนะนำ "ขาย" Q2/67 ยังไม่ดีขึ้น จากหนี้ครัวเรือนสูง</t>
  </si>
  <si>
    <t>https://thunhoon.com/article/293410</t>
  </si>
  <si>
    <t>NEO ราคาพุ่งแรง หลังกำไร Q1/67 โต 49% ตั้งเป้ายอดขายปีนี้โตตัวเลขสองหลัก</t>
  </si>
  <si>
    <t>https://thunhoon.com/article/293411</t>
  </si>
  <si>
    <t>“SAMART” เทิร์นอะราวด์ โชว์งบ Q1/67 กำไรโตแรง</t>
  </si>
  <si>
    <t>https://thunhoon.com/article/293412</t>
  </si>
  <si>
    <t>AMATA กำไร 464 ลบ. -5.77% 2 โบรกมีมุมมองเชิงบวกแนะ “ซื้อ”</t>
  </si>
  <si>
    <t>https://thunhoon.com/article/293415</t>
  </si>
  <si>
    <t>KCE ต้นทุนทองแดงปรับลด แต่ภาษีเพิ่ม โบรกแนะ "ถือ"</t>
  </si>
  <si>
    <t>https://thunhoon.com/article/293417</t>
  </si>
  <si>
    <t>BJC ราคาร่วงแรง โบรกฯ ชี้กำไร Q1/67 ต่ำกว่าคาด หั่นประมาณการปี 67-68 ลง</t>
  </si>
  <si>
    <t>https://thunhoon.com/article/293418</t>
  </si>
  <si>
    <t>PSH อสังหาชะลอตัวกดกำไร Q1 โบรกคาดไตรมาสที่เหลือฟื้น</t>
  </si>
  <si>
    <t>https://thunhoon.com/article/293419</t>
  </si>
  <si>
    <t>MINT งบดีขึ้นในทุกธุรกิจ โบรกคาดไตรมาส 2 ยุโรปดันกำไร</t>
  </si>
  <si>
    <t>https://thunhoon.com/article/293420</t>
  </si>
  <si>
    <t>EAพ้นจุดต่ำสุด-Q2ฉายแววดี ซุ่มดีลผลิตอีวีขนส่งตุนพอร์ต</t>
  </si>
  <si>
    <t>ฉายแววดี</t>
  </si>
  <si>
    <t>https://thunhoon.com/article/293422</t>
  </si>
  <si>
    <t>GFPTกดต้นทุนดันมาร์จิ้น ชูออเดอร์ต่างแดนหนุนโต</t>
  </si>
  <si>
    <t>ออเดอร์ต่างแดน</t>
  </si>
  <si>
    <t>https://thunhoon.com/article/293423</t>
  </si>
  <si>
    <t>BEM โบรกแนะ "ซื้อ" เป้า 9.50 บ.</t>
  </si>
  <si>
    <t>https://thunhoon.com/article/293432</t>
  </si>
  <si>
    <t>มาม่ากำไรสนั่น! TFMAMAโชว์ 1.14 พันล. ทะยาน 42%</t>
  </si>
  <si>
    <t>TFMAMA</t>
  </si>
  <si>
    <t>https://thunhoon.com/article/293433</t>
  </si>
  <si>
    <t>NAT Backlog แน่น 479.54 ล้านบาท เป้ารายได้ 30 %</t>
  </si>
  <si>
    <t>https://thunhoon.com/article/293434</t>
  </si>
  <si>
    <t>BBIK โบรกปรับลดคำแนะนำเป็น “ถือ” คาดแนวโน้ม Q2/67 อ่อนแอ</t>
  </si>
  <si>
    <t>https://thunhoon.com/article/293435</t>
  </si>
  <si>
    <t>ALPHAX งบ Q1 พุ่ง 650 % มุ่งลุยธุรกิจพลังงาน</t>
  </si>
  <si>
    <t>ALPHAX</t>
  </si>
  <si>
    <t>https://thunhoon.com/article/293436</t>
  </si>
  <si>
    <t>TOA กำไร Q1 ทำ All Time High</t>
  </si>
  <si>
    <t>https://thunhoon.com/article/293439</t>
  </si>
  <si>
    <t>กสิกรไทย' แนะนำขาย "JAS" ชี้ราคาหุ้นเคลื่อนไหวเร็วกว่าผลงาน</t>
  </si>
  <si>
    <t>https://thunhoon.com/article/293442</t>
  </si>
  <si>
    <t>SPALI โบรกคาด Q2 เติบโตจากโครงการคอนโดพร้อมโอน</t>
  </si>
  <si>
    <t>https://thunhoon.com/article/293447</t>
  </si>
  <si>
    <t>LH โบรกฯ ชี้กำไรหลัก Q1/67 ต่ำคาด อยู่ระหว่างทบทวนประมาณการใหม่</t>
  </si>
  <si>
    <t>https://thunhoon.com/article/293451</t>
  </si>
  <si>
    <t>CMO ประเมินครึ่งปีหลังสดใส ตลาดอีเวนต์บูม</t>
  </si>
  <si>
    <t>https://thunhoon.com/article/293452</t>
  </si>
  <si>
    <t>บิ๊กBEMชี้ปมกำไรQ1สวย847ล้านบาท สีน้ำเงินวันทำการพุ่ง 4.82 แสนเที่ยวต่อวัน</t>
  </si>
  <si>
    <t>สีน้ำเงินวันทำการ</t>
  </si>
  <si>
    <t>https://thunhoon.com/article/293453</t>
  </si>
  <si>
    <t>HANA หยวนต้า ปรับเพิ่มราคาเป้าหมาย แนวโน้มผลประกอบการฟื้นตัว</t>
  </si>
  <si>
    <t>https://thunhoon.com/article/293454</t>
  </si>
  <si>
    <t>หุ้น SAPPE ราคาดีดขึ้น โบรกฯ คาดกำไร Q2/67 ทำนิวไฮ ให้เป้า 110 บาท</t>
  </si>
  <si>
    <t>https://thunhoon.com/article/293455</t>
  </si>
  <si>
    <t>BAM ลดดอกเบี้ย 0.25% ระยะเวลา 6 เดือน หวังลดภาระลูกหนี้ ช่วงศก.ชะลอตัว</t>
  </si>
  <si>
    <t>https://thunhoon.com/article/293473</t>
  </si>
  <si>
    <t>OSP กำไร Q1/67 ที่ 828.50 ลบ. โต 6.5% ตามยอดขายโต 10.9%</t>
  </si>
  <si>
    <t>https://thunhoon.com/article/293488</t>
  </si>
  <si>
    <t>TTA กำไร Q1/67 ที่ 1,116 ลบ. เติบโต 419% ธุรกิจขนส่งทางเรือหนุน</t>
  </si>
  <si>
    <t>https://thunhoon.com/article/293492</t>
  </si>
  <si>
    <t>SINGER พลิกกำไร 20 ล้าน สำรองลด</t>
  </si>
  <si>
    <t>https://thunhoon.com/article/293493</t>
  </si>
  <si>
    <t>CK กำไรไตรมาส1/67 ที่ 121 ลบ.ลด44% เหตุ ก่อสร้างทรงตัว-รับรู้ส่วนแบ่งกำไรฯลง</t>
  </si>
  <si>
    <t>https://thunhoon.com/article/293494</t>
  </si>
  <si>
    <t>JMT กำไร Q1/67 ที่ 418.26 ลบ. ลดลง 7.7% เหตุตั้งสำรองเพิ่ม</t>
  </si>
  <si>
    <t>https://thunhoon.com/article/293495</t>
  </si>
  <si>
    <t>MASTER โชว์กำไร Q1/67 เพิ่มขึ้น 48% เหตุบริหารต้นทุน-ส่วนแบ่งบ.ย่อยดีขึ้น</t>
  </si>
  <si>
    <t>บริหารต้นทุน</t>
  </si>
  <si>
    <t>บริหารส่วนแบ่ง</t>
  </si>
  <si>
    <t>https://thunhoon.com/article/293496</t>
  </si>
  <si>
    <t>JMART ฟื้นกำไรQ1/67 พลิกบวก 235.8 ล้านบาท โตต่อจาก Q4/66 ตี๋น้อยส่งกำไร 83 ล้านบาท</t>
  </si>
  <si>
    <t>https://thunhoon.com/article/293497</t>
  </si>
  <si>
    <t>MBK กำไร Q1/67 ที่ 667 ลบ. โต 288% ธุรกิจศูนย์การค้า-โรงแรมหนุน</t>
  </si>
  <si>
    <t>https://thunhoon.com/article/293504</t>
  </si>
  <si>
    <t>BEMชูสีน้ำเงินเด้ง ไตรมาส2ลุ้นพันล้าน</t>
  </si>
  <si>
    <t>สีน้ำเงิน</t>
  </si>
  <si>
    <t>https://thunhoon.com/article/275774</t>
  </si>
  <si>
    <t>SABINA ‘หยวนต้า’ มองข้าม คาด Q3 กลับมาโต ชี้โอกาสสะสม</t>
  </si>
  <si>
    <t>Q3</t>
  </si>
  <si>
    <t>โอกาสสะสม</t>
  </si>
  <si>
    <t>https://thunhoon.com/article/275773</t>
  </si>
  <si>
    <t>จับตา OR ยอดใช้น้ำมันพุ่ง – Amazon มาแรง</t>
  </si>
  <si>
    <t>ยอดใช้น้ำมัน</t>
  </si>
  <si>
    <t>Amazon</t>
  </si>
  <si>
    <t>https://thunhoon.com/article/275874</t>
  </si>
  <si>
    <t>หุ้นไทยวันนี้(10 ก.ค.66) บวก 6.38 จุด ซื้อ BDMS-DELTA-PTTEP</t>
  </si>
  <si>
    <t>https://thunhoon.com/article/275853</t>
  </si>
  <si>
    <t>IVL โบรกฯ คาดผลประกอบการ Q2/66 อ่อนตัว , หั่นกำไรปี 66-67 ลง</t>
  </si>
  <si>
    <t>คาดผล</t>
  </si>
  <si>
    <t>https://thunhoon.com/article/275840</t>
  </si>
  <si>
    <t>HTC ‘หยวนต้า’ มองโตเด่น ราคาหุ้นยัง Laggard</t>
  </si>
  <si>
    <t>มองโต</t>
  </si>
  <si>
    <t>https://thunhoon.com/article/275837</t>
  </si>
  <si>
    <t>จับตาหุ้น DELTA พรุ่งนี้หลุด Trading alert โบรกฯ คาดตลาดผันผวน</t>
  </si>
  <si>
    <t xml:space="preserve">หลุด </t>
  </si>
  <si>
    <t>https://thunhoon.com/article/275830</t>
  </si>
  <si>
    <t>CPALL โบรกฯ หั่นกำไร-ราคาเป้าหมายลง หลัง CPAXT ฟื้นช้ากว่าคาด</t>
  </si>
  <si>
    <t>https://thunhoon.com/article/275826</t>
  </si>
  <si>
    <t>หุ้น BDMS ราคาดีดขึ้น โบรกฯ คาดกำไร Q2-Q3 เติบโต แนะนำซื้อ</t>
  </si>
  <si>
    <t>https://thunhoon.com/article/275825</t>
  </si>
  <si>
    <t>ICHI หุ้นเด่น ชาเขียวคัมแบ็ค โบรกฯจับตารายได้นิวไฮ</t>
  </si>
  <si>
    <t>https://thunhoon.com/article/275792</t>
  </si>
  <si>
    <t>SEAFCOลุ้นรายได้เกินเป้า แบ็กล็อกแน่นงานใหม่ดัน</t>
  </si>
  <si>
    <t>https://thunhoon.com/article/275960</t>
  </si>
  <si>
    <t>BRI 'หยวนต้า' ชี้ P/E ต่ำ ปันผลสูง ราคานี้ถูกสุดในกลุ่ม</t>
  </si>
  <si>
    <t>P/E</t>
  </si>
  <si>
    <t>https://thunhoon.com/article/275947</t>
  </si>
  <si>
    <t>กสิกรไทยส่องหุ้นอสังหาฯ ชู AP-ORI-SIRI เด่น</t>
  </si>
  <si>
    <t>https://thunhoon.com/article/275935</t>
  </si>
  <si>
    <t>BJC ‘กรุงศรี’ ชี้กำลังฟื้น แนะควรมีติดพอร์ต</t>
  </si>
  <si>
    <t>ควรมี</t>
  </si>
  <si>
    <t>https://thunhoon.com/article/275920</t>
  </si>
  <si>
    <t>ผิดหวังกำไร...IVL 'เอเซีย พลัส' หั่นเป้าหมาย ชี้ช่วงสั้นกดดันราคา</t>
  </si>
  <si>
    <t>ผิดหวัง</t>
  </si>
  <si>
    <t>https://thunhoon.com/article/275918</t>
  </si>
  <si>
    <t>BEM ‘กรุงศรี’ ชี้โอกาสซื้อ ลุ้น Q2 ทำนิวไฮ</t>
  </si>
  <si>
    <t>https://thunhoon.com/article/275916</t>
  </si>
  <si>
    <t>DOHOME คาดครึ่งหลังดูดี แต่..ยังต้องติดตาม</t>
  </si>
  <si>
    <t>ดูดี</t>
  </si>
  <si>
    <t>https://thunhoon.com/article/275915</t>
  </si>
  <si>
    <t>BH "กรุงศรี พัฒนสิน" อัพกำไรปี 66-67 ขึ้น เพิ่มคำแนะนำซื้อเก็งกำไร</t>
  </si>
  <si>
    <t>https://thunhoon.com/article/275911</t>
  </si>
  <si>
    <t>SCGP โบรกฯ มองซื้อวันนี้ได้เปรียบคนซื้อ IPO หลังเติบโตมากช่วง 3 ปี</t>
  </si>
  <si>
    <t>https://thunhoon.com/article/275908</t>
  </si>
  <si>
    <t>หุ้น DELTA ราคาดีดขึ้น หลังพ้น Cash Balance วันแรก</t>
  </si>
  <si>
    <t>https://thunhoon.com/article/275885</t>
  </si>
  <si>
    <t>NERรถอีวีจีนกระตุ้น เล็งเป้าขาย5แสนตัน</t>
  </si>
  <si>
    <t>https://thunhoon.com/article/275896</t>
  </si>
  <si>
    <t>AURAปั๊มสาขาดันรายได้ ส่องดีมานด์เทรดทองพุ่ง</t>
  </si>
  <si>
    <t>https://thunhoon.com/article/276045</t>
  </si>
  <si>
    <t>หุ้นไทยวันนี้(12 ก.ค.66) ร่วง 5.82 จุด ขาย JMT ซื้อ GULF</t>
  </si>
  <si>
    <t>https://thunhoon.com/article/276037</t>
  </si>
  <si>
    <t>JMT ย้ำพื้นฐานแกร่ง Q2/66 โตต่อเนื่อง</t>
  </si>
  <si>
    <r>
      <rPr>
        <rFont val="Arial"/>
        <color rgb="FF212529"/>
        <sz val="11.0"/>
      </rPr>
      <t>พื้นฐาน</t>
    </r>
  </si>
  <si>
    <t>https://thunhoon.com/article/276032</t>
  </si>
  <si>
    <t>MINT โบรกฯ มองดีลซื้อหุ้น Crystal plaza ไม่แพง ให้เป้า 38 บาท/หุ้น</t>
  </si>
  <si>
    <r>
      <rPr>
        <rFont val="Arial"/>
        <color rgb="FF000000"/>
        <sz val="11.0"/>
      </rPr>
      <t>หุ้น</t>
    </r>
  </si>
  <si>
    <r>
      <rPr>
        <rFont val="Arial"/>
        <color rgb="FF000000"/>
        <sz val="11.0"/>
      </rPr>
      <t>ไม่แพง</t>
    </r>
  </si>
  <si>
    <t>https://thunhoon.com/article/276019</t>
  </si>
  <si>
    <t>MTC โบรกฯหั่นกำไร-เป้า เหลือ 36 บ. หลังคาด NPL ขยับขึ้น</t>
  </si>
  <si>
    <t>https://thunhoon.com/article/276009</t>
  </si>
  <si>
    <t>ADVANC - TRUE เริงร่า คาด ARPU ทยอยฟื้นตัว</t>
  </si>
  <si>
    <t>เริงร่า</t>
  </si>
  <si>
    <r>
      <rPr>
        <rFont val="Arial"/>
        <color rgb="FF000000"/>
        <sz val="11.0"/>
      </rPr>
      <t>หุ้น</t>
    </r>
  </si>
  <si>
    <r>
      <rPr>
        <rFont val="Arial"/>
        <color rgb="FF000000"/>
        <sz val="11.0"/>
      </rPr>
      <t>หุ้น</t>
    </r>
  </si>
  <si>
    <t>https://thunhoon.com/article/276008</t>
  </si>
  <si>
    <t>TU โบรกฯ หั่นกำไรลง แต่แนะซื้อมองราคาสะท้อนปัจจัยลบแล้ว</t>
  </si>
  <si>
    <r>
      <rPr>
        <rFont val="Arial"/>
        <color rgb="FF212529"/>
        <sz val="11.0"/>
      </rPr>
      <t>กำไร</t>
    </r>
  </si>
  <si>
    <t>https://thunhoon.com/article/276006</t>
  </si>
  <si>
    <t>‘หยวนต้า’มองต่าง ชี้ SCC ฟื้นครึ่งหลัง ราคาไม่แพงแนะลงทุน</t>
  </si>
  <si>
    <t>https://thunhoon.com/article/275997</t>
  </si>
  <si>
    <t>ส่อง COM7 ภาพรวมยังดูดี โตตามท่องเที่ยว-ขยายสาขา</t>
  </si>
  <si>
    <t>https://thunhoon.com/article/275994</t>
  </si>
  <si>
    <t>AOT เครื่องติด โบยบินฟื้นต่อ โบรกฯติดดาวหุ้นเด่น !</t>
  </si>
  <si>
    <r>
      <rPr>
        <rFont val="Arial"/>
        <color rgb="FF000000"/>
        <sz val="11.0"/>
      </rPr>
      <t>หุ้น</t>
    </r>
  </si>
  <si>
    <t>https://thunhoon.com/article/275986</t>
  </si>
  <si>
    <t>HMPRO ‘เมย์แบงก์’ คาด Q2 โตดี ลุ้นทั้งปีบุคกำไร นิวไฮ</t>
  </si>
  <si>
    <t>https://thunhoon.com/article/275970</t>
  </si>
  <si>
    <t>หุ้นอสังหาแนะเล่นรายตัว โบรกชี้เป้าตัวเด่น SIRI - AP</t>
  </si>
  <si>
    <t>ตัวเด่น</t>
  </si>
  <si>
    <t>https://thunhoon.com/article/276107</t>
  </si>
  <si>
    <t>PYLON โบรกฯ หั่นกำไรปี 66-67 ลง , คาดงบ Q2 อ่อนตัว</t>
  </si>
  <si>
    <t>https://thunhoon.com/article/276098</t>
  </si>
  <si>
    <t>CPALL 2โบรกฯคาด Q2 ยังไหว! แม้ Makro-Lotus ถ่วง</t>
  </si>
  <si>
    <t>ยังไหว</t>
  </si>
  <si>
    <t>https://thunhoon.com/article/276127</t>
  </si>
  <si>
    <t>หุ้นไทยวันนี้(13 ก.ค.66) บวก 2.88 จุด ซื้อ PTTEP ขาย AOT</t>
  </si>
  <si>
    <t>https://thunhoon.com/article/276116</t>
  </si>
  <si>
    <t>ERW โบรกฯ ลุ้นกำไร Q2/66 เติบโต นทท.จีนหนุน-แนะซื้อ</t>
  </si>
  <si>
    <t>https://thunhoon.com/article/276104</t>
  </si>
  <si>
    <t>MSCคลาวด์-ฮาร์ดแวร์ทำเงิน ตั้งเป้าโกยยอดขายหมื่นล.</t>
  </si>
  <si>
    <t>MSC</t>
  </si>
  <si>
    <t>https://thunhoon.com/article/276094</t>
  </si>
  <si>
    <t>หุ้นไทยพักเที่ยงวันนี้(13 ก.ค.66) ลบ 0.03 จุด ขาย AOT-CPALL</t>
  </si>
  <si>
    <t>https://thunhoon.com/article/276091</t>
  </si>
  <si>
    <t>SFLEX โบรกฯอัพกำไร-เป้า แนะจังหวะลงทุน</t>
  </si>
  <si>
    <t>https://thunhoon.com/article/276089</t>
  </si>
  <si>
    <t>โบรกมอง TISCO แกร่ง...คาดปี 66 กำไรนิวไฮ 7.5 พันล.</t>
  </si>
  <si>
    <t>https://thunhoon.com/article/276087</t>
  </si>
  <si>
    <t>HANA ระยะสั้น 'หยวนต้า' แนะเลี่ยง ชี้โอกาสสะสมอยู่ใน 2H66</t>
  </si>
  <si>
    <t>https://thunhoon.com/article/276086</t>
  </si>
  <si>
    <t>เช็ค ASW หลังเข้าซื้อหุ้น TITLE โบรกฯชี้ราคาหุ้นมีอัพไซด์ ทิศทางกำไรขาขึ้น</t>
  </si>
  <si>
    <t>โบรกฯชี้</t>
  </si>
  <si>
    <t>https://thunhoon.com/article/276063</t>
  </si>
  <si>
    <t>NDR มีลุ้นงบเทิร์นอะราวด์ โกยงานอินเดีย-อัพกำลังผลิต</t>
  </si>
  <si>
    <t>https://thunhoon.com/article/276199</t>
  </si>
  <si>
    <t>หุ้นไทยวันนี้(14 ก.ค.66) พุ่งแรง 23.90 จุด ซื้อ PTT-AOT-ADVANC หนุนตลาด</t>
  </si>
  <si>
    <t>https://thunhoon.com/article/276185</t>
  </si>
  <si>
    <t>ราคาหมูลดลงฉุด CPF โบรกคาดไตรมาส 2/66 ขาดทุนกว่า 2 พันล.</t>
  </si>
  <si>
    <t>https://thunhoon.com/article/276179</t>
  </si>
  <si>
    <t>หุ้นไทยพักเที่ยงวันนี้(14 ก.ค.66) พุ่ง 15.47 จุด ซื้อบิ๊กแคป GULF-PTT-EA</t>
  </si>
  <si>
    <t>https://thunhoon.com/article/276175</t>
  </si>
  <si>
    <t>TOA โบรกฯ แนะลงทุนระยะยาว ชี้ช่วงสั้นถูกกดดันจาก STARK</t>
  </si>
  <si>
    <t>โบรกฯแนะ</t>
  </si>
  <si>
    <t>https://thunhoon.com/article/276174</t>
  </si>
  <si>
    <t>M คาดโต แต่ยังต้องระวัง โบรกฯจับตาต้นทุนสูง</t>
  </si>
  <si>
    <t>https://thunhoon.com/article/276172</t>
  </si>
  <si>
    <t>บล.กสิกรฯชอบ BEM กำไรเติบโตดี ผู้โดยสาร MRT พุ่ง 34.5%</t>
  </si>
  <si>
    <t>https://thunhoon.com/article/276171</t>
  </si>
  <si>
    <t>CRC โบรกฯ คาดกำไร Q2/66 โต แนวโน้มครึ่งปีหลังยังดี-ให้เป้า 49.50 บาท</t>
  </si>
  <si>
    <t>https://thunhoon.com/article/276166</t>
  </si>
  <si>
    <t>หุ้น AOT ราคาดีดขึ้น โบรกฯ มองมี downside ไม่มาก แนะหาจังหวะซื้อ</t>
  </si>
  <si>
    <r>
      <rPr>
        <rFont val="Arial"/>
        <color rgb="FF212529"/>
        <sz val="11.0"/>
      </rPr>
      <t>downside</t>
    </r>
  </si>
  <si>
    <t>ไม่มาก</t>
  </si>
  <si>
    <t>https://thunhoon.com/article/276162</t>
  </si>
  <si>
    <t>ไขข้อข้องใจ!! "MTC" โบรกฯ หั่นกำไร-เป้าหมาย แนะขาย</t>
  </si>
  <si>
    <t>https://thunhoon.com/article/276161</t>
  </si>
  <si>
    <t>เจาะ INTUCH หุ้น laggard ปันผลสูง</t>
  </si>
  <si>
    <t>https://thunhoon.com/article/276159</t>
  </si>
  <si>
    <t>WHA โบรกฯ คาดกำไร Q2/66 ฟื้น -มีอัพไซด์จากชนะประมูลโรงไฟฟ้า</t>
  </si>
  <si>
    <t>https://thunhoon.com/article/276158</t>
  </si>
  <si>
    <t>SHR โบรกฯมอง Q2 ไม่เด่น หั่นกำไร-เป้า แต่ยังแนะนำ ซื้อ</t>
  </si>
  <si>
    <t>https://thunhoon.com/article/276145</t>
  </si>
  <si>
    <t>SAPPEจ่ออัพเป้ารายได้ อากาศร้อนดันยอดพุ่ง</t>
  </si>
  <si>
    <t>อัพเป้า</t>
  </si>
  <si>
    <t>ยอดพุ่ง</t>
  </si>
  <si>
    <t>https://thunhoon.com/article/276196</t>
  </si>
  <si>
    <t>AOT สดใส โบรกฯ คาดกำไร Q3 โตก้าวกระโดด มีสตอรี่หนุน upside</t>
  </si>
  <si>
    <t>https://thunhoon.com/article/276193</t>
  </si>
  <si>
    <t>SCGP โบรกฯ คาดกำไร Q2/66 ฟื้น หลังต้นทุนลด แนะช้อนซื้อ</t>
  </si>
  <si>
    <t>ช้อนซื้อ</t>
  </si>
  <si>
    <t>https://thunhoon.com/article/276306</t>
  </si>
  <si>
    <t>หุ้นไทยวันนี้(17 ก.ค.66) ดีดขึ้น 10.85 จุด ซื้อ SIRI-BBL ขาย PTTGC</t>
  </si>
  <si>
    <t>https://thunhoon.com/article/276302</t>
  </si>
  <si>
    <t>MCยอดSSSGเป็นบวก ปักธงรายได้ปี67โตต่อ</t>
  </si>
  <si>
    <t>เป็นบวก</t>
  </si>
  <si>
    <t>https://thunhoon.com/article/276301</t>
  </si>
  <si>
    <t>TOGเดินเครื่องผลิตเลนส์ จับตารายใหญ่ป้อนออเดอร์</t>
  </si>
  <si>
    <t>https://thunhoon.com/article/276291</t>
  </si>
  <si>
    <t>ICHI โบรกฯ คาดกำไร Q2/66 โต -แนวโน้มครึ่งปีหลังดีต่อเนื่อง</t>
  </si>
  <si>
    <t>https://thunhoon.com/article/276288</t>
  </si>
  <si>
    <t>CHOW ย้ำพื้นฐานแกร่งปีนี้โตตามเป้า 150 MW -ไม่รู้เหตุราคาหุ้นร่วง</t>
  </si>
  <si>
    <t>https://thunhoon.com/article/276286</t>
  </si>
  <si>
    <t>DMT มั่นใจรายได้ปีนี้โตเกิน30% จากนักท่องเที่ยวพุ่ง! การเดินทางเพิ่ม</t>
  </si>
  <si>
    <t>https://thunhoon.com/article/276280</t>
  </si>
  <si>
    <t>HMPRO โบรกฯคาดกำไร Q2 ราบรื่น จับตาทั้งปี มีลุ้นนิวไฮ !</t>
  </si>
  <si>
    <t>ราบรื่น</t>
  </si>
  <si>
    <r>
      <rPr>
        <rFont val="Arial"/>
        <color rgb="FF212529"/>
        <sz val="11.0"/>
      </rPr>
      <t>นิวไฮ</t>
    </r>
  </si>
  <si>
    <t>https://thunhoon.com/article/276276</t>
  </si>
  <si>
    <t>DOHOME ณ จุด..จุดนี้ โบรกฯเจาะ Q2 กำไรต่ำสุดแล้ว</t>
  </si>
  <si>
    <t>ต่ำสุด</t>
  </si>
  <si>
    <t>https://thunhoon.com/article/276274</t>
  </si>
  <si>
    <t>หุ้นไทยพักเที่ยงวันนี้(17 ก.ค.66) บวก 8.72 จุด ซื้อ SIRI-BBL-KBANK</t>
  </si>
  <si>
    <t>https://thunhoon.com/article/276270</t>
  </si>
  <si>
    <t>SFLEXโค้งสองยอดขายเด่น เล็งดีลเพิ่ม-ขยายฐานลูกค้า</t>
  </si>
  <si>
    <t>https://thunhoon.com/article/276269</t>
  </si>
  <si>
    <t>WHAUPดีมานด์ขยายตัว ลุ้นยอดซื้อขายไฟทะลุเป้า</t>
  </si>
  <si>
    <t>ทะลุเป้า</t>
  </si>
  <si>
    <t>https://thunhoon.com/article/276266</t>
  </si>
  <si>
    <t>STA หยวนต้าฯ หั่นกำไรปี 66-67 ลง มีปัจจัยเสี่ยงต้องติดตาม</t>
  </si>
  <si>
    <t>https://thunhoon.com/article/276264</t>
  </si>
  <si>
    <t>SABINA โบรกฯส่อง Q2 ไม่เด่น แนะติดตาม สตอรี่การเมือง</t>
  </si>
  <si>
    <t>โบรกฯส่อง</t>
  </si>
  <si>
    <t>https://thunhoon.com/article/276260</t>
  </si>
  <si>
    <t>III หุ้น logistic ราคาถูกสุด โบรกชี้อนาคตไกล</t>
  </si>
  <si>
    <t>โบรก</t>
  </si>
  <si>
    <t>ชี้อ</t>
  </si>
  <si>
    <t>https://thunhoon.com/article/276256</t>
  </si>
  <si>
    <t>BEM มีอะไรดี? โบรกฯ ชี้ Q2 เด่น 2H66 ดีกว่าครึ่งปีแรก</t>
  </si>
  <si>
    <t>https://thunhoon.com/article/276250</t>
  </si>
  <si>
    <t>จับตา PSH ขายธุรกิจพรีคาสท์ หนุนกำไรงาม</t>
  </si>
  <si>
    <t>งาม</t>
  </si>
  <si>
    <t>https://thunhoon.com/article/276249</t>
  </si>
  <si>
    <t>LH คาดฟื้นน้อย มีดีที่ปันผล !</t>
  </si>
  <si>
    <t>ฟื้นน้อย</t>
  </si>
  <si>
    <t>มีดี</t>
  </si>
  <si>
    <t>https://thunhoon.com/article/276236</t>
  </si>
  <si>
    <t>ITNS งบQ2 โดดเด่น โค้งสามลุ้นทำนิวไฮ</t>
  </si>
  <si>
    <t>https://thunhoon.com/article/276235</t>
  </si>
  <si>
    <t>ABM จับตาQ3 ผลงานฟื้น เดินหน้าโรงไม้สับเต็มสูบ</t>
  </si>
  <si>
    <t>https://thunhoon.com/article/276388</t>
  </si>
  <si>
    <t>หุ้นไทยวันนี้(18 ก.ค.66) บวก 6.53 จุด ซื้อ KTB-BBL-DELTA</t>
  </si>
  <si>
    <t>https://thunhoon.com/article/276376</t>
  </si>
  <si>
    <t>TMTมั่นใจยอดขายปี66โตต่อ เข้มคุมสต๊อก-จับตาการเมือง</t>
  </si>
  <si>
    <t>https://thunhoon.com/article/276375</t>
  </si>
  <si>
    <t>TTB โบรกฯ คาดกำไร Q2/66 ที่ 4.3 พันลบ. แนะซื้อให้เป้าที่ 1.83 บาท/หุ้น</t>
  </si>
  <si>
    <t>https://thunhoon.com/article/276374</t>
  </si>
  <si>
    <t>TPIPL โบรกฯส่องกำไรพีคผ่านไป แต่ยังน่าสนใจอยู่</t>
  </si>
  <si>
    <t>TPIPL</t>
  </si>
  <si>
    <t>พีคผ่านไป</t>
  </si>
  <si>
    <t>https://thunhoon.com/article/276372</t>
  </si>
  <si>
    <t>ส่องหุ้น BTG ราคาหมูลงต่อ โบรกฯคาด Q2 พลิกขาดทุน</t>
  </si>
  <si>
    <t>https://thunhoon.com/article/276366</t>
  </si>
  <si>
    <t>เจาะ SFLEX ถุงสินค้าจำเป็น หนุนความเสี่ยงต่ำ แนวโน้มโต</t>
  </si>
  <si>
    <t>ความเสี่ยงต่ำ</t>
  </si>
  <si>
    <t>https://thunhoon.com/article/276360</t>
  </si>
  <si>
    <t>หุ้นไทยพักเที่ยงวันนี้(18 ก.ค.66) บวก 2.29 จุด ซื้อ DELTA-HANA หนุนตลาด</t>
  </si>
  <si>
    <t>https://thunhoon.com/article/276354</t>
  </si>
  <si>
    <t>ส่องหุ้น TU คาดกำไร Q2/66 ชะลอ แต่แนวโน้มครึ่งปีหลังฟื้น โบรกฯแนะถือ</t>
  </si>
  <si>
    <t>https://thunhoon.com/article/276350</t>
  </si>
  <si>
    <t>SPA มองใกล้ดูดี มองไกลโดดเด่น !</t>
  </si>
  <si>
    <t>มองใกล้</t>
  </si>
  <si>
    <t>มองไกล</t>
  </si>
  <si>
    <t>https://thunhoon.com/article/276346</t>
  </si>
  <si>
    <t>ERW โบรกฯอัพเป้าใหม่ เคาะงบ Q2 ออกมาดี ครึ่งหลังของปีสดใส</t>
  </si>
  <si>
    <t>เคาะงบ</t>
  </si>
  <si>
    <t>https://thunhoon.com/article/276344</t>
  </si>
  <si>
    <t>หุ้น HANA ราคาดีดขึ้น โบรกฯ มองรับผลดีจีนเปิดประเทศ กำไร Q2/66 ฟื้น</t>
  </si>
  <si>
    <t>โบรกฯ มอง</t>
  </si>
  <si>
    <t>https://thunhoon.com/article/276343</t>
  </si>
  <si>
    <t>BCPG ได้เวลาสยายปีก โบรกฯปรับเป้าเป็นซื้อ - จับตาดีล M&amp;A</t>
  </si>
  <si>
    <t>โบรกฯปรับเป้า</t>
  </si>
  <si>
    <t>https://thunhoon.com/article/276322</t>
  </si>
  <si>
    <t>PTGน้ำมันโตสองหลัก พอร์ตนอนออยล์แกร่ง</t>
  </si>
  <si>
    <t>https://thunhoon.com/article/276461</t>
  </si>
  <si>
    <t>หุ้นไทยวันนี้(19 ก.ค.66) บวก 1.34 จุด ซื้อ BANPU ขาย PTT-KTB</t>
  </si>
  <si>
    <t>https://thunhoon.com/article/276457</t>
  </si>
  <si>
    <t>BTSGIF โบรกฯ คาดกำไร Q1 โต หลังผู้โดยสารเพิ่ม แนะนำซื้อ</t>
  </si>
  <si>
    <t>https://thunhoon.com/article/276455</t>
  </si>
  <si>
    <t>MTC "ทรีนีตี้" หั่นกำไร-ราคาเป้าหมายลง สะท้อนแนวโน้ม yield ต่ำกว่าคาด</t>
  </si>
  <si>
    <t>แนวโน้ม yield</t>
  </si>
  <si>
    <t>https://thunhoon.com/article/276451</t>
  </si>
  <si>
    <t>"BEM" มองไกล ใกล้ก็สวย 'ดาโอ' แนะนำซื้อ</t>
  </si>
  <si>
    <t>มองไกล ใกล้</t>
  </si>
  <si>
    <t>https://thunhoon.com/article/276444</t>
  </si>
  <si>
    <t>BJCHIครึ่งหลังแจ่ม ตุนแบ็กล็อก1.5พันล. ประมูลงานใหม่เพิ่ม</t>
  </si>
  <si>
    <t>https://thunhoon.com/article/276437</t>
  </si>
  <si>
    <t>หุ้นไทยพักเที่ยงวันนี้(19 ก.ค.66) บวก 0.58 จุด ซื้อ BANPU ขาย KBANK</t>
  </si>
  <si>
    <t>https://thunhoon.com/article/276435</t>
  </si>
  <si>
    <t>LH 'บัวหลวง' มองฟื้นคืนชีพ 2H66 คงแนะซื้อ แต่หั่นเป้าที่10บ.</t>
  </si>
  <si>
    <r>
      <rPr>
        <rFont val="Arial"/>
        <color rgb="FF212529"/>
        <sz val="11.0"/>
      </rPr>
      <t>มอง</t>
    </r>
  </si>
  <si>
    <t>https://thunhoon.com/article/276428</t>
  </si>
  <si>
    <t>‘CEYE’ โตได้อีก ‘โกลเบล็ก’ เคาะซื้อ ชี้หุ้นมีอัพไซด์</t>
  </si>
  <si>
    <t>https://thunhoon.com/article/276426</t>
  </si>
  <si>
    <t>IRPC โบรกฯ คาด Q2/66 พลิกขาดทุน ฟื้นตัวใช้เวลานานกว่าคู่แข่ง</t>
  </si>
  <si>
    <t>https://thunhoon.com/article/276424</t>
  </si>
  <si>
    <t>โบรกคาด BTG ขาดทุน Q2 ที่ 340 ล. กสิกรฯแนะ “ถือ” ลดเป้าเหลือ 23.60 บ.</t>
  </si>
  <si>
    <t>https://thunhoon.com/article/276421</t>
  </si>
  <si>
    <t>SCGP โบรกฯ มองราคาลงหุ้นมากเกินไป คาด Q2/66 กำไรฟื้น</t>
  </si>
  <si>
    <t>https://thunhoon.com/article/276408</t>
  </si>
  <si>
    <t>ECF ไฮซีซันหนุน เร่งอัพกำลังผลิต</t>
  </si>
  <si>
    <t>https://thunhoon.com/article/276406</t>
  </si>
  <si>
    <t>KWM ครึ่งหลังเกษตรบูม ขายสินค้านวัตกรรม 60 ล.</t>
  </si>
  <si>
    <t>https://thunhoon.com/article/276403</t>
  </si>
  <si>
    <t>TTBจับตาโค้ง2กำไรดีด NIMสูงรับดอกเบี้ยขาขึ้น</t>
  </si>
  <si>
    <t>https://thunhoon.com/article/276401</t>
  </si>
  <si>
    <t>ADVANCมูลค่าแกร่ง ซื้อกิจการหนุนอัพไซด์</t>
  </si>
  <si>
    <t>หนุนอัพไซด์</t>
  </si>
  <si>
    <t>https://thunhoon.com/article/276410</t>
  </si>
  <si>
    <t>TOPลุ้นกำไรน้ำมันQ3 ดีมานด์ปลายปีฟื้นตัว</t>
  </si>
  <si>
    <t>https://thunhoon.com/article/276552</t>
  </si>
  <si>
    <t>LHFG Q2/66 กำไร 532 ล.เพิ่ม 128% ธนาคารแลนด์แอนด์เฮ้าส์ดันกำไรโตดี</t>
  </si>
  <si>
    <t>https://thunhoon.com/article/276550</t>
  </si>
  <si>
    <t>BBL โชว์กำไร Q2/66 ที่ 11,293 ลบ. โต 62% ตั้งสำรองใกล้เคียงกับไตรมาสก่อน</t>
  </si>
  <si>
    <t>https://thunhoon.com/article/276541</t>
  </si>
  <si>
    <t>หุ้นไทยวันนี้(20 ก.ค.66)ร่วงแรง 15.46 จุด ขาย PTTGC -AOT-PTTEP</t>
  </si>
  <si>
    <t>https://thunhoon.com/article/276537</t>
  </si>
  <si>
    <t>CHAYOอัด1.6พันล.ซื้อหนี้ มั่นใจปั้นงบทั้งปีดีเกินเป้า</t>
  </si>
  <si>
    <t>ดีเกินเป้า</t>
  </si>
  <si>
    <t>https://thunhoon.com/article/276534</t>
  </si>
  <si>
    <t>CENTEL โบรกฯ หั่นกำไรปีนี้ลง หลังมอง Q2/66 อ่อนตัวลงต่ำกว่าคาดเดิม</t>
  </si>
  <si>
    <r>
      <rPr>
        <rFont val="Arial"/>
        <color rgb="FF212529"/>
        <sz val="11.0"/>
      </rPr>
      <t>หั่น</t>
    </r>
  </si>
  <si>
    <t>https://thunhoon.com/article/276526</t>
  </si>
  <si>
    <t>‘โกลเบล็ก’ เช็คหุ้น ‘MENA’ จับตาครึ่งหลังไฮซีซั่น เด่น!</t>
  </si>
  <si>
    <t>https://thunhoon.com/article/276523</t>
  </si>
  <si>
    <t>หุ้นไทยพักเที่ยงวันนี้(20 ก.ค.66) ลบ 4.08 จุด ขาย PTTGC-HANA</t>
  </si>
  <si>
    <t>https://thunhoon.com/article/276513</t>
  </si>
  <si>
    <t>"ดาโอ" ส่องหุ้นกลุ่มพลังงาน แนะซื้อ OR-PTG รับผลดีค่าการตลาดอยู่ระดับสูง</t>
  </si>
  <si>
    <t>https://thunhoon.com/article/276511</t>
  </si>
  <si>
    <t>PLANB 'กรุงศรี' มองพื้นฐานไม่เปลี่ยน แต่ราคาหุ้นไม่น่าสนใจ</t>
  </si>
  <si>
    <t>ไม่น่าสนใจ</t>
  </si>
  <si>
    <t>https://thunhoon.com/article/276510</t>
  </si>
  <si>
    <t>MGC ‘บัวหลวง’ เจาะกำไรโตแกร่ง ฉายภาพออเดอร์ Q3 หนุนต่อเนื่อง</t>
  </si>
  <si>
    <t>https://thunhoon.com/article/276507</t>
  </si>
  <si>
    <t>GFPT โบรกฯชูหุ้นเด่น คาดครึ่งหลังของปีดีขึ้น</t>
  </si>
  <si>
    <t>โบรกฯชู</t>
  </si>
  <si>
    <t>https://thunhoon.com/article/276506</t>
  </si>
  <si>
    <t>BA ฟื้นเด่นจากโควิด โบรกฯจับตา Q3 ไฮซีซั่น ‘เกาะสมุย’ หนุนรายได้พุ่ง</t>
  </si>
  <si>
    <t>โบรกฯจับตา</t>
  </si>
  <si>
    <t>https://thunhoon.com/article/276505</t>
  </si>
  <si>
    <t>หุ้น PTTGC ราคาร่วง โบรกฯ คาด Q2/66 ขาดทุนหนัก 5.1 พันลบ. เล็งปรับประมาณการลง</t>
  </si>
  <si>
    <t>https://thunhoon.com/article/276504</t>
  </si>
  <si>
    <t>ASAPโดดรับทรัพย์เช่ารถพุ่ง "อโกด้า"ยกไทยจุดหมายเที่ยว</t>
  </si>
  <si>
    <t>โดดรับทรัพย์</t>
  </si>
  <si>
    <t>https://thunhoon.com/article/276501</t>
  </si>
  <si>
    <t>BAM โบรกฯ คาดระยะสั้นกำไรไม่เด่น แต่เดินหน้าซื้อหนี้เพิ่ม</t>
  </si>
  <si>
    <t>https://thunhoon.com/article/276497</t>
  </si>
  <si>
    <t>2 โบรกฯส่อง SNNP หุ้นเติบโต จับตากำไรพุ่ง ลุ้นบุคนิวไฮ</t>
  </si>
  <si>
    <t>https://thunhoon.com/article/276494</t>
  </si>
  <si>
    <t>BCP โบรกฯ มองบวกหลัง TCCT ไฟเขียวควบ ESSO แต่ราคาหุ้นมี upside จำกัด</t>
  </si>
  <si>
    <t>https://thunhoon.com/article/276493</t>
  </si>
  <si>
    <t>โบรกคาดกำไร SCGP 1.2-1.4 พันล. ลด 22-34%</t>
  </si>
  <si>
    <t>https://thunhoon.com/article/276484</t>
  </si>
  <si>
    <t>SMART อสังหาฟื้น หนุนดีมานด์พุ่ง รุกขยายฐานใหม่</t>
  </si>
  <si>
    <t>https://thunhoon.com/article/276483</t>
  </si>
  <si>
    <t>JSP โตทุกไตรมาส จีนป้อนออเดอร์</t>
  </si>
  <si>
    <t>https://thunhoon.com/article/276614</t>
  </si>
  <si>
    <t>KTC กำไร Q2/66 ที่ 1,805.83 ลบ. ลด 4.6% คาดครึ่งปีหลังสินเชื่อพี่เบิ้มโตทวีคูณ</t>
  </si>
  <si>
    <t>https://thunhoon.com/article/276613</t>
  </si>
  <si>
    <t>KKP กำไร Q2/66 ที่ 1,408.29 ลบ. อ่อนตัว 30.7% เทียบกับช่วงเดียวกันปีก่อน</t>
  </si>
  <si>
    <t>https://thunhoon.com/article/276603</t>
  </si>
  <si>
    <t>หุ้นไทยวันนี้(21 ก.ค.66) ดีดขึ้น 8.07 จุด ซื้อ PTT-PTTEP-AOT หนุนตลาด</t>
  </si>
  <si>
    <t>https://thunhoon.com/article/276591</t>
  </si>
  <si>
    <t>SCB กำไร Q2/66 ที่ 11,868.13 ลบ. โต 18.08% ตั้งสำรองเชิงรุกเพิ่มขึ้น 18%</t>
  </si>
  <si>
    <t>สำรองเชิงรุก</t>
  </si>
  <si>
    <t>https://thunhoon.com/article/276583</t>
  </si>
  <si>
    <t>หุ้นไทยพักเที่ยงวันนี้(21 ก.ค.66) บวก 5.42 จุด ซื้อหุ้น PTT-BANPU -PTTEP</t>
  </si>
  <si>
    <t>https://thunhoon.com/article/276582</t>
  </si>
  <si>
    <t>GFPT "หยวนต้าฯ" แนะรอลงทุนช่วงราคาหุ้นย่อตัว ให้เป้า 13 บาท</t>
  </si>
  <si>
    <t>รอลงทุน</t>
  </si>
  <si>
    <t>https://thunhoon.com/article/276580</t>
  </si>
  <si>
    <t>CIMBT ไตรมาส 2/66 กำไร 539 ล. ลด 49% ค่าใช้จ่าย-ตั้งสำรองเพิ่ม NIM ลดลง</t>
  </si>
  <si>
    <t>CIMBT</t>
  </si>
  <si>
    <t>https://thunhoon.com/article/276578</t>
  </si>
  <si>
    <t>SNNP โบรกฯ คาดกำไรครึ่งปีหลังโตเด่น จากสินค้าใหม่หนุน-เข้าไฮซีซั่น</t>
  </si>
  <si>
    <t>https://thunhoon.com/article/276572</t>
  </si>
  <si>
    <t>หุ้น BBL ราคาดีดขึ้น โบรกฯ เผยกำไร Q2/66 ดีกว่าคาด มองแนวโน้ม Q3 ยังโต</t>
  </si>
  <si>
    <t>ยังโต</t>
  </si>
  <si>
    <t>https://thunhoon.com/article/276570</t>
  </si>
  <si>
    <t>KBANK โบรกฯ ชี้กำไร Q2 ดีกว่าคาด, พื้นฐาน 160 บ. upside มากถึง 20%</t>
  </si>
  <si>
    <t>https://thunhoon.com/article/276558</t>
  </si>
  <si>
    <t>DOD เล็งล้างขาดทุนสะสม พร้อมเทิร์นอะราวด์เต็มตัว</t>
  </si>
  <si>
    <t>ล้างขาดทุน</t>
  </si>
  <si>
    <t>https://thunhoon.com/article/276557</t>
  </si>
  <si>
    <t>SJWDดีลซื้อกิจการ ครึ่งหลังโตโดดเด่น</t>
  </si>
  <si>
    <t>https://thunhoon.com/article/276556</t>
  </si>
  <si>
    <t>SUNข้าวโพดยอดพุ่ง คาร์บอนเครดิตทำเงิน</t>
  </si>
  <si>
    <t>https://thunhoon.com/article/276555</t>
  </si>
  <si>
    <t>โค้งท้ายแจ้งงบแบงก์Q2 SCB-KBANK-KTBแกร่ง</t>
  </si>
  <si>
    <t>https://thunhoon.com/article/276604</t>
  </si>
  <si>
    <t>น้ำมันแพง เอื้อกำไร PTTEP คาดไตรมาส 2/66 ทะลุ 2 หมื่นล้าน</t>
  </si>
  <si>
    <t>https://thunhoon.com/article/276602</t>
  </si>
  <si>
    <t>CENTEL' โบรกฯ ชี้ Q2-Q3/66 ไม่เด่น รอการเมืองนิ่งค่อยสะสม</t>
  </si>
  <si>
    <t>https://thunhoon.com/article/276609</t>
  </si>
  <si>
    <t>ส่องหุ้น CBG โบรกฯ มองเชิงบวก หลังต้นทุนลด-มาร์เก็ตแชร์เพิ่ม</t>
  </si>
  <si>
    <t>เชิงบวก</t>
  </si>
  <si>
    <t>https://thunhoon.com/article/276608</t>
  </si>
  <si>
    <t>BEM ยูโอบีฯ อัพคำแนะนำ-ราคาเป้าหมายขึ้น มองกำไร Q2 โดดเด่น</t>
  </si>
  <si>
    <t>https://thunhoon.com/article/276724</t>
  </si>
  <si>
    <t>หุ้นไทยวันนี้(24 ก.ค.66) ร่วง 5.44 จุด ขาย KBANK-SCB-KKP</t>
  </si>
  <si>
    <t>https://thunhoon.com/article/276721</t>
  </si>
  <si>
    <t>QH 'กสิกรไทย' ชี้รายได้ที่เพิ่มขึ้น จะหนุนกำไร Q2 ปันผลปีนี้ราว 7.4%</t>
  </si>
  <si>
    <t>https://thunhoon.com/article/276700</t>
  </si>
  <si>
    <t>โบรกลดเป้า KKP เหตุกำไรร่วง-NPL เพิ่ม แนะนำ “ถือ”</t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</si>
  <si>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</si>
  <si>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ร่วง</t>
    </r>
  </si>
  <si>
    <t>https://thunhoon.com/article/276690</t>
  </si>
  <si>
    <t>หุ้นไทยพักเที่ยงวันนี้(24 ก.ค.66) บวก 1.76 ซื้อ BBL ขาย KBANK-SCB</t>
  </si>
  <si>
    <t>https://thunhoon.com/article/276688</t>
  </si>
  <si>
    <t>‘โกลเบล็ก’ เช็คหุ้น AUCT มองโตดี ราคาหุ้นมีอัพไซด์-ปันผลเด่น</t>
  </si>
  <si>
    <t>https://thunhoon.com/article/276687</t>
  </si>
  <si>
    <t>JAS โบรกฯแนะเก็งกำไร ลุ้นหลุดเครื่องหมาย C - ปันผลสูง</t>
  </si>
  <si>
    <t>https://thunhoon.com/article/276681</t>
  </si>
  <si>
    <t>“JKN”ขยายฐานธุรกิจแกร่ง Q4ดีเดย์มิสยูนิเวิร์สทำเงิน</t>
  </si>
  <si>
    <t>https://thunhoon.com/article/276679</t>
  </si>
  <si>
    <t>LH 'กสิกรไทย' ชูปันผลเด่นกว่า7%, กำไรขายสินทรัพย์ ชดเชยกำไรธุรกิจบ้าน</t>
  </si>
  <si>
    <t>https://thunhoon.com/article/276678</t>
  </si>
  <si>
    <t>MOSHI โบรกฯจับตาราคาหุ้น มองโตดี แม้โลว์ซีซั่น</t>
  </si>
  <si>
    <t>มองโตดี</t>
  </si>
  <si>
    <t>https://thunhoon.com/article/276673</t>
  </si>
  <si>
    <t>DOHOME โบรกฯมองไกล แนะโอกาสเข้าลงทุน</t>
  </si>
  <si>
    <r>
      <rPr>
        <rFont val="Arial"/>
        <color rgb="FF000000"/>
        <sz val="11.0"/>
      </rPr>
      <t>แนะ</t>
    </r>
  </si>
  <si>
    <r>
      <rPr>
        <rFont val="Arial"/>
        <color rgb="FF000000"/>
        <sz val="11.0"/>
      </rPr>
      <t>โอกาส</t>
    </r>
  </si>
  <si>
    <t>https://thunhoon.com/article/276637</t>
  </si>
  <si>
    <t>INETเน้นรุกมาร์จิ้นสูง ลูกค้าองค์กรดันโต 40%</t>
  </si>
  <si>
    <t>https://thunhoon.com/article/276819</t>
  </si>
  <si>
    <t>GIFT ไตรมาส 2 กำไร 1.46 ล. ลดลง 15% งวด 6 เดือน ขาดทุน 6.11 ล.</t>
  </si>
  <si>
    <t>https://thunhoon.com/article/276812</t>
  </si>
  <si>
    <t>หุ้นไทยวันนี้(25 ก.ค.66) บวก 2.49 จุด ซื้อ BBL-PTTEP ขาย CPALL</t>
  </si>
  <si>
    <t>https://thunhoon.com/article/276799</t>
  </si>
  <si>
    <t>“BTG” ทุ่มงบ 100 ลบ. เปิดแคมเปญ S-Pure วางเป้าหมายยอดขายโต 17%</t>
  </si>
  <si>
    <t>https://thunhoon.com/article/276780</t>
  </si>
  <si>
    <t>SCGP กำไร 1.48 พันล.ลดน้อยกว่าคาด ปันผลงวดครึ่งปีแรก 0.25 บ.</t>
  </si>
  <si>
    <t>https://thunhoon.com/article/276776</t>
  </si>
  <si>
    <t>หุ้นไทยพักเที่ยงวันนี้(25 ก.ค.66) ลบ 0.01 จุด ขาย CPALL ซื้อ KBANK-TOP</t>
  </si>
  <si>
    <t>https://thunhoon.com/article/276775</t>
  </si>
  <si>
    <t>CPNเปิดห้างใหม่อัพแกร่ง ชี้เป้าติดปีกลงทุนดันมูลค่า</t>
  </si>
  <si>
    <t>เปิดห้าง</t>
  </si>
  <si>
    <t>อัพแกร่ง</t>
  </si>
  <si>
    <t>https://thunhoon.com/article/276774</t>
  </si>
  <si>
    <t>PRMครึ่งหลังฟื้นดีมานด์ฟู กองเรือปั้นผลงานตามเป้า</t>
  </si>
  <si>
    <t>https://thunhoon.com/article/276762</t>
  </si>
  <si>
    <t>ICHI โบรกฯ ชี้กำไรแกร่ง แต่ Upside จำกัด แนะนำเป็น TRADING</t>
  </si>
  <si>
    <t>https://thunhoon.com/article/276758</t>
  </si>
  <si>
    <t>M หม้อแห้ง! โบรกฯมองไม่เด่น ต้องรอหน่อย คอยจังหวะลงทุน</t>
  </si>
  <si>
    <t>https://thunhoon.com/article/276750</t>
  </si>
  <si>
    <t>SIRI มองใกล้ มองไกลก็ดี กสิกรฯ อัพกำไร-เป้าใหม่เป็น 2.36บ.</t>
  </si>
  <si>
    <t xml:space="preserve">มองใกล้ </t>
  </si>
  <si>
    <r>
      <rPr>
        <rFont val="Arial"/>
        <color rgb="FF212529"/>
        <sz val="11.0"/>
      </rPr>
      <t>มองไกล</t>
    </r>
  </si>
  <si>
    <r>
      <rPr>
        <rFont val="Arial"/>
        <color rgb="FF212529"/>
        <sz val="11.0"/>
      </rPr>
      <t>กำไร</t>
    </r>
  </si>
  <si>
    <t>https://thunhoon.com/article/276739</t>
  </si>
  <si>
    <t>SCGP ลุ้นโค้งสอง ต้นทุนลดดันกำไร มี1.4พันล.โต19%</t>
  </si>
  <si>
    <t>https://thunhoon.com/article/276741</t>
  </si>
  <si>
    <t>AMATAเข้าไฮซีซัน วิกรมไล่ล่าแอบอ้าง</t>
  </si>
  <si>
    <t>https://thunhoon.com/article/276907</t>
  </si>
  <si>
    <t>SCC กำไร 8 พันล. ลด 19% ดีกว่าโบรกคาด ปันผล 2.50 บ. ขึ้น XD 9 ส.ค.</t>
  </si>
  <si>
    <t>https://thunhoon.com/article/276905</t>
  </si>
  <si>
    <t>หุ้นไทยวันนี้ (26 ก.ค.66) ลบ 1.71 จุด ซื้อ SCB-BBL ขาย KBANK-BDMS</t>
  </si>
  <si>
    <t>https://thunhoon.com/article/276904</t>
  </si>
  <si>
    <t>PHGครึ่งหลังเข้าไฮซีซัน เจรจาดีลใหม่เติมพอร์ต</t>
  </si>
  <si>
    <t>PHG</t>
  </si>
  <si>
    <t>https://thunhoon.com/article/276900</t>
  </si>
  <si>
    <t>AHตลาดมาเลย์หนุนโต ออเดอร์จ่อ-อีวีต่อยอด</t>
  </si>
  <si>
    <t>https://thunhoon.com/article/276897</t>
  </si>
  <si>
    <t>JMART รุกตลาดสมาร์ททีวี เปิดตัว “ทีวีซัมซุงไฟแนนซ์พลัส”</t>
  </si>
  <si>
    <t>ตลาดสมาร์ททีวี</t>
  </si>
  <si>
    <t>https://thunhoon.com/article/276889</t>
  </si>
  <si>
    <t>SAPPE ดึง"มีนตรา อินทิรา"เป็นพรีเซ็นเตอร์คนใหม่ คาดยอดขายเพรียวคอฟฟี่โต 24%</t>
  </si>
  <si>
    <t>https://thunhoon.com/article/276884</t>
  </si>
  <si>
    <t>บล.บัวหลวงมอง MINT กำไรพุ่งแรง ปรับเพิ่มเป้ากำไร</t>
  </si>
  <si>
    <t>https://thunhoon.com/article/276875</t>
  </si>
  <si>
    <t>BCPG โบรกฯแนะถือ ปรับกำไร-เป้า คาดหวัง Q3 ทยอยฟื้น</t>
  </si>
  <si>
    <t>https://thunhoon.com/article/276874</t>
  </si>
  <si>
    <t>WACOAL ประกาศหยุดกิจการชั่วคราวในเมียนมา จากผลกระทบการเมือง</t>
  </si>
  <si>
    <t>WACOAL</t>
  </si>
  <si>
    <t>หยุดกิจการชั่วคราว</t>
  </si>
  <si>
    <t>https://thunhoon.com/article/276871</t>
  </si>
  <si>
    <t>บล.บัวหลวงมองอสังหาฯ Q2/66 ชู SIRI-PSH-AP โตแข็งแกร่ง</t>
  </si>
  <si>
    <t>https://thunhoon.com/article/276870</t>
  </si>
  <si>
    <t>’โกลเบล็ก’ เช็คหุ้น ARROW มองโตเด่น ได้อานิสงส์ตั้งรัฐบาล</t>
  </si>
  <si>
    <t>ARROW</t>
  </si>
  <si>
    <t>https://thunhoon.com/article/276869</t>
  </si>
  <si>
    <t>หุ้นไทยพักเที่ยงวันนี้(26 ก.ค.66) ลบ 2.93 จุด ขาย SCGP-BANPU</t>
  </si>
  <si>
    <t>https://thunhoon.com/article/276863</t>
  </si>
  <si>
    <t>COCOCO คาดหุ้นเข้าเทรด SET ใน Q3/66 เตรียมจัดโรดโชว์ 5 จังหวัด</t>
  </si>
  <si>
    <t>เข้าเทรด</t>
  </si>
  <si>
    <t>https://thunhoon.com/article/276856</t>
  </si>
  <si>
    <t>KEX กสิกรไทย คาด Q2/66 ยังขาดทุน-แนวโน้มครึ่งปีหลังไม่สดใส</t>
  </si>
  <si>
    <t>ยังขาดทุน</t>
  </si>
  <si>
    <t>https://thunhoon.com/article/276854</t>
  </si>
  <si>
    <t>CPNREIT มีดีที่ปันผลสูง 10% จ่อจ่ายยาว หากต่อสัญญาเช่า</t>
  </si>
  <si>
    <t>https://thunhoon.com/article/276852</t>
  </si>
  <si>
    <t>WHA โบรกฯอัพเป้าใหม่ จับตายอดขายนิวไฮ</t>
  </si>
  <si>
    <t>อัพเป้าใหม่</t>
  </si>
  <si>
    <t>https://thunhoon.com/article/276850</t>
  </si>
  <si>
    <t>BEC โบรกฯหวัง..รอฟื้นตัวครึ่งหลังปี</t>
  </si>
  <si>
    <t>โบรกฯหวัง</t>
  </si>
  <si>
    <t>รอฟื้น</t>
  </si>
  <si>
    <t>https://thunhoon.com/article/276843</t>
  </si>
  <si>
    <t>BGRIM โบรกฯ คาดกำไร Q2/66 ฟื้น มี upside จากปรับ Ft ลงช้ากว่าต้นทุน</t>
  </si>
  <si>
    <t>https://thunhoon.com/article/276841</t>
  </si>
  <si>
    <t>ส่อง MINT Q2โตแกร่ง Q3โตต่อ !</t>
  </si>
  <si>
    <t>https://thunhoon.com/article/276840</t>
  </si>
  <si>
    <t>CK โบรกฯ ชี้กำไรสูงสุดรอบ 4 ปี ชดเชยข้อกังวลทางการเมือง</t>
  </si>
  <si>
    <t>https://thunhoon.com/article/276809</t>
  </si>
  <si>
    <t>ธุรกิจปิโตรฯฉุด SCC Q2/66 โบรกคาดกำไรลดกว่า 50%</t>
  </si>
  <si>
    <t>https://thunhoon.com/article/276826</t>
  </si>
  <si>
    <t>โบรกเก็ง บจ.งบ Q2 โดดเด่น AUCT-XO มาวินกำไรแรง</t>
  </si>
  <si>
    <t>https://thunhoon.com/article/276991</t>
  </si>
  <si>
    <t>TRUE เผย Q2/66 ขาดทุน 2,319.69 ลบ. ตั้งเป้ารายได้ปีนี้ทรงตัว-เงินลงทุน 2.5-3.0 หมื่นลบ.</t>
  </si>
  <si>
    <t>https://thunhoon.com/article/276985</t>
  </si>
  <si>
    <t>DELTA กำไร Q2/66 ที่ 4,668.03 ลบ. โต 9.49% ตามยอดขายที่เพิ่มขึ้น</t>
  </si>
  <si>
    <t>https://thunhoon.com/article/276984</t>
  </si>
  <si>
    <t>หุ้นไทยวันนี้(27 ก.ค.66) คึกคักพุ่ง 18.68 จุด ซื้อ EA-BANPU-GULF</t>
  </si>
  <si>
    <t>https://thunhoon.com/article/276951</t>
  </si>
  <si>
    <t>ITC กำไร 445 ล. ลด 67% ตามคาด ปันผล 0.25 บ. ขึ้น XD 10 ส.ค.</t>
  </si>
  <si>
    <t>https://thunhoon.com/article/276950</t>
  </si>
  <si>
    <t>YLG มองปีนี้เฟดขึ้นดอกเบี้ย จับตาปลายปีทองคำคึกคัก แนะจังหวะสะสม</t>
  </si>
  <si>
    <t>YLG</t>
  </si>
  <si>
    <t>เฟด</t>
  </si>
  <si>
    <t>ขึ้นดอกเบี้ย</t>
  </si>
  <si>
    <t>https://thunhoon.com/article/276945</t>
  </si>
  <si>
    <t>หุ้นไทยพักเที่ยงวันนี้(27 ก.ค.66) เริงร่าดีดขึ้น 11.76 จุด ซื้อ KBANK-BANPU-EA</t>
  </si>
  <si>
    <t>https://thunhoon.com/article/276941</t>
  </si>
  <si>
    <t>BGRIM ฉายแววเด่น คาดพลิกฟื้น 2โบรกเชียร์ซื้อ</t>
  </si>
  <si>
    <t>โบรกเชียร์</t>
  </si>
  <si>
    <t>https://thunhoon.com/article/276936</t>
  </si>
  <si>
    <t>เคาะ MINT หุ้นTop pick โบรกฯคาดกำไรเด่น - Valuation เด็ดน่าสน</t>
  </si>
  <si>
    <t>https://thunhoon.com/article/276934</t>
  </si>
  <si>
    <t>MAJOR 2 โบรกฯลุ้นกำไรปังทะลุจอ จ่อโตต่อ ไฮซีซั่น-ป๊อปคอร์นเข้าเซเว่น</t>
  </si>
  <si>
    <t>ปังทะลุจอ</t>
  </si>
  <si>
    <t>https://thunhoon.com/article/276928</t>
  </si>
  <si>
    <t>GLOBAL เผยกำไร Q2/66 ที่ 703.43 ลบ. ลดลง 31.6% ตามยอดขายลดลง</t>
  </si>
  <si>
    <t>https://thunhoon.com/article/276896</t>
  </si>
  <si>
    <t>คาด ITC กำไรลดแรงเกือบ 70% ยอดขายลด-ต้นทุนปลาทูน่าสูงขึ้น</t>
  </si>
  <si>
    <t>https://thunhoon.com/article/276966</t>
  </si>
  <si>
    <t>บล.ดีบีเอสฯ คัดหุ้น รพ. BDMS-EKH โดดเด่น</t>
  </si>
  <si>
    <t>https://thunhoon.com/article/276968</t>
  </si>
  <si>
    <t>MASTER ‘ทรีนีตี้’ มองห้อง OR ใหม่ หนุนกำไรโตต่อเนื่อง</t>
  </si>
  <si>
    <t>https://thunhoon.com/article/276973</t>
  </si>
  <si>
    <t>BCP โบรกฯอัพเป้าใหม่ ฉายภาพโตดี มีอัพไซด์</t>
  </si>
  <si>
    <t>โบรกฯอัพเป้าใหม่</t>
  </si>
  <si>
    <t>ภาพโตดี</t>
  </si>
  <si>
    <t>https://thunhoon.com/article/276987</t>
  </si>
  <si>
    <t>เจาะหุ้นโรงไฟฟ้า หลังปรับลดค่า ft บวกต่อ GPSC-BGRIM</t>
  </si>
  <si>
    <t>บวกต่อ</t>
  </si>
  <si>
    <t>https://thunhoon.com/article/276988</t>
  </si>
  <si>
    <t>บล.ดีบีเอสฯคาด WHA กำไร Q2/66 โต 30% ปรับเพิ่มราคาเหมาะสมเป็น 5.10 บ.</t>
  </si>
  <si>
    <t>https://thunhoon.com/article/277048</t>
  </si>
  <si>
    <t>หุ้นไทยวันนี้(31 ก.ค.66) พุ่ง 12.79 จุด ซื้อ DELTA-KCE หนุนตลาด</t>
  </si>
  <si>
    <t>https://thunhoon.com/article/277046</t>
  </si>
  <si>
    <t>โบรกคาดปี 66 ANAN ผลงานทรุด แนะเลี่ยงลงทุน</t>
  </si>
  <si>
    <t>เลี่ยงลงทุน</t>
  </si>
  <si>
    <t>https://thunhoon.com/article/277043</t>
  </si>
  <si>
    <t>หุ้น EA ราคาปรับขึ้น โบรกฯ ชี้รับผลดีร่วมพันธมิตรตั้งรง.แบตเตอรี่ในไทย</t>
  </si>
  <si>
    <t>https://thunhoon.com/article/277038</t>
  </si>
  <si>
    <t>หุ้นไทยพักเที่ยงวันนี้(31 ก.ค.66) พุ่ง 11.98 จุด ซื้อชิ้นส่วนอิเล็กฯ DELTA-KCE</t>
  </si>
  <si>
    <t>https://thunhoon.com/article/277037</t>
  </si>
  <si>
    <t>โบรกปรับลดเป้าราคา TRUE ยังคงแนะนำ “ซื้อ”</t>
  </si>
  <si>
    <t>โบรกปรับ</t>
  </si>
  <si>
    <t>ลดเป้าราคา</t>
  </si>
  <si>
    <t>https://thunhoon.com/article/277031</t>
  </si>
  <si>
    <t>หุ้น DELTA ราคาดีดขึ้น โบรกฯ ชี้กำไร Q2/66 ดีกว่าคาด แต่แนะขายเหตุราคาแพง</t>
  </si>
  <si>
    <t>https://thunhoon.com/article/277020</t>
  </si>
  <si>
    <t>ITC เร่งหาตลาดใหม่ โบรกหั่นเป้าราคาหุ้น</t>
  </si>
  <si>
    <t>หั่นเป้า</t>
  </si>
  <si>
    <t>https://thunhoon.com/article/277053</t>
  </si>
  <si>
    <t>โบรกคาด CPN กำไรดี ถึงครึ่งปีหลัง</t>
  </si>
  <si>
    <t>https://thunhoon.com/article/277054</t>
  </si>
  <si>
    <t>บล.ทิสโก้คาด CKP ผลงานแย่ รับผลกระทบเอลนีโญ</t>
  </si>
  <si>
    <t>https://thunhoon.com/article/277045</t>
  </si>
  <si>
    <t>ส่อง DIF โบรกฯ แนะซื้อ คาด Q2/66 จ่ายปันผล 0.245 บาท/หน่วย, ระยะยาวรายได้โต</t>
  </si>
  <si>
    <t>แนะซื้อ</t>
  </si>
  <si>
    <t>https://thunhoon.com/article/277149</t>
  </si>
  <si>
    <t>TFM กำไร Q2/66 ที่ 47.77 ลบ. โต 41.6% หลังปรับพอร์ตสินค้าขาย-ควบคุมต้นทุน</t>
  </si>
  <si>
    <t>https://thunhoon.com/article/277144</t>
  </si>
  <si>
    <t>หุ้นไทยวันนี้(2 ส.ค.66) ปรับลง 5.78 จุด เทขาย BANPU- BBL- BDMS</t>
  </si>
  <si>
    <t>https://thunhoon.com/article/277130</t>
  </si>
  <si>
    <t>ITC โบรกฯ คาดกำไรปีหน้าโต หลังต้นทุน-เงินเฟ้อลดลง ออเดอร์กลับสู่ปกติ</t>
  </si>
  <si>
    <t>https://thunhoon.com/article/277124</t>
  </si>
  <si>
    <t>จับตา OR กำไร Q2 ยังไม่เด่น โบรกฯ แนะรอกลับมาโต Q3/66</t>
  </si>
  <si>
    <t>https://thunhoon.com/article/277122</t>
  </si>
  <si>
    <t>SKEลุ้นผลงานเทิร์นอะราวด์ เร่งเครื่องRDFรับทรัพย์เต็มสูบ</t>
  </si>
  <si>
    <t>https://thunhoon.com/article/277121</t>
  </si>
  <si>
    <t>MOSHIครึ่งหลังเข้าไฮซีซัน ผุดสินค้าใหม่4พันรายการ</t>
  </si>
  <si>
    <t>https://thunhoon.com/article/277103</t>
  </si>
  <si>
    <t>หุ้นไทยพักเที่ยงวันนี้(1 ส.ค.66) ลบ 7.62 จุด ขาย BANPU ซื้อ PTTEP</t>
  </si>
  <si>
    <t>https://thunhoon.com/article/277094</t>
  </si>
  <si>
    <t>RS โบรกฯ คาดกำไร Q2/66 ฟื้น ปรับเพิ่มคำแนะนำ</t>
  </si>
  <si>
    <t>https://thunhoon.com/article/277092</t>
  </si>
  <si>
    <t>หุ้น PTTEP ราคาดีดขึ้น โบรกฯ มองกำไร Q2/66 ดีกว่าคาด มอง Q3 ทรงตัว</t>
  </si>
  <si>
    <t>https://thunhoon.com/article/277090</t>
  </si>
  <si>
    <t>เรื่องต้องรู้! MAJOR โบรกฯ แนะซื้อ แต่หั่นเป้าลงที่ 17.50 บ.</t>
  </si>
  <si>
    <t>https://thunhoon.com/article/277088</t>
  </si>
  <si>
    <t>จัดให้ 2 หุ้นเด่นเทคนิค TRUE-HANA เอาไงต่อ!</t>
  </si>
  <si>
    <t>https://thunhoon.com/article/277071</t>
  </si>
  <si>
    <t>PLT ครึ่งหลังแจ่ม ยอดใช้แอลพีจีฟู ลั่นโค้งท้ายงบพีค</t>
  </si>
  <si>
    <t>PLT</t>
  </si>
  <si>
    <r>
      <rPr>
        <rFont val="Arial"/>
        <color rgb="FF212529"/>
        <sz val="11.0"/>
      </rPr>
      <t>ครึ่งหลัง</t>
    </r>
  </si>
  <si>
    <t>ยอดใช้แอลพีจี</t>
  </si>
  <si>
    <t>https://thunhoon.com/article/277240</t>
  </si>
  <si>
    <t>FPT ไตรมาส 3/66 กำไร 389 ล. ลดลง 43% งวด 9 เดือนกำไร 1.0 พันล. ลดลง 41%</t>
  </si>
  <si>
    <t>FPT</t>
  </si>
  <si>
    <t>https://thunhoon.com/article/277235</t>
  </si>
  <si>
    <t>SMT ไตรมาส 2/66 กำไร 85 ล. เพิ่มขึ้น 20% งวด 6 เดือนกำไร 159 ล. เพิ่มขึ้น 24%</t>
  </si>
  <si>
    <t>SMT</t>
  </si>
  <si>
    <t>https://thunhoon.com/article/277228</t>
  </si>
  <si>
    <t>หุ้นไทยวันนี้(3 ส.ค.66)ร่วง 21.27 จุด ขาย KBANK-CPALL หุ้นน้องใหม่ KCG ต่ำจอง 2.35%</t>
  </si>
  <si>
    <t>ราคาปิด</t>
  </si>
  <si>
    <t>https://thunhoon.com/article/277225</t>
  </si>
  <si>
    <t>ONEE 'ดาโอ' ชอบจากหลากหลายธุรกิจ ราคาปัจจุบันน่าสน 2H66 ขยายตัว HoH</t>
  </si>
  <si>
    <t>https://thunhoon.com/article/277197</t>
  </si>
  <si>
    <t>LPN กำไร Q2/66 ที่ 87.10 ลบ. ลดลง 40.9% จ่ายปันผล 0.08 บาท ขึ้น XD 17 ส.ค.</t>
  </si>
  <si>
    <t>https://thunhoon.com/article/277196</t>
  </si>
  <si>
    <t>"TOA" โบรกฯ คาดกำไร Q2/66 ทำสถิติสูงสุดใหม่ เคาะพื้นฐาน 40บ.</t>
  </si>
  <si>
    <t>https://thunhoon.com/article/277190</t>
  </si>
  <si>
    <t>BANPU โบรกฯ แนะมองข้ามไป Q4/66 มีปัจจัยหนุน-มี upside</t>
  </si>
  <si>
    <t>มองข้าม</t>
  </si>
  <si>
    <r>
      <rPr>
        <rFont val="Arial"/>
        <color rgb="FF212529"/>
        <sz val="11.0"/>
      </rPr>
      <t>ปัจจัย</t>
    </r>
  </si>
  <si>
    <r>
      <rPr>
        <rFont val="Arial"/>
        <color rgb="FF212529"/>
        <sz val="11.0"/>
      </rPr>
      <t>หนุน</t>
    </r>
  </si>
  <si>
    <t>https://thunhoon.com/article/277184</t>
  </si>
  <si>
    <t>ASIAN ดีมานด์อาหารพุ่ง ชูสินค้ามูลค่าเพิ่มหนุน</t>
  </si>
  <si>
    <t>ดีมานด์อาหาร</t>
  </si>
  <si>
    <t>https://thunhoon.com/article/277175</t>
  </si>
  <si>
    <t>BBIK ธุรกิจเดิมดี 2 บ.ใหม่หนุน โบรกฯ คาด Q2 กำไรทำนิวไฮ</t>
  </si>
  <si>
    <t>ธุรกิจเดิม</t>
  </si>
  <si>
    <t>ทำนิวไฮ</t>
  </si>
  <si>
    <t>https://thunhoon.com/article/277173</t>
  </si>
  <si>
    <t>หุ้น KCG เทรดวันแรกราคาเปิดที่ 8.55 บาท เพิ่มขึ้น 0.59% จาก IPO</t>
  </si>
  <si>
    <t>https://thunhoon.com/article/277165</t>
  </si>
  <si>
    <t>DELTAลั่นอีวีดีมานด์สูง ชูแผนเพิ่มงบลงทุน20%</t>
  </si>
  <si>
    <t>https://thunhoon.com/article/277157</t>
  </si>
  <si>
    <t>KCGผู้นำเนย-ชีส Q1กำไรโต81%</t>
  </si>
  <si>
    <t>https://thunhoon.com/article/277302</t>
  </si>
  <si>
    <t>PSL กำไร Q2/66 ที่ 285.87 ลบ. ลดลง 82.77% ตามรายได้เดินเรือที่อ่อนตัว</t>
  </si>
  <si>
    <t>รายได้เดินเรือ</t>
  </si>
  <si>
    <t>https://thunhoon.com/article/277297</t>
  </si>
  <si>
    <t>หุ้นไทยวันนี้(4 ส.ค.66) บวก 1.45 จุด ซื้อ BH ขาย KBANK</t>
  </si>
  <si>
    <t>https://thunhoon.com/article/277285</t>
  </si>
  <si>
    <t>JMT ทรีนีตี้ คาดกำไร Q2/66โต แนวโน้มครึ่งปีหลังสดใส</t>
  </si>
  <si>
    <t>https://thunhoon.com/article/277275</t>
  </si>
  <si>
    <t>หุ้นไทยพักเที่ยงวันนี้(4 ส.ค.66) บวก 6.27 จุด ซื้อ BANPU-BH</t>
  </si>
  <si>
    <t>https://thunhoon.com/article/277272</t>
  </si>
  <si>
    <t>BE8 บล.กสิกรฯคาด Q2 นิวไฮ คาดทั้งปี 66 กำไรแข็งแกร่ง</t>
  </si>
  <si>
    <t>https://thunhoon.com/article/277270</t>
  </si>
  <si>
    <t>DIF โบรกฯ มองปันผลงวด Q2/66 ต่ำกว่าคาดเล็กน้อย ยังคงแนะซื้อ</t>
  </si>
  <si>
    <t>https://thunhoon.com/article/277265</t>
  </si>
  <si>
    <t>SISBงบครึ่งปีหลังโตเด่น รุกฐานนักเรียนอัพยอด</t>
  </si>
  <si>
    <t>https://thunhoon.com/article/277260</t>
  </si>
  <si>
    <t>บล.ดาโอ แนะ “ถือ” BANPU เป้า 9.00 บ. คาดธุรกิจก๊าซฟื้นตัวไตรมาส 3/66</t>
  </si>
  <si>
    <t>ธุรกิจก๊าซ</t>
  </si>
  <si>
    <t>https://thunhoon.com/article/277293</t>
  </si>
  <si>
    <t>2 โบรกฯ ส่องพื้นฐาน DELTA พื้นฐานดี-กำไรโต แต่ราคาหุ้นยังแพง</t>
  </si>
  <si>
    <t>https://thunhoon.com/article/277409</t>
  </si>
  <si>
    <t>ADVANC กำไร Q2/66 ที่ 7180 ลบ. เพิ่มขึ้น 14% ตั้งเป้ารายได้ปีนี้โต 3-5%</t>
  </si>
  <si>
    <t>https://thunhoon.com/article/277406</t>
  </si>
  <si>
    <t>TPIPP กำไร Q2/66 ที่ 935 ลบ. โต 9.27% รายได้ขายไฟฟ้าเพิ่มขึ้น</t>
  </si>
  <si>
    <t>https://thunhoon.com/article/277403</t>
  </si>
  <si>
    <t>CPAXT กำไร Q2/66 ที่ 1,515.89 ลบ. ลดลง 3.6% , ปันผล 0.18 บาท XD 21 ส.ค.</t>
  </si>
  <si>
    <t xml:space="preserve">CPAXT </t>
  </si>
  <si>
    <t>https://thunhoon.com/article/277401</t>
  </si>
  <si>
    <t>RJH กำไร Q2/66 ที่ 93.72 ลบ. ลด 78% -เตรียมปันผล 0.70 บาท</t>
  </si>
  <si>
    <t>RJH</t>
  </si>
  <si>
    <t>https://thunhoon.com/article/277396</t>
  </si>
  <si>
    <t>หุ้นไทยวันนี้(7 ส.ค.66) บวก 2.05 จุด ซื้อแบงก์ BBL-KBANK-KTB</t>
  </si>
  <si>
    <t>https://thunhoon.com/article/277389</t>
  </si>
  <si>
    <t>BRI' จับตา Q2 กำไรปกติโตเด่น โบรกฯ ชี้รายได้ JV เป็นกุญแจสำคัญ</t>
  </si>
  <si>
    <t>https://thunhoon.com/article/277386</t>
  </si>
  <si>
    <t>NSL 'หยวนต้า' ชู Top pick กลุ่มฯ Q2/66 กำไรทำระดับสูงสุดใหม่</t>
  </si>
  <si>
    <t>ทำระดับสูงสุด</t>
  </si>
  <si>
    <t>https://thunhoon.com/article/277378</t>
  </si>
  <si>
    <t>TU กำไร Q2/66 ลดลง 36.7% เหตุขาดทุนอัตราแลกเปลี่ยน จ่ายปันผล 0.30 บ.</t>
  </si>
  <si>
    <t>https://thunhoon.com/article/277365</t>
  </si>
  <si>
    <t>หุ้นไทยพักเที่ยงวันนี้(7 ส.ค.66) ลบ 10.28 จุด ขาย CPALL-EA-CPAXT</t>
  </si>
  <si>
    <t>https://thunhoon.com/article/277360</t>
  </si>
  <si>
    <t>BBL โบรกฯ คาดกำไร Q3/66 โตต่อเนื่อง Valuation น่าสนใจ</t>
  </si>
  <si>
    <t>https://thunhoon.com/article/277355</t>
  </si>
  <si>
    <t>หุ้น SISB ราคาร่วง เคจีไอฯ หั่นกำไร Q2/66 ลง หลังมีต้นทุนเพิ่ม</t>
  </si>
  <si>
    <t>https://thunhoon.com/article/277341</t>
  </si>
  <si>
    <t>ASPS แนะ 13 หุ้นเด่น คาดกำไร Q2/66 โตสวนตลาด</t>
  </si>
  <si>
    <t>ASPS</t>
  </si>
  <si>
    <t>โตสวนตลาด</t>
  </si>
  <si>
    <t>https://thunhoon.com/article/277340</t>
  </si>
  <si>
    <t>ส่อง PTT ธุรกิจก๊าซแกร่ง 'กสิกรไทย' อัพกำไร-เป้าใหม่</t>
  </si>
  <si>
    <t>ธุรกิจก๊าซแกร่ง</t>
  </si>
  <si>
    <t>https://thunhoon.com/article/277322</t>
  </si>
  <si>
    <t>กูรูส่อง BE8 กำไร Q2 นิวไฮ เด้งรับเว้นภาษี BOI</t>
  </si>
  <si>
    <t>https://thunhoon.com/article/277321</t>
  </si>
  <si>
    <t>ADD เดินเกมลงทุนต่อยอด จ้องลุยไอทีอัพฐานแกร่ง</t>
  </si>
  <si>
    <t>https://thunhoon.com/article/277491</t>
  </si>
  <si>
    <t>SPALI กำไร Q2/66 ที่ 1,700.73 ลบ. ลดลง 18.04% รายได้โอนกรรมสิทธิ์ลดลง</t>
  </si>
  <si>
    <t>https://thunhoon.com/article/277487</t>
  </si>
  <si>
    <t>KCE กำไร Q2/66 ที่ 376.18 ลบ. ลดลง 34.2% งบลงทุนปีนี้ 829 ลบ.</t>
  </si>
  <si>
    <t>https://thunhoon.com/article/277486</t>
  </si>
  <si>
    <t>KEX งบ Q2/66 ขาดทุนเพิ่มที่ 1.05 พันล. ตั้งเป้ากลับมามีกำไรปี 67</t>
  </si>
  <si>
    <t>https://thunhoon.com/article/277485</t>
  </si>
  <si>
    <t>SPRC เผย Q2/66 พลิกขาดทุน 2.10 พันลบ. จากค่าการกลั่นร่วง-ขาดทุนสต๊อคน้ำมัน</t>
  </si>
  <si>
    <t>https://thunhoon.com/article/277484</t>
  </si>
  <si>
    <t>THCOM กำไร Q2/66 ที่ 456.6 ลบ.โต 47.8% รับรู้รายได้ค่าชดเชยข้อพิพาทหนุน</t>
  </si>
  <si>
    <t>https://thunhoon.com/article/277480</t>
  </si>
  <si>
    <t>BCPG กำไร Q2/66 ที่ 201.12 ลบ. ลดลง 39% รับรู้โรงไฟฟ้าแสงอาทิตย์ลด หลังสิ้นสุด Adder</t>
  </si>
  <si>
    <t>https://thunhoon.com/article/277474</t>
  </si>
  <si>
    <t>หุ้นไทยวันนี้(8 ส.ค.66) ร่วง 14.07 จุด ขาย CPALL-ADVANC-BBL</t>
  </si>
  <si>
    <t>https://thunhoon.com/article/277473</t>
  </si>
  <si>
    <t>"KISS" จังหวะทยอยสะสม โบรกฯ ชี้ Q3 ฟื้นตัว แม้ Low season</t>
  </si>
  <si>
    <t>https://thunhoon.com/article/277472</t>
  </si>
  <si>
    <t>หุ้น ALT ราคาพุ่งแรง หลังกำไร Q2 โตก้าวกระโดด กอด Backlog ราว 4,275 ลบ.</t>
  </si>
  <si>
    <t>https://thunhoon.com/article/277461</t>
  </si>
  <si>
    <t>DCC กำไร Q2/66 ที่ 277.54 ลบ.ลดลง 35.8% จ่ายปันผล 0.013 บาท/หุ้น</t>
  </si>
  <si>
    <t>https://thunhoon.com/article/277459</t>
  </si>
  <si>
    <t>AP ไตรมาส 2/66 กำไรหด 1.87% เร่งเปิดตัว 40 โครงการใหม่ 55,940 ล้านบาท</t>
  </si>
  <si>
    <t>https://thunhoon.com/article/277454</t>
  </si>
  <si>
    <t>CHAYO ซื้อหนี้ตุนเพียบ โบรกส่องกำไรQ2โต45%</t>
  </si>
  <si>
    <t>https://thunhoon.com/article/277451</t>
  </si>
  <si>
    <t>TPCH โชว์กำไร 6 เดือนแรกพุ่ง 296% รุกขยายโรงไฟฟ้าโซลาร์-วินด์ฟาร์มตปท.</t>
  </si>
  <si>
    <t>TPCH</t>
  </si>
  <si>
    <t>https://thunhoon.com/article/277445</t>
  </si>
  <si>
    <t>หุ้นไทยพักเที่ยงวันนี้(8 ส.ค.66) ลบ 3.25 จุด ขาย CPALL-BANPU</t>
  </si>
  <si>
    <t>https://thunhoon.com/article/277440</t>
  </si>
  <si>
    <t>ADVANC โบรกฯ คาดกำไรครึ่งปีหลังโต ระยะสั้นมีสตอรี่บวกหนุน upside</t>
  </si>
  <si>
    <t>https://thunhoon.com/article/277437</t>
  </si>
  <si>
    <t>TU โบรกฯ ชี้กำไร Q2/66 ดีกว่าคาด มองครึ่งปีหลังฟื้นตัว แนะซื้อ</t>
  </si>
  <si>
    <t>https://thunhoon.com/article/277431</t>
  </si>
  <si>
    <t>CPAXT โบรกฯ หั่นเป้าลงที่ 40 บ. แต่คงแนะซื้อคาด 2H66 ฟื้นตัวเด่น</t>
  </si>
  <si>
    <t>หั่นเป้าลง</t>
  </si>
  <si>
    <t>https://thunhoon.com/article/277430</t>
  </si>
  <si>
    <t>หุ้น I2 เข้าเทรดวันแรกราคาเปิดที่ 3.12 บาท/หุ้น เพิ่มขึ้น 15.56% จาก IPO</t>
  </si>
  <si>
    <t>https://thunhoon.com/article/277428</t>
  </si>
  <si>
    <t>BIZ เปิดกำไร Q2/66 โต 53.16% ยืนเป้ารายได้ปีนี้เติบโตเกิน 10%</t>
  </si>
  <si>
    <t>https://thunhoon.com/article/277418</t>
  </si>
  <si>
    <t>HARN ผลงานดีทุกไตรมาส ลุ้นบิ๊กโปรเจ็กต์พันล้าน</t>
  </si>
  <si>
    <t>https://thunhoon.com/article/277414</t>
  </si>
  <si>
    <t>I2มีพันธมิตรหนุน Q1กำไรแรง202%</t>
  </si>
  <si>
    <t>https://thunhoon.com/article/277580</t>
  </si>
  <si>
    <t>SC กำไร 593 ล. +2% ดีกว่าคาด บล.หยวนต้าให้เป้า 5.00 บ.</t>
  </si>
  <si>
    <t>https://thunhoon.com/article/277579</t>
  </si>
  <si>
    <t>GPSC กำไร Q2/66 ที่ 309.28 ลบ. ลดลง 54.77% ส่วนแบ่งกำไรจากเงินลงทุนลดลง</t>
  </si>
  <si>
    <t>https://thunhoon.com/article/277577</t>
  </si>
  <si>
    <t>OSP กำไร Q2/66 ที่ 549 ลบ. ลดลง 9.1% จากปีก่อน, ปันผล 0.40 บาท</t>
  </si>
  <si>
    <t>https://thunhoon.com/article/277576</t>
  </si>
  <si>
    <t>SUN กำไร 61 ล. +134% ยังต่ำกว่าคาด โบรกมอง Q2/66 จะกำไร 82-97 ล.</t>
  </si>
  <si>
    <t>https://thunhoon.com/article/277575</t>
  </si>
  <si>
    <t>ICHI กำไร Q2/66 ที่ 255.56 ลบ. โต 67.6%</t>
  </si>
  <si>
    <t>https://thunhoon.com/article/277572</t>
  </si>
  <si>
    <t>BJC กำไร Q2/66 ที่1,209.55 ลบ. เพิ่มขึ้น 0.54% เตรียมปันผล 0.15 บาท</t>
  </si>
  <si>
    <t>https://thunhoon.com/article/277571</t>
  </si>
  <si>
    <t>IRPC Q2/66 ขาดทุน 2.24 พันล. -159% โบรกแนะรอฟื้นตัวไตรมาส 3/66</t>
  </si>
  <si>
    <t>https://thunhoon.com/article/277567</t>
  </si>
  <si>
    <t>OR กำไร Q2/66 ที่ 2,756 ลบ. ลดลง 58% คาดราคาน้ำมันเฉลี่ยปีนี้ที่ 77-80 เหรียญ/บาร์เรล</t>
  </si>
  <si>
    <t xml:space="preserve">OR </t>
  </si>
  <si>
    <t>https://thunhoon.com/article/277564</t>
  </si>
  <si>
    <t>หุ้นไทยวันนี้(9 ส.ค.66) ดีดขึ้น 9.86 จุด ซื้อ KBANK-KCE หนุนตลาด</t>
  </si>
  <si>
    <t>หุ้นไทย</t>
  </si>
  <si>
    <t>https://thunhoon.com/article/277549</t>
  </si>
  <si>
    <t>"KEX" 2 โบรกฯ แนะขาย ชี้ Q2 ขาดทุนหนักสุดตั้งแต่เข้า IPO แน้วโน้มขาดทุนต่อ</t>
  </si>
  <si>
    <r>
      <rPr>
        <rFont val="Arial"/>
        <color rgb="FF000000"/>
        <sz val="11.0"/>
      </rPr>
      <t>Q2</t>
    </r>
  </si>
  <si>
    <t>แน้วโน้มขาดทุน</t>
  </si>
  <si>
    <t>https://thunhoon.com/article/277546</t>
  </si>
  <si>
    <t>SNNP 'ดาโอ' ชู valuation น่าสน 2H66 กำไรพีค พื้นฐาน 30 บ.</t>
  </si>
  <si>
    <t>valuation</t>
  </si>
  <si>
    <t>https://thunhoon.com/article/277544</t>
  </si>
  <si>
    <t>TOP คาดธุรกิจครึ่งปีหลังฟื้นตัว ตามราคาน้ำมันที่เพิ่มขึ้น</t>
  </si>
  <si>
    <t>https://thunhoon.com/article/277543</t>
  </si>
  <si>
    <t>PTTGC เผย Q2/66 พลิกเป็นขาดทุน 5,591.40 ลบ. รายได้ลดลง 25% จากปีก่อน</t>
  </si>
  <si>
    <t>พลิกเป็นขาดทุน</t>
  </si>
  <si>
    <t>https://thunhoon.com/article/277542</t>
  </si>
  <si>
    <t>BCP ไตรมาส 2 กำไร 458 ล. -91% ดีกว่าคาด บล.กรุงศรีพัฒนสินแนะ “ซื้อ” เป้า 50 บ.</t>
  </si>
  <si>
    <t>https://thunhoon.com/article/277537</t>
  </si>
  <si>
    <t>SNNP กำไร 157 ล. เพิ่ม 35% ตามคาด โบรกแนะ “ซื้อ” ให้เป้า 27-28 บ.</t>
  </si>
  <si>
    <t>https://thunhoon.com/article/277536</t>
  </si>
  <si>
    <t>TOP กำไร Q2/66 ที่ 1,117 ลบ. ลดลง 95.59% คาดเงินลงทุนปี 66-69 ที่ 1,077 ล้านเหรียญ</t>
  </si>
  <si>
    <t>https://thunhoon.com/article/277534</t>
  </si>
  <si>
    <t>หุ้นไทยพักเที่ยงวันนี้(9 ส.ค.66) บวก 0.16 จุด ซื้อ KBANK-KCE-MTC</t>
  </si>
  <si>
    <t>https://thunhoon.com/article/277528</t>
  </si>
  <si>
    <t>ITEL กำไร 64 ล. ลดลง 3% งวด 6 เดือนกำไร 122 ล. เพิ่ม 1%</t>
  </si>
  <si>
    <t>https://thunhoon.com/article/277519</t>
  </si>
  <si>
    <t>MTC ราคาพุ่งแรง เคจีไอฯ ชี้กำไร Q2/66 ดีกว่าคาด จากสินเชื่อโต แนะนำถือ</t>
  </si>
  <si>
    <t>https://thunhoon.com/article/277518</t>
  </si>
  <si>
    <t>SPRC ผลงาน Q2 ต่ำกว่าคาด ครึ่งปีหลังแนวโน้มดีขึ้น</t>
  </si>
  <si>
    <t>https://thunhoon.com/article/277517</t>
  </si>
  <si>
    <t>หุ้น III ราคาดีดขึ้น หลังประกาศซื้อหุ้นคืน-กำไร Q2 โต-จ่ายปันผล 0.20 บาท</t>
  </si>
  <si>
    <t>https://thunhoon.com/article/277514</t>
  </si>
  <si>
    <t>COM7 กำไร 704 ล. เพิ่ม 14% ต่ำกว่าคาด “ทรีนีตี้-ดาโอ” แนะ “ซื้อ” ให้เป้า 36-39 บ.</t>
  </si>
  <si>
    <t>https://thunhoon.com/article/277502</t>
  </si>
  <si>
    <t>TPCH พลิกกำไร ครึ่งปีพุ่ง 296% จ่อลุยต่างแดน</t>
  </si>
  <si>
    <t>https://thunhoon.com/article/277498</t>
  </si>
  <si>
    <t>PACO โตต่อออเดอร์แน่น กำไรโค้งสองแรงพุ่ง 600%</t>
  </si>
  <si>
    <t>แรงพุ่ง</t>
  </si>
  <si>
    <t>https://thunhoon.com/article/277497</t>
  </si>
  <si>
    <t>BIZบุ๊กส่งมอบงาน ดันQ2กำไรพุ่ง53% ลุยประมูล800ล้าน</t>
  </si>
  <si>
    <t>https://thunhoon.com/article/277664</t>
  </si>
  <si>
    <t>PTG กำไร 111 ล. -81% ต่ำกว่าโบรกคาด ประเมินเป้าราคา 10.50-12.60 บ.</t>
  </si>
  <si>
    <t>https://thunhoon.com/article/277663</t>
  </si>
  <si>
    <t>กลุ่ม PTT เผยครึ่งแรกปี 66 ผลดำเนินงานแกร่ง แม้ศก.โลกชะลอตัว</t>
  </si>
  <si>
    <t>https://thunhoon.com/article/277661</t>
  </si>
  <si>
    <t>TASCO กำไร Q2/66 ที่ 744 ลบ.โต 26.7% จ่ายปันผล 0.25 บาท</t>
  </si>
  <si>
    <t>https://thunhoon.com/article/277660</t>
  </si>
  <si>
    <t>SAMART พลิกขาดทุนเป็นกำไร 26 ล. SAV จัดการจราจรอากาศหนุนกำไร</t>
  </si>
  <si>
    <r>
      <rPr>
        <rFont val="Arial"/>
        <color rgb="FF212529"/>
        <sz val="11.0"/>
      </rPr>
      <t>พลิกขาดทุน</t>
    </r>
  </si>
  <si>
    <t>เป็นกำไร</t>
  </si>
  <si>
    <t>https://thunhoon.com/article/277659</t>
  </si>
  <si>
    <t>LH กำไร Q2/66 ลดลงเหลือ 1,449.72 ลบ. ปันผล 0.20 บ./หุ้น XD 24 ส.ค.นี้</t>
  </si>
  <si>
    <t>https://thunhoon.com/article/277657</t>
  </si>
  <si>
    <t>WHA โกยกำไร Q2/66 ที่ 866.14 ลบ. โตเกือบ 200% เล็งเพิ่มเป้ายอดขายที่ดิน</t>
  </si>
  <si>
    <t>โกยกำไร</t>
  </si>
  <si>
    <t>https://thunhoon.com/article/277654</t>
  </si>
  <si>
    <t>BEM กำไร 901 ล. +42% ดีกว่าโบรกคาด แนะ “ซื้อ” เป้า 9.50-11.50 บ.</t>
  </si>
  <si>
    <t>https://thunhoon.com/article/277653</t>
  </si>
  <si>
    <t>MAJOR กำไร Q2/66 โต 306% ,ขาย MPIC หนุน-หนังตปท.ทำเงิน, ปันผล 0.50 บ./หุ้น</t>
  </si>
  <si>
    <t>https://thunhoon.com/article/277652</t>
  </si>
  <si>
    <t>GULF เผย Q2/66กำไรจากดำเนินงานที่ 3,556 ลบ.โต 15% -INTUCH หนุน</t>
  </si>
  <si>
    <t>https://thunhoon.com/article/277651</t>
  </si>
  <si>
    <t>PTT กำไร 2 หมื่นล.ตามคาด ลดลง 48% 4 โบรกให้เป้า 39.90-46.00 บ.</t>
  </si>
  <si>
    <t>https://thunhoon.com/article/277648</t>
  </si>
  <si>
    <t>SAT กำไร Q2/66 ที่ 223.21 ลบ. โต 6.3% จ่ายปันผล 0.38 บาท</t>
  </si>
  <si>
    <t>https://thunhoon.com/article/277646</t>
  </si>
  <si>
    <t>CPALL กำไร 4.4 พันล. +48% ดีกว่าคาด โบรกมอง 3.8-4.0 พันล. ให้เป้า 68-73 บ.</t>
  </si>
  <si>
    <t>https://thunhoon.com/article/277645</t>
  </si>
  <si>
    <t>KAMART อวด Q2/66 กำไรโต 159.85% แจกปันผล 0.09 บ./หุ้น XD 24 ส.ค.</t>
  </si>
  <si>
    <t>https://thunhoon.com/article/277643</t>
  </si>
  <si>
    <t>หุ้นไทยวันนี้(10 ส.ค.66) บวก 5.11 จุด ซื้อ PTTEP-PTT-BH นำตลาด</t>
  </si>
  <si>
    <t>https://thunhoon.com/article/277616</t>
  </si>
  <si>
    <t>INTUCH กำไร 2.88 พันล. +9% ตามคาด ปันผล 1.47 บาท XD 23 ส.ค.</t>
  </si>
  <si>
    <t>https://thunhoon.com/article/277631</t>
  </si>
  <si>
    <t>HENGคงเป้าสินเชื่อโต20-30% ขยาย22สาขาอัพยอดแกร่ง</t>
  </si>
  <si>
    <r>
      <rPr>
        <rFont val="Arial"/>
        <color rgb="FF212529"/>
        <sz val="11.0"/>
      </rPr>
      <t>ยอดแกร่ง</t>
    </r>
  </si>
  <si>
    <t>https://thunhoon.com/article/277635</t>
  </si>
  <si>
    <t>AGE ส่งซิก Q3/66 ยอดขายถ่านหินฟื้น รุกขยายลงทุนธุรกิจโลจิสติกส์</t>
  </si>
  <si>
    <t>AGE</t>
  </si>
  <si>
    <t>https://thunhoon.com/article/277628</t>
  </si>
  <si>
    <t>DMT กำไร Q2/66 โต 25% แจกปันผลอีก 0.35 บ./หุ้น จ่าย 8 ก.ย.นี้</t>
  </si>
  <si>
    <t>https://thunhoon.com/article/277627</t>
  </si>
  <si>
    <t>CPI กำไร 35 ล. -58% เหตุยอดขายและราคาลดลง</t>
  </si>
  <si>
    <t>CPI</t>
  </si>
  <si>
    <t>https://thunhoon.com/article/277624</t>
  </si>
  <si>
    <t>ESSO Q2/66 ขาดทุน 1.29 พันล. -116% งวด 6 เดือน -470 ล. แย่กว่าคาด</t>
  </si>
  <si>
    <t>ESSO</t>
  </si>
  <si>
    <t>https://thunhoon.com/article/277621</t>
  </si>
  <si>
    <t>GFPT กำไร 349 ล. -23% ดีกว่าคาด โบรกให้เป้า 13.00-17.70 บ.</t>
  </si>
  <si>
    <t>https://thunhoon.com/article/277615</t>
  </si>
  <si>
    <t>AWC โชว์ Q2/66 กำไร 1,116 ลบ. โต 32% เดินหน้าเพิ่มโครงการ-ห้องพัก-กระแสเงินสด</t>
  </si>
  <si>
    <t>https://thunhoon.com/article/277614</t>
  </si>
  <si>
    <t>หุ้นไทยพักเที่ยงวันนี้(10 ส.ค.66) ลบ 7.30 จุด ขาย GPSC-DELTA ซื้อ BH</t>
  </si>
  <si>
    <t>https://thunhoon.com/article/277612</t>
  </si>
  <si>
    <t>โบรกมอง AAI ดีขึ้นครึ่งปีหลัง บล.ดาโอให้เป้า 3.30 บ. แนะ “ถือ”</t>
  </si>
  <si>
    <t>https://thunhoon.com/article/277609</t>
  </si>
  <si>
    <t>ICHI มองแนวโน้ม Q3/66 ทิศทางดี ปรับเพิ่มเป้ายอดขายเป็น 7.6 พันล.</t>
  </si>
  <si>
    <t>มองแนวโน้ม</t>
  </si>
  <si>
    <t>ทิศทางดี</t>
  </si>
  <si>
    <t>https://thunhoon.com/article/277607</t>
  </si>
  <si>
    <t>WAVE โชว์ Q2/66 ฟื้นตัวแกร่งรายได้พุ่ง 79% วอลล์สตรีท อิงลิช เปิดบริการ”ชลบุรี-ลาว”ดันครึ่งปีหลังโตต่อ</t>
  </si>
  <si>
    <t>WAVE</t>
  </si>
  <si>
    <t>https://thunhoon.com/article/277605</t>
  </si>
  <si>
    <t>BH ราคาพุ่งร้อนแรง! 'ดาโอ' ชี้กำไร Q2 ดีกว่าคาด 2H66 ไฮซีซั่นหนุนโตต่อ</t>
  </si>
  <si>
    <t>พุ่งร้อนแรง</t>
  </si>
  <si>
    <t>https://thunhoon.com/article/277601</t>
  </si>
  <si>
    <t>BH กำไรดีกว่าคาด 1.7 พันล. +50% ปันผล 1.35 บ. โบรกให้เป้า 280 บ.</t>
  </si>
  <si>
    <t>https://thunhoon.com/article/277598</t>
  </si>
  <si>
    <t>TNITY Q2/66 ขาดทุน 239 ล. -991% เหตุหุ้นลูกค้าถูกฟอร์ซเซล 5 ฟลอร์ติด</t>
  </si>
  <si>
    <t>TNITY</t>
  </si>
  <si>
    <t>https://thunhoon.com/article/277596</t>
  </si>
  <si>
    <t>ANAN ขาดทุนเพิ่ม 95% เป็น 85 ล. แอชตัน อโศก ยังคิดความเสียหายไม่ได้</t>
  </si>
  <si>
    <t>ขาดทุนเพิ่ม</t>
  </si>
  <si>
    <t>https://thunhoon.com/article/277585</t>
  </si>
  <si>
    <t>PIMO ยอดส่งออกฟื้น รักษามาร์จิ้นเหนือ15%</t>
  </si>
  <si>
    <t>ยอดส่งออก</t>
  </si>
  <si>
    <t>https://thunhoon.com/article/277584</t>
  </si>
  <si>
    <t>SPVI ไอโฟนใหม่พายอดพุ่ง รุกโปรโมตทุกช่องทาง</t>
  </si>
  <si>
    <t>https://thunhoon.com/article/277594</t>
  </si>
  <si>
    <t>ALTปูพรมโครงข่ายทำเงิน รับลูกค้าใหม่ขยายพอร์ต</t>
  </si>
  <si>
    <t>ปูพรมโครงข่าย</t>
  </si>
  <si>
    <t>https://thunhoon.com/article/277587</t>
  </si>
  <si>
    <t>สถิติโดยสาร MRT ยอดพุ่ง BEM รับ 4.1 แสนเที่ยวคน</t>
  </si>
  <si>
    <t>https://thunhoon.com/article/277591</t>
  </si>
  <si>
    <t>TOPผ่านจุดต่ำสุด ดีมานด์เด้งสู่ขาขึ้น</t>
  </si>
  <si>
    <t>เด้งสู่ขาขึ้น</t>
  </si>
  <si>
    <t>https://thunhoon.com/article/277758</t>
  </si>
  <si>
    <t>EA กำไร 2.16 พันล. เพิ่ม 97% งวด 6 เดือน 4.48 พันล. +82%</t>
  </si>
  <si>
    <t>https://thunhoon.com/article/277743</t>
  </si>
  <si>
    <t>TISCO ลุยเพิ่มสาขาสมหวัง ดันพอร์ตสินเชื่อปีนี้โต10%</t>
  </si>
  <si>
    <t>ลุยเพิ่มสาขา</t>
  </si>
  <si>
    <t>สมหวัง</t>
  </si>
  <si>
    <t>https://thunhoon.com/article/277739</t>
  </si>
  <si>
    <t>DITTO กำไร 92 ล. โต 47% ครึ่งปีหลังโตต่อ แบ็คล็อก 5.3 พันล.</t>
  </si>
  <si>
    <t>https://thunhoon.com/article/277735</t>
  </si>
  <si>
    <t>DOHOMEเตรียมเปิดสาขาใหม่ รองรับกำลังซื้อ-ดีมานด์ฟื้นตัว</t>
  </si>
  <si>
    <t>https://thunhoon.com/article/277733</t>
  </si>
  <si>
    <t>NER ไฟเขียวปันผล 0.05 บาท/หุ้น มั่นใจยอดขายปีนี้ 5 แสนตันตามเป้า</t>
  </si>
  <si>
    <t>https://thunhoon.com/article/277729</t>
  </si>
  <si>
    <t>หุ้นไทยวันนี้(11 ส.ค.66) บวก 1.75 จุด ซื้อ JMART-JMT ราคาพุ่งเด่น</t>
  </si>
  <si>
    <t>https://thunhoon.com/article/277725</t>
  </si>
  <si>
    <t>TSE โชว์งบ Q2/66 กำไร 152.2 ลบ. ตั้งเป้ารายได้ปีนี้ทำนิวไฮแตะ 3 พันล.</t>
  </si>
  <si>
    <t>https://thunhoon.com/article/277724</t>
  </si>
  <si>
    <t>IVL คาดปริมาณขายครึ่งปีหลังดีขึ้น หลังแนวโน้มอุตสาหกรรมฟื้นตัว</t>
  </si>
  <si>
    <t>แนวโน้มอุตสาหกรรม</t>
  </si>
  <si>
    <t>https://thunhoon.com/article/277716</t>
  </si>
  <si>
    <t>BA พลิกกำไร 670 ล. +179% ดีกว่าคาด โบรกแนะ “ซื้อ” ให้เป้า 17.40-20.00 บ.</t>
  </si>
  <si>
    <t>https://thunhoon.com/article/277714</t>
  </si>
  <si>
    <t>IVL กำไร Q2/66 ชะลอตัวอยู่ที่ 411.13 ลบ. ลด 97.9% จากปีก่อน</t>
  </si>
  <si>
    <t>https://thunhoon.com/article/277713</t>
  </si>
  <si>
    <t>LANNA กำไร 641 ล. ลดลง 46% ปริมาณขายและราคาถ่านหินลดลง</t>
  </si>
  <si>
    <t>ราคาถ่านหิน</t>
  </si>
  <si>
    <t>https://thunhoon.com/article/277710</t>
  </si>
  <si>
    <t>MINT ท่องเที่ยวฟื้น ดันกำไร Q2 สูงถึง 3 พันลบ.</t>
  </si>
  <si>
    <t>https://thunhoon.com/article/277709</t>
  </si>
  <si>
    <t>BTG ขาดทุน 351 ล. หนักกว่าคาด -119% โบรกให้ราคาเหมาะสม 19-28 บ.</t>
  </si>
  <si>
    <t>https://thunhoon.com/article/277708</t>
  </si>
  <si>
    <t>JASงบพัง! ขาดทุน794ล. พ่ายเน็ตบ้าน เงินสดมีปัญหา วอนปลดล็อคขายTTTBB</t>
  </si>
  <si>
    <t>พัง</t>
  </si>
  <si>
    <t>https://thunhoon.com/article/277706</t>
  </si>
  <si>
    <t>4 โบรกฯ มองหุ้น CPALL หลังประกาศงบ Q2/66 ดีกว่าคาด</t>
  </si>
  <si>
    <t>https://thunhoon.com/article/277704</t>
  </si>
  <si>
    <t>หุ้นไทยพักเที่ยงวันนี้(11 ส.ค.66) บวก 3.08 จุด ซื้อ CPALL-JMART-HANA</t>
  </si>
  <si>
    <t>https://thunhoon.com/article/277701</t>
  </si>
  <si>
    <t>SAPPE ประกาศอัพเป้ารายได้ปีนี้เติบโต 30-35% หลังงบ Q2/66 กำไร-รายได้โต</t>
  </si>
  <si>
    <t>https://thunhoon.com/article/277700</t>
  </si>
  <si>
    <t>CHG กำไร 206 ล. ต่ำกว่าคาด -77% จ่ายปันผล 0.02 บ. XD 24 ส.ค.</t>
  </si>
  <si>
    <t>https://thunhoon.com/article/277698</t>
  </si>
  <si>
    <t>TKN งบ Q2/66 แกร่งกำไรโต 175% ปันผล 0.21 บ./หุ้น มั่นใจยอดขายปีนี้ตามเป้า</t>
  </si>
  <si>
    <t>https://thunhoon.com/article/277697</t>
  </si>
  <si>
    <t>ส่องหุ้น JMART-SINGER หลังงบ Q2 พลิกเป็นขาดทุน โบรกฯ มองอย่างไร</t>
  </si>
  <si>
    <t>https://thunhoon.com/article/277695</t>
  </si>
  <si>
    <t>JMART เผย Q2/66 พลิกขาดทุน 611 ลบ. รับผลกระทบ SINGER คาดครึ่งปีหลังฟื้น</t>
  </si>
  <si>
    <t>https://thunhoon.com/article/277689</t>
  </si>
  <si>
    <t>CBG กำไร Q2 สูงกว่าคาด 'ดาโอ' อัพเป้าขึ้นเป็น 85 บ.</t>
  </si>
  <si>
    <t>https://thunhoon.com/article/277686</t>
  </si>
  <si>
    <t>BANPU โบรกฯ ชี้ Q2/66 แย่กว่าคาด 1 พันล. Q3 ดีขึ้นจากราคาก๊าซเพิ่ม-กำไรถ่านหินที่สูง</t>
  </si>
  <si>
    <t>แย่กว่าคาด</t>
  </si>
  <si>
    <t>https://thunhoon.com/article/277685</t>
  </si>
  <si>
    <t>SINGER ทรุด Q2/66 พลิกขาดทุน 2,396 ลบ. หลัง SGC ตั้งสำรองหนี้เพิ่ม</t>
  </si>
  <si>
    <t>https://thunhoon.com/article/277683</t>
  </si>
  <si>
    <t>"LH" โบรกฯ คาด 2H66 ฟื้นแกร่ง โครงการใหม่-กำไรขายสินทรัพย์หนุน</t>
  </si>
  <si>
    <t>https://thunhoon.com/article/277682</t>
  </si>
  <si>
    <t>BEM กำไร Q2/66 ที่ 901 ลบ. โต 42% ตามปริมาณเดินทางเพิ่มขึ้น-ศก.ฟื้นตัว</t>
  </si>
  <si>
    <t>https://thunhoon.com/article/277678</t>
  </si>
  <si>
    <t>BGRIM กำไรดีตามคาด 678 ล. +451% ปันผล 0.18 บ. XD 28 ส.ค.</t>
  </si>
  <si>
    <t>https://thunhoon.com/article/277671</t>
  </si>
  <si>
    <t>KJL ยอดขายพุ่ง ราคาวัตถุดิบลด หนุนผลงานโต</t>
  </si>
  <si>
    <t>https://thunhoon.com/article/277676</t>
  </si>
  <si>
    <t>DMTวิ่งสนั่นงบดีด25% แผนบูมดอนเมืองดันอีก</t>
  </si>
  <si>
    <t>https://thunhoon.com/article/277675</t>
  </si>
  <si>
    <t>JMTนิวไฮโดดสู่551ล. กูรูชี้ผลงานจะอัพราคา</t>
  </si>
  <si>
    <t>อัพราคา</t>
  </si>
  <si>
    <t>https://thunhoon.com/article/277674</t>
  </si>
  <si>
    <t>CPALLสะดวกซื้อยังแรง กำไรเกินคาด4.4พันล้าน</t>
  </si>
  <si>
    <t>https://thunhoon.com/article/277672</t>
  </si>
  <si>
    <t>GULFกำไรโตแกร่ง รุกไฟฟ้าหมุนเวียน</t>
  </si>
  <si>
    <t>https://thunhoon.com/article/277755</t>
  </si>
  <si>
    <t>SVI มีปัจจัยลบระยะสั้น 'กสิกรไทย' หั่นเป้าสู่ 8.70 บ.</t>
  </si>
  <si>
    <t>SVI</t>
  </si>
  <si>
    <t>ลบระยะสั้น</t>
  </si>
  <si>
    <t>https://thunhoon.com/article/277750</t>
  </si>
  <si>
    <t>ILINK ครึ่งปีแรกโกยกำไร 246.35 ลบ. จับตาโปรดักส์ซีรีย์ใหม่ พร้อมบุกตลาด</t>
  </si>
  <si>
    <t>https://thunhoon.com/article/277751</t>
  </si>
  <si>
    <t>GUNKUL กำไร 452 ล. -42% ดีกว่าคาด บล.หยวนต้าให้เป้า 5.25 บ.</t>
  </si>
  <si>
    <t>https://thunhoon.com/article/277749</t>
  </si>
  <si>
    <t>TVO กำไร Q2/66 ที่ 35.20 ลบ. ลดลง 96.3% จ่ายปันผล 0.16 บาท</t>
  </si>
  <si>
    <t>https://thunhoon.com/article/277753</t>
  </si>
  <si>
    <t>AAV ฟื้น Q1/66 ขาดทุนลดลงที่ 1 พันลบ. คงเป้าจำนวนผู้โดยสารปีนี้ 20 ล้านคน</t>
  </si>
  <si>
    <t>ขาดทุนลดลง</t>
  </si>
  <si>
    <t>https://thunhoon.com/article/277752</t>
  </si>
  <si>
    <t>IVL โบรกฯ ชี้ Q2/66 แย่ตามคาด รอความหวังจีนกลับมาช่วย 2H66</t>
  </si>
  <si>
    <t>แย่ตามคาด</t>
  </si>
  <si>
    <t>https://thunhoon.com/article/277727</t>
  </si>
  <si>
    <t>2 โบรกใจตรงกัน JMT ครึ่งปีหลังกำไรดี</t>
  </si>
  <si>
    <t>กำไรดี</t>
  </si>
  <si>
    <t>https://thunhoon.com/article/277745</t>
  </si>
  <si>
    <t>AU กรุงศรี พัฒนสิน คาดกำไรครึ่งปีหลังโตเด่น -เร่งขยายสาขาหนุนกำไร</t>
  </si>
  <si>
    <t>https://thunhoon.com/article/277855</t>
  </si>
  <si>
    <t>SISB กำไร Q2/66 ที่ 155.43 ลบ. โต 98.5% ตามรายได้เพิ่ม-อัตรากำไรขั้นต้นสูงขึ้น</t>
  </si>
  <si>
    <t>https://thunhoon.com/article/277851</t>
  </si>
  <si>
    <t>TOA โชว์กำไร Q2/66 ที่ 741.37 ลบ. โต 103% เคาะปันผล 0.33 บาท</t>
  </si>
  <si>
    <t>https://thunhoon.com/article/277848</t>
  </si>
  <si>
    <t>CRC กำไร Q2/66 ที่ 1,567.12 ลบ. โต 5.43% ตามรายได้ที่เพิ่มขึ้น</t>
  </si>
  <si>
    <t>https://thunhoon.com/article/277841</t>
  </si>
  <si>
    <t>HANA กำไร Q2/66 ที่ 635.38 ลบ. โต 159.38% ขาดทุนอัตราแลกเปลี่ยนลด-ยอดขายเพิ่ม</t>
  </si>
  <si>
    <t>https://thunhoon.com/article/277835</t>
  </si>
  <si>
    <t>หุ้นไทยวันนี้(15 ส.ค.66) ลบ 14.43 จุด ขาย CENTEL-PTTEP-EA</t>
  </si>
  <si>
    <t>https://thunhoon.com/article/277829</t>
  </si>
  <si>
    <t>AMATA หุ้นมีสตอรี่ ราคามี Upside</t>
  </si>
  <si>
    <t>มี Upside</t>
  </si>
  <si>
    <t>https://thunhoon.com/article/277825</t>
  </si>
  <si>
    <t>TFMรุกโปรดักต์ไฮมาจิ้น ดีมานด์อาหารสัตว์ฟื้นตัว</t>
  </si>
  <si>
    <t>โปรดักต์</t>
  </si>
  <si>
    <t>ไฮมาจิ้น</t>
  </si>
  <si>
    <t>ดีมานด์อาหารสัตว์</t>
  </si>
  <si>
    <t>https://thunhoon.com/article/277824</t>
  </si>
  <si>
    <t>CHAYO งวด 6 เดือนกำไรโต 61% ปันผลเป็นหุ้น-เงินสด แจกวอร์แรนต์ 10:1</t>
  </si>
  <si>
    <t>https://thunhoon.com/article/277823</t>
  </si>
  <si>
    <t>CK กำไร Q2/66 ที่ 486.17 ลบ.โต 62.29% จ่ายปันผล 0.15 บาท/หุ้น</t>
  </si>
  <si>
    <t>https://thunhoon.com/article/277820</t>
  </si>
  <si>
    <t>AH มั่นใจรายได้ปีนี้โต 10-15% ตามเป้า, เคาะปันผล 0.70 บาท/หุ้น</t>
  </si>
  <si>
    <t>รายได้ปีนี้</t>
  </si>
  <si>
    <t>https://thunhoon.com/article/277819</t>
  </si>
  <si>
    <t>DIF 'กสิกรไทย' ชี้ DPU แนวโน้มขาลงถึง Q4/67</t>
  </si>
  <si>
    <t>แนวโน้มขาลง</t>
  </si>
  <si>
    <t>https://thunhoon.com/article/277813</t>
  </si>
  <si>
    <t>JR คว้างานโครงการซากุระ 164.50 ลบ. มั่นใจรายได้ปีนี้โตทะลุเป้า 15-20%</t>
  </si>
  <si>
    <t>https://thunhoon.com/article/277808</t>
  </si>
  <si>
    <t>TLI' โบรกฯ ชี้ช่วงสั้นไม่เด่น แต่ราคาหุ้นปรับลงมากเกินไป</t>
  </si>
  <si>
    <t>ช่วงสั้นไม่เด่น</t>
  </si>
  <si>
    <t>ปรับลงมากเกินไป</t>
  </si>
  <si>
    <t>https://thunhoon.com/article/277807</t>
  </si>
  <si>
    <t>RATCH โบรกฯ ชี้ Q2 ดีกว่าคาด จ่ออัพเป้า Q3 ดีต่อ ซื้อกิจการ Paiton Energy เสร็จสิ้น</t>
  </si>
  <si>
    <t>https://thunhoon.com/article/277805</t>
  </si>
  <si>
    <t>หุ้นไทยพักเที่ยงวันนี้(15 ส.ค.66) ลบ 8.39 จุด ขาย PTTEP-BDMS -BANPU ฉุดตลาด</t>
  </si>
  <si>
    <t>https://thunhoon.com/article/277802</t>
  </si>
  <si>
    <t>บล.ดาโอ ส่อง CPALL มี GPM แกร่ง Q3 ค้าปลีกดีต่อแม้ low season</t>
  </si>
  <si>
    <t>https://thunhoon.com/article/277800</t>
  </si>
  <si>
    <t>CENTEL ราคาดิ่งแรง กรุงศรีพัฒนสิน ชี้กำไร Q2/66 ต่ำกว่าคาด หั่นกำไรลง</t>
  </si>
  <si>
    <t>ดิ่งแรง</t>
  </si>
  <si>
    <t>https://thunhoon.com/article/277799</t>
  </si>
  <si>
    <t>EA โบรกฯ เคาะพื้นฐาน 80 บ. ชี้กำไร Q2/66 สูงกว่าตลาดคาด</t>
  </si>
  <si>
    <t>https://thunhoon.com/article/277798</t>
  </si>
  <si>
    <t>ACE กำไรโค้งสอง 315.8 ลบ. โต 14.8% จ่อลงนาม PPA18 โรงไฟฟ้าโซลาร์ฟาร์มปลายปีนี้</t>
  </si>
  <si>
    <t>กำไรโค้งสอง</t>
  </si>
  <si>
    <t>https://thunhoon.com/article/277777</t>
  </si>
  <si>
    <t>IP ยอดขายพุ่ง หนุนงบเด่น ลุ้นทำนิวไฮ</t>
  </si>
  <si>
    <t>งบเด่น</t>
  </si>
  <si>
    <t>https://thunhoon.com/article/277774</t>
  </si>
  <si>
    <t>DOD โดดพลิกกำไร Q2 รับทรัพย์ บ.ย่อย 250 ล.</t>
  </si>
  <si>
    <t>โดดพลิกกำไร</t>
  </si>
  <si>
    <t>https://thunhoon.com/article/277772</t>
  </si>
  <si>
    <t>24CS รายได้นิวไฮรอบ 9 ปี ปรับโครงสร้าง-รุกพลังงาน</t>
  </si>
  <si>
    <t>https://thunhoon.com/article/277789</t>
  </si>
  <si>
    <t>PTTGCปิโตรพ้นจุดต่ำสุด Allnexต่อยอดมูลค่าธุรกิจ</t>
  </si>
  <si>
    <t>https://thunhoon.com/article/277787</t>
  </si>
  <si>
    <t>STGTราคาถุงมือยางเริ่มฟื้น ปั๊มสินค้าทำเงิน-บุกส่งออก</t>
  </si>
  <si>
    <t>ราคาถุงมือยาง</t>
  </si>
  <si>
    <t>https://thunhoon.com/article/277786</t>
  </si>
  <si>
    <t>THCOMรุกฐานดาวเทียม ต่อยอดธุรกิจใหม่อัพกำไร</t>
  </si>
  <si>
    <t>ต่อยอดธุรกิจใหม่</t>
  </si>
  <si>
    <t>https://thunhoon.com/article/277780</t>
  </si>
  <si>
    <t>NEXทุบสถิติ352ล. บรรทุกอีวียอดสนั่น</t>
  </si>
  <si>
    <t>บรรทุกอีวี</t>
  </si>
  <si>
    <t>ยอดสนั่น</t>
  </si>
  <si>
    <t>https://thunhoon.com/article/277915</t>
  </si>
  <si>
    <t>TTAครึ่งหลังเด่นรับ“ไฮซีซัน” ออเดอร์จ่อ-ลุยเติมงานเพิ่ม</t>
  </si>
  <si>
    <t>https://thunhoon.com/article/277909</t>
  </si>
  <si>
    <t>XO หุ้นซอสกำไรทะลัก Q2/66 โต 124% ประเมิน Q3/66 แรงต่อ ปันผล 0.358 บ./หุ้น</t>
  </si>
  <si>
    <t>https://thunhoon.com/article/277905</t>
  </si>
  <si>
    <t>หุ้นไทยวันนี้(16 ส.ค.66) ลบ 1.17 จุด ขาย KBANK-PTTEP ซื้อ HANA</t>
  </si>
  <si>
    <t>https://thunhoon.com/article/277904</t>
  </si>
  <si>
    <t>CRC โบรกฯ ชี้กำไร Q2/66 ต่ำคาด แนะ “Neutral” ลุ้นกลับมาพีค Q4/66</t>
  </si>
  <si>
    <t>https://thunhoon.com/article/277902</t>
  </si>
  <si>
    <t>JKN โชว์ผลงานครึ่งปีแรก ชูกำไรQ2/66 โตแรง 106%</t>
  </si>
  <si>
    <t>โชว์ผลงาน</t>
  </si>
  <si>
    <r>
      <rPr>
        <rFont val="Arial"/>
        <color rgb="FF212529"/>
        <sz val="11.0"/>
      </rPr>
      <t>ผลงาน</t>
    </r>
  </si>
  <si>
    <r>
      <rPr>
        <rFont val="Arial"/>
        <color rgb="FF212529"/>
        <sz val="11.0"/>
      </rPr>
      <t>ชู</t>
    </r>
  </si>
  <si>
    <r>
      <rPr>
        <rFont val="Arial"/>
        <color rgb="FF212529"/>
        <sz val="11.0"/>
      </rPr>
      <t>กำไร</t>
    </r>
  </si>
  <si>
    <t>https://thunhoon.com/article/277898</t>
  </si>
  <si>
    <t>CPN โบรกฯ ชี้ Q2 ดีกว่าคาด คงกำไรปีนี้-ปีหน้า เคาะเป้า 83 บ.</t>
  </si>
  <si>
    <t>https://thunhoon.com/article/277895</t>
  </si>
  <si>
    <t>CK โชว์กำไรครึ่งปีแรก โต 283% จ่ายปันผล 0.15 บ./หุ้น XD 28 ส.ค.</t>
  </si>
  <si>
    <t>https://thunhoon.com/article/277888</t>
  </si>
  <si>
    <t>SFLEX โชว์ Q2/66 กำไรพุ่ง 1,356% ยืนเป้ารายได้ปีนี้แตะ 1.80-1.85 พันลบ.</t>
  </si>
  <si>
    <t>https://thunhoon.com/article/277884</t>
  </si>
  <si>
    <t>ITCออเดอร์ต่างแดนฟื้น อัดลงทุนโรงงานดันยอด</t>
  </si>
  <si>
    <t>https://thunhoon.com/article/277883</t>
  </si>
  <si>
    <t>NEX ครึ่งปีแรกกำไรพุ่ง 504.58 ลบ. 2H66 ลุยส่งมอบ EV Minibus Bus, EV Truck เพิ่ม</t>
  </si>
  <si>
    <t>https://thunhoon.com/article/277876</t>
  </si>
  <si>
    <t>TQMโค้งสองกำไรเพิ่ม9.5% ครึ่งหลังดีรับไฮซีซันประกัน</t>
  </si>
  <si>
    <t>TQM</t>
  </si>
  <si>
    <t>https://thunhoon.com/article/277874</t>
  </si>
  <si>
    <t>SAWAD โบรกฯ ชี้ Q2 ต่ำกว่าคาด หั่นเป้าลงที่ 56 บ. ,2H66 โตดีจากสินเชื่อ FM-สำรองลด</t>
  </si>
  <si>
    <t>https://thunhoon.com/article/277873</t>
  </si>
  <si>
    <t>HANA โบรกฯ อัพเป้าใหม่ที่ 56 บ. ชี้กำไร Q2/66 ดีกว่าคาดมาก 2H66 แนวโน้มสดใส</t>
  </si>
  <si>
    <t>ดีกว่าคาดมาก</t>
  </si>
  <si>
    <t>https://thunhoon.com/article/277872</t>
  </si>
  <si>
    <t>"RS"โชว์งบ Q2 กำไรพุ่ง 93 ลบ. กวาดรายได้ครึ่งปีแรก 1.8 พันล.</t>
  </si>
  <si>
    <t>https://thunhoon.com/article/277861</t>
  </si>
  <si>
    <t>PRAPAT บุกเวียดนาม ผลงานQ2 พุ่ง244%</t>
  </si>
  <si>
    <t>https://thunhoon.com/article/277858</t>
  </si>
  <si>
    <t>AUCT กำไรครึ่งปีแรงพุ่ง79% เอ็นพีแอลหนุนซัพพลายล้น</t>
  </si>
  <si>
    <t>https://thunhoon.com/article/277864</t>
  </si>
  <si>
    <t>SABUYเนื้อแท้ยังโต จับตาผนึกพันธมิตร</t>
  </si>
  <si>
    <t>เนื้อแท้</t>
  </si>
  <si>
    <t>https://thunhoon.com/article/277986</t>
  </si>
  <si>
    <t>MINT ยังแกร่งครึ่งปีหลัง โบรกมองราคามีอัพไซด์</t>
  </si>
  <si>
    <t>ยังแกร่ง</t>
  </si>
  <si>
    <t>https://thunhoon.com/article/277982</t>
  </si>
  <si>
    <t>หุ้นไทยวันนี้(17 ส.ค.66) ทะยาน 9.25 จุด ซื้อ JMART-BH</t>
  </si>
  <si>
    <t>https://thunhoon.com/article/277980</t>
  </si>
  <si>
    <t>BRR แนวโน้ม 2H66 โตดี ชูธงธุรกิจน้ำตาลไปได้สวย</t>
  </si>
  <si>
    <t>ธุรกิจน้ำตาล</t>
  </si>
  <si>
    <t>ไปได้สวย</t>
  </si>
  <si>
    <t>https://thunhoon.com/article/277976</t>
  </si>
  <si>
    <t>COM7 มั่นใจครึ่งปีหลังโตกว่า 1H แผนรีโนเวท-ขยายสาขา รับไฮซีซั่น</t>
  </si>
  <si>
    <t>https://thunhoon.com/article/277971</t>
  </si>
  <si>
    <t>TOPโตต่อเนื่องครึ่งปีหลัง โบรกมองราคายังห่างเป้า</t>
  </si>
  <si>
    <t>GABLEรายได้ซอฟต์แวร์พุ่ง ดันกำไรQ2โตแรง143%</t>
  </si>
  <si>
    <t>รายได้ซอฟต์แวร์</t>
  </si>
  <si>
    <t>https://thunhoon.com/article/277961</t>
  </si>
  <si>
    <t>หุ้นไทยพักเที่ยงวันนี้(17 ส.ค.66) บวก 4.53 จุด ซื้อ BH ขาย PTTEP</t>
  </si>
  <si>
    <t>https://thunhoon.com/article/277948</t>
  </si>
  <si>
    <t>BH ราคาหุ้นพุ่งแรง 2 โบรกฯ พร้อมใจอัพกำไร-เพิ่มราคาเป้าหมาย</t>
  </si>
  <si>
    <t>https://thunhoon.com/article/277928</t>
  </si>
  <si>
    <t>KLINIQ สุดปลื้ม รายได้พุ่ง 41% ลุ้นออลไทม์ไฮ</t>
  </si>
  <si>
    <t>https://thunhoon.com/article/277926</t>
  </si>
  <si>
    <t>TMILL ชี้แข่งขันสูง ครึ่งปีกำไรโต7%</t>
  </si>
  <si>
    <t>https://thunhoon.com/article/277937</t>
  </si>
  <si>
    <t>JMARTครึ่งหลังพลิกบวก จัดพอร์ตธุรกิจเดินหน้าโต</t>
  </si>
  <si>
    <t>https://thunhoon.com/article/277927</t>
  </si>
  <si>
    <t>XO ผลงานQ2 แรง ยอดขายยุโรปบูม</t>
  </si>
  <si>
    <t>https://thunhoon.com/article/277930</t>
  </si>
  <si>
    <t>ORครึ่งหลังยอดจะแรง น้ำมันขาขึ้นดีมานด์ดัน</t>
  </si>
  <si>
    <t>ยอดจะแรง</t>
  </si>
  <si>
    <t>https://thunhoon.com/article/277929</t>
  </si>
  <si>
    <t>ICHIกำไรจ่อนิวไฮอีก บูมตันซันซูมาร์จิ้นดีด</t>
  </si>
  <si>
    <t>จ่อนิวไฮ</t>
  </si>
  <si>
    <t>https://thunhoon.com/article/278064</t>
  </si>
  <si>
    <t>FSS ไตรมาส 2 ขาดทุน 1.67 ล. -111% 6 เดือนกำไร 1.56 ล.-วอลุ่มเทรดหด</t>
  </si>
  <si>
    <t>FSS</t>
  </si>
  <si>
    <t>วอลุ่มเทรด</t>
  </si>
  <si>
    <t>https://thunhoon.com/article/278054</t>
  </si>
  <si>
    <t>หุ้นไทยวันนี้(18 ส.ค.66) ร่วง 9.69 จุด ขายหุ้นบิ๊กแคป DELTA-BANPU</t>
  </si>
  <si>
    <t>https://thunhoon.com/article/278031</t>
  </si>
  <si>
    <t>หุ้นไทยพักเที่ยงวันนี้(18 ส.ค.66) ลบ 5.62 จุด ขาย DELTA-KTB ซื้อ WHA</t>
  </si>
  <si>
    <t>https://thunhoon.com/article/278026</t>
  </si>
  <si>
    <t>WHA ราคานิวไฮรอบปี ลุ้นโกยกำไรครึ่งปีหลัง</t>
  </si>
  <si>
    <t>https://thunhoon.com/article/278025</t>
  </si>
  <si>
    <t>BEM มีอะไรดี? โบรกฯ มองปีนี้..ปีหน้าโตนิวไฮปี!</t>
  </si>
  <si>
    <t>ปีหน้าโต</t>
  </si>
  <si>
    <t>https://thunhoon.com/article/278003</t>
  </si>
  <si>
    <t>CHEWA ยอดโอนแน่น 978 ล. เร่งเครื่องดันผลงานฟื้นตัว</t>
  </si>
  <si>
    <t>CHEWA</t>
  </si>
  <si>
    <t>https://thunhoon.com/article/278002</t>
  </si>
  <si>
    <t>CEYE กำไรติดปีกพุ่ง 2,004% โกยเม็ดเงินโฆษณาต่างแดน</t>
  </si>
  <si>
    <t>https://thunhoon.com/article/278012</t>
  </si>
  <si>
    <t>NRFดีลร้านค้าปลีกเพิ่ม ขยายโรงงานซอสเติบโต</t>
  </si>
  <si>
    <t>ดีลร้านค้าปลีก</t>
  </si>
  <si>
    <t>ขยายโรงงาน</t>
  </si>
  <si>
    <t>https://thunhoon.com/article/278007</t>
  </si>
  <si>
    <t>BEYONDครึ่งแรกดีเกินคาด ปรับเป้ารายได้ทะลุ2.8พันล.</t>
  </si>
  <si>
    <t>ครึ่งแรก</t>
  </si>
  <si>
    <t>https://thunhoon.com/article/278044</t>
  </si>
  <si>
    <t>COM7 รับไฮซีซั่น เปิด iPhone 15</t>
  </si>
  <si>
    <t>https://thunhoon.com/article/278139</t>
  </si>
  <si>
    <t>AGE ไตรมาส3แววเติบโต ทุ่มงบเสริมโลจิสติกส์-ไอที</t>
  </si>
  <si>
    <t>ไตรมาส3</t>
  </si>
  <si>
    <t>แววเติบโต</t>
  </si>
  <si>
    <t>https://thunhoon.com/article/278129</t>
  </si>
  <si>
    <t>หุ้นไทยวันนี้(21 ส.ค.66) บวก 6.73 จุด ซื้อ KBANK-CPALL-TIDLOR</t>
  </si>
  <si>
    <t>https://thunhoon.com/article/278119</t>
  </si>
  <si>
    <t>WHA ครึ่งปีหลังฟอร์มเด่น อัพเป้ายอดขายที่ดิน 2.5 พันไร่</t>
  </si>
  <si>
    <t>ยอดขายที่ดิน</t>
  </si>
  <si>
    <t>https://thunhoon.com/article/278117</t>
  </si>
  <si>
    <t>CENTELรายได้ต่อห้องพุ่ง ยอดขายSSSGเติบโต9%</t>
  </si>
  <si>
    <t>CENTE</t>
  </si>
  <si>
    <t>https://thunhoon.com/article/278116</t>
  </si>
  <si>
    <t>RSอัพรายได้ใหม่4.4พันล. ลุยจัดคอนเสิร์ตใหญ่ดัน</t>
  </si>
  <si>
    <t>https://thunhoon.com/article/278109</t>
  </si>
  <si>
    <t>หุ้นไทยพักเที่ยงวันนี้(21 ส.ค.66) บวก 4.30 จุด ซื้อ KBANK-TIDLOR ขาย ADVANC</t>
  </si>
  <si>
    <t>https://thunhoon.com/article/278107</t>
  </si>
  <si>
    <t>HANA พลิกฟื้นตัว โบรกมองบวก-กสิกรฯเพิ่มเป้าเป็น 69 บ.</t>
  </si>
  <si>
    <t>พลิกฟื้นตัว</t>
  </si>
  <si>
    <t>https://thunhoon.com/article/278103</t>
  </si>
  <si>
    <t>โบรกเพิ่มเป้า MOSHI เป็น 60-62 บ. GPM สูง- กำไรเติบโตดี</t>
  </si>
  <si>
    <t>https://thunhoon.com/article/278080</t>
  </si>
  <si>
    <t>READY งบเด้ง 6ไตรมาสติด แพลตฟอร์มดันกำไรฟู 49%</t>
  </si>
  <si>
    <t>READY</t>
  </si>
  <si>
    <t>https://thunhoon.com/article/278202</t>
  </si>
  <si>
    <t>หุ้นไทยวันนี้(22 ส.ค.66) บวก 19.75 จุด ซื้อ CRC-DELTA-CPALL</t>
  </si>
  <si>
    <t>https://thunhoon.com/article/278199</t>
  </si>
  <si>
    <t>CGS-CIMB ให้เป้าดัชนีสิ้นปีนี้ที่ 1,720 จุด มองทิศทางสดใส หากนายกฯมาจากพรรคเพื่อไทย</t>
  </si>
  <si>
    <t>CGS</t>
  </si>
  <si>
    <t>https://thunhoon.com/article/278181</t>
  </si>
  <si>
    <t>หุ้นไทยพักเที่ยงวันนี้(22 ส.ค.66) พุ่ง 15 จุด ซื้อ CRC-SIRI-TIDLOR</t>
  </si>
  <si>
    <t>https://thunhoon.com/article/278179</t>
  </si>
  <si>
    <t>หยวนต้า แนะ 4 หุ้นเด่น TRUE-KBANK-OSP-COM7</t>
  </si>
  <si>
    <t>https://thunhoon.com/article/278175</t>
  </si>
  <si>
    <t>BECละครใหม่ทำเงิน ครึ่งปีหลังฟอร์มแจ่ม</t>
  </si>
  <si>
    <t>ละครใหม่</t>
  </si>
  <si>
    <t>https://thunhoon.com/article/278174</t>
  </si>
  <si>
    <t>CKPรับอานิสงส์ฤดูฝน ดันปริมาณผลิตไฟฟ้าพุ่ง</t>
  </si>
  <si>
    <t>ปริมาณผลิต</t>
  </si>
  <si>
    <t>https://thunhoon.com/article/278172</t>
  </si>
  <si>
    <t>GULF ราคาดีดขึ้น โบรกฯ คาดกำไร Q3/66 โต -การเมืองชัดผลดีต่อหุ้นบิ๊กแคป</t>
  </si>
  <si>
    <t>https://thunhoon.com/article/278166</t>
  </si>
  <si>
    <t>MASTER สตอรี่เพียบ! จับตา Q3/66 รายได้-กำไรนิวไฮ</t>
  </si>
  <si>
    <t>https://thunhoon.com/article/278154</t>
  </si>
  <si>
    <t>TNP กำไรโตดี แนะนำ “ซื้อ” เป้า 4.62 บาท</t>
  </si>
  <si>
    <t>https://thunhoon.com/article/278150</t>
  </si>
  <si>
    <t>HUMANมีซื้อกิจการ ยอดบริการHRหนุนโต</t>
  </si>
  <si>
    <t>ยอดบริการ</t>
  </si>
  <si>
    <t>https://thunhoon.com/article/278149</t>
  </si>
  <si>
    <t>TLIเร่งเครื่องทำกำไร รุกผลิตภัณฑ์มาร์จิ้นสูง</t>
  </si>
  <si>
    <t>เร่งเครื่อง</t>
  </si>
  <si>
    <t>ทำกำไร</t>
  </si>
  <si>
    <t>https://thunhoon.com/article/278142</t>
  </si>
  <si>
    <t>CPN ลั่นไกครึ่งปีหลังเด่น เปิดศูนย์ใหม่ไซด์บิ๊กพ.ย.</t>
  </si>
  <si>
    <t>https://thunhoon.com/article/278296</t>
  </si>
  <si>
    <t>KGI Q2/66 กำไร 266 ล. ใกล้เคียงปีก่อน งวด 6 เดือนกำไร 450 ล. ลดลง 18%</t>
  </si>
  <si>
    <t>https://thunhoon.com/article/278293</t>
  </si>
  <si>
    <t>CPALL ติดชาร์ตหุ้นเด่นค้าปลีก โบรกฯ เปิด 3 เหตุผลเชียร์เก็บ</t>
  </si>
  <si>
    <t>https://thunhoon.com/article/278281</t>
  </si>
  <si>
    <t>หุ้นไทยวันนี้(23 ส.ค.66) บวก 3.41 จุด ซื้อ KBANK-CPALL ขาย PTT</t>
  </si>
  <si>
    <t>https://thunhoon.com/article/278262</t>
  </si>
  <si>
    <t>SCAPดีมานด์สินเชื่อพุ่ง เล็งอัพเป้าใหม่ปลายปี</t>
  </si>
  <si>
    <t>SCAP</t>
  </si>
  <si>
    <t>ดีมานด์สินเชื่อ</t>
  </si>
  <si>
    <t>https://thunhoon.com/article/278252</t>
  </si>
  <si>
    <t>PTG เดินหน้าตามแผน ครึ่งปีหลังโตต่อ บล.ดาโอแนะ “ซื้อ” เป้า 12.80 บ.</t>
  </si>
  <si>
    <t>https://thunhoon.com/article/278247</t>
  </si>
  <si>
    <t>TIDLOR "เมย์แบงก์ฯ" มองแนวโน้มกำไรสดใส ให้เป้า 29 บาท/หุ้น</t>
  </si>
  <si>
    <t>https://thunhoon.com/article/278245</t>
  </si>
  <si>
    <t>CHG ลั่น Q3 ผลงานสวยรับไฮซีซั่น มั่นใจรายได้ปี 66 ทะยาน 8 พันล.</t>
  </si>
  <si>
    <t>https://thunhoon.com/article/278244</t>
  </si>
  <si>
    <t>DMT มั่นใจรายได้ปีนี้โตเกิน 30% ปริมาณจราจรหนุน Q3/66 แรงต่อ</t>
  </si>
  <si>
    <t>https://thunhoon.com/article/278243</t>
  </si>
  <si>
    <t>CBG ราคาดีดขึ้น โบรกฯ เพิ่มประมาณการกำไร-อัพคำแนะนำเป็นซื้อ</t>
  </si>
  <si>
    <t>https://thunhoon.com/article/278225</t>
  </si>
  <si>
    <t>ส่อง MASTER ลุ้นงบนิวไฮQ3 ชี้เป้า 106 บาท</t>
  </si>
  <si>
    <t>ลุ้นงบ</t>
  </si>
  <si>
    <t>https://thunhoon.com/article/278223</t>
  </si>
  <si>
    <t>CRD รับเหมาพ้นจุดต่ำสุด ปักเป้าแบ็กล็อกชนพันล้าน</t>
  </si>
  <si>
    <t>https://thunhoon.com/article/278222</t>
  </si>
  <si>
    <t>VL ขนส่งทางเรือคิวแน่น โชว์ฝีมือปั้นQ2 พลิกกำไร</t>
  </si>
  <si>
    <t>ขนส่งทางเรือ</t>
  </si>
  <si>
    <t>ฝีมือปั้น</t>
  </si>
  <si>
    <t>https://thunhoon.com/article/278221</t>
  </si>
  <si>
    <t>PTGเป้าน้ำมันโต15% ค่าตลาดครึ่งหลังฟื้น</t>
  </si>
  <si>
    <t>ตลาดครึ่งหลัง</t>
  </si>
  <si>
    <t>https://thunhoon.com/article/278227</t>
  </si>
  <si>
    <t>BEMลุ้นเซ็นสีส้มปีนี้ ต่อตู้โดยสารเพิ่มยอด</t>
  </si>
  <si>
    <t>ตู้โดยสาร</t>
  </si>
  <si>
    <t>เพิ่มยอด</t>
  </si>
  <si>
    <t>https://thunhoon.com/article/278351</t>
  </si>
  <si>
    <t>TCAP โบรกฯ มองเป็นหุ้นปันผลเด่น คาดปีนี้จ่ายราว 6.6%</t>
  </si>
  <si>
    <t>https://thunhoon.com/article/278349</t>
  </si>
  <si>
    <t>IHLคำสั่งซื้อดันเป้าโต10% เจรจาคู่ค้าเพิ่มพอร์ตOEM</t>
  </si>
  <si>
    <t>https://thunhoon.com/article/278359</t>
  </si>
  <si>
    <t>หุ้นไทยวันนี้(24 ส.ค.66) บวก 8.40 จุด ซื้อ DELTA-EA-KCE</t>
  </si>
  <si>
    <t>https://thunhoon.com/article/278348</t>
  </si>
  <si>
    <t>SATรับทรัพย์ออเดอร์ใหม่ เตรียมส่งมอบรถไฟฟ้าQ3</t>
  </si>
  <si>
    <t>https://thunhoon.com/article/278334</t>
  </si>
  <si>
    <t>หุ้นไทยพักเที่ยงวันนี้(24 ส.ค.66) พุ่ง 11.88 จุด ซื้อชิ้นส่วน DELTA-KCE หนุน</t>
  </si>
  <si>
    <t>https://thunhoon.com/article/278329</t>
  </si>
  <si>
    <t>TIDLOR ราคาดีดขึ้น โบรกฯ คาดกำไรปี 67-68 เติบโตเด่น แนะซื้อ</t>
  </si>
  <si>
    <t>https://thunhoon.com/article/278320</t>
  </si>
  <si>
    <t>ADVANC โบรกฯ มี upside ประเด็นผู้ถือหน่วย JASIF รับเงื่อนไขแก้สัญญาเช่า</t>
  </si>
  <si>
    <t>โบรกฯ มี</t>
  </si>
  <si>
    <t>https://thunhoon.com/article/278306</t>
  </si>
  <si>
    <t>COLOR โดดเด่น กำลังซื้อฟื้นตัว ออเดอร์เข้าอื้อ</t>
  </si>
  <si>
    <t>https://thunhoon.com/article/278307</t>
  </si>
  <si>
    <t>IRCP ซดงานใหญ่ รับทรัพย์ 158 ล้าน</t>
  </si>
  <si>
    <t>IRCP</t>
  </si>
  <si>
    <t>https://thunhoon.com/article/278303</t>
  </si>
  <si>
    <t>TMI กดปุ่มขายคาร์บอน ไฮซีซันหนุนยอด Q3 พีค</t>
  </si>
  <si>
    <t>ยอด Q3</t>
  </si>
  <si>
    <t>https://thunhoon.com/article/278301</t>
  </si>
  <si>
    <t>NERดีมานด์อีวีจีนหนุน อวดออเดอร์ในมือแน่น</t>
  </si>
  <si>
    <t>https://thunhoon.com/article/278436</t>
  </si>
  <si>
    <t>หุ้นไทยวันนี้(25 ส.ค.66) บวก 2.79 จุด ซื้อ EA-IVL ขาย DELTA</t>
  </si>
  <si>
    <t>https://thunhoon.com/article/278414</t>
  </si>
  <si>
    <t>SAPPE โบรกฯ ชี้กำไรดีอยู่ Q3/66 ดีต่อ แต่มี Upside เหลือเพียง 4.4%</t>
  </si>
  <si>
    <t>https://thunhoon.com/article/278412</t>
  </si>
  <si>
    <t>SPCGรายได้ทะยานต่อ ค่าFtใหม่-รูฟท็อปหนุน</t>
  </si>
  <si>
    <t>SPCG</t>
  </si>
  <si>
    <t>ทะยานต่อ</t>
  </si>
  <si>
    <t>https://thunhoon.com/article/278411</t>
  </si>
  <si>
    <t>หุ้นไทยพักเที่ยงวันนี้(25 ส.ค.66) ลบ 2.54 จุด ขายทำกำไร DELTA-KCE-HANA</t>
  </si>
  <si>
    <t>https://thunhoon.com/article/278410</t>
  </si>
  <si>
    <t>SFLEXขาขึ้นออเดอร์ล้นมือ ดันยอดขาย-มาร์จิ้นเกิน15%</t>
  </si>
  <si>
    <t>ล้นมือ</t>
  </si>
  <si>
    <t>https://thunhoon.com/article/278403</t>
  </si>
  <si>
    <t>ICHI โบรกฯ คาดกำไร Q3/66 โตโดดเด่น แนะซื้อ ให้เป้า 18.90 บาท</t>
  </si>
  <si>
    <t>https://thunhoon.com/article/278396</t>
  </si>
  <si>
    <t>PTTEP ราคาดีดขึ้น ดาโอฯ อัพกำไร-ราคาเป้าหมายขึ้น แนะซื้อ</t>
  </si>
  <si>
    <t>https://thunhoon.com/article/278380</t>
  </si>
  <si>
    <t>PRI โตแกร่งทุกธุรกิจ โชว์Q2 รายได้พุ่ง 124%</t>
  </si>
  <si>
    <t>https://thunhoon.com/article/278383</t>
  </si>
  <si>
    <t>ICHIไตรมาส3แรงต่อ ชาเขียวยอดขายทะลัก</t>
  </si>
  <si>
    <t>แรงต่อ</t>
  </si>
  <si>
    <t>https://thunhoon.com/article/278382</t>
  </si>
  <si>
    <t>IRPCดีมานด์ดีเซลหนุน สเปรดปิโตรครึ่งหลังฟื้น</t>
  </si>
  <si>
    <t>ดีมานด์ดีเซล</t>
  </si>
  <si>
    <t>https://thunhoon.com/article/278387</t>
  </si>
  <si>
    <t>BCHไฮซีซันQ3ฟอร์มแจ่ม ปักหมุดปีนี้แตะ1.3หมื่นล.</t>
  </si>
  <si>
    <t>https://thunhoon.com/article/278374</t>
  </si>
  <si>
    <t>UACชูโค้งสามผลงานเติบโต คงเป้ารายได้ปีนี้ทะยาน15%</t>
  </si>
  <si>
    <t>https://thunhoon.com/article/278427</t>
  </si>
  <si>
    <t>PTG โบรกฯ คาดกำไร Q3/66 ฟื้น ราคาหุ้นสะท้อนปัจจัยลบไปมาก แนะซื้อ</t>
  </si>
  <si>
    <t>https://thunhoon.com/article/278426</t>
  </si>
  <si>
    <t>PTT ยูโอบีฯ คาดกำไร Q3/66 ฟื้น ประเมินจ่ายปันผลครึ่งปีแรกที่ 0.8 บาท</t>
  </si>
  <si>
    <t>https://thunhoon.com/article/278523</t>
  </si>
  <si>
    <t>หุ้นไทยวันนี้(28 ส.ค.66) บวก 2.77 จุด ซื้อ ESSO-BANPU ขาย EA</t>
  </si>
  <si>
    <t>https://thunhoon.com/article/278503</t>
  </si>
  <si>
    <t>หุ้นไทยพักเที่ยงวันนี้(28 ส.ค.66) บวก 5.34 จุด ซื้อ ESSO-AOT-BANPU</t>
  </si>
  <si>
    <t>https://thunhoon.com/article/278494</t>
  </si>
  <si>
    <t>SKRไฮซีซันหนุนพอร์ต อัดฉีด500ล.เสริมแกร่ง</t>
  </si>
  <si>
    <t>https://thunhoon.com/article/278490</t>
  </si>
  <si>
    <t>หุ้น AAV-ERW-AOT-BAFS โบรกฯ มองรับผลดี"เศรษฐา"เตรียมฟรีวีซ่าให้จีน-อินเดีย</t>
  </si>
  <si>
    <t>https://thunhoon.com/article/278466</t>
  </si>
  <si>
    <t>MGCโค้งท้ายเข้าไฮซีซัน ดันผลงานไตรมาส4แรง</t>
  </si>
  <si>
    <t>โค้งท้าย</t>
  </si>
  <si>
    <t>https://thunhoon.com/article/278595</t>
  </si>
  <si>
    <t>หุ้นไทยวันนี้(29 ส.ค.66) บวก 5.84 จุด ซื้อ AOT-DELTA หนุนตลาด</t>
  </si>
  <si>
    <t>https://thunhoon.com/article/278588</t>
  </si>
  <si>
    <t>PLANB โบรกฯ ชู top pick กลุ่ม อัพกำไรปี 66-67 เคาะเป้าใหม่ที่ 11บ.</t>
  </si>
  <si>
    <t>โบรกฯ ชู</t>
  </si>
  <si>
    <t>top pick</t>
  </si>
  <si>
    <t>https://thunhoon.com/article/278572</t>
  </si>
  <si>
    <t>TRCเล็งฟื้นแผน ลงทุนเหมืองแร่ ชี้โพแทชราคาดี</t>
  </si>
  <si>
    <t>https://thunhoon.com/article/278567</t>
  </si>
  <si>
    <t>หุ้นไทยพักเที่ยงวันนี้(29 ส.ค.66) บวก 6.06 จุด ซื้อ AOT ขาย IVL</t>
  </si>
  <si>
    <t>https://thunhoon.com/article/278565</t>
  </si>
  <si>
    <t>หุ้น AOT-AAV ราคาดีดขึ้น โบรกฯมองบวกฟรีวีซ่า กระตุ้นท่องเที่ยว</t>
  </si>
  <si>
    <t>https://thunhoon.com/article/278538</t>
  </si>
  <si>
    <t>SMD ฐานทุนแกร่ง ตุนเงินสด 371 ล้าน</t>
  </si>
  <si>
    <t>https://thunhoon.com/article/278541</t>
  </si>
  <si>
    <t>MOSHIรุก13สาขาใหม่ ชูไตรมาส4ยอดขายพีค</t>
  </si>
  <si>
    <t>https://thunhoon.com/article/278545</t>
  </si>
  <si>
    <t>PTTดีมานด์เด้งครึ่งหลัง อีวีครบวงจรดันรายได้</t>
  </si>
  <si>
    <t>https://thunhoon.com/article/278672</t>
  </si>
  <si>
    <t>หุ้นไทยวันนี้(30 ส.ค.66) บวก 7.86 จุด ซื้อกลุ่ม JMART-หุ้น PSP เหนือจอง 61.29%</t>
  </si>
  <si>
    <t>https://thunhoon.com/article/278662</t>
  </si>
  <si>
    <t>โปรโมชั่น Stamp หนุน CPALL โบรกมอง ดันยอดขาย Q3 เพิ่ม</t>
  </si>
  <si>
    <t>https://thunhoon.com/article/278661</t>
  </si>
  <si>
    <t>CNTเดิมเกมชิงงาน8พันล. ปักธงรายได้โตกระโดด50%</t>
  </si>
  <si>
    <t>CNT</t>
  </si>
  <si>
    <t>https://thunhoon.com/article/278660</t>
  </si>
  <si>
    <t>GFPTยอดขายQ3แกร่ง ดีมานด์ไก่ญี่ปุ่น-จีนดัน</t>
  </si>
  <si>
    <t>https://thunhoon.com/article/278641</t>
  </si>
  <si>
    <t>TKN เพิ่มเป้ายอดขายโต 20% ท่องเที่ยวหนุน-ไฮซีซันส่งออกจีน</t>
  </si>
  <si>
    <t>https://thunhoon.com/article/278639</t>
  </si>
  <si>
    <t>หุ้นไทยพักเที่ยงวันนี้(30 ส.ค.66) บวก 8.30 จุด ซื้อ ADVANC-JMART-PTTEP</t>
  </si>
  <si>
    <t>https://thunhoon.com/article/278629</t>
  </si>
  <si>
    <t>TU เคจีไอ คาดครึ่งปีหลังฟื้น-กลับมาโตปีหน้า ให้เป้าที่ 19.40 บาท</t>
  </si>
  <si>
    <t>https://thunhoon.com/article/278627</t>
  </si>
  <si>
    <t>SA ปลื้มหุ้นกู้ 3 ชุดมูลค่า 850 ลบ. ขายหมดเกลี้ยง-มั่นใจปีนี้โตแกร่ง</t>
  </si>
  <si>
    <t>https://thunhoon.com/article/278626</t>
  </si>
  <si>
    <t>AH โบรกฯ ชี้กำไร 2H66 โตดี มองจังหวะซื้อ ปันผลทั้งปี 4.6%</t>
  </si>
  <si>
    <t>https://thunhoon.com/article/278625</t>
  </si>
  <si>
    <t>BIZ ขายเครื่องฉายรังสี มูลค่า 370.8 ลบ. ดัน Backlog แตะ 920 ลบ. หนุนรายได้ปีนี้โต 10%</t>
  </si>
  <si>
    <t>https://thunhoon.com/article/278612</t>
  </si>
  <si>
    <t>ERWพักแตะ80% ราคาห้องดีดขึ้นอีก</t>
  </si>
  <si>
    <t>31/08/2023</t>
  </si>
  <si>
    <t>https://thunhoon.com/article/278743</t>
  </si>
  <si>
    <t>หุ้นไทยวันนี้(31 ส.ค.66) ร่วง 10.73 จุด ขาย PTT-PTTEP-TOP</t>
  </si>
  <si>
    <t>https://thunhoon.com/article/278739</t>
  </si>
  <si>
    <t>DPAINT จับมือพันธมิตรรุกขยายตลาด CLMV ตั้งเป้ารายได้ปีนี้โตตัวเลข 2 หลัก</t>
  </si>
  <si>
    <t>DPAINT</t>
  </si>
  <si>
    <t>https://thunhoon.com/article/278717</t>
  </si>
  <si>
    <t>หุ้นไทยพักเที่ยงวันนี้(31 ส.ค.66) ลบ 5.17 จุด ขาย TOP-PTTEP-EA</t>
  </si>
  <si>
    <t>https://thunhoon.com/article/278715</t>
  </si>
  <si>
    <t>HTCปรับเป้ารายได้พุ่ง11% อัพราคาขาย-ท่องเที่ยวบูม</t>
  </si>
  <si>
    <t>https://thunhoon.com/article/278710</t>
  </si>
  <si>
    <t>CPF โบรกฯ แนะเก็งกำไร ธุรกิจหมูไทย-จีน 2H66 ฟื้น</t>
  </si>
  <si>
    <t>https://thunhoon.com/article/278706</t>
  </si>
  <si>
    <t>AAI ดาโอ เพิ่มคำแนะนำ-ราคาเป้าหมาย มองผลดำเนินงานผ่านจุดต่ำสุดแล้ว</t>
  </si>
  <si>
    <t>ผ่านจุดต่ำสุดแล้ว</t>
  </si>
  <si>
    <t>https://thunhoon.com/article/278689</t>
  </si>
  <si>
    <t>โผหุ้นรับทรัพย์ฟรีวีซ่า SPA-AU-D-RPแววเด่น</t>
  </si>
  <si>
    <t>โผหุ้น</t>
  </si>
  <si>
    <t>RP</t>
  </si>
  <si>
    <t>https://thunhoon.com/article/278688</t>
  </si>
  <si>
    <t>TM จับตางบรัฐหนุนธุรกิจ ดันยอดเครื่องมือแพทย์ฟู</t>
  </si>
  <si>
    <t>TM</t>
  </si>
  <si>
    <t>https://thunhoon.com/article/278687</t>
  </si>
  <si>
    <t>ATP30 กองรถพร้อม 697 คัน ส่งพนักงานครึ่งหลังทำเงิน</t>
  </si>
  <si>
    <t>https://thunhoon.com/article/278693</t>
  </si>
  <si>
    <t>WHAUPน้ำ-ไฟพุ่ง ดีมานด์ขยายตัว เร่งอัพกำลังผลิต</t>
  </si>
  <si>
    <t xml:space="preserve"> เร่งอัพ</t>
  </si>
  <si>
    <t>https://thunhoon.com/article/278837</t>
  </si>
  <si>
    <t>SGP ราคาแก๊สพ้นจุดต่ำ ทวงแชมป์มาร์เก็ตแชร์</t>
  </si>
  <si>
    <t>พ้นจุดต่ำ</t>
  </si>
  <si>
    <t>https://thunhoon.com/article/278821</t>
  </si>
  <si>
    <t>หุ้นไทยวันนี้(1 ก.ย.66) ลบ 4.43 จุด ขาย BANPU-BDMS-KBANK</t>
  </si>
  <si>
    <t>https://thunhoon.com/article/278818</t>
  </si>
  <si>
    <t>AURAไฮซีซันดันQ4แจ่ม ปั้นสาขาใหม่รับทรัพย์</t>
  </si>
  <si>
    <t>ดันQ4</t>
  </si>
  <si>
    <t>ปั้นสาขาใหม่</t>
  </si>
  <si>
    <t>https://thunhoon.com/article/278796</t>
  </si>
  <si>
    <t>หุ้นไทยพักเที่ยงวันนี้(1 ก.ย.66) บวก 0.50 จุด ซื้อ PTTEP ขาย BANPU</t>
  </si>
  <si>
    <t>https://thunhoon.com/article/278790</t>
  </si>
  <si>
    <t>ปีทอง..JMT โบรกฯ คาดครึ่งปีหลังยังสดใส -กำไรปีนี้ทำนิวไฮ</t>
  </si>
  <si>
    <t>ยังสดใส</t>
  </si>
  <si>
    <t>https://thunhoon.com/article/278789</t>
  </si>
  <si>
    <t>BAFSปรับเป้าส่งน้ำมันพุ่ง อัพฐานลงทุนโซลาร์มองโก</t>
  </si>
  <si>
    <t>เป้าส่งน้ำมัน</t>
  </si>
  <si>
    <t>https://thunhoon.com/article/278788</t>
  </si>
  <si>
    <t>FTIจับตาโค้งสามโดดเด่น ดีลพาร์ตเนอร์ต่อยอด</t>
  </si>
  <si>
    <t>ดีลพาร์ตเนอร์</t>
  </si>
  <si>
    <t>https://thunhoon.com/article/278765</t>
  </si>
  <si>
    <t>STC ส่งซิกก่อสร้างบูม รัฐ-เอกชนดันพอร์ต</t>
  </si>
  <si>
    <t>ส่งซิก</t>
  </si>
  <si>
    <t>https://thunhoon.com/article/278744</t>
  </si>
  <si>
    <t>AMATA ราคาใกล้เป้าหมาย โบรกมีมุมมองบวก ยอดขายดี</t>
  </si>
  <si>
    <t>มุมมอง</t>
  </si>
  <si>
    <t>https://thunhoon.com/article/278764</t>
  </si>
  <si>
    <t>LEO โลจิสติกส์ครึ่งหลังเด่น จ่อบุ๊กรายได้ JV-M&amp;A</t>
  </si>
  <si>
    <t>https://thunhoon.com/article/278761</t>
  </si>
  <si>
    <t>MAJORจองโฆษณาพุ่ง ธุรกิจนอกโรงหนังหนุน</t>
  </si>
  <si>
    <t>จองโฆษณา</t>
  </si>
  <si>
    <t>https://thunhoon.com/article/278769</t>
  </si>
  <si>
    <t>BRRล็อกน้ำตาลสูง สองเด้งปริมาณ-ราคาดี</t>
  </si>
  <si>
    <t>https://thunhoon.com/article/278816</t>
  </si>
  <si>
    <t>BDMS โบรกฯ มองปันผลครึ่งปีแรกดีกว่าคาด มองแนวโน้มกำไร Q3 เติบโต</t>
  </si>
  <si>
    <t>https://thunhoon.com/article/278815</t>
  </si>
  <si>
    <t>JMART โบรกฯ คาดฟื้นตัวตั้งแต่ Q3/66 เตรียมรับผลดีนโยบายกระเป๋าเงินดิจิทัล</t>
  </si>
  <si>
    <t>https://thunhoon.com/article/278910</t>
  </si>
  <si>
    <t>หุ้นไทยวันนี้(4 ก.ย.66) ลบ 12.83 จุด ขายหุ้น TOP-BGRIM-GULF ฉุดตลาด</t>
  </si>
  <si>
    <t>https://thunhoon.com/article/278907</t>
  </si>
  <si>
    <t>หุ้น TOP ราคาร่วง โบรกฯ ชี้น้ำมันดิบรั่วลงทะเลกดดันหุ้นระยะสั้น</t>
  </si>
  <si>
    <t>https://thunhoon.com/article/278901</t>
  </si>
  <si>
    <t>BTG หยวนต้าฯ คาด Q3/66 ขาดทุนราว 200-400 ลบ. เหตุราคาหมูลดลง</t>
  </si>
  <si>
    <t>https://thunhoon.com/article/278900</t>
  </si>
  <si>
    <t>TFG โบรกฯ คาดกำไรฟื้นตัว Q4/66 ธุรกิจค้าปลีกหนุนระยะยาว</t>
  </si>
  <si>
    <t>https://thunhoon.com/article/278884</t>
  </si>
  <si>
    <t>หุ้นไทยพักเที่ยงวันนี้(4 ก.ย.66) ร่วง 9.78 จุด ขาย BANPU-BGRIM-GULF</t>
  </si>
  <si>
    <t>https://thunhoon.com/article/278877</t>
  </si>
  <si>
    <t>MASTER คาดผลประกอบการ Q3/66 โต นำเงินจาก IPO เข้าลงทุนต่อยอดธุรกิจ</t>
  </si>
  <si>
    <t>https://thunhoon.com/article/278876</t>
  </si>
  <si>
    <t>DMT 'ทิสโก้' ชี้ราคาหุ้นน่าสน ปันผลเฉลี่ย 8% โครงการใหม่หนุน upside</t>
  </si>
  <si>
    <t>หนุน upside</t>
  </si>
  <si>
    <t>https://thunhoon.com/article/278873</t>
  </si>
  <si>
    <t>จับตา SJWD ฟื้นตัวจากจุดต่ำสุด โบรกฯ ชี้หุ้นมีสตอรี่ ราคามี Upside</t>
  </si>
  <si>
    <t>https://thunhoon.com/article/278870</t>
  </si>
  <si>
    <t>TOP โบรกฯ คาดกำไรผ่านจุดต่ำสุดแล้ว อัพราคาเป้าหมายเป็น 64 บาท</t>
  </si>
  <si>
    <t>https://thunhoon.com/article/278856</t>
  </si>
  <si>
    <t>MTCรัฐบาลใหม่ดันพอร์ต ปักธงสินเชื่อโตแกร่ง20%</t>
  </si>
  <si>
    <t>https://thunhoon.com/article/278988</t>
  </si>
  <si>
    <t>หุ้นไทยวันนี้(5 ก.ย.66) ลบ 0.82 จุด ขาย BANPU-SCB ซื้อ SINGER</t>
  </si>
  <si>
    <t>https://thunhoon.com/article/278959</t>
  </si>
  <si>
    <t>หุ้นไทยพักเที่ยงวันนี้(5 ก.ย.66) บวก 2.63 จุด ซื้อ SINGER-JMART</t>
  </si>
  <si>
    <t>https://thunhoon.com/article/278955</t>
  </si>
  <si>
    <t>TKNอัพเป้ายอดขายโต20% สยายปีกเจาะยุโรป-เกาหลี</t>
  </si>
  <si>
    <t>https://thunhoon.com/article/278944</t>
  </si>
  <si>
    <t>DBSV แนะหุ้นเติบโต-การเงินมั่นคง AMATA-AOT-COM7 โดดเด่น</t>
  </si>
  <si>
    <t>https://thunhoon.com/article/278936</t>
  </si>
  <si>
    <t>WINMED คว้างานเพิ่ม 30 ล. ส่งซิกรายได้ปีนี้ทะลุเป้า 30%</t>
  </si>
  <si>
    <t>https://thunhoon.com/article/278923</t>
  </si>
  <si>
    <t>MGCอัดโปรดันยอดขาย ต้อนรับรัฐเร่งกระตุ้นศก.</t>
  </si>
  <si>
    <t>โปร</t>
  </si>
  <si>
    <r>
      <rPr>
        <rFont val="Arial"/>
        <color rgb="FF212529"/>
        <sz val="11.0"/>
      </rPr>
      <t>อัด</t>
    </r>
  </si>
  <si>
    <r>
      <rPr>
        <rFont val="Arial"/>
        <color rgb="FF212529"/>
        <sz val="11.0"/>
      </rPr>
      <t>ดัน</t>
    </r>
  </si>
  <si>
    <t>https://thunhoon.com/article/278934</t>
  </si>
  <si>
    <t>IIG ลุ้นครึ่งหลังพลิกบวก โชว์แผน M&amp;A-JV คิวแน่น</t>
  </si>
  <si>
    <t>https://thunhoon.com/article/278932</t>
  </si>
  <si>
    <t>TQMปีหลังยอดพีค ประกันรถอีวีมาแรง</t>
  </si>
  <si>
    <t>https://thunhoon.com/article/279058</t>
  </si>
  <si>
    <t>หุ้นไทยวันนี้(6 ก.ย.)ปิดบวก 0.92 จุด ซื้อ PTTEP-PTT ขาย SCGP</t>
  </si>
  <si>
    <t>https://thunhoon.com/article/279054</t>
  </si>
  <si>
    <t>IIG ส่งสัญญาณธุรกิจฟื้นตัว พร้อมลงทุน M&amp;A สิ้นปีนี้</t>
  </si>
  <si>
    <t>https://thunhoon.com/article/279038</t>
  </si>
  <si>
    <t>HFTล้อมอเตอร์ไซค์อีวียอดพุ่ง เล็งแตกไลน์ธุรกิจใหม่เสริม</t>
  </si>
  <si>
    <t>HFT</t>
  </si>
  <si>
    <t>https://thunhoon.com/article/279030</t>
  </si>
  <si>
    <t>หุ้นไทยพักเที่ยงวันนี้(6 ก.ย.66) ลบ 0.47 จุด ขาย SCGP ซื้อ PTTEP-PTT</t>
  </si>
  <si>
    <t>https://thunhoon.com/article/279027</t>
  </si>
  <si>
    <t>ซื้ออนาคต THCOM อัพเป้า 17.26 บ. คาดกระแสเงินสดแข็งแกร่งปี 2570</t>
  </si>
  <si>
    <t>https://thunhoon.com/article/279010</t>
  </si>
  <si>
    <t>KJL ลุยกำลังผลิต คำสั่งซื้อสินค้าพุ่ง กำไรนิวไฮต่อเนื่อง</t>
  </si>
  <si>
    <t>นิวไฮต่อเนื่อง</t>
  </si>
  <si>
    <t>https://thunhoon.com/article/279008</t>
  </si>
  <si>
    <t>JPARK โชว์พื้นฐานแกร่ง พร้อมเทรดอัพค่าธุรกิจ</t>
  </si>
  <si>
    <t>อัพค่า</t>
  </si>
  <si>
    <t>https://thunhoon.com/article/279007</t>
  </si>
  <si>
    <t>TNP-KK เด่นรับรัฐกระตุ้นศก. ลุ้นเงินดิจิทัลต่อยอดขายฟู</t>
  </si>
  <si>
    <t>https://thunhoon.com/article/279006</t>
  </si>
  <si>
    <t>SONIC ชูเป้ากรีนเอ็นเนอร์ยี่ ครึ่งหลังไฮซีซันขนส่งคึกคัก</t>
  </si>
  <si>
    <t>https://thunhoon.com/article/279005</t>
  </si>
  <si>
    <t>APUREแววออเดอร์พุ่ง ยอดขายปีนี้จะโต30%</t>
  </si>
  <si>
    <t>แววออเดอร์</t>
  </si>
  <si>
    <t>https://thunhoon.com/article/279137</t>
  </si>
  <si>
    <t>หุ้นไทยวันนี้(7 ก.ย.66) บวก 1.58 จุด ซื้อ PTTEP-ADVANC ขาย KTB</t>
  </si>
  <si>
    <t>https://thunhoon.com/article/279124</t>
  </si>
  <si>
    <t>J พ้นจุดต่ำQ3เทิร์นอะราวด์ เปิดคอมมูบางบัวทองก.ย.</t>
  </si>
  <si>
    <t>J</t>
  </si>
  <si>
    <t>https://thunhoon.com/article/279116</t>
  </si>
  <si>
    <t>บล.ดาโอ เพิ่มเป้า SPRC 11.00 บ. กำไรฟื้นตัวไตรมาส 3/66</t>
  </si>
  <si>
    <t>https://thunhoon.com/article/279114</t>
  </si>
  <si>
    <t>หุ้นไทยพักเที่ยงวันนี้(7 ก.ย.66) บวก 4.15 จุด ซื้อ PTTEP-CPALL ขาย KTB</t>
  </si>
  <si>
    <t>https://thunhoon.com/article/279113</t>
  </si>
  <si>
    <t>SCGP โบรกฯ คาดกำไรครึ่งปีหลังฟื้น แนะราคาหุ้นอ่อนตัวเป็นโอกาสช้อนซื้อ</t>
  </si>
  <si>
    <t>https://thunhoon.com/article/279111</t>
  </si>
  <si>
    <t>LPN ผุดแคมเปญกระตุ้นยอดขาย คอนโด “ลุมพินี” 16 โครงการ</t>
  </si>
  <si>
    <t>https://thunhoon.com/article/279101</t>
  </si>
  <si>
    <t>SAWAD ราคาหุ้น laggard กลุ่ม 'ดาโอ' คาดปี 67 จะขยายตัวเด่น</t>
  </si>
  <si>
    <t>https://thunhoon.com/article/279084</t>
  </si>
  <si>
    <t>HARN แก้มปริ ออเดอร์หนุน ตุนงาน 423 ล.</t>
  </si>
  <si>
    <t>https://thunhoon.com/article/279083</t>
  </si>
  <si>
    <t>VL อัพฐานกองเรือ โดดรับไฮซีซันขนส่ง</t>
  </si>
  <si>
    <t>รับไฮซีซัน</t>
  </si>
  <si>
    <t>https://thunhoon.com/article/279082</t>
  </si>
  <si>
    <t>TMILL ส่งซิกยอด Q3 ฟู 10% ใส่เกียร์ขยายตลาดใหม่</t>
  </si>
  <si>
    <t>https://thunhoon.com/article/279079</t>
  </si>
  <si>
    <t>โผหุ้นรับน้ำมันขาขึ้น PTTEP-PTTGC-SPRC</t>
  </si>
  <si>
    <t>https://thunhoon.com/article/279077</t>
  </si>
  <si>
    <t>BCPGบุ๊กขายไฟเต็มปี ลงทุนหนุนรายได้แกร่ง</t>
  </si>
  <si>
    <t>https://thunhoon.com/article/279089</t>
  </si>
  <si>
    <t>LHKต้นทุนลด-ยอดขายเพิ่ม ตลาดอีวีหนุนฐานออเดอร์</t>
  </si>
  <si>
    <t>LHK</t>
  </si>
  <si>
    <t>https://thunhoon.com/article/279088</t>
  </si>
  <si>
    <t>PRM ดีมานด์น้ำมันเจ็ตดีด เล็งซื้อเรือใหม่-ดีลM&amp;A</t>
  </si>
  <si>
    <t>https://thunhoon.com/article/279076</t>
  </si>
  <si>
    <t>SIRIคอนโดยอดขายพุ่ง อัพเป้าโอน1.2หมื่นล้าน</t>
  </si>
  <si>
    <t>https://thunhoon.com/article/279224</t>
  </si>
  <si>
    <t>KSL พลิกขาดทุน 165 ล. -132% วัตถุดิบแพง-ราคาน้ำตาลผันผวน</t>
  </si>
  <si>
    <r>
      <rPr>
        <rFont val="Arial"/>
        <color rgb="FF212529"/>
        <sz val="11.0"/>
      </rPr>
      <t>พลิก</t>
    </r>
  </si>
  <si>
    <t>https://thunhoon.com/article/279226</t>
  </si>
  <si>
    <t>RT โชว์แบ็กล็อกหมื่นล้านบ. เก็บกินยาว-ปีนี้รายได้โตต่อ</t>
  </si>
  <si>
    <t>https://thunhoon.com/article/279215</t>
  </si>
  <si>
    <t>หุ้นไทยวันนี้(8 ก.ย.66)ลบ 3.19 จุด ขาย PSP-BANPU-AOT ฉุดตลาด</t>
  </si>
  <si>
    <t>PSP</t>
  </si>
  <si>
    <t>https://thunhoon.com/article/279203</t>
  </si>
  <si>
    <t>WINMEDยอดขายโตแกร่ง ออเดอร์พุ่ง-รายได้ตามนัด</t>
  </si>
  <si>
    <t>ตามนัด</t>
  </si>
  <si>
    <t>https://thunhoon.com/article/279189</t>
  </si>
  <si>
    <t>หุ้นไทยพักเที่ยงวันนี้(8 ก.ย.66) บวก 1.25 จุด ซื้อ TRUE ขาย BANPU</t>
  </si>
  <si>
    <t>https://thunhoon.com/article/279180</t>
  </si>
  <si>
    <t>CK งานในมือ นิวไฮ STEC หุ้น laggard โครงการรถไฟ-มอเตอร์เวย์ กำลังจะมา</t>
  </si>
  <si>
    <t>งานในมือ</t>
  </si>
  <si>
    <t>https://thunhoon.com/article/279175</t>
  </si>
  <si>
    <t>DOHOME โบรกฯ มองรับผลดีกำลังซื้อเกษตรกรมีแนวโน้มดีขึ้น, อัพคำแนะนำเป็นซื้อ</t>
  </si>
  <si>
    <t>https://thunhoon.com/article/279166</t>
  </si>
  <si>
    <t>EKH โบรกฯ คาดกำไร Q3/66 โต มองรับผลบวกฟรีวีซ่าให้นทท.จีน</t>
  </si>
  <si>
    <t>https://thunhoon.com/article/279158</t>
  </si>
  <si>
    <t>BM ฟรีโซนกดต้นทุนลด ออเดอร์พรึ่บ-งบQ3 ฟื้น</t>
  </si>
  <si>
    <t>งบQ3</t>
  </si>
  <si>
    <t>https://thunhoon.com/article/279157</t>
  </si>
  <si>
    <t>BGCควงคู่ขาซื้อกิจการ ต้นทุนลดดันมาร์จิ้นฟู</t>
  </si>
  <si>
    <t>https://thunhoon.com/article/279155</t>
  </si>
  <si>
    <t>SSPรุกธุรกิจแพ็กเกจจิ้ง อัพมูลค่าตลาด2แสนล.</t>
  </si>
  <si>
    <t>มูลค่าตลาด</t>
  </si>
  <si>
    <t>https://thunhoon.com/article/279335</t>
  </si>
  <si>
    <t>WPHอัพฐานศูนย์รักษาโรค ล็อกเป้าดันผลงานทำนิวไฮ</t>
  </si>
  <si>
    <t>https://thunhoon.com/article/279321</t>
  </si>
  <si>
    <t>หุ้นไทยวันนี้(11 ก.ย.66) ลบ 6.23 จุด ขาย PTT-PTTEP-GPSC ฉุดตลาด</t>
  </si>
  <si>
    <t>https://thunhoon.com/article/279316</t>
  </si>
  <si>
    <t>XO ปรับเป้ารายได้ปี 66 โต 50% รับซอสส่งออกฟีเวอร์</t>
  </si>
  <si>
    <t>https://thunhoon.com/article/279299</t>
  </si>
  <si>
    <t>ANANลูกค้าโอนสนั่น โชว์ยอดเดือนส.ค.โต71%</t>
  </si>
  <si>
    <t>https://thunhoon.com/article/279295</t>
  </si>
  <si>
    <t>หุ้นไทยพักเที่ยงวันนี้(11 ก.ย.66) ลบ 6.56 จุด ขาย GPSC-PTTEP ซื้อ BH</t>
  </si>
  <si>
    <t>https://thunhoon.com/article/279286</t>
  </si>
  <si>
    <t>BEM โบรกฯ แนะซื้อ หลังตัวเลขผู้โดยสารรถไฟฟ้า ส.ค. ทำนิวไฮ</t>
  </si>
  <si>
    <t>ตัวเลขผู้โดยสาร</t>
  </si>
  <si>
    <t>https://thunhoon.com/article/279282</t>
  </si>
  <si>
    <t>JKN ผนึกกำลัง"Top News"เสริมความแข็งแกร่งช่องทีวี JKN18 , ราคาหุ้นพุ่ง</t>
  </si>
  <si>
    <t>https://thunhoon.com/article/279406</t>
  </si>
  <si>
    <t>หุ้นไทยวันนี้(12 ก.ย.66) บวก 4.56 จุด ซื้อ SABUY-DELTA นำตลาด</t>
  </si>
  <si>
    <t>https://thunhoon.com/article/279396</t>
  </si>
  <si>
    <t>AOT โบรกฯ คาดกำไร Q4 โตตามการฟื้นตัวของปริมาณผู้โดยสาร</t>
  </si>
  <si>
    <t>https://thunhoon.com/article/279394</t>
  </si>
  <si>
    <t>EGCO มี Upside เล็กน้อย จากสินทรัพย์ใหม่ในสหรัฐฯ</t>
  </si>
  <si>
    <t>https://thunhoon.com/article/279389</t>
  </si>
  <si>
    <t>TPIPLรัฐกระตุ้นเศรษฐกิจ ดีมานด์ปูน-พลาสติกพุ่ง</t>
  </si>
  <si>
    <t>https://thunhoon.com/article/279387</t>
  </si>
  <si>
    <t>"BCPG" จับตา Q3/66 เข้า High Season ตปท.โตได้อีก</t>
  </si>
  <si>
    <t>เข้า High Season</t>
  </si>
  <si>
    <t>https://thunhoon.com/article/279373</t>
  </si>
  <si>
    <t>หุ้นไทยพักเที่ยงวันนี้(12 ก.ย.66) บวก 5.85 จุด ซื้อ SABUY-DELTA-KCE</t>
  </si>
  <si>
    <t>https://thunhoon.com/article/279370</t>
  </si>
  <si>
    <t>ส่อง CPALL โบรกฯ คาดรับผลดีนโยบายกระตุ้นศก.รัฐบาลใหม่ -อัพกำไรปี 66-67</t>
  </si>
  <si>
    <t>https://thunhoon.com/article/279366</t>
  </si>
  <si>
    <t>"PTG" นโยบายลดราคาน้ำมันกระทบจำกัด โบรกฯ ปรับคำแนะนำขึ้นเป็น “ซื้อ ”</t>
  </si>
  <si>
    <t>https://thunhoon.com/article/279361</t>
  </si>
  <si>
    <t>SISB นักเรียนทะลุเป้า-ปรับค่าเทอม โบรกฯ คาดหนุน 2H66 โตเด่น</t>
  </si>
  <si>
    <t>https://thunhoon.com/article/279348</t>
  </si>
  <si>
    <t>XO ส่งออกบูม อัพเป้าโต 50 % ออเดอร์พรึ่บ</t>
  </si>
  <si>
    <t>https://thunhoon.com/article/279345</t>
  </si>
  <si>
    <t>A5 ชูโมเดลดันงบ 5 พันล. ปั๊มผลงานเทิร์นอะราวด์</t>
  </si>
  <si>
    <t>https://thunhoon.com/article/279343</t>
  </si>
  <si>
    <t>MC ผลงานปี67โตต่อ15% ปั้นรายได้CLMV-ออนไลน์</t>
  </si>
  <si>
    <t>https://thunhoon.com/article/279338</t>
  </si>
  <si>
    <t>HFTจ่อซื้อธุรกิจ‘อีไบค์’ ออเดอร์ใหม่เข้าQ3พรึบ</t>
  </si>
  <si>
    <t>ออเดอร์ใหม่เข้า</t>
  </si>
  <si>
    <t>พรึบ</t>
  </si>
  <si>
    <t>https://thunhoon.com/article/279350</t>
  </si>
  <si>
    <t>BEMลั่นก.ย.พุ่งต่อ โฆษณากลับมาฮอต</t>
  </si>
  <si>
    <t>พุ่งต่อ</t>
  </si>
  <si>
    <t>กลับมาฮอต</t>
  </si>
  <si>
    <t>13/09/2023</t>
  </si>
  <si>
    <t>https://thunhoon.com/article/279499</t>
  </si>
  <si>
    <t>KCG ลั่นQ4ผลงานนิวไฮน์ ผุดแคมเปญรับเทศกาลเจ</t>
  </si>
  <si>
    <t>นิวไฮน์</t>
  </si>
  <si>
    <t>https://thunhoon.com/article/279487</t>
  </si>
  <si>
    <t>หุ้นไทยวันนี้(13 ก.ย.66) ร่วง 10.19 จุด ขาย EA-HANA ซื้อ BBL</t>
  </si>
  <si>
    <t>https://thunhoon.com/article/279482</t>
  </si>
  <si>
    <t>หุ้น BH ราคาดีดขึ้น โบรกฯ เพิ่มราคาเป้าหมาย-คาดกำไร Q3/66 ทำนิวไฮ</t>
  </si>
  <si>
    <t>https://thunhoon.com/article/279453</t>
  </si>
  <si>
    <t>หุ้นไทยพักเที่ยงวันนี้(13 ก.ย.66) ร่วง 8.25 จุด ขาย EA-HANA-JMART</t>
  </si>
  <si>
    <t>https://thunhoon.com/article/279452</t>
  </si>
  <si>
    <t>RPH ไฮซีซันเฮลธ์แคร์ทำเงิน ลงทุนขยายบริการต่อยอด</t>
  </si>
  <si>
    <t>เฮลธ์แคร์</t>
  </si>
  <si>
    <t>ขยายบริการ</t>
  </si>
  <si>
    <t>https://thunhoon.com/article/279451</t>
  </si>
  <si>
    <t>SAPPE ส่งซิกผลงานเด่นQ3 ฐานต่างแดน-บาทอ่อนดัน</t>
  </si>
  <si>
    <t>https://thunhoon.com/article/279449</t>
  </si>
  <si>
    <t>"ซีจีเอส-ซีไอเอ็มบี" อัพราคาเป้าหมายหุ้น WHA - AMATA มองอุตฯ EV หนุนยอดขายโต</t>
  </si>
  <si>
    <t>https://thunhoon.com/article/279436</t>
  </si>
  <si>
    <t>PTTEP ราคาดีดขึ้น โบรกฯปรับเพิ่มคำแนะนำเป็นซื้อ-อัพราคาเป้าหมาย</t>
  </si>
  <si>
    <t>https://thunhoon.com/article/279417</t>
  </si>
  <si>
    <t>ICN แบ็กล็อกดันงบโตโดด ปักหมุดบิ๊กโปรเจ็กต์พันล.</t>
  </si>
  <si>
    <t>https://thunhoon.com/article/279416</t>
  </si>
  <si>
    <t>PTG จี้รัฐคุมค่าตลาด ขายQ4 พีคทำนิวไฮ</t>
  </si>
  <si>
    <t>พีคทำนิวไฮ</t>
  </si>
  <si>
    <t>https://thunhoon.com/article/279415</t>
  </si>
  <si>
    <t>NER เอลนีโญกระตุ้น ขยับราคาทำมาร์จิ้นฟู</t>
  </si>
  <si>
    <t>14/09/2023</t>
  </si>
  <si>
    <t>https://thunhoon.com/article/279559</t>
  </si>
  <si>
    <t>หุ้นไทยวันนี้บวก 9.83 จุด ซื้อ TOP-TRUE หุ้นน้องใหม่ COCOCO เหนือจอง 43.64%</t>
  </si>
  <si>
    <t>https://thunhoon.com/article/279539</t>
  </si>
  <si>
    <t>WPHพ้นต่ำสุดQ3พลิกแรง ต่างชาติดันฐานรายได้โดด</t>
  </si>
  <si>
    <t>พ้นต่ำสุด</t>
  </si>
  <si>
    <t>https://thunhoon.com/article/279533</t>
  </si>
  <si>
    <t>MGC เปิดศูนย์บริการซ่อมสี-ตัวถังรถยนต์ไฟฟ้า TESLA -สร้างรายได้โต</t>
  </si>
  <si>
    <t>https://thunhoon.com/article/279531</t>
  </si>
  <si>
    <t>หุ้นไทยพักเที่ยงวันนี้(14 ก.ย.66) บวก 6.30 จุด ซื้อ DELTA-TOP-HANA</t>
  </si>
  <si>
    <t>https://thunhoon.com/article/279519</t>
  </si>
  <si>
    <t>กรุงศรี พัฒนสิน มองกลุ่มค้าปลีกมี upside จากมติครม.หนุน ชู CPALL-DOHOME เด่น</t>
  </si>
  <si>
    <t>มี upside</t>
  </si>
  <si>
    <t>https://thunhoon.com/article/279508</t>
  </si>
  <si>
    <t>MTW ขยายรง. กำลังผลิตพุ่ง ดีมานด์ทะลัก</t>
  </si>
  <si>
    <t>https://thunhoon.com/article/279505</t>
  </si>
  <si>
    <t>D โดดรับฟรีวีซ่าพายอดพุ่ง เดินเกมท่องเที่ยวการแพทย์</t>
  </si>
  <si>
    <t>15/09/2023</t>
  </si>
  <si>
    <t>https://thunhoon.com/article/279628</t>
  </si>
  <si>
    <t>หุ้นไทยวันนี้(15 ก.ย.66) ลบ 3.11 จุด ขาย CRC ซื้อ COCOCO ราคาพุ่งแรง</t>
  </si>
  <si>
    <t>https://thunhoon.com/article/279606</t>
  </si>
  <si>
    <t>หุ้นไทยพักเที่ยงวันนี้(15 ก.ย.66) ลบ 1.04 จุด ซื้อ COCOCO ขาย CRC</t>
  </si>
  <si>
    <t>https://thunhoon.com/article/279603</t>
  </si>
  <si>
    <t>INGRS พลิกทำกำไร 12 ล. เพิ่ม 120% ชิ้นส่วนรถในมาเลย์-อินโดฯ เติบโตดี</t>
  </si>
  <si>
    <t>INGRS</t>
  </si>
  <si>
    <t>https://thunhoon.com/article/279569</t>
  </si>
  <si>
    <t>BYD จับตาปีหน้าสดใส ชูรถบัสไฟฟ้าผลงานดี</t>
  </si>
  <si>
    <t>https://thunhoon.com/article/279581</t>
  </si>
  <si>
    <t>READY ย้ำเป้าโต 20 % ผุด AI อัฉริยะทำเงิน</t>
  </si>
  <si>
    <t>ย้ำเป้า</t>
  </si>
  <si>
    <t>https://thunhoon.com/article/279580</t>
  </si>
  <si>
    <t>PSTC รับทรัพย์ บ.ย่อยคว้างาน หนุนยอด 30%</t>
  </si>
  <si>
    <t>https://thunhoon.com/article/279578</t>
  </si>
  <si>
    <t>KTMS เสกโรงงานไตเทียม อัพกำลังผลิตพุ่งขึ้น 2 เท่า</t>
  </si>
  <si>
    <t>พุ่งขึ้น</t>
  </si>
  <si>
    <t>16/09/2023</t>
  </si>
  <si>
    <t>https://thunhoon.com/article/279623</t>
  </si>
  <si>
    <t>RS โบรกฯ มองปันผล 0.60 บาทดีกว่าคาด แต่ราคาหุ้นสะท้อนไปแล้ว</t>
  </si>
  <si>
    <t>https://thunhoon.com/article/279622</t>
  </si>
  <si>
    <t>ส่องหุ้น AOT ฟื้นตัวตามการท่องเที่ยว ยูโอบีฯ ให้เป้า 83 บาท/หุ้น</t>
  </si>
  <si>
    <t>18/09/2023</t>
  </si>
  <si>
    <t>https://thunhoon.com/article/279718</t>
  </si>
  <si>
    <t>SYNEXส่งซิกโค้งท้ายนิวไฮ รับทรัพย์สินค้าไอทีทำเงิน</t>
  </si>
  <si>
    <t>https://thunhoon.com/article/279717</t>
  </si>
  <si>
    <t>หุ้นไทยวันนี้(18 ก.ย.66) ลบ 14.46 จุด ขาย HANA-DELTA-PTT ฉุดตลาด</t>
  </si>
  <si>
    <t>https://thunhoon.com/article/279705</t>
  </si>
  <si>
    <t>PROUD เตรียมย้ายหุ้นเข้า SET เผย Q3/66 สัญญาณดี กำลังซื้อต่างชาติหนุน</t>
  </si>
  <si>
    <t>PROUD</t>
  </si>
  <si>
    <t>สัญญาณดี</t>
  </si>
  <si>
    <t>https://thunhoon.com/article/279697</t>
  </si>
  <si>
    <t>DRTแย้มยอดขายQ3แกร่ง เล็งขยับราคาขายดันมาร์จิ้น</t>
  </si>
  <si>
    <t>https://thunhoon.com/article/279685</t>
  </si>
  <si>
    <t>หุ้นไทยพักเที่ยงวันนี้(18 ก.ย.66) ลบ 8.35 จุด ขาย HANA-DELTA</t>
  </si>
  <si>
    <t>https://thunhoon.com/article/279678</t>
  </si>
  <si>
    <t>CHG ครึ่งปีหลังแนวโน้มดี โบรกแนะนำ “ซื้อ” เป้า 3.60 บ.</t>
  </si>
  <si>
    <t>แนวโน้มดี</t>
  </si>
  <si>
    <t>https://thunhoon.com/article/279668</t>
  </si>
  <si>
    <t>ASPS ชู 2 หุ้นเด่น AOT-ERW รับมาตรการกระตุ้นท่องเที่ยว</t>
  </si>
  <si>
    <t>https://thunhoon.com/article/279652</t>
  </si>
  <si>
    <t>WARRIX ครึ่งหลังโตเด่น ลุยต่างแดน-โมเดิร์นเทรด</t>
  </si>
  <si>
    <t>https://thunhoon.com/article/279658</t>
  </si>
  <si>
    <t>TFGมุ่งสาขาค้าปลีก เพิ่มลูกค้าอัพรายได้</t>
  </si>
  <si>
    <t>19/09/2023</t>
  </si>
  <si>
    <t>https://thunhoon.com/article/279795</t>
  </si>
  <si>
    <t>หุ้นไทยวันนี้(19 ก.ย.66) ลบ 4.61 จุด ขาย BDMS-CPALL-KBANK</t>
  </si>
  <si>
    <t>https://thunhoon.com/article/279782</t>
  </si>
  <si>
    <t>PJWท่องเที่ยวดันครึ่งหลัง แพ็กเกจจิ้งพุ่งรับดีมานด์</t>
  </si>
  <si>
    <t>https://thunhoon.com/article/279781</t>
  </si>
  <si>
    <t>PRMรับทรัพย์โลจิสติกส์บูม ลุ้นจ่ายปันผลระหว่างกาล</t>
  </si>
  <si>
    <t>https://thunhoon.com/article/279766</t>
  </si>
  <si>
    <t>หุ้นไทยพักเที่ยงวันนี้(19 ก.ย.66) ลบ 3.42 จุด ขาย KBANK-SCB-KTB</t>
  </si>
  <si>
    <t>https://thunhoon.com/article/279761</t>
  </si>
  <si>
    <t>6 โบรกฯ สแกนหุ้นน้องใหม่ “TRP” พื้นฐานดี กำไรโตเด่น เคาะเป้าสูงสุด 26บ.</t>
  </si>
  <si>
    <t>https://thunhoon.com/article/279758</t>
  </si>
  <si>
    <t>TISCO โบรกฯ มองปันผลเด่น แต่ราคาหุ้นมี upside จำกัด</t>
  </si>
  <si>
    <t>https://thunhoon.com/article/279752</t>
  </si>
  <si>
    <t>FTEลุยชิงงานใหม่300ล. โค้งสามสดใส-คงเป้าโต10%</t>
  </si>
  <si>
    <t>โค้งสาม</t>
  </si>
  <si>
    <t>คงเป้า</t>
  </si>
  <si>
    <t>https://thunhoon.com/article/279736</t>
  </si>
  <si>
    <t>PRAPAT แววเด่น ส่งซิกทั้งปีทำนิวไฮ ผลงานโค้งท้ายพีค</t>
  </si>
  <si>
    <t>https://thunhoon.com/article/279731</t>
  </si>
  <si>
    <t>CPNเปิดห้างใหม่ปลายปี รายได้ค่าเช่า-อสังหาพุ่ง</t>
  </si>
  <si>
    <t>20/09/2023</t>
  </si>
  <si>
    <t>https://thunhoon.com/article/279866</t>
  </si>
  <si>
    <t>หุ้นไทยวันนี้(20 ก.ย.66) ลบ 15.06 จุด ขาย PTT-CPALL หุ้นน้องใหม่ SINO เหนือจอง 37.86%</t>
  </si>
  <si>
    <t>https://thunhoon.com/article/279860</t>
  </si>
  <si>
    <t>บล.ฟินันเซีย แนะนำ ICHI เป้า 19 บ. คาดกำไรไตรมาส 3 นิวไฮรอบ 8 ปี</t>
  </si>
  <si>
    <t>https://thunhoon.com/article/279851</t>
  </si>
  <si>
    <t>หุ้นไทยพักเที่ยงวันนี้(20 ก.ย.66) ร่วง 13.90 จุด ขายพลังงาน PTT-PTTEP</t>
  </si>
  <si>
    <t>https://thunhoon.com/article/279836</t>
  </si>
  <si>
    <t>บัวหลวง มองหุ้นกลุ่มท่องเที่ยวยังน่าสนใจ ชู AOT-CENTEL เด่น</t>
  </si>
  <si>
    <t>https://thunhoon.com/article/279834</t>
  </si>
  <si>
    <t>COCOCO ตั้งเป้ารายได้ปีนี้โต 30% ตามออเดอร์จีนทะลัก -เตรียมเพิ่มกำลังผลิตปีหน้า</t>
  </si>
  <si>
    <t>https://thunhoon.com/article/279833</t>
  </si>
  <si>
    <t>TISCO มีดีที่ปันผลสูงราว 8% 'ดาโอ' แนะถือ เคาะพื้นฐาน 105บ.</t>
  </si>
  <si>
    <t>https://thunhoon.com/article/279822</t>
  </si>
  <si>
    <t>หุ้น SINO เข้าเทรดวันแรกราคาเปิดที่ 1.60 บาท เพิ่มขึ้น 14.28%</t>
  </si>
  <si>
    <t>SINO</t>
  </si>
  <si>
    <t>https://thunhoon.com/article/279807</t>
  </si>
  <si>
    <t>DOD ผลิตอาหารเสริมบูม ลูกค้าใหม่ป้อนออเดอร์อื้อ</t>
  </si>
  <si>
    <t>https://thunhoon.com/article/279816</t>
  </si>
  <si>
    <t>ERWไฮซีซันหนุนค่าไฟลด รุกหนักขยายโรงแรมปีหน้า</t>
  </si>
  <si>
    <t>21/09/2023</t>
  </si>
  <si>
    <t>https://thunhoon.com/article/279942</t>
  </si>
  <si>
    <t>iPhone 15 ยอดขายไปได้ดี บล.ดีบีเอสฯแนะ COM7 เป้า 38.60 บ.</t>
  </si>
  <si>
    <t>ไปได้ดี</t>
  </si>
  <si>
    <t>https://thunhoon.com/article/279941</t>
  </si>
  <si>
    <t>หุ้นไทยวันนี้(21 ก.ย.66) บวก 6.36 จุด ซื้อ CPALL-TRUE ขาย DELTA</t>
  </si>
  <si>
    <t>https://thunhoon.com/article/279922</t>
  </si>
  <si>
    <t>INET แย้ม Q3/66 ผลงานสวยรับอานิสงส์ Digital Transformation ผลงานตามเป้า</t>
  </si>
  <si>
    <t>https://thunhoon.com/article/279915</t>
  </si>
  <si>
    <t>หุ้นไทยพักเที่ยงวันนี้(21 ก.ย.66) บวก 2.57 จุด ซื้อ CPALL ขาย DELTA</t>
  </si>
  <si>
    <t>https://thunhoon.com/article/279910</t>
  </si>
  <si>
    <t>3 โบรกฯ คาด ADVANC กำไร Q3/66 โต ส่องกลยุทธ์ลงทุน</t>
  </si>
  <si>
    <t>https://thunhoon.com/article/279901</t>
  </si>
  <si>
    <t>SAV กระแสตอบรับเยี่ยมนลท.แห่จอง IPO หมดเกลี้ยง คาดเข้าเทรด SET 26 ก.ย.</t>
  </si>
  <si>
    <t>22/09/2023</t>
  </si>
  <si>
    <t>https://thunhoon.com/article/280029</t>
  </si>
  <si>
    <t>หุ้นไทยวันนี้(22 ก.ย.66) ทะยาน 8.33 จุด ซื้อ ADVANC-BANPU ขาย SCB</t>
  </si>
  <si>
    <t>https://thunhoon.com/article/280021</t>
  </si>
  <si>
    <t>CPW เผย iPhone 15 ยอดจองทุบสถิติ ดันโค้งสุดท้ายเด่น รับไฮซีซั่นปี 66</t>
  </si>
  <si>
    <t>โค้งสุดท้าย</t>
  </si>
  <si>
    <t>รับไฮซีซั่น</t>
  </si>
  <si>
    <t>https://thunhoon.com/article/280000</t>
  </si>
  <si>
    <t>COM7 เผยยอดจอง iPhone 15 นิวไฮ คาดรายได้โต 20% ตามเป้า</t>
  </si>
  <si>
    <t>https://thunhoon.com/article/279996</t>
  </si>
  <si>
    <t>หุ้นไทยพักเที่ยงวันนี้(22 ก.ย.66) บวก 4.50 จุด ซื้อ ADVANC-PTT เทขาย SCB</t>
  </si>
  <si>
    <t>เทขาย</t>
  </si>
  <si>
    <t>https://thunhoon.com/article/279983</t>
  </si>
  <si>
    <t>SCB กรุงศรี พัฒนสิน มองราคาหุ้นร่วงเป็นโอกาสเข้าลงทุน มองพื้นฐานไม่เปลี่ยน</t>
  </si>
  <si>
    <t>https://thunhoon.com/article/279980</t>
  </si>
  <si>
    <t>ASPS ค้นหาหุ้นพื้นฐานดี ต่างชาติถือน้อย หลบจากความผันผวนตลาด</t>
  </si>
  <si>
    <t>https://thunhoon.com/article/279979</t>
  </si>
  <si>
    <t>COM7 'ดาโอ' ปรับเป้าขึ้นเป็น 40 บ. ยอดขาย-ปริมาณ iPhone15 โตดีหนุน 2H66</t>
  </si>
  <si>
    <t>https://thunhoon.com/article/279978</t>
  </si>
  <si>
    <t>หุ้น SCB ราคาร่วงแรง วอลุ่มหนาแน่น หลัง"เจพี มอร์แกน"ปรับลดน้ำหนักลงทุน</t>
  </si>
  <si>
    <t>https://thunhoon.com/article/279962</t>
  </si>
  <si>
    <t>ATP30 เพิ่มรถไฟฟ้า สัญญาณงบQ3 แกร่ง</t>
  </si>
  <si>
    <t>https://thunhoon.com/article/279961</t>
  </si>
  <si>
    <t>PPM ชูแผนธุรกิจดาวเด่น จ้องร่วมทุนโซลาร์ฟาร์ม</t>
  </si>
  <si>
    <t>ดาวเด่น</t>
  </si>
  <si>
    <t>https://thunhoon.com/article/279956</t>
  </si>
  <si>
    <t>INETจับตาผลงาน Q3โตต่อ R&amp;D-โซลาร์ฟาร์มคุมต้นทุน</t>
  </si>
  <si>
    <t>23/09/2023</t>
  </si>
  <si>
    <t>https://thunhoon.com/article/280022</t>
  </si>
  <si>
    <t>TTB โบรกฯ มองแนวโน้มกำไรดี แต่ราคาหุ้นมี upside จำกัด</t>
  </si>
  <si>
    <t>24/09/2023</t>
  </si>
  <si>
    <t>https://thunhoon.com/article/280034</t>
  </si>
  <si>
    <t>SISB 'ทิสโก้' คาดกำไร Q3/66 จะต่ำกว่าที่คาดไว้ ปรับคำแนะเป็นถือ</t>
  </si>
  <si>
    <t>ต่ำกว่าที่คาด</t>
  </si>
  <si>
    <t>25/09/2023</t>
  </si>
  <si>
    <t>https://thunhoon.com/article/280114</t>
  </si>
  <si>
    <t>หุ้นไทยวันนี้(25 ก.ย.66) ลบ 15.23 จุด ขาย EA-AOT-GULF ฉุดตลาด</t>
  </si>
  <si>
    <t>https://thunhoon.com/article/280113</t>
  </si>
  <si>
    <t>SJWD 'ทิสโก้' เคาะผลงานดีขึ้น 2H ห้องเย็น-อุตฯ ยานยนต์-ขนส่ง ตัวเร่ง</t>
  </si>
  <si>
    <t>https://thunhoon.com/article/280112</t>
  </si>
  <si>
    <t>BH คนไข้ต่างมากกว่าก่อนโควิด 'ดาโอ' ชี้ 2H66 จะเติบโตดี HoH</t>
  </si>
  <si>
    <t>จะเติบโตดี</t>
  </si>
  <si>
    <t>https://thunhoon.com/article/280098</t>
  </si>
  <si>
    <t>PLANB โบรกฯ ชี้ Q3/66 เด่นกว่า Q2, ปี 67 มี Story โตได้อีก</t>
  </si>
  <si>
    <t>https://thunhoon.com/article/280096</t>
  </si>
  <si>
    <t>SAV พร้อมเข้าเทรดพรุ่งนี้ มั่นใจพื้นฐานแข็งแกร่ง โบรกฯให้เป้า 25-29 บาท</t>
  </si>
  <si>
    <t>https://thunhoon.com/article/280090</t>
  </si>
  <si>
    <t>ICHI จับตา Q3/66 ทำสถิติใหม่ โบรกฯ คาดหนุน Upside กำไรปี 66</t>
  </si>
  <si>
    <t>หนุน Upside</t>
  </si>
  <si>
    <t>https://thunhoon.com/article/280088</t>
  </si>
  <si>
    <t>หุ้นไทยพักเที่ยงวันนี้(25 ก.ย.66) ร่วง 8.89 จุด ขาย AOT-EA-DELTA</t>
  </si>
  <si>
    <t>https://thunhoon.com/article/280084</t>
  </si>
  <si>
    <t>หุ้น SPRC ราคาดีดขึ้น โบรกฯ คาด Q3/66 พลิกมีกำไร-ธุรกิจโรงกลั่นขาขึ้น</t>
  </si>
  <si>
    <t>https://thunhoon.com/article/280083</t>
  </si>
  <si>
    <t>BANPU โบรกฯ ชี้จังหวะทยอยสะสม W5 กำลังสิ้นสุด พร้อมสถิติที่น่าสนใจ</t>
  </si>
  <si>
    <t>https://thunhoon.com/article/280081</t>
  </si>
  <si>
    <t>SNNP 'บัวหลวง' แนะสะสมรอบใหม่ ก่อน Peak Season Q4/66 ต่อเนื่องปี 67</t>
  </si>
  <si>
    <t>https://thunhoon.com/article/280080</t>
  </si>
  <si>
    <t>KEXนำเทคโนเร่งลดต้นทุน ตั้งเป้าปี67กลับมาพลิกบวก</t>
  </si>
  <si>
    <t>กลับมาพลิกบวก</t>
  </si>
  <si>
    <t>https://thunhoon.com/article/280079</t>
  </si>
  <si>
    <t>JR คาดรายได้โตก้าวกระโดดอีก 3-5 ปีข้างหน้า-ครึ่งปีหลังเข้าประมูลงานเพิ่ม</t>
  </si>
  <si>
    <t>https://thunhoon.com/article/280055</t>
  </si>
  <si>
    <t>GTB แบ็กล็อกทะลุ 600 ล. ลุยงานไซซ์มินิมาร์จิ้นสูง</t>
  </si>
  <si>
    <t>GTB</t>
  </si>
  <si>
    <t>https://thunhoon.com/article/280054</t>
  </si>
  <si>
    <t>HL ผุดสาขาปั๊มมาร์เก็ตแชร์ โอกาสโตสูง-ดันยอดพุ่ง 20%</t>
  </si>
  <si>
    <t>https://thunhoon.com/article/280061</t>
  </si>
  <si>
    <t>SISลุยซีเคียวริตี้ หนุนรายได้โตยาว ชูคลาวด์ขยายตัว</t>
  </si>
  <si>
    <t>โตยาว</t>
  </si>
  <si>
    <t>https://thunhoon.com/article/280064</t>
  </si>
  <si>
    <t>รัสเซียดันโรงกลั่นยกแผง SPRCเด่นไตรมาส3แรง</t>
  </si>
  <si>
    <t>https://thunhoon.com/article/280063</t>
  </si>
  <si>
    <t>BANPUไตรมาส4ดีสุด รุกเหมืองแร่อนาคต</t>
  </si>
  <si>
    <t>ไตรมาส4</t>
  </si>
  <si>
    <t>ดีสุด</t>
  </si>
  <si>
    <t>26/09/2023</t>
  </si>
  <si>
    <t>https://thunhoon.com/article/280186</t>
  </si>
  <si>
    <t>หุ้นไทยวันนี้(26 ก.ย.66) ปิดลบ 13.34 จุด ขาย KBANK-SCB-EA</t>
  </si>
  <si>
    <t>https://thunhoon.com/article/280173</t>
  </si>
  <si>
    <t>SAV ยืนยันผถห.เดิมไม่ขายหุ้น กองทุนมั่นใจพื้นฐานดี</t>
  </si>
  <si>
    <t>https://thunhoon.com/article/280163</t>
  </si>
  <si>
    <t>หุ้นไทยพักเที่ยงวันนี้(26 ก.ย.66) บวก 1.06 จุด ซื้อ PTTEP-BDMS</t>
  </si>
  <si>
    <t>https://thunhoon.com/article/280157</t>
  </si>
  <si>
    <t>I2 กิจการร่วมค้าหนุน Q4 พีค จ่อประมูลเติมพอร์ตงานฟู</t>
  </si>
  <si>
    <t>หนุน Q4</t>
  </si>
  <si>
    <t>พอร์ตงาน</t>
  </si>
  <si>
    <t>https://thunhoon.com/article/280156</t>
  </si>
  <si>
    <t>TPCH แย้มผลงานครึ่งปีหลังโตเด่น รับ 13 โรงไฟฟ้าเดินเครื่องเต็มสูบ</t>
  </si>
  <si>
    <t>https://thunhoon.com/article/280154</t>
  </si>
  <si>
    <t>TRUลุยออเดอร์รับทรัพย์ ดีลพันธมิตรจีนอัพฐานอีวี</t>
  </si>
  <si>
    <t>TRU</t>
  </si>
  <si>
    <t>https://thunhoon.com/article/280151</t>
  </si>
  <si>
    <t>หุ้น ITC ราคาดีดขึ้น โบรกฯ มองผลประกอบการผ่านจุดต่ำสุดแล้ว แนะซื้อ</t>
  </si>
  <si>
    <t>https://thunhoon.com/article/280144</t>
  </si>
  <si>
    <t>หุ้น SAV เข้าเทรดใน SET วันแรกราคาเปิดที่ 18.80 บาท ลดลง 1.05% จากราคา IPO</t>
  </si>
  <si>
    <t>https://thunhoon.com/article/280128</t>
  </si>
  <si>
    <t>ARROW ก่อสร้างฟื้นตัว ตุนออเดอร์อื้อ-ต้นทุนลด</t>
  </si>
  <si>
    <t>27/09/2023</t>
  </si>
  <si>
    <t>https://thunhoon.com/article/280253</t>
  </si>
  <si>
    <t>JPARK ขายเกลี้ยง IPO 110 ล้านหุ้น สะท้อนพื้นฐานแกร่ง ลงสนามเทรด 3 ต.ค.นี้</t>
  </si>
  <si>
    <t>https://thunhoon.com/article/280251</t>
  </si>
  <si>
    <t>หุ้นไทยวันนี้(27 ก.ย.66) ปิดบวก 3.13 จุด ซื้อ PTTEP-SCB-SAV</t>
  </si>
  <si>
    <t>ปิดบวก</t>
  </si>
  <si>
    <t>https://thunhoon.com/article/280233</t>
  </si>
  <si>
    <t>หุ้นไทยพักเที่ยงวันนี้(27 ก.ย.66) ลบ 2.04 ขาย DELTA-TISCO ซื้อ PTTEP</t>
  </si>
  <si>
    <t>https://thunhoon.com/article/280232</t>
  </si>
  <si>
    <t>ดาโอ' ส่อง BBL ราคาหุ้นน่าสน ลุ้นกำไร Upside เพิ่มจาก NIM ที่ดีกว่าคาด</t>
  </si>
  <si>
    <t>ลุ้นกำไร</t>
  </si>
  <si>
    <t>https://thunhoon.com/article/280221</t>
  </si>
  <si>
    <t>บล.กสิกรฯแนะ "ซื้อ" ESSO Upside สูงสุดหุ้นกลุ่มโรงกลั่น</t>
  </si>
  <si>
    <t>https://thunhoon.com/article/280205</t>
  </si>
  <si>
    <t>TPCH ครึ่งหลังเด่น โดดรับ 13 โรงไฟฟ้า เดินเครื่องเต็มสูบ</t>
  </si>
  <si>
    <t>https://thunhoon.com/article/280201</t>
  </si>
  <si>
    <t>WAVEสัญญาณบวก ชูวอลล์ตรีททำเงิน เล็งขยายสาขาเพิ่ม</t>
  </si>
  <si>
    <t>ชูวอลล์ตรีท</t>
  </si>
  <si>
    <t>https://thunhoon.com/article/280212</t>
  </si>
  <si>
    <t>ส่งออกดีเกินคาด ASIANมาร์จิ้นดีด</t>
  </si>
  <si>
    <t>28/09/2023</t>
  </si>
  <si>
    <t>https://thunhoon.com/article/280327</t>
  </si>
  <si>
    <t>หุ้นไทยวันนี้(28 ก.ย.66) ร่วงแรง 15.01 จุด ขาย SCB-PTT-BDMS</t>
  </si>
  <si>
    <t>https://thunhoon.com/article/280319</t>
  </si>
  <si>
    <t>หุ้น AU ราคาดีดขึ้น โบรกฯ มอง SSSG ก.ค.-ส.ค.ฟื้นตัว หนุนกำไร Q3/66 โต</t>
  </si>
  <si>
    <t>https://thunhoon.com/article/280314</t>
  </si>
  <si>
    <t>GFPT บริษัทยังคงเป้ารายได้โต 5-8% 'ทิสโก้' มองราคาปรับลง โอกาสสะสม</t>
  </si>
  <si>
    <t>https://thunhoon.com/article/280303</t>
  </si>
  <si>
    <t>ดาโอ' สแกน "KLINIQ" ราคาน่าสน คาด Q3/66 กำไรนิวไฮ</t>
  </si>
  <si>
    <t>https://thunhoon.com/article/280302</t>
  </si>
  <si>
    <t>หุ้นไทยพักเที่ยงวันนี้(28 ก.ย.66) ลบ 3.26 จุด ซื้อ BANPU-HANA-KCE</t>
  </si>
  <si>
    <t>https://thunhoon.com/article/280297</t>
  </si>
  <si>
    <t>BDMS โบรกฯคาดกำไร Q3/66 โต มอง Q4 ดีต่อเนื่อง แนะนำซื้อ</t>
  </si>
  <si>
    <t>มอง Q4</t>
  </si>
  <si>
    <t>https://thunhoon.com/article/280296</t>
  </si>
  <si>
    <t>CHAYOทุ่มพันล.ซื้อหนี้ มั่นใจผลงานปี66ทะลุเป้า</t>
  </si>
  <si>
    <t>https://thunhoon.com/article/280295</t>
  </si>
  <si>
    <t>DTCENTโค้งสามปั๊มยอดโต ขนส่ง-โลจิสติกส์หนุนGPS</t>
  </si>
  <si>
    <t>ปั๊มยอด</t>
  </si>
  <si>
    <t>https://thunhoon.com/article/280293</t>
  </si>
  <si>
    <t>SAPPEจับตาผลงานนิวไฮ บาทอ่อน-ส่งออกทำเงิน</t>
  </si>
  <si>
    <t>https://thunhoon.com/article/280290</t>
  </si>
  <si>
    <t>หุ้น PTTEP-TOP-SPRC ราคาดีดขึ้น โบรกฯ มองรับผลดีราคาน้ำมันปรับขึ้น</t>
  </si>
  <si>
    <t>https://thunhoon.com/article/280267</t>
  </si>
  <si>
    <t>ครม.เคาะพักหนี้เกษตรกร MTCมั่นใจเศรษฐกิจเติบโต</t>
  </si>
  <si>
    <t>https://thunhoon.com/article/280275</t>
  </si>
  <si>
    <t>UKEM ยานยนต์ดีมานด์ล้น มั่นใจรายได้ทั้งปีพลิกบวก</t>
  </si>
  <si>
    <t>https://thunhoon.com/article/280274</t>
  </si>
  <si>
    <t>M ยอดSSSGโตต่อ หยุดยาวเที่ยวบูม ลุยสาขาใน-ตปท.</t>
  </si>
  <si>
    <t>https://thunhoon.com/article/280273</t>
  </si>
  <si>
    <t>SMT แววไตรมาส3แจ่ม ออเดอร์อีวี-บาทอ่อนดัน</t>
  </si>
  <si>
    <t>แววไตรมาส3</t>
  </si>
  <si>
    <t>https://thunhoon.com/article/280268</t>
  </si>
  <si>
    <t>CHGผลงานครึ่งปีหลังเด่น มั่นใจรายได้ตามเป้า8พันล.</t>
  </si>
  <si>
    <t>https://thunhoon.com/article/280280</t>
  </si>
  <si>
    <t>ANANลั่นเทิร์นอะราวด์ อัพเป้าโอน-อัดโปรหนัก</t>
  </si>
  <si>
    <t>29/09/2023</t>
  </si>
  <si>
    <t>https://thunhoon.com/article/280409</t>
  </si>
  <si>
    <t>"ขันเงิน"ดัน ZAA สู่ธุรกิจเอ็นเตอร์เทนเม้นท์แนวใหม่, ตั้งเป้าปีหน้ารายได้โตไม่ต่ำกว่า 10%</t>
  </si>
  <si>
    <t>https://thunhoon.com/article/280403</t>
  </si>
  <si>
    <t>หุ้นไทยวันนี้(29 ก.ย.66) ร่วง 10.71 จุด ขาย DELTA ราคาไหลรูด 20.43% ฉุดตลาด</t>
  </si>
  <si>
    <t>https://thunhoon.com/article/280393</t>
  </si>
  <si>
    <t>JMT ออกหุ้นกู้ 2 ชุด ขาย 14-16 พ.ย. หนุนแผนซื้อหนี้ ดันผลงานแข็งแกร่ง</t>
  </si>
  <si>
    <t>https://thunhoon.com/article/280383</t>
  </si>
  <si>
    <t>SOLAR ปักหมุดรายได้ปีนี้โต 15-20% ลุ้นปิดจ๊อบงาน EPC กว่า 900 ลบ. ปลายปี</t>
  </si>
  <si>
    <t>https://thunhoon.com/article/280378</t>
  </si>
  <si>
    <t>หุ้นไทยพักเที่ยงวันนี้(29 ก.ย.66) ลบ 5.51 จุด เทขาย DELTA หนักฉุดตลาดร่วง</t>
  </si>
  <si>
    <t>https://thunhoon.com/article/280376</t>
  </si>
  <si>
    <t>PQSส่องดีมานด์แป้งมันพุ่ง รับทรัพย์ราคาขายดันยอด</t>
  </si>
  <si>
    <t>PQS</t>
  </si>
  <si>
    <t>https://thunhoon.com/article/280375</t>
  </si>
  <si>
    <t>SSPเล็งโซลาร์200เมก ธุรกิจใหม่ต่อยอดรายได้</t>
  </si>
  <si>
    <t>https://thunhoon.com/article/280373</t>
  </si>
  <si>
    <t>SPA 'ทิสโก้' คาดสดใสถึงปี 67 เคาะมูลค่าเหมาะสม 14.90 บ.</t>
  </si>
  <si>
    <t>https://thunhoon.com/article/280368</t>
  </si>
  <si>
    <t>จับตา SPRC กำไรสูงสุดของปี Q3/66 บล.ดาโอ เคาะพื้นฐาน 11 บาท</t>
  </si>
  <si>
    <t>https://thunhoon.com/article/280365</t>
  </si>
  <si>
    <t>หุ้น DELTA ร่วงแรง โบรกฯ ชี้มีความเสี่ยงหลุด SET50-มีบิ๊กล็อตราคาต่ำกว่ากระดาน</t>
  </si>
  <si>
    <t>https://thunhoon.com/article/280343</t>
  </si>
  <si>
    <t>KCG โดดรับผลบวกฟรีวีซ่า ปักหมุดปีนี้รายได้ทะยาน 10%</t>
  </si>
  <si>
    <t>https://thunhoon.com/article/280350</t>
  </si>
  <si>
    <t>TACC โค้งท้ายเด่น กำลังซื้อดันยอดบูม</t>
  </si>
  <si>
    <t>https://thunhoon.com/article/280349</t>
  </si>
  <si>
    <t>SPA ฟื้นชัดอัพเป้าโต 100% ไฮซีซันหนุนครึ่งหลังพีค</t>
  </si>
  <si>
    <t>https://thunhoon.com/article/280347</t>
  </si>
  <si>
    <t>SKYบินแน่นดันยอด ผลงานโค้งท้ายสนั่น</t>
  </si>
  <si>
    <t>https://thunhoon.com/article/280346</t>
  </si>
  <si>
    <t>GUNKULซิว1.15พันล. ลุยโซลาร์รูฟรายได้ฟู</t>
  </si>
  <si>
    <t>30/09/2023</t>
  </si>
  <si>
    <t>https://thunhoon.com/article/280396</t>
  </si>
  <si>
    <t>ยูโอบีฯ ส่องหุ้นกลุ่มสื่อ แนะกลยุทธ์ลงทุน ชู MAJOR-ONEE เด่น</t>
  </si>
  <si>
    <t>ชู</t>
  </si>
  <si>
    <t>https://thunhoon.com/article/280395</t>
  </si>
  <si>
    <t>BBL 'ทรีนีตี้' ชี้ราคาหุ้น Laggard กลุ่มฯ Q3/66 คาดกำไรโตสูงหลัง NIM ขาขึ้น</t>
  </si>
  <si>
    <t>https://thunhoon.com/article/280508</t>
  </si>
  <si>
    <t>JPARK พร้อมเทรดพรุ่งนี้ มั่นใจพื้นฐานแกร่งเติบโตสูง</t>
  </si>
  <si>
    <t>https://thunhoon.com/article/280500</t>
  </si>
  <si>
    <t>หุ้นไทยวันนี้(2 ต.ค.66) ลบ 1.97 จุด ขาย PTT-SCB ซื้อ DELTA</t>
  </si>
  <si>
    <t>https://thunhoon.com/article/280488</t>
  </si>
  <si>
    <t>"LDC" เตรียมบุกใต้ ประเดิมตรัง รับรู้รายได้ต้นปี 67 มั่นใจเติบโตรอบใหม่</t>
  </si>
  <si>
    <t>LDC</t>
  </si>
  <si>
    <t>https://thunhoon.com/article/280472</t>
  </si>
  <si>
    <t>หุ้นไทยพักเที่ยงวันนี้(2 ต.ค.66) บวก 1.96 จุด หุ้น DELTA ฟื้นหนุนตลาด</t>
  </si>
  <si>
    <t>https://thunhoon.com/article/280459</t>
  </si>
  <si>
    <t>NNCLดีลพาร์ตเนอร์ต่อยอด จีน-ญี่ปุ่นย้ายฐานดีมานด์ฟู</t>
  </si>
  <si>
    <t>NNCL</t>
  </si>
  <si>
    <t>https://thunhoon.com/article/280458</t>
  </si>
  <si>
    <t>ICHI 'หยวนต้า' แนะเก็งกำไรช่วงย่อตัว ชี้แกร่งต่อ แต่ราคาหุ้น Upside จำกัด</t>
  </si>
  <si>
    <t>https://thunhoon.com/article/280456</t>
  </si>
  <si>
    <t>TU เคจีไอฯ คาดกำไรเชิงบวกครึ่งปีหลังถึงปี 67 -ราคาหุ้นไม่แพง-ปันผลน่าสนใจ</t>
  </si>
  <si>
    <t>https://thunhoon.com/article/280433</t>
  </si>
  <si>
    <t>IP ครึ่งปีหลังผลงานผงาด จังหวะสะสม-กำไรโตแรง</t>
  </si>
  <si>
    <t>https://thunhoon.com/article/280439</t>
  </si>
  <si>
    <t>ZAAรุกอีเวนต์โกยเงิน ปักธงปี67โตแกร่ง10%</t>
  </si>
  <si>
    <t>https://thunhoon.com/article/280441</t>
  </si>
  <si>
    <t>ROJNAจีนรุมซื้อที่ดิน ลุ้นอัพราคามาร์จิ้นฟู</t>
  </si>
  <si>
    <t>https://thunhoon.com/article/280573</t>
  </si>
  <si>
    <t>หุ้นไทยวันนี้(3 ต.ค.66) ร่วงแรง 22.16 จุด ขายบิ๊กแคป PTT-PTTEP-DELTA</t>
  </si>
  <si>
    <t>https://thunhoon.com/article/280554</t>
  </si>
  <si>
    <t>NLพร้อมเทรดSETปีนี้ ระดมทุนอัพฐานแกร่ง</t>
  </si>
  <si>
    <t>https://thunhoon.com/article/280546</t>
  </si>
  <si>
    <t>หุ้นไทยวันนี้พักเที่ยง(3 ต.ค.66) ร่วงแรง 21 จุด ขายบิ๊กแคป PTT-PTTEP-SCGP</t>
  </si>
  <si>
    <t>https://thunhoon.com/article/280543</t>
  </si>
  <si>
    <t>COCOCO เพิ่มกำลังผลิตเป็น 3.1 แสนตัน หลังออเดอร์ใหม่ทะลัก รับรู้รายได้ Q1/67</t>
  </si>
  <si>
    <t>ออเดอร์ใหม่</t>
  </si>
  <si>
    <t>https://thunhoon.com/article/280542</t>
  </si>
  <si>
    <t>BRRรับทรัพย์บาทอ่อนหนุน ราคาน้ำตาลดีดดันรายได้โต</t>
  </si>
  <si>
    <t>https://thunhoon.com/article/280531</t>
  </si>
  <si>
    <t>หุ้น JPARK เข้าเทรดวันแรกราคาเปิดที่ 4.86 บาท เพิ่มขึ้น 27.89% จาก IPO</t>
  </si>
  <si>
    <t>https://thunhoon.com/article/280519</t>
  </si>
  <si>
    <t>ZIGA รุกเจาะฐานรายย่อย จับตางบเทิร์นอะราวด์แรง</t>
  </si>
  <si>
    <r>
      <rPr>
        <rFont val="Arial"/>
        <color rgb="FF212529"/>
        <sz val="11.0"/>
      </rPr>
      <t>จับตา</t>
    </r>
  </si>
  <si>
    <r>
      <rPr>
        <rFont val="Arial"/>
        <color rgb="FF212529"/>
        <sz val="11.0"/>
      </rPr>
      <t>แรง</t>
    </r>
  </si>
  <si>
    <t>https://thunhoon.com/article/280517</t>
  </si>
  <si>
    <t>CPNไฮซีซันดันQ4พีค ห้างใหม่รายได้ฟู</t>
  </si>
  <si>
    <t>https://thunhoon.com/article/280525</t>
  </si>
  <si>
    <t>GULFจ่ายไฟ662เมก กำไรดีด1.25พันล้าน</t>
  </si>
  <si>
    <t>https://thunhoon.com/article/280647</t>
  </si>
  <si>
    <t>หุ้นไทยวันนี้(4 ต.ค.66) บวก 3.95 จุด ซื้อ CPALL-PTTEP ขาย AOT</t>
  </si>
  <si>
    <t>https://thunhoon.com/article/280642</t>
  </si>
  <si>
    <t>AOT โบรกฯ คาดกำไร Q4/66 ฟื้นตัว แนะนำซื้อให้เป้า 85.25 บาท</t>
  </si>
  <si>
    <t>https://thunhoon.com/article/280629</t>
  </si>
  <si>
    <t>BLC บุกตลาดตปท. ตั้งเป้ารายได้ต่างประเทศโต 20% ต่อเนื่องทุกปี</t>
  </si>
  <si>
    <t>https://thunhoon.com/article/280627</t>
  </si>
  <si>
    <t>CGS-CIMB คาดกำไรกลุ่มแบงก์ Q3/66 โต ชู BBL-SCB หุ้นเด่นในกลุ่ม</t>
  </si>
  <si>
    <t>https://thunhoon.com/article/280618</t>
  </si>
  <si>
    <t>หุ้นไทยพักเที่ยงวันนี้(4 ต.ค.66) บวก 5.03 จุด ซื้อ PTTEP ขาย AOT-CENTEL</t>
  </si>
  <si>
    <t>https://thunhoon.com/article/280607</t>
  </si>
  <si>
    <t>SAV คาดรายได้จากให้บริการปีนี้โตราว 45%, ประกาศจ่ายปันผล 0.75 บาท/หุ้น</t>
  </si>
  <si>
    <t>https://thunhoon.com/article/280726</t>
  </si>
  <si>
    <t>หุ้นไทยวันนี้(5 ต.ค.66) ปิดบวก 1.30 จุด ซื้อ DELTA-AOT ขาย PTTEP</t>
  </si>
  <si>
    <t>https://thunhoon.com/article/280698</t>
  </si>
  <si>
    <t>MASTER 'ทรีนีตี้' แนะเก็งกำไร คาด Q3-Q4/66 ทำระดับ New High</t>
  </si>
  <si>
    <t>https://thunhoon.com/article/280696</t>
  </si>
  <si>
    <t>หุ้นไทยพักเที่ยงวันนี้(5 ต.ค.66) ลบ 2.35 จุด ขาย PTTEP ซื้อ DELTA</t>
  </si>
  <si>
    <t>https://thunhoon.com/article/280685</t>
  </si>
  <si>
    <t>"ICHI" เครื่องดื่มชาเขียวเติบโต โบรกฯ คาด Q3 กำไรนิวไฮรอบ 7 ปี</t>
  </si>
  <si>
    <t>https://thunhoon.com/article/280681</t>
  </si>
  <si>
    <t>SAPPE โบรกฯ คาดกำไร Q3/66 โต ทำนิวไฮรายไตรมาส แนะซื้อ</t>
  </si>
  <si>
    <t>https://thunhoon.com/article/280660</t>
  </si>
  <si>
    <t>SPA ไฮซีซันดันงบQ4 นิวไฮ วันชาติจีนหนุนบริการแน่น</t>
  </si>
  <si>
    <t>ดันงบ</t>
  </si>
  <si>
    <t>https://thunhoon.com/article/280806</t>
  </si>
  <si>
    <t>AEONTS กำไร Q2 ที่ 841.88 ลบ. ลดลง 6.83% จากปีก่อน แต่ดีกว่าโบรกฯ คาด</t>
  </si>
  <si>
    <t>https://thunhoon.com/article/280801</t>
  </si>
  <si>
    <t>TOP โบรกฯ คาดกำไร Q3/66 ทำนิวไฮปีนี้ แนะซื้อ ให้เป้า 68 บาท</t>
  </si>
  <si>
    <t>https://thunhoon.com/article/280799</t>
  </si>
  <si>
    <t>หุ้นไทยวันนี้(6 ต.ค.66) ร่วง 14.10 จุด ขายบิ๊กแคป GULF-DELTA-JMT กดตลาด</t>
  </si>
  <si>
    <t>https://thunhoon.com/article/280794</t>
  </si>
  <si>
    <t>TAN เคาะราคา IPO ที่ 16.50 บาท คาดเทรด ต.ค.-วาง 5 กลยุทธ์สร้างการเติบโตยั่งยืน</t>
  </si>
  <si>
    <r>
      <rPr>
        <rFont val="Arial"/>
        <color rgb="FF212529"/>
        <sz val="11.0"/>
      </rPr>
      <t>เติบโต</t>
    </r>
  </si>
  <si>
    <r>
      <rPr>
        <rFont val="Arial"/>
        <color rgb="FF000000"/>
        <sz val="11.0"/>
      </rPr>
      <t>ยั่งยืน</t>
    </r>
  </si>
  <si>
    <t>https://thunhoon.com/article/280768</t>
  </si>
  <si>
    <t>หุ้นไทยพักเที่ยงวันนี้(6 ต.ค.66) ลบ 3.29 จุด ขาย GULF-DELTA กดดันตลาด</t>
  </si>
  <si>
    <t>https://thunhoon.com/article/280766</t>
  </si>
  <si>
    <t>CCPผลงานโค้งสามโตต่อ ตุนแบ็กล็อกแน่น1.6พันล.</t>
  </si>
  <si>
    <t>CCP</t>
  </si>
  <si>
    <t>https://thunhoon.com/article/280765</t>
  </si>
  <si>
    <t>TKNยิ้มออเดอร์จีนทะลัก ลุยออกสินค้าใหม่กระตุ้น</t>
  </si>
  <si>
    <t>https://thunhoon.com/article/280757</t>
  </si>
  <si>
    <t>SGPโชว์ดีมานด์แอลพีจีพุ่ง เล็งศึกษาลงทุนต่างแดนเพิ่ม</t>
  </si>
  <si>
    <t>https://thunhoon.com/article/280755</t>
  </si>
  <si>
    <t>NCHไฮซีซันอัพยอดโค้งท้าย จ่อโครงการใหม่เติมพอร์ต</t>
  </si>
  <si>
    <t>https://thunhoon.com/article/280754</t>
  </si>
  <si>
    <t>SYNEXสินค้าไอโฟน15ขายดี เดินหน้ารุกธุรกิจเกมทำเงิน</t>
  </si>
  <si>
    <t>https://thunhoon.com/article/280743</t>
  </si>
  <si>
    <t>TMI ออเดอร์ล้น หลอดไฟไล่ยุงบูม รับไข้เลือดออก</t>
  </si>
  <si>
    <t>https://thunhoon.com/article/280740</t>
  </si>
  <si>
    <t>KUN เจ้าของที่ย่องเจรจา JV จ่อบุ๊กยอดโอนโค้งท้ายพรึ่บ</t>
  </si>
  <si>
    <t>https://thunhoon.com/article/280738</t>
  </si>
  <si>
    <t>ชี้เป้าAP-SIRIเด่นสุดในกลุ่ม ลุ้นนโยบายรัฐกระตุ้นอสังหา</t>
  </si>
  <si>
    <t>https://thunhoon.com/article/280796</t>
  </si>
  <si>
    <t>คาด SPALI ยอดจอง Q4 แข็งแกร่ง บล.ทิสโก้ แนะ “ซื้อ” เป้า 26 บ.</t>
  </si>
  <si>
    <t>https://thunhoon.com/article/280786</t>
  </si>
  <si>
    <t>Wellness โตดี หนุน KLINIQ แนวโน้มกำไรขาขึ้น ไตรมาส 3</t>
  </si>
  <si>
    <t>https://thunhoon.com/article/280777</t>
  </si>
  <si>
    <t>SCGP ผลตอบแทนต่อความเสี่ยงน่าสนใจ</t>
  </si>
  <si>
    <t>https://thunhoon.com/article/280893</t>
  </si>
  <si>
    <t>AMARC ครึ่งปีหลังสดใส ขยายศูนย์หัวเมือง ตจว.</t>
  </si>
  <si>
    <t>AMARC</t>
  </si>
  <si>
    <t>https://thunhoon.com/article/280888</t>
  </si>
  <si>
    <t>หุ้นไทยวันนี้(9 ต.ค.66) ลบ 6.73 จุด ขายกลุ่ม JMART ซื้อ PTTEP-BANPU</t>
  </si>
  <si>
    <t>https://thunhoon.com/article/280883</t>
  </si>
  <si>
    <t>ROJNA ธุรกิจไฟฟ้าถ่วง ซ้ำหุ้น GULF ร่วง</t>
  </si>
  <si>
    <t>ถ่วง</t>
  </si>
  <si>
    <t>https://thunhoon.com/article/280878</t>
  </si>
  <si>
    <t>กลุ่ม JMART คาดฟื้นตัวครึ่งปีหลัง -JMT แย้มซื้อหนี้เพิ่มอีก 3 หมื่นลบ.</t>
  </si>
  <si>
    <t>https://thunhoon.com/article/280876</t>
  </si>
  <si>
    <t>NIM ที่กว้างขึ้น เป็น Key growth ของกำไร BBL-KTB เด่น</t>
  </si>
  <si>
    <t>https://thunhoon.com/article/280875</t>
  </si>
  <si>
    <t>TU โบรกฯ คาด Red Lobster ฉุดงบ Q3/66 แนวโน้ม Q4 ฟื้น แนะซื้อ</t>
  </si>
  <si>
    <t>https://thunhoon.com/article/280861</t>
  </si>
  <si>
    <t>หุ้นไทยพักเที่ยงวันนี้(9 ต.ค.66) ร่วง 9.79 จุด ขาย JMT-JMART-IVL</t>
  </si>
  <si>
    <t>https://thunhoon.com/article/280856</t>
  </si>
  <si>
    <t>RBFตลาดต่างแดนหนุนQ4 ลุยอัพสัดส่วนรายได้เป็น40%</t>
  </si>
  <si>
    <t>https://thunhoon.com/article/280855</t>
  </si>
  <si>
    <t>DRTขยับราคามาร์จิ้นฟู27% ชูอสังหาขยายลงทุนดันธุรกิจ</t>
  </si>
  <si>
    <t>https://thunhoon.com/article/280854</t>
  </si>
  <si>
    <t>CPAXT แนวโน้ม Q3 กำไรเพิ่ม 16% บล.กสิกรฯแนะ “ซื้อ” เป้า 42.30 บ.</t>
  </si>
  <si>
    <t>https://thunhoon.com/article/280849</t>
  </si>
  <si>
    <t>ดาโอคาด BDMS ได้แรงหนุนดี เข้าสู้ช่วงไฮซีซั่น</t>
  </si>
  <si>
    <t>https://thunhoon.com/article/280845</t>
  </si>
  <si>
    <t>AEONTS โบรกฯ ชี้กำไรดีกว่าคาด แต่สัญญาณหนี้เสียยังน่าเป็นห่วง</t>
  </si>
  <si>
    <t>https://thunhoon.com/article/280822</t>
  </si>
  <si>
    <t>ส่องหุ้น MASTER กำไรQ3 ทำนิวไฮ เป้าไกล 78 บาท</t>
  </si>
  <si>
    <t>https://thunhoon.com/article/280826</t>
  </si>
  <si>
    <t>FTIรายได้1.45พันล. ดีลพันธมิตรหนุนโต</t>
  </si>
  <si>
    <r>
      <rPr>
        <rFont val="Arial"/>
        <color rgb="FF212529"/>
        <sz val="11.0"/>
      </rPr>
      <t>หนุนโต</t>
    </r>
  </si>
  <si>
    <t>https://thunhoon.com/article/280831</t>
  </si>
  <si>
    <t>TFGบริโภคกลับมาคึก ผ่านจุดต่ำ-ราคาหมูเด้ง</t>
  </si>
  <si>
    <t>บริโภค</t>
  </si>
  <si>
    <t>กลับมาคึก</t>
  </si>
  <si>
    <t>ผ่านจุดต่ำ</t>
  </si>
  <si>
    <t>https://thunhoon.com/article/280808</t>
  </si>
  <si>
    <t>IIIลุ้นโลจิสติกส์ฟื้นQ4 รุกบริการปักหมุดเอเชีย</t>
  </si>
  <si>
    <t>https://thunhoon.com/article/280829</t>
  </si>
  <si>
    <t>AHอีวีดันเร่งกวาด ยอดขายเอ็มจีแรง</t>
  </si>
  <si>
    <t>https://thunhoon.com/article/280965</t>
  </si>
  <si>
    <t>หุ้นไทยวันนี้(10 ต.ค.66) บวก 2.73 จุด ซื้อ DELTA-HANA ขาย CPF</t>
  </si>
  <si>
    <t>https://thunhoon.com/article/280961</t>
  </si>
  <si>
    <t>BH โบรกฯ คาดกำไร Q3/66 เติบโต แนะซื้อเก็งกำไร ให้เป้า 270 บาท</t>
  </si>
  <si>
    <t>https://thunhoon.com/article/280943</t>
  </si>
  <si>
    <t>PLUSรับอานิสงส์บาทอ่อน คลอดโปรดักต์ใหม่โกยเงิน</t>
  </si>
  <si>
    <t>https://thunhoon.com/article/280941</t>
  </si>
  <si>
    <t>หุ้นไทยพักเที่ยงวันนี้(10 ต.ค.66) บวก 4.74 จุด ซื้อ DELTA-KCE-HANA นำตลาด</t>
  </si>
  <si>
    <t>https://thunhoon.com/article/280935</t>
  </si>
  <si>
    <t>หุ้น DELTA ราคาดีดขึ้น เคจีไอ เพิ่มคำแนะนำเป็นซื้อ ให้เป้า 100 บาท</t>
  </si>
  <si>
    <t>https://thunhoon.com/article/280932</t>
  </si>
  <si>
    <t>PTTEP ซีจีเอส-ซีไอเอ็มบี คาดครึ่งปีหลังแนวโน้มบวก แนะซื้อให้เป้า 189 บาท</t>
  </si>
  <si>
    <t>https://thunhoon.com/article/280930</t>
  </si>
  <si>
    <t>CIS เผยแนวโน้มราคา ทอง น้ำมัน ขาขึ้น แนะนำหุ้นเทคโนโลยี สหรัฐฯ</t>
  </si>
  <si>
    <t>CIS</t>
  </si>
  <si>
    <t>https://thunhoon.com/article/280926</t>
  </si>
  <si>
    <t>DPAINT รายได้โต2 หลัก ออเดอร์ทะลัก 130 ลบ.</t>
  </si>
  <si>
    <t>https://thunhoon.com/article/280923</t>
  </si>
  <si>
    <t>จับตา BH กำไร Q3/66 เด่นสุดในกลุ่ม นิวไฮต่อเนื่อง</t>
  </si>
  <si>
    <t>https://thunhoon.com/article/280920</t>
  </si>
  <si>
    <t>หุ้น SRS เข้าเทรดวันแรกราคาเปิดที่ 21.60 บาท เพิ่มขึ้น 35% จาก IPO</t>
  </si>
  <si>
    <t>SRS</t>
  </si>
  <si>
    <t>https://thunhoon.com/article/280911</t>
  </si>
  <si>
    <t>YGG ก้าวสู่เวทีโลก ผลิตหนังฮอลลีวูด ปั๊มมาร์จิ้น-กำไรฟู</t>
  </si>
  <si>
    <t>https://thunhoon.com/article/280910</t>
  </si>
  <si>
    <t>AMARC ชี้เกษตรฟื้น งานรัฐจ่อ-รุกเหนือ</t>
  </si>
  <si>
    <t>เกษตร</t>
  </si>
  <si>
    <t>https://thunhoon.com/article/280901</t>
  </si>
  <si>
    <t>WPHย้ำปี66รายได้ตามเป้า ต่างชาติใช้บริการต่อเนื่อง</t>
  </si>
  <si>
    <t>https://thunhoon.com/article/281039</t>
  </si>
  <si>
    <t>TISCO ไตรมาส 3/66 กำไรโต 5.7% งวด 9 เดือนกำไร 5.5 พันล. +1.9%</t>
  </si>
  <si>
    <t>https://thunhoon.com/article/281031</t>
  </si>
  <si>
    <t>หุ้นไทยวันนี้(11 ต.ค.66) ทะยาน 21.54 จุด ซื้อ HANA-DELTA-PTT</t>
  </si>
  <si>
    <t>https://thunhoon.com/article/281030</t>
  </si>
  <si>
    <t>LPNเล็งโครงการใหม่โค้งท้าย คอนโดเด่นดันมูลค่าพอร์ต</t>
  </si>
  <si>
    <t>https://thunhoon.com/article/281029</t>
  </si>
  <si>
    <t>SKEลุ้นโค้งส่งท้ายฟอร์มดี RDFหนุนพอร์ตรายได้เพิ่ม</t>
  </si>
  <si>
    <t>https://thunhoon.com/article/281025</t>
  </si>
  <si>
    <t>หุ้น HANA ราคาพุ่ง วอลุ่มแน่น "ซีจีเอส-ซีไอเอ็ม"ปรับเพิ่มคำแนะนำเป็นซื้อ</t>
  </si>
  <si>
    <t>https://thunhoon.com/article/281014</t>
  </si>
  <si>
    <t>SIRIลุย22โครงการ3.6หมื่นล. ส่งซิกผลงาน9เดือนเกินคาด</t>
  </si>
  <si>
    <t>https://thunhoon.com/article/281007</t>
  </si>
  <si>
    <t>BDMS กำไรไตรมาส 3 แข็งแกร่ง กังวลปัจจัยรายใหญ่ขายหุ้น</t>
  </si>
  <si>
    <t>https://thunhoon.com/article/281005</t>
  </si>
  <si>
    <t>หุ้นไทยพักเที่ยงพุ่งแรง 20.27 จุด ซื้อบิ๊กแคป PTT-SCB-DELTA หนุนตลาด</t>
  </si>
  <si>
    <t>https://thunhoon.com/article/281004</t>
  </si>
  <si>
    <t>ส่องประเด็น เฟ้น 4 หุ้นเด่น BANPU-BH-CPN-EGCO</t>
  </si>
  <si>
    <t>https://thunhoon.com/article/281003</t>
  </si>
  <si>
    <t>สงครามอิสราเอล ไม่กระทบมาก บล.กสิกรฯคาด BH กำไรนิวไฮ Q3</t>
  </si>
  <si>
    <t>https://thunhoon.com/article/280998</t>
  </si>
  <si>
    <t>PRIME ออกโรงชี้แจงข่าว ยันหุ้นกู้ 200 ลบ.ขายหมดผลตอบรับดี</t>
  </si>
  <si>
    <t>https://thunhoon.com/article/280996</t>
  </si>
  <si>
    <t>SCGP การฟื้นตัวล่าช้าออกไป บล.กสิกรฯลดเป้าเหลือ 35 บ.</t>
  </si>
  <si>
    <t>การฟื้นตัว</t>
  </si>
  <si>
    <t>https://thunhoon.com/article/280983</t>
  </si>
  <si>
    <t>DPAINT แก้มปริ ออเดอร์ล้นทะลัก รับทรัพย์ 130 ล.</t>
  </si>
  <si>
    <t>ล้นทะลัก</t>
  </si>
  <si>
    <t>https://thunhoon.com/article/280982</t>
  </si>
  <si>
    <t>SRS อวดงานแน่น ลุยพัฒนาซอฟต์แวร์</t>
  </si>
  <si>
    <t>อวดงาน</t>
  </si>
  <si>
    <t>https://thunhoon.com/article/280981</t>
  </si>
  <si>
    <t>READY ขยายแพลตฟอร์ม เร่งเจาะฐานใหม่อัพยอด</t>
  </si>
  <si>
    <t>ฐานใหม่</t>
  </si>
  <si>
    <t>อัพยอด</t>
  </si>
  <si>
    <t>https://thunhoon.com/article/280980</t>
  </si>
  <si>
    <t>โบรกสแกนหุ้นเด่นโค้งท้าย SPA-D-TACC ท่องเที่ยวปัง</t>
  </si>
  <si>
    <t>https://thunhoon.com/article/280978</t>
  </si>
  <si>
    <t>TOGสงครามไม่กระทบ ลุยปั๊มโปรดักต์ต่อยอด</t>
  </si>
  <si>
    <t>https://thunhoon.com/article/281115</t>
  </si>
  <si>
    <t>หุ้นไทยวันนี้(12 ต.ค.66) ลบ 5.24 จุด ขาย JMT-DELTA ถ่วงตลาด</t>
  </si>
  <si>
    <t>https://thunhoon.com/article/281100</t>
  </si>
  <si>
    <t>SRS มั่นใจเติบโต ผู้บริหารเก็บหุ้นเพิ่ม เสริมความเชื่อนักลงทุน</t>
  </si>
  <si>
    <t>https://thunhoon.com/article/281083</t>
  </si>
  <si>
    <t>หุ้นไทยพักเที่ยงวันนี้(12 ต.ค.66) ลบ 4.02 จุด ขาย PTT-DELTA-JMT</t>
  </si>
  <si>
    <t>https://thunhoon.com/article/281080</t>
  </si>
  <si>
    <t>CK โบรกคาดผลงานQ3 แข็งแกร่ง มองเป้า 25-27 บ.</t>
  </si>
  <si>
    <t>https://thunhoon.com/article/281076</t>
  </si>
  <si>
    <t>หุ้น OTO ร่วงแรงกว่า 14% ตลท.เตือนนลท.ให้ศึกษางบการเงิน-คำชี้แจงใน 26 ต.ค.</t>
  </si>
  <si>
    <t>https://thunhoon.com/article/281071</t>
  </si>
  <si>
    <t>เคจีไอ แนะเก็งกำไร 3 หุ้นเด่นวันนี้ SFLEX-WHA-PLANB</t>
  </si>
  <si>
    <t>https://thunhoon.com/article/281046</t>
  </si>
  <si>
    <t>AUCT สบช่องเพิ่มจุดรับรถ ปูทางซัพพลายไหลเข้าอื้อ</t>
  </si>
  <si>
    <t>ซัพพลาย</t>
  </si>
  <si>
    <t>ไหลเข้าอื้อ</t>
  </si>
  <si>
    <t>https://thunhoon.com/article/281059</t>
  </si>
  <si>
    <t>CPAXTขอร่วมเงินดิจิทัล ชูไฮบริดหนุนปี67โต20%</t>
  </si>
  <si>
    <t>13/10/2023</t>
  </si>
  <si>
    <t>https://thunhoon.com/article/281106</t>
  </si>
  <si>
    <t>DOHOME โบรกฯ คาดกำไร Q3/66 ฟื้น แนวโน้ม Q4 โตก้าวกระโดด</t>
  </si>
  <si>
    <t>14/10/2023</t>
  </si>
  <si>
    <t>https://thunhoon.com/article/281101</t>
  </si>
  <si>
    <t>AU รายได้-กำไรเติบโตดี บล.ทิสโก้มองเป้าราคา 13 บ.</t>
  </si>
  <si>
    <t>15/10/2023</t>
  </si>
  <si>
    <t>https://thunhoon.com/article/281096</t>
  </si>
  <si>
    <t>TOP โบรกมองเชิงบวก คาดกำไร Q3 สูงสุดของปี</t>
  </si>
  <si>
    <t>https://thunhoon.com/article/281119</t>
  </si>
  <si>
    <t>TIDLOR โบรกฯ คาดกำไรครึ่งปีหลัง-ปี 67 ฟื้น-ราคาหุ้นสะท้อนปัจจัยลบแล้ว</t>
  </si>
  <si>
    <t>https://thunhoon.com/article/281111</t>
  </si>
  <si>
    <t>CHG โบรกฯ มองกำไรผ่านจุดต่ำสุดแล้ว-คาด Q3/66 โต มองเป็นโอกาสลงทุน</t>
  </si>
  <si>
    <t>16/10/2023</t>
  </si>
  <si>
    <t>https://thunhoon.com/article/281204</t>
  </si>
  <si>
    <t>หุ้นไทยวันนี้(16 ต.ค.66) ดิ่ง 23.64 จุด ขาย CPALL-DELTA-JMT</t>
  </si>
  <si>
    <t>https://thunhoon.com/article/281187</t>
  </si>
  <si>
    <t>TMI โตแกร่ง รุกคืบประมูลงานโครงการภาครัฐ</t>
  </si>
  <si>
    <t>https://thunhoon.com/article/281170</t>
  </si>
  <si>
    <t>BDMS โบรกฯ ชู Top Pick กลุ่ม คาดกำไร Q3/66 ทำสถิติสูงสุดใหม่</t>
  </si>
  <si>
    <t>https://thunhoon.com/article/281162</t>
  </si>
  <si>
    <t>หยวนต้า คาด TOP โตก้าวกระโดดทำ New high สูงสุดของปี</t>
  </si>
  <si>
    <t>https://thunhoon.com/article/281155</t>
  </si>
  <si>
    <t>‘ONEO’ ท็อปฟอร์มรายได้ 6M66 ทะยาน 941.4 ลบ. พุ่งกว่า 100%</t>
  </si>
  <si>
    <t>ONEO</t>
  </si>
  <si>
    <t>https://thunhoon.com/article/281140</t>
  </si>
  <si>
    <t>SNNPไลน์ใหม่หนุนยอด ดีมานด์ล้นเป้า6.5พันล.</t>
  </si>
  <si>
    <t>ล้นเป้า</t>
  </si>
  <si>
    <t>https://thunhoon.com/article/281138</t>
  </si>
  <si>
    <t>NERโค้ง4ราคายางพุ่ง15% คงยอดขายแตะ5แสนตัน</t>
  </si>
  <si>
    <t>17/10/2023</t>
  </si>
  <si>
    <t>https://thunhoon.com/article/281290</t>
  </si>
  <si>
    <t>หุ้นไทยวันนี้(17 ต.ค.66) บวก 6.29 จุด ซื้อ AOT-DELTA ขาย HANA</t>
  </si>
  <si>
    <t>https://thunhoon.com/article/281273</t>
  </si>
  <si>
    <t>โบรกเกอร์ มอง BBL ทิศทางดีสุดกลุ่มแบงค์ รับดอกเบี้ยขาขึ้น</t>
  </si>
  <si>
    <t>https://thunhoon.com/article/281272</t>
  </si>
  <si>
    <t>SC เผย Q3/66 กวาดยอดขายบ้าน-คอนโดฯ แตะเกือบ 8.5 พันลบ.ทำนิวไฮ</t>
  </si>
  <si>
    <t>https://thunhoon.com/article/281252</t>
  </si>
  <si>
    <t>HANA ทิสโก้ มองการเพิ่มทุนหนุนเติบโตระยะยาว แนะถือ</t>
  </si>
  <si>
    <t>https://thunhoon.com/article/281251</t>
  </si>
  <si>
    <t>หุ้นไทยพักเที่ยงวันนี้(17 ต.ค.66) บวก 7.76 จุด ซื้อ AOT-JMT ขาย HANA</t>
  </si>
  <si>
    <t>https://thunhoon.com/article/281249</t>
  </si>
  <si>
    <t>SCNดีมานด์-ยอดขายก๊าซพุ่ง จ่อบุ๊กเงินคว้างานขนส่งปตท.</t>
  </si>
  <si>
    <t>https://thunhoon.com/article/281221</t>
  </si>
  <si>
    <t>โบรกสแกน AU โค้งสามทำนิวไฮ มาร์จิ้นดีด 64%</t>
  </si>
  <si>
    <t>https://thunhoon.com/article/281217</t>
  </si>
  <si>
    <t>KTMS อัตราครองเตียง 80% เปิดสาขาท้ายปี-ดีมานด์ล้น</t>
  </si>
  <si>
    <t>https://thunhoon.com/article/281215</t>
  </si>
  <si>
    <t>DOHOMEมาร์จิ้นเด้ง โค้งท้ายพีครับไฮซีซัน</t>
  </si>
  <si>
    <t>พีครับไฮซีซัน</t>
  </si>
  <si>
    <t>18/10/2023</t>
  </si>
  <si>
    <t>https://thunhoon.com/article/281359</t>
  </si>
  <si>
    <t>หุ้นไทยวันนี้(18 ต.ค.66) บวก 4.45 จุด ซื้อ PTTEP-PTT ขาย CPALL</t>
  </si>
  <si>
    <t>https://thunhoon.com/article/281336</t>
  </si>
  <si>
    <t>SISB โบรกฯ ชี้ Q3/66 กำไรสะดุด Q4/66 คาดกลับมาทำสถิติสูงสุดใหม่</t>
  </si>
  <si>
    <t>https://thunhoon.com/article/281335</t>
  </si>
  <si>
    <t>หุ้นไทยพักเที่ยงวันนี้(18 ต.ค.66) บวก 7.78 ซื้อ PTT-PTTEP-HANA</t>
  </si>
  <si>
    <t>https://thunhoon.com/article/281329</t>
  </si>
  <si>
    <t>CRCท่องเที่ยวดันช็อปปิ้งพุ่ง จับตางบครึ่งปีหลัง66แกร่ง</t>
  </si>
  <si>
    <t>https://thunhoon.com/article/281328</t>
  </si>
  <si>
    <t>PQSดีมานด์แป้งมันพุ่ง ลูกค้าจีนป้อนออเดอร์</t>
  </si>
  <si>
    <t>https://thunhoon.com/article/281320</t>
  </si>
  <si>
    <t>SPRC 'หยวนต้า' แนะ TRADING ลุ้นงบ Q3/66 สวย ปรับกำไรปี 66 ขึ้น 54%</t>
  </si>
  <si>
    <t>https://thunhoon.com/article/281299</t>
  </si>
  <si>
    <t>D โค้งท้ายเด่นท่องเที่ยวบูม ลุยบริการผ่าตัดขากรรไกร</t>
  </si>
  <si>
    <t>https://thunhoon.com/article/281306</t>
  </si>
  <si>
    <t>STA-NERยางขาขึ้น ดีมานด์ฟื้น-อีวีหนุน ต้นทุนลดดันมาร์จิ้น</t>
  </si>
  <si>
    <t>https://thunhoon.com/article/281304</t>
  </si>
  <si>
    <t>TANขยายต่างแดน ครึ่งแรกกำไรโต88%</t>
  </si>
  <si>
    <t>19/10/2023</t>
  </si>
  <si>
    <t>https://thunhoon.com/article/281456</t>
  </si>
  <si>
    <t>KTB ไตรมาส 3 กำไรตามตลาดคาด 1.03 หมื่นล. เพิ่ม 22% งวด 9 เดือน กำไร 3.05 หมื่นล. เพิ่ม 19%</t>
  </si>
  <si>
    <t>https://thunhoon.com/article/281453</t>
  </si>
  <si>
    <t>LHFG ไตรมาส 3 กำไร 543 ล. เพิ่ม 11% งวด 9 เดือน กำไร 1.74 พันล. เพิ่ม 41%</t>
  </si>
  <si>
    <t>https://thunhoon.com/article/281450</t>
  </si>
  <si>
    <t>KTC กำไร Q3/66 ที่ 1.86 พันลบ.โต 4.7% วางแผนปี 67 ธุรกิจหลัก 3 ส่วนเติบโต</t>
  </si>
  <si>
    <t>https://thunhoon.com/article/281445</t>
  </si>
  <si>
    <t>BBL กำไรดีกว่าโบรกคาด Q3 กำไร 1.13 หมื่นล. เพิ่ม 48% งวด 9 เดือน กำไร 3.28 หมื่นล. เพิ่ม 51%</t>
  </si>
  <si>
    <t>https://thunhoon.com/article/281443</t>
  </si>
  <si>
    <t>หุ้นไทยวันนี้(19 ต.ค.66) ร่วง 14.81 จุด ขาย PTTEP-BANPU-CPALLฉุดตลาด</t>
  </si>
  <si>
    <t>https://thunhoon.com/article/281436</t>
  </si>
  <si>
    <t>SABINA หยวนต้าฯ คาดกำไร Q4/66 ทำนิวไฮ แนะซื้อให้เป้า 31 บาท</t>
  </si>
  <si>
    <t>https://thunhoon.com/article/281426</t>
  </si>
  <si>
    <t>COCOCO ตั้งเป้ารายได้ปีนี้โต 30% หลังออเดอร์ทะลัก-ประกาศจ่ายปันผล 0.20 บาท</t>
  </si>
  <si>
    <t>https://thunhoon.com/article/281423</t>
  </si>
  <si>
    <t>MTC ผลงานจะดีขึ้นไตรมาส 4 บล.กสิกรฯแนะ “ถือ” เป้า 38.50 บ.</t>
  </si>
  <si>
    <t>https://thunhoon.com/article/281418</t>
  </si>
  <si>
    <t>INSET เรื่องต้องรู้! ช่วงไหนเหมาะลงทุน หลังโบรกฯ ประเมินกำไร Q3/66 ไม่เด่น</t>
  </si>
  <si>
    <t>https://thunhoon.com/article/281410</t>
  </si>
  <si>
    <t>TTB กำไรไตรมาส 3/66 เพิ่ม 27% ดีกว่าคาด งวด 9 เดือนกำไร 1.36 หมื่นล. เพิ่ม 31%</t>
  </si>
  <si>
    <t>https://thunhoon.com/article/281408</t>
  </si>
  <si>
    <t>หุ้นไทยพักเที่ยงวันนี้(19 ต.ค.66) ร่วง 12.54 จุด ขายบิ๊กแคป PTT-PTTEP-CPALL</t>
  </si>
  <si>
    <t>https://thunhoon.com/article/281402</t>
  </si>
  <si>
    <t>TASCO ราคาดีดขึ้นสวนตลาด โบรกฯ มองมีปัจจัยหนุนสหรัฐ-เวเนซูเอล่ากลับมาเจรจา</t>
  </si>
  <si>
    <t>https://thunhoon.com/article/281398</t>
  </si>
  <si>
    <t>WICEเล็งค่าระวางพ้นต่ำสุด ต่างแดนหนุนโลจิสติกส์ฟื้น</t>
  </si>
  <si>
    <t>ค่าระวาง</t>
  </si>
  <si>
    <t>https://thunhoon.com/article/281391</t>
  </si>
  <si>
    <t>CBG โบรกฯ คาดกำไร Q3/66 โต มองราคาหุ้นอ่อนตัวเป็นโอกาสซื้อ</t>
  </si>
  <si>
    <t>https://thunhoon.com/article/281376</t>
  </si>
  <si>
    <t>LEO การเงินแกร่ง คืนหนี้ก่อนครบดีล</t>
  </si>
  <si>
    <t>https://thunhoon.com/article/281371</t>
  </si>
  <si>
    <t>เก็งBBL-KTB-TTBวันนี้ อวดงบQ3/66กำไรสนั่น</t>
  </si>
  <si>
    <t>20/10/2023</t>
  </si>
  <si>
    <t>https://thunhoon.com/article/281524</t>
  </si>
  <si>
    <t>KKP กำไร Q3/66 ที่ 1,280.51 ลบ.ลดลง 38.5% จากช่วงเดียวกันปีก่อน</t>
  </si>
  <si>
    <t>https://thunhoon.com/article/281520</t>
  </si>
  <si>
    <t>หุ้นไทยวันนี้(20 ต.ค.66) ร่วง 23.69 จุด ดัชนีหลุดระดับ 1,400 จุด ขาย SCB-IVL</t>
  </si>
  <si>
    <t>https://thunhoon.com/article/281498</t>
  </si>
  <si>
    <t>SCB กำไร Q3/66 ที่ 9,663 ลบ. ลดลง 6.26% หลังตั้งสำรองพิเศษเพิ่ม</t>
  </si>
  <si>
    <t>https://thunhoon.com/article/281493</t>
  </si>
  <si>
    <t>หุ้นไทยพักเที่ยงวันนี้(20 ต.ค.66) ร่วง 18.45 จุด ขาย IVL-KCE-HANA</t>
  </si>
  <si>
    <t>https://thunhoon.com/article/281470</t>
  </si>
  <si>
    <t>KBANK กำไร Q3/66 ที่ 11,282 ลบ. โต 6.69%-NPL อยู่ที่ 3.11%</t>
  </si>
  <si>
    <t>https://thunhoon.com/article/281469</t>
  </si>
  <si>
    <t>CIMBT Q3 กำไร 367 ล. ลดลง 47% งวด 9 เดือนกำไร 1.73 พันล. ลด 38%</t>
  </si>
  <si>
    <t>https://thunhoon.com/article/281468</t>
  </si>
  <si>
    <t>BAY ไตรมาส 3 กำไร 8 พันล. +0.33% งวด 9 เดือนกำไร 2.52 หมื่นล. เพิ่ม 8%</t>
  </si>
  <si>
    <t>https://thunhoon.com/article/281458</t>
  </si>
  <si>
    <t>PTGรับทรัพย์หยุดยาว น้ำมัน-กาแฟยอดขายพุ่ง</t>
  </si>
  <si>
    <t>https://thunhoon.com/article/281462</t>
  </si>
  <si>
    <t>AHรับอื้ออีซูซุลุยอีวี ผลิตมากมาร์จิ้นดีด</t>
  </si>
  <si>
    <t>23/10/2023</t>
  </si>
  <si>
    <t>https://thunhoon.com/article/281518</t>
  </si>
  <si>
    <t>AP ยูโอบีฯ คาดกำไร Q3/66 โตแรงหนุนจาก Backlog แข็งแกร่ง แนะนำซื้อ</t>
  </si>
  <si>
    <t>24/10/2023</t>
  </si>
  <si>
    <t>https://thunhoon.com/article/281620</t>
  </si>
  <si>
    <t>หุ้นไทยวันนี้(24 ต.ค.66) ร่วง 8.32 จุด ขายแบงก์ใหญ่ SCB-BBL-KTB</t>
  </si>
  <si>
    <t>https://thunhoon.com/article/281606</t>
  </si>
  <si>
    <t>บล. บัวหลวงมอง COCOCO ทิศทางดี ไปได้อีกไกล ให้ราคาเป้าหมาย 11.60 บ.</t>
  </si>
  <si>
    <t>https://thunhoon.com/article/281590</t>
  </si>
  <si>
    <t>SCGP แจ้ง Q3 กำไร 1.32 พันล. -28% ใกล้เคียงโบรกคาด งวด 9 เดือนกำไร 4.03 พันล. ลดลง 24.7%</t>
  </si>
  <si>
    <t>https://thunhoon.com/article/281588</t>
  </si>
  <si>
    <t>หุ้นไทยพักเที่ยงวันนี้(24 ต.ค.66) ลบ 5.32 จุด ขายแบงก์ SCB-BBL-KTB</t>
  </si>
  <si>
    <t>https://thunhoon.com/article/281572</t>
  </si>
  <si>
    <t>NER ย้ำเป้าปีนี้ 5 แสนตัน หลังราคายางเพิ่ม-คำสั่งซื้อล่วงหน้าหนุน</t>
  </si>
  <si>
    <t>https://thunhoon.com/article/281568</t>
  </si>
  <si>
    <t>TFGราคาหมูฟื้นดันยอดโต ลุยร้านค้าปลีกหนุนมาร์จิ้น</t>
  </si>
  <si>
    <t>https://thunhoon.com/article/281565</t>
  </si>
  <si>
    <t>LPHผลงานปีนี้โต20-25% ต่างชาติ-ประกันสังคมดัน</t>
  </si>
  <si>
    <t>https://thunhoon.com/article/281564</t>
  </si>
  <si>
    <t>SISBลุ้นโค้งท้ายทำนิวไฮ นักเรียนตอบรับเกินเป้า</t>
  </si>
  <si>
    <t>https://thunhoon.com/article/281562</t>
  </si>
  <si>
    <t>หุ้น TRP เข้าเทรดวันแรกราคาเปิดที่ 16.50 บาท เพิ่มขึ้น 17.86% จาก IPO</t>
  </si>
  <si>
    <t>25/10/2023</t>
  </si>
  <si>
    <t>https://thunhoon.com/article/281702</t>
  </si>
  <si>
    <t>หุ้นไทยวันนี้(25 ต.ค.66) บวก 10.67 จุด ซื้อ SCB-PTTGC หุ้นน้องใหม่ WINDOW หลุดจอง</t>
  </si>
  <si>
    <t>https://thunhoon.com/article/281697</t>
  </si>
  <si>
    <t>คาด PLANB กำไรไตรมาส 3เพิ่ม 30% บล.กสิกรฯแนะนำ “ถือ” เป้า 8.95 บ.</t>
  </si>
  <si>
    <t>https://thunhoon.com/article/281680</t>
  </si>
  <si>
    <t>RJH คาดไตรมาส 3 กำไรแข็งแกร่ง บล.กสิกรฯเพิ่มเป้าราคาเป็น 27.80 บ.</t>
  </si>
  <si>
    <t>https://thunhoon.com/article/281678</t>
  </si>
  <si>
    <t>CHOW มั่นใจเอกชนหันใช้พลังงานทดแทน เร่งส่งมอบโครงการ Solar ดันยอดทะลุเป้า</t>
  </si>
  <si>
    <t>https://thunhoon.com/article/281670</t>
  </si>
  <si>
    <t>SC กำไรอ่อนตัวฉุดผลงาน Q3 โบรกหั่นเป้าราคาเหลือ 4.90 บ.</t>
  </si>
  <si>
    <t>https://thunhoon.com/article/281669</t>
  </si>
  <si>
    <t>6 โบรกฯ ส่องหุ้น SCGP กำไร Q3/66 อ่อนตัวตามคาด มอง Q4 ฟื้น</t>
  </si>
  <si>
    <t>https://thunhoon.com/article/281668</t>
  </si>
  <si>
    <t>หุ้นไทยพักเที่ยงวันนี้(25 ต.ค.66) พุ่ง 19.65 จุด ซื้อกลับหุ้นแบงก์ SCB-BBL-KBANK</t>
  </si>
  <si>
    <t>https://thunhoon.com/article/281665</t>
  </si>
  <si>
    <t>CPALL ราคาดีดขึ้น ดาโอฯคาด Q4/66 ฟื้นตัวตามศก. แนะซื้อให้เป้า 80 บาท</t>
  </si>
  <si>
    <t>https://thunhoon.com/article/281664</t>
  </si>
  <si>
    <t>TEAMGรุกงานมาร์จิ้นสูง ตั้งเป้าโกยแบ็กล็อก6พันล.</t>
  </si>
  <si>
    <t>https://thunhoon.com/article/281650</t>
  </si>
  <si>
    <t>หุ้น WINDOW เข้าเทรดวันแรก ราคาเปิดที่ 2.84 บาท เพิ่มขึ้น 35.24% จาก IPO</t>
  </si>
  <si>
    <t>WINDOW</t>
  </si>
  <si>
    <t>https://thunhoon.com/article/281633</t>
  </si>
  <si>
    <t>TRP เปิดเหนือจอง 17% ลุยสร้างรพ.ต่อยอดโต</t>
  </si>
  <si>
    <t>https://thunhoon.com/article/281636</t>
  </si>
  <si>
    <t>WINDOWพร้อมโต มีออเดอร์ใหม่หนุน</t>
  </si>
  <si>
    <t>พร้อมโต</t>
  </si>
  <si>
    <t>https://thunhoon.com/article/281644</t>
  </si>
  <si>
    <t>CPWยอดขายไอโฟนหนุน มั่นใจผลงานเข้าเป้าโต20%</t>
  </si>
  <si>
    <t>26/10/2023</t>
  </si>
  <si>
    <t>https://thunhoon.com/article/281783</t>
  </si>
  <si>
    <t>COTTO โชว์ Q3/66 กำไร 210 ลบ. เพิ่มขึ้น 55% จากต้นพลังงานลดลง</t>
  </si>
  <si>
    <t>COTTO</t>
  </si>
  <si>
    <t>https://thunhoon.com/article/281777</t>
  </si>
  <si>
    <t>หุ้นไทยวันนี้(26 ต.ค.66) ดิ่งแรง 30.48 จุด ขาย DELTA-BANPU-HANA ฉุดตลาด</t>
  </si>
  <si>
    <t>https://thunhoon.com/article/281770</t>
  </si>
  <si>
    <t>WARRIX โบรกฯ มอง Q3-Q4/66 สดใส แนะเหมาะสะสมช่วงตลาดย่อตัว</t>
  </si>
  <si>
    <t>https://thunhoon.com/article/281757</t>
  </si>
  <si>
    <t>หุ้นไทยพักเที่ยงวันนี้(26 ต.ค.66) ร่วง 18 จุด ขาย DELTA-HANA กดดันตลาด</t>
  </si>
  <si>
    <t>https://thunhoon.com/article/281756</t>
  </si>
  <si>
    <t>"GULF" โบรกฯ มองจังหวะสะสม กำไร Q3/66 สดใส ทำนิวไฮต่อ Q4/66</t>
  </si>
  <si>
    <t>https://thunhoon.com/article/281753</t>
  </si>
  <si>
    <t>TTW โบรกฯ ชูปันผลแกร่ง เปรียบเสมือนหุ้นปัจจัย 4 ที่กำไรสูง</t>
  </si>
  <si>
    <t>https://thunhoon.com/article/281747</t>
  </si>
  <si>
    <t>AAVยอดผู้โดยสารพุ่ง65% ลุยเพิ่มความถี่-เส้นทางบิน</t>
  </si>
  <si>
    <t>https://thunhoon.com/article/281743</t>
  </si>
  <si>
    <t>SAKเป้าพอร์ตสินเชื่อโต15% ศก.เสี่ยงเข้มปล่อยกู้คุมNPL</t>
  </si>
  <si>
    <t>https://thunhoon.com/article/281742</t>
  </si>
  <si>
    <t>RPHโค้งท้ายเฮลธ์แคร์เด่น รุกอัพฐานคนไข้ต่างแดน</t>
  </si>
  <si>
    <t>https://thunhoon.com/article/281740</t>
  </si>
  <si>
    <t>WPHเผยยอดผู้ใช้บริการพุ่ง รับอานิสงส์ท่องเที่ยวหนุน</t>
  </si>
  <si>
    <t>https://thunhoon.com/article/281737</t>
  </si>
  <si>
    <t>OR เคจีไอฯ คาดกำไร Q3/66 โตอยู่ที่ 4 พันลบ. แนะซื้อให้เป้า 25.50 บาท</t>
  </si>
  <si>
    <t>https://thunhoon.com/article/281730</t>
  </si>
  <si>
    <t>หุ้น MCA เข้าเทรดวันแรกราคาเปิดที่ 3.00 บาท ลดลง 9.09% จาก IPO</t>
  </si>
  <si>
    <t>https://thunhoon.com/article/281721</t>
  </si>
  <si>
    <t>โบรกสแกน AUCT กำไรQ3 ทำนิวไฮ เคาะเป้า 13.30 บ.</t>
  </si>
  <si>
    <t>https://thunhoon.com/article/281718</t>
  </si>
  <si>
    <t>SONIC ดีลควบรวมใกล้จบ ไฮซีซันส่งออกดันยอดบูม</t>
  </si>
  <si>
    <t>27/10/2023</t>
  </si>
  <si>
    <t>https://thunhoon.com/article/281867</t>
  </si>
  <si>
    <t>DELTA Q3 กำไร 5.43 พันล. +32% ดีเกินคาด งวด 9 เดือน กำไร 1.37 หมื่นล. เพิ่มขึ้น 23%</t>
  </si>
  <si>
    <t>https://thunhoon.com/article/281866</t>
  </si>
  <si>
    <t>หุ้นไทยวันนี้(27 ต.ค.66) ฟื้นตัวบวก 17.01 จุด ซื้อ DELTA-PTT-SCB หนุนตลาด</t>
  </si>
  <si>
    <t>ฟื้นตัวบวก</t>
  </si>
  <si>
    <t>https://thunhoon.com/article/281845</t>
  </si>
  <si>
    <t>บล.กสิกรคาด TCAP แนวโน้มสดใส ราคาเป้าหมายสิ้นปี 67 ที่ 65.6 บ.</t>
  </si>
  <si>
    <t>https://thunhoon.com/article/281836</t>
  </si>
  <si>
    <t>PJWขยายตลาดการแพทย์ ต่อยอดอนาคตแข็งแกร่ง</t>
  </si>
  <si>
    <r>
      <rPr>
        <rFont val="Arial"/>
        <color rgb="FF000000"/>
        <sz val="11.0"/>
      </rPr>
      <t>อนาคต</t>
    </r>
  </si>
  <si>
    <t>https://thunhoon.com/article/281828</t>
  </si>
  <si>
    <t>CPAXTไฮซีซันหนุนQ4แจ่ม โมเดลใหม่ดันปีหน้าโต20%</t>
  </si>
  <si>
    <r>
      <rPr>
        <rFont val="Arial"/>
        <color rgb="FF212529"/>
        <sz val="11.0"/>
      </rPr>
      <t>ไฮซีซัน</t>
    </r>
  </si>
  <si>
    <r>
      <rPr>
        <rFont val="Arial"/>
        <color rgb="FF212529"/>
        <sz val="11.0"/>
      </rPr>
      <t>หนุน</t>
    </r>
  </si>
  <si>
    <r>
      <rPr>
        <rFont val="Arial"/>
        <color rgb="FF000000"/>
        <sz val="11.0"/>
      </rPr>
      <t>Q4</t>
    </r>
  </si>
  <si>
    <t>ดันปีหน้า</t>
  </si>
  <si>
    <t>https://thunhoon.com/article/281821</t>
  </si>
  <si>
    <t>หุ้น DELTA ราคาปรับขึ้น โบรกฯ ชี้จับตา Short covering หลังวานนี้ลงแรง</t>
  </si>
  <si>
    <t>https://thunhoon.com/article/281815</t>
  </si>
  <si>
    <t>BEC กรุงศรี พัฒนสิน คาดกำไร Q4/66 ฟื้นไม่มาก แม้"พรหมลิขิต" -หนัง"ธี่หยด"หนุน</t>
  </si>
  <si>
    <t>ฟื้นไม่มาก</t>
  </si>
  <si>
    <t>https://thunhoon.com/article/281618</t>
  </si>
  <si>
    <t>PTTEP โบรกคาดกำไร Q3 1.8-2.0 หมื่นล. ลดลง 21-23% ให้เป้า 171-180 บ.</t>
  </si>
  <si>
    <t>https://thunhoon.com/article/281809</t>
  </si>
  <si>
    <t>SCC แนวโน้มกำไร Q4 ยังอ่อนแอ บล.กสิกรฯแนะ “ถือ” เป้า 314 บ.</t>
  </si>
  <si>
    <t>ยังอ่อนแอ</t>
  </si>
  <si>
    <t>https://thunhoon.com/article/281796</t>
  </si>
  <si>
    <t>MCA คว้างานใหญ่ รับทรัพย์ 83 ล้าน</t>
  </si>
  <si>
    <t>คว้างานใหญ่</t>
  </si>
  <si>
    <t>https://thunhoon.com/article/281794</t>
  </si>
  <si>
    <t>UBA สัญญาณมาร์จิ้นดีด ใส่เกียร์ชิงงานใหม่ 500 ล.</t>
  </si>
  <si>
    <t>UBA</t>
  </si>
  <si>
    <t>https://thunhoon.com/article/281799</t>
  </si>
  <si>
    <t>BRRราคาน้ำตาลดีด หีบอ้อย2.5ล้านตัน</t>
  </si>
  <si>
    <t>28/10/2023</t>
  </si>
  <si>
    <t>https://thunhoon.com/article/281863</t>
  </si>
  <si>
    <t>THANI โบรกคาด Q3 ยังอ่อนลง ราคาลงมามาก แนะนำ “ถือ”</t>
  </si>
  <si>
    <t>ยังอ่อนลง</t>
  </si>
  <si>
    <t>ลงมามาก</t>
  </si>
  <si>
    <t>https://thunhoon.com/article/281865</t>
  </si>
  <si>
    <t>คัด BCP – PTTEP หุ้นเด่น บล.ดีบีเอสฯมอง Q3 โรงกลั่นแกร่ง</t>
  </si>
  <si>
    <t>30/10/2023</t>
  </si>
  <si>
    <t>https://thunhoon.com/article/281968</t>
  </si>
  <si>
    <t>ADVANC กำไร Q3/66 ที่ 8,146.42 ลบ. โต 35% ตั้งเป้ารายได้บริการหลักปีนี้โต 3-5%</t>
  </si>
  <si>
    <t>https://thunhoon.com/article/281953</t>
  </si>
  <si>
    <t>หุ้นไทยวันนี้(30 ต.ค.66) บวก 7.62 จุด ซื้อ DELTA-HANA-CPALL หนุนตลาด</t>
  </si>
  <si>
    <t>https://thunhoon.com/article/281951</t>
  </si>
  <si>
    <t>CRC โบรกฯ คาดกำไร Q4/66 ฟื้นแรง ราคาหุ้นลงเป็นโอกาสทยอยเก็บ</t>
  </si>
  <si>
    <t>https://thunhoon.com/article/281938</t>
  </si>
  <si>
    <t>CPN โบรกมอง Q3 กำไรนิวไฮ แนวโน้มเติบโตต่อ</t>
  </si>
  <si>
    <t>เติบโตต่อ</t>
  </si>
  <si>
    <t>https://thunhoon.com/article/281937</t>
  </si>
  <si>
    <t>ITC โบรกฯ เผยกำไร Q3/66 ดีกว่าตลาดคาด หลังออเดอร์ลูกค้ากลับสู่ปกติ</t>
  </si>
  <si>
    <t>ดีกว่าตลาดคาด</t>
  </si>
  <si>
    <t>https://thunhoon.com/article/281936</t>
  </si>
  <si>
    <t>"KJL" มีอะไรดี? 'หยวนต้า' ชี้ Q3 ทำนิวไฮ, ปี 66 อาจดีกว่าที่คาด!</t>
  </si>
  <si>
    <t>https://thunhoon.com/article/281933</t>
  </si>
  <si>
    <t>ITC กำไร Q3/66 ที่ 644.52 ลบ. ลดลง 58% จากปีก่อน แต่ฟื้นตัวจาก Q2/66</t>
  </si>
  <si>
    <t>https://thunhoon.com/article/281925</t>
  </si>
  <si>
    <t>CHยอดขายโค้งท้ายโตดี มั่นใจรายได้แตะ1.8พันล.</t>
  </si>
  <si>
    <t>https://thunhoon.com/article/281924</t>
  </si>
  <si>
    <t>DRT เข้าไฮซีซันซ่อมบ้าน ขยับราคาขายปั๊มมาร์จิ้น</t>
  </si>
  <si>
    <t>ปั๊มมาร์จิ้น</t>
  </si>
  <si>
    <t>https://thunhoon.com/article/281923</t>
  </si>
  <si>
    <t>TTWกำสัญญาผลิตน้ำยาว ดีมานด์ใช้พุ่งรายได้แกร่ง</t>
  </si>
  <si>
    <t>https://thunhoon.com/article/281922</t>
  </si>
  <si>
    <t>หุ้นไทยพักเที่ยงวันนี้(30 ต.ค.66) บวก 0.62 จุด ซื้อ DELTA ขาย EA</t>
  </si>
  <si>
    <t>https://thunhoon.com/article/281920</t>
  </si>
  <si>
    <t>BGRIM เผชิญความท้าทาย แนวโน้มดีขึ้นปี 67</t>
  </si>
  <si>
    <t>https://thunhoon.com/article/281915</t>
  </si>
  <si>
    <t>จับตา BEC กำไร Q3/66 วูบ 'เคจีไอ' หั่นเป้าเป็น 4 บ. จากเดิม 6บ.</t>
  </si>
  <si>
    <t>https://thunhoon.com/article/281914</t>
  </si>
  <si>
    <t>หุ้น DELTA ดีดขึ้น กรุงศรี พัฒนสินชี้กำไร Q3/66 ดีกว่าคาด, อัพกำไรปีนี้เพิ่ม</t>
  </si>
  <si>
    <t>https://thunhoon.com/article/281912</t>
  </si>
  <si>
    <t>MAJOR โบรกฯ คาดกำไร Q4/66 โต มองหนังทำเงิน"สัปเหร่อ-ธี่หยด-The Marvels"หนุน</t>
  </si>
  <si>
    <t>https://thunhoon.com/article/281910</t>
  </si>
  <si>
    <t>เจาะ SCC ภาพรวมธุรกิจยังไม่ฟื้น โบรกฯ ชี้ Q4/66 LSP ล่าช้าอีกครั้ง</t>
  </si>
  <si>
    <t>ยังไม่ฟื้น</t>
  </si>
  <si>
    <t>LSP</t>
  </si>
  <si>
    <t>https://thunhoon.com/article/281909</t>
  </si>
  <si>
    <t>BBL โบรกฯ แนะซื้อลงทุน คาดปีนี้กำไรเด่นสุด-ปันผลน่าสน</t>
  </si>
  <si>
    <t>https://thunhoon.com/article/281906</t>
  </si>
  <si>
    <t>หุ้น ORN เข้าเทรดวันแรกราคาเปิดที่ 1.29 บาท ลดลง 13.42% จาก IPO</t>
  </si>
  <si>
    <t>https://thunhoon.com/article/281891</t>
  </si>
  <si>
    <t>Company Snapshot : TBN โตชัดดิจิทัลดีมานด์ล้น แบ็กล็อกแน่น 272 ล้านบาท</t>
  </si>
  <si>
    <t>https://thunhoon.com/article/281890</t>
  </si>
  <si>
    <t>โฟกัสหุ้น mai : SPA ครึ่งหลังโตดี ฟรีวีซ่าจีนหนุน</t>
  </si>
  <si>
    <t>https://thunhoon.com/article/281887</t>
  </si>
  <si>
    <t>บิ๊ก A5 เก็บหุ้นมั่นพื้นฐานดี โอกาสโตสูง-ลูกค้าซื้อสด</t>
  </si>
  <si>
    <t>https://thunhoon.com/article/281898</t>
  </si>
  <si>
    <t>PTTGCพ้นจุดต่ำสุด เดินหน้าปูทางยั่งยืน</t>
  </si>
  <si>
    <t>31/10/2023</t>
  </si>
  <si>
    <t>https://thunhoon.com/article/282041</t>
  </si>
  <si>
    <t>หุ้นไทยวันนี้(31 ต.ค.66) ปิด 14.02 จุด ขาย TRUE-PTTEP-CRC ฉุดตลาด</t>
  </si>
  <si>
    <t>https://thunhoon.com/article/282039</t>
  </si>
  <si>
    <t>AAV ราคาร่วง โบรกฯ ลดคำแนะนำ-หั่นราคาเป้าหมายลง มองผลประกอบการไม่สดใส</t>
  </si>
  <si>
    <t>https://thunhoon.com/article/282035</t>
  </si>
  <si>
    <t>‘SCC’ ยังไม่สดใส โบรกฯ หั่นเป้าที่ 298 บ. ชี้อุปสงค์ปูนซีเมนต์-บรรจุภัณฑ์ยังอ่อนตัว</t>
  </si>
  <si>
    <t>ยังไม่สดใส</t>
  </si>
  <si>
    <t>https://thunhoon.com/article/282023</t>
  </si>
  <si>
    <t>INTUCH กำไรดีเกินคาด 3.26 พันล. +47% งวด 9 เดือนกำไร 8.83 พันล. เพิ่มขึ้น 15%</t>
  </si>
  <si>
    <t>https://thunhoon.com/article/282016</t>
  </si>
  <si>
    <t>GLOBAL 'ดาโอ' แนะนำ "ถือ" คาดศก.ฟื้นตัวช้า 2H66 หดตัว HoH</t>
  </si>
  <si>
    <t>https://thunhoon.com/article/282015</t>
  </si>
  <si>
    <t>PTTEP โบรกฯ มองปริมาณผลิตจากแหล่งบงกช-แหล่งก๊าซ B8 จะหนุนยอดขาย Q4/66</t>
  </si>
  <si>
    <t>https://thunhoon.com/article/282013</t>
  </si>
  <si>
    <t>หุ้นไทยพักเที่ยงวันนี้(31 ต.ค.66) ร่วง 15.88 จุด ขายบิ๊กแคป TRUE-PTTEP-DELTA</t>
  </si>
  <si>
    <t>https://thunhoon.com/article/282012</t>
  </si>
  <si>
    <t>RBFฐานต่างแดนแกร่ง ดันพอร์ตรายได้แตะ40%</t>
  </si>
  <si>
    <t>https://thunhoon.com/article/282009</t>
  </si>
  <si>
    <t>PRMจัดงบลงทุน3พันล. ซื้อเรือใหม่รับดีมานด์พุ่ง</t>
  </si>
  <si>
    <t>https://thunhoon.com/article/282008</t>
  </si>
  <si>
    <t>ADVANC โบรกฯ ชี้กำไร Q3/66 โตกว่าคาด แนวโน้ม Q4 ดีต่อเนื่อง</t>
  </si>
  <si>
    <t>โตกว่าคาด</t>
  </si>
  <si>
    <t>https://thunhoon.com/article/282000</t>
  </si>
  <si>
    <t>TRUE ร่วงแรง หลังอนุญาโตสั่งให้จ่ายผลตอบแทนให้ NT ราว 7 พันลบ.พร้อมเบี้ยปรับ</t>
  </si>
  <si>
    <t>https://thunhoon.com/article/281995</t>
  </si>
  <si>
    <t>GLOBAL Q3 กำไรตามคาด 525 ล. ลด 32% งวด 9 เดือนกำไร 2.11 พันล. ลดลง 29%</t>
  </si>
  <si>
    <t>https://thunhoon.com/article/281991</t>
  </si>
  <si>
    <t>HMPRO กำไร Q3/66 ที่ 1,533 ลบ. ลดลง 0.01% รายได้ที่ 1.7 หมื่นลบ.โต 3.24%</t>
  </si>
  <si>
    <t>https://thunhoon.com/article/281964</t>
  </si>
  <si>
    <t>กูรูดีดลูกคิดเคาะกำไร KJL โค้งสามมีลุ้นทำนิวไฮ</t>
  </si>
  <si>
    <t>มีลุ้น</t>
  </si>
  <si>
    <t>https://thunhoon.com/article/281978</t>
  </si>
  <si>
    <t>STANLYมีออเดอร์เพียบ ผลิตไฟส่องสว่างมาร์จิ้นดี</t>
  </si>
  <si>
    <t>https://thunhoon.com/article/281971</t>
  </si>
  <si>
    <t>ITCโตสวนตลาดชะลอ ไตรมาส3กำไรเด้ง45%</t>
  </si>
  <si>
    <t>https://thunhoon.com/article/281983</t>
  </si>
  <si>
    <t>ADVANCกำไร8.1พันล. ทุบสถิตินิวไฮ16ไตรมาส</t>
  </si>
  <si>
    <t>https://thunhoon.com/article/282119</t>
  </si>
  <si>
    <t>หุ้นไทยวันนี้(1 พ.ย.66) ลบ 1.87 จุด ขาย ADVANC-WHA ซื้อ DELTA</t>
  </si>
  <si>
    <t>https://thunhoon.com/article/282109</t>
  </si>
  <si>
    <t>GLOBAL โบรกฯ คาดผลประกอบการปีหน้าฟื้น แนะซื้อ ให้เป้า 19.90 บาท</t>
  </si>
  <si>
    <t>https://thunhoon.com/article/282104</t>
  </si>
  <si>
    <t>AUCT 'หยวนต้า' คาด 2H66 สดใส รับผลดีรถยึดสถาบันการเงินที่เร่งตัวขึ้น</t>
  </si>
  <si>
    <t>https://thunhoon.com/article/282098</t>
  </si>
  <si>
    <t>LH โบรกฯ แนะสะสมหลังงบ Q3/66 คาด Q4/66 กำไรจะเด่นสุดของปี</t>
  </si>
  <si>
    <t>https://thunhoon.com/article/282095</t>
  </si>
  <si>
    <t>KTISเก็งราคาน้ำตาลขาขึ้น ลั่นกลุ่มธุรกิจดันผลงานดีด</t>
  </si>
  <si>
    <t>KTIS</t>
  </si>
  <si>
    <t>https://thunhoon.com/article/282093</t>
  </si>
  <si>
    <t>SUNชูโค้งท้ายยอดขายดี ปี67ออเดอร์หนุนโตโดด</t>
  </si>
  <si>
    <t>https://thunhoon.com/article/282092</t>
  </si>
  <si>
    <t>TOGรับทรัพย์Q4ยอดพุ่ง ย้ำมาร์จิ้นยืนเหนือ25%</t>
  </si>
  <si>
    <t>ยืนเหนือ</t>
  </si>
  <si>
    <t>https://thunhoon.com/article/282087</t>
  </si>
  <si>
    <t>หุ้นไทยพักเที่ยงวันนี้(1 พ.ย.66) บวก 2.43 จุด ซื้อ DELTA-CBG -KBANK หนุนตลาด</t>
  </si>
  <si>
    <t>https://thunhoon.com/article/282076</t>
  </si>
  <si>
    <t>OR ดาโอปรับเพิ่มคำแนะนำเป็นซื้อ มอง Q3/66 กำไรทำนิวไฮ</t>
  </si>
  <si>
    <t>https://thunhoon.com/article/282074</t>
  </si>
  <si>
    <t>SNNP ปล่อยสินค้าใหม่ Jele Chewy Jelly Ice มั่นใจกระแสตอบรับดี หนุนผลงานQ4 แตะนิวไฮ</t>
  </si>
  <si>
    <t>แตะนิวไฮ</t>
  </si>
  <si>
    <t>https://thunhoon.com/article/282072</t>
  </si>
  <si>
    <t>EKH โบรกฯ ชี้ valuation น่าสน Q3/66 กำไรโตแกร่ง จากปัจจัยฤดูกาล</t>
  </si>
  <si>
    <t>https://thunhoon.com/article/282069</t>
  </si>
  <si>
    <t>หุ้น SCL เทรดวันแรกราคาเปิดที่ 1.60 บาท เพิ่มขึ้น 3.90% จาก IPO</t>
  </si>
  <si>
    <t>SCL</t>
  </si>
  <si>
    <t>https://thunhoon.com/article/282054</t>
  </si>
  <si>
    <t>SCLบิ๊กอะไหล่รถยนต์ สินค้ามาร์จิ้นสูงหนุนโต</t>
  </si>
  <si>
    <t>https://thunhoon.com/article/282061</t>
  </si>
  <si>
    <t>20บ.ยอดพุ่งเกินคาด BEMเก็งงบดีต่อเนื่อง</t>
  </si>
  <si>
    <t>https://thunhoon.com/article/282219</t>
  </si>
  <si>
    <t>TFM กำไร Q3/66 ที่ 52.5 ลบ. ลดลง 8.9% เหตุยอดขายลด-ตั้งสำรองหนี้ TUKL</t>
  </si>
  <si>
    <t>https://thunhoon.com/article/282201</t>
  </si>
  <si>
    <t>หุ้นไทยวันนี้(2 พ.ย.66) บวก 24.03 จุด ซื้อ PTT-DELTA-ADVANC</t>
  </si>
  <si>
    <t>https://thunhoon.com/article/282198</t>
  </si>
  <si>
    <t>บล.หยวนต้าคาด TTCL ยังแข็งแกร่ง กำไร Q3 เกิน 100 ลบ.</t>
  </si>
  <si>
    <t>https://thunhoon.com/article/282194</t>
  </si>
  <si>
    <t>LPN กำไร Q3/66 ที่ 103.92 ลบ. ลดลง 55.94%</t>
  </si>
  <si>
    <t>https://thunhoon.com/article/282193</t>
  </si>
  <si>
    <t>บล.กสิกร แนะ ORI มีพัฒนาการใหม่ช่วยหนุนเติบโต Q3</t>
  </si>
  <si>
    <t>https://thunhoon.com/article/282174</t>
  </si>
  <si>
    <t>หุ้นไทยพักเที่ยงวันนี้(2 พ.ย.66) บวก 17.35 จุด ซื้อ DELTA-ADVANC หนุนตลาด</t>
  </si>
  <si>
    <t>https://thunhoon.com/article/282167</t>
  </si>
  <si>
    <t>บล.ดาโอคาด BEC ค่าโฆษณาฟื้นตัวช้า ผลประกอบยังไม่ฟื้น</t>
  </si>
  <si>
    <t>ค่าโฆษณา</t>
  </si>
  <si>
    <t>ผลประกอบ</t>
  </si>
  <si>
    <t>https://thunhoon.com/article/282162</t>
  </si>
  <si>
    <t>UTPจับตาไฮซีซันหนุนพีค เดินหน้าสินค้าไฮมาน์จิ้น</t>
  </si>
  <si>
    <t>มาน์จิ้น</t>
  </si>
  <si>
    <t>https://thunhoon.com/article/282160</t>
  </si>
  <si>
    <t>APCOปูพรมเจาะตลาดMass ขยายช่องทางสินค้าปั๊มยอด</t>
  </si>
  <si>
    <t>ช่องทางสินค้า</t>
  </si>
  <si>
    <r>
      <rPr>
        <rFont val="Arial"/>
        <color rgb="FF212529"/>
        <sz val="11.0"/>
      </rPr>
      <t>ขยาย</t>
    </r>
  </si>
  <si>
    <r>
      <rPr>
        <rFont val="Arial"/>
        <color rgb="FF000000"/>
        <sz val="11.0"/>
      </rPr>
      <t>ปั๊มยอด</t>
    </r>
  </si>
  <si>
    <t>https://thunhoon.com/article/282158</t>
  </si>
  <si>
    <t>“SCN”จับตางบโค้งส่งท้าย ดีมานด์ก๊าซพุ่งยอดขายดี</t>
  </si>
  <si>
    <t>https://thunhoon.com/article/282156</t>
  </si>
  <si>
    <t>SNPท่องเที่ยว-ไฮซีซันทำเงิน ล็อกเป้ายอดขายปี66โต10%</t>
  </si>
  <si>
    <t>SNP</t>
  </si>
  <si>
    <t>https://thunhoon.com/article/282154</t>
  </si>
  <si>
    <t>DOHOMEปั้นสินค้ามาร์จิ้นสูง ต้นทุนลดดันพอร์ตรายได้ฟู</t>
  </si>
  <si>
    <t>https://thunhoon.com/article/282126</t>
  </si>
  <si>
    <t>BM ยอดส่งออกโตเท่าตัว งบQ4 พีค-แบ็กล็อกแน่น</t>
  </si>
  <si>
    <t>https://thunhoon.com/article/282144</t>
  </si>
  <si>
    <t>ADVANCโค้งท้ายดีด โฟกัสคุณภาพARPU</t>
  </si>
  <si>
    <t>https://thunhoon.com/article/282125</t>
  </si>
  <si>
    <t>BGT โยกผลิตจีนลดต้นทุน ฟรีวีซ่าหนุนยอดขายฟื้นชัด</t>
  </si>
  <si>
    <t>BGT</t>
  </si>
  <si>
    <t>https://thunhoon.com/article/282143</t>
  </si>
  <si>
    <t>DELTAลั่นโตแรงอีก อีวีชาร์จเจอร์โดดเด่น</t>
  </si>
  <si>
    <t>โตแรงอีก</t>
  </si>
  <si>
    <t>อีวีชาร์จเจอร์</t>
  </si>
  <si>
    <t>https://thunhoon.com/article/282142</t>
  </si>
  <si>
    <t>NRFปีมังกรโดด50% ต่อยอดครบทุกธุรกิจ</t>
  </si>
  <si>
    <t>https://thunhoon.com/article/282140</t>
  </si>
  <si>
    <t>SAFEชำนาญปั๊มบุตร มาร์จิ้นสูง-เร่งขยาย</t>
  </si>
  <si>
    <t>SAFE</t>
  </si>
  <si>
    <t>https://thunhoon.com/article/282130</t>
  </si>
  <si>
    <t>MCงบปี67โค้งแรกสดใส เร่งขยายสาขาโตต่อ17%</t>
  </si>
  <si>
    <t>https://thunhoon.com/article/282301</t>
  </si>
  <si>
    <t>PSL กำไร Q3/66 ที่ 98.44 ลบ. ลดลง 92.7% หลังอัตราค่าระวางเรือลง ตามศก.โลกชะลอตัว</t>
  </si>
  <si>
    <t>https://thunhoon.com/article/282300</t>
  </si>
  <si>
    <t>ROH ไตรมาส 3 ขาดทุน 22 ล. บันทึกค่าใช้จ่ายพุ่ง 83%</t>
  </si>
  <si>
    <t>ROH</t>
  </si>
  <si>
    <t>ไตรมาส 3</t>
  </si>
  <si>
    <t>https://thunhoon.com/article/282294</t>
  </si>
  <si>
    <t>THCOM กำไร Q3/66 ที่ 113.60 ลบ. ลดลง 6% รายได้บริการบรอดแบนด์ลดลง</t>
  </si>
  <si>
    <t>https://thunhoon.com/article/282293</t>
  </si>
  <si>
    <t>GGC ไตรมาส 3 ขาดทุน 262 ล. -477% ยอดขายลดลง-รับรู้ขาดทุนสต๊อก</t>
  </si>
  <si>
    <t>GGC</t>
  </si>
  <si>
    <t>https://thunhoon.com/article/282288</t>
  </si>
  <si>
    <t>หุ้นไทยวันนี้(3 พ.ย.66) พุ่ง 15.77 จุด ซื้อ PTTEP-GPSC-BGRIM ดันตลาด</t>
  </si>
  <si>
    <t>https://thunhoon.com/article/282260</t>
  </si>
  <si>
    <t>หุ้นไทยพักเที่ยงวันนี้(3 พ.ย.66) บวก 15.94 จุด ซื้อหุ้นโรงไฟฟ้า GPSC-BGRIM-EA</t>
  </si>
  <si>
    <t>https://thunhoon.com/article/282259</t>
  </si>
  <si>
    <t>PTT กรุงศรี พัฒนสิน คาดกำไรสุทธิ Q3/66 โตที่ 3.2 หมื่นลบ.แนะซื้อ</t>
  </si>
  <si>
    <t>https://thunhoon.com/article/282250</t>
  </si>
  <si>
    <t>CCPทุ่มลงทุนเครื่องจักร ลุยอัพผลิตรับดีมานด์สูง</t>
  </si>
  <si>
    <t>https://thunhoon.com/article/282246</t>
  </si>
  <si>
    <t>EKHดีมานด์ไอวีเอฟล้นมือ เล็งศึกษาดีลใหม่เพิ่มมูลค่า</t>
  </si>
  <si>
    <t>https://thunhoon.com/article/282247</t>
  </si>
  <si>
    <t>CIโค้งท้ายจ่อโอนเพียบ โครงการใหม่ต่อยอดโต</t>
  </si>
  <si>
    <t>CI</t>
  </si>
  <si>
    <t>https://thunhoon.com/article/282238</t>
  </si>
  <si>
    <t>บล.กสิกร คาดกำไรเพิ่ม แนะซื้อ MAJOR ราคาเป้าหมาย 19.10 บ.</t>
  </si>
  <si>
    <t>https://thunhoon.com/article/282218</t>
  </si>
  <si>
    <t>AUCT งบ Q3 โต 30% ปริมาณรถยึดเพิ่ม พื้นฐาน 11.90 บาท</t>
  </si>
  <si>
    <t>https://thunhoon.com/article/282216</t>
  </si>
  <si>
    <t>HPT เร่งปั๊มมาร์จิ้นยืน 35 % อัพราคา-ลดต้นทุนผลิต</t>
  </si>
  <si>
    <t>ยืน</t>
  </si>
  <si>
    <t>https://thunhoon.com/article/282228</t>
  </si>
  <si>
    <t>TIDLORประกันแรง คุมNPLกำไรQ3โต สำรองสูงเกิน200%</t>
  </si>
  <si>
    <t>https://thunhoon.com/article/282285</t>
  </si>
  <si>
    <t>คาด CK กำไรไตรมาส 3 นิวไฮ บล.ดีบีเอสฯแนะ “ซื้อ” เป้า 26 บ.</t>
  </si>
  <si>
    <t>https://thunhoon.com/article/282287</t>
  </si>
  <si>
    <t>คาดกลุ่ม รพ.ไตรมาส 3 กำไรดี คัด BCH-EKH-BH หุ้นเด่น</t>
  </si>
  <si>
    <t>https://thunhoon.com/article/282398</t>
  </si>
  <si>
    <t>GPSC เผย Q3/66 กำไรที่ 1,789.51 ลบ.โต 441% รับผลบวกค่า Ft หนุนมาร์จิ้นขายไฟ IU</t>
  </si>
  <si>
    <t>https://thunhoon.com/article/282395</t>
  </si>
  <si>
    <t>COTTO ไตรมาส 3 กำไร 210 ล. เพิ่ม 55% งวด 9 เดือนกำไร 644 ล. เพิ่ม 25%</t>
  </si>
  <si>
    <t>https://thunhoon.com/article/282392</t>
  </si>
  <si>
    <t>NER กำไร Q3/66 ที่ 312.27 ลบ. ลดลง 40.96% เลื่อนส่งสินค้าไปจีนจะรับรู้ Q4/66</t>
  </si>
  <si>
    <t>https://thunhoon.com/article/282391</t>
  </si>
  <si>
    <t>ESSO ไตรมาส 3 กำไร 4.6 พันล. เพิ่ม 247% งวด 9 เดือนกำไร 4.1 พันล. ลด 63%</t>
  </si>
  <si>
    <t>https://thunhoon.com/article/282390</t>
  </si>
  <si>
    <t>หุ้นไทยวันนี้(6 พ.ย.66) ลบ 2.55 จุด ขาย BH-PTT-BBL ฉุดตลาด</t>
  </si>
  <si>
    <t>https://thunhoon.com/article/282385</t>
  </si>
  <si>
    <t>หุ้น PSL ราคาปรับลง โบรกฯ ชี้กำไร Q3/66 ต่ำกว่าคาด เล็งทบทวนประมาณการ</t>
  </si>
  <si>
    <t>https://thunhoon.com/article/282377</t>
  </si>
  <si>
    <t>TU ทรีนีตี้ ชี้ผ่านจุดต่ำสุดไปแล้ว Q4/66 เป็นจุดที่ดีที่สุดของปี</t>
  </si>
  <si>
    <t>https://thunhoon.com/article/282370</t>
  </si>
  <si>
    <t>"THCOM" ระยะยาวหุ้นน่าสน ระยะสั้นโบรกฯ หั่นเป้า 2H66 ไม่เด่น</t>
  </si>
  <si>
    <t xml:space="preserve">โบรกฯ </t>
  </si>
  <si>
    <r>
      <rPr>
        <rFont val="Arial"/>
        <color rgb="FF212529"/>
        <sz val="11.0"/>
      </rPr>
      <t>หั่นเป้า</t>
    </r>
  </si>
  <si>
    <t>https://thunhoon.com/article/282364</t>
  </si>
  <si>
    <t>เจาะ "CHG" กลับสู่การเติบโต ฟื้นตัวดีช่วง 2H66</t>
  </si>
  <si>
    <t>https://thunhoon.com/article/282359</t>
  </si>
  <si>
    <t>หุ้นไทยพักเที่ยงวันนี้(6 พ.ย.66) บวก 3.24 จุด ซื้อ DELTA-KCE-ADVANC</t>
  </si>
  <si>
    <t>https://thunhoon.com/article/282358</t>
  </si>
  <si>
    <t>AMATA โบรกฯ คาดกำไร Q3/66 โต ยอดขายที่ดินหนุน มอง Q4 ทำนิวไฮ</t>
  </si>
  <si>
    <t>https://thunhoon.com/article/282357</t>
  </si>
  <si>
    <t>BPP โบรกฯ คาด Q3 กำไรหลักนิวไฮ! ปัจจัยบวกชั่วคราว ระยะยาว outperform ได้ยาก</t>
  </si>
  <si>
    <t>https://thunhoon.com/article/282354</t>
  </si>
  <si>
    <t>AAV เหมาะทยอยซื้อช่วงไหน? หลังโบรกฯ ประเมิน Q3/66 ยังไม่เด่น</t>
  </si>
  <si>
    <t>โบรกฯ ประเมิน</t>
  </si>
  <si>
    <t>ยังไม่เด่น</t>
  </si>
  <si>
    <t>https://thunhoon.com/article/282351</t>
  </si>
  <si>
    <t>SMT บุ๊กกำไร 9 เดือน กว่า 242 ลบ. โต 5% เชื่อ 67 โตต่อเนื่อง</t>
  </si>
  <si>
    <t>https://thunhoon.com/article/282347</t>
  </si>
  <si>
    <t>AOT หยวนต้าฯ คาดปีหน้ากำไรโต แต่เริ่มเห็นความเสี่ยงมากขึ้น</t>
  </si>
  <si>
    <t>https://thunhoon.com/article/282346</t>
  </si>
  <si>
    <t>BAM แนวโน้มกำไรยังอ่อนแอในไตรมาส 3/2566 บล.กสิกรฯแนะ “ถือ” เป้า 9.20 บ.</t>
  </si>
  <si>
    <t>https://thunhoon.com/article/282344</t>
  </si>
  <si>
    <t>BAFSรับทรัพย์เติมน้ำมันดีด ฟรีวีซ่าอัพยอดนักท่องเที่ยว</t>
  </si>
  <si>
    <t>https://thunhoon.com/article/282341</t>
  </si>
  <si>
    <t>SAFE ตั้งเป้าปีนี้รายได้โต 20-30% ประกาศกลุ่มผถห.ใหญ่ยังถือหุ้นครบ</t>
  </si>
  <si>
    <t>https://thunhoon.com/article/282336</t>
  </si>
  <si>
    <t>RPH ไตรมาส 3 กำไร 66 ล. เพิ่ม 18% บล.กสิกรฯแนะ "ซื้อ" เป้า 7.40 บ.</t>
  </si>
  <si>
    <t>https://thunhoon.com/article/282329</t>
  </si>
  <si>
    <t>UACปี67โตสูง 15% ไฟฟ้า-น้ำมันทำเงิน</t>
  </si>
  <si>
    <t>https://thunhoon.com/article/282321</t>
  </si>
  <si>
    <t>WICEงานขนส่ง-ค่าระวางฟื้น โบรกมองปี67กำไรเติบโต</t>
  </si>
  <si>
    <t>https://thunhoon.com/article/282485</t>
  </si>
  <si>
    <t>KCE กำไร Q3/66 ที่ 519.53 ลบ. ลดลง 20.7% จากปีก่อน-ชะลอก่อสร้างรง.ใหม่</t>
  </si>
  <si>
    <t>https://thunhoon.com/article/282484</t>
  </si>
  <si>
    <t>AIT ไตรมาส 3 กำไร 122 ล. ลดลง 14% มูลค่างานโครงการที่ส่งมอบลดลง</t>
  </si>
  <si>
    <t>AIT</t>
  </si>
  <si>
    <t>https://thunhoon.com/article/282483</t>
  </si>
  <si>
    <t>JASIF อ่วม Q3/66 ขาดทุน 1 หมื่นลบ. จ่ายคืนเงินทุนอัตรา 0.1600 บาท/หน่วย</t>
  </si>
  <si>
    <t>https://thunhoon.com/article/282478</t>
  </si>
  <si>
    <t>BCPG ไตรมาส 3 กำไร 564 ล. ลดลง 12% รายได้โรงไฟฟ้าลด-ต้นทุนดบ.เพิ่ม</t>
  </si>
  <si>
    <t>https://thunhoon.com/article/282474</t>
  </si>
  <si>
    <t>หุ้นไทยวันนี้(7 พ.ย.66) ลบ 8.91 จุด ขาย GPSC-SCB-CPALL</t>
  </si>
  <si>
    <t>https://thunhoon.com/article/282463</t>
  </si>
  <si>
    <t>APอวดคอนโดทะลุเป้า 10เดือนขายพุ่ง15.8%</t>
  </si>
  <si>
    <t>https://thunhoon.com/article/282455</t>
  </si>
  <si>
    <t>TU ซีจีเอส-ซีไอเอ็มบี ชี้กำไรสูงกว่าคาด แนวโน้ม Q4 สดใส แนะซื้อ</t>
  </si>
  <si>
    <t>https://thunhoon.com/article/282453</t>
  </si>
  <si>
    <t>บล.กรุงศรี เผย ESSO ผลประกอบการQ3ฟื้น กำไรจากสต็อกน้ำมัน</t>
  </si>
  <si>
    <t>https://thunhoon.com/article/282444</t>
  </si>
  <si>
    <t>DCC กำไร Q3/66 ที่ 296.3 ลบ. ลดลง 8.0%, ปันผล 0.017 บ./หุ้น</t>
  </si>
  <si>
    <t>https://thunhoon.com/article/282443</t>
  </si>
  <si>
    <t>หุ้นไทยปิดเที่ยงวันนี้(7 พ.ย.66) ลบ 1.59 จุดขาย SCB-GPSC ซื้อ ADVANC</t>
  </si>
  <si>
    <t>https://thunhoon.com/article/282440</t>
  </si>
  <si>
    <t>KEX ราคาร่วง หลังขาดทุน Q3/66 แย่ลง กรุงศรีหั่นราคาเป้าหมายลง แนะขาย</t>
  </si>
  <si>
    <t>https://thunhoon.com/article/282435</t>
  </si>
  <si>
    <t>SATธุรกิจใหม่หนุนแกร่ง เงินสดในมือล้น-ปันผลสูง</t>
  </si>
  <si>
    <t>https://thunhoon.com/article/282431</t>
  </si>
  <si>
    <t>GPSC กำไรแข็งแกร่งไตรมาส 3 บล.กสิกรฯแนะ “ซื้อ” ให้เป้า 53 บ.</t>
  </si>
  <si>
    <t>https://thunhoon.com/article/282430</t>
  </si>
  <si>
    <t>หุ้น TIDLOR ราคาดีดขึ้น หลังกำไร Q3/66 ดีกว่าโบรกฯ คาด สินเชื่อยังโต</t>
  </si>
  <si>
    <t>https://thunhoon.com/article/282423</t>
  </si>
  <si>
    <t>KEX ขาดทุน 889.86 ลบ. ตามรายได้จากการขาย-บริการที่ชะลอตัว</t>
  </si>
  <si>
    <t>https://thunhoon.com/article/282419</t>
  </si>
  <si>
    <t>TIDLOR งบ Q3/66 กำไร 1,007 ลบ. โต 11.7% ธุรกิจนายหน้าประกันภัย-สินเชื่อโตต่อเนื่อง</t>
  </si>
  <si>
    <t>https://thunhoon.com/article/282410</t>
  </si>
  <si>
    <t>MASTER เติบโตสูง เทรนด์ความงามดี ชูพื้นฐาน 99 บาท</t>
  </si>
  <si>
    <t>https://thunhoon.com/article/282409</t>
  </si>
  <si>
    <t>PRAPAT บุกเวียดนาม ไร้คู่แข่ง-อัตรากำไรดี</t>
  </si>
  <si>
    <t>https://thunhoon.com/article/282407</t>
  </si>
  <si>
    <t>GFC บริการฝากไข่โต 100% กำไรนิวไฮยาว-อัพเป้าใหม่</t>
  </si>
  <si>
    <t>https://thunhoon.com/article/282416</t>
  </si>
  <si>
    <t>GPSCกำไรแรง441% หุ้นกังวลภาครัฐเกิน</t>
  </si>
  <si>
    <t>https://thunhoon.com/article/282411</t>
  </si>
  <si>
    <t>SGPลุ้นQ3มีเซอร์ไพรส์ ยอดใช้-ราคาแอลพีจีดัน</t>
  </si>
  <si>
    <t>ยอดใช้</t>
  </si>
  <si>
    <t>ราคาแอลพีจี</t>
  </si>
  <si>
    <t>https://thunhoon.com/article/282415</t>
  </si>
  <si>
    <t>TKNยอดพุ่งทุกตลาด เมเจอร์สั่งสแน็กเพิ่ม</t>
  </si>
  <si>
    <t>https://thunhoon.com/article/282414</t>
  </si>
  <si>
    <t>NERดีมานด์ยางเข้า พ้นจุดต่ำQ4งบดีด</t>
  </si>
  <si>
    <t>https://thunhoon.com/article/282580</t>
  </si>
  <si>
    <t>BLA ไตรมาส 3 กำไร 645 ล. ลดลง 32% งวด 9 เดือนกำไร 2.2 พันล. ลดลง 25%</t>
  </si>
  <si>
    <t>https://thunhoon.com/article/282578</t>
  </si>
  <si>
    <t>OSP โชว์กำไร Q3/66 ที่ 642 ลบ. โต 163.3% หลังต้นทุนสินค้า-พลังงานลด</t>
  </si>
  <si>
    <t>https://thunhoon.com/article/282576</t>
  </si>
  <si>
    <t>SAVบินเยอะรายได้โต21% กำไร90.8ล้านบาทเพิ่ม3.1%</t>
  </si>
  <si>
    <t>https://thunhoon.com/article/282575</t>
  </si>
  <si>
    <t>ICHI กำไรดี 328 ล. เพิ่ม 71% งวด 9 เดือนกำไร 805 ล. เพิ่ม 79%</t>
  </si>
  <si>
    <t>https://thunhoon.com/article/282573</t>
  </si>
  <si>
    <t>STGT กำไร Q3/66 ที่ 47.44 ลบ. โต 177.6% ยังคง Utilization rate ที่ 59%</t>
  </si>
  <si>
    <t>https://thunhoon.com/article/282572</t>
  </si>
  <si>
    <t>GUNKUL โชว์กำไร Q3/66 พุ่ง 92% แจกปันผลระหว่างกาล 0.06 บ./หุ้น</t>
  </si>
  <si>
    <t>https://thunhoon.com/article/282564</t>
  </si>
  <si>
    <t>CPAXT กำไร Q3/66 ที่ 1,677 ลบ. โต 4.7% ตามรายได้ที่เพิ่มขึ้น</t>
  </si>
  <si>
    <t>https://thunhoon.com/article/282562</t>
  </si>
  <si>
    <t>JAS ไตรมาส 3 กำไร 4.2 พันล. เพิ่ม 680% งวด 9 เดือนกำไร 2.5 พันล. เพิ่ม 409%</t>
  </si>
  <si>
    <t>https://thunhoon.com/article/282559</t>
  </si>
  <si>
    <t>หุ้นไทยวันนี้(8 พ.ย.66) บวก 3.47 จุด ซื้อ SCC-KBANK ขาย TRUE</t>
  </si>
  <si>
    <t>https://thunhoon.com/article/282551</t>
  </si>
  <si>
    <t>GLOBALลุยขยายสาขา ลั่นปี67ผลงานกลับมาโต</t>
  </si>
  <si>
    <t>https://thunhoon.com/article/282544</t>
  </si>
  <si>
    <t>SJWDโลจิสติกส์อัพแกร่ง ลุ้นโค้งท้ายผลงานนิวไฮ</t>
  </si>
  <si>
    <t>https://thunhoon.com/article/282542</t>
  </si>
  <si>
    <t>TOP คาดแนวโน้มธุรกิจ Q4/66 ดีต่อเนื่อง เหตุเข้าฤดูหนาว-ท่องเที่ยวเติบโตหนุน</t>
  </si>
  <si>
    <t>https://thunhoon.com/article/282541</t>
  </si>
  <si>
    <t>HUMANเล็งตลาดต่างแดนบูม เป้ารายได้โต40%-ลุยดีลM&amp;A</t>
  </si>
  <si>
    <t>https://thunhoon.com/article/282539</t>
  </si>
  <si>
    <t>เปิดกำไร SNNP เพิ่มขึ้น 30% ลุยออกสินค้าใหม่ มุ่งสู่เป้าระดับ 2 Digits</t>
  </si>
  <si>
    <t>https://thunhoon.com/article/282531</t>
  </si>
  <si>
    <t>TOP ไตรมาส3 กำไร 1 หมื่นล.ตามคาด งวด 9 เดือนกำไร 1.6 หมื่นล. ลดลง 49%</t>
  </si>
  <si>
    <t>https://thunhoon.com/article/282530</t>
  </si>
  <si>
    <t>SNNP ไตรมาส 3 กำไร 160 ล. เพิ่ม 13% งวด 9 เดือนกำไร 470 ล. เพิ่ม 30%</t>
  </si>
  <si>
    <t>https://thunhoon.com/article/282529</t>
  </si>
  <si>
    <t>PTTGC เผย Q3/66 พลิกมีกำไร 1,426.67 ลบ. เพิ่มกำลังผลิตโพรพีลีนเป็น 3.79 ล้านตัน/ปี</t>
  </si>
  <si>
    <t>https://thunhoon.com/article/282524</t>
  </si>
  <si>
    <t>หุ้นไทยพักเที่ยงวันนี้(8 พ.ย.66) บวก 6.61 จุด ซื้อ KBANK-SCC-MTC</t>
  </si>
  <si>
    <t>https://thunhoon.com/article/282523</t>
  </si>
  <si>
    <t>หุ้น MTC ราคาดีดขึ้น โบรกฯ ชี้กำไร Q3/66 ดีกว่าคาด ปรับเพิ่มคำแนะนำ-ราคาเป้าหมาย</t>
  </si>
  <si>
    <t>https://thunhoon.com/article/282522</t>
  </si>
  <si>
    <t>CK โบรกฯ ชี้แกร่งสุดในกลุ่ม คาด Q3/66 ทำนิวไฮปีจาก CKP</t>
  </si>
  <si>
    <t>แกร่งสุด</t>
  </si>
  <si>
    <t>https://thunhoon.com/article/282518</t>
  </si>
  <si>
    <t>KCE กำไร Q3/66 ดีกว่าโบรกฯ คาด แนะกลยุทธ์การลงทุน</t>
  </si>
  <si>
    <t>ดีกว่าโบรกฯ คาด</t>
  </si>
  <si>
    <t>https://thunhoon.com/article/282514</t>
  </si>
  <si>
    <t>SAF Q3 เทิร์นอะราวด์ กลับมากำไรเพิ่มขึ้น 154% เตรียมเปิด 2 ผลิตภัณฑ์ใหม่ ดันยอดขายปลายปี</t>
  </si>
  <si>
    <t>https://thunhoon.com/article/282513</t>
  </si>
  <si>
    <t>DRT Q3 แกร่งเติบโต 29.44% มั่นใจยอดขาย แบรนด์ ‘ตราเพชร’ โตกว่าเป้า</t>
  </si>
  <si>
    <t>แกร่งเติบโต</t>
  </si>
  <si>
    <t>https://thunhoon.com/article/282512</t>
  </si>
  <si>
    <t>JASIF ราคาหุ้นร่วง หลังงบ Q3/66 ขาดทุน 1 หมื่นลบ. โบรกฯ แนะถือมองปันผลดี</t>
  </si>
  <si>
    <t>https://thunhoon.com/article/282509</t>
  </si>
  <si>
    <t>TRUE ราคาร่วง 4% กังวลสภาพคล่อง บล.กสิกรฯมองโอกาสเก็บหุ้นถูก</t>
  </si>
  <si>
    <t>https://thunhoon.com/article/282506</t>
  </si>
  <si>
    <t>JTS เผย Q3/66 พลิกเป็นขาดทุน 10.38 ลบ. -เปิดแผนธุรกิจเป้าหมายปีนี้</t>
  </si>
  <si>
    <t>https://thunhoon.com/article/282504</t>
  </si>
  <si>
    <t>MTC มั่นใจพอร์ตสินเชื่อปีนี้โต 20% โบรกฯ แนะถือชี้ Q3/66 ดีกว่าคาดเล็กน้อย</t>
  </si>
  <si>
    <t>https://thunhoon.com/article/282503</t>
  </si>
  <si>
    <t>AWC ไตรมาส 3 กำไรทรงตัว 1,136 ล. งวด 9 เดือน กำไร 3.7 พันล. เพิ่ม 40%</t>
  </si>
  <si>
    <t>https://thunhoon.com/article/282495</t>
  </si>
  <si>
    <t>CMO แย้มQ4 เด่น อีเวนต์ใหญ่พรึ่บ สบช่องรุกงานรัฐ</t>
  </si>
  <si>
    <t>แย้ม</t>
  </si>
  <si>
    <t>https://thunhoon.com/article/282494</t>
  </si>
  <si>
    <t>I2 โค้งสุดท้ายงบพีค แบ็กล็อกแน่น 2 พันล.</t>
  </si>
  <si>
    <t>https://thunhoon.com/article/282493</t>
  </si>
  <si>
    <t>YGG จ้องโกยรายได้ใหม่ โตทุกทางตามเทรนด์โลก</t>
  </si>
  <si>
    <t>https://thunhoon.com/article/282489</t>
  </si>
  <si>
    <t>TUแววไตรมาส4ฟื้นแรง ต้นทุนลดบาทอ่อนหนุน</t>
  </si>
  <si>
    <t>https://thunhoon.com/article/282680</t>
  </si>
  <si>
    <t>WHA กำไร 623 ล. เพิ่ม 141% ปันผล 0.0669 บ./หุ้น XD 22 พ.ย.</t>
  </si>
  <si>
    <t>https://thunhoon.com/article/282672</t>
  </si>
  <si>
    <t>GULF กำไรจากดำเนินงาน Q3/66 ที่ 4.2 พันลบ. โต 94% จ่อลงนาม PPA อีก 700 MW</t>
  </si>
  <si>
    <t>https://thunhoon.com/article/282654</t>
  </si>
  <si>
    <t>หุ้นไทยวันนี้(9 พ.ย.66) ลบ 6.80 จุด ขาย BH-COM7-KBANK</t>
  </si>
  <si>
    <t>https://thunhoon.com/article/282651</t>
  </si>
  <si>
    <t>SAV คาดงบ Q4/66 พีคสุด ดันผลประกอบการทั้งปีนี้โตทะลุเป้า</t>
  </si>
  <si>
    <t>คาดงบ</t>
  </si>
  <si>
    <t>พีคสุด</t>
  </si>
  <si>
    <t>https://thunhoon.com/article/282649</t>
  </si>
  <si>
    <t>MINT โบรกฯ ชี้กำไร Q3/66 ใกล้เคียงที่คาด แนวโน้ม Q4 โต แนะซื้อ</t>
  </si>
  <si>
    <t>https://thunhoon.com/article/282646</t>
  </si>
  <si>
    <t>ลงทุนอย่างไรหุ้น "SPRC" หลัง Q3 เทิร์นอะราวด์ แต่เป็นจุดสูงสุดของปี</t>
  </si>
  <si>
    <t>https://thunhoon.com/article/282637</t>
  </si>
  <si>
    <t>MINT กำไรต่ำคาด 2.1 พันล. -53% บล.หยวนต้าให้เป้า 39 บ.</t>
  </si>
  <si>
    <t>https://thunhoon.com/article/282636</t>
  </si>
  <si>
    <t>YONG Q3 กำไรเพิ่ม 44.48% Backlog ใหม่หนุนเป้า 1,100 ลบ.</t>
  </si>
  <si>
    <t>https://thunhoon.com/article/282635</t>
  </si>
  <si>
    <t>CKP กำไร Q3/66 ที่ 1,021.94 ลบ. ลดลง 30% รับรู้ส่วนแบ่งกำไรจาก XPCL ลดลง</t>
  </si>
  <si>
    <t>https://thunhoon.com/article/282631</t>
  </si>
  <si>
    <t>GFPT กำไรลดตามคาด 269 ล. -53% บล.บัวหลวงให้เป้า 15.50 บ.</t>
  </si>
  <si>
    <t>ลดตามคาด</t>
  </si>
  <si>
    <t>https://thunhoon.com/article/282628</t>
  </si>
  <si>
    <t>DOD เทิร์นอะราวด์ Q3กำไร 10.49 ลบ. ส่งซิกไตรมาส 4 พีค</t>
  </si>
  <si>
    <t>https://thunhoon.com/article/282627</t>
  </si>
  <si>
    <t>KCC เปิดงบ Q3 กำไร21.81 ลบ.Q4 ดูดี โบรกแนะซื้อ</t>
  </si>
  <si>
    <t>https://thunhoon.com/article/282626</t>
  </si>
  <si>
    <t>DMT กำไร 269 ล. เพิ่มขึ้น 25% งวด 9 เดือน กำไร 755 ล. เพิ่ม 38%</t>
  </si>
  <si>
    <t>https://thunhoon.com/article/282625</t>
  </si>
  <si>
    <t>หุ้น STA ราคาร่วงแรง หลัง Q3/66 ขาดทุน 410 ลบ. ทรีนีตี้เล็งหั่นประมาณการลง</t>
  </si>
  <si>
    <t>https://thunhoon.com/article/282622</t>
  </si>
  <si>
    <t>CM กำไรดี 67 ล. เพิ่มขึ้น 840% ส่งออกเพิ่ม-ค่าเงินบาทอ่อนตัว</t>
  </si>
  <si>
    <t>CM</t>
  </si>
  <si>
    <t>https://thunhoon.com/article/282621</t>
  </si>
  <si>
    <t>หุ้นไทยพักเที่ยงวันนี้(9 พ.ย.66)ร่วงแรง 18.21 จุด ขาย BH-COM7 -HANA ฉุดตลาด</t>
  </si>
  <si>
    <t>https://thunhoon.com/article/282620</t>
  </si>
  <si>
    <t>TPCH รายได้โรงไฟฟ้าชีวมวล–ขยะ พากำไร 9 เดือนพุ่ง</t>
  </si>
  <si>
    <t>https://thunhoon.com/article/282619</t>
  </si>
  <si>
    <t>SUN กำไร Q3/66 ดีกว่าโบรกฯ คาด จับตาทำสถิติสูงสุดใหม่ Q4/66</t>
  </si>
  <si>
    <t>https://thunhoon.com/article/282616</t>
  </si>
  <si>
    <t>ส่องมุมมองโบรกฯ BH กำไร Q3/66 ต่ำกว่าคาด-โตตามคาด -มองแนวโน้ม Q4</t>
  </si>
  <si>
    <r>
      <rPr>
        <rFont val="Arial"/>
        <color rgb="FF212529"/>
        <sz val="11.0"/>
      </rPr>
      <t>มุมมองโบรกฯ</t>
    </r>
  </si>
  <si>
    <r>
      <rPr>
        <rFont val="Arial"/>
        <color rgb="FF212529"/>
        <sz val="11.0"/>
      </rPr>
      <t>มุมมองโบรกฯ</t>
    </r>
  </si>
  <si>
    <r>
      <rPr>
        <rFont val="Arial"/>
        <color rgb="FF212529"/>
        <sz val="11.0"/>
      </rPr>
      <t>โตตามคาด</t>
    </r>
  </si>
  <si>
    <t>https://thunhoon.com/article/282614</t>
  </si>
  <si>
    <t>THANI กำไรต่ำคาด 250 ล. -45% บล.ดาโอ ชี้ขาดทุนรถยึด-สำรองเพิ่ม แนะ “ขาย” ลดเป้าเหลือ 2.50 บ.</t>
  </si>
  <si>
    <t>https://thunhoon.com/article/282613</t>
  </si>
  <si>
    <t>SGP กำไร Q3 ที่ 1,230 ลบ. พุ่งกว่า 2,372% แนวโน้ม Q4 สดใสไฮซีซั่นหนุน</t>
  </si>
  <si>
    <t>https://thunhoon.com/article/282611</t>
  </si>
  <si>
    <t>TEAMG กำไร 30 ล. เพิ่ม 20.8% รายได้ 450 ล. รุกธุรกิจเกี่ยวเนื่อง</t>
  </si>
  <si>
    <t>https://thunhoon.com/article/282610</t>
  </si>
  <si>
    <t>BJC โบรกฯ คาดกำไรผ่านจุดต่ำสุดแล้ว Q3/66 แนะนำขึ้นเป็น “Outperform”</t>
  </si>
  <si>
    <t>https://thunhoon.com/article/282607</t>
  </si>
  <si>
    <t>หุ้น JKN ราคาดิ่งลงฟลอร์ หลังยื่นแผนฟื้นฟูกิจการ แก้ปัญหาสภาพคล่อง</t>
  </si>
  <si>
    <t>ดิ่งลงฟลอร์</t>
  </si>
  <si>
    <t>https://thunhoon.com/article/282606</t>
  </si>
  <si>
    <t>ICHI กำไร Q3/66 โต 71% ปันผล 0.50 บ. อัพเป้ารายได้ใหม่ 7.8 ลบ.</t>
  </si>
  <si>
    <t>https://thunhoon.com/article/282604</t>
  </si>
  <si>
    <t>III กำไร 9 เดือน ปี 66 โต 25.4% ลุยขยายลงทุน มั่นใจกำไรปีนี้โตเกิน 25%</t>
  </si>
  <si>
    <t>https://thunhoon.com/article/282594</t>
  </si>
  <si>
    <t>CPANEL อวดงบ 9 ด. โกยรายได้ 328 ล้าน ดันแบ็กล็อกนิวไฮ</t>
  </si>
  <si>
    <t>https://thunhoon.com/article/282593</t>
  </si>
  <si>
    <t>PSTC ลดคาร์บอน อัพรายได้ประจำ</t>
  </si>
  <si>
    <t>https://thunhoon.com/article/282592</t>
  </si>
  <si>
    <t>SAF สัญญาณฟื้นตัว คลอดโปรดักต์ใหม่</t>
  </si>
  <si>
    <t>https://thunhoon.com/article/282590</t>
  </si>
  <si>
    <t>XO ส่งออกสหรัฐทุกสัปดาห์ ย้ำยอดขาย Q4 ออลไทม์ไฮ</t>
  </si>
  <si>
    <t>https://thunhoon.com/article/282589</t>
  </si>
  <si>
    <t>GUNKULแกร่งครบ กำไรโค้งสามแรง92%</t>
  </si>
  <si>
    <t>https://thunhoon.com/article/282588</t>
  </si>
  <si>
    <t>SNNPสินค้าใหม่ดัน 9เดือนกำไรเด้ง30%</t>
  </si>
  <si>
    <t>https://thunhoon.com/article/282595</t>
  </si>
  <si>
    <t>TOP โดด 92,380% ดีมานด์น้ำมันสูงQ4</t>
  </si>
  <si>
    <t>ดีมาน</t>
  </si>
  <si>
    <t>https://thunhoon.com/article/282770</t>
  </si>
  <si>
    <t>BANPU กำไร Q3/66 ที่ 2,084 ลบ. ลดลง 88.3% หลังราคาถ่านหินลดลง</t>
  </si>
  <si>
    <t>https://thunhoon.com/article/282769</t>
  </si>
  <si>
    <t>SPA Q3 กำไรโต 81 ล. เพิ่ม 644% งวด 9 เดือนกำไร 192 ล. เพิ่ม 289%</t>
  </si>
  <si>
    <t>https://thunhoon.com/article/282766</t>
  </si>
  <si>
    <t>NEX กำไร Q3/66 ที่ 66.15 ลบ. เพิ่มขึ้น 732%, บอร์ดไฟเขียวซื้อหุ้นคืน</t>
  </si>
  <si>
    <t>https://thunhoon.com/article/282765</t>
  </si>
  <si>
    <t>BEC กำไร Q3/66 ที่ 37.9 ลบ. ลดลง 65.9% หลังรายได้ขายเวลาโฆษณาลดลง</t>
  </si>
  <si>
    <t>https://thunhoon.com/article/282764</t>
  </si>
  <si>
    <t>SC ไตรมาส 3 กำไร 503 ล. ลดลง 23% งวด 9 เดือน กำไร 1.6 พันล. +0.6%</t>
  </si>
  <si>
    <t>https://thunhoon.com/article/282763</t>
  </si>
  <si>
    <t>SICT กำไรสุทธิ Q3/66 โต 49% มั่นใจรายได้ทั้งปีตามเป้า</t>
  </si>
  <si>
    <t>https://thunhoon.com/article/282762</t>
  </si>
  <si>
    <t>XPG Q3 กำไร 38 ล. +2,558% งวด 9 เดือน กำไร 72 ล. เพิ่ม 155%</t>
  </si>
  <si>
    <t>https://thunhoon.com/article/282760</t>
  </si>
  <si>
    <t>CPALL กำไร Q3/66 ที่ 4,424.29 ลบ. โต 20.3% ตามรายได้เพิ่มขึ้น</t>
  </si>
  <si>
    <t>https://thunhoon.com/article/282756</t>
  </si>
  <si>
    <t>หุ้นไทยวันนี้(10 พ.ย.66) ลบ 15.40 จุด ขาย JMT-JMART-DELTA ฉุดตลาด</t>
  </si>
  <si>
    <t>https://thunhoon.com/article/282745</t>
  </si>
  <si>
    <t>JMART งบ Q3/66 กลับมาเทิร์นอะราวด์ คาดปี 67 บ.ย่อย-ร่วม ทิศทางสดใส</t>
  </si>
  <si>
    <t>https://thunhoon.com/article/282739</t>
  </si>
  <si>
    <t>KJL ไตรมาส3 กำไร 49 ล. เพิ่ม 50% งวด 9 เดือนกำไร 122 ล. เพิ่มขึ้น 24%</t>
  </si>
  <si>
    <t>https://thunhoon.com/article/282736</t>
  </si>
  <si>
    <t>MANRIN ไตรมาส 3 กำไร 15 ล. เพิ่ม 441% งวด 9 เดือน กำไร 23 ล. เพิ่ม 150%</t>
  </si>
  <si>
    <t>MANRIN</t>
  </si>
  <si>
    <t>https://thunhoon.com/article/282731</t>
  </si>
  <si>
    <t>CENTEL Q3 พลิกกำไร 74 ล. +195% งวด 9 เดือนกำไร 823 ล. เพิ่ม 926%</t>
  </si>
  <si>
    <t>https://thunhoon.com/article/282723</t>
  </si>
  <si>
    <t>หุ้นไทยพักเที่ยงวันนี้(10 พ.ย.66) ลบ 8.41 จุด เทขาย JMT-JMART-DELTA</t>
  </si>
  <si>
    <t>https://thunhoon.com/article/282719</t>
  </si>
  <si>
    <t>TRUE 'หยวนต้า' ชี้ขาดทุนน้อยกว่าคาด Q4/66 ค่าใช้จ่ายยังสูง แต่หุ้นร่วงแรง แนะสะสม</t>
  </si>
  <si>
    <t>https://thunhoon.com/article/282718</t>
  </si>
  <si>
    <t>WORK ทุ่มงบไม่เกิน 216 ลบ. ซื้อหุ้น 49% ใน"โคตรคูล" -กำไร Q3 ต่ำกว่าโบรกฯ คาด</t>
  </si>
  <si>
    <t>ต่ำกว่าโบรกฯ คาด</t>
  </si>
  <si>
    <t>https://thunhoon.com/article/282717</t>
  </si>
  <si>
    <t>บล.ดาโอคาด MINT Q4 โตเพิ่ม High season ไทย มัลดีฟ แนะซื้อราคาเป้าหมาย 40 บ.</t>
  </si>
  <si>
    <t>https://thunhoon.com/article/282716</t>
  </si>
  <si>
    <t>LH โบรกฯ ชี้กำไร Q3/66 ลดลงตามคาด แนวโน้ม Q4 เป็นจุดสูงสุดของปี</t>
  </si>
  <si>
    <t>https://thunhoon.com/article/282715</t>
  </si>
  <si>
    <t>หุ้น JMT ราคาร่วงแรง โบรกฯ ชี้กำไรQ3/66 หดตัวจาก Q2 ตามคาด</t>
  </si>
  <si>
    <t>https://thunhoon.com/article/282714</t>
  </si>
  <si>
    <t>ประกันรถยนต์ Ev หนุน TQR กำไร โค้งสุดท้ายโตต่อเนื่อง</t>
  </si>
  <si>
    <t>https://thunhoon.com/article/282713</t>
  </si>
  <si>
    <t>OR โบรกฯ อัพกำไร-เป้าใหม่ คาดธุรกิจ Mobility-Lifestyle หนุน Q4/66 โตต่อ</t>
  </si>
  <si>
    <t>https://thunhoon.com/article/282710</t>
  </si>
  <si>
    <t>"TSE" กำไร Q3/66 ที่ 120.6 ลบ. มั่นใจเป้ารายได้ปีนี้สร้างออลไทม์ไฮ</t>
  </si>
  <si>
    <t>https://thunhoon.com/article/282708</t>
  </si>
  <si>
    <t>TKN กำไร Q3/66 โต 19.4% -ตั้งเป้าปี 67 ยอดขายโต 10-15% , จ่ายปันผล 0.10 บาท</t>
  </si>
  <si>
    <t>https://thunhoon.com/article/282707</t>
  </si>
  <si>
    <t>COCOCO 9 เดือนโต 42.92%ออเดอร์ใหม่ทะลักขยายตลาดจีน</t>
  </si>
  <si>
    <t>https://thunhoon.com/article/282706</t>
  </si>
  <si>
    <t>BE8 ที่ปรึกษาเทคโนโลยี 9 เดือน กำไรโต 139%</t>
  </si>
  <si>
    <t>https://thunhoon.com/article/282693</t>
  </si>
  <si>
    <t>ITNS ท็อปฟอร์ม รายได้ฟู 119 % มั่นใจนิวไฮต่อ</t>
  </si>
  <si>
    <t>https://thunhoon.com/article/282692</t>
  </si>
  <si>
    <t>KCC ลุยซื้อหนี้ NPL หนุนงบดีด 154%</t>
  </si>
  <si>
    <t>https://thunhoon.com/article/282691</t>
  </si>
  <si>
    <t>DOD กำไรพุ่ง 3,396 % โค้งท้ายพีคไฮซีซันดัน</t>
  </si>
  <si>
    <t>https://thunhoon.com/article/282690</t>
  </si>
  <si>
    <t>YONG แบ็กล็อกแน่น 520 ล. บิ๊กอสังหาป้อนออเดอร์อื้อ</t>
  </si>
  <si>
    <t>https://thunhoon.com/article/282689</t>
  </si>
  <si>
    <t>PACO ต้นทุนลดมาร์จิ้นพุ่ง ทุ่ม 50 ล้านเร่งอัพกำลังผลิต</t>
  </si>
  <si>
    <t>https://thunhoon.com/article/282688</t>
  </si>
  <si>
    <t>เก็งBAโค้งสามกำไรฟู ผู้โดยสารฟื้นสมุยดัน</t>
  </si>
  <si>
    <t>https://thunhoon.com/article/282684</t>
  </si>
  <si>
    <t>SCGPดีมานด์ตลาดจีนฟื้น สัญญาณบวกเพิ่มออเดอร์</t>
  </si>
  <si>
    <t>บวกเพิ่ม</t>
  </si>
  <si>
    <t>https://thunhoon.com/article/282686</t>
  </si>
  <si>
    <t>ORราคาน้ำมันขาขึ้น ไตรมาส3กำไรพุ่ง87%</t>
  </si>
  <si>
    <t>https://thunhoon.com/article/282696</t>
  </si>
  <si>
    <t>GULFนิวไฮ4,203ล. ต้นทุนลดQ4ไปต่อ</t>
  </si>
  <si>
    <t>https://thunhoon.com/article/282761</t>
  </si>
  <si>
    <t>SINGER โบรกฯ ชี้ทยอยฟื้นตัว เชิงกลยุทธ์แนะเก็งกำไร JMART</t>
  </si>
  <si>
    <t>ทยอยฟื้นตัว</t>
  </si>
  <si>
    <t>https://thunhoon.com/article/282747</t>
  </si>
  <si>
    <t>KCE โบรกฯ คาด Q4/66 ไม่สดใส มองปีหน้าดีขึ้นแต่ไม่โดดเด่น</t>
  </si>
  <si>
    <t>https://thunhoon.com/article/282748</t>
  </si>
  <si>
    <t>OSP ยูโอบีฯ คาดกำไร Q4/66 โตต่อเนื่อง ยอดขายเครื่องดื่มชูกำลังหนุน แนะซื้อ</t>
  </si>
  <si>
    <t>13/11/2023</t>
  </si>
  <si>
    <t>https://thunhoon.com/article/282884</t>
  </si>
  <si>
    <t>CRC กำไร Q3/66 ที่ 1,142.60 ลบ. ลดลง 2.6% วาง 4 กลยุทธ์ตามแผนงาน 5 ปี</t>
  </si>
  <si>
    <t>https://thunhoon.com/article/282883</t>
  </si>
  <si>
    <t>PLANB กำไร 261 ล. +46% ดีกว่าคาด โบรกแนะ ”ซื้อ” ให้เป้า 10.20-11 บ.</t>
  </si>
  <si>
    <t>https://thunhoon.com/article/282880</t>
  </si>
  <si>
    <t>AH กำไร Q3/66 ที่ 500.96 ลบ. ลดลง 16.6% สวนทางรายได้โต 3.2%</t>
  </si>
  <si>
    <t>https://thunhoon.com/article/282878</t>
  </si>
  <si>
    <t>AAV ขาดทุน 1.7 ล. ลดลง 58% งวด 9 เดือนขาดทุน 2.4 ล. ลดลง 79%</t>
  </si>
  <si>
    <t>https://thunhoon.com/article/282876</t>
  </si>
  <si>
    <t>SAPPE กำไร Q3/66 พุ่ง 79.1% มั่นใจรายได้ปีนี้โต 30-35% ตามเป้า</t>
  </si>
  <si>
    <t>https://thunhoon.com/article/282875</t>
  </si>
  <si>
    <t>BDMS กำไร Q3/66 ที่ 3,890.13 ลบ.โต 15% รายได้สูงเป็นประวัติการณ์</t>
  </si>
  <si>
    <t>https://thunhoon.com/article/282873</t>
  </si>
  <si>
    <t>HANA กำไรโตแกร่ง 734 ล. เพิ่ม 76% ปันผล 0.50 บ. XD 28 พ.ย.-จ่าย 13 ธ.ค.</t>
  </si>
  <si>
    <t>https://thunhoon.com/article/282872</t>
  </si>
  <si>
    <t>PTT โชว์กำไร Q3/66 ที่ 31,297.14 ลบ. โต 252.66% เหตุมีกำไรสต๊อก-ค่าการกลั่นเพิ่ม</t>
  </si>
  <si>
    <t>https://thunhoon.com/article/282871</t>
  </si>
  <si>
    <t>BEM กำไร 970 ล. +12% ดีกว่าคาด งวด 9 เดือนกำไร 2.6 พันล. เพิ่ม 43%</t>
  </si>
  <si>
    <t>https://thunhoon.com/article/282870</t>
  </si>
  <si>
    <t>KAMART กำไร Q3/66 โต 63.86% ปันผล 0.09 บ./หุ้น</t>
  </si>
  <si>
    <t>https://thunhoon.com/article/282869</t>
  </si>
  <si>
    <t>TASCO กำไร Q3/66 ที่ 201.69 ลบ. ลดลง 60.4% ตามยอดขายที่ชะลอตัว</t>
  </si>
  <si>
    <t>https://thunhoon.com/article/282866</t>
  </si>
  <si>
    <t>หุ้นไทยวันนี้(13 พ.ย.66) ลบ 2.44 จุด ขาย COM7-JMT-BDMS</t>
  </si>
  <si>
    <t>https://thunhoon.com/article/282862</t>
  </si>
  <si>
    <t>EPG กำไร Q2 ที่ 434 ลบ. โต 12.8% บอร์ดปันผล 0.12 บาท จ่าย 8 ธ.ค.</t>
  </si>
  <si>
    <t>https://thunhoon.com/article/282842</t>
  </si>
  <si>
    <t>SIRIโชว์เก้าเดือนโตแกร่ง ฟันกำไร4.7พันล.-Q4ลุย22โครงการ</t>
  </si>
  <si>
    <t>https://thunhoon.com/article/282838</t>
  </si>
  <si>
    <t>BBIK กำไรนิวไฮ 75 ล. เพิ่ม 109% บล.กสิกรฯแนะ “ซื้อ” ให้เป้า 158.34 บ.</t>
  </si>
  <si>
    <t>https://thunhoon.com/article/282833</t>
  </si>
  <si>
    <t>BAM 'ดาโอ' แนะนำ "ขาย" Q4/66 จะยังหดตัวตามศก.</t>
  </si>
  <si>
    <t>https://thunhoon.com/article/282830</t>
  </si>
  <si>
    <t>MAJOR แม้ Q3 ต่ำกว่าคาด โบรกมองQ4 โตจากหนังสัปเหร่อและธี่หยด</t>
  </si>
  <si>
    <t>https://thunhoon.com/article/282829</t>
  </si>
  <si>
    <t>โบรกมองพื้นฐาน EA ลมแรงหนุนกำไรไตรมาส 3</t>
  </si>
  <si>
    <t>https://thunhoon.com/article/282824</t>
  </si>
  <si>
    <t>หุ้นไทยพักเที่ยงวันนี้(13 พ.ย.66) ลบ 6.18 จุด ขาย COM7-BDMS-JMART</t>
  </si>
  <si>
    <t>https://thunhoon.com/article/282820</t>
  </si>
  <si>
    <t>MOSHI อัพเป้ารายได้ปีนี้โตกว่า 30% จ่อเปิดร้าน Moshi Moshi อีกกว่า 10 สาขา Q4/66</t>
  </si>
  <si>
    <t>https://thunhoon.com/article/282815</t>
  </si>
  <si>
    <t>NOBLE กำไรสุทธิเพิ่ม517% เล็งเปิด 2 โครงการใหม่ ส่งท้ายปี</t>
  </si>
  <si>
    <t>https://thunhoon.com/article/282814</t>
  </si>
  <si>
    <t>หุ้น COM7 ร่วงแรง หลังงบ Q3/66 ต่ำกว่าโบรกฯ คาด แห่หั่นกำไร-ราคาเป้าหมายลง</t>
  </si>
  <si>
    <t>https://thunhoon.com/article/282813</t>
  </si>
  <si>
    <t>DOHOMEชูธงปี67โต10% ปั้นเฮาส์แบรนด์มาร์จิ้นสูง</t>
  </si>
  <si>
    <t>ชูธง</t>
  </si>
  <si>
    <t>https://thunhoon.com/article/282811</t>
  </si>
  <si>
    <t>OSPโค้งท้ายเข้าไฮซีซัน ปั้น5แบรนด์กวาดรายได้</t>
  </si>
  <si>
    <t>https://thunhoon.com/article/282809</t>
  </si>
  <si>
    <t>SNNP ออก2 รสชาติเด็ดแบรนด์ “เบนโตะ” กระตุ้นยอดขายปลายปีเข้าเป้า</t>
  </si>
  <si>
    <t>https://thunhoon.com/article/282808</t>
  </si>
  <si>
    <t>TAN โตพุ่ง 59% เตรียมเพิ่มแบรนด์ใหม่ บอร์ดเคาะจ่ายปันผลหุ้นละ 0.50 บ.</t>
  </si>
  <si>
    <t>https://thunhoon.com/article/282796</t>
  </si>
  <si>
    <t>SAKพอร์ตโต1.25หมื่นล. ตัดขายหนี้สูญ-กดNPLต่ำ</t>
  </si>
  <si>
    <t>https://thunhoon.com/article/282784</t>
  </si>
  <si>
    <t>TMC โค้งท้ายผลงานฉลุย รัฐอัดงบหนุนสินค้าขายดี</t>
  </si>
  <si>
    <t>TMC</t>
  </si>
  <si>
    <t>https://thunhoon.com/article/282783</t>
  </si>
  <si>
    <t>ZIGA งบพลิกบวก108% สินค้าไฮมาร์จิ้น-เหล็กบูม</t>
  </si>
  <si>
    <t>https://thunhoon.com/article/282782</t>
  </si>
  <si>
    <t>UKEM เทิร์นอะราวด์ 159% มาร์จิ้นพุ่งเท่าตัว-กำไรยาว</t>
  </si>
  <si>
    <t>https://thunhoon.com/article/282792</t>
  </si>
  <si>
    <t>PTTวันนี้แจ้งกำไรสนั่น จับตาQ3กระฉูด258%</t>
  </si>
  <si>
    <t>14/11/2023</t>
  </si>
  <si>
    <t>https://thunhoon.com/article/282979</t>
  </si>
  <si>
    <t>RS กำไร Q3/66 ที่ 1,182 ลบ. สร้างสถิติ All Time High-คาด Q4 โตตามเป้า</t>
  </si>
  <si>
    <t>โตตามเป้า</t>
  </si>
  <si>
    <t>https://thunhoon.com/article/282977</t>
  </si>
  <si>
    <t>ERW ไตรมาส 3 กำไร 148 ล. ดีกว่าคาด เพิ่ม 1,387% โบรกให้เป้า 6.10-6.60 บ.</t>
  </si>
  <si>
    <t>https://thunhoon.com/article/282973</t>
  </si>
  <si>
    <t>SPALI กำไร Q3/66 ที่ 1,190.70 ลบ. ลดลง 57% รายได้จากโอนกรรมสิทธิ์ชะลอตัว</t>
  </si>
  <si>
    <t>https://thunhoon.com/article/282972</t>
  </si>
  <si>
    <t>BTG ขาดทุนเกินคาด 784 ล. -134% งวด 9 เดือนขาดทุน 742 ล. ลดลง 112%</t>
  </si>
  <si>
    <t>ขาดทุนเกินคาด</t>
  </si>
  <si>
    <t>https://thunhoon.com/article/282969</t>
  </si>
  <si>
    <t>STEC กำไรดีกว่าคาดที่ 130 ล. -6% งวด 9 เดือนกำไร 454 ล. ลดลง 16%</t>
  </si>
  <si>
    <t>https://thunhoon.com/article/282968</t>
  </si>
  <si>
    <t>บอร์ด TOA ไฟเขียวซื้อหุ้นคืนวงเงินไม่เกิน 1.5 พันลบ., โชว์กำไร Q3/66 โต 85.6%</t>
  </si>
  <si>
    <t>https://thunhoon.com/article/282965</t>
  </si>
  <si>
    <t>PSHลุย6โครงการใหม่ โกยยอดขายโค้งท้าย</t>
  </si>
  <si>
    <t>https://thunhoon.com/article/282964</t>
  </si>
  <si>
    <t>หุ้นไทยวันนี้(14 พ.ย.66) ลบ 1.09 จุด ขาย HANA ซื้อ PTT-BDMS</t>
  </si>
  <si>
    <t>https://thunhoon.com/article/282959</t>
  </si>
  <si>
    <t>CK พร้อมลุยประมูลเมกะโปรเจ๊กต์หลายโครงการปีหน้า -กำไร 9 เดือนแรกปีนี้โตต่อเนื่อง</t>
  </si>
  <si>
    <t>https://thunhoon.com/article/282958</t>
  </si>
  <si>
    <t>XO กำไร Q3/66 พุ่ง 263% วางงบซื้อเครื่องจักร 200 ลบ. รองรับยอดขาย</t>
  </si>
  <si>
    <t>https://thunhoon.com/article/282953</t>
  </si>
  <si>
    <t>BRR ตั้งเป้ารายได้ปี 67 โต 20% ปริมาณผลิตอ้อยเพิ่ม-รับผลดีราคาน้ำตาลสูง</t>
  </si>
  <si>
    <t>https://thunhoon.com/article/282947</t>
  </si>
  <si>
    <t>BLC วางเป้ารายได้โตเฉลี่ยปีละ 200 ลบ. คาดก่อสร้างรง.ใหม่ใน Q2/67</t>
  </si>
  <si>
    <t>https://thunhoon.com/article/282946</t>
  </si>
  <si>
    <t>CHAYO โชว์ Q3/66 กำไรโต 103.76% พร้อมเปิดแผน Spin-Off หุ้นไอพีโอ "CCAP"</t>
  </si>
  <si>
    <t>https://thunhoon.com/article/282943</t>
  </si>
  <si>
    <t>BEM โตต่อเนื่อง Q3 รายได้แตะ 4,448 ลบ. กำไร 970 ลบ. ผลจากศก.-ท่องเที่ยวฟื้นตัว</t>
  </si>
  <si>
    <t>https://thunhoon.com/article/282940</t>
  </si>
  <si>
    <t>CK กำไร Q3/66 ที่ 641.04 ลบ. เพิ่มขึ้น 12.2% จากปีก่อน</t>
  </si>
  <si>
    <t>https://thunhoon.com/article/282939</t>
  </si>
  <si>
    <t>MBK Q3 กำไร 364 ล. เพิ่ม 102 เท่าตัว ศูนย์การค้า-อสังหาฯ ดันกำไรพุ่ง</t>
  </si>
  <si>
    <t>https://thunhoon.com/article/282937</t>
  </si>
  <si>
    <t>IVL กำไร Q3/66 ที่ 195.46 ลบ. ลดลง 97.6% จากปีก่อน ตามรายได้ชะลอตัว</t>
  </si>
  <si>
    <t>https://thunhoon.com/article/282932</t>
  </si>
  <si>
    <t>LH จับตากำไร Q4/66 จะโดดเด่น จากการขายสินทรัพย์</t>
  </si>
  <si>
    <t>https://thunhoon.com/article/282931</t>
  </si>
  <si>
    <t>หุ้นไทยพักเที่ยงวันนี้(14 พ.ย.66) ลบ 8.09 จุด ขาย HANA-BBL-ADVANC</t>
  </si>
  <si>
    <t>https://thunhoon.com/article/282929</t>
  </si>
  <si>
    <t>PTT กรุงศรี พัฒนสิน ชี้กำไรปกติ Q3/66 ดีกว่าคาดเล็กน้อย แนะซื้อ</t>
  </si>
  <si>
    <t>https://thunhoon.com/article/282928</t>
  </si>
  <si>
    <t>AAV โบรกฯ แนะทยอยสะสม ลุ้นการฟื้นตัวเข้า High Season</t>
  </si>
  <si>
    <t>ฟื้นตัวเข้า</t>
  </si>
  <si>
    <t>High Season</t>
  </si>
  <si>
    <t>https://thunhoon.com/article/282927</t>
  </si>
  <si>
    <t>หุ้น BDMS ราคาดีดขึ้น โบรกฯ ชี้กำไร Q3/66 ดีกว่าคาด มอง Q4 โตต่อเนื่อง</t>
  </si>
  <si>
    <t>https://thunhoon.com/article/282926</t>
  </si>
  <si>
    <t>FSMART ไตรมาส 3 กำไร 69 ล. ลดลง 17% งวด 9 เดือน กำไร 221 ล. ลดลง 11%</t>
  </si>
  <si>
    <t>https://thunhoon.com/article/282925</t>
  </si>
  <si>
    <t>BA' กำไร Q3/66 สูงกว่าคาด 34% โบรกฯ ชี้ไฮซีซั่นหนุน Q4/66 โตต่อ</t>
  </si>
  <si>
    <t>https://thunhoon.com/article/282923</t>
  </si>
  <si>
    <t>DITTO ไตรมาส 3 กำไร 96 ล. +91% งวด 9 เดือนกำไร 270 ล. เพิ่มขึ้น 40%</t>
  </si>
  <si>
    <t>https://thunhoon.com/article/282920</t>
  </si>
  <si>
    <t>SEAFCO เผย Q3/66 พลิกมีกำไร 62.59 ลบ. โบรกฯ ชี้ดีกว่าคาด รับผลดีสายสีม่วงใต้</t>
  </si>
  <si>
    <t>https://thunhoon.com/article/282918</t>
  </si>
  <si>
    <t>PTTGC โบรกมอง Q4 ยังทรงตัวต่ำ คาดฟื้นปีหน้า</t>
  </si>
  <si>
    <t>ทรงตัวต่ำ</t>
  </si>
  <si>
    <t>https://thunhoon.com/article/282916</t>
  </si>
  <si>
    <t>PTG Q3 ค่าการตลาดกดดัน โบรกมอง Q4 ฟื้นตัว</t>
  </si>
  <si>
    <t>https://thunhoon.com/article/282913</t>
  </si>
  <si>
    <t>AAV เชื่อไฮซีซั่นปลายปี รัฐกระตุ้น หนุน Q4 บวก</t>
  </si>
  <si>
    <t>https://thunhoon.com/article/282912</t>
  </si>
  <si>
    <t>หุ้น HANA ราคาร่วงแรง โบรกฯ ชี้กำไรปกติ Q3/66 ต่ำกว่าคาด มอง Q4 ทรงตัว</t>
  </si>
  <si>
    <t>https://thunhoon.com/article/282911</t>
  </si>
  <si>
    <t>CPF ขาดทุนแต่ดีกว่าคาด กสิกรมองภาพ Q4 ดีขึ้น จากไก่ สุกร</t>
  </si>
  <si>
    <t>https://thunhoon.com/article/282910</t>
  </si>
  <si>
    <t>UAC โชว์กำไร 9 เดือน โต 204.06% ลุยลงทุนธุรกิจพลังงานสะอาดใน-นอกปท.</t>
  </si>
  <si>
    <t>https://thunhoon.com/article/282909</t>
  </si>
  <si>
    <t>CRC 9 เดือน กำไรพุ่ง 26% GO Wholesale ตอบรับดี โค้งท้ายลุ้นนิวไฮไตรมาส 4</t>
  </si>
  <si>
    <t>https://thunhoon.com/article/282906</t>
  </si>
  <si>
    <t>AH มั่นใจโตตามแผน ยุติฮุนไดไม่กระทบ พร้อมรองรับเทรนด์รถไฟฟ้า</t>
  </si>
  <si>
    <t>โตตามแผน</t>
  </si>
  <si>
    <t>https://thunhoon.com/article/282902</t>
  </si>
  <si>
    <t>SCGD ผู้นำตกแต่งพื้นผิว-สุขภัณฑ์ในอาเซียน ปรับโครงสร้างต่อยอดดันมาร์จิ้นพุ่ง...</t>
  </si>
  <si>
    <t>https://thunhoon.com/article/282891</t>
  </si>
  <si>
    <t>ATP30 เพิ่มรถอีวี บุ๊กลูกค้าใหม่ Q4 ย้ำเป้าปีนี้โต 10 %</t>
  </si>
  <si>
    <t>https://thunhoon.com/article/282890</t>
  </si>
  <si>
    <t>BBIK แบ็กล็อก 805 ล. มาร์จิ้นสูง-โตทะลุเป้า</t>
  </si>
  <si>
    <t>https://thunhoon.com/article/282889</t>
  </si>
  <si>
    <t>SMART งบผงาด เทรนด์ ESG หนุน</t>
  </si>
  <si>
    <t>https://thunhoon.com/article/282888</t>
  </si>
  <si>
    <t>SPA เทิร์นอะราวด์แรง 644 % ทุบสถิติสูงสุด-ไฮซีซันดัน</t>
  </si>
  <si>
    <r>
      <rPr>
        <rFont val="Arial"/>
        <color rgb="FF000000"/>
        <sz val="11.0"/>
      </rPr>
      <t>เทิร์นอะราวนด์</t>
    </r>
  </si>
  <si>
    <t>https://thunhoon.com/article/282887</t>
  </si>
  <si>
    <t>AUCT เอ็นพีแอลพุ่งรถอื้อ กำไรโค้งสามทะยาน 40%</t>
  </si>
  <si>
    <t>https://thunhoon.com/article/282894</t>
  </si>
  <si>
    <t>BEMรายได้เกินหมื่นล. 9เดือนกำไรพุ่ง43%</t>
  </si>
  <si>
    <t>https://thunhoon.com/article/282893</t>
  </si>
  <si>
    <t>ITCแย้มตุนออเดอร์ฟู ผลงานโค้งท้ายโตต่อ</t>
  </si>
  <si>
    <t>https://thunhoon.com/article/282897</t>
  </si>
  <si>
    <t>PTTกำไรดีด252.66% Q4น้ำมัน85-90ดอลล์</t>
  </si>
  <si>
    <t>https://thunhoon.com/article/282874</t>
  </si>
  <si>
    <t>SNNPจับตางบQ4นิวไฮ ปี68รายได้แตะ8พันล้าน</t>
  </si>
  <si>
    <t>15/11/2023</t>
  </si>
  <si>
    <t>https://thunhoon.com/article/283071</t>
  </si>
  <si>
    <t>AAVปรับเส้นทางบินทำเงิน หนุนผลงานโค้งท้ายนิวไฮ</t>
  </si>
  <si>
    <t>https://thunhoon.com/article/283067</t>
  </si>
  <si>
    <t>หุ้นไทยวันนี้(15 พ.ย.66) บวก 29.13 จุด ซื้อ CPALL-BDMS-DELTA</t>
  </si>
  <si>
    <t>https://thunhoon.com/article/283066</t>
  </si>
  <si>
    <t>BTS แม้ผลงานต่ำคาด แนวโน้มดีขึ้นปี 67</t>
  </si>
  <si>
    <t>https://thunhoon.com/article/283049</t>
  </si>
  <si>
    <t>CHG 'ทรีนีตี้' ชี้ Q3 กำไรสูงกว่าคาด ฤดูกาลฉุด Q4 อ่อนตัว คงเป้ากำไรปี66-67</t>
  </si>
  <si>
    <t>https://thunhoon.com/article/283047</t>
  </si>
  <si>
    <t>SAWAD Q3 กำไรเพิ่ม 17 % โบรกคาดปีหน้าดีต่อจากสินเชื่อเพิ่ม</t>
  </si>
  <si>
    <t>https://thunhoon.com/article/283041</t>
  </si>
  <si>
    <t>ONEE ไตรมาส4 โบรกคาดเติบโตทั้งโฆษณาและแฟนมีต</t>
  </si>
  <si>
    <t>https://thunhoon.com/article/283040</t>
  </si>
  <si>
    <t>MASTER Q4มุ่งเป้าอีก 3 ดีลปีนี้ โบรกแนะซื้อ</t>
  </si>
  <si>
    <t>https://thunhoon.com/article/283037</t>
  </si>
  <si>
    <t>BDMS ไตรมาส Q3 ดีกว่าคาด โบรกฯ ปรับเพิ่มกำไรปี 66-68</t>
  </si>
  <si>
    <t>ไตรมาส Q3</t>
  </si>
  <si>
    <t>https://thunhoon.com/article/283035</t>
  </si>
  <si>
    <t>SKYเก้าเดือนโตแรง165% ไฮซีซันดัน-แบ็กล็อก2.2หมื่นล.</t>
  </si>
  <si>
    <t>https://thunhoon.com/article/283036</t>
  </si>
  <si>
    <t>FORTH ไตรมาส 3 กำไร 122 ล. -48% งวด 9 เดือนกำไร 550 ล. ลดลง 11%</t>
  </si>
  <si>
    <t>FORTH</t>
  </si>
  <si>
    <t>https://thunhoon.com/article/283031</t>
  </si>
  <si>
    <t>หุ้นไทยพักเที่ยงวันนี้(15 พ.ย.66) บวก 27.10จุด ซื้อ CPALL-GPSC ขาย BBL</t>
  </si>
  <si>
    <t>https://thunhoon.com/article/283027</t>
  </si>
  <si>
    <t>BRI คว้ากำไร Q3/66 กว่า 417 ล้าน โต 26% ลุยเปิด 8 โครงการใหม่ส่งท้ายปี</t>
  </si>
  <si>
    <t>https://thunhoon.com/article/283026</t>
  </si>
  <si>
    <t>GRAMMY Q3 พลิกขาดทุน 47 ล. -140% งวด 9 เดือนขาดทุน 37 ล. ลดลง 135%</t>
  </si>
  <si>
    <t>GRAMMY</t>
  </si>
  <si>
    <t>https://thunhoon.com/article/283025</t>
  </si>
  <si>
    <t>ORI เผย Q3/66 กำไรโต 18% จ่อเปิดบ้าน-คอนโด 12 โครงการกว่า 1.5 หมื่นล.</t>
  </si>
  <si>
    <t>https://thunhoon.com/article/283024</t>
  </si>
  <si>
    <t>AMATA ยอดขายโอนที่ดินเติบโต โบรกมองQ4กำไรขยาย แนะนำซื้อ</t>
  </si>
  <si>
    <t>https://thunhoon.com/article/283019</t>
  </si>
  <si>
    <t>KTB Q4 โบรกมองโตต่อ แอปเป๋าตังค์ต่อยอดเพิ่มโอกาส</t>
  </si>
  <si>
    <t>https://thunhoon.com/article/283018</t>
  </si>
  <si>
    <t>JKN Q3 กำไร 20 ล. ลดลง 77% งวด 9 เดือน กำไร 141 ล. ลด 20%</t>
  </si>
  <si>
    <t>https://thunhoon.com/article/283017</t>
  </si>
  <si>
    <t>SPALI โบรกฯ ชี้กำไร Q3/66 ต่ำคาด แต่จะฟื้นแรง Q4/66 ปันผลน่าสนกว่า 7%</t>
  </si>
  <si>
    <t>https://thunhoon.com/article/283014</t>
  </si>
  <si>
    <t>CPALL โบรกมองบวก ท่องเที่ยวโต Q4 ได้รัฐกระตุ้น</t>
  </si>
  <si>
    <t>https://thunhoon.com/article/283013</t>
  </si>
  <si>
    <t>SABUY ไตรมาส 3 กำไร 37 ล. ลดลง 93% งวด 9 เดือนกำไร 384 ล. ลดลง 60%</t>
  </si>
  <si>
    <t>https://thunhoon.com/article/283012</t>
  </si>
  <si>
    <t>KLINIQ งบ Q3/66 กำไรโต 59.3% โบรกฯ ชี้ปัจจุบันยังราคาน่าสนใจ</t>
  </si>
  <si>
    <t>https://thunhoon.com/article/283010</t>
  </si>
  <si>
    <t>ASPS เปิด 3 เหตุผล SET ยังน่าซื้อสะสม พร้อมเสิร์ฟหุ้นเด่น</t>
  </si>
  <si>
    <t>https://thunhoon.com/article/282995</t>
  </si>
  <si>
    <t>PRI ขยายฐานโค้งท้าย ธุรกิจปลายน้ำทำนิวไฮ</t>
  </si>
  <si>
    <t>https://thunhoon.com/article/282994</t>
  </si>
  <si>
    <t>CHEWA เทรนด์อสังหาฟื้น ปักธงพลิกเทิร์นอะราวด์</t>
  </si>
  <si>
    <t>https://thunhoon.com/article/282980</t>
  </si>
  <si>
    <t>TQMฟันกำไรกว่า206ล้านบ. โค้งท้ายไฮซีซัน-เบี้ยรถอีวีโต</t>
  </si>
  <si>
    <t>https://thunhoon.com/article/282998</t>
  </si>
  <si>
    <t>SEAFCOกำไรพุ่ง399% ตุนงานในมือ1.4พันล.</t>
  </si>
  <si>
    <t>https://thunhoon.com/article/283006</t>
  </si>
  <si>
    <t>JRผ่านพ้นจุดต่ำQ4เด้ง แบ็กล็อกหนางานเข้าอื้อ</t>
  </si>
  <si>
    <t>งานเข้า</t>
  </si>
  <si>
    <t>https://thunhoon.com/article/283002</t>
  </si>
  <si>
    <t>PTGมั่นใจยอดขายโค้ง4พีค ลุยนอนออยล์-เพิ่มจุดชาร์จ</t>
  </si>
  <si>
    <t>https://thunhoon.com/article/283004</t>
  </si>
  <si>
    <t>PTTGCขายโต10% Allnexชูโรงโดดเด่น</t>
  </si>
  <si>
    <t>ชูโรง</t>
  </si>
  <si>
    <t>16/11/2023</t>
  </si>
  <si>
    <t>https://thunhoon.com/article/283154</t>
  </si>
  <si>
    <t>หุ้นไทยวันนี้(16 พ.ย.66) บวก 0.17 จุด ซื้อ BGRIM ขาย HANA-SAWAD</t>
  </si>
  <si>
    <t>https://thunhoon.com/article/283153</t>
  </si>
  <si>
    <t>LHHOTEL นักท่องเที่ยวหนุนเติบโต อัตราผลตอบแทนปันผลสูง</t>
  </si>
  <si>
    <t>LHHOTEL</t>
  </si>
  <si>
    <t>https://thunhoon.com/article/283142</t>
  </si>
  <si>
    <t>SC ผลงาน 9 เดือน ยอดขาย-รายได้นิวไฮ ลุยเปิด 5 โครงการปิดท้ายปี 8.3 พันล.</t>
  </si>
  <si>
    <t>https://thunhoon.com/article/283141</t>
  </si>
  <si>
    <t>ASWยอดโอนโค้งท้ายพีค ดันเป้าขายทั้งปี1.5หมื่นล.</t>
  </si>
  <si>
    <t>https://thunhoon.com/article/283139</t>
  </si>
  <si>
    <t>CBG เมย์แบงก์ คาดกำไร Q4/66 โดดเด่น แนะสะสมลงทุน</t>
  </si>
  <si>
    <t>https://thunhoon.com/article/283135</t>
  </si>
  <si>
    <t>RS โบรกฯ คาดกำไร Q4/66 ฟื้น รุกธุรกิจใหม่หนุนการเติบโต</t>
  </si>
  <si>
    <t>https://thunhoon.com/article/283128</t>
  </si>
  <si>
    <t>BTG 'เคจีไอ' คาด Q4/66 ขาดทุนต่อ ปรับเป้าหมายลงสู่ 18 บาท</t>
  </si>
  <si>
    <t>ขาดทุนต่อ</t>
  </si>
  <si>
    <t>https://thunhoon.com/article/283124</t>
  </si>
  <si>
    <t>หุ้นไทยพักเที่ยงวันนี้(16 พ.ย.66) ลบ 1.43 จุด ขาย HANA-BH ซื้อ BGRIM</t>
  </si>
  <si>
    <t>https://thunhoon.com/article/283123</t>
  </si>
  <si>
    <t>"KTC" โบรกฯ แนะ "ซื้อลงทุน" จับตาปีนี้กำไรนิวไฮ ตั้งเป้าปี 67 นิวไฮต่อ</t>
  </si>
  <si>
    <t>ซื้อลงทุน</t>
  </si>
  <si>
    <t>https://thunhoon.com/article/283116</t>
  </si>
  <si>
    <t>SIRI ท็อปฟอร์มยอดคอนโด 10 เดือน โต 42%</t>
  </si>
  <si>
    <t>https://thunhoon.com/article/283115</t>
  </si>
  <si>
    <t>ERW เข้า High Season ท่องเที่ยว พร้อมขยาย Hop Inn สู่ 150 แห่ง</t>
  </si>
  <si>
    <t>https://thunhoon.com/article/283114</t>
  </si>
  <si>
    <t>S ไตรมาส 4 อัตราค่าห้องพักโตโดด</t>
  </si>
  <si>
    <t>อัตราค่าห้องพัก</t>
  </si>
  <si>
    <t>https://thunhoon.com/article/283113</t>
  </si>
  <si>
    <t>SRICHA เทิร์นอะราวนด์ งานกลับมาล้นมือ</t>
  </si>
  <si>
    <t>เทิร์นอะราวนด์</t>
  </si>
  <si>
    <t>กลับมาล้นมือ</t>
  </si>
  <si>
    <t>https://thunhoon.com/article/283109</t>
  </si>
  <si>
    <t>กสิกรไทย' สแกน TOP ราคาหุ้นไม่แพง แนวโน้มระยะยาวแข็งแกร่ง</t>
  </si>
  <si>
    <t>https://thunhoon.com/article/283092</t>
  </si>
  <si>
    <t>TMILL กำไร Q3 ลด มั่นใจฝ่าวิกฤติฟื้น</t>
  </si>
  <si>
    <t>https://thunhoon.com/article/283091</t>
  </si>
  <si>
    <t>SAF เจาะแผนโรงไฟฟ้า เพิ่มค่าพื้นฐานแกร่ง</t>
  </si>
  <si>
    <t>https://thunhoon.com/article/283090</t>
  </si>
  <si>
    <t>APP โค้งท้ายลุยเพิ่มมาร์จิ้น ปั้นผลิตภัณฑ์ใหม่ต่อยอด</t>
  </si>
  <si>
    <t>https://thunhoon.com/article/283089</t>
  </si>
  <si>
    <t>MASTER งบ Q3 ออลไทม์ไฮ ลุ้นเซอร์ไพรส์ดีลใหญ่สิ้นปี</t>
  </si>
  <si>
    <t>17/11/2023</t>
  </si>
  <si>
    <t>https://thunhoon.com/article/283240</t>
  </si>
  <si>
    <t>BCPG กางแผนกลยุทธ์ปี 67 ปักธงรายได้โต 30% วางงบลงทุน 1.4 หมื่่นลบ.</t>
  </si>
  <si>
    <t>https://thunhoon.com/article/283234</t>
  </si>
  <si>
    <t>หุ้นไทยวันนี้(17 พ.ย.66) บวก 0.44 จุด ซื้อ BGRIM-MTC ขาย HANA</t>
  </si>
  <si>
    <t>https://thunhoon.com/article/283212</t>
  </si>
  <si>
    <t>"SIRI" โบรกฯ ชูปันผลเด่น Q4/66 เป็นจุดสูงสุดของปี</t>
  </si>
  <si>
    <t>https://thunhoon.com/article/283211</t>
  </si>
  <si>
    <t>หุ้นไทยพักเที่ยงวันนี้(17 พ.ย.66) ลบ 2.36 จุด ขาย PTT-CPALL-HANA</t>
  </si>
  <si>
    <t>https://thunhoon.com/article/283206</t>
  </si>
  <si>
    <t>CPAXTไตรมาส4โตต่อ ปีหน้าลุยลงทุน2หมื่นล.</t>
  </si>
  <si>
    <t>https://thunhoon.com/article/283205</t>
  </si>
  <si>
    <t>MASTER มีอะไรดี? 'ทรีนี้ตี้' คาด Q4/66 ทำ New High อีกครั้ง!</t>
  </si>
  <si>
    <t>ทำ New High</t>
  </si>
  <si>
    <t>https://thunhoon.com/article/283200</t>
  </si>
  <si>
    <t>BEC โบรกคาด ไตรมาส 4 ฟื้นตัว จาก พรหมลิขิต</t>
  </si>
  <si>
    <t>https://thunhoon.com/article/283199</t>
  </si>
  <si>
    <t>หุ้น HANA ราคาร่วง เคจีไอฯ หั่นราคาเป้าหมายลง มองอุปสงค์ฟื้นช้ากว่าคาด</t>
  </si>
  <si>
    <t>ฟื้นช้ากว่าคาด</t>
  </si>
  <si>
    <t>https://thunhoon.com/article/283195</t>
  </si>
  <si>
    <t>ICHI ปรับเป้ารายได้ขึ้น 8 พันล้าน โบรกแนะซื้อราคาเป้าหมายใหม่</t>
  </si>
  <si>
    <t>https://thunhoon.com/article/283192</t>
  </si>
  <si>
    <t>TPCH เปิดโรงไฟฟ้าพลังงานขยะ หนุนอนาคตแกร่ง</t>
  </si>
  <si>
    <t>อนาคตแกร่ง</t>
  </si>
  <si>
    <t>https://thunhoon.com/article/283188</t>
  </si>
  <si>
    <t>TCAP โบรกมองบวก แนวโน้มเงินปันผลดี แนะนำซื้อ</t>
  </si>
  <si>
    <t>https://thunhoon.com/article/283187</t>
  </si>
  <si>
    <t>BEYONDไตรมาส4พีค ลั่นผลงานปีนี้ดีเกินเป้า</t>
  </si>
  <si>
    <t>https://thunhoon.com/article/283183</t>
  </si>
  <si>
    <t>TKN โบรกฯ มองแนวโน้มอุปสงค์แข็งแกร่ง-มูลค่าหุ้นไม่แพง ให้เป้า 13.60 บาท</t>
  </si>
  <si>
    <t>https://thunhoon.com/article/283180</t>
  </si>
  <si>
    <t>SAWAD กสิกรไทย คาด NIM มีแนวโน้มขาลง หั่นราคาเป้าหมายลง</t>
  </si>
  <si>
    <t>https://thunhoon.com/article/283175</t>
  </si>
  <si>
    <t>TMI งบ 9 ด.หรู Q4 โตโดดเด่น นิวไฮรอบใหม่</t>
  </si>
  <si>
    <t>นิวไฮรอบใหม่</t>
  </si>
  <si>
    <t>https://thunhoon.com/article/283174</t>
  </si>
  <si>
    <t>TRT ชิงงาน 8 พันล. มาร์จิ้นดีด 21.75%</t>
  </si>
  <si>
    <t>TRT</t>
  </si>
  <si>
    <t>https://thunhoon.com/article/283172</t>
  </si>
  <si>
    <t>XO โค้งท้ายออลไทม์ไฮต่อ ชิงแชร์เบอร์ 1 อเมริกา</t>
  </si>
  <si>
    <t>https://thunhoon.com/article/283170</t>
  </si>
  <si>
    <t>ERWท่องเที่ยวหนุน จองห้องพักพุ่ง82%</t>
  </si>
  <si>
    <t>จองห้องพัก</t>
  </si>
  <si>
    <t>https://thunhoon.com/article/283169</t>
  </si>
  <si>
    <t>EPGครึ่งหลังแจ่ม ออเดอร์ดันรายได้</t>
  </si>
  <si>
    <t>ดันรายได้</t>
  </si>
  <si>
    <t>https://thunhoon.com/article/283168</t>
  </si>
  <si>
    <t>COM7ยอดขายQ4เด้ง สินเชื่อU-Fundกระแสดี</t>
  </si>
  <si>
    <t>https://thunhoon.com/article/283178</t>
  </si>
  <si>
    <t>NRFทุกธุรกิจมาแรง ไตรมาส4ออลไทม์ไฮ</t>
  </si>
  <si>
    <t>https://thunhoon.com/article/283177</t>
  </si>
  <si>
    <t>GULFทุ่ม9หมื่นล้าน ปีหน้าปักธงโต30%</t>
  </si>
  <si>
    <t>18/11/2023</t>
  </si>
  <si>
    <t>https://thunhoon.com/article/283244</t>
  </si>
  <si>
    <t>ส่องหุ้น BANPU ยูโอบีฯ มองธุรกิจก๊าซยังแข็งแกร่ง แต่ถ่านหินมี downside</t>
  </si>
  <si>
    <t>ถ่านหิน</t>
  </si>
  <si>
    <t>มี downside</t>
  </si>
  <si>
    <t>https://thunhoon.com/article/283232</t>
  </si>
  <si>
    <t>STGT กรุงศรี พัฒนสิน คาดผลดำเนินงานปีหน้าฟื้น ให้เป้า 6.20 บาท</t>
  </si>
  <si>
    <t>19/11/2023</t>
  </si>
  <si>
    <t>https://thunhoon.com/article/283203</t>
  </si>
  <si>
    <t>WHA จับตา Q4/66 จุด PEAK โบรกฯ ชี้เด่นทุกกลุ่มธุรกิจ</t>
  </si>
  <si>
    <t>จุด PEAK</t>
  </si>
  <si>
    <t>20/11/2023</t>
  </si>
  <si>
    <t>https://thunhoon.com/article/283343</t>
  </si>
  <si>
    <t>AOT ปี 66 กำไร 8.79 พันล. +179% จำนวนเที่ยวบิน-ผู้โดยสารฟื้นตัวแรง</t>
  </si>
  <si>
    <t>https://thunhoon.com/article/283342</t>
  </si>
  <si>
    <t>JKN หุ้นพุ่งแรงรับแอนโทเนียได้รองมิสยูนิเวิร์ส</t>
  </si>
  <si>
    <t>https://thunhoon.com/article/283338</t>
  </si>
  <si>
    <t>หุ้นไทยวันนี้(20 พ.ย.66) บวก 3.66 จุด วอลุ่มบาง ซื้อ TOP-BH-JMT</t>
  </si>
  <si>
    <t>https://thunhoon.com/article/283321</t>
  </si>
  <si>
    <t>HANA โบรกฯ ชี้เผชิญปัจจัยลบ ช่วง 3-6 เดือน แต่กำไรปี 67-68 โตดี</t>
  </si>
  <si>
    <t>https://thunhoon.com/article/283318</t>
  </si>
  <si>
    <t>OR ขยายธุรกิจต่อเนื่อง โบรกคาดไตรมาส4ยังโตได้</t>
  </si>
  <si>
    <t>ยังโตได้</t>
  </si>
  <si>
    <t>https://thunhoon.com/article/283313</t>
  </si>
  <si>
    <t>ส่องพื้นฐาน TASCO มี upside 34% โบรกฯ คาดปี 67 กำไรจะแข็งแกร่ง</t>
  </si>
  <si>
    <t>จะแข็งแกร่ง</t>
  </si>
  <si>
    <t>https://thunhoon.com/article/283311</t>
  </si>
  <si>
    <t>ASIMAR ท่องเที่ยวฟื้น Q4/66 ทิศทางสดใส หนุนรายได้ทั้งปีโต 20%</t>
  </si>
  <si>
    <t>https://thunhoon.com/article/283310</t>
  </si>
  <si>
    <t>โบรกมอง HTC ราคาน้ำตาลขึ้น ไม่กระทบ GPM</t>
  </si>
  <si>
    <t>https://thunhoon.com/article/283307</t>
  </si>
  <si>
    <t>หุ้นไทยพักเที่ยงวันนี้(20 พ.ย.66) บวก 2.19 จุด ซื้อ PTT-TOP-BH</t>
  </si>
  <si>
    <t>https://thunhoon.com/article/283306</t>
  </si>
  <si>
    <t>TU "กรุงศรี" คาดฟื้นชัดปี 67 ชูหุ้นปลอดภัย-ปันผลสูง</t>
  </si>
  <si>
    <t>https://thunhoon.com/article/283302</t>
  </si>
  <si>
    <t>TCAP หนึ่งในหุ้นปันผลเด่นสม่ำเสมอ โบรกฯ คาดปีนี้จ่ายราว 6.4% แนะซื้อลงทุน</t>
  </si>
  <si>
    <t>https://thunhoon.com/article/283299</t>
  </si>
  <si>
    <t>SCGD ไตรมาส 3 เติบโต รุกขยายการลงทุนเวียดนาม</t>
  </si>
  <si>
    <t>https://thunhoon.com/article/283297</t>
  </si>
  <si>
    <t>BDMS โบรกฯ แนะนำซื้อ หลังผู้บริหารเพิ่มเป้ารายได้ปีนี้-ราคาหุ้นมี upside</t>
  </si>
  <si>
    <t>https://thunhoon.com/article/283295</t>
  </si>
  <si>
    <t>BAFSปีหน้าเติมน้ำมันโต16% รุกพลังงานดีลซื้อโรงไฟฟ้า</t>
  </si>
  <si>
    <t>https://thunhoon.com/article/283292</t>
  </si>
  <si>
    <t>BR ผู้นำผลิตภัณฑ์จากเนื้อเป็ดเผยกำไร 9 เดือนโต ส่งออกทั้งเอเชีย ยุโรป</t>
  </si>
  <si>
    <t>BR</t>
  </si>
  <si>
    <t>https://thunhoon.com/article/283288</t>
  </si>
  <si>
    <t>GDP ไตรมาส 3 โต 1.5% ต่ำกว่าคาด โบรกแนะหุ้นท่องเที่ยว-บริโภค-นิคมฯ</t>
  </si>
  <si>
    <t>GDP</t>
  </si>
  <si>
    <t>https://thunhoon.com/article/283287</t>
  </si>
  <si>
    <t>CBG โบรกฯ คาดกำไรปีหน้ากลับมาโตดี ธุรกิจเบียร์หนุนโตระยะยาว</t>
  </si>
  <si>
    <t>กลับมาโตดี</t>
  </si>
  <si>
    <t>โตระยะยาว</t>
  </si>
  <si>
    <t>https://thunhoon.com/article/283284</t>
  </si>
  <si>
    <t>BCP แกร่งเหนือคู่แข่ง บล.เมย์แบงก์เพิ่มเป้าเป็น 59 บ.</t>
  </si>
  <si>
    <t>แกร่งเหนือคู่แข่ง</t>
  </si>
  <si>
    <t>https://thunhoon.com/article/283263</t>
  </si>
  <si>
    <t>AU งบดีเกินคาด Q4 ไฮซีซันหนุน เป้าใหม่ 14 บาท</t>
  </si>
  <si>
    <t>https://thunhoon.com/article/283262</t>
  </si>
  <si>
    <t>MASTER นิวไฮต่อ เคาะกำไรปีนี้ 380 ล.</t>
  </si>
  <si>
    <t>นิวไฮต่อ</t>
  </si>
  <si>
    <t>https://thunhoon.com/article/283276</t>
  </si>
  <si>
    <t>INSETธงปี67โต10% รุกต่อดาต้าเซ็นเตอร์</t>
  </si>
  <si>
    <t>ธงปี67</t>
  </si>
  <si>
    <t>https://thunhoon.com/article/283267</t>
  </si>
  <si>
    <t>BANPUหนาวนี้พลังงานพุ่ง ราคาก๊าซ-ถ่านหินขยับเพิ่ม</t>
  </si>
  <si>
    <t>ขยับเพิ่ม</t>
  </si>
  <si>
    <t>https://thunhoon.com/article/283275</t>
  </si>
  <si>
    <t>BCPGจัดงบ1.4หมื่นล. อัพกำลังผลิตเพิ่มเท่าตัว</t>
  </si>
  <si>
    <t>อัพกำลังผลิต</t>
  </si>
  <si>
    <t>เพิ่มเท่าตัว</t>
  </si>
  <si>
    <t>21/11/2023</t>
  </si>
  <si>
    <t>https://thunhoon.com/article/283427</t>
  </si>
  <si>
    <t>TSC ปี 66 กำไร 279 ล. เพิ่ม 34% อุตสาหกรรมยานยนต์ฟื้นตัว</t>
  </si>
  <si>
    <t>TSC</t>
  </si>
  <si>
    <t>https://thunhoon.com/article/283412</t>
  </si>
  <si>
    <t>หุ้นไทยวันนี้(21 พ.ย.66) บวก 4.17 จุด ซื้อ IVL-DELTA ขาย AOT</t>
  </si>
  <si>
    <t>https://thunhoon.com/article/283406</t>
  </si>
  <si>
    <t>AOT รายงานกำไรเติบโต โบรกแนะ “ซื้อ” เป้า 85 บ.</t>
  </si>
  <si>
    <t>https://thunhoon.com/article/283393</t>
  </si>
  <si>
    <t>BECปรับโมเดลดันธุรกิจโต “พรหมลิขิต” หนุนQ4แกร่ง</t>
  </si>
  <si>
    <t>https://thunhoon.com/article/283388</t>
  </si>
  <si>
    <t>PR9ต่างชาติอัพฐานแกร่ง ขยายศูนย์สุขภาพทำเงิน</t>
  </si>
  <si>
    <t>https://thunhoon.com/article/283386</t>
  </si>
  <si>
    <t>หุ้นไทยพักเที่ยงวันนี้(21 พ.ย.66) บวก 5.95 จุด ซื้อ PTT-DELTA-HANA</t>
  </si>
  <si>
    <t>https://thunhoon.com/article/283382</t>
  </si>
  <si>
    <t>CPALL โบรกฯ อัพกำไรปี 66-68 ขึ้น หลังธุรกิจสะดวกซื้อดีกว่าคาด แนะซื้อ</t>
  </si>
  <si>
    <t>https://thunhoon.com/article/283377</t>
  </si>
  <si>
    <t>หุ้น AOT ราคาปรับลง โบรกฯ ชี้กำไร Q4 ต่ำกว่าคาด มองแนวโน้มระยะยาวสดใส</t>
  </si>
  <si>
    <t>แนวโน้มระยะยาว</t>
  </si>
  <si>
    <t>https://thunhoon.com/article/283374</t>
  </si>
  <si>
    <t>TQM ปีหน้า Easy Lending ชูโรง โบรกมองราคามีแววฟื้นตัว</t>
  </si>
  <si>
    <t>มีแววฟื้นตัว</t>
  </si>
  <si>
    <t>https://thunhoon.com/article/283371</t>
  </si>
  <si>
    <t>SAPPE ราคาน้ำตาลกระทบจำกัด ไตรมาส4โบรกคาดโตกว่าปีก่อน</t>
  </si>
  <si>
    <t>โตกว่าปีก่อน</t>
  </si>
  <si>
    <t>https://thunhoon.com/article/283357</t>
  </si>
  <si>
    <t>SELIC เฮลธ์แคร์โตกระฉูด ปั๊มงบโดด-กำไรเกิน 100%</t>
  </si>
  <si>
    <t>โตกระฉูด</t>
  </si>
  <si>
    <t>ปั๊ม</t>
  </si>
  <si>
    <t>งบโดด</t>
  </si>
  <si>
    <t>https://thunhoon.com/article/283356</t>
  </si>
  <si>
    <t>BGCแววปีหน้าแกร่ง ดีลพันธมิตรอัพฐาน</t>
  </si>
  <si>
    <t>ปีหน้า</t>
  </si>
  <si>
    <t>https://thunhoon.com/article/283355</t>
  </si>
  <si>
    <t>WHAงบQ4พีคสุด เล็งบุ๊ก3.5พันล้าน</t>
  </si>
  <si>
    <t>งบQ4</t>
  </si>
  <si>
    <t>https://thunhoon.com/article/283354</t>
  </si>
  <si>
    <t>TLIไตรมาส4ไฮซีซัน แห่ซื้อประกันลดภาษี</t>
  </si>
  <si>
    <t>https://thunhoon.com/article/283363</t>
  </si>
  <si>
    <t>NYTชูนำเข้าอีวีสูง มอเตอร์เอ็กซโปหนุน</t>
  </si>
  <si>
    <t>มอเตอร์เอ็กซโป</t>
  </si>
  <si>
    <t>https://thunhoon.com/article/283362</t>
  </si>
  <si>
    <t>BCHต่างชาติปั้นโต ไตรมาส4ยังแรงต่อ</t>
  </si>
  <si>
    <t>ปั้นโต</t>
  </si>
  <si>
    <t>ยังแรงต่อ</t>
  </si>
  <si>
    <t>22/11/2023</t>
  </si>
  <si>
    <t>https://thunhoon.com/article/283505</t>
  </si>
  <si>
    <t>PTTGC-TOP รับผลบวกปี 67 แนวโน้มราคา PX กระเตื้อง</t>
  </si>
  <si>
    <t>https://thunhoon.com/article/283504</t>
  </si>
  <si>
    <t>หุ้นไทยวันนี้(22 พ.ย.66) ร่วง 9.46 จุด ขาย DELTA-GPSC-AOT ฉุดตลาด</t>
  </si>
  <si>
    <t>https://thunhoon.com/article/283499</t>
  </si>
  <si>
    <t>BCH ไตรมาส 4 แนวโน้มดี โบรกแนะ “ซื้อ” เป้า 23.30 บ.</t>
  </si>
  <si>
    <t>https://thunhoon.com/article/283491</t>
  </si>
  <si>
    <t>TSE ส่งซิก Q4/66 สดใส บุ๊กรายได้โปรเจคโรงไฟฟ้าญี่ปุ่น</t>
  </si>
  <si>
    <t>https://thunhoon.com/article/283482</t>
  </si>
  <si>
    <t>CPANEL เชื่อมั่น Q4 โตตามภาพรวมอสังหา</t>
  </si>
  <si>
    <t>https://thunhoon.com/article/283477</t>
  </si>
  <si>
    <t>ONEE วางละครใหม่ เน้นเพิ่มรายได้ โบรกมองผ่านจุดแย่สุดแล้ว</t>
  </si>
  <si>
    <t>ผ่านจุดแย่สุดแล้ว</t>
  </si>
  <si>
    <t>https://thunhoon.com/article/283474</t>
  </si>
  <si>
    <t>CKP ปริมาณน้ำหนุน Q4 โบรกมองปีหน้ากำไรพุ่ง 62%</t>
  </si>
  <si>
    <t>https://thunhoon.com/article/283468</t>
  </si>
  <si>
    <t>SABINA ต้นทุนดี มีโปรดักส์ใหม่ โบรกแนะ “ซื้อ”</t>
  </si>
  <si>
    <t>https://thunhoon.com/article/283466</t>
  </si>
  <si>
    <t>หุ้นไทยพักเที่ยงวันนี้(22 พ.ย.66) ร่วง 13.95 จุด ขายบิ๊กแคป DELTA-GPSC-IVL</t>
  </si>
  <si>
    <t>https://thunhoon.com/article/283463</t>
  </si>
  <si>
    <t>หุ้น HANA ราคาร่วง โบรกฯ คาดกำไร Q4/66 อ่อนตัว แต่ยังแนะซื้อ</t>
  </si>
  <si>
    <t>https://thunhoon.com/article/283462</t>
  </si>
  <si>
    <t>TOA อุปสงค์ในประเทศดี โบรกมองไตรมาส 4 กำไรทำสถิติใหม่</t>
  </si>
  <si>
    <t>https://thunhoon.com/article/283460</t>
  </si>
  <si>
    <t>SJWD โบรกคาดกระแสข่าวดีหนุน แนวโน้มกำไรเพิ่ม</t>
  </si>
  <si>
    <t>กระแสข่าวดีหนุน</t>
  </si>
  <si>
    <t>กำไรเพิ่ม</t>
  </si>
  <si>
    <t>https://thunhoon.com/article/283459</t>
  </si>
  <si>
    <t>SAPPE ความต้องการซื้อสูง ต้นทุนเพิ่ม โบรกแนะซื้อแต่ลดราคาเป้าหมาย</t>
  </si>
  <si>
    <t>ความต้องการซื้อ</t>
  </si>
  <si>
    <t>https://thunhoon.com/article/283457</t>
  </si>
  <si>
    <t>CHG โบรกมองไตรมาส 4 สดใส เตรียมเปิดwellness center</t>
  </si>
  <si>
    <t>https://thunhoon.com/article/283455</t>
  </si>
  <si>
    <t>DMT ส่งซิก Q4/66 สดใสเข้าสู่ไฮซีซั่น บอร์ดอนุมัติปันผลอีก 0.35 บ./หุ้น</t>
  </si>
  <si>
    <t>เข้าสู่ไฮซีซั่น</t>
  </si>
  <si>
    <t>https://thunhoon.com/article/283431</t>
  </si>
  <si>
    <t>BIZปักธงปีหน้าโต10% เล็งชิงงานใหม่รพ.ภาครัฐ</t>
  </si>
  <si>
    <t>https://thunhoon.com/article/283430</t>
  </si>
  <si>
    <t>TFGพ้นจุดต่ำออเดอร์ล้น ปราบหมูเถื่อนราคาพุ่ง</t>
  </si>
  <si>
    <t>https://thunhoon.com/article/283439</t>
  </si>
  <si>
    <t>COCOCOฮอตอัพผลิต มาร์จิ้นจะกลับมาสูง</t>
  </si>
  <si>
    <t>กลับมาสูง</t>
  </si>
  <si>
    <t>23/11/2023</t>
  </si>
  <si>
    <t>https://thunhoon.com/article/283591</t>
  </si>
  <si>
    <t>หุ้นไทยวันนี้(23 พ.ย.66) ร่วง 7.54 จุด ขาย AOT ซื้อ COM7-TIDLOR</t>
  </si>
  <si>
    <t>https://thunhoon.com/article/283580</t>
  </si>
  <si>
    <t>SCGP เมย์แบงก์ฯ คาดกำไร Q4 โต, รับผลดีตั้งกองทุน TESG</t>
  </si>
  <si>
    <t>https://thunhoon.com/article/283568</t>
  </si>
  <si>
    <t>BCH ผู้ป่วยไทยเทศเพิ่ม ประกันสังคมหนุนโต</t>
  </si>
  <si>
    <t>https://thunhoon.com/article/283566</t>
  </si>
  <si>
    <t>หุ้นไทยพักเที่ยงวันนี้(23 พ.ย.66) ร่วง 13.38 จุด ขาย AOT-DELTA-PTT</t>
  </si>
  <si>
    <t>https://thunhoon.com/article/283556</t>
  </si>
  <si>
    <t>AGEลั่นดีมานด์ใช้ถ่านหิน ดันยอดขายแตะ4ล้านตัน</t>
  </si>
  <si>
    <t>https://thunhoon.com/article/283554</t>
  </si>
  <si>
    <t>DMTโค้งท้ายพีค รับไฮซีซัน ปี67ชิงงานทางด่วนเพียบ</t>
  </si>
  <si>
    <t>https://thunhoon.com/article/283553</t>
  </si>
  <si>
    <t>หุ้น AOT ราคาร่วงแรง วอลุ่มหนาแน่น ชี้มีความเสี่ยงนทท.จีนฟื้นตัวช้า</t>
  </si>
  <si>
    <t>หนาแน่น</t>
  </si>
  <si>
    <t>https://thunhoon.com/article/283552</t>
  </si>
  <si>
    <t>PTG ค่าการตลาดปรับเพิ่ม โบรกคาด Q4 ฟื้นตัว</t>
  </si>
  <si>
    <t>ค่าการตลาด</t>
  </si>
  <si>
    <t>https://thunhoon.com/article/283551</t>
  </si>
  <si>
    <t>STEC ทยอยรับรู้รายได้โครงการใหญ่ โบรกมอง Upside</t>
  </si>
  <si>
    <t>https://thunhoon.com/article/283546</t>
  </si>
  <si>
    <t>หุ้น NER ราคาดีดขึ้น "ทรีนีตี้" คาดกำไร Q4/66โต-จ่ายปันผลระดับดี</t>
  </si>
  <si>
    <t>ระดับดี</t>
  </si>
  <si>
    <t>https://thunhoon.com/article/283541</t>
  </si>
  <si>
    <t>EKH โบรกฯ คาดปี 66 กำไรโต 20% มองบวกลงทุนขยายสู่รพ.ด้านสุขภาพจิต</t>
  </si>
  <si>
    <t>https://thunhoon.com/article/283528</t>
  </si>
  <si>
    <t>PTLดีมานด์ตลาดตปท.ฟื้น ลงทุนสหรัฐเสร็จกลางปี67</t>
  </si>
  <si>
    <t>PTL</t>
  </si>
  <si>
    <t>https://thunhoon.com/article/283521</t>
  </si>
  <si>
    <t>VL ลุ้นQ4 พลิกบวก วอลุ่มน้ำมันหนุน เร่งลดต้นทุนซ่อม</t>
  </si>
  <si>
    <t>https://thunhoon.com/article/283519</t>
  </si>
  <si>
    <t>SK แบ็กล็อกแน่น 620 ล้าน มาร์จิ้นยืน 22% - ชิงงานอื้อ</t>
  </si>
  <si>
    <t>SK</t>
  </si>
  <si>
    <t>ชิงงาน</t>
  </si>
  <si>
    <t>https://thunhoon.com/article/283525</t>
  </si>
  <si>
    <t>SJWDใกล้จบดีลใหม่ โค้งท้ายผลงานสุดพีค</t>
  </si>
  <si>
    <t>สุดพีค</t>
  </si>
  <si>
    <t>https://thunhoon.com/article/283523</t>
  </si>
  <si>
    <t>PTTคุยแบรนด์อีวี ยอดไตรมาส4สูง</t>
  </si>
  <si>
    <t>24/11/2023</t>
  </si>
  <si>
    <t>https://thunhoon.com/article/283685</t>
  </si>
  <si>
    <t>BE8 เตรียมประมูลงานใหญ่ ขยายเติบโตตลาด ตปท.โบรกแนะซื้อ</t>
  </si>
  <si>
    <t>ขยายเติบโต</t>
  </si>
  <si>
    <t>https://thunhoon.com/article/283679</t>
  </si>
  <si>
    <t>บจ. mai 9 เดือนปีนี้กำไรลดลง 12.9% หลังค่าใช้จ่าย-บริหารเพิ่มขึ้น</t>
  </si>
  <si>
    <t>mai</t>
  </si>
  <si>
    <t>https://thunhoon.com/article/283675</t>
  </si>
  <si>
    <t>หุ้นไทยวันนี้(24 พ.ย.66) ร่วง 9.18 จุด ขาย BGRIM-EA-GPSC ฉุดตลาด</t>
  </si>
  <si>
    <t>https://thunhoon.com/article/283660</t>
  </si>
  <si>
    <t>GUNKUL ส่งซิก Q4 ผลงานทะยานต่อ ทั้งปีโต 15% อัดงบลงทุน 5 ปี 3 หมื่นล.</t>
  </si>
  <si>
    <t>https://thunhoon.com/article/283658</t>
  </si>
  <si>
    <t>BCH เมย์แบงก์ คาดกำไร Q4/66 โต มองรพ.ใหม่ 3 แห่งเริ่มทำกำไรปีนี้</t>
  </si>
  <si>
    <t>https://thunhoon.com/article/283653</t>
  </si>
  <si>
    <t>WHA โตเด่น รับรู้รายได้กองทรัสต์ WHART ส่งท้ายปี</t>
  </si>
  <si>
    <t>รับรู้</t>
  </si>
  <si>
    <t>https://thunhoon.com/article/283648</t>
  </si>
  <si>
    <t>หุ้นไทยพักเที่ยงวันนี้(24 พ.ย.66) ลบ 5.04 จุด ขายหุ้นไฟฟ้า BGRIM-GPSC-EA</t>
  </si>
  <si>
    <t>https://thunhoon.com/article/283642</t>
  </si>
  <si>
    <t>AOT กระเตื้อง หลังถูกเทขายหนัก โบรกมองราคาน่าสน จับจังหวะซื้อ</t>
  </si>
  <si>
    <t>https://thunhoon.com/article/283637</t>
  </si>
  <si>
    <t>AAI ขยายฐานตลาดตุนพอร์ต เล็งลงทุนคลังใหม่อัพยอด</t>
  </si>
  <si>
    <t>ฐานตลาด</t>
  </si>
  <si>
    <t>ลงทุนคลังใหม่</t>
  </si>
  <si>
    <t>https://thunhoon.com/article/283636</t>
  </si>
  <si>
    <t>หุ้น BGRIM ราคาอ่อนตัว "หยวนต้า" คาดกำไร Q4/66 ฟื้น-แนะเก็งกำไร</t>
  </si>
  <si>
    <t>คาดกำไร</t>
  </si>
  <si>
    <t>https://thunhoon.com/article/283635</t>
  </si>
  <si>
    <t>SNNP โชว์ 9 เดือน กำไรเพิ่ม 30% มั่นใจโตต่อเนื่อง</t>
  </si>
  <si>
    <t>https://thunhoon.com/article/283634</t>
  </si>
  <si>
    <t>ASIANออเดอร์ดันโค้งท้าย อาหารสัตว์เลี้ยง-ทูน่าหนุน</t>
  </si>
  <si>
    <t>https://thunhoon.com/article/283633</t>
  </si>
  <si>
    <t>AAI โค้งท้ายฟื้น อาหารสัตว์เลี้ยงปี 67 สัญญานดี</t>
  </si>
  <si>
    <t>สัญญาน</t>
  </si>
  <si>
    <t>https://thunhoon.com/article/283631</t>
  </si>
  <si>
    <t>AURORA แนวโน้มดี ค้าปลีกทองปลายปีฟื้น โบรกมองบวกธุรกิจขายฝาก</t>
  </si>
  <si>
    <t>AURORA</t>
  </si>
  <si>
    <t>https://thunhoon.com/article/283619</t>
  </si>
  <si>
    <t>ADVANC วางเป้าหมายการเงินหลังควบรวมกิจการ โบรกแนะ"ซื้อ"</t>
  </si>
  <si>
    <t>https://thunhoon.com/article/283602</t>
  </si>
  <si>
    <t>HL ปีหน้าผุดสาขา 70 แห่ง ดันมาร์จิ้นยืนเหนือ 23%</t>
  </si>
  <si>
    <t>https://thunhoon.com/article/283601</t>
  </si>
  <si>
    <t>ARROW ตุนงานเฉียดพันล. ต้นทุนคงที่-ออเดอร์ไหลเข้า</t>
  </si>
  <si>
    <t>https://thunhoon.com/article/283615</t>
  </si>
  <si>
    <t>UAC ไตรมาส4เด่น ปีหน้ารายได้ดีด20%</t>
  </si>
  <si>
    <t>https://thunhoon.com/article/283614</t>
  </si>
  <si>
    <t>STECก่อสร้างโต15% คว้างานใหม่5หมื่นล.</t>
  </si>
  <si>
    <t>https://thunhoon.com/article/283613</t>
  </si>
  <si>
    <t>EPG อีวีคึกงานทะลัก คุมต้นทุนดีอัพมาร์จิ้น</t>
  </si>
  <si>
    <t>25/11/2023</t>
  </si>
  <si>
    <t>https://thunhoon.com/article/283669</t>
  </si>
  <si>
    <t>ONEE โบรกฯ คาดกำไรปีหน้าโต งานอีเว้นท์-คอนเสิร์ตหนุน ให้เป้า 6.20 บาท</t>
  </si>
  <si>
    <t>26/11/2023</t>
  </si>
  <si>
    <t>https://thunhoon.com/article/283673</t>
  </si>
  <si>
    <t>BBIK คัมแบ็ค! โบรกฯ แนะเก็บ แนวโน้มกำไร Q4/66 ปี 67 แกร่ง</t>
  </si>
  <si>
    <t>คัมแบ็ค</t>
  </si>
  <si>
    <t>27/11/2023</t>
  </si>
  <si>
    <t>https://thunhoon.com/article/283805</t>
  </si>
  <si>
    <t>"SNNP" เดินหน้าเติบโตได้ดี โบรกฯ เคาะพื้นฐาน 24 บาท</t>
  </si>
  <si>
    <t>https://thunhoon.com/article/283799</t>
  </si>
  <si>
    <t>PLUSยอดโค้งท้ายแจ่ม ติดสปีทลุยโกอินเตอร์</t>
  </si>
  <si>
    <t>ยอดโค้งท้าย</t>
  </si>
  <si>
    <t>https://thunhoon.com/article/283789</t>
  </si>
  <si>
    <t>หุ้นไทยวันนี้(27 พ.ย.66) ลบ 4.01 จุด ขาย AOT-PTTEP ซื้อ KTB</t>
  </si>
  <si>
    <t>https://thunhoon.com/article/283778</t>
  </si>
  <si>
    <t>W มั่นใจหุ้นเพิ่มทุน รองรับแผนขยายสาขา ดันผลงานปี 67 เทิร์นอะราวด์</t>
  </si>
  <si>
    <t>W</t>
  </si>
  <si>
    <t>https://thunhoon.com/article/283775</t>
  </si>
  <si>
    <t>STEC แนวโน้มปีหน้ากำไรดีขึ้น งานใหม่ภาครัฐทยอยเปิดประมูล</t>
  </si>
  <si>
    <t>https://thunhoon.com/article/283759</t>
  </si>
  <si>
    <t>โบรกมอง BCH แนวโน้มกำไรต่อเนื่อง แนะนำซืิ้อเมื่ออ่อนตัว</t>
  </si>
  <si>
    <t>https://thunhoon.com/article/283754</t>
  </si>
  <si>
    <t>โบรกคาด ECGO เตรียมดีลซื้อกิจการใหญ่เดือนธ.ค.แนวโน้มเติบโต</t>
  </si>
  <si>
    <t>ECGO</t>
  </si>
  <si>
    <t>https://thunhoon.com/article/283746</t>
  </si>
  <si>
    <t>หุ้นไทยพักเที่ยงวันนี้(27 พ.ย.66) ร่วง 8.85 จุด ขาย AOT-PTTEP-JTS</t>
  </si>
  <si>
    <t>https://thunhoon.com/article/283745</t>
  </si>
  <si>
    <t>"DOD" โค้งสุดท้ายพีค ยอด Repeats พุ่ง 50-60% ต่อเดือน</t>
  </si>
  <si>
    <t>https://thunhoon.com/article/283743</t>
  </si>
  <si>
    <t>CPALL โบรกฯ คาดกำไร Q4/66 โตก้าวกระโดด , ประเมินปีหน้าโตต่อเนื่อง</t>
  </si>
  <si>
    <t>https://thunhoon.com/article/283735</t>
  </si>
  <si>
    <t>RBF Q4 โตต่อเนื่อง รุกสร้างฐานตปท.</t>
  </si>
  <si>
    <t>https://thunhoon.com/article/283733</t>
  </si>
  <si>
    <t>PTT โบรกฯ มองเชิงบวกมากขึ้นในปีหน้า ชี้ Dividend Yield ปี 66-67 เฉลี่ยเกือบ 6%</t>
  </si>
  <si>
    <t>https://thunhoon.com/article/283727</t>
  </si>
  <si>
    <t>J พื้นที่เช่าบูมรับไฮซีซัน หนุนผลงานปีนี้โต30%</t>
  </si>
  <si>
    <t>พื้นที่เช่า</t>
  </si>
  <si>
    <t>https://thunhoon.com/article/283708</t>
  </si>
  <si>
    <t>COMPANY SNAPSHOT : SRS แบ็กล็อกแน่น461ล้าน ไอทีบูมดีมานด์องค์กรล้น</t>
  </si>
  <si>
    <t>https://thunhoon.com/article/283707</t>
  </si>
  <si>
    <t>COMPANY SNAPSHOT : ARROW สัญญาณฟื้น งานรัฐหนุน-เป้า 8.50 บ.</t>
  </si>
  <si>
    <t>https://thunhoon.com/article/283704</t>
  </si>
  <si>
    <t>TNDT แสงอิเล็กตรอนบูม โตเท่าตัว-จ่อลุยธุรกิจใหม่</t>
  </si>
  <si>
    <t>TNDT</t>
  </si>
  <si>
    <t>https://thunhoon.com/article/283715</t>
  </si>
  <si>
    <t>SIRIคาดปี67ยอดโอนโตต่อ หวังรัฐดันศก.หนุนอสังหาดี</t>
  </si>
  <si>
    <t>https://thunhoon.com/article/283710</t>
  </si>
  <si>
    <t>TOPค่ากลั่นกลับมาปกติ ดีมานด์เบนซิน-เจ็ทพุ่ง</t>
  </si>
  <si>
    <t>https://thunhoon.com/article/283709</t>
  </si>
  <si>
    <t>TOGเล็งปีหน้าโต20% มีแผนผุดรง.ต่างแดน</t>
  </si>
  <si>
    <t>เล็งปีหน้า</t>
  </si>
  <si>
    <t>https://thunhoon.com/article/283714</t>
  </si>
  <si>
    <t>HANAพุ่งชนความท้าทาย อีวี-อิเล็กทรอนิกส์ยังโตต่อ</t>
  </si>
  <si>
    <t>อีวี-อิเล็กทรอนิกส์</t>
  </si>
  <si>
    <t>ยังโตต่อ</t>
  </si>
  <si>
    <t>https://thunhoon.com/article/283713</t>
  </si>
  <si>
    <t>GPSCไฟฟ้านิคมเพิ่ม อินเดียปูทางเติบโตสูง</t>
  </si>
  <si>
    <t>ปูทาง</t>
  </si>
  <si>
    <t>28/11/2023</t>
  </si>
  <si>
    <t>https://thunhoon.com/article/283881</t>
  </si>
  <si>
    <t>หุ้นไทยวันนี้(28 พ.ย.66) บวก 8 จุด ซื้อ KTB-BBL-TIDLOR</t>
  </si>
  <si>
    <t>https://thunhoon.com/article/283878</t>
  </si>
  <si>
    <t>MTW เผยมอเตอร์ไซค์ EV หนุนปีนี้นิวไฮ ปี 67 บุกธุรกิจใหม่ผลิตแบตเตอรี่</t>
  </si>
  <si>
    <t>https://thunhoon.com/article/283873</t>
  </si>
  <si>
    <t>PYLON แนวโน้ม Q4 เริ่มฟื้น ตุน Backlog แล้วกว่า 725 ลบ.</t>
  </si>
  <si>
    <t>https://thunhoon.com/article/283872</t>
  </si>
  <si>
    <t>PRTR โค้งสุดท้ายสัญญาณดี เข้าไฮซีซั่นธุรกิจ Outsource แผน M&amp;A คาดชัด Q1/67</t>
  </si>
  <si>
    <t>เข้าไฮซีซั่น</t>
  </si>
  <si>
    <t>https://thunhoon.com/article/283870</t>
  </si>
  <si>
    <t>ADVANC เงินปันผลอยู่ในเกณฑ์ดี โบรกฯ แนะซื้อ เคาะพื้นฐาน 262บ.</t>
  </si>
  <si>
    <t>https://thunhoon.com/article/283862</t>
  </si>
  <si>
    <t>AH ได้คำสั่งซื้อจีนต่อเนื่อง รถยนต์ Ev หนุน โบรกแนะซิ้อ</t>
  </si>
  <si>
    <t>ได้คำสั่งซื้อ</t>
  </si>
  <si>
    <t>ซิ้อ</t>
  </si>
  <si>
    <t>https://thunhoon.com/article/283860</t>
  </si>
  <si>
    <t>PTG ลั่นยอดขายน้ำมันปี 66 โต 10-15% โค้งท้ายไฮซีซั่น-ค่าการตลาดน้ำมันฟื้น</t>
  </si>
  <si>
    <t>https://thunhoon.com/article/283852</t>
  </si>
  <si>
    <t>หุ้นไทยพักเที่ยงวันนี้(28 พ.ย.66) บวก 6.34 จุด ซื้อ GPSC-AOT-PTT</t>
  </si>
  <si>
    <t>https://thunhoon.com/article/283848</t>
  </si>
  <si>
    <t>Sชูธุรกิจโรงแรมโตแกร่ง ไฮซีซันหนุนยอดเข้าพัก</t>
  </si>
  <si>
    <t>ชูธุรกิจ</t>
  </si>
  <si>
    <t>หนุนยอด</t>
  </si>
  <si>
    <t>https://thunhoon.com/article/283846</t>
  </si>
  <si>
    <t>SABINA ส่งซิก Q4 ปัจจัยหนุนเพียบ! มั่นใจผลงานทั้งปีโตเกินเป้า</t>
  </si>
  <si>
    <t>หนุนเพียบ</t>
  </si>
  <si>
    <t>โตเกินเป้า</t>
  </si>
  <si>
    <t>https://thunhoon.com/article/283838</t>
  </si>
  <si>
    <t>SYNEX โบรกคาดปีหน้ายอดขายและ GPM จะดีขึ้น</t>
  </si>
  <si>
    <t>จะดีขึ้น</t>
  </si>
  <si>
    <t>https://thunhoon.com/article/283833</t>
  </si>
  <si>
    <t>TFG โบรกมอง ธุรกิจไก่หมูดีขึ้น ต้นทุนลด</t>
  </si>
  <si>
    <t>https://thunhoon.com/article/283831</t>
  </si>
  <si>
    <t>AP แบ็คลอกโต ธุรกิจแข็งแกร่ง โบรกแนะนำ“ซื้อ”</t>
  </si>
  <si>
    <t>แบ็คลอก</t>
  </si>
  <si>
    <t>https://thunhoon.com/article/283816</t>
  </si>
  <si>
    <t>DOD โค้งท้ายพีคสุด ยอดผลิตซ้ำพุ่ง 50%</t>
  </si>
  <si>
    <t>ซ้ำพุ่ง</t>
  </si>
  <si>
    <t>https://thunhoon.com/article/283819</t>
  </si>
  <si>
    <t>JMARTโค้งท้ายดีด ยึดหลักธรรมาภิบาล</t>
  </si>
  <si>
    <t>29/11/2023</t>
  </si>
  <si>
    <t>https://thunhoon.com/article/283981</t>
  </si>
  <si>
    <t>หุ้นไทยวันนี้(29 พ.ย.66) ร่วง 13.73 จุด ขายบิ๊กแคป CPALL-DELTA-CPAXT</t>
  </si>
  <si>
    <t>https://thunhoon.com/article/283959</t>
  </si>
  <si>
    <t>KKP ชี้ตราสารหนี้ตปท.โดดเด่น เปิด 4 เหตุผล เพิ่มน้ำหนักลงทุนหุ้นไทย</t>
  </si>
  <si>
    <t>ตราสารหนี้ตปท.</t>
  </si>
  <si>
    <t>https://thunhoon.com/article/283951</t>
  </si>
  <si>
    <t>SYNEX เผย Q4/66 ภาพรวมตลาดไอทีปรับตัวดีขึ้น</t>
  </si>
  <si>
    <t>ภาพรวมตลาด</t>
  </si>
  <si>
    <t>https://thunhoon.com/article/283949</t>
  </si>
  <si>
    <t>หุ้นไทยพักเที่ยงวันนี้(29 พ.ย.66) ลบ 0.35 จุด ซื้อหุ้นโรงไฟฟ้า BGRIM-GPSC</t>
  </si>
  <si>
    <t>https://thunhoon.com/article/283944</t>
  </si>
  <si>
    <t>PTGลุ้นไตรมาส4ทำนิวไฮ รุกฐานธุรกิจNon-Oilแกร่ง</t>
  </si>
  <si>
    <t>รุกฐานธุรกิจ</t>
  </si>
  <si>
    <t>https://thunhoon.com/article/283942</t>
  </si>
  <si>
    <t>TTAแบ็กล็อกหนุนรายได้ อัตราเช่าเรือ-ค่าระวางดีด</t>
  </si>
  <si>
    <t>หนุนรายได้</t>
  </si>
  <si>
    <t>https://thunhoon.com/article/283941</t>
  </si>
  <si>
    <t>GPSC ลดความเสี่ยงความไม่แน่นอนค่า Ft โบรกแนะนำ "ซื้อ"</t>
  </si>
  <si>
    <t>https://thunhoon.com/article/283939</t>
  </si>
  <si>
    <t>หุ้น AOT ราคาร่วง โบรกฯ มองเป็นโอกาสสะสม ให้เป้า 85.25 บาท</t>
  </si>
  <si>
    <t>https://thunhoon.com/article/283934</t>
  </si>
  <si>
    <t>CHAYO โบรกฯ คาดกำไร Q4/66 โตดี, เชียร์เก็บมี Upside อีก 31.6%</t>
  </si>
  <si>
    <t>เชียร์เก็บ</t>
  </si>
  <si>
    <t>https://thunhoon.com/article/283932</t>
  </si>
  <si>
    <t>MENA ตอบรับอุตสาหกรรมฟื้น โบรกแนะ "ซื้อ"</t>
  </si>
  <si>
    <t>https://thunhoon.com/article/283907</t>
  </si>
  <si>
    <t>BGC เปิดแผนดีลลงทุนเพิ่ม ท้าทายเพียบแต่เป้าโตต่อ</t>
  </si>
  <si>
    <t>https://thunhoon.com/article/283916</t>
  </si>
  <si>
    <t>DMT อัพเดทแผนธุรกิจปี 66 มั่นใจรายได้โตเกิน 30%</t>
  </si>
  <si>
    <t>https://thunhoon.com/article/283904</t>
  </si>
  <si>
    <t>GFC จ่อปันผล รุกขยายสาขา สู่ออลไทม์ไฮ</t>
  </si>
  <si>
    <t>สู่ออลไทม์ไฮ</t>
  </si>
  <si>
    <r>
      <rPr>
        <rFont val="Arial"/>
        <color rgb="FF000000"/>
        <sz val="11.0"/>
      </rPr>
      <t>รายได้</t>
    </r>
  </si>
  <si>
    <t>https://thunhoon.com/article/283902</t>
  </si>
  <si>
    <t>MASTER จัดหนักลงทุน 5 ดีล เสริมฐานรายได้-กำไรเด่น</t>
  </si>
  <si>
    <t>https://thunhoon.com/article/283901</t>
  </si>
  <si>
    <t>KWM เหินฟ้าบุกต่างแดน โอกาสโตอื้อ-อัพกำลังผลิต</t>
  </si>
  <si>
    <t>https://thunhoon.com/article/283912</t>
  </si>
  <si>
    <t>MCแผนโกยไฮซีซัน TIKTOKปังมาร์จิ้นดี</t>
  </si>
  <si>
    <t>แผนโกย</t>
  </si>
  <si>
    <t>30/11/2023</t>
  </si>
  <si>
    <t>https://thunhoon.com/article/284081</t>
  </si>
  <si>
    <t>RSไตรมาส4ไฮซีซันสื่อ เล็งRS Musicเข้าเทรดปี67</t>
  </si>
  <si>
    <t>https://thunhoon.com/article/284063</t>
  </si>
  <si>
    <t>หุ้นไทยวันนี้(30 พ.ย.66) ร่วง 7.51 จุด ขายหุ้นโรงไฟฟ้า RATCH-BGRIM-EGCO</t>
  </si>
  <si>
    <t>https://thunhoon.com/article/284054</t>
  </si>
  <si>
    <t>KTIS โชว์กำไรปี 66 พุ่ง 325% สายธุรกิจน้ำตาล-ไฟฟ้าโตเด่น</t>
  </si>
  <si>
    <t>สายธุรกิจ</t>
  </si>
  <si>
    <t>https://thunhoon.com/article/284031</t>
  </si>
  <si>
    <t>PRM โบรกฯ อัพเป้าที่ 7.70 บ. ชี้ราคาน่าสน Q4 กำไรกลับมาฟื้น</t>
  </si>
  <si>
    <t>กลับมาฟื้น</t>
  </si>
  <si>
    <t>https://thunhoon.com/article/284028</t>
  </si>
  <si>
    <t>หุ้นไทยพักเที่ยงวันนี้(30 พ.ย.66) ร่วง 7.01 จุด ขาย KBANK-CPALL-PTTEP</t>
  </si>
  <si>
    <t>https://thunhoon.com/article/284024</t>
  </si>
  <si>
    <t>TACC ออก 2 เครื่องดื่มใหม่ ดันปีนี้ เติบโตเข้าเป้า 10%</t>
  </si>
  <si>
    <t>เติบโตเข้าเป้า</t>
  </si>
  <si>
    <t>https://thunhoon.com/article/284019</t>
  </si>
  <si>
    <t>IRPCปีหน้าดีมานด์ปิโตรฟื้น เศรษฐกิจโลก-ตลาดจีนดัน</t>
  </si>
  <si>
    <t>https://thunhoon.com/article/284018</t>
  </si>
  <si>
    <t>อุปสงค์ที่ดินนิคมแข็งแกร่ง โบรกแนะซื้อ AMATA</t>
  </si>
  <si>
    <t>https://thunhoon.com/article/284009</t>
  </si>
  <si>
    <t>หุ้น JAS ราคาพุ่ง หลังบอร์ดไฟเขียวปันผล 0.60 บาท -ปรับนโยบายปันผลใหม่</t>
  </si>
  <si>
    <t>https://thunhoon.com/article/283992</t>
  </si>
  <si>
    <t>LEO สัญญาณขนส่งฟื้น ปั๊มงบนอนโลจิสติกส์</t>
  </si>
  <si>
    <t>สัญญาณขนส่ง</t>
  </si>
  <si>
    <t>https://thunhoon.com/article/283991</t>
  </si>
  <si>
    <t>MEB ไฮซีซันดันQ4 นิวไฮ ปั้นแพลตฟอร์มโกอินเตอร์</t>
  </si>
  <si>
    <t>ไฮซีซันดัน</t>
  </si>
  <si>
    <t>https://thunhoon.com/article/283990</t>
  </si>
  <si>
    <t>TMI จ่อขายคาร์บอน 80 ล. บุ๊กปีหน้าหนุนงบโตโดด</t>
  </si>
  <si>
    <t>หนุนงบ</t>
  </si>
  <si>
    <t>https://thunhoon.com/article/284002</t>
  </si>
  <si>
    <t>AHเร่งอัพฐานอีวี ลั่นฝ่ามรสุมโตต่อ</t>
  </si>
  <si>
    <t>ฐานอีวี</t>
  </si>
  <si>
    <t>ฝ่ามรสุม</t>
  </si>
  <si>
    <t>https://thunhoon.com/article/283998</t>
  </si>
  <si>
    <t>IIIรุกเส้นทางจีน-สหรัฐ ดีมานด์พุ่งรับไฮซีซัน</t>
  </si>
  <si>
    <t>https://thunhoon.com/article/284144</t>
  </si>
  <si>
    <t>หุ้นไทยวันนี้(1 ธ.ค.66) บวก 0.13 จุด ซื้อ PTT-CPALL ขาย AOT</t>
  </si>
  <si>
    <t>https://thunhoon.com/article/284135</t>
  </si>
  <si>
    <t>TQR ส่งซิกผลงาน Q4/66 สดใส ธุรกิจประกันภัยต่อ EV-Cyber ฉลุย!</t>
  </si>
  <si>
    <t>https://thunhoon.com/article/284125</t>
  </si>
  <si>
    <t>หุ้นไทยพักเที่ยงวันนี้(1 ธ.ค.66) บวก 2.02 ซื้อ PTT ขาย AOT-PTTEP</t>
  </si>
  <si>
    <t>https://thunhoon.com/article/284122</t>
  </si>
  <si>
    <t>COCOCO ส่งซิก Q4/66 ผลงานปัง! เจาะลูกค้าจีนรายใหญ่ หนุนออเดอร์ทะลัก</t>
  </si>
  <si>
    <t>https://thunhoon.com/article/284116</t>
  </si>
  <si>
    <t>SCMเจาะกลยุทธ์ชูธงแกร่ง เพิ่มช่องทางตลาดโกยเงิน</t>
  </si>
  <si>
    <t>SCM</t>
  </si>
  <si>
    <t>https://thunhoon.com/article/284114</t>
  </si>
  <si>
    <t>LOXLEYโค้งสุดท้ายไฮซีซัน วางเป้าปี67รายได้โต15-20%</t>
  </si>
  <si>
    <t>LOXLEY</t>
  </si>
  <si>
    <t>https://thunhoon.com/article/284112</t>
  </si>
  <si>
    <t>SGPดีมานด์ใช้แอลพีจีพุ่ง ท่องเที่ยว-ร้านอาหารบูม</t>
  </si>
  <si>
    <t>https://thunhoon.com/article/284110</t>
  </si>
  <si>
    <t>TU แนวโน้มฟื้น ต้นทุนทูน่าลดลง โบรกแนะซื้อ</t>
  </si>
  <si>
    <t>https://thunhoon.com/article/284088</t>
  </si>
  <si>
    <t>TACC ลุยท้ายปี ส่งเครื่องดื่มใหม่ ปั๊มยอดพุ่ง10%</t>
  </si>
  <si>
    <t>https://thunhoon.com/article/284086</t>
  </si>
  <si>
    <t>HPT มาร์จิ้นยืนระดับ30% ลดต้นทุน-อัพราคาขาย</t>
  </si>
  <si>
    <t>https://thunhoon.com/article/282057</t>
  </si>
  <si>
    <t>PDG จับตามาร์จิ้นฟื้นตัว รับอานิสงส์รัฐกระตุ้นศก.</t>
  </si>
  <si>
    <t>https://thunhoon.com/article/284080</t>
  </si>
  <si>
    <t>GUNKULผนึกมิตร กัญชงบุกตลาดโลก โกยยอดปี67โต2เท่า</t>
  </si>
  <si>
    <t>โกยยอด</t>
  </si>
  <si>
    <t>https://thunhoon.com/article/284079</t>
  </si>
  <si>
    <t>TGEต้นทุนลดดันมาร์จิ้น ปีหน้ารายได้1.1พันล้าน</t>
  </si>
  <si>
    <t>https://thunhoon.com/article/284138</t>
  </si>
  <si>
    <t>SCGP ไตรมาส 4 กำไรเติบโต บล.บัวหลวงให้เป้า 58 บ.</t>
  </si>
  <si>
    <t>https://thunhoon.com/article/284246</t>
  </si>
  <si>
    <t>หุ้นไทยวันนี้(4 ธ.ค.66) บวก 3.23 จุด ซื้อ AOT ขาย DELTA-JTS</t>
  </si>
  <si>
    <t>https://thunhoon.com/article/284239</t>
  </si>
  <si>
    <t>TU โบรกมองน่าซื้อ ต้นทุนปลาทูน่าลด Q4 ดีสุดของปี</t>
  </si>
  <si>
    <t>https://thunhoon.com/article/284232</t>
  </si>
  <si>
    <t>โบรกคาด ORI ฟื้นตัว Q4 แผนเปิดโครงการใหม่ยังสูง</t>
  </si>
  <si>
    <t>https://thunhoon.com/article/284218</t>
  </si>
  <si>
    <t>YLG เผยราคาทองคำพุ่งสูงสุดเป็นประวัติการณ์</t>
  </si>
  <si>
    <t>ราคาทอง</t>
  </si>
  <si>
    <t>พุ่งสูงสุด</t>
  </si>
  <si>
    <t>https://thunhoon.com/article/284215</t>
  </si>
  <si>
    <t>TOA โบรกฯ ชี้ High season กำลังจะมา Bloomberg Consensus ให้เป้า 33.30 บ.</t>
  </si>
  <si>
    <t>https://thunhoon.com/article/284214</t>
  </si>
  <si>
    <t>หุ้นไทยพักเที่ยงวันนี้(4 ธ.ค.66) บวก 8.33 จุด ซื้อ AOT-TTA-PSL</t>
  </si>
  <si>
    <t>https://thunhoon.com/article/284208</t>
  </si>
  <si>
    <t>PRINC ศูนย์เฉพาะทางโตต่อ เปิด Heart Center รับการขยายตัวต่างชาติ</t>
  </si>
  <si>
    <t>ศูนย์เฉพาะทาง</t>
  </si>
  <si>
    <t>https://thunhoon.com/article/284207</t>
  </si>
  <si>
    <t>AOT โบรกฯ คาดกำไร Q1 ฟื้น-ชี้ราคาหุ้นสะท้อนปัจจัยลบแล้ว</t>
  </si>
  <si>
    <t>https://thunhoon.com/article/284206</t>
  </si>
  <si>
    <t>BA ลุ้นจำนวนนักท่องเที่ยวเข้าเป้า แม้จีนหาย โบรกมองกำไรยังดี</t>
  </si>
  <si>
    <t>ยังดี</t>
  </si>
  <si>
    <t>https://thunhoon.com/article/284197</t>
  </si>
  <si>
    <t>Mเฮ!เทศกาลดันโค้งส่งท้าย เดินหน้าสาขาอัพยอดขาย</t>
  </si>
  <si>
    <t>โค้งส่งท้าย</t>
  </si>
  <si>
    <t>https://thunhoon.com/article/284195</t>
  </si>
  <si>
    <t>หุ้น TTA ดีดแรง "หยวนต้า" คาดค่าระวางเรือขึ้นถึง Q1/67 มีมูลค่าแฝงจากสินทรัพย์ดิจิทัล</t>
  </si>
  <si>
    <t>https://thunhoon.com/article/284194</t>
  </si>
  <si>
    <t>BAส่องดีมานด์เดินทางพีค เก็งผู้โดยสาร4.4ล้านราย</t>
  </si>
  <si>
    <t>เดินทางพีค</t>
  </si>
  <si>
    <t>https://thunhoon.com/article/284191</t>
  </si>
  <si>
    <t>TRUE ปี 67E ฟื้นตัว หนุนโดย Synergy โบรกฯ ชี้ราคาถูกกว่าคู่แข่งอาเซียน</t>
  </si>
  <si>
    <t>ปี 67E</t>
  </si>
  <si>
    <t>https://thunhoon.com/article/284189</t>
  </si>
  <si>
    <t>"MENA" โบรกฯ อัพเป้าเป็น 2.90 บ. ธุรกิจมีพัฒนาการที่ดีหนุนกำไรปี 66-67</t>
  </si>
  <si>
    <t>มีพัฒนาการที่ดี</t>
  </si>
  <si>
    <t>https://thunhoon.com/article/284152</t>
  </si>
  <si>
    <t>MGCรถหรูลุยมอเตอร์โชว์ วางเป้าโกยยอด2,000คัน</t>
  </si>
  <si>
    <t>https://thunhoon.com/article/284171</t>
  </si>
  <si>
    <t>Focus หุ้น mai : โบรกสแกน KLINIQ เคาะกำไรปี67 นิวไฮ</t>
  </si>
  <si>
    <t>https://thunhoon.com/article/284176</t>
  </si>
  <si>
    <t>TFGออเดอร์ดีดดันQ4 จ่อรับทรัพย์ธุรกิจรีเทล</t>
  </si>
  <si>
    <t>ดีดดัน</t>
  </si>
  <si>
    <t>https://thunhoon.com/article/284180</t>
  </si>
  <si>
    <t>SAPPEพุ่งต่อปีมังกร ทุ่ม1.5พันล.อัพผลิต</t>
  </si>
  <si>
    <t>https://thunhoon.com/article/284156</t>
  </si>
  <si>
    <t>IHLลุ้นงานมอเตอร์โชว์หนุน ธุรกิจรองเท้าโตสวนกระแส</t>
  </si>
  <si>
    <t>ลุ้นงาน</t>
  </si>
  <si>
    <t>https://thunhoon.com/article/284223</t>
  </si>
  <si>
    <t>SISB แนวโน้มนักเรียนปีนี้ดีกว่าเป้า โบรกฯ ชี้กำไรปี 67 ลุ้นมี Upside</t>
  </si>
  <si>
    <t>ดีกว่าเป้า</t>
  </si>
  <si>
    <t>ลุ้นมี Upside</t>
  </si>
  <si>
    <t>https://thunhoon.com/article/284235</t>
  </si>
  <si>
    <t>EA ยูโอบีฯ คาดรายได้ปีหน้าโต ธุรกิจ EV หนุน ให้เป้า 73 บาท</t>
  </si>
  <si>
    <t>https://thunhoon.com/article/284325</t>
  </si>
  <si>
    <t>หุ้นไทยวันนี้(6 ธ.ค.66) บวก 6.01 จุด ซื้อ DELTA ขาย PTTEP-KBANK</t>
  </si>
  <si>
    <t>https://thunhoon.com/article/284316</t>
  </si>
  <si>
    <t>TTA โบรกฯ คาดกำไร Q4/66 ดีกว่าที่เคยประเมิน แนะซื้อให้เป้า 7.65 บาท</t>
  </si>
  <si>
    <t>https://thunhoon.com/article/284304</t>
  </si>
  <si>
    <t>BCPG โบรกฯ เคาะเป้าปี 67 ที่ 10.90 บ. ชี้ระยะกลาง-ยาว ยังมี Upside</t>
  </si>
  <si>
    <t>โบรกฯ เคาะ</t>
  </si>
  <si>
    <t>ยังมี Upside</t>
  </si>
  <si>
    <t>https://thunhoon.com/article/284296</t>
  </si>
  <si>
    <t>หุ้นไทยพักเที่ยงวันนี้(6 ธ.ค.66) บวก 9.12 จุด ซื้อ DELTA-CPALL หนุนตลาด</t>
  </si>
  <si>
    <t>https://thunhoon.com/article/284287</t>
  </si>
  <si>
    <t>BAFSมั่นใจปีหน้าผลงานเด่น ท่องเที่ยวหนุนเติมน้ำมันโต16%</t>
  </si>
  <si>
    <t>https://thunhoon.com/article/284284</t>
  </si>
  <si>
    <t>PJWปีหน้าผลงานโตแกร่ง ลุยลงทุนขยายฐานธุรกิจ</t>
  </si>
  <si>
    <t>ขยายฐาน</t>
  </si>
  <si>
    <t>https://thunhoon.com/article/284268</t>
  </si>
  <si>
    <t>SEAFCO งานรถไฟฟ้าหนุน ปีหน้าคาดกำไร โบรกแนะซื้อ</t>
  </si>
  <si>
    <t>https://thunhoon.com/article/284257</t>
  </si>
  <si>
    <t>MCA พร้อมทำออลไทม์ไฮ เร่งจัดกิจกรรมท้ายปีคึกคัก</t>
  </si>
  <si>
    <t>ทำออลไทม์ไฮ</t>
  </si>
  <si>
    <t>https://thunhoon.com/article/284265</t>
  </si>
  <si>
    <t>HFTสัญญาณดีQ4ฟื้น เล็งปี67รายได้พุ่ง15%</t>
  </si>
  <si>
    <t>https://thunhoon.com/article/284261</t>
  </si>
  <si>
    <t>ERW-SJWD เข้าฟุตซี่ จับตาไตรมาส4ทะยาน</t>
  </si>
  <si>
    <t>https://thunhoon.com/article/284264</t>
  </si>
  <si>
    <t>ORอัพมาร์จิ้น30% สบช่องใหญ่กัมพูชา</t>
  </si>
  <si>
    <t>https://thunhoon.com/article/284412</t>
  </si>
  <si>
    <t>หุ้นไทยวันนี้(7 ธ.ค.66) ร่วง 10.82 จุด ขาย BANPU-DELTA-PTTEP ฉุดตลาด</t>
  </si>
  <si>
    <t>https://thunhoon.com/article/284380</t>
  </si>
  <si>
    <t>หุ้นไทยพักเที่ยงวันนี้(7 ธ.ค.66) ลบ 8.09 จุด ขายหุ้นพลังงาน PTTEP-BANPU</t>
  </si>
  <si>
    <t>https://thunhoon.com/article/284375</t>
  </si>
  <si>
    <t>SISB โบรกมองเชิงบวก ไตรมาส 4 บล.กสิกรฯ ให้เป้า 39.26 บ.</t>
  </si>
  <si>
    <t>https://thunhoon.com/article/284373</t>
  </si>
  <si>
    <t>PHGรายได้ปี67พุ่ง2.6พันล. ลุยอัพพอร์ตต่างชาติต่อยอด</t>
  </si>
  <si>
    <t>อัพพอร์ต</t>
  </si>
  <si>
    <t>https://thunhoon.com/article/284370</t>
  </si>
  <si>
    <t>EKH โบรกฯ ชี้ฟื้นตัวดีกว่าอุตฯ IVF จีนยังไม่หาย...ดัน Q4/66 โตต่อ</t>
  </si>
  <si>
    <t>https://thunhoon.com/article/284368</t>
  </si>
  <si>
    <t>HUMANเจาะลูกค้าไทย-เทศ ดีมานด์บริการWorkplazeโต</t>
  </si>
  <si>
    <t>https://thunhoon.com/article/284346</t>
  </si>
  <si>
    <t>KLINIQ ผุดสาขา ปักหมุดเมืองคอน หนุนออลไทม์ไฮ</t>
  </si>
  <si>
    <t>https://thunhoon.com/article/284343</t>
  </si>
  <si>
    <t>K ผนึกพาร์ตเนอร์สิงคโปร์ รุกชิงงานใหม่เข้าพอร์ตอื้อ</t>
  </si>
  <si>
    <t>K</t>
  </si>
  <si>
    <t>งานใหม่เข้าพอร์ต</t>
  </si>
  <si>
    <t>https://thunhoon.com/article/284340</t>
  </si>
  <si>
    <t>MCปลายปีเข้าไฮซีซัน คงมาร์จิ้นยืนเหนือ65%</t>
  </si>
  <si>
    <t>ปลายปี</t>
  </si>
  <si>
    <t>https://thunhoon.com/article/284341</t>
  </si>
  <si>
    <t>MAJORหนังไทยทำเงิน เล็งสร้างเพิ่ม12-15เรื่อง</t>
  </si>
  <si>
    <t>https://thunhoon.com/article/284349</t>
  </si>
  <si>
    <t>SABUYชูแผนลดต้นทุน เน้นสภาพคล่องแข็งแรง</t>
  </si>
  <si>
    <t>ชูแผน</t>
  </si>
  <si>
    <t>ลดต้นทุน</t>
  </si>
  <si>
    <t>แข็งแรง</t>
  </si>
  <si>
    <t>https://thunhoon.com/article/284494</t>
  </si>
  <si>
    <t>หุ้นไทยวันนี้(8 ธ.ค.66)บวก 2.26 จุด แรงซื้อ DELTA หนุนตลาด</t>
  </si>
  <si>
    <t>https://thunhoon.com/article/284481</t>
  </si>
  <si>
    <t>RPHรายได้ปีหน้าโต10% รุกอัพฐานคนไข้ต่างแดน</t>
  </si>
  <si>
    <t>https://thunhoon.com/article/284480</t>
  </si>
  <si>
    <t>HTCอัพเป้าใหม่โต11% ยอดขายพุ่งรับไฮซีซัน</t>
  </si>
  <si>
    <t>https://thunhoon.com/article/284479</t>
  </si>
  <si>
    <t>TFG จับตากำไรฟื้นแรงปี 67 "บัวหลวง" แนะซื้อเก็งกำไร</t>
  </si>
  <si>
    <t>https://thunhoon.com/article/284475</t>
  </si>
  <si>
    <t>BJCโค้งท้ายยอดขายโดด รัฐกระตุ้นซื้อ-ท่องเที่ยวดัน</t>
  </si>
  <si>
    <t>https://thunhoon.com/article/284469</t>
  </si>
  <si>
    <t>I2 ส่งซิกปี 66 โตเข้าเป้า 30% กอด Backlog แน่น 2,000 ลบ. รับรู้รายได้ยาว 3 ปี</t>
  </si>
  <si>
    <t>https://thunhoon.com/article/284460</t>
  </si>
  <si>
    <t>หุ้นไทยพักเที่ยงวันนี้(8 ธ.ค.66) บวก 2.98 จุด ซื้อ DELTA-HANA-JMART</t>
  </si>
  <si>
    <t>https://thunhoon.com/article/284458</t>
  </si>
  <si>
    <t>MASTER ลงทุน V Square Clinic โบรกมองหนุนเติบโตยาว</t>
  </si>
  <si>
    <t>หนุนเติบโตยาว</t>
  </si>
  <si>
    <t>https://thunhoon.com/article/284444</t>
  </si>
  <si>
    <t>KCE ราคาดีดขึ้น โบรกฯ คาดกำไร Q4/66 โต -หุ้นมีโอกาสเข้า SET50</t>
  </si>
  <si>
    <t>https://thunhoon.com/article/284442</t>
  </si>
  <si>
    <t>ASPS ส่องหาหุ้นมี ESG RATING ดี กำไรปีหน้าโตเด่น น่าลงทุน</t>
  </si>
  <si>
    <t>ESG RATING</t>
  </si>
  <si>
    <t>https://thunhoon.com/article/284424</t>
  </si>
  <si>
    <t>AIMIRTปักธงโตปี68 มูลค่าทรัพย์สินกอง แตะ2หมื่นล้านบาท</t>
  </si>
  <si>
    <t>AIMIRT</t>
  </si>
  <si>
    <t>https://thunhoon.com/article/284423</t>
  </si>
  <si>
    <t>SAWADมั่นใจคุมNPLในกรอบ โบรกคาดกำไรปี67นิวไฮโต21%</t>
  </si>
  <si>
    <t>https://thunhoon.com/article/284432</t>
  </si>
  <si>
    <t>D เปิดตัวธุรกิจใหม่ ดันรายได้ทะลุพันล.</t>
  </si>
  <si>
    <t>https://thunhoon.com/article/284430</t>
  </si>
  <si>
    <t>HARN ย้ำฐานแกร่งหนี้ต่ำ เจาะลูกค้ากลุ่มปิโตรเคมี</t>
  </si>
  <si>
    <t>ฐานแกร่ง</t>
  </si>
  <si>
    <t>https://thunhoon.com/article/284434</t>
  </si>
  <si>
    <t>ORIผงาดปีหน้า พร้อมโตยกกลุ่ม</t>
  </si>
  <si>
    <t>โตยกกลุ่ม</t>
  </si>
  <si>
    <t>https://thunhoon.com/article/284486</t>
  </si>
  <si>
    <t>INTUCH 'เมย์แบงก์' แนะซื้อ รับปันผล 4-5% พร้อมอัพไซด์</t>
  </si>
  <si>
    <t>https://thunhoon.com/article/284569</t>
  </si>
  <si>
    <t>หุ้นไทยวันนี้(12 ธ.ค.66) ร่วง 7.07 จุด PTTEP-KBANK-DELTA ผยุงตลาด</t>
  </si>
  <si>
    <t>https://thunhoon.com/article/284551</t>
  </si>
  <si>
    <t>BEM ผู้โดยสารรถไฟฟ้าทำสถิติใหม่</t>
  </si>
  <si>
    <t>https://thunhoon.com/article/284546</t>
  </si>
  <si>
    <t>IRPC เปิดแผน รุกพอร์ตลงทุนใหม่ต่อยอดธุรกิจหลัก</t>
  </si>
  <si>
    <t>ลงทุนใหม่</t>
  </si>
  <si>
    <t>https://thunhoon.com/article/284540</t>
  </si>
  <si>
    <t>หุ้นไทยพักเที่ยงวันนี้(12 ธ.ค.66) ลบ 6.50 จุด ขาย AOT-CPALL ซื้อ PTTEP</t>
  </si>
  <si>
    <t>https://thunhoon.com/article/284533</t>
  </si>
  <si>
    <t>STEC ร่วง 7.30% ปรับโครงสร้างเป็นโฮลดิ้ง โบรกมีมุมมองเชิงบวก</t>
  </si>
  <si>
    <t>โบรกมีมุมมอง</t>
  </si>
  <si>
    <t>https://thunhoon.com/article/284528</t>
  </si>
  <si>
    <t>"TIDLOR" ติดดอยมานาน โบรกฯ ชี้ได้เวลาติดปีก</t>
  </si>
  <si>
    <t>ได้เวลาติดปีก</t>
  </si>
  <si>
    <t>https://thunhoon.com/article/284523</t>
  </si>
  <si>
    <t>AIT ชี้ TKC เข้าถือหุ้น 24.95% เป็น Strategic Partner หนุนแกร่ง</t>
  </si>
  <si>
    <t>Strategic Partner</t>
  </si>
  <si>
    <t>https://thunhoon.com/article/284511</t>
  </si>
  <si>
    <t>DITTO เทรดSET ต้นปี67 ดันรายได้แตะ 1.7 พันล.</t>
  </si>
  <si>
    <t>https://thunhoon.com/article/284515</t>
  </si>
  <si>
    <t>EPพร้อมพลิกโตโดด ขายไฟเวียดนามดัน</t>
  </si>
  <si>
    <t>พร้อมพลิก</t>
  </si>
  <si>
    <t>https://thunhoon.com/article/284514</t>
  </si>
  <si>
    <t>PTTGCปิโตรผ่านจุดต่ำ เล็งรายได้ปี67โต10%</t>
  </si>
  <si>
    <t>https://thunhoon.com/article/284517</t>
  </si>
  <si>
    <t>PTTธุรกิจใหม่ผลิดอก ชูปันผลสูงกำไรแกร่ง</t>
  </si>
  <si>
    <t>ผลิดอก</t>
  </si>
  <si>
    <t>13/12/2023</t>
  </si>
  <si>
    <t>https://thunhoon.com/article/284645</t>
  </si>
  <si>
    <t>หุ้นไทยวันนี้(13 ธ.ค.66) ร่วง 15.95 จุด ขาย BANPU-PTTGC-CPALL ฉุดตลาด</t>
  </si>
  <si>
    <t>https://thunhoon.com/article/284631</t>
  </si>
  <si>
    <t>AURA คาด Q4 นิวไฮ-ปี 67 แข่งดุ บล.กสิกรฯปรับเป้า 18.96 บ.</t>
  </si>
  <si>
    <t>https://thunhoon.com/article/284626</t>
  </si>
  <si>
    <t>HMPRO คาด SSSG ดีขึ้น Q1 บล.ดีบีเอสฯให้เป้า 16.70 บ.</t>
  </si>
  <si>
    <t>https://thunhoon.com/article/284621</t>
  </si>
  <si>
    <t>BEC ดีขึ้นจากพรหมลิขิต โบรกมองแนวโน้มโฆษณาลดลง</t>
  </si>
  <si>
    <t>https://thunhoon.com/article/284617</t>
  </si>
  <si>
    <t>หุ้นไทยพักเที่ยงวันนี้(13 ธ.ค.66) ลบ 14.84 จุด ขายหุ้นบิ๊กแคปกดดัน DELTA-CPALL นำลง</t>
  </si>
  <si>
    <t>https://thunhoon.com/article/284610</t>
  </si>
  <si>
    <t>BCP ตั้งเป้ารายได้ปีหน้า ทะลุ 5 แสนลบ.</t>
  </si>
  <si>
    <t>https://thunhoon.com/article/284605</t>
  </si>
  <si>
    <t>CPF ขายธุรกิจไก่ที่ขาดทุนในจีน โบรกฯ ชี้หนุน Upside ราว 1.00-1.70 บ./หุ้น</t>
  </si>
  <si>
    <t>https://thunhoon.com/article/284574</t>
  </si>
  <si>
    <t>GFPTรับทรัพย์ราคาไก่ฟื้น ต้นทุนลดหนุนมาร์จิ้นดีด</t>
  </si>
  <si>
    <t>https://thunhoon.com/article/284570</t>
  </si>
  <si>
    <t>SAPPEปักธงปีหน้าโต25% โกยยอดขายแตะหมื่นล้าน</t>
  </si>
  <si>
    <t>https://thunhoon.com/article/284571</t>
  </si>
  <si>
    <t>SCอัพฐานรายได้ประจำ ลงทุนคลังสินค้า-โรงแรม</t>
  </si>
  <si>
    <t>ฐานรายได้</t>
  </si>
  <si>
    <t>https://thunhoon.com/article/284568</t>
  </si>
  <si>
    <t>IRPCขยายพอร์ตลงทุนใหม่ สร้างมูลค่าเพิ่มโอกาสโตสูง</t>
  </si>
  <si>
    <t>พอร์ตลงทุน</t>
  </si>
  <si>
    <t>https://thunhoon.com/article/284591</t>
  </si>
  <si>
    <t>BBIK ปั๊มรายได้ทะลุ 50% รุกฐานต่างแดน-ย้ายSET</t>
  </si>
  <si>
    <t>14/12/2023</t>
  </si>
  <si>
    <t>https://thunhoon.com/article/284726</t>
  </si>
  <si>
    <t>หุ้นไทยวันนี้(14 ธ.ค.66) ทะยาน 20.97 จุด ซื้อหุ้นบิ๊กแคป CPALL-DELTA-TIDLOR</t>
  </si>
  <si>
    <t>https://thunhoon.com/article/284704</t>
  </si>
  <si>
    <t>CRC โบรกมองโตต่อเนื่องจาก Go Wholesale และ เวียดนาม</t>
  </si>
  <si>
    <t>https://thunhoon.com/article/284699</t>
  </si>
  <si>
    <t>หุ้นไทยพักเที่ยงวันนี้(14 ธ.ค.66) พุ่ง 17.19 จุด ซื้อ CPALL-TIDLOR-HANA</t>
  </si>
  <si>
    <t>https://thunhoon.com/article/284693</t>
  </si>
  <si>
    <t>SAWAD โบรกฯ ชี้ปีหน้ารับรู้กำไรจาก"เงินสดทันใจ"เต็มปี แนะซื้อ</t>
  </si>
  <si>
    <t>รับรู้กำไร</t>
  </si>
  <si>
    <t>https://thunhoon.com/article/284692</t>
  </si>
  <si>
    <t>FNดีลพาร์ตเนอร์ ร่วมทุนเสริมแกร่ง อัพฐานรายได้เพิ่ม</t>
  </si>
  <si>
    <t>FN</t>
  </si>
  <si>
    <t>อัพฐานรายได้</t>
  </si>
  <si>
    <t>ร่วมทุน</t>
  </si>
  <si>
    <t>https://thunhoon.com/article/284690</t>
  </si>
  <si>
    <t>EKHวางเป้าปีหน้าโต10% แตกไลน์ลงทุนรพ.จิตเวช</t>
  </si>
  <si>
    <t>https://thunhoon.com/article/284680</t>
  </si>
  <si>
    <t>หุ้น CPALL ราคาดีดขึ้น โบรกฯ คาดกำไร Q4/66โตก้าวกระโดด ชูเด่นสุดในกลุ่ม</t>
  </si>
  <si>
    <t>https://thunhoon.com/article/284676</t>
  </si>
  <si>
    <t>หุ้น ANI เข้าเทรดวันแรกราคาเปิดที่ 5.50 บาท เพิ่มขึ้น 4.76% จาก IPO</t>
  </si>
  <si>
    <t>ANI</t>
  </si>
  <si>
    <t>https://thunhoon.com/article/284670</t>
  </si>
  <si>
    <t>PTTEP ตั้งเป้าปริมาณขายปีหน้าโต 9% งบลงทุน 5 ปี วงเงิน 32,575 ล้านเหรียญสหรัฐ</t>
  </si>
  <si>
    <t>https://thunhoon.com/article/284665</t>
  </si>
  <si>
    <t>สแกน JUBILE หั่นกำไรลดลง ชูเป้า 22.90 บ.</t>
  </si>
  <si>
    <t>https://thunhoon.com/article/284664</t>
  </si>
  <si>
    <t>MASTER ลุยดีลใหม่ กูรูส่องกำไรนิวไฮต่อ</t>
  </si>
  <si>
    <t>https://thunhoon.com/article/284663</t>
  </si>
  <si>
    <t>CRD ชี้ปีมังกรรับเหมาฟื้น ดันแบ็กล็อกแตะพันล้าน</t>
  </si>
  <si>
    <t>https://thunhoon.com/article/284662</t>
  </si>
  <si>
    <t>SONIC ขนส่งโค้งท้ายพีคสุด ตุนเงินสด 400 ล.พร้อมลงทุน</t>
  </si>
  <si>
    <t>https://thunhoon.com/article/284661</t>
  </si>
  <si>
    <t>AHชิ้นส่วนอีวีมาแรง รับโชคตัวแทนฉางอัน</t>
  </si>
  <si>
    <t>https://thunhoon.com/article/284667</t>
  </si>
  <si>
    <t>KTCรัฐแก้หนี้ไม่กดดัน มั่นใจปีหน้าโตทุกธุรกิจ</t>
  </si>
  <si>
    <t>15/12/2023</t>
  </si>
  <si>
    <t>https://thunhoon.com/article/284820</t>
  </si>
  <si>
    <t>KBANKชูไพรเวตแบงกิ้ง เป้าหมายรายได้ปี67โต20%</t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</si>
  <si>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</si>
  <si>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</si>
  <si>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</si>
  <si>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t>https://thunhoon.com/article/284810</t>
  </si>
  <si>
    <t>RAM สละสิทธิ์ซื้อหุ้นเพิ่มทุน"รพ.ธนบุรี รังสิต" สัดส่วนถือหุ้นลดลงมาที่ 25% เดิมถือ 40%</t>
  </si>
  <si>
    <r>
      <rPr>
        <rFont val="Arial"/>
        <color rgb="FF212529"/>
        <sz val="11.0"/>
      </rPr>
      <t>RAM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</si>
  <si>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</si>
  <si>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ลดลง</t>
    </r>
  </si>
  <si>
    <t>https://thunhoon.com/article/284804</t>
  </si>
  <si>
    <t>หุ้นไทยวันนี้(15 ธ.ค.66) ปิดพุ่ง 12.09 จุด ซื้อ PTTEP-AOT-CPALL</t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</si>
  <si>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</si>
  <si>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</si>
  <si>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ปิดพุ่ง</t>
    </r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</si>
  <si>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</si>
  <si>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</si>
  <si>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ปิดพุ่ง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</si>
  <si>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</si>
  <si>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</si>
  <si>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ปิดพุ่ง</t>
    </r>
  </si>
  <si>
    <t>https://thunhoon.com/article/284790</t>
  </si>
  <si>
    <t>BCPG พร้อมเดินหน้าเติบโต 'เมย์แบงก์' อัพเป้าใหม่เป็น 11.70 บ.</t>
  </si>
  <si>
    <r>
      <rPr>
        <rFont val="Arial"/>
        <color rgb="FF212529"/>
        <sz val="11.0"/>
      </rPr>
      <t>BCPG</t>
    </r>
  </si>
  <si>
    <r>
      <rPr>
        <rFont val="Arial"/>
        <color rgb="FF212529"/>
        <sz val="11.0"/>
      </rPr>
      <t>เดินหน้า</t>
    </r>
  </si>
  <si>
    <r>
      <rPr>
        <rFont val="Arial"/>
        <color rgb="FF212529"/>
        <sz val="11.0"/>
      </rPr>
      <t>เติบโต</t>
    </r>
  </si>
  <si>
    <t>https://thunhoon.com/article/284784</t>
  </si>
  <si>
    <t>TISCO คาดจ่ายปันผลสูง บล.ดีบีเอสฯแนะสะสม เป้า 118 บ.</t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</si>
  <si>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</si>
  <si>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ปันผล</t>
    </r>
  </si>
  <si>
    <r>
      <rPr>
        <rFont val="Arial"/>
        <color rgb="FF212529"/>
        <sz val="11.0"/>
      </rPr>
      <t>สูง</t>
    </r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</si>
  <si>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</si>
  <si>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แนะ</t>
    </r>
  </si>
  <si>
    <r>
      <rPr>
        <rFont val="Arial"/>
        <color rgb="FF212529"/>
        <sz val="11.0"/>
      </rPr>
      <t>สะสม</t>
    </r>
  </si>
  <si>
    <t>https://thunhoon.com/article/284780</t>
  </si>
  <si>
    <t>หุ้นไทยพักเที่ยงวันนี้(15 ธ.ค.66) พุ่ง 13.61 จุด ซื้อ AOT-CPALL-PTTEP หนุนตลาด</t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</si>
  <si>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</si>
  <si>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</si>
  <si>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</si>
  <si>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</si>
  <si>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</si>
  <si>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</si>
  <si>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</si>
  <si>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</si>
  <si>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พุ่ง</t>
    </r>
  </si>
  <si>
    <t>https://thunhoon.com/article/284770</t>
  </si>
  <si>
    <t>CHAYO โบรกฯมองรับผลดีวงจรดบ.ขาขึ้นสิ้นสุดแล้ว-มี upside ขาย NPL ที่พังงา</t>
  </si>
  <si>
    <r>
      <rPr>
        <rFont val="Arial"/>
        <color rgb="FF212529"/>
        <sz val="11.0"/>
      </rPr>
      <t>CHAYO</t>
    </r>
  </si>
  <si>
    <r>
      <rPr>
        <rFont val="Arial"/>
        <color rgb="FF212529"/>
        <sz val="11.0"/>
      </rPr>
      <t>โบรกฯมอง</t>
    </r>
  </si>
  <si>
    <r>
      <rPr>
        <rFont val="Arial"/>
        <color rgb="FF212529"/>
        <sz val="11.0"/>
      </rPr>
      <t>รับผลดี</t>
    </r>
  </si>
  <si>
    <t>https://thunhoon.com/article/284756</t>
  </si>
  <si>
    <t>PTTEP ประกาศแผนใหม่ 5 ปี โบรกมองเก็งกำไรได้ ปันผลดี</t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</si>
  <si>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</si>
  <si>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โบรกมอง</t>
    </r>
  </si>
  <si>
    <r>
      <rPr>
        <rFont val="Arial"/>
        <color rgb="FF212529"/>
        <sz val="11.0"/>
      </rPr>
      <t>เก็งกำไรได้</t>
    </r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</si>
  <si>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</si>
  <si>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ปันผล</t>
    </r>
  </si>
  <si>
    <r>
      <rPr>
        <rFont val="Arial"/>
        <color rgb="FF212529"/>
        <sz val="11.0"/>
      </rPr>
      <t>ดี</t>
    </r>
  </si>
  <si>
    <t>https://thunhoon.com/article/284751</t>
  </si>
  <si>
    <t>TISCO โบรกฯ มองกำไร Q4/66 ไม่ตื่นเต้น แต่มีดีที่ปันผลเด่น</t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</si>
  <si>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</si>
  <si>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</si>
  <si>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ไม่ตื่นเต้น</t>
    </r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</si>
  <si>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</si>
  <si>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ปันผล</t>
    </r>
  </si>
  <si>
    <r>
      <rPr>
        <rFont val="Arial"/>
        <color rgb="FF212529"/>
        <sz val="11.0"/>
      </rPr>
      <t>เด่น</t>
    </r>
  </si>
  <si>
    <t>https://thunhoon.com/article/284748</t>
  </si>
  <si>
    <t>‘AF’ ลุยแผนธุรกิจ ปล่อยสินเชื่อ 4 กลุ่ม ปั๊มรายได้โต 10%</t>
  </si>
  <si>
    <r>
      <rPr>
        <rFont val="Arial"/>
        <color rgb="FF212529"/>
        <sz val="11.0"/>
      </rPr>
      <t>AF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</si>
  <si>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</si>
  <si>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</si>
  <si>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t>https://thunhoon.com/article/284747</t>
  </si>
  <si>
    <t>NDR ลุ้นพลิกกำไร รุกขยายตลาดใหม่</t>
  </si>
  <si>
    <r>
      <rPr>
        <rFont val="Arial"/>
        <color rgb="FF212529"/>
        <sz val="11.0"/>
      </rPr>
      <t>NDR</t>
    </r>
  </si>
  <si>
    <r>
      <rPr>
        <rFont val="Arial"/>
        <color rgb="FF212529"/>
        <sz val="11.0"/>
      </rPr>
      <t>ลุ้น</t>
    </r>
  </si>
  <si>
    <r>
      <rPr>
        <rFont val="Arial"/>
        <color rgb="FF212529"/>
        <sz val="11.0"/>
      </rPr>
      <t>พลิกกำไร</t>
    </r>
  </si>
  <si>
    <r>
      <rPr>
        <rFont val="Arial"/>
        <color rgb="FF212529"/>
        <sz val="11.0"/>
      </rPr>
      <t>NDR</t>
    </r>
  </si>
  <si>
    <r>
      <rPr>
        <rFont val="Arial"/>
        <color rgb="FF212529"/>
        <sz val="11.0"/>
      </rPr>
      <t>ตลาดใหม่</t>
    </r>
  </si>
  <si>
    <r>
      <rPr>
        <rFont val="Arial"/>
        <color rgb="FF212529"/>
        <sz val="11.0"/>
      </rPr>
      <t>ขยาย</t>
    </r>
  </si>
  <si>
    <t>https://thunhoon.com/article/284746</t>
  </si>
  <si>
    <t>SPA แตกไลน์กายภาพบำบัด ส่องผลงานโค้งท้ายสุดพีค</t>
  </si>
  <si>
    <r>
      <rPr>
        <rFont val="Arial"/>
        <color rgb="FF212529"/>
        <sz val="11.0"/>
      </rPr>
      <t>SPA</t>
    </r>
  </si>
  <si>
    <r>
      <rPr>
        <rFont val="Arial"/>
        <color rgb="FF212529"/>
        <sz val="11.0"/>
      </rPr>
      <t>ผลงาน</t>
    </r>
  </si>
  <si>
    <r>
      <rPr>
        <rFont val="Arial"/>
        <color rgb="FF212529"/>
        <sz val="11.0"/>
      </rPr>
      <t>สุดพีค</t>
    </r>
  </si>
  <si>
    <t>https://thunhoon.com/article/284744</t>
  </si>
  <si>
    <t>DMTยอดทางด่วนนิวไฮ ชิงโครงการM5-M82</t>
  </si>
  <si>
    <r>
      <rPr>
        <rFont val="Arial"/>
        <color rgb="FF212529"/>
        <sz val="11.0"/>
      </rPr>
      <t>DMT</t>
    </r>
  </si>
  <si>
    <r>
      <rPr>
        <rFont val="Arial"/>
        <color rgb="FF212529"/>
        <sz val="11.0"/>
      </rPr>
      <t>ยอด</t>
    </r>
  </si>
  <si>
    <r>
      <rPr>
        <rFont val="Arial"/>
        <color rgb="FF212529"/>
        <sz val="11.0"/>
      </rPr>
      <t>นิวไฮ</t>
    </r>
  </si>
  <si>
    <t>https://thunhoon.com/article/284743</t>
  </si>
  <si>
    <t>SNNPเปิดผับถึงตี4หนุน แววไตรมาส4ฟอร์มแจ่ม</t>
  </si>
  <si>
    <r>
      <rPr>
        <rFont val="Arial"/>
        <color rgb="FF212529"/>
        <sz val="11.0"/>
      </rPr>
      <t>SNNP</t>
    </r>
  </si>
  <si>
    <r>
      <rPr>
        <rFont val="Arial"/>
        <color rgb="FF212529"/>
        <sz val="11.0"/>
      </rPr>
      <t>ไตรมาส4</t>
    </r>
  </si>
  <si>
    <r>
      <rPr>
        <rFont val="Arial"/>
        <color rgb="FF212529"/>
        <sz val="11.0"/>
      </rPr>
      <t>ฟอร์มแจ่ม</t>
    </r>
  </si>
  <si>
    <t>https://thunhoon.com/article/284742</t>
  </si>
  <si>
    <t>ORNโตดีโอน2พันล้าน เดินหน้าโปรเจ็กต์ใหม่</t>
  </si>
  <si>
    <r>
      <rPr>
        <rFont val="Arial"/>
        <color rgb="FF212529"/>
        <sz val="11.0"/>
      </rPr>
      <t>ORN</t>
    </r>
  </si>
  <si>
    <r>
      <rPr>
        <rFont val="Arial"/>
        <color rgb="FF212529"/>
        <sz val="11.0"/>
      </rPr>
      <t>โตดี</t>
    </r>
  </si>
  <si>
    <t>16/12/2023</t>
  </si>
  <si>
    <t>https://thunhoon.com/article/284796</t>
  </si>
  <si>
    <t>AMATA ยูโอบีฯ มองแนวโน้มเชิงบวกรับผลดีจีนย้ายฐานผลิต-เทรนด์ EV หนุน</t>
  </si>
  <si>
    <r>
      <rPr>
        <rFont val="Arial"/>
        <color rgb="FF212529"/>
        <sz val="11.0"/>
      </rPr>
      <t>AMATA</t>
    </r>
  </si>
  <si>
    <r>
      <rPr>
        <rFont val="Arial"/>
        <color rgb="FF212529"/>
        <sz val="11.0"/>
      </rPr>
      <t>แนวโน้ม</t>
    </r>
  </si>
  <si>
    <r>
      <rPr>
        <rFont val="Arial"/>
        <color rgb="FF212529"/>
        <sz val="11.0"/>
      </rPr>
      <t>เชิงบวก</t>
    </r>
  </si>
  <si>
    <t>18/12/2023</t>
  </si>
  <si>
    <t>https://thunhoon.com/article/284937</t>
  </si>
  <si>
    <t>บอร์ด J เคาะราคาหุ้นเพิ่มทุนที่ 2.20 บาท เสนอขายผถห.เดิม 24-30 ม.ค. 67</t>
  </si>
  <si>
    <r>
      <rPr>
        <rFont val="Arial"/>
        <color rgb="FF212529"/>
        <sz val="11.0"/>
      </rPr>
      <t>J</t>
    </r>
  </si>
  <si>
    <r>
      <rPr>
        <rFont val="Arial"/>
        <color rgb="FF212529"/>
        <sz val="11.0"/>
      </rPr>
      <t>ราคาหุ้น</t>
    </r>
  </si>
  <si>
    <r>
      <rPr>
        <rFont val="Arial"/>
        <color rgb="FF212529"/>
        <sz val="11.0"/>
      </rPr>
      <t>เพิ่มทุน</t>
    </r>
  </si>
  <si>
    <t>https://thunhoon.com/article/284920</t>
  </si>
  <si>
    <t>หุ้นไทยวันนี้(18 ธ.ค.66) บวก 2.38 จุด ซื้อ DELTA-SCB หนุนตลาด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</si>
  <si>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</si>
  <si>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</si>
  <si>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</si>
  <si>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</si>
  <si>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</si>
  <si>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</si>
  <si>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t>https://thunhoon.com/article/284919</t>
  </si>
  <si>
    <t>SPALI โบรกฯ "แนะซื้อรอรับปันผล" ร่วมทุน Stockland หนุน Q4/66 เด่น</t>
  </si>
  <si>
    <r>
      <rPr>
        <rFont val="Arial"/>
        <color rgb="FF212529"/>
        <sz val="11.0"/>
      </rPr>
      <t>SPALI</t>
    </r>
  </si>
  <si>
    <r>
      <rPr>
        <rFont val="Arial"/>
        <color rgb="FF212529"/>
        <sz val="11.0"/>
      </rPr>
      <t>โบรกฯ</t>
    </r>
  </si>
  <si>
    <r>
      <rPr>
        <rFont val="Arial"/>
        <color rgb="FF212529"/>
        <sz val="11.0"/>
      </rPr>
      <t>SPALI</t>
    </r>
  </si>
  <si>
    <r>
      <rPr>
        <rFont val="Arial"/>
        <color rgb="FF212529"/>
        <sz val="11.0"/>
      </rPr>
      <t>ปันผล</t>
    </r>
  </si>
  <si>
    <r>
      <rPr>
        <rFont val="Arial"/>
        <color rgb="FF000000"/>
        <sz val="11.0"/>
      </rPr>
      <t>รอรับ</t>
    </r>
  </si>
  <si>
    <r>
      <rPr>
        <rFont val="Arial"/>
        <color rgb="FF212529"/>
        <sz val="11.0"/>
      </rPr>
      <t>SPALI</t>
    </r>
  </si>
  <si>
    <r>
      <rPr>
        <rFont val="Arial"/>
        <color rgb="FF212529"/>
        <sz val="11.0"/>
      </rPr>
      <t>หนุน</t>
    </r>
  </si>
  <si>
    <r>
      <rPr>
        <rFont val="Arial"/>
        <color rgb="FF212529"/>
        <sz val="11.0"/>
      </rPr>
      <t>เด่น</t>
    </r>
  </si>
  <si>
    <t>https://thunhoon.com/article/284914</t>
  </si>
  <si>
    <t>ONEEปักธงปีหน้าโต10% ส่งคอนเทนต์บุกต่างแดน</t>
  </si>
  <si>
    <r>
      <rPr>
        <rFont val="Arial"/>
        <color rgb="FF212529"/>
        <sz val="11.0"/>
      </rPr>
      <t>ONEE</t>
    </r>
  </si>
  <si>
    <r>
      <rPr>
        <rFont val="Arial"/>
        <color rgb="FF212529"/>
        <sz val="11.0"/>
      </rPr>
      <t>ปักธง</t>
    </r>
  </si>
  <si>
    <r>
      <rPr>
        <rFont val="Arial"/>
        <color rgb="FF212529"/>
        <sz val="11.0"/>
      </rPr>
      <t>โต</t>
    </r>
  </si>
  <si>
    <t>https://thunhoon.com/article/284913</t>
  </si>
  <si>
    <t>PQSราคาแป้งมันขาขึ้น เดินหน้าขยายกำลังผลิต</t>
  </si>
  <si>
    <r>
      <rPr>
        <rFont val="Arial"/>
        <color rgb="FF212529"/>
        <sz val="11.0"/>
      </rPr>
      <t>PQS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</si>
  <si>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</si>
  <si>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ขาขึ้น</t>
    </r>
  </si>
  <si>
    <t>https://thunhoon.com/article/284909</t>
  </si>
  <si>
    <t>CBG โบรกมองรายได้เบียร์พาปี 67 เติบโต</t>
  </si>
  <si>
    <r>
      <rPr>
        <rFont val="Arial"/>
        <color rgb="FF212529"/>
        <sz val="11.0"/>
      </rPr>
      <t>CBG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</si>
  <si>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</si>
  <si>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เติบโต</t>
    </r>
  </si>
  <si>
    <t>https://thunhoon.com/article/284902</t>
  </si>
  <si>
    <t>“J” ผถห.ไฟเขียวแผนเพิ่มทุน RO หนุนการเงินแกร่ง ลุยพัฒนา 3 โปรเจ็กต์ใหม่</t>
  </si>
  <si>
    <r>
      <rPr>
        <rFont val="Arial"/>
        <color rgb="FF212529"/>
        <sz val="11.0"/>
      </rPr>
      <t>J</t>
    </r>
  </si>
  <si>
    <r>
      <rPr>
        <rFont val="Arial"/>
        <color rgb="FF212529"/>
        <sz val="11.0"/>
      </rPr>
      <t>หนุน</t>
    </r>
  </si>
  <si>
    <r>
      <rPr>
        <rFont val="Arial"/>
        <color rgb="FF212529"/>
        <sz val="11.0"/>
      </rPr>
      <t>การเงินแกร่ง</t>
    </r>
  </si>
  <si>
    <t>https://thunhoon.com/article/284897</t>
  </si>
  <si>
    <t>J โค้งส่งท้ายรายได้ดีด ไฮซีซันดันพื้นที่เช่าพุ่ง</t>
  </si>
  <si>
    <r>
      <rPr>
        <rFont val="Arial"/>
        <color rgb="FF212529"/>
        <sz val="11.0"/>
      </rPr>
      <t>J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</si>
  <si>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</si>
  <si>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ดีด</t>
    </r>
  </si>
  <si>
    <r>
      <rPr>
        <rFont val="Arial"/>
        <color rgb="FF212529"/>
        <sz val="11.0"/>
      </rPr>
      <t>J</t>
    </r>
  </si>
  <si>
    <r>
      <rPr>
        <rFont val="Arial"/>
        <color rgb="FF212529"/>
        <sz val="11.0"/>
      </rPr>
      <t>ไฮซีซันดัน</t>
    </r>
  </si>
  <si>
    <r>
      <rPr>
        <rFont val="Arial"/>
        <color rgb="FF212529"/>
        <sz val="11.0"/>
      </rPr>
      <t>พุ่ง</t>
    </r>
  </si>
  <si>
    <t>https://thunhoon.com/article/284884</t>
  </si>
  <si>
    <t>หุ้นไทยพักเที่ยงวันนี้(18 ธ.ค.66) ลบ 4.09 จุด ขาย AOT-CPALL-BGRIM</t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</si>
  <si>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</si>
  <si>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</si>
  <si>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</si>
  <si>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</si>
  <si>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</si>
  <si>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</si>
  <si>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BGRIM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</si>
  <si>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</si>
  <si>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</si>
  <si>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t>https://thunhoon.com/article/284881</t>
  </si>
  <si>
    <t>IVL โบรกฯ คาดกำไร Q4/66 ฟื้น มองราคาหุ้นอยู่ในโซนลงทุน</t>
  </si>
  <si>
    <r>
      <rPr>
        <rFont val="Arial"/>
        <color rgb="FF212529"/>
        <sz val="11.0"/>
      </rPr>
      <t>IVL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</si>
  <si>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</si>
  <si>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ฟื้น</t>
    </r>
  </si>
  <si>
    <t>https://thunhoon.com/article/284878</t>
  </si>
  <si>
    <t>ONEE แม้โฆษณาลด แต่สัดส่วนธุรกิจอื่นเพิ่ม โบรกมองแนวโน้มน่าสนใจ</t>
  </si>
  <si>
    <r>
      <rPr>
        <rFont val="Arial"/>
        <color rgb="FF212529"/>
        <sz val="11.0"/>
      </rPr>
      <t>ONEE</t>
    </r>
  </si>
  <si>
    <r>
      <rPr>
        <rFont val="Arial"/>
        <color rgb="FF212529"/>
        <sz val="11.0"/>
      </rPr>
      <t>แนวโน้ม</t>
    </r>
  </si>
  <si>
    <r>
      <rPr>
        <rFont val="Arial"/>
        <color rgb="FF212529"/>
        <sz val="11.0"/>
      </rPr>
      <t>น่าสนใจ</t>
    </r>
  </si>
  <si>
    <t>https://thunhoon.com/article/284872</t>
  </si>
  <si>
    <t>INTUCH โบรกฯ แนะรอช้อน ชี้ปันผลสูง ราคาหุ้น Laggard</t>
  </si>
  <si>
    <r>
      <rPr>
        <rFont val="Arial"/>
        <color rgb="FF212529"/>
        <sz val="11.0"/>
      </rPr>
      <t>INTUCH</t>
    </r>
  </si>
  <si>
    <r>
      <rPr>
        <rFont val="Arial"/>
        <color rgb="FF212529"/>
        <sz val="11.0"/>
      </rPr>
      <t>ปันผล</t>
    </r>
  </si>
  <si>
    <r>
      <rPr>
        <rFont val="Arial"/>
        <color rgb="FF212529"/>
        <sz val="11.0"/>
      </rPr>
      <t>สูง</t>
    </r>
  </si>
  <si>
    <t>https://thunhoon.com/article/284867</t>
  </si>
  <si>
    <t>MENA โตตามแผน โลจิสติกส์ขยาย โบรกมองบวก</t>
  </si>
  <si>
    <r>
      <rPr>
        <rFont val="Arial"/>
        <color rgb="FF212529"/>
        <sz val="11.0"/>
      </rPr>
      <t>MENA</t>
    </r>
  </si>
  <si>
    <r>
      <rPr>
        <rFont val="Arial"/>
        <color rgb="FF212529"/>
        <sz val="11.0"/>
      </rPr>
      <t>โลจิสติกส์</t>
    </r>
  </si>
  <si>
    <r>
      <rPr>
        <rFont val="Arial"/>
        <color rgb="FF212529"/>
        <sz val="11.0"/>
      </rPr>
      <t>ขยาย</t>
    </r>
  </si>
  <si>
    <r>
      <rPr>
        <rFont val="Arial"/>
        <color rgb="FF212529"/>
        <sz val="11.0"/>
      </rPr>
      <t>MENA</t>
    </r>
  </si>
  <si>
    <r>
      <rPr>
        <rFont val="Arial"/>
        <color rgb="FF212529"/>
        <sz val="11.0"/>
      </rPr>
      <t>โบรกมอง</t>
    </r>
  </si>
  <si>
    <r>
      <rPr>
        <rFont val="Arial"/>
        <color rgb="FF212529"/>
        <sz val="11.0"/>
      </rPr>
      <t>บวก</t>
    </r>
  </si>
  <si>
    <t>https://thunhoon.com/article/284860</t>
  </si>
  <si>
    <t>บล.ดาโอคาดกำลังซื้อฟื้นช้า GLOBAL Q4 กำไรลด</t>
  </si>
  <si>
    <r>
      <rPr>
        <rFont val="Arial"/>
        <color rgb="FF212529"/>
        <sz val="11.0"/>
      </rPr>
      <t>GLOBAL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</si>
  <si>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</si>
  <si>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ลด</t>
    </r>
  </si>
  <si>
    <t>https://thunhoon.com/article/284859</t>
  </si>
  <si>
    <t>SISB โตต่อเนื่อง แต่ต่ำคาด โบรกฯ หั่นกำไร-เป้าหมาย</t>
  </si>
  <si>
    <r>
      <rPr>
        <rFont val="Arial"/>
        <color rgb="FF212529"/>
        <sz val="11.0"/>
      </rPr>
      <t>SISB</t>
    </r>
  </si>
  <si>
    <r>
      <rPr>
        <rFont val="Arial"/>
        <color rgb="FF212529"/>
        <sz val="11.0"/>
      </rPr>
      <t>โตต่อเนื่อง</t>
    </r>
  </si>
  <si>
    <t>https://thunhoon.com/article/284836</t>
  </si>
  <si>
    <t>VCOM ขยายฐาน CLM ย้ำรายได้ปีนี้ตามเป้า</t>
  </si>
  <si>
    <r>
      <rPr>
        <rFont val="Arial"/>
        <color rgb="FF212529"/>
        <sz val="11.0"/>
      </rPr>
      <t>VCOM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</si>
  <si>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</si>
  <si>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ตามเป้า</t>
    </r>
  </si>
  <si>
    <t>https://thunhoon.com/article/284835</t>
  </si>
  <si>
    <t>TNDT เร่งเครื่องปั๊มมาร์จิ้น รุกบริการฉายแสง-บุกอินโด</t>
  </si>
  <si>
    <r>
      <rPr>
        <rFont val="Arial"/>
        <color rgb="FF212529"/>
        <sz val="11.0"/>
      </rPr>
      <t>TNDT</t>
    </r>
  </si>
  <si>
    <r>
      <rPr>
        <rFont val="Arial"/>
        <color rgb="FF212529"/>
        <sz val="11.0"/>
      </rPr>
      <t>มาร์จิ้น</t>
    </r>
  </si>
  <si>
    <r>
      <rPr>
        <rFont val="Arial"/>
        <color rgb="FF212529"/>
        <sz val="11.0"/>
      </rPr>
      <t>ปั๊ม</t>
    </r>
  </si>
  <si>
    <t>https://thunhoon.com/article/284841</t>
  </si>
  <si>
    <t>PR9ยกชั้นองค์กร อัพฐานต่างแดน รายได้ปี67โตต่อ</t>
  </si>
  <si>
    <r>
      <rPr>
        <rFont val="Arial"/>
        <color rgb="FF212529"/>
        <sz val="11.0"/>
      </rPr>
      <t>PR9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</si>
  <si>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</si>
  <si>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โตต่อ</t>
    </r>
  </si>
  <si>
    <t>https://thunhoon.com/article/284840</t>
  </si>
  <si>
    <t>EPGรับโชคยานยนต์บูม หนุนออเดอร์ชิ้นส่วนพุ่ง</t>
  </si>
  <si>
    <r>
      <rPr>
        <rFont val="Arial"/>
        <color rgb="FF212529"/>
        <sz val="11.0"/>
      </rPr>
      <t>EPG</t>
    </r>
  </si>
  <si>
    <r>
      <rPr>
        <rFont val="Arial"/>
        <color rgb="FF212529"/>
        <sz val="11.0"/>
      </rPr>
      <t>ออเดอร์</t>
    </r>
  </si>
  <si>
    <r>
      <rPr>
        <rFont val="Arial"/>
        <color rgb="FF212529"/>
        <sz val="11.0"/>
      </rPr>
      <t>พุ่ง</t>
    </r>
  </si>
  <si>
    <t>19/12/2023</t>
  </si>
  <si>
    <t>https://thunhoon.com/article/285017</t>
  </si>
  <si>
    <t>หุ้นไทยวันนี้(19 ธ.ค.66) บวก 1.49 จุด ซื้อ DELTA-SABUY หนุนตลาด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</si>
  <si>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</si>
  <si>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</si>
  <si>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</si>
  <si>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SABUY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</si>
  <si>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</si>
  <si>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</si>
  <si>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t>https://thunhoon.com/article/285009</t>
  </si>
  <si>
    <t>SA คาด Q4/66 โตเด่น โครงการใหญ่หนุน-ตั้งเป้าปีหน้ายอดโอนแตะ 6.5 พันลบ.</t>
  </si>
  <si>
    <r>
      <rPr>
        <rFont val="Arial"/>
        <color rgb="FF212529"/>
        <sz val="11.0"/>
      </rPr>
      <t>SA</t>
    </r>
  </si>
  <si>
    <r>
      <rPr>
        <rFont val="Arial"/>
        <color rgb="FF212529"/>
        <sz val="11.0"/>
      </rPr>
      <t>คาด</t>
    </r>
  </si>
  <si>
    <r>
      <rPr>
        <rFont val="Arial"/>
        <color rgb="FF212529"/>
        <sz val="11.0"/>
      </rPr>
      <t>โตเด่น</t>
    </r>
  </si>
  <si>
    <t>https://thunhoon.com/article/284996</t>
  </si>
  <si>
    <t>SABINA สตอรี่เพียบ! จับตากำไร Q4/66 ทำนิวไฮ</t>
  </si>
  <si>
    <r>
      <rPr>
        <rFont val="Arial"/>
        <color rgb="FF212529"/>
        <sz val="11.0"/>
      </rPr>
      <t>SABINA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</si>
  <si>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</si>
  <si>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ทำนิวไฮ</t>
    </r>
  </si>
  <si>
    <t>https://thunhoon.com/article/284981</t>
  </si>
  <si>
    <t>หุ้นไทยพักเที่ยงวันนี้(19 ธ.ค.66) ลบ 2.45 จุด ขาย GULF-TIDLOR ซื้อ DELTA</t>
  </si>
  <si>
    <r>
      <rPr>
        <rFont val="Arial"/>
        <color rgb="FF212529"/>
        <sz val="11.0"/>
      </rPr>
      <t>GULF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</si>
  <si>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</si>
  <si>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</si>
  <si>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TIDLOR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</si>
  <si>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</si>
  <si>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</si>
  <si>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</si>
  <si>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</si>
  <si>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หุ้น</t>
    </r>
  </si>
  <si>
    <t>https://thunhoon.com/article/284976</t>
  </si>
  <si>
    <t>"SCGP" ปิด Deal Starprint Vietnam 'ทรีนีตี้' มุมมองเป็นกลาง คาดหนุนกำไร 2%</t>
  </si>
  <si>
    <r>
      <rPr>
        <rFont val="Arial"/>
        <color rgb="FF212529"/>
        <sz val="11.0"/>
      </rPr>
      <t>SCGP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</si>
  <si>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</si>
  <si>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หนุน</t>
    </r>
  </si>
  <si>
    <t>https://thunhoon.com/article/284975</t>
  </si>
  <si>
    <t>BCPG พร้อมเดินหน้าเติบโต</t>
  </si>
  <si>
    <r>
      <rPr>
        <rFont val="Arial"/>
        <color rgb="FF212529"/>
        <sz val="11.0"/>
      </rPr>
      <t>BCPG</t>
    </r>
  </si>
  <si>
    <r>
      <rPr>
        <rFont val="Arial"/>
        <color rgb="FF212529"/>
        <sz val="11.0"/>
      </rPr>
      <t>พร้อม</t>
    </r>
  </si>
  <si>
    <r>
      <rPr>
        <rFont val="Arial"/>
        <color rgb="FF212529"/>
        <sz val="11.0"/>
      </rPr>
      <t>เดินหน้าเติบโต</t>
    </r>
  </si>
  <si>
    <t>https://thunhoon.com/article/284973</t>
  </si>
  <si>
    <t>SABUY พุ่ง 7.84% หลังบอร์ดไฟเขียวซื้อหุ้นคืนไม่เกิน 617.50 ลบ.ดีเดย์เริ่มซื้อศุกร์นี้</t>
  </si>
  <si>
    <r>
      <rPr>
        <rFont val="Arial"/>
        <color rgb="FF212529"/>
        <sz val="11.0"/>
      </rPr>
      <t>SABUY</t>
    </r>
  </si>
  <si>
    <r>
      <rPr>
        <rFont val="Arial"/>
        <color rgb="FF212529"/>
        <sz val="11.0"/>
      </rPr>
      <t>พุ่ง</t>
    </r>
  </si>
  <si>
    <t>https://thunhoon.com/article/284969</t>
  </si>
  <si>
    <t>บล.ดาโอคาดกำไร Q4 ADVANCE โต คุมใช้จ่ายดี แม้ 3BB ยังกดดัน</t>
  </si>
  <si>
    <r>
      <rPr>
        <rFont val="Arial"/>
        <color rgb="FF212529"/>
        <sz val="11.0"/>
      </rPr>
      <t>ADVANCE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</si>
  <si>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</si>
  <si>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</si>
  <si>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t>https://thunhoon.com/article/284963</t>
  </si>
  <si>
    <t>หุ้น DELTA ราคาดีดขึ้น หลังไม่หลุด SET50 โบรกฯ คาดกำไร Q4/66 โต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</si>
  <si>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</si>
  <si>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</si>
  <si>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ดีดขึ้น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</si>
  <si>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</si>
  <si>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</si>
  <si>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</si>
  <si>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t>https://thunhoon.com/article/284955</t>
  </si>
  <si>
    <t>MCA ปี67 ตั้งเป้าเติบโตขึ้น 30%</t>
  </si>
  <si>
    <r>
      <rPr>
        <rFont val="Arial"/>
        <color rgb="FF212529"/>
        <sz val="11.0"/>
      </rPr>
      <t>MCA</t>
    </r>
  </si>
  <si>
    <r>
      <rPr>
        <rFont val="Arial"/>
        <color rgb="FF212529"/>
        <sz val="11.0"/>
      </rPr>
      <t>ตั้งเป้า</t>
    </r>
  </si>
  <si>
    <r>
      <rPr>
        <rFont val="Arial"/>
        <color rgb="FF212529"/>
        <sz val="11.0"/>
      </rPr>
      <t>เติบโตขึ้น</t>
    </r>
  </si>
  <si>
    <t>https://thunhoon.com/article/284956</t>
  </si>
  <si>
    <t>DRT ขยายกำลังการผลิต งบ 648 ลบ.</t>
  </si>
  <si>
    <r>
      <rPr>
        <rFont val="Arial"/>
        <color rgb="FF212529"/>
        <sz val="11.0"/>
      </rPr>
      <t>DRT</t>
    </r>
  </si>
  <si>
    <r>
      <rPr>
        <rFont val="Arial"/>
        <color rgb="FF212529"/>
        <sz val="11.0"/>
      </rPr>
      <t>กำลังการผลิต</t>
    </r>
  </si>
  <si>
    <r>
      <rPr>
        <rFont val="Arial"/>
        <color rgb="FF212529"/>
        <sz val="11.0"/>
      </rPr>
      <t>ขยาย</t>
    </r>
  </si>
  <si>
    <t>https://thunhoon.com/article/284951</t>
  </si>
  <si>
    <t>THANI โบรกคาด ปี67 ยังไม่ค่อยสดใส</t>
  </si>
  <si>
    <r>
      <rPr>
        <rFont val="Arial"/>
        <color rgb="FF212529"/>
        <sz val="11.0"/>
      </rPr>
      <t>THANI</t>
    </r>
  </si>
  <si>
    <r>
      <rPr>
        <rFont val="Arial"/>
        <color rgb="FF212529"/>
        <sz val="11.0"/>
      </rPr>
      <t>โบรกคาด</t>
    </r>
  </si>
  <si>
    <r>
      <rPr>
        <rFont val="Arial"/>
        <color rgb="FF212529"/>
        <sz val="11.0"/>
      </rPr>
      <t>ไม่ค่อยสดใส</t>
    </r>
  </si>
  <si>
    <t>https://thunhoon.com/article/284950</t>
  </si>
  <si>
    <t>SCGP ซื้อหุ้นบ.เวียดนาม โบรกแนะซื้อเก็งกำไร</t>
  </si>
  <si>
    <r>
      <rPr>
        <rFont val="Arial"/>
        <color rgb="FF212529"/>
        <sz val="11.0"/>
      </rPr>
      <t>SCGP</t>
    </r>
  </si>
  <si>
    <r>
      <rPr>
        <rFont val="Arial"/>
        <color rgb="FF212529"/>
        <sz val="11.0"/>
      </rPr>
      <t>โบรกแนะ</t>
    </r>
  </si>
  <si>
    <r>
      <rPr>
        <rFont val="Arial"/>
        <color rgb="FF212529"/>
        <sz val="11.0"/>
      </rPr>
      <t>ซื้อเก็งกำไร</t>
    </r>
  </si>
  <si>
    <t>https://thunhoon.com/article/284944</t>
  </si>
  <si>
    <t>TRT วางโมเดล 3 ปี โกยรายได้ 3 พันล.</t>
  </si>
  <si>
    <r>
      <rPr>
        <rFont val="Arial"/>
        <color rgb="FF212529"/>
        <sz val="11.0"/>
      </rPr>
      <t>TRT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</si>
  <si>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</si>
  <si>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โกย</t>
    </r>
  </si>
  <si>
    <t>https://thunhoon.com/article/284942</t>
  </si>
  <si>
    <t>PLANET รอบเทิร์นอะราวด์ นั่งโฮลดิ้ง-ขายรถอีวีพันคัน</t>
  </si>
  <si>
    <r>
      <rPr>
        <rFont val="Arial"/>
        <color rgb="FF212529"/>
        <sz val="11.0"/>
      </rPr>
      <t>PLANET</t>
    </r>
  </si>
  <si>
    <r>
      <rPr>
        <rFont val="Arial"/>
        <color rgb="FF212529"/>
        <sz val="11.0"/>
      </rPr>
      <t>เทิร์นอะราวด์</t>
    </r>
  </si>
  <si>
    <t>https://thunhoon.com/article/284941</t>
  </si>
  <si>
    <t>EAรายได้ปี67แกร่ง ส่งรถอีวี3.3พันคัน</t>
  </si>
  <si>
    <r>
      <rPr>
        <rFont val="Arial"/>
        <color rgb="FF212529"/>
        <sz val="11.0"/>
      </rPr>
      <t>EA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</si>
  <si>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</si>
  <si>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แกร่ง</t>
    </r>
  </si>
  <si>
    <t>20/12/2023</t>
  </si>
  <si>
    <t>https://thunhoon.com/article/285100</t>
  </si>
  <si>
    <t>หุ้นไทยวันนี้(20 ธ.ค.66) บวก 5.47 จุด ซื้อ JAS-CPALL หุ้น SCGD ต่ำจอง 14.78%</t>
  </si>
  <si>
    <r>
      <rPr>
        <rFont val="Arial"/>
        <color rgb="FF212529"/>
        <sz val="11.0"/>
      </rPr>
      <t>JAS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</si>
  <si>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</si>
  <si>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</si>
  <si>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</si>
  <si>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</si>
  <si>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</si>
  <si>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SCGD</t>
    </r>
  </si>
  <si>
    <r>
      <rPr>
        <rFont val="Arial"/>
        <color rgb="FF212529"/>
        <sz val="11.0"/>
      </rPr>
      <t>จอง</t>
    </r>
  </si>
  <si>
    <r>
      <rPr>
        <rFont val="Arial"/>
        <color rgb="FF212529"/>
        <sz val="11.0"/>
      </rPr>
      <t>ต่ำ</t>
    </r>
  </si>
  <si>
    <t>https://thunhoon.com/article/285081</t>
  </si>
  <si>
    <t>ADVICE โบรกมองกำไรปีหน้า โตก้าวกระโดด</t>
  </si>
  <si>
    <r>
      <rPr>
        <rFont val="Arial"/>
        <color rgb="FF212529"/>
        <sz val="11.0"/>
      </rPr>
      <t>ADVICE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</si>
  <si>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</si>
  <si>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โตก้าวกระโดด</t>
    </r>
  </si>
  <si>
    <t>https://thunhoon.com/article/285080</t>
  </si>
  <si>
    <t>JUBILE โบรกหั่นกำไร-เป้าหมาย คงแนะซื้อคาด Q4/66-Q1/67 กลับมาโต</t>
  </si>
  <si>
    <r>
      <rPr>
        <rFont val="Arial"/>
        <color rgb="FF212529"/>
        <sz val="11.0"/>
      </rPr>
      <t>JUBILE</t>
    </r>
  </si>
  <si>
    <r>
      <rPr>
        <rFont val="Arial"/>
        <color rgb="FF212529"/>
        <sz val="11.0"/>
      </rPr>
      <t>คาด</t>
    </r>
  </si>
  <si>
    <r>
      <rPr>
        <rFont val="Arial"/>
        <color rgb="FF212529"/>
        <sz val="11.0"/>
      </rPr>
      <t>กลับมาโต</t>
    </r>
  </si>
  <si>
    <t>https://thunhoon.com/article/285079</t>
  </si>
  <si>
    <t>MC สินค้าใหม่ ขยายสาขาโบรกคาดหนุนเติบโต</t>
  </si>
  <si>
    <r>
      <rPr>
        <rFont val="Arial"/>
        <color rgb="FF212529"/>
        <sz val="11.0"/>
      </rPr>
      <t>MC</t>
    </r>
  </si>
  <si>
    <r>
      <rPr>
        <rFont val="Arial"/>
        <color rgb="FF212529"/>
        <sz val="11.0"/>
      </rPr>
      <t>หนุน</t>
    </r>
  </si>
  <si>
    <r>
      <rPr>
        <rFont val="Arial"/>
        <color rgb="FF212529"/>
        <sz val="11.0"/>
      </rPr>
      <t>เติบโต</t>
    </r>
  </si>
  <si>
    <t>https://thunhoon.com/article/285076</t>
  </si>
  <si>
    <t>หุ้นไทยพักเที่ยงวันนี้(20 ธ.ค.66) บวก 7.51 จุด ซื้อหุ้น JAS-CPALL ขาย AOT</t>
  </si>
  <si>
    <r>
      <rPr>
        <rFont val="Arial"/>
        <color rgb="FF212529"/>
        <sz val="11.0"/>
      </rPr>
      <t>JAS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</si>
  <si>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</si>
  <si>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</si>
  <si>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</si>
  <si>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</si>
  <si>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</si>
  <si>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</si>
  <si>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ขาย</t>
    </r>
  </si>
  <si>
    <r>
      <rPr>
        <rFont val="Arial"/>
        <color rgb="FF212529"/>
        <sz val="11.0"/>
      </rPr>
      <t>หุ้น</t>
    </r>
  </si>
  <si>
    <t>https://thunhoon.com/article/285072</t>
  </si>
  <si>
    <t>PHG ล็อกเป้ากำไรโตแกร่ง รุกแตกไลน์รักษามะเร็งเพิ่ม</t>
  </si>
  <si>
    <r>
      <rPr>
        <rFont val="Arial"/>
        <color rgb="FF212529"/>
        <sz val="11.0"/>
      </rPr>
      <t>PHG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</si>
  <si>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</si>
  <si>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โตแกร่ง</t>
    </r>
  </si>
  <si>
    <t>https://thunhoon.com/article/285066</t>
  </si>
  <si>
    <t>CK โบรกฯ คาดปี 67 ดีต่อเนื่อง backlog มีโอกาสเร่งตัวจาก Double Deck, สายสีส้ม</t>
  </si>
  <si>
    <r>
      <rPr>
        <rFont val="Arial"/>
        <color rgb="FF212529"/>
        <sz val="11.0"/>
      </rPr>
      <t>CK</t>
    </r>
  </si>
  <si>
    <r>
      <rPr>
        <rFont val="Arial"/>
        <color rgb="FF212529"/>
        <sz val="11.0"/>
      </rPr>
      <t>คาด</t>
    </r>
  </si>
  <si>
    <r>
      <rPr>
        <rFont val="Arial"/>
        <color rgb="FF212529"/>
        <sz val="11.0"/>
      </rPr>
      <t>ดีต่อเนื่อง</t>
    </r>
  </si>
  <si>
    <t>https://thunhoon.com/article/285056</t>
  </si>
  <si>
    <t>หุ้น SCGD เข้าเทรดวันแรกราคาเปิดที่ 10.10 บาท ลดลง 12.17% จาก IPO</t>
  </si>
  <si>
    <r>
      <rPr>
        <rFont val="Arial"/>
        <color rgb="FF212529"/>
        <sz val="11.0"/>
      </rPr>
      <t>SCGD</t>
    </r>
  </si>
  <si>
    <r>
      <rPr>
        <rFont val="Arial"/>
        <color rgb="FF212529"/>
        <sz val="11.0"/>
      </rPr>
      <t>ราคาเปิด</t>
    </r>
  </si>
  <si>
    <r>
      <rPr>
        <rFont val="Arial"/>
        <color rgb="FF212529"/>
        <sz val="11.0"/>
      </rPr>
      <t>ลดลง</t>
    </r>
  </si>
  <si>
    <t>https://thunhoon.com/article/285054</t>
  </si>
  <si>
    <t>PTTEP รับผลบวกราคาน้ำมัน บล.ธนชาตชี้ P/Eต่ำ-ปันผลดี</t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</si>
  <si>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</si>
  <si>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รับ</t>
    </r>
  </si>
  <si>
    <r>
      <rPr>
        <rFont val="Arial"/>
        <color rgb="FF212529"/>
        <sz val="11.0"/>
      </rPr>
      <t>ผลบวก</t>
    </r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</si>
  <si>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</si>
  <si>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ปันผล</t>
    </r>
  </si>
  <si>
    <r>
      <rPr>
        <rFont val="Arial"/>
        <color rgb="FF212529"/>
        <sz val="11.0"/>
      </rPr>
      <t>ดี</t>
    </r>
  </si>
  <si>
    <t>https://thunhoon.com/article/285046</t>
  </si>
  <si>
    <t>SCGD ปูทางเติบโตในอาเซียน บล.กสิกรฯให้เป้า 14 บ.</t>
  </si>
  <si>
    <r>
      <rPr>
        <rFont val="Arial"/>
        <color rgb="FF212529"/>
        <sz val="11.0"/>
      </rPr>
      <t>SCGD</t>
    </r>
  </si>
  <si>
    <r>
      <rPr>
        <rFont val="Arial"/>
        <color rgb="FF212529"/>
        <sz val="11.0"/>
      </rPr>
      <t>ปูทาง</t>
    </r>
  </si>
  <si>
    <r>
      <rPr>
        <rFont val="Arial"/>
        <color rgb="FF212529"/>
        <sz val="11.0"/>
      </rPr>
      <t>เติบโต</t>
    </r>
  </si>
  <si>
    <t>https://thunhoon.com/article/285045</t>
  </si>
  <si>
    <t>DITTO รุกถือหุ้น NETBAY 24.90% ต่อยอดธุรกิจ DATA ครบวงจร</t>
  </si>
  <si>
    <r>
      <rPr>
        <rFont val="Arial"/>
        <color rgb="FF212529"/>
        <sz val="11.0"/>
      </rPr>
      <t>DITTO</t>
    </r>
  </si>
  <si>
    <r>
      <rPr>
        <rFont val="Arial"/>
        <color rgb="FF212529"/>
        <sz val="11.0"/>
      </rPr>
      <t>ธุรกิจ</t>
    </r>
  </si>
  <si>
    <r>
      <rPr>
        <rFont val="Arial"/>
        <color rgb="FF212529"/>
        <sz val="11.0"/>
      </rPr>
      <t>ต่อยอด</t>
    </r>
  </si>
  <si>
    <t>https://thunhoon.com/article/285037</t>
  </si>
  <si>
    <t>MCA มีลุ้นนิวไฮ ไฮซีซันหนุนQ4</t>
  </si>
  <si>
    <r>
      <rPr>
        <rFont val="Arial"/>
        <color rgb="FF212529"/>
        <sz val="11.0"/>
      </rPr>
      <t>MCA</t>
    </r>
  </si>
  <si>
    <r>
      <rPr>
        <rFont val="Arial"/>
        <color rgb="FF212529"/>
        <sz val="11.0"/>
      </rPr>
      <t>มีลุ้น</t>
    </r>
  </si>
  <si>
    <r>
      <rPr>
        <rFont val="Arial"/>
        <color rgb="FF212529"/>
        <sz val="11.0"/>
      </rPr>
      <t>นิวไฮ</t>
    </r>
  </si>
  <si>
    <r>
      <rPr>
        <rFont val="Arial"/>
        <color rgb="FF212529"/>
        <sz val="11.0"/>
      </rPr>
      <t>MCA</t>
    </r>
  </si>
  <si>
    <r>
      <rPr>
        <rFont val="Arial"/>
        <color rgb="FF212529"/>
        <sz val="11.0"/>
      </rPr>
      <t>ไฮซีซัน</t>
    </r>
  </si>
  <si>
    <r>
      <rPr>
        <rFont val="Arial"/>
        <color rgb="FF212529"/>
        <sz val="11.0"/>
      </rPr>
      <t>หนุน</t>
    </r>
  </si>
  <si>
    <t>https://thunhoon.com/article/285034</t>
  </si>
  <si>
    <t>ZIGA เทิร์นอะราวด์เต็มตัว รุกออนไลน์เจาะรายย่อย</t>
  </si>
  <si>
    <r>
      <rPr>
        <rFont val="Arial"/>
        <color rgb="FF212529"/>
        <sz val="11.0"/>
      </rPr>
      <t>ZIGA</t>
    </r>
  </si>
  <si>
    <r>
      <rPr>
        <rFont val="Arial"/>
        <color rgb="FF212529"/>
        <sz val="11.0"/>
      </rPr>
      <t>เทิร์นอะราวด์เต็มตัว</t>
    </r>
  </si>
  <si>
    <t>https://thunhoon.com/article/285026</t>
  </si>
  <si>
    <t>PLUSปักธงโตต่อปีมะโรง สั่งลุยโปรดักส์ใหม่ทำเงิน</t>
  </si>
  <si>
    <r>
      <rPr>
        <rFont val="Arial"/>
        <color rgb="FF212529"/>
        <sz val="11.0"/>
      </rPr>
      <t>PLUS</t>
    </r>
  </si>
  <si>
    <r>
      <rPr>
        <rFont val="Arial"/>
        <color rgb="FF212529"/>
        <sz val="11.0"/>
      </rPr>
      <t>ปักธง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</si>
  <si>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</si>
  <si>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PLUS</t>
    </r>
  </si>
  <si>
    <r>
      <rPr>
        <rFont val="Arial"/>
        <color rgb="FF212529"/>
        <sz val="11.0"/>
      </rPr>
      <t>โปรดักส์</t>
    </r>
  </si>
  <si>
    <r>
      <rPr>
        <rFont val="Arial"/>
        <color rgb="FF212529"/>
        <sz val="11.0"/>
      </rPr>
      <t>ทำเงิน</t>
    </r>
  </si>
  <si>
    <t>21/12/2023</t>
  </si>
  <si>
    <t>https://thunhoon.com/article/285179</t>
  </si>
  <si>
    <t>หุ้นไทยวันนี้(21 ธ.ค.66) บวก 4.47 จุด ซื้อ DELTA-AOT-CPALL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</si>
  <si>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</si>
  <si>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</si>
  <si>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</si>
  <si>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</si>
  <si>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</si>
  <si>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</si>
  <si>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</si>
  <si>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</si>
  <si>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</si>
  <si>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t>https://thunhoon.com/article/285166</t>
  </si>
  <si>
    <t>BLC ชูเป้าเครื่องสำอางโต 21% ต่อปี</t>
  </si>
  <si>
    <r>
      <rPr>
        <rFont val="Arial"/>
        <color rgb="FF212529"/>
        <sz val="11.0"/>
      </rPr>
      <t>BLC</t>
    </r>
  </si>
  <si>
    <r>
      <rPr>
        <rFont val="Arial"/>
        <color rgb="FF212529"/>
        <sz val="11.0"/>
      </rPr>
      <t>ชูเป้า</t>
    </r>
  </si>
  <si>
    <r>
      <rPr>
        <rFont val="Arial"/>
        <color rgb="FF212529"/>
        <sz val="11.0"/>
      </rPr>
      <t>โต</t>
    </r>
  </si>
  <si>
    <t>https://thunhoon.com/article/285159</t>
  </si>
  <si>
    <t>CPNยอดทราฟฟิกพุ่ง133% ทุ่ม500ล.จัดใหญ่ท้ายปี</t>
  </si>
  <si>
    <r>
      <rPr>
        <rFont val="Arial"/>
        <color rgb="FF212529"/>
        <sz val="11.0"/>
      </rPr>
      <t>CPN</t>
    </r>
  </si>
  <si>
    <r>
      <rPr>
        <rFont val="Arial"/>
        <color rgb="FF212529"/>
        <sz val="11.0"/>
      </rPr>
      <t>ยอด</t>
    </r>
  </si>
  <si>
    <r>
      <rPr>
        <rFont val="Arial"/>
        <color rgb="FF212529"/>
        <sz val="11.0"/>
      </rPr>
      <t>พุ่ง</t>
    </r>
  </si>
  <si>
    <t>https://thunhoon.com/article/285156</t>
  </si>
  <si>
    <t>ปี 67 บล.ซีจีเอสคาด SET 1,395-1,420 แนะ CPALL-CENTEL หุ้นเด่น</t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</si>
  <si>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</si>
  <si>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</si>
  <si>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</si>
  <si>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CENTEL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</si>
  <si>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</si>
  <si>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</si>
  <si>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t>https://thunhoon.com/article/285150</t>
  </si>
  <si>
    <t>หุ้นไทยพักเที่ยงวันนี้(21 ธ.ค.66) บวก 2.68 จุด ซื้อ DELTA-KCE-GUNKUL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</si>
  <si>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</si>
  <si>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</si>
  <si>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</si>
  <si>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KCE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</si>
  <si>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</si>
  <si>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</si>
  <si>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GUNKUL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</si>
  <si>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</si>
  <si>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</si>
  <si>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t>https://thunhoon.com/article/285144</t>
  </si>
  <si>
    <t>WHAผนึกPTTGCดันกำไร รุกกรีนโลจิสติกส์ต่อยอด</t>
  </si>
  <si>
    <r>
      <rPr>
        <rFont val="Arial"/>
        <color rgb="FF212529"/>
        <sz val="11.0"/>
      </rPr>
      <t>WHA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</si>
  <si>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</si>
  <si>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ดัน</t>
    </r>
  </si>
  <si>
    <r>
      <rPr>
        <rFont val="Arial"/>
        <color rgb="FF212529"/>
        <sz val="11.0"/>
      </rPr>
      <t>WHA</t>
    </r>
  </si>
  <si>
    <r>
      <rPr>
        <rFont val="Arial"/>
        <color rgb="FF212529"/>
        <sz val="11.0"/>
      </rPr>
      <t>โลจิสติกส์</t>
    </r>
  </si>
  <si>
    <r>
      <rPr>
        <rFont val="Arial"/>
        <color rgb="FF212529"/>
        <sz val="11.0"/>
      </rPr>
      <t>ต่อยอด</t>
    </r>
  </si>
  <si>
    <t>https://thunhoon.com/article/285134</t>
  </si>
  <si>
    <t>GUNKUL ดีดแรง หลังลงนาม PPA โรงไฟฟ้า หนุนกำลังผลิตเพิ่มเป็น 1,045.15 MW</t>
  </si>
  <si>
    <r>
      <rPr>
        <rFont val="Arial"/>
        <color rgb="FF212529"/>
        <sz val="11.0"/>
      </rPr>
      <t>GUNKUL</t>
    </r>
  </si>
  <si>
    <r>
      <rPr>
        <rFont val="Arial"/>
        <color rgb="FF212529"/>
        <sz val="11.0"/>
      </rPr>
      <t>ดีดแรง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</si>
  <si>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</si>
  <si>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GUNKUL</t>
    </r>
  </si>
  <si>
    <r>
      <rPr>
        <rFont val="Arial"/>
        <color rgb="FF212529"/>
        <sz val="11.0"/>
      </rPr>
      <t>กำลังผลิต</t>
    </r>
  </si>
  <si>
    <r>
      <rPr>
        <rFont val="Arial"/>
        <color rgb="FF212529"/>
        <sz val="11.0"/>
      </rPr>
      <t>เพิ่ม</t>
    </r>
  </si>
  <si>
    <t>https://thunhoon.com/article/285133</t>
  </si>
  <si>
    <t>SCGD ขยายการลงทุนในเวียดนาม-จับมือพันธมิตร"จระเข้ เวียดนาม"</t>
  </si>
  <si>
    <r>
      <rPr>
        <rFont val="Arial"/>
        <color rgb="FF212529"/>
        <sz val="11.0"/>
      </rPr>
      <t>SCGD</t>
    </r>
  </si>
  <si>
    <r>
      <rPr>
        <rFont val="Arial"/>
        <color rgb="FF212529"/>
        <sz val="11.0"/>
      </rPr>
      <t>การลงทุน</t>
    </r>
  </si>
  <si>
    <r>
      <rPr>
        <rFont val="Arial"/>
        <color rgb="FF212529"/>
        <sz val="11.0"/>
      </rPr>
      <t>ขยาย</t>
    </r>
  </si>
  <si>
    <t>https://thunhoon.com/article/285132</t>
  </si>
  <si>
    <t>AAV โบรกฯ คาดพลิกมีกำไรปี 67 แนะทยอยซื้อ พื้นฐาน 2.20 บาท</t>
  </si>
  <si>
    <r>
      <rPr>
        <rFont val="Arial"/>
        <color rgb="FF212529"/>
        <sz val="11.0"/>
      </rPr>
      <t>AAV</t>
    </r>
  </si>
  <si>
    <r>
      <rPr>
        <rFont val="Arial"/>
        <color rgb="FF212529"/>
        <sz val="11.0"/>
      </rPr>
      <t>โบรกฯ คาด</t>
    </r>
  </si>
  <si>
    <r>
      <rPr>
        <rFont val="Arial"/>
        <color rgb="FF212529"/>
        <sz val="11.0"/>
      </rPr>
      <t>พลิกมีกำไร</t>
    </r>
  </si>
  <si>
    <t>https://thunhoon.com/article/285119</t>
  </si>
  <si>
    <t>TRP รับทรัพย์ Q4 แห่ใช้บริการแน่น ขยายฐาน CLMV</t>
  </si>
  <si>
    <r>
      <rPr>
        <rFont val="Arial"/>
        <color rgb="FF212529"/>
        <sz val="11.0"/>
      </rPr>
      <t>TRP</t>
    </r>
  </si>
  <si>
    <r>
      <rPr>
        <rFont val="Arial"/>
        <color rgb="FF212529"/>
        <sz val="11.0"/>
      </rPr>
      <t>รับทรัพย์</t>
    </r>
  </si>
  <si>
    <t>https://thunhoon.com/article/285115</t>
  </si>
  <si>
    <t>TOGเด่นกลุ่มหุ้นESG ธุรกิจเลนส์แว่นตาพุ่ง</t>
  </si>
  <si>
    <r>
      <rPr>
        <rFont val="Arial"/>
        <color rgb="FF212529"/>
        <sz val="11.0"/>
      </rPr>
      <t>TOG</t>
    </r>
  </si>
  <si>
    <r>
      <rPr>
        <rFont val="Arial"/>
        <color rgb="FF212529"/>
        <sz val="11.0"/>
      </rPr>
      <t>ธุรกิจ</t>
    </r>
  </si>
  <si>
    <r>
      <rPr>
        <rFont val="Arial"/>
        <color rgb="FF212529"/>
        <sz val="11.0"/>
      </rPr>
      <t>พุ่ง</t>
    </r>
  </si>
  <si>
    <t>https://thunhoon.com/article/285120</t>
  </si>
  <si>
    <t>THCOMดีลลูกค้าอื้อ ตรวจคาร์บอนขาขึ้น</t>
  </si>
  <si>
    <r>
      <rPr>
        <rFont val="Arial"/>
        <color rgb="FF212529"/>
        <sz val="11.0"/>
      </rPr>
      <t>THCOM</t>
    </r>
  </si>
  <si>
    <r>
      <rPr>
        <rFont val="Arial"/>
        <color rgb="FF212529"/>
        <sz val="11.0"/>
      </rPr>
      <t>ดีลลูกค้า</t>
    </r>
  </si>
  <si>
    <r>
      <rPr>
        <rFont val="Arial"/>
        <color rgb="FF212529"/>
        <sz val="11.0"/>
      </rPr>
      <t>อื้อ</t>
    </r>
  </si>
  <si>
    <t>22/12/2023</t>
  </si>
  <si>
    <t>https://thunhoon.com/article/285278</t>
  </si>
  <si>
    <t>หุ้นไทยวันนี้(22 ธ.ค.66) บวก 0.25 จุด ซื้อ DELTA-PTT-BDMS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</si>
  <si>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</si>
  <si>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</si>
  <si>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</si>
  <si>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PTT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</si>
  <si>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</si>
  <si>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</si>
  <si>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BDMS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</si>
  <si>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</si>
  <si>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</si>
  <si>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t>https://thunhoon.com/article/285260</t>
  </si>
  <si>
    <t>TISCO มองปัจจัยน่าติดตามปี 67</t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</si>
  <si>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</si>
  <si>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ปัจจัย</t>
    </r>
  </si>
  <si>
    <r>
      <rPr>
        <rFont val="Arial"/>
        <color rgb="FF212529"/>
        <sz val="11.0"/>
      </rPr>
      <t>น่าติดตาม</t>
    </r>
  </si>
  <si>
    <t>https://thunhoon.com/article/285255</t>
  </si>
  <si>
    <t>“ASW” ปลื้มผลงานปี 66 ดีเกินคาด เปิดโครงการใหม่ทะลุเป้า 15 โครงการ</t>
  </si>
  <si>
    <r>
      <rPr>
        <rFont val="Arial"/>
        <color rgb="FF212529"/>
        <sz val="11.0"/>
      </rPr>
      <t>ASW</t>
    </r>
  </si>
  <si>
    <r>
      <rPr>
        <rFont val="Arial"/>
        <color rgb="FF212529"/>
        <sz val="11.0"/>
      </rPr>
      <t>ผลงาน</t>
    </r>
  </si>
  <si>
    <r>
      <rPr>
        <rFont val="Arial"/>
        <color rgb="FF212529"/>
        <sz val="11.0"/>
      </rPr>
      <t>ดีเกินคาด</t>
    </r>
  </si>
  <si>
    <t>https://thunhoon.com/article/285246</t>
  </si>
  <si>
    <t>หุ้นไทยพักเที่ยงวันนี้(22 ธ.ค.66) ลบ 4.41 จุด ขาย AOT-BBL-SABUY</t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</si>
  <si>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</si>
  <si>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</si>
  <si>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</si>
  <si>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</si>
  <si>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</si>
  <si>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</si>
  <si>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SABUY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</si>
  <si>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</si>
  <si>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</si>
  <si>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t>https://thunhoon.com/article/285229</t>
  </si>
  <si>
    <t>TEAMG ซื้อหุ้น NETBAY 6% ทุ่ม 200 ล.เสริมแกร่งธุรกิจ</t>
  </si>
  <si>
    <r>
      <rPr>
        <rFont val="Arial"/>
        <color rgb="FF212529"/>
        <sz val="11.0"/>
      </rPr>
      <t>TEAMG</t>
    </r>
  </si>
  <si>
    <r>
      <rPr>
        <rFont val="Arial"/>
        <color rgb="FF212529"/>
        <sz val="11.0"/>
      </rPr>
      <t>ธุรกิจ</t>
    </r>
  </si>
  <si>
    <r>
      <rPr>
        <rFont val="Arial"/>
        <color rgb="FF212529"/>
        <sz val="11.0"/>
      </rPr>
      <t>เสริมแกร่ง</t>
    </r>
  </si>
  <si>
    <t>https://thunhoon.com/article/285220</t>
  </si>
  <si>
    <t>KAMART Q4 โบรกคุยผู้บริหารคาดรายได้สูงสุดในประวัติการณ์</t>
  </si>
  <si>
    <r>
      <rPr>
        <rFont val="Arial"/>
        <color rgb="FF212529"/>
        <sz val="11.0"/>
      </rPr>
      <t>KAMART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</si>
  <si>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</si>
  <si>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สูงสุด</t>
    </r>
  </si>
  <si>
    <t>https://thunhoon.com/article/285208</t>
  </si>
  <si>
    <t>FVC ตามแผน ลุยเก็บหุ้นคืน ชูโค้งท้ายแจ่ม</t>
  </si>
  <si>
    <r>
      <rPr>
        <rFont val="Arial"/>
        <color rgb="FF212529"/>
        <sz val="11.0"/>
      </rPr>
      <t>FVC</t>
    </r>
  </si>
  <si>
    <r>
      <rPr>
        <rFont val="Arial"/>
        <color rgb="FF212529"/>
        <sz val="11.0"/>
      </rPr>
      <t>ชูโค้งท้าย</t>
    </r>
  </si>
  <si>
    <r>
      <rPr>
        <rFont val="Arial"/>
        <color rgb="FF212529"/>
        <sz val="11.0"/>
      </rPr>
      <t>แจ่ม</t>
    </r>
  </si>
  <si>
    <t>https://thunhoon.com/article/285205</t>
  </si>
  <si>
    <t>WARRIX ขยายตลาดเต็มที่ ส่งโปรดักต์ใหม่อัพยอด</t>
  </si>
  <si>
    <r>
      <rPr>
        <rFont val="Arial"/>
        <color rgb="FF212529"/>
        <sz val="11.0"/>
      </rPr>
      <t>WARRIX</t>
    </r>
  </si>
  <si>
    <r>
      <rPr>
        <rFont val="Arial"/>
        <color rgb="FF212529"/>
        <sz val="11.0"/>
      </rPr>
      <t>โปรดักต์ใหม่</t>
    </r>
  </si>
  <si>
    <r>
      <rPr>
        <rFont val="Arial"/>
        <color rgb="FF212529"/>
        <sz val="11.0"/>
      </rPr>
      <t>อัพยอด</t>
    </r>
  </si>
  <si>
    <t>https://thunhoon.com/article/285204</t>
  </si>
  <si>
    <t>PIMO สัญญาณส่งออกฟื้น ออเดอร์แน่น-ต้นทุนลด</t>
  </si>
  <si>
    <r>
      <rPr>
        <rFont val="Arial"/>
        <color rgb="FF212529"/>
        <sz val="11.0"/>
      </rPr>
      <t>PIMO</t>
    </r>
  </si>
  <si>
    <r>
      <rPr>
        <rFont val="Arial"/>
        <color rgb="FF212529"/>
        <sz val="11.0"/>
      </rPr>
      <t>ส่งออก</t>
    </r>
  </si>
  <si>
    <r>
      <rPr>
        <rFont val="Arial"/>
        <color rgb="FF212529"/>
        <sz val="11.0"/>
      </rPr>
      <t>ฟื้น</t>
    </r>
  </si>
  <si>
    <r>
      <rPr>
        <rFont val="Arial"/>
        <color rgb="FF212529"/>
        <sz val="11.0"/>
      </rPr>
      <t>PIMO</t>
    </r>
  </si>
  <si>
    <r>
      <rPr>
        <rFont val="Arial"/>
        <color rgb="FF212529"/>
        <sz val="11.0"/>
      </rPr>
      <t>ออเดอร์</t>
    </r>
  </si>
  <si>
    <r>
      <rPr>
        <rFont val="Arial"/>
        <color rgb="FF212529"/>
        <sz val="11.0"/>
      </rPr>
      <t>แน่น</t>
    </r>
  </si>
  <si>
    <r>
      <rPr>
        <rFont val="Arial"/>
        <color rgb="FF212529"/>
        <sz val="11.0"/>
      </rPr>
      <t>PIMO</t>
    </r>
  </si>
  <si>
    <r>
      <rPr>
        <rFont val="Arial"/>
        <color rgb="FF212529"/>
        <sz val="11.0"/>
      </rPr>
      <t>ต้นทุน</t>
    </r>
  </si>
  <si>
    <r>
      <rPr>
        <rFont val="Arial"/>
        <color rgb="FF212529"/>
        <sz val="11.0"/>
      </rPr>
      <t>ลด</t>
    </r>
  </si>
  <si>
    <t>https://thunhoon.com/article/285203</t>
  </si>
  <si>
    <t>EPGพร้อมโตทุกธุรกิจ รับทรัพย์รัฐหนุนอีวีบัส</t>
  </si>
  <si>
    <r>
      <rPr>
        <rFont val="Arial"/>
        <color rgb="FF212529"/>
        <sz val="11.0"/>
      </rPr>
      <t>EPG</t>
    </r>
  </si>
  <si>
    <r>
      <rPr>
        <rFont val="Arial"/>
        <color rgb="FF212529"/>
        <sz val="11.0"/>
      </rPr>
      <t>ทุกธุรกิจ</t>
    </r>
  </si>
  <si>
    <r>
      <rPr>
        <rFont val="Arial"/>
        <color rgb="FF212529"/>
        <sz val="11.0"/>
      </rPr>
      <t>พร้อมโต</t>
    </r>
  </si>
  <si>
    <t>25/12/2023</t>
  </si>
  <si>
    <t>https://thunhoon.com/article/285371</t>
  </si>
  <si>
    <t>หุ้นไทยวันนี้(25 ธ.ค.66) บวก 3.74 จุด วอลุ่มเบาบาง ซื้อ DELTA -BDMS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</si>
  <si>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</si>
  <si>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</si>
  <si>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</si>
  <si>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BDMS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</si>
  <si>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</si>
  <si>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</si>
  <si>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t>https://thunhoon.com/article/285353</t>
  </si>
  <si>
    <t>CHO เดินหน้าขยายตลาดรถบัสไฟฟ้า เพิ่มตัวแทนจำหน่ายรถทั่วประเทศ</t>
  </si>
  <si>
    <r>
      <rPr>
        <rFont val="Arial"/>
        <color rgb="FF212529"/>
        <sz val="11.0"/>
      </rPr>
      <t>CHO</t>
    </r>
  </si>
  <si>
    <r>
      <rPr>
        <rFont val="Arial"/>
        <color rgb="FF212529"/>
        <sz val="11.0"/>
      </rPr>
      <t>ตลาด</t>
    </r>
  </si>
  <si>
    <r>
      <rPr>
        <rFont val="Arial"/>
        <color rgb="FF212529"/>
        <sz val="11.0"/>
      </rPr>
      <t>เดินหน้าขยาย</t>
    </r>
  </si>
  <si>
    <t>https://thunhoon.com/article/285351</t>
  </si>
  <si>
    <t>บล.ทรีนีตี้ แนะนำกลยุทธ์ลงทุน 2 หุ้นเด่น CBG และ WHA</t>
  </si>
  <si>
    <r>
      <rPr>
        <rFont val="Arial"/>
        <color rgb="FF212529"/>
        <sz val="11.0"/>
      </rPr>
      <t>CBG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</si>
  <si>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</si>
  <si>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</si>
  <si>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WHA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</si>
  <si>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</si>
  <si>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</si>
  <si>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t>https://thunhoon.com/article/285338</t>
  </si>
  <si>
    <t>หุ้นไทยพักเที่ยงวันนี้(25 ธ.ค.66) บวก 0.62 จุด วอลุ่มบาง ซื้อ DELTA-CBG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</si>
  <si>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</si>
  <si>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</si>
  <si>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</si>
  <si>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CBG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</si>
  <si>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</si>
  <si>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</si>
  <si>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t>https://thunhoon.com/article/285336</t>
  </si>
  <si>
    <t>CPAXT คาดโค้งสุดท้ายปีนี้คึกคัก หนุนยอดขายโต วางกลยุทธ์รับปีหน้า</t>
  </si>
  <si>
    <r>
      <rPr>
        <rFont val="Arial"/>
        <color rgb="FF212529"/>
        <sz val="11.0"/>
      </rPr>
      <t>CPAXT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</si>
  <si>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</si>
  <si>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โต</t>
    </r>
  </si>
  <si>
    <t>https://thunhoon.com/article/285325</t>
  </si>
  <si>
    <t>หยวนต้า ส่องหุ้นกลุ่มแบงก์ ประเมินกำไร Q4 -ทั้งปี 66 ชู KBANK เด่น</t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</si>
  <si>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</si>
  <si>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ชู</t>
    </r>
  </si>
  <si>
    <r>
      <rPr>
        <rFont val="Arial"/>
        <color rgb="FF212529"/>
        <sz val="11.0"/>
      </rPr>
      <t>เด่น</t>
    </r>
  </si>
  <si>
    <t>https://thunhoon.com/article/285322</t>
  </si>
  <si>
    <t>รางนำกระแสไฟ รถไฟฟ้าสีชมพูร่วง บล.บัวหลวงมองลบ STEC-BTS-RATCH</t>
  </si>
  <si>
    <r>
      <rPr>
        <rFont val="Arial"/>
        <color rgb="FF212529"/>
        <sz val="11.0"/>
      </rPr>
      <t>STEC</t>
    </r>
  </si>
  <si>
    <r>
      <rPr>
        <rFont val="Arial"/>
        <color rgb="FF212529"/>
        <sz val="11.0"/>
      </rPr>
      <t>มอง</t>
    </r>
  </si>
  <si>
    <r>
      <rPr>
        <rFont val="Arial"/>
        <color rgb="FF212529"/>
        <sz val="11.0"/>
      </rPr>
      <t>BTS</t>
    </r>
  </si>
  <si>
    <r>
      <rPr>
        <rFont val="Arial"/>
        <color rgb="FF212529"/>
        <sz val="11.0"/>
      </rPr>
      <t>มอง</t>
    </r>
  </si>
  <si>
    <r>
      <rPr>
        <rFont val="Arial"/>
        <color rgb="FF212529"/>
        <sz val="11.0"/>
      </rPr>
      <t>RATCH</t>
    </r>
  </si>
  <si>
    <r>
      <rPr>
        <rFont val="Arial"/>
        <color rgb="FF212529"/>
        <sz val="11.0"/>
      </rPr>
      <t>มอง</t>
    </r>
  </si>
  <si>
    <t>https://thunhoon.com/article/285317</t>
  </si>
  <si>
    <t>ASPS แนะทยอยเก็บหุ้น ESG กำไรโตเด่น-ปันผลสูง</t>
  </si>
  <si>
    <r>
      <rPr>
        <rFont val="Arial"/>
        <color rgb="FF212529"/>
        <sz val="11.0"/>
      </rPr>
      <t>ASPS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</si>
  <si>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</si>
  <si>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โตเด่น</t>
    </r>
  </si>
  <si>
    <r>
      <rPr>
        <rFont val="Arial"/>
        <color rgb="FF212529"/>
        <sz val="11.0"/>
      </rPr>
      <t>ASPS</t>
    </r>
  </si>
  <si>
    <r>
      <rPr>
        <rFont val="Arial"/>
        <color rgb="FF212529"/>
        <sz val="11.0"/>
      </rPr>
      <t>ปันผล</t>
    </r>
  </si>
  <si>
    <r>
      <rPr>
        <rFont val="Arial"/>
        <color rgb="FF212529"/>
        <sz val="11.0"/>
      </rPr>
      <t>สูง</t>
    </r>
  </si>
  <si>
    <t>https://thunhoon.com/article/285300</t>
  </si>
  <si>
    <t>HL ดีมานด์ยาโตต่อ ทุ่ม 120 ล้านผุดสาขา</t>
  </si>
  <si>
    <r>
      <rPr>
        <rFont val="Arial"/>
        <color rgb="FF212529"/>
        <sz val="11.0"/>
      </rPr>
      <t>HL</t>
    </r>
  </si>
  <si>
    <r>
      <rPr>
        <rFont val="Arial"/>
        <color rgb="FF212529"/>
        <sz val="11.0"/>
      </rPr>
      <t>ดีมานด์</t>
    </r>
  </si>
  <si>
    <r>
      <rPr>
        <rFont val="Arial"/>
        <color rgb="FF212529"/>
        <sz val="11.0"/>
      </rPr>
      <t>โตต่อ</t>
    </r>
  </si>
  <si>
    <t>https://thunhoon.com/article/285299</t>
  </si>
  <si>
    <t>KTMS ลุยเปิดศูนย์ฟอกเลือด ยอดผู้ป่วยพุ่งปีละ15%</t>
  </si>
  <si>
    <r>
      <rPr>
        <rFont val="Arial"/>
        <color rgb="FF212529"/>
        <sz val="11.0"/>
      </rPr>
      <t>KTMS</t>
    </r>
  </si>
  <si>
    <r>
      <rPr>
        <rFont val="Arial"/>
        <color rgb="FF212529"/>
        <sz val="11.0"/>
      </rPr>
      <t>ยอด</t>
    </r>
  </si>
  <si>
    <r>
      <rPr>
        <rFont val="Arial"/>
        <color rgb="FF212529"/>
        <sz val="11.0"/>
      </rPr>
      <t>พุ่ง</t>
    </r>
  </si>
  <si>
    <t>https://thunhoon.com/article/285314</t>
  </si>
  <si>
    <t>JMTพอร์ตแตะ5แสนล. เรียกเก็บเงินสดเติบโตดี</t>
  </si>
  <si>
    <r>
      <rPr>
        <rFont val="Arial"/>
        <color rgb="FF212529"/>
        <sz val="11.0"/>
      </rPr>
      <t>JMT</t>
    </r>
  </si>
  <si>
    <r>
      <rPr>
        <rFont val="Arial"/>
        <color rgb="FF212529"/>
        <sz val="11.0"/>
      </rPr>
      <t>เงินสด</t>
    </r>
  </si>
  <si>
    <r>
      <rPr>
        <rFont val="Arial"/>
        <color rgb="FF212529"/>
        <sz val="11.0"/>
      </rPr>
      <t>เติบโตดี</t>
    </r>
  </si>
  <si>
    <t>26/12/2023</t>
  </si>
  <si>
    <t>https://thunhoon.com/article/285468</t>
  </si>
  <si>
    <t>หุ้นไทยวันนี้(26 ธ.ค.66) บวก 4.62 จุด ซื้อ BDMS-SCC-MINT</t>
  </si>
  <si>
    <r>
      <rPr>
        <rFont val="Arial"/>
        <color rgb="FF212529"/>
        <sz val="11.0"/>
      </rPr>
      <t>BDMS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</si>
  <si>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</si>
  <si>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</si>
  <si>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SCC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</si>
  <si>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</si>
  <si>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</si>
  <si>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MINT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</si>
  <si>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</si>
  <si>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</si>
  <si>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t>https://thunhoon.com/article/285459</t>
  </si>
  <si>
    <t>SAK วางเป้าพอร์ตปี67โต15% เพิ่มไลน์ใหม่สินเชื่อพลังงาน</t>
  </si>
  <si>
    <r>
      <rPr>
        <rFont val="Arial"/>
        <color rgb="FF212529"/>
        <sz val="11.0"/>
      </rPr>
      <t>SAK</t>
    </r>
  </si>
  <si>
    <r>
      <rPr>
        <rFont val="Arial"/>
        <color rgb="FF212529"/>
        <sz val="11.0"/>
      </rPr>
      <t>วางเป้า</t>
    </r>
  </si>
  <si>
    <r>
      <rPr>
        <rFont val="Arial"/>
        <color rgb="FF212529"/>
        <sz val="11.0"/>
      </rPr>
      <t>โต</t>
    </r>
  </si>
  <si>
    <t>https://thunhoon.com/article/285455</t>
  </si>
  <si>
    <t>ADVANC โบรกฯ เพิ่มกำไรปี 66-68 กำไรขาย Rabbit Line Pay-รับรู้ TTTBB-JASIF หนุน</t>
  </si>
  <si>
    <r>
      <rPr>
        <rFont val="Arial"/>
        <color rgb="FF212529"/>
        <sz val="11.0"/>
      </rPr>
      <t>ADVANC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</si>
  <si>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</si>
  <si>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เพิ่ม</t>
    </r>
  </si>
  <si>
    <t>https://thunhoon.com/article/285441</t>
  </si>
  <si>
    <t>บล.ASL มอง TU ราคาวัตถุดิบลด Q4ผลประกอบการโต</t>
  </si>
  <si>
    <r>
      <rPr>
        <rFont val="Arial"/>
        <color rgb="FF212529"/>
        <sz val="11.0"/>
      </rPr>
      <t>TU</t>
    </r>
  </si>
  <si>
    <r>
      <rPr>
        <rFont val="Arial"/>
        <color rgb="FF212529"/>
        <sz val="11.0"/>
      </rPr>
      <t>ผลประกอบการ</t>
    </r>
  </si>
  <si>
    <r>
      <rPr>
        <rFont val="Arial"/>
        <color rgb="FF212529"/>
        <sz val="11.0"/>
      </rPr>
      <t>โต</t>
    </r>
  </si>
  <si>
    <t>https://thunhoon.com/article/285440</t>
  </si>
  <si>
    <t>TISCO โบรกมองจังหวะเข้าสะสม</t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</si>
  <si>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</si>
  <si>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โบรกมอง</t>
    </r>
  </si>
  <si>
    <r>
      <rPr>
        <rFont val="Arial"/>
        <color rgb="FF212529"/>
        <sz val="11.0"/>
      </rPr>
      <t>จังหวะเข้าสะสม</t>
    </r>
  </si>
  <si>
    <t>https://thunhoon.com/article/285439</t>
  </si>
  <si>
    <t>โบรกฯ ส่องประเด็น เฟ้น 4 หุ้นเด่น BBL-BDMS-MTC-PTTEP</t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</si>
  <si>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</si>
  <si>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</si>
  <si>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</si>
  <si>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BDMS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</si>
  <si>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</si>
  <si>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</si>
  <si>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MTC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</si>
  <si>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</si>
  <si>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</si>
  <si>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</si>
  <si>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</si>
  <si>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</si>
  <si>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t>https://thunhoon.com/article/285432</t>
  </si>
  <si>
    <t>SISBรายได้ปี67โต30% เป้านักเรียนใหม่600คน</t>
  </si>
  <si>
    <r>
      <rPr>
        <rFont val="Arial"/>
        <color rgb="FF212529"/>
        <sz val="11.0"/>
      </rPr>
      <t>SISB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</si>
  <si>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</si>
  <si>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</si>
  <si>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t>https://thunhoon.com/article/285430</t>
  </si>
  <si>
    <t>หุ้นไทยพักเที่ยงวันนี้(26 ธ.ค.66) บวก 3.64 จุด ซื้อ BDMS-SCC-AAI</t>
  </si>
  <si>
    <r>
      <rPr>
        <rFont val="Arial"/>
        <color rgb="FF212529"/>
        <sz val="11.0"/>
      </rPr>
      <t>BDMS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</si>
  <si>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</si>
  <si>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</si>
  <si>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SCC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</si>
  <si>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</si>
  <si>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</si>
  <si>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AAI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</si>
  <si>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</si>
  <si>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</si>
  <si>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t>https://thunhoon.com/article/285428</t>
  </si>
  <si>
    <t>เคจีไอฯ แนะเก็งกำไร 2 หุ้นเด่น SPALI-CPN</t>
  </si>
  <si>
    <r>
      <rPr>
        <rFont val="Arial"/>
        <color rgb="FF212529"/>
        <sz val="11.0"/>
      </rPr>
      <t>SPALI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</si>
  <si>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</si>
  <si>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</si>
  <si>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CPN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</si>
  <si>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</si>
  <si>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</si>
  <si>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t>https://thunhoon.com/article/285427</t>
  </si>
  <si>
    <t>TAN บล.กรุงศรีมองเป็นหุ้นเติบโต</t>
  </si>
  <si>
    <r>
      <rPr>
        <rFont val="Arial"/>
        <color rgb="FF212529"/>
        <sz val="11.0"/>
      </rPr>
      <t>TAN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</si>
  <si>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</si>
  <si>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เติบโต</t>
    </r>
  </si>
  <si>
    <t>https://thunhoon.com/article/285420</t>
  </si>
  <si>
    <t>AP เด่น ปันผลดี โครงการใหม่เพียบ โบรกแนะ "ซื้อ"</t>
  </si>
  <si>
    <r>
      <rPr>
        <rFont val="Arial"/>
        <color rgb="FF212529"/>
        <sz val="11.0"/>
      </rPr>
      <t>AP</t>
    </r>
  </si>
  <si>
    <r>
      <rPr>
        <rFont val="Arial"/>
        <color rgb="FF212529"/>
        <sz val="11.0"/>
      </rPr>
      <t>ปันผล</t>
    </r>
  </si>
  <si>
    <r>
      <rPr>
        <rFont val="Arial"/>
        <color rgb="FF212529"/>
        <sz val="11.0"/>
      </rPr>
      <t>ดี</t>
    </r>
  </si>
  <si>
    <r>
      <rPr>
        <rFont val="Arial"/>
        <color rgb="FF212529"/>
        <sz val="11.0"/>
      </rPr>
      <t>AP</t>
    </r>
  </si>
  <si>
    <r>
      <rPr>
        <rFont val="Arial"/>
        <color rgb="FF212529"/>
        <sz val="11.0"/>
      </rPr>
      <t>โบรกแนะ</t>
    </r>
  </si>
  <si>
    <r>
      <rPr>
        <rFont val="Arial"/>
        <color rgb="FF212529"/>
        <sz val="11.0"/>
      </rPr>
      <t>ซื้อ</t>
    </r>
  </si>
  <si>
    <t>https://thunhoon.com/article/285418</t>
  </si>
  <si>
    <t>SUN ขยายตลาดตปท.ทำM&amp;A โบรกมองพากำไรโต</t>
  </si>
  <si>
    <r>
      <rPr>
        <rFont val="Arial"/>
        <color rgb="FF212529"/>
        <sz val="11.0"/>
      </rPr>
      <t>SUN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</si>
  <si>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</si>
  <si>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</si>
  <si>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t>https://thunhoon.com/article/285415</t>
  </si>
  <si>
    <t>หุ้น AAI ดีดขึ้น โบรกฯ มองรับผลดีส่งออกอาหารสัตว์เลี้ยงโต แนะซื้อให้เป้า 5 บาท</t>
  </si>
  <si>
    <r>
      <rPr>
        <rFont val="Arial"/>
        <color rgb="FF212529"/>
        <sz val="11.0"/>
      </rPr>
      <t>AAI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</si>
  <si>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</si>
  <si>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ดีดขึ้น</t>
    </r>
  </si>
  <si>
    <t>https://thunhoon.com/article/285407</t>
  </si>
  <si>
    <t>ASPS แนะซื้อดักหุ้น Beta สูง กำไรปี 67 ดี รับตลาดหุ้นฟื้นหลังปีใหม่</t>
  </si>
  <si>
    <r>
      <rPr>
        <rFont val="Arial"/>
        <color rgb="FF212529"/>
        <sz val="11.0"/>
      </rPr>
      <t>ASPS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</si>
  <si>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</si>
  <si>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ดี</t>
    </r>
  </si>
  <si>
    <t>https://thunhoon.com/article/285388</t>
  </si>
  <si>
    <t>ส่องกล้องหุ้น D กำไรQ4 พุ่ง 49% เคาะเป้า 8.70 บ.</t>
  </si>
  <si>
    <r>
      <rPr>
        <rFont val="Arial"/>
        <color rgb="FF212529"/>
        <sz val="11.0"/>
      </rPr>
      <t>D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</si>
  <si>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</si>
  <si>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พุ่ง</t>
    </r>
  </si>
  <si>
    <t>https://thunhoon.com/article/285387</t>
  </si>
  <si>
    <t>DOD ผุดสินค้าท้ายปี ดันงบเทิร์นอะราวด์</t>
  </si>
  <si>
    <r>
      <rPr>
        <rFont val="Arial"/>
        <color rgb="FF212529"/>
        <sz val="11.0"/>
      </rPr>
      <t>DOD</t>
    </r>
  </si>
  <si>
    <r>
      <rPr>
        <rFont val="Arial"/>
        <color rgb="FF212529"/>
        <sz val="11.0"/>
      </rPr>
      <t>ดันงบ</t>
    </r>
  </si>
  <si>
    <r>
      <rPr>
        <rFont val="Arial"/>
        <color rgb="FF212529"/>
        <sz val="11.0"/>
      </rPr>
      <t>เทิร์นอะราวด์</t>
    </r>
  </si>
  <si>
    <t>https://thunhoon.com/article/285386</t>
  </si>
  <si>
    <t>TMILL ท้ายปีบริโภคคึกคัก อัพกำลังผลิตแตะ75%</t>
  </si>
  <si>
    <r>
      <rPr>
        <rFont val="Arial"/>
        <color rgb="FF212529"/>
        <sz val="11.0"/>
      </rPr>
      <t>TMILL</t>
    </r>
  </si>
  <si>
    <r>
      <rPr>
        <rFont val="Arial"/>
        <color rgb="FF212529"/>
        <sz val="11.0"/>
      </rPr>
      <t>กำลังผลิต</t>
    </r>
  </si>
  <si>
    <r>
      <rPr>
        <rFont val="Arial"/>
        <color rgb="FF212529"/>
        <sz val="11.0"/>
      </rPr>
      <t>อัพ</t>
    </r>
  </si>
  <si>
    <t>27/12/2023</t>
  </si>
  <si>
    <t>https://thunhoon.com/article/285558</t>
  </si>
  <si>
    <t>EPผลงานปี67เทิร์นอะราวน์ บุ๊กวินด์ก้อนโตขายไฟโซลาร์</t>
  </si>
  <si>
    <r>
      <rPr>
        <rFont val="Arial"/>
        <color rgb="FF212529"/>
        <sz val="11.0"/>
      </rPr>
      <t>EP</t>
    </r>
  </si>
  <si>
    <r>
      <rPr>
        <rFont val="Arial"/>
        <color rgb="FF212529"/>
        <sz val="11.0"/>
      </rPr>
      <t>ผลงาน</t>
    </r>
  </si>
  <si>
    <r>
      <rPr>
        <rFont val="Arial"/>
        <color rgb="FF212529"/>
        <sz val="11.0"/>
      </rPr>
      <t>เทิร์นอะราวน์</t>
    </r>
  </si>
  <si>
    <t>https://thunhoon.com/article/285536</t>
  </si>
  <si>
    <t>หุ้นไทยวันนี้(27 ธ.ค.66) ลบ 3.02 จุด ขาย DELTA-SAWAD ฉุดตลาด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</si>
  <si>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</si>
  <si>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</si>
  <si>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</si>
  <si>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SAWAD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</si>
  <si>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</si>
  <si>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</si>
  <si>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t>https://thunhoon.com/article/285535</t>
  </si>
  <si>
    <t>MGI ราคาพุ่ง 4 เท่าตัว โปรแกรมเทรดดิ้ง 5 วัน 6% ของมูลค่าซื้อขาย</t>
  </si>
  <si>
    <r>
      <rPr>
        <rFont val="Arial"/>
        <color rgb="FF212529"/>
        <sz val="11.0"/>
      </rPr>
      <t>MGI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</si>
  <si>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</si>
  <si>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พุ่ง</t>
    </r>
  </si>
  <si>
    <t>https://thunhoon.com/article/285533</t>
  </si>
  <si>
    <t>โบรกฯ มองเชิงบวกหุ้นสายการบิน หลังยอดนักท่องเที่ยวฟื้น ชู AOT เด่น</t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</si>
  <si>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</si>
  <si>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ชู</t>
    </r>
  </si>
  <si>
    <r>
      <rPr>
        <rFont val="Arial"/>
        <color rgb="FF212529"/>
        <sz val="11.0"/>
      </rPr>
      <t>เด่น</t>
    </r>
  </si>
  <si>
    <t>https://thunhoon.com/article/285523</t>
  </si>
  <si>
    <t>ส่องประเด็น เฟ้น 4 หุ้นเด่น BH-KBANK-PTTEP-SCB</t>
  </si>
  <si>
    <r>
      <rPr>
        <rFont val="Arial"/>
        <color rgb="FF212529"/>
        <sz val="11.0"/>
      </rPr>
      <t>BH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</si>
  <si>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</si>
  <si>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</si>
  <si>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</si>
  <si>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</si>
  <si>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</si>
  <si>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</si>
  <si>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</si>
  <si>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</si>
  <si>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</si>
  <si>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</si>
  <si>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</si>
  <si>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t>https://thunhoon.com/article/285521</t>
  </si>
  <si>
    <t>นักท่องเที่ยวต่างชาติหนุน โบรกมองบวก AOT</t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</si>
  <si>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</si>
  <si>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โบรกมอง</t>
    </r>
  </si>
  <si>
    <r>
      <rPr>
        <rFont val="Arial"/>
        <color rgb="FF212529"/>
        <sz val="11.0"/>
      </rPr>
      <t>บวก</t>
    </r>
  </si>
  <si>
    <t>https://thunhoon.com/article/285519</t>
  </si>
  <si>
    <t>หุ้นไทยพักเที่ยงวันนี้(27 ธ.ค.66) ลบ 0.30 จุด ขาย DELTA-ADVANC-SAWAD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</si>
  <si>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</si>
  <si>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</si>
  <si>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</si>
  <si>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ADVANC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</si>
  <si>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</si>
  <si>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</si>
  <si>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SAWAD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</si>
  <si>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</si>
  <si>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</si>
  <si>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t>https://thunhoon.com/article/285513</t>
  </si>
  <si>
    <t>ILMปี67เพิ่มสาขาต่อเนื่อง งบสวยกูรูมองกำไรโต12%</t>
  </si>
  <si>
    <r>
      <rPr>
        <rFont val="Arial"/>
        <color rgb="FF212529"/>
        <sz val="11.0"/>
      </rPr>
      <t>ILM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</si>
  <si>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</si>
  <si>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</si>
  <si>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t>https://thunhoon.com/article/285510</t>
  </si>
  <si>
    <t>LALIN มองดอกเบี้ยเริ่มนิ่ง หนุนความต้องการซื้อพุ่ง</t>
  </si>
  <si>
    <r>
      <rPr>
        <rFont val="Arial"/>
        <color rgb="FF212529"/>
        <sz val="11.0"/>
      </rPr>
      <t>LALIN</t>
    </r>
  </si>
  <si>
    <r>
      <rPr>
        <rFont val="Arial"/>
        <color rgb="FF212529"/>
        <sz val="11.0"/>
      </rPr>
      <t>ความต้องการซื้อ</t>
    </r>
  </si>
  <si>
    <r>
      <rPr>
        <rFont val="Arial"/>
        <color rgb="FF212529"/>
        <sz val="11.0"/>
      </rPr>
      <t>พุ่ง</t>
    </r>
  </si>
  <si>
    <t>https://thunhoon.com/article/285507</t>
  </si>
  <si>
    <t>บล.ทิสโก้ ส่องหุ้นเด่นน่าสนใจ แนะ เป้า PTTEP 183 บ.</t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</si>
  <si>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</si>
  <si>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</si>
  <si>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</si>
  <si>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t>https://thunhoon.com/article/285500</t>
  </si>
  <si>
    <t>KBANK โบรกมอง Upside สำรองลด โตต่อเนื่อง</t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</si>
  <si>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</si>
  <si>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โบรกมอง</t>
    </r>
  </si>
  <si>
    <r>
      <rPr>
        <rFont val="Arial"/>
        <color rgb="FF212529"/>
        <sz val="11.0"/>
      </rPr>
      <t>Upside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</si>
  <si>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</si>
  <si>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โตต่อเนื่อง</t>
    </r>
  </si>
  <si>
    <t>https://thunhoon.com/article/285499</t>
  </si>
  <si>
    <t>JSP เปิด 4 ปัจจัยหนุนราคายาปี 67 เพิ่มกว่า 20%</t>
  </si>
  <si>
    <r>
      <rPr>
        <rFont val="Arial"/>
        <color rgb="FF212529"/>
        <sz val="11.0"/>
      </rPr>
      <t>JSP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</si>
  <si>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</si>
  <si>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เพิ่ม</t>
    </r>
  </si>
  <si>
    <t>https://thunhoon.com/article/285490</t>
  </si>
  <si>
    <t>GFC คึกคักท้ายปี ไตรมาส 4/66 เด่น เคาะเป้า 16 บาท</t>
  </si>
  <si>
    <r>
      <rPr>
        <rFont val="Arial"/>
        <color rgb="FF212529"/>
        <sz val="11.0"/>
      </rPr>
      <t>GFC</t>
    </r>
  </si>
  <si>
    <r>
      <rPr>
        <rFont val="Arial"/>
        <color rgb="FF212529"/>
        <sz val="11.0"/>
      </rPr>
      <t>ไตรมาส</t>
    </r>
  </si>
  <si>
    <r>
      <rPr>
        <rFont val="Arial"/>
        <color rgb="FF212529"/>
        <sz val="11.0"/>
      </rPr>
      <t>เด่น</t>
    </r>
  </si>
  <si>
    <t>https://thunhoon.com/article/285487</t>
  </si>
  <si>
    <t>JPARK เพิ่มช่องจอดหมื่นคัน ชี้ดีมานด์แนวรถไฟฟ้าเพียบ</t>
  </si>
  <si>
    <r>
      <rPr>
        <rFont val="Arial"/>
        <color rgb="FF212529"/>
        <sz val="11.0"/>
      </rPr>
      <t>JPARK</t>
    </r>
  </si>
  <si>
    <r>
      <rPr>
        <rFont val="Arial"/>
        <color rgb="FF212529"/>
        <sz val="11.0"/>
      </rPr>
      <t>ดีมานด์</t>
    </r>
  </si>
  <si>
    <r>
      <rPr>
        <rFont val="Arial"/>
        <color rgb="FF212529"/>
        <sz val="11.0"/>
      </rPr>
      <t>เพียบ</t>
    </r>
  </si>
  <si>
    <t>https://thunhoon.com/article/285493</t>
  </si>
  <si>
    <t>AKRเป้าขายโต15% เล็งไฟฟ้าหมุนเวียน</t>
  </si>
  <si>
    <r>
      <rPr>
        <rFont val="Arial"/>
        <color rgb="FF212529"/>
        <sz val="11.0"/>
      </rPr>
      <t>AKR</t>
    </r>
  </si>
  <si>
    <r>
      <rPr>
        <rFont val="Arial"/>
        <color rgb="FF212529"/>
        <sz val="11.0"/>
      </rPr>
      <t>เป้าขาย</t>
    </r>
  </si>
  <si>
    <r>
      <rPr>
        <rFont val="Arial"/>
        <color rgb="FF212529"/>
        <sz val="11.0"/>
      </rPr>
      <t>โต</t>
    </r>
  </si>
  <si>
    <t>28/12/2023</t>
  </si>
  <si>
    <t>https://thunhoon.com/article/285616</t>
  </si>
  <si>
    <t>EPGเคาท์ดาวน์ออดเดอร์พุ่ง รับทรัพย์อีวี-ย้ำรายได้โต10%</t>
  </si>
  <si>
    <r>
      <rPr>
        <rFont val="Arial"/>
        <color rgb="FF212529"/>
        <sz val="11.0"/>
      </rPr>
      <t>EPG</t>
    </r>
  </si>
  <si>
    <r>
      <rPr>
        <rFont val="Arial"/>
        <color rgb="FF212529"/>
        <sz val="11.0"/>
      </rPr>
      <t>ออดเดอร์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</si>
  <si>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</si>
  <si>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EPG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</si>
  <si>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</si>
  <si>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</si>
  <si>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t>https://thunhoon.com/article/285612</t>
  </si>
  <si>
    <t>หุ้นไทยส่งท้ายปี 66 ปิดที่ 1,415.85 จุด บวก 5.42 จุด ซื้อ BBL-SCB-KBANK</t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</si>
  <si>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</si>
  <si>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</si>
  <si>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</si>
  <si>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</si>
  <si>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</si>
  <si>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</si>
  <si>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</si>
  <si>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</si>
  <si>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</si>
  <si>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t>https://thunhoon.com/article/285606</t>
  </si>
  <si>
    <t>BEC โบรกฯ คาดกำไร Q4 นิวไฮพรหมลิขิต-ธี่หยดหนุน, ปีหน้า"ดวงใจเทวพรหม"รับไม้ต่อ</t>
  </si>
  <si>
    <r>
      <rPr>
        <rFont val="Arial"/>
        <color rgb="FF212529"/>
        <sz val="11.0"/>
      </rPr>
      <t>BEC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</si>
  <si>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</si>
  <si>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นิวไฮ</t>
    </r>
  </si>
  <si>
    <t>https://thunhoon.com/article/285597</t>
  </si>
  <si>
    <t>โบรกฯ ส่องประเด็น เฟ้น 4 หุ้นเด่น BGRIM-CPN-SCB-TISCO</t>
  </si>
  <si>
    <r>
      <rPr>
        <rFont val="Arial"/>
        <color rgb="FF212529"/>
        <sz val="11.0"/>
      </rPr>
      <t>BGRIM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</si>
  <si>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</si>
  <si>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</si>
  <si>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CPN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</si>
  <si>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</si>
  <si>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</si>
  <si>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</si>
  <si>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</si>
  <si>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</si>
  <si>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</si>
  <si>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</si>
  <si>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</si>
  <si>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t>https://thunhoon.com/article/285595</t>
  </si>
  <si>
    <t>MOSHI ขยายสาขาแนวโน้มดี ปีหน้าโบรกมองกำไรเติบโต</t>
  </si>
  <si>
    <r>
      <rPr>
        <rFont val="Arial"/>
        <color rgb="FF212529"/>
        <sz val="11.0"/>
      </rPr>
      <t>MOSHI</t>
    </r>
  </si>
  <si>
    <r>
      <rPr>
        <rFont val="Arial"/>
        <color rgb="FF212529"/>
        <sz val="11.0"/>
      </rPr>
      <t>แนวโน้ม</t>
    </r>
  </si>
  <si>
    <r>
      <rPr>
        <rFont val="Arial"/>
        <color rgb="FF212529"/>
        <sz val="11.0"/>
      </rPr>
      <t>ดี</t>
    </r>
  </si>
  <si>
    <r>
      <rPr>
        <rFont val="Arial"/>
        <color rgb="FF212529"/>
        <sz val="11.0"/>
      </rPr>
      <t>MOSHI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</si>
  <si>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</si>
  <si>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เติบโต</t>
    </r>
  </si>
  <si>
    <t>https://thunhoon.com/article/285592</t>
  </si>
  <si>
    <t>หุ้นไทยพักเที่ยงวันนี้(28 ธ.ค.66) บวก 5.10 จุด ซื้อแบงก์ BBL-KBANK-SCB</t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</si>
  <si>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</si>
  <si>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</si>
  <si>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</si>
  <si>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</si>
  <si>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</si>
  <si>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</si>
  <si>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</si>
  <si>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</si>
  <si>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</si>
  <si>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t>https://thunhoon.com/article/285589</t>
  </si>
  <si>
    <t>MCชูยอดSSSGโตสองหลัก อานิสงส์ตลาดยีนส์ขยายตัว</t>
  </si>
  <si>
    <r>
      <rPr>
        <rFont val="Arial"/>
        <color rgb="FF212529"/>
        <sz val="11.0"/>
      </rPr>
      <t>MC</t>
    </r>
  </si>
  <si>
    <r>
      <rPr>
        <rFont val="Arial"/>
        <color rgb="FF212529"/>
        <sz val="11.0"/>
      </rPr>
      <t>ยอด</t>
    </r>
  </si>
  <si>
    <r>
      <rPr>
        <rFont val="Arial"/>
        <color rgb="FF212529"/>
        <sz val="11.0"/>
      </rPr>
      <t>โต</t>
    </r>
  </si>
  <si>
    <t>https://thunhoon.com/article/285588</t>
  </si>
  <si>
    <t>DTCENTเป้าปีหน้าโต20% เดินหน้าคว้าโปรเจ็กต์ใหม่</t>
  </si>
  <si>
    <r>
      <rPr>
        <rFont val="Arial"/>
        <color rgb="FF212529"/>
        <sz val="11.0"/>
      </rPr>
      <t>DTCENT</t>
    </r>
  </si>
  <si>
    <r>
      <rPr>
        <rFont val="Arial"/>
        <color rgb="FF212529"/>
        <sz val="11.0"/>
      </rPr>
      <t>เป้าปีหน้า</t>
    </r>
  </si>
  <si>
    <r>
      <rPr>
        <rFont val="Arial"/>
        <color rgb="FF212529"/>
        <sz val="11.0"/>
      </rPr>
      <t>โต</t>
    </r>
  </si>
  <si>
    <t>https://thunhoon.com/article/285580</t>
  </si>
  <si>
    <t>DOHOME โบรกคาดไตรมาส 1/67 ฟื้นตัว</t>
  </si>
  <si>
    <r>
      <rPr>
        <rFont val="Arial"/>
        <color rgb="FF212529"/>
        <sz val="11.0"/>
      </rPr>
      <t>DOHOME</t>
    </r>
  </si>
  <si>
    <r>
      <rPr>
        <rFont val="Arial"/>
        <color rgb="FF212529"/>
        <sz val="11.0"/>
      </rPr>
      <t>โบรกคาด</t>
    </r>
  </si>
  <si>
    <r>
      <rPr>
        <rFont val="Arial"/>
        <color rgb="FF212529"/>
        <sz val="11.0"/>
      </rPr>
      <t>ฟื้นตัว</t>
    </r>
  </si>
  <si>
    <t>https://thunhoon.com/article/285570</t>
  </si>
  <si>
    <t>ASPS เปิดโผหุ้น SET50 กำไรเติบโตยืนเหนือก่อนเกิดโควิด-19</t>
  </si>
  <si>
    <r>
      <rPr>
        <rFont val="Arial"/>
        <color rgb="FF212529"/>
        <sz val="11.0"/>
      </rPr>
      <t>ASPS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</si>
  <si>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</si>
  <si>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เติบโต</t>
    </r>
  </si>
  <si>
    <t>https://thunhoon.com/article/285549</t>
  </si>
  <si>
    <t>JSP ชี้ราคายาพุ่ง 20% ลุ้นรับลูกค้า OEM อื้อ</t>
  </si>
  <si>
    <r>
      <rPr>
        <rFont val="Arial"/>
        <color rgb="FF212529"/>
        <sz val="11.0"/>
      </rPr>
      <t>JSP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</si>
  <si>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</si>
  <si>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พุ่ง</t>
    </r>
  </si>
  <si>
    <t>https://thunhoon.com/article/285547</t>
  </si>
  <si>
    <t>หุ้นไซซ์มินิโค้งท้ายทุบสถิติ WARRIX-MASTER โตสนั่น</t>
  </si>
  <si>
    <r>
      <rPr>
        <rFont val="Arial"/>
        <color rgb="FF212529"/>
        <sz val="11.0"/>
      </rPr>
      <t>WARRIX</t>
    </r>
  </si>
  <si>
    <r>
      <rPr>
        <rFont val="Arial"/>
        <color rgb="FF212529"/>
        <sz val="11.0"/>
      </rPr>
      <t>ทุบสถิติ</t>
    </r>
  </si>
  <si>
    <r>
      <rPr>
        <rFont val="Arial"/>
        <color rgb="FF212529"/>
        <sz val="11.0"/>
      </rPr>
      <t>โตสนั่น</t>
    </r>
  </si>
  <si>
    <r>
      <rPr>
        <rFont val="Arial"/>
        <color rgb="FF212529"/>
        <sz val="11.0"/>
      </rPr>
      <t>MASTER</t>
    </r>
  </si>
  <si>
    <r>
      <rPr>
        <rFont val="Arial"/>
        <color rgb="FF212529"/>
        <sz val="11.0"/>
      </rPr>
      <t>ทุบสถิติ</t>
    </r>
  </si>
  <si>
    <r>
      <rPr>
        <rFont val="Arial"/>
        <color rgb="FF212529"/>
        <sz val="11.0"/>
      </rPr>
      <t>โตสนั่น</t>
    </r>
  </si>
  <si>
    <t>https://thunhoon.com/article/285559</t>
  </si>
  <si>
    <t>HMPROอัพสาขา6พันล. มาตรการรัฐดันยอด</t>
  </si>
  <si>
    <r>
      <rPr>
        <rFont val="Arial"/>
        <color rgb="FF212529"/>
        <sz val="11.0"/>
      </rPr>
      <t>HMPRO</t>
    </r>
  </si>
  <si>
    <r>
      <rPr>
        <rFont val="Arial"/>
        <color rgb="FF212529"/>
        <sz val="11.0"/>
      </rPr>
      <t>มาตรการรัฐ</t>
    </r>
  </si>
  <si>
    <r>
      <rPr>
        <rFont val="Arial"/>
        <color rgb="FF212529"/>
        <sz val="11.0"/>
      </rPr>
      <t>ดันยอด</t>
    </r>
  </si>
  <si>
    <t>https://thunhoon.com/article/285562</t>
  </si>
  <si>
    <t>CHAYOซื้อหนี้ทุบสถิติ ปักธงผลงานโตต่อ25%</t>
  </si>
  <si>
    <r>
      <rPr>
        <rFont val="Arial"/>
        <color rgb="FF212529"/>
        <sz val="11.0"/>
      </rPr>
      <t>CHAYO</t>
    </r>
  </si>
  <si>
    <r>
      <rPr>
        <rFont val="Arial"/>
        <color rgb="FF212529"/>
        <sz val="11.0"/>
      </rPr>
      <t>ผลงาน</t>
    </r>
  </si>
  <si>
    <r>
      <rPr>
        <rFont val="Arial"/>
        <color rgb="FF212529"/>
        <sz val="11.0"/>
      </rPr>
      <t>โตต่อ</t>
    </r>
  </si>
  <si>
    <t>29/12/2023</t>
  </si>
  <si>
    <t>https://thunhoon.com/article/285608</t>
  </si>
  <si>
    <t>บล.ทรีนีตี้ให้เป้า BBL 188 บ. คาด Q4 กำไรอ่อน-NIM ทรงตัว</t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</si>
  <si>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</si>
  <si>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</si>
  <si>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อ่อน</t>
    </r>
  </si>
  <si>
    <t>https://thunhoon.com/article/285591</t>
  </si>
  <si>
    <t>MINT หยวนต้า ชี้จับตาแผนลดภาระหนี้ในปี 67 แนะซื้อให้เป้า 35 บาท</t>
  </si>
  <si>
    <r>
      <rPr>
        <rFont val="Arial"/>
        <color rgb="FF212529"/>
        <sz val="11.0"/>
      </rPr>
      <t>MINT</t>
    </r>
  </si>
  <si>
    <r>
      <rPr>
        <rFont val="Arial"/>
        <color rgb="FF212529"/>
        <sz val="11.0"/>
      </rPr>
      <t>แนะ</t>
    </r>
  </si>
  <si>
    <r>
      <rPr>
        <rFont val="Arial"/>
        <color rgb="FF212529"/>
        <sz val="11.0"/>
      </rPr>
      <t>ซื้อ</t>
    </r>
  </si>
  <si>
    <t>https://thunhoon.com/article/285699</t>
  </si>
  <si>
    <t>หุ้นไทยวันแรกของปี 67 พุ่ง 17.53 จุด ซื้อ AOT-DELTA-COM7</t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</si>
  <si>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</si>
  <si>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</si>
  <si>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</si>
  <si>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</si>
  <si>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</si>
  <si>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</si>
  <si>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COM7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</si>
  <si>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</si>
  <si>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</si>
  <si>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SFLEX</t>
    </r>
  </si>
  <si>
    <r>
      <rPr>
        <rFont val="Arial"/>
        <color rgb="FF212529"/>
        <sz val="11.0"/>
      </rPr>
      <t>ยอด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</si>
  <si>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</si>
  <si>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SNNP</t>
    </r>
  </si>
  <si>
    <r>
      <rPr>
        <rFont val="Arial"/>
        <color rgb="FF212529"/>
        <sz val="11.0"/>
      </rPr>
      <t>รับ</t>
    </r>
  </si>
  <si>
    <r>
      <rPr>
        <rFont val="Arial"/>
        <color rgb="FF212529"/>
        <sz val="11.0"/>
      </rPr>
      <t>ผลบวก</t>
    </r>
  </si>
  <si>
    <r>
      <rPr>
        <rFont val="Arial"/>
        <color rgb="FF212529"/>
        <sz val="11.0"/>
      </rPr>
      <t>SNNP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</si>
  <si>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</si>
  <si>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นิวไฮ</t>
    </r>
  </si>
  <si>
    <r>
      <rPr>
        <rFont val="Arial"/>
        <color rgb="FF212529"/>
        <sz val="11.0"/>
      </rPr>
      <t>RPH</t>
    </r>
  </si>
  <si>
    <r>
      <rPr>
        <rFont val="Arial"/>
        <color rgb="FF212529"/>
        <sz val="11.0"/>
      </rPr>
      <t>ดีมานด์</t>
    </r>
  </si>
  <si>
    <r>
      <rPr>
        <rFont val="Arial"/>
        <color rgb="FF212529"/>
        <sz val="11.0"/>
      </rPr>
      <t>บูม</t>
    </r>
  </si>
  <si>
    <r>
      <rPr>
        <rFont val="Arial"/>
        <color rgb="FF212529"/>
        <sz val="11.0"/>
      </rPr>
      <t>RPH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</si>
  <si>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</si>
  <si>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ออลไทม์ไฮ</t>
    </r>
  </si>
  <si>
    <t>ADVANC กำไรเข้าสู่วัฏจักรขาขึ้น EPS ที่สูง โบรกฯ คาดหนุน DPS งวดหลังที่ 4.60 บ</t>
  </si>
  <si>
    <r>
      <rPr>
        <rFont val="Arial"/>
        <color rgb="FF212529"/>
        <sz val="11.0"/>
      </rPr>
      <t>ADVANC</t>
    </r>
  </si>
  <si>
    <r>
      <rPr>
        <rFont val="Arial"/>
        <color rgb="FF212529"/>
        <sz val="11.0"/>
      </rPr>
      <t>โบรกฯ คาด</t>
    </r>
  </si>
  <si>
    <r>
      <rPr>
        <rFont val="Arial"/>
        <color rgb="FF212529"/>
        <sz val="11.0"/>
      </rPr>
      <t>หนุน</t>
    </r>
  </si>
  <si>
    <t>https://thunhoon.com/article/285668</t>
  </si>
  <si>
    <t>หุ้นไทยพักเที่ยงวันนี้(2 ม.ค.67) พุ่ง 15.39 จุด ซื้อ AOT-DELTA หนุน</t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</si>
  <si>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</si>
  <si>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</si>
  <si>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</si>
  <si>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</si>
  <si>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</si>
  <si>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</si>
  <si>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BH</t>
    </r>
  </si>
  <si>
    <r>
      <rPr>
        <rFont val="Arial"/>
        <color rgb="FF212529"/>
        <sz val="11.0"/>
      </rPr>
      <t>โบรกคาด</t>
    </r>
  </si>
  <si>
    <r>
      <rPr>
        <rFont val="Arial"/>
        <color rgb="FF212529"/>
        <sz val="11.0"/>
      </rPr>
      <t>Upside</t>
    </r>
  </si>
  <si>
    <r>
      <rPr>
        <rFont val="Arial"/>
        <color rgb="FF212529"/>
        <sz val="11.0"/>
      </rPr>
      <t>BTS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</si>
  <si>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</si>
  <si>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</si>
  <si>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VGI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</si>
  <si>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</si>
  <si>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</si>
  <si>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KEX</t>
    </r>
  </si>
  <si>
    <r>
      <rPr>
        <rFont val="Arial"/>
        <color rgb="FF212529"/>
        <sz val="11.0"/>
      </rPr>
      <t>ราคาหุ้น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</si>
  <si>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</si>
  <si>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SMD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</si>
  <si>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</si>
  <si>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เข้าพอร์ต</t>
    </r>
  </si>
  <si>
    <r>
      <rPr>
        <rFont val="Arial"/>
        <color rgb="FF212529"/>
        <sz val="11.0"/>
      </rPr>
      <t>PACO</t>
    </r>
  </si>
  <si>
    <r>
      <rPr>
        <rFont val="Arial"/>
        <color rgb="FF212529"/>
        <sz val="11.0"/>
      </rPr>
      <t>ยอด</t>
    </r>
  </si>
  <si>
    <r>
      <rPr>
        <rFont val="Arial"/>
        <color rgb="FF212529"/>
        <sz val="11.0"/>
      </rPr>
      <t>โต</t>
    </r>
  </si>
  <si>
    <t>https://thunhoon.com/article/285626</t>
  </si>
  <si>
    <t>เปืดโผหุ้นเด่นเอ็มเอไอปีมะโรง ชู ARROW-CEYE-D เข้าวิน</t>
  </si>
  <si>
    <r>
      <rPr>
        <rFont val="Arial"/>
        <color rgb="FF212529"/>
        <sz val="11.0"/>
      </rPr>
      <t>ARROW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</si>
  <si>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</si>
  <si>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</si>
  <si>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CEYE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</si>
  <si>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</si>
  <si>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</si>
  <si>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D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</si>
  <si>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</si>
  <si>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</si>
  <si>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BGC</t>
    </r>
  </si>
  <si>
    <r>
      <rPr>
        <rFont val="Arial"/>
        <color rgb="FF212529"/>
        <sz val="11.0"/>
      </rPr>
      <t>ปันผล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</si>
  <si>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</si>
  <si>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BLC</t>
    </r>
  </si>
  <si>
    <r>
      <rPr>
        <rFont val="Arial"/>
        <color rgb="FF212529"/>
        <sz val="11.0"/>
      </rPr>
      <t>มูลค่า</t>
    </r>
  </si>
  <si>
    <r>
      <rPr>
        <rFont val="Arial"/>
        <color rgb="FF212529"/>
        <sz val="11.0"/>
      </rPr>
      <t>หนุน</t>
    </r>
  </si>
  <si>
    <r>
      <rPr>
        <rFont val="Arial"/>
        <color rgb="FF212529"/>
        <sz val="11.0"/>
      </rPr>
      <t>MTC</t>
    </r>
  </si>
  <si>
    <r>
      <rPr>
        <rFont val="Arial"/>
        <color rgb="FF212529"/>
        <sz val="11.0"/>
      </rPr>
      <t>สินเชื่อ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</si>
  <si>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</si>
  <si>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</si>
  <si>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โบรกฯ คาด</t>
    </r>
  </si>
  <si>
    <r>
      <rPr>
        <rFont val="Arial"/>
        <color rgb="FF212529"/>
        <sz val="11.0"/>
      </rPr>
      <t>เริ่มเห็นผล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</si>
  <si>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</si>
  <si>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ปันผล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</si>
  <si>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</si>
  <si>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MAJOR</t>
    </r>
  </si>
  <si>
    <r>
      <rPr>
        <rFont val="Arial"/>
        <color rgb="FF212529"/>
        <sz val="11.0"/>
      </rPr>
      <t>โบรกคาด</t>
    </r>
  </si>
  <si>
    <r>
      <rPr>
        <rFont val="Arial"/>
        <color rgb="FF212529"/>
        <sz val="11.0"/>
      </rPr>
      <t>โตต่อ</t>
    </r>
  </si>
  <si>
    <r>
      <rPr>
        <rFont val="Arial"/>
        <color rgb="FF212529"/>
        <sz val="11.0"/>
      </rPr>
      <t>CHAYO</t>
    </r>
  </si>
  <si>
    <r>
      <rPr>
        <rFont val="Arial"/>
        <color rgb="FF212529"/>
        <sz val="11.0"/>
      </rPr>
      <t>เป้า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</si>
  <si>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</si>
  <si>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PRAPAT</t>
    </r>
  </si>
  <si>
    <r>
      <rPr>
        <rFont val="Arial"/>
        <color rgb="FF212529"/>
        <sz val="11.0"/>
      </rPr>
      <t>ตั้งเป้า</t>
    </r>
  </si>
  <si>
    <r>
      <rPr>
        <rFont val="Arial"/>
        <color rgb="FF212529"/>
        <sz val="11.0"/>
      </rPr>
      <t>เติบโต</t>
    </r>
  </si>
  <si>
    <t>https://thunhoon.com/article/285746</t>
  </si>
  <si>
    <t>หุ้นกลุ่มการแพทย์ คาด Q4/66 เติบโตแกร่ง บล.กสิกรฯชอบ BCH</t>
  </si>
  <si>
    <r>
      <rPr>
        <rFont val="Arial"/>
        <color rgb="FF212529"/>
        <sz val="11.0"/>
      </rPr>
      <t>BCH</t>
    </r>
  </si>
  <si>
    <r>
      <rPr>
        <rFont val="Arial"/>
        <color rgb="FF212529"/>
        <sz val="11.0"/>
      </rPr>
      <t>คาด</t>
    </r>
  </si>
  <si>
    <r>
      <rPr>
        <rFont val="Arial"/>
        <color rgb="FF212529"/>
        <sz val="11.0"/>
      </rPr>
      <t>เติบโตแกร่ง</t>
    </r>
  </si>
  <si>
    <t>https://thunhoon.com/article/285744</t>
  </si>
  <si>
    <t>หุ้นไทยพักเที่ยงวันนี้(3 ม.ค.67) ลบ 0.55 จุด ขาย DELTA-PTTEP ซื้อ AOT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</si>
  <si>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</si>
  <si>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</si>
  <si>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</si>
  <si>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</si>
  <si>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</si>
  <si>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</si>
  <si>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</si>
  <si>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</si>
  <si>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</si>
  <si>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AAV</t>
    </r>
  </si>
  <si>
    <r>
      <rPr>
        <rFont val="Arial"/>
        <color rgb="FF212529"/>
        <sz val="11.0"/>
      </rPr>
      <t>เข้าสู่ช่วง</t>
    </r>
  </si>
  <si>
    <r>
      <rPr>
        <rFont val="Arial"/>
        <color rgb="FF212529"/>
        <sz val="11.0"/>
      </rPr>
      <t>Turnaround</t>
    </r>
  </si>
  <si>
    <r>
      <rPr>
        <rFont val="Arial"/>
        <color rgb="FF212529"/>
        <sz val="11.0"/>
      </rPr>
      <t>AAV</t>
    </r>
  </si>
  <si>
    <r>
      <rPr>
        <rFont val="Arial"/>
        <color rgb="FF212529"/>
        <sz val="11.0"/>
      </rPr>
      <t>โบรกฯ ชี้</t>
    </r>
  </si>
  <si>
    <r>
      <rPr>
        <rFont val="Arial"/>
        <color rgb="FF212529"/>
        <sz val="11.0"/>
      </rPr>
      <t>เด่นสุด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</si>
  <si>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</si>
  <si>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</si>
  <si>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แพงเกิน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</si>
  <si>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</si>
  <si>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งบ</t>
    </r>
  </si>
  <si>
    <r>
      <rPr>
        <rFont val="Arial"/>
        <color rgb="FF212529"/>
        <sz val="11.0"/>
      </rPr>
      <t>เริ่มชะลอตัว</t>
    </r>
  </si>
  <si>
    <r>
      <rPr>
        <rFont val="Arial"/>
        <color rgb="FF212529"/>
        <sz val="11.0"/>
      </rPr>
      <t>AEONTS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</si>
  <si>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</si>
  <si>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เริ่มรับรู้</t>
    </r>
  </si>
  <si>
    <r>
      <rPr>
        <rFont val="Arial"/>
        <color rgb="FF212529"/>
        <sz val="11.0"/>
      </rPr>
      <t>WHART</t>
    </r>
  </si>
  <si>
    <r>
      <rPr>
        <rFont val="Arial"/>
        <color rgb="FF212529"/>
        <sz val="11.0"/>
      </rPr>
      <t>อุปสงค์</t>
    </r>
  </si>
  <si>
    <r>
      <rPr>
        <rFont val="Arial"/>
        <color rgb="FF212529"/>
        <sz val="11.0"/>
      </rPr>
      <t>เพิ่มขึ้นต่อเนื่อง</t>
    </r>
  </si>
  <si>
    <r>
      <rPr>
        <rFont val="Arial"/>
        <color rgb="FF212529"/>
        <sz val="11.0"/>
      </rPr>
      <t>KTC</t>
    </r>
  </si>
  <si>
    <r>
      <rPr>
        <rFont val="Arial"/>
        <color rgb="FF212529"/>
        <sz val="11.0"/>
      </rPr>
      <t>โบรกมอง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</si>
  <si>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</si>
  <si>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PTG</t>
    </r>
  </si>
  <si>
    <r>
      <rPr>
        <rFont val="Arial"/>
        <color rgb="FF212529"/>
        <sz val="11.0"/>
      </rPr>
      <t>โบรกมอง</t>
    </r>
  </si>
  <si>
    <r>
      <rPr>
        <rFont val="Arial"/>
        <color rgb="FF212529"/>
        <sz val="11.0"/>
      </rPr>
      <t>Upside</t>
    </r>
  </si>
  <si>
    <r>
      <rPr>
        <rFont val="Arial"/>
        <color rgb="FF212529"/>
        <sz val="11.0"/>
      </rPr>
      <t>MGT</t>
    </r>
  </si>
  <si>
    <r>
      <rPr>
        <rFont val="Arial"/>
        <color rgb="FF212529"/>
        <sz val="11.0"/>
      </rPr>
      <t>ดีมานด์</t>
    </r>
  </si>
  <si>
    <r>
      <rPr>
        <rFont val="Arial"/>
        <color rgb="FF212529"/>
        <sz val="11.0"/>
      </rPr>
      <t>พุ่ง</t>
    </r>
  </si>
  <si>
    <t>https://thunhoon.com/article/285717</t>
  </si>
  <si>
    <t>แบงก์สำรองลด - NIM พุ่ง เล็งกำไรไตรมาส 4 โต 38%</t>
  </si>
  <si>
    <r>
      <rPr>
        <rFont val="Arial"/>
        <color rgb="FF212529"/>
        <sz val="11.0"/>
      </rPr>
      <t>NIM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</si>
  <si>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</si>
  <si>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</si>
  <si>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t>https://thunhoon.com/article/285852</t>
  </si>
  <si>
    <t>หุ้นไทยวันนี้ (4 ม.ค.67) บวก 4.97 จุด ซื้อ PTT-AOT ขาย DELTA</t>
  </si>
  <si>
    <r>
      <rPr>
        <rFont val="Arial"/>
        <color rgb="FF212529"/>
        <sz val="11.0"/>
      </rPr>
      <t>PTT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</si>
  <si>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</si>
  <si>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</si>
  <si>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</si>
  <si>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</si>
  <si>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</si>
  <si>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</si>
  <si>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ขาย</t>
    </r>
  </si>
  <si>
    <r>
      <rPr>
        <rFont val="Arial"/>
        <color rgb="FF212529"/>
        <sz val="11.0"/>
      </rPr>
      <t>หุ้น</t>
    </r>
  </si>
  <si>
    <t>https://thunhoon.com/article/285836</t>
  </si>
  <si>
    <t>WICEเล็งขยายตลาดเพื่อโต ดีลพันธมิตรต่อยอดรายได้</t>
  </si>
  <si>
    <r>
      <rPr>
        <rFont val="Arial"/>
        <color rgb="FF212529"/>
        <sz val="11.0"/>
      </rPr>
      <t>WICE</t>
    </r>
  </si>
  <si>
    <r>
      <rPr>
        <rFont val="Arial"/>
        <color rgb="FF212529"/>
        <sz val="11.0"/>
      </rPr>
      <t>ขยายตลาด</t>
    </r>
  </si>
  <si>
    <r>
      <rPr>
        <rFont val="Arial"/>
        <color rgb="FF212529"/>
        <sz val="11.0"/>
      </rPr>
      <t>เพื่อโต</t>
    </r>
  </si>
  <si>
    <t>https://thunhoon.com/article/285818</t>
  </si>
  <si>
    <t>หุ้นไทยพักเที่ยงวันนี้(4 ม.ค.67) ลบ 6.94 จุด ขาย DELTA-PTTGC ซื้อ PTT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</si>
  <si>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</si>
  <si>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</si>
  <si>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</si>
  <si>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PTTGC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</si>
  <si>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</si>
  <si>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</si>
  <si>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PTT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</si>
  <si>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</si>
  <si>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</si>
  <si>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ITC</t>
    </r>
  </si>
  <si>
    <r>
      <rPr>
        <rFont val="Arial"/>
        <color rgb="FF212529"/>
        <sz val="11.0"/>
      </rPr>
      <t>แนวโน้ม</t>
    </r>
  </si>
  <si>
    <r>
      <rPr>
        <rFont val="Arial"/>
        <color rgb="FF212529"/>
        <sz val="11.0"/>
      </rPr>
      <t>ยังดี</t>
    </r>
  </si>
  <si>
    <t>https://thunhoon.com/article/285813</t>
  </si>
  <si>
    <t>UACศึกษาธุรกิจใหม่ต่อยอด ปักธงปั๊มรายได้แตะ4พันล้าน</t>
  </si>
  <si>
    <r>
      <rPr>
        <rFont val="Arial"/>
        <color rgb="FF212529"/>
        <sz val="11.0"/>
      </rPr>
      <t>UAC</t>
    </r>
  </si>
  <si>
    <r>
      <rPr>
        <rFont val="Arial"/>
        <color rgb="FF212529"/>
        <sz val="11.0"/>
      </rPr>
      <t>ธุรกิจ</t>
    </r>
  </si>
  <si>
    <r>
      <rPr>
        <rFont val="Arial"/>
        <color rgb="FF212529"/>
        <sz val="11.0"/>
      </rPr>
      <t>ต่อยอด</t>
    </r>
  </si>
  <si>
    <r>
      <rPr>
        <rFont val="Arial"/>
        <color rgb="FF212529"/>
        <sz val="11.0"/>
      </rPr>
      <t>UAC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</si>
  <si>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</si>
  <si>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ปั๊ม</t>
    </r>
  </si>
  <si>
    <r>
      <rPr>
        <rFont val="Arial"/>
        <color rgb="FF212529"/>
        <sz val="11.0"/>
      </rPr>
      <t>HENG</t>
    </r>
  </si>
  <si>
    <r>
      <rPr>
        <rFont val="Arial"/>
        <color rgb="FF212529"/>
        <sz val="11.0"/>
      </rPr>
      <t>โบรกแนะ</t>
    </r>
  </si>
  <si>
    <r>
      <rPr>
        <rFont val="Arial"/>
        <color rgb="FF212529"/>
        <sz val="11.0"/>
      </rPr>
      <t>ขาย</t>
    </r>
  </si>
  <si>
    <t>https://thunhoon.com/article/285809</t>
  </si>
  <si>
    <t>หยวนต้า' สแกน "หุ้นกลุ่มรับเหมาฯ" โอกาสสะสม ชูCK-STECเด่น</t>
  </si>
  <si>
    <r>
      <rPr>
        <rFont val="Arial"/>
        <color rgb="FF212529"/>
        <sz val="11.0"/>
      </rPr>
      <t>CK</t>
    </r>
  </si>
  <si>
    <r>
      <rPr>
        <rFont val="Arial"/>
        <color rgb="FF212529"/>
        <sz val="11.0"/>
      </rPr>
      <t>ชู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</si>
  <si>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</si>
  <si>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STEC</t>
    </r>
  </si>
  <si>
    <r>
      <rPr>
        <rFont val="Arial"/>
        <color rgb="FF212529"/>
        <sz val="11.0"/>
      </rPr>
      <t>ชู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</si>
  <si>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</si>
  <si>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PTG</t>
    </r>
  </si>
  <si>
    <r>
      <rPr>
        <rFont val="Arial"/>
        <color rgb="FF212529"/>
        <sz val="11.0"/>
      </rPr>
      <t>ประเมิน</t>
    </r>
  </si>
  <si>
    <r>
      <rPr>
        <rFont val="Arial"/>
        <color rgb="FF212529"/>
        <sz val="11.0"/>
      </rPr>
      <t>ฟื้นเด่น</t>
    </r>
  </si>
  <si>
    <r>
      <rPr>
        <rFont val="Arial"/>
        <color rgb="FF212529"/>
        <sz val="11.0"/>
      </rPr>
      <t>PTG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</si>
  <si>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</si>
  <si>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มีโอกาสอัพ</t>
    </r>
  </si>
  <si>
    <r>
      <rPr>
        <rFont val="Arial"/>
        <color rgb="FF212529"/>
        <sz val="11.0"/>
      </rPr>
      <t>PRAPAT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</si>
  <si>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</si>
  <si>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</si>
  <si>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OTO</t>
    </r>
  </si>
  <si>
    <r>
      <rPr>
        <rFont val="Arial"/>
        <color rgb="FF212529"/>
        <sz val="11.0"/>
      </rPr>
      <t>ร่วงหนัก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</si>
  <si>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</si>
  <si>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ALL</t>
    </r>
  </si>
  <si>
    <r>
      <rPr>
        <rFont val="Arial"/>
        <color rgb="FF212529"/>
        <sz val="11.0"/>
      </rPr>
      <t>ร่วงหนัก</t>
    </r>
  </si>
  <si>
    <r>
      <rPr>
        <rFont val="Arial"/>
        <color rgb="FF212529"/>
        <sz val="11.0"/>
      </rPr>
      <t>หุ้น</t>
    </r>
  </si>
  <si>
    <t>https://thunhoon.com/article/285790</t>
  </si>
  <si>
    <t>KUN เข้าสู่ปีทองจ่อบุ๊กพรึ่บ ปักเป้าโกยยอดทะลุพันล.</t>
  </si>
  <si>
    <r>
      <rPr>
        <rFont val="Arial"/>
        <color rgb="FF212529"/>
        <sz val="11.0"/>
      </rPr>
      <t>KUN</t>
    </r>
  </si>
  <si>
    <r>
      <rPr>
        <rFont val="Arial"/>
        <color rgb="FF212529"/>
        <sz val="11.0"/>
      </rPr>
      <t>ปักเป้า</t>
    </r>
  </si>
  <si>
    <r>
      <rPr>
        <rFont val="Arial"/>
        <color rgb="FF212529"/>
        <sz val="11.0"/>
      </rPr>
      <t>โกยยอด</t>
    </r>
  </si>
  <si>
    <r>
      <rPr>
        <rFont val="Arial"/>
        <color rgb="FF212529"/>
        <sz val="11.0"/>
      </rPr>
      <t>ERW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</si>
  <si>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</si>
  <si>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</si>
  <si>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ANAN</t>
    </r>
  </si>
  <si>
    <r>
      <rPr>
        <rFont val="Arial"/>
        <color rgb="FF212529"/>
        <sz val="11.0"/>
      </rPr>
      <t>ยอด</t>
    </r>
  </si>
  <si>
    <r>
      <rPr>
        <rFont val="Arial"/>
        <color rgb="FF212529"/>
        <sz val="11.0"/>
      </rPr>
      <t>พุ่ง</t>
    </r>
  </si>
  <si>
    <t>https://thunhoon.com/article/285936</t>
  </si>
  <si>
    <t>หุ้นไทยวันนี้(5 ม.ค.67) ร่วง 6.63 จุด ขาย DELTA-ADVANC-HANA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</si>
  <si>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</si>
  <si>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</si>
  <si>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</si>
  <si>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ADVANC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</si>
  <si>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</si>
  <si>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</si>
  <si>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HANA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</si>
  <si>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</si>
  <si>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</si>
  <si>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BC</t>
    </r>
  </si>
  <si>
    <r>
      <rPr>
        <rFont val="Arial"/>
        <color rgb="FF212529"/>
        <sz val="11.0"/>
      </rPr>
      <t>สัญญาณ</t>
    </r>
  </si>
  <si>
    <r>
      <rPr>
        <rFont val="Arial"/>
        <color rgb="FF212529"/>
        <sz val="11.0"/>
      </rPr>
      <t>ดี</t>
    </r>
  </si>
  <si>
    <r>
      <rPr>
        <rFont val="Arial"/>
        <color rgb="FF212529"/>
        <sz val="11.0"/>
      </rPr>
      <t>BC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</si>
  <si>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</si>
  <si>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</si>
  <si>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SAPPE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</si>
  <si>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</si>
  <si>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</si>
  <si>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t>https://thunhoon.com/article/285901</t>
  </si>
  <si>
    <t>หุ้นไทยพักเที่ยงวันนี้(5 ม.ค.67) ลบ 4.35 จุด ขาย DELTA-CPALL-AOT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</si>
  <si>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</si>
  <si>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</si>
  <si>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</si>
  <si>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</si>
  <si>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</si>
  <si>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</si>
  <si>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</si>
  <si>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</si>
  <si>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</si>
  <si>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TTA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</si>
  <si>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</si>
  <si>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ดีกว่าที่เคยประเมิน</t>
    </r>
  </si>
  <si>
    <r>
      <rPr>
        <rFont val="Arial"/>
        <color rgb="FF212529"/>
        <sz val="11.0"/>
      </rPr>
      <t>TTA</t>
    </r>
  </si>
  <si>
    <r>
      <rPr>
        <rFont val="Arial"/>
        <color rgb="FF212529"/>
        <sz val="11.0"/>
      </rPr>
      <t>แนะ</t>
    </r>
  </si>
  <si>
    <r>
      <rPr>
        <rFont val="Arial"/>
        <color rgb="FF212529"/>
        <sz val="11.0"/>
      </rPr>
      <t>ซื้อ</t>
    </r>
  </si>
  <si>
    <t>https://thunhoon.com/article/285897</t>
  </si>
  <si>
    <t>ทรีนีตี้ ส่องหุ้นกลุ่มยางพารา หลังราคามุ่งสู่นิวไฮ แนะ NER-TEGH</t>
  </si>
  <si>
    <r>
      <rPr>
        <rFont val="Arial"/>
        <color rgb="FF212529"/>
        <sz val="11.0"/>
      </rPr>
      <t>NER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</si>
  <si>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</si>
  <si>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มุ่งสู่นิวไฮ</t>
    </r>
  </si>
  <si>
    <r>
      <rPr>
        <rFont val="Arial"/>
        <color rgb="FF212529"/>
        <sz val="11.0"/>
      </rPr>
      <t>TEGH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</si>
  <si>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</si>
  <si>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มุ่งสู่นิวไฮ</t>
    </r>
  </si>
  <si>
    <t>https://thunhoon.com/article/285896</t>
  </si>
  <si>
    <t>ทิสโก้' ให้น้ำหนัก "Neutral" กลุ่มแบงก์ เลือก BBL-SCB หุ้นเด่น</t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</si>
  <si>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</si>
  <si>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</si>
  <si>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</si>
  <si>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</si>
  <si>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</si>
  <si>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</si>
  <si>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IVL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</si>
  <si>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</si>
  <si>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สูงขึ้น</t>
    </r>
  </si>
  <si>
    <r>
      <rPr>
        <rFont val="Arial"/>
        <color rgb="FF212529"/>
        <sz val="11.0"/>
      </rPr>
      <t>BAFS</t>
    </r>
  </si>
  <si>
    <r>
      <rPr>
        <rFont val="Arial"/>
        <color rgb="FF212529"/>
        <sz val="11.0"/>
      </rPr>
      <t>โบรกคาด</t>
    </r>
  </si>
  <si>
    <r>
      <rPr>
        <rFont val="Arial"/>
        <color rgb="FF212529"/>
        <sz val="11.0"/>
      </rPr>
      <t>SPA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</si>
  <si>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</si>
  <si>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อัพ</t>
    </r>
  </si>
  <si>
    <r>
      <rPr>
        <rFont val="Arial"/>
        <color rgb="FF212529"/>
        <sz val="11.0"/>
      </rPr>
      <t>DOHOME</t>
    </r>
  </si>
  <si>
    <r>
      <rPr>
        <rFont val="Arial"/>
        <color rgb="FF212529"/>
        <sz val="11.0"/>
      </rPr>
      <t>มาร์จิ้น</t>
    </r>
  </si>
  <si>
    <r>
      <rPr>
        <rFont val="Arial"/>
        <color rgb="FF212529"/>
        <sz val="11.0"/>
      </rPr>
      <t>ฟู</t>
    </r>
  </si>
  <si>
    <r>
      <rPr>
        <rFont val="Arial"/>
        <color rgb="FF212529"/>
        <sz val="11.0"/>
      </rPr>
      <t>KTC</t>
    </r>
  </si>
  <si>
    <r>
      <rPr>
        <rFont val="Arial"/>
        <color rgb="FF212529"/>
        <sz val="11.0"/>
      </rPr>
      <t>ยอด</t>
    </r>
  </si>
  <si>
    <r>
      <rPr>
        <rFont val="Arial"/>
        <color rgb="FF212529"/>
        <sz val="11.0"/>
      </rPr>
      <t>พุ่งทะลุเป้า</t>
    </r>
  </si>
  <si>
    <r>
      <rPr>
        <rFont val="Arial"/>
        <color rgb="FF212529"/>
        <sz val="11.0"/>
      </rPr>
      <t>INTUCH</t>
    </r>
  </si>
  <si>
    <r>
      <rPr>
        <rFont val="Arial"/>
        <color rgb="FF212529"/>
        <sz val="11.0"/>
      </rPr>
      <t>ลั่น</t>
    </r>
  </si>
  <si>
    <r>
      <rPr>
        <rFont val="Arial"/>
        <color rgb="FF212529"/>
        <sz val="11.0"/>
      </rPr>
      <t>โตดี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</si>
  <si>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</si>
  <si>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</si>
  <si>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เติบโต</t>
    </r>
  </si>
  <si>
    <r>
      <rPr>
        <rFont val="Arial"/>
        <color rgb="FF212529"/>
        <sz val="11.0"/>
      </rPr>
      <t>BCP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</si>
  <si>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</si>
  <si>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แข็งแกร่ง</t>
    </r>
  </si>
  <si>
    <t>https://thunhoon.com/article/286038</t>
  </si>
  <si>
    <t>หุ้นไทยวันนี้(8 ม.ค.67) ลบ 9.51 จุด ขาย KBANK-PTTEP-WHA</t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</si>
  <si>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</si>
  <si>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</si>
  <si>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</si>
  <si>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</si>
  <si>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</si>
  <si>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</si>
  <si>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WHA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</si>
  <si>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</si>
  <si>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</si>
  <si>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RBF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</si>
  <si>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</si>
  <si>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</si>
  <si>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SCGD</t>
    </r>
  </si>
  <si>
    <r>
      <rPr>
        <rFont val="Arial"/>
        <color rgb="FF212529"/>
        <sz val="11.0"/>
      </rPr>
      <t>แนวโน้ม</t>
    </r>
  </si>
  <si>
    <r>
      <rPr>
        <rFont val="Arial"/>
        <color rgb="FF212529"/>
        <sz val="11.0"/>
      </rPr>
      <t>สดใส</t>
    </r>
  </si>
  <si>
    <t>https://thunhoon.com/article/286002</t>
  </si>
  <si>
    <t>หุ้นไทยพักเที่ยงวันนี้(8 ม.ค.67) ร่วง 7.42 จุด ขาย KBANK-IVL-BDMS</t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</si>
  <si>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</si>
  <si>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</si>
  <si>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</si>
  <si>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IVL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</si>
  <si>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</si>
  <si>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</si>
  <si>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BDMS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</si>
  <si>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</si>
  <si>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</si>
  <si>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WHA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</si>
  <si>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</si>
  <si>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upside</t>
    </r>
  </si>
  <si>
    <r>
      <rPr>
        <rFont val="Arial"/>
        <color rgb="FF212529"/>
        <sz val="11.0"/>
      </rPr>
      <t>WHA</t>
    </r>
  </si>
  <si>
    <r>
      <rPr>
        <rFont val="Arial"/>
        <color rgb="FF212529"/>
        <sz val="11.0"/>
      </rPr>
      <t>แนะ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</si>
  <si>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</si>
  <si>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major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</si>
  <si>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</si>
  <si>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เพิ่ม</t>
    </r>
  </si>
  <si>
    <r>
      <rPr>
        <rFont val="Arial"/>
        <color rgb="FF212529"/>
        <sz val="11.0"/>
      </rPr>
      <t>SPALI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</si>
  <si>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</si>
  <si>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อ่อนแอ</t>
    </r>
  </si>
  <si>
    <r>
      <rPr>
        <rFont val="Arial"/>
        <color rgb="FF212529"/>
        <sz val="11.0"/>
      </rPr>
      <t>SPALI</t>
    </r>
  </si>
  <si>
    <r>
      <rPr>
        <rFont val="Arial"/>
        <color rgb="FF212529"/>
        <sz val="11.0"/>
      </rPr>
      <t>โบรกคาด</t>
    </r>
  </si>
  <si>
    <r>
      <rPr>
        <rFont val="Arial"/>
        <color rgb="FF212529"/>
        <sz val="11.0"/>
      </rPr>
      <t>ฟื้นตัว</t>
    </r>
  </si>
  <si>
    <r>
      <rPr>
        <rFont val="Arial"/>
        <color rgb="FF212529"/>
        <sz val="11.0"/>
      </rPr>
      <t>BCH</t>
    </r>
  </si>
  <si>
    <t>เกิด upside</t>
  </si>
  <si>
    <r>
      <rPr>
        <rFont val="Arial"/>
        <color rgb="FF212529"/>
        <sz val="11.0"/>
      </rPr>
      <t>CHG</t>
    </r>
  </si>
  <si>
    <r>
      <rPr>
        <rFont val="Arial"/>
        <color rgb="FF212529"/>
        <sz val="11.0"/>
      </rPr>
      <t>MGT</t>
    </r>
  </si>
  <si>
    <r>
      <rPr>
        <rFont val="Arial"/>
        <color rgb="FF212529"/>
        <sz val="11.0"/>
      </rPr>
      <t>ออเดอร์</t>
    </r>
  </si>
  <si>
    <r>
      <rPr>
        <rFont val="Arial"/>
        <color rgb="FF212529"/>
        <sz val="11.0"/>
      </rPr>
      <t>ฟื้น</t>
    </r>
  </si>
  <si>
    <r>
      <rPr>
        <rFont val="Arial"/>
        <color rgb="FF212529"/>
        <sz val="11.0"/>
      </rPr>
      <t>MGT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</si>
  <si>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</si>
  <si>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</si>
  <si>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BC</t>
    </r>
  </si>
  <si>
    <r>
      <rPr>
        <rFont val="Arial"/>
        <color rgb="FF212529"/>
        <sz val="11.0"/>
      </rPr>
      <t>ทุกธุรกิจ</t>
    </r>
  </si>
  <si>
    <r>
      <rPr>
        <rFont val="Arial"/>
        <color rgb="FF212529"/>
        <sz val="11.0"/>
      </rPr>
      <t>เติบโต</t>
    </r>
  </si>
  <si>
    <r>
      <rPr>
        <rFont val="Arial"/>
        <color rgb="FF212529"/>
        <sz val="11.0"/>
      </rPr>
      <t>BC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</si>
  <si>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</si>
  <si>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ดัน</t>
    </r>
  </si>
  <si>
    <t>https://thunhoon.com/article/285964</t>
  </si>
  <si>
    <t>ORIปันผลยิลด์7.5% เล็งเป้าปั๊มยอดโตต่อ</t>
  </si>
  <si>
    <r>
      <rPr>
        <rFont val="Arial"/>
        <color rgb="FF212529"/>
        <sz val="11.0"/>
      </rPr>
      <t>ORI</t>
    </r>
  </si>
  <si>
    <r>
      <rPr>
        <rFont val="Arial"/>
        <color rgb="FF212529"/>
        <sz val="11.0"/>
      </rPr>
      <t>ปั๊มยอด</t>
    </r>
  </si>
  <si>
    <r>
      <rPr>
        <rFont val="Arial"/>
        <color rgb="FF212529"/>
        <sz val="11.0"/>
      </rPr>
      <t>โตต่อ</t>
    </r>
  </si>
  <si>
    <r>
      <rPr>
        <rFont val="Arial"/>
        <color rgb="FF212529"/>
        <sz val="11.0"/>
      </rPr>
      <t>NER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</si>
  <si>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</si>
  <si>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พุ่ง</t>
    </r>
  </si>
  <si>
    <t>https://thunhoon.com/article/286119</t>
  </si>
  <si>
    <t>หุ้นไทยวันนี้(9 ม.ค.67) ลบ 3.52 จุด ขาย MINT-CPALL ซื้อ ADVANC</t>
  </si>
  <si>
    <r>
      <rPr>
        <rFont val="Arial"/>
        <color rgb="FF212529"/>
        <sz val="11.0"/>
      </rPr>
      <t>MINT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</si>
  <si>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</si>
  <si>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</si>
  <si>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</si>
  <si>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</si>
  <si>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</si>
  <si>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ADVANC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</si>
  <si>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</si>
  <si>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</si>
  <si>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</si>
  <si>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</si>
  <si>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อ่อนตัว</t>
    </r>
  </si>
  <si>
    <t>https://thunhoon.com/article/286086</t>
  </si>
  <si>
    <t>หุ้นไทยพักเที่ยงวันนี้(9 ม.ค.67)บวก 1.44 จุด ซื้อ DELTA-KBANK ขาย PTT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</si>
  <si>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</si>
  <si>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</si>
  <si>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</si>
  <si>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</si>
  <si>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</si>
  <si>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</si>
  <si>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PTT</t>
    </r>
  </si>
  <si>
    <r>
      <rPr>
        <rFont val="Arial"/>
        <color rgb="FF212529"/>
        <sz val="11.0"/>
      </rPr>
      <t>ขาย</t>
    </r>
  </si>
  <si>
    <r>
      <rPr>
        <rFont val="Arial"/>
        <color rgb="FF212529"/>
        <sz val="11.0"/>
      </rPr>
      <t>หุ้น</t>
    </r>
  </si>
  <si>
    <t>https://thunhoon.com/article/286080</t>
  </si>
  <si>
    <t>KTMS กางแผนโรดแมป 2 ปี ดันรายได้โต</t>
  </si>
  <si>
    <r>
      <rPr>
        <rFont val="Arial"/>
        <color rgb="FF212529"/>
        <sz val="11.0"/>
      </rPr>
      <t>KTMS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</si>
  <si>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</si>
  <si>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</si>
  <si>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HANA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</si>
  <si>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</si>
  <si>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ดีดขึ้น</t>
    </r>
  </si>
  <si>
    <r>
      <rPr>
        <rFont val="Arial"/>
        <color rgb="FF212529"/>
        <sz val="11.0"/>
      </rPr>
      <t>HANA</t>
    </r>
  </si>
  <si>
    <r>
      <rPr>
        <rFont val="Arial"/>
        <color rgb="FF212529"/>
        <sz val="11.0"/>
      </rPr>
      <t>ธุรกิจ</t>
    </r>
  </si>
  <si>
    <r>
      <rPr>
        <rFont val="Arial"/>
        <color rgb="FF212529"/>
        <sz val="11.0"/>
      </rPr>
      <t>ฟื้นตัว</t>
    </r>
  </si>
  <si>
    <r>
      <rPr>
        <rFont val="Arial"/>
        <color rgb="FF212529"/>
        <sz val="11.0"/>
      </rPr>
      <t>HANA</t>
    </r>
  </si>
  <si>
    <r>
      <rPr>
        <rFont val="Arial"/>
        <color rgb="FF212529"/>
        <sz val="11.0"/>
      </rPr>
      <t>ออเดอร์</t>
    </r>
  </si>
  <si>
    <r>
      <rPr>
        <rFont val="Arial"/>
        <color rgb="FF212529"/>
        <sz val="11.0"/>
      </rPr>
      <t>เพิ่ม</t>
    </r>
  </si>
  <si>
    <t>https://thunhoon.com/article/286077</t>
  </si>
  <si>
    <t>บล.กสิกรมอง AP โดดเด่นกลุ่มอสังหาฯ</t>
  </si>
  <si>
    <r>
      <rPr>
        <rFont val="Arial"/>
        <color rgb="FF212529"/>
        <sz val="11.0"/>
      </rPr>
      <t>AP</t>
    </r>
  </si>
  <si>
    <r>
      <rPr>
        <rFont val="Arial"/>
        <color rgb="FF212529"/>
        <sz val="11.0"/>
      </rPr>
      <t>โดดเด่น</t>
    </r>
  </si>
  <si>
    <r>
      <rPr>
        <rFont val="Arial"/>
        <color rgb="FF212529"/>
        <sz val="11.0"/>
      </rPr>
      <t>SC</t>
    </r>
  </si>
  <si>
    <r>
      <rPr>
        <rFont val="Arial"/>
        <color rgb="FF212529"/>
        <sz val="11.0"/>
      </rPr>
      <t>หนุน</t>
    </r>
  </si>
  <si>
    <r>
      <rPr>
        <rFont val="Arial"/>
        <color rgb="FF212529"/>
        <sz val="11.0"/>
      </rPr>
      <t>PROS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</si>
  <si>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</si>
  <si>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พุ่งแรง</t>
    </r>
  </si>
  <si>
    <r>
      <rPr>
        <rFont val="Arial"/>
        <color rgb="FF212529"/>
        <sz val="11.0"/>
      </rPr>
      <t>MASTER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</si>
  <si>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</si>
  <si>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น่าสน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</si>
  <si>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</si>
  <si>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</si>
  <si>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ลด</t>
    </r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</si>
  <si>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</si>
  <si>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แนวโน้ม</t>
    </r>
  </si>
  <si>
    <r>
      <rPr>
        <rFont val="Arial"/>
        <color rgb="FF212529"/>
        <sz val="11.0"/>
      </rPr>
      <t>โตต่อเนื่อง</t>
    </r>
  </si>
  <si>
    <t>https://thunhoon.com/article/286042</t>
  </si>
  <si>
    <t>TM ตั้งเป้าโกยยอด 700 ล. ใส่เกียร์ปั๊มมาร์จิ้น 40%</t>
  </si>
  <si>
    <r>
      <rPr>
        <rFont val="Arial"/>
        <color rgb="FF212529"/>
        <sz val="11.0"/>
      </rPr>
      <t>TM</t>
    </r>
  </si>
  <si>
    <r>
      <rPr>
        <rFont val="Arial"/>
        <color rgb="FF212529"/>
        <sz val="11.0"/>
      </rPr>
      <t>ตั้งเป้า</t>
    </r>
  </si>
  <si>
    <r>
      <rPr>
        <rFont val="Arial"/>
        <color rgb="FF212529"/>
        <sz val="11.0"/>
      </rPr>
      <t>โกยยอด</t>
    </r>
  </si>
  <si>
    <r>
      <rPr>
        <rFont val="Arial"/>
        <color rgb="FF212529"/>
        <sz val="11.0"/>
      </rPr>
      <t>TM</t>
    </r>
  </si>
  <si>
    <r>
      <rPr>
        <rFont val="Arial"/>
        <color rgb="FF212529"/>
        <sz val="11.0"/>
      </rPr>
      <t>มาร์จิ้น</t>
    </r>
  </si>
  <si>
    <r>
      <rPr>
        <rFont val="Arial"/>
        <color rgb="FF212529"/>
        <sz val="11.0"/>
      </rPr>
      <t>ปั๊ม</t>
    </r>
  </si>
  <si>
    <r>
      <rPr>
        <rFont val="Arial"/>
        <color rgb="FF212529"/>
        <sz val="11.0"/>
      </rPr>
      <t>KWM</t>
    </r>
  </si>
  <si>
    <r>
      <rPr>
        <rFont val="Arial"/>
        <color rgb="FF212529"/>
        <sz val="11.0"/>
      </rPr>
      <t>ดีมานด์</t>
    </r>
  </si>
  <si>
    <r>
      <rPr>
        <rFont val="Arial"/>
        <color rgb="FF212529"/>
        <sz val="11.0"/>
      </rPr>
      <t>อื้อ</t>
    </r>
  </si>
  <si>
    <r>
      <rPr>
        <rFont val="Arial"/>
        <color rgb="FF212529"/>
        <sz val="11.0"/>
      </rPr>
      <t>TEGH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</si>
  <si>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</si>
  <si>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หนุน</t>
    </r>
  </si>
  <si>
    <t>https://thunhoon.com/article/286053</t>
  </si>
  <si>
    <t>PTTEPเจาะเนื้อแท้กำไร จับตาQ1ขายโตต่อ</t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</si>
  <si>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</si>
  <si>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ขาย</t>
    </r>
  </si>
  <si>
    <r>
      <rPr>
        <rFont val="Arial"/>
        <color rgb="FF212529"/>
        <sz val="11.0"/>
      </rPr>
      <t>โตต่อ</t>
    </r>
  </si>
  <si>
    <r>
      <rPr>
        <rFont val="Arial"/>
        <color rgb="FF212529"/>
        <sz val="11.0"/>
      </rPr>
      <t>PLUS</t>
    </r>
  </si>
  <si>
    <r>
      <rPr>
        <rFont val="Arial"/>
        <color rgb="FF212529"/>
        <sz val="11.0"/>
      </rPr>
      <t>รับทรัพย์</t>
    </r>
  </si>
  <si>
    <r>
      <rPr>
        <rFont val="Arial"/>
        <color rgb="FF212529"/>
        <sz val="11.0"/>
      </rPr>
      <t>ธุรกิจ</t>
    </r>
  </si>
  <si>
    <t>https://thunhoon.com/article/286212</t>
  </si>
  <si>
    <t>หุ้นไทยวันนี้(10 ม.ค.67) ลบ 1.41 จุด ขาย BBL-KBANK ซื้อ BH</t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</si>
  <si>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</si>
  <si>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</si>
  <si>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</si>
  <si>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</si>
  <si>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</si>
  <si>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</si>
  <si>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BH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</si>
  <si>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</si>
  <si>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</si>
  <si>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ASW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</si>
  <si>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</si>
  <si>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ทำนิวไฮ</t>
    </r>
  </si>
  <si>
    <r>
      <rPr>
        <rFont val="Arial"/>
        <color rgb="FF212529"/>
        <sz val="11.0"/>
      </rPr>
      <t>TTB</t>
    </r>
  </si>
  <si>
    <r>
      <rPr>
        <rFont val="Arial"/>
        <color rgb="FF212529"/>
        <sz val="11.0"/>
      </rPr>
      <t>มอง</t>
    </r>
  </si>
  <si>
    <r>
      <rPr>
        <rFont val="Arial"/>
        <color rgb="FF212529"/>
        <sz val="11.0"/>
      </rPr>
      <t>upside</t>
    </r>
  </si>
  <si>
    <t>https://thunhoon.com/article/286174</t>
  </si>
  <si>
    <t>หุ้นไทยพักเที่ยงวันนี้(10 ม.ค.67)ลบ 0.79 จุด ขายหุ้นแบงก์ BBL-KBANK-SCB</t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</si>
  <si>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</si>
  <si>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</si>
  <si>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</si>
  <si>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</si>
  <si>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</si>
  <si>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</si>
  <si>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</si>
  <si>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</si>
  <si>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</si>
  <si>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t>https://thunhoon.com/article/286169</t>
  </si>
  <si>
    <t>STEC จะดีขึ้นในครึ่งปีหลัง บล.กสิกรฯมองเป้า 12.85 บ.</t>
  </si>
  <si>
    <r>
      <rPr>
        <rFont val="Arial"/>
        <color rgb="FF212529"/>
        <sz val="11.0"/>
      </rPr>
      <t>STEC</t>
    </r>
  </si>
  <si>
    <r>
      <rPr>
        <rFont val="Arial"/>
        <color rgb="FF212529"/>
        <sz val="11.0"/>
      </rPr>
      <t>จะดีขึ้น</t>
    </r>
  </si>
  <si>
    <r>
      <rPr>
        <rFont val="Arial"/>
        <color rgb="FF212529"/>
        <sz val="11.0"/>
      </rPr>
      <t>ธุรกิจ</t>
    </r>
  </si>
  <si>
    <r>
      <rPr>
        <rFont val="Arial"/>
        <color rgb="FF212529"/>
        <sz val="11.0"/>
      </rPr>
      <t>DRT</t>
    </r>
  </si>
  <si>
    <r>
      <rPr>
        <rFont val="Arial"/>
        <color rgb="FF212529"/>
        <sz val="11.0"/>
      </rPr>
      <t>วัสดุก่อสร้าง</t>
    </r>
  </si>
  <si>
    <r>
      <rPr>
        <rFont val="Arial"/>
        <color rgb="FF212529"/>
        <sz val="11.0"/>
      </rPr>
      <t>เติบโต</t>
    </r>
  </si>
  <si>
    <r>
      <rPr>
        <rFont val="Arial"/>
        <color rgb="FF212529"/>
        <sz val="11.0"/>
      </rPr>
      <t>SIRI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</si>
  <si>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</si>
  <si>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ดี</t>
    </r>
  </si>
  <si>
    <r>
      <rPr>
        <rFont val="Arial"/>
        <color rgb="FF212529"/>
        <sz val="11.0"/>
      </rPr>
      <t>MTC</t>
    </r>
  </si>
  <si>
    <r>
      <rPr>
        <rFont val="Arial"/>
        <color rgb="FF212529"/>
        <sz val="11.0"/>
      </rPr>
      <t>คุณภาพสินทรัพย์</t>
    </r>
  </si>
  <si>
    <r>
      <rPr>
        <rFont val="Arial"/>
        <color rgb="FF212529"/>
        <sz val="11.0"/>
      </rPr>
      <t>ดีขึ้น</t>
    </r>
  </si>
  <si>
    <r>
      <rPr>
        <rFont val="Arial"/>
        <color rgb="FF212529"/>
        <sz val="11.0"/>
      </rPr>
      <t>OSP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</si>
  <si>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</si>
  <si>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ฟื้นตัว</t>
    </r>
  </si>
  <si>
    <r>
      <rPr>
        <rFont val="Arial"/>
        <color rgb="FF212529"/>
        <sz val="11.0"/>
      </rPr>
      <t>SAPPE</t>
    </r>
  </si>
  <si>
    <r>
      <rPr>
        <rFont val="Arial"/>
        <color rgb="FF212529"/>
        <sz val="11.0"/>
      </rPr>
      <t>โบรกคาด</t>
    </r>
  </si>
  <si>
    <r>
      <rPr>
        <rFont val="Arial"/>
        <color rgb="FF212529"/>
        <sz val="11.0"/>
      </rPr>
      <t>ชะลอตัว</t>
    </r>
  </si>
  <si>
    <r>
      <rPr>
        <rFont val="Arial"/>
        <color rgb="FF212529"/>
        <sz val="11.0"/>
      </rPr>
      <t>SAPPE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</si>
  <si>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</si>
  <si>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หนุน</t>
    </r>
  </si>
  <si>
    <r>
      <rPr>
        <rFont val="Arial"/>
        <color rgb="FF212529"/>
        <sz val="11.0"/>
      </rPr>
      <t>SCGP</t>
    </r>
  </si>
  <si>
    <r>
      <rPr>
        <rFont val="Arial"/>
        <color rgb="FF212529"/>
        <sz val="11.0"/>
      </rPr>
      <t>ผลประกอบการ</t>
    </r>
  </si>
  <si>
    <r>
      <rPr>
        <rFont val="Arial"/>
        <color rgb="FF212529"/>
        <sz val="11.0"/>
      </rPr>
      <t>ฟื้นตัวช้า</t>
    </r>
  </si>
  <si>
    <r>
      <rPr>
        <rFont val="Arial"/>
        <color rgb="FF212529"/>
        <sz val="11.0"/>
      </rPr>
      <t>MINT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</si>
  <si>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</si>
  <si>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</si>
  <si>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MINT</t>
    </r>
  </si>
  <si>
    <r>
      <rPr>
        <rFont val="Arial"/>
        <color rgb="FF212529"/>
        <sz val="11.0"/>
      </rPr>
      <t>กระแสเงินสด</t>
    </r>
  </si>
  <si>
    <r>
      <rPr>
        <rFont val="Arial"/>
        <color rgb="FF212529"/>
        <sz val="11.0"/>
      </rPr>
      <t>แกร่ง</t>
    </r>
  </si>
  <si>
    <r>
      <rPr>
        <rFont val="Arial"/>
        <color rgb="FF212529"/>
        <sz val="11.0"/>
      </rPr>
      <t>KTMS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</si>
  <si>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</si>
  <si>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โตโดด</t>
    </r>
  </si>
  <si>
    <r>
      <rPr>
        <rFont val="Arial"/>
        <color rgb="FF212529"/>
        <sz val="11.0"/>
      </rPr>
      <t>MASTER</t>
    </r>
  </si>
  <si>
    <r>
      <rPr>
        <rFont val="Arial"/>
        <color rgb="FF212529"/>
        <sz val="11.0"/>
      </rPr>
      <t>กูรูส่อง</t>
    </r>
  </si>
  <si>
    <r>
      <rPr>
        <rFont val="Arial"/>
        <color rgb="FF212529"/>
        <sz val="11.0"/>
      </rPr>
      <t>มีอัพไซด์</t>
    </r>
  </si>
  <si>
    <t>https://thunhoon.com/article/286126</t>
  </si>
  <si>
    <t>LEOโล่งขนส่งพ้นจุดต่ำสุด ซุ่มดีลควบรวมพาร์ตเนอร์</t>
  </si>
  <si>
    <r>
      <rPr>
        <rFont val="Arial"/>
        <color rgb="FF212529"/>
        <sz val="11.0"/>
      </rPr>
      <t>LEO</t>
    </r>
  </si>
  <si>
    <r>
      <rPr>
        <rFont val="Arial"/>
        <color rgb="FF212529"/>
        <sz val="11.0"/>
      </rPr>
      <t>ขนส่ง</t>
    </r>
  </si>
  <si>
    <r>
      <rPr>
        <rFont val="Arial"/>
        <color rgb="FF212529"/>
        <sz val="11.0"/>
      </rPr>
      <t>พ้นจุดต่ำสุด</t>
    </r>
  </si>
  <si>
    <r>
      <rPr>
        <rFont val="Arial"/>
        <color rgb="FF212529"/>
        <sz val="11.0"/>
      </rPr>
      <t>ZIGA</t>
    </r>
  </si>
  <si>
    <r>
      <rPr>
        <rFont val="Arial"/>
        <color rgb="FF212529"/>
        <sz val="11.0"/>
      </rPr>
      <t>บิทคอยน์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</si>
  <si>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</si>
  <si>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MVP</t>
    </r>
  </si>
  <si>
    <r>
      <rPr>
        <rFont val="Arial"/>
        <color rgb="FF212529"/>
        <sz val="11.0"/>
      </rPr>
      <t>บิทคอยน์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</si>
  <si>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</si>
  <si>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PTG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</si>
  <si>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</si>
  <si>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ดี</t>
    </r>
  </si>
  <si>
    <r>
      <rPr>
        <rFont val="Arial"/>
        <color rgb="FF212529"/>
        <sz val="11.0"/>
      </rPr>
      <t>PTG</t>
    </r>
  </si>
  <si>
    <r>
      <rPr>
        <rFont val="Arial"/>
        <color rgb="FF212529"/>
        <sz val="11.0"/>
      </rPr>
      <t>มาร์จิ้น</t>
    </r>
  </si>
  <si>
    <r>
      <rPr>
        <rFont val="Arial"/>
        <color rgb="FF212529"/>
        <sz val="11.0"/>
      </rPr>
      <t>ดัน</t>
    </r>
  </si>
  <si>
    <r>
      <rPr>
        <rFont val="Arial"/>
        <color rgb="FF212529"/>
        <sz val="11.0"/>
      </rPr>
      <t>EA</t>
    </r>
  </si>
  <si>
    <r>
      <rPr>
        <rFont val="Arial"/>
        <color rgb="FF212529"/>
        <sz val="11.0"/>
      </rPr>
      <t>ดีลขาย</t>
    </r>
  </si>
  <si>
    <r>
      <rPr>
        <rFont val="Arial"/>
        <color rgb="FF212529"/>
        <sz val="11.0"/>
      </rPr>
      <t>เพิ่ม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</si>
  <si>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</si>
  <si>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ลั่น</t>
    </r>
  </si>
  <si>
    <r>
      <rPr>
        <rFont val="Arial"/>
        <color rgb="FF212529"/>
        <sz val="11.0"/>
      </rPr>
      <t>ปีนี้โต</t>
    </r>
  </si>
  <si>
    <r>
      <rPr>
        <rFont val="Arial"/>
        <color rgb="FF212529"/>
        <sz val="11.0"/>
      </rPr>
      <t>AEONTS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</si>
  <si>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</si>
  <si>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ลด</t>
    </r>
  </si>
  <si>
    <t>https://thunhoon.com/article/286315</t>
  </si>
  <si>
    <t>หุ้นไทยวันนี้(11 ม.ค.67) ลบ 5.28 จุด ขาย COM7-SCC-DELTA</t>
  </si>
  <si>
    <r>
      <rPr>
        <rFont val="Arial"/>
        <color rgb="FF212529"/>
        <sz val="11.0"/>
      </rPr>
      <t>COM7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</si>
  <si>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</si>
  <si>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</si>
  <si>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SCC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</si>
  <si>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</si>
  <si>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</si>
  <si>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</si>
  <si>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</si>
  <si>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</si>
  <si>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KCE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</si>
  <si>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</si>
  <si>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เติบโต</t>
    </r>
  </si>
  <si>
    <r>
      <rPr>
        <rFont val="Arial"/>
        <color rgb="FF212529"/>
        <sz val="11.0"/>
      </rPr>
      <t>M</t>
    </r>
  </si>
  <si>
    <r>
      <rPr>
        <rFont val="Arial"/>
        <color rgb="FF212529"/>
        <sz val="11.0"/>
      </rPr>
      <t>พลิก</t>
    </r>
  </si>
  <si>
    <r>
      <rPr>
        <rFont val="Arial"/>
        <color rgb="FF212529"/>
        <sz val="11.0"/>
      </rPr>
      <t>ติดลบ</t>
    </r>
  </si>
  <si>
    <r>
      <rPr>
        <rFont val="Arial"/>
        <color rgb="FF212529"/>
        <sz val="11.0"/>
      </rPr>
      <t>SSSG</t>
    </r>
  </si>
  <si>
    <r>
      <rPr>
        <rFont val="Arial"/>
        <color rgb="FF212529"/>
        <sz val="11.0"/>
      </rPr>
      <t>พลิก</t>
    </r>
  </si>
  <si>
    <r>
      <rPr>
        <rFont val="Arial"/>
        <color rgb="FF212529"/>
        <sz val="11.0"/>
      </rPr>
      <t>ติดลบ</t>
    </r>
  </si>
  <si>
    <r>
      <rPr>
        <rFont val="Arial"/>
        <color rgb="FF212529"/>
        <sz val="11.0"/>
      </rPr>
      <t>AUCT</t>
    </r>
  </si>
  <si>
    <r>
      <rPr>
        <rFont val="Arial"/>
        <color rgb="FF212529"/>
        <sz val="11.0"/>
      </rPr>
      <t>ตลาดรถยนต์</t>
    </r>
  </si>
  <si>
    <r>
      <rPr>
        <rFont val="Arial"/>
        <color rgb="FF212529"/>
        <sz val="11.0"/>
      </rPr>
      <t>เติบโต</t>
    </r>
  </si>
  <si>
    <r>
      <rPr>
        <rFont val="Arial"/>
        <color rgb="FF212529"/>
        <sz val="11.0"/>
      </rPr>
      <t>CHAYO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</si>
  <si>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</si>
  <si>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Upside</t>
    </r>
  </si>
  <si>
    <t>https://thunhoon.com/article/286271</t>
  </si>
  <si>
    <t>หุ้นไทยพักเที่ยงวันนี้(11 ม.ค.67) ลบ 0.94 จุด ขาย COM7-SCC ซื้อ BGRIM</t>
  </si>
  <si>
    <r>
      <rPr>
        <rFont val="Arial"/>
        <color rgb="FF212529"/>
        <sz val="11.0"/>
      </rPr>
      <t>COM7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</si>
  <si>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</si>
  <si>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</si>
  <si>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SCC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</si>
  <si>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</si>
  <si>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</si>
  <si>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BGRIM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</si>
  <si>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</si>
  <si>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</si>
  <si>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BH</t>
    </r>
  </si>
  <si>
    <r>
      <rPr>
        <rFont val="Arial"/>
        <color rgb="FF212529"/>
        <sz val="11.0"/>
      </rPr>
      <t>คาด</t>
    </r>
  </si>
  <si>
    <r>
      <rPr>
        <rFont val="Arial"/>
        <color rgb="FF212529"/>
        <sz val="11.0"/>
      </rPr>
      <t>ทำนิวไฮ</t>
    </r>
  </si>
  <si>
    <r>
      <rPr>
        <rFont val="Arial"/>
        <color rgb="FF212529"/>
        <sz val="11.0"/>
      </rPr>
      <t>PR9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</si>
  <si>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</si>
  <si>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ดีขึ้น</t>
    </r>
  </si>
  <si>
    <r>
      <rPr>
        <rFont val="Arial"/>
        <color rgb="FF212529"/>
        <sz val="11.0"/>
      </rPr>
      <t>QH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</si>
  <si>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</si>
  <si>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เติบโตมั่นคง</t>
    </r>
  </si>
  <si>
    <t>https://thunhoon.com/article/286252</t>
  </si>
  <si>
    <t>ส่องหุ้นกลุ่มส่งออกอาหาร มีแรงหนุนค่าบาทอ่อน-ราคาหมูขึ้น โบรกฯชู CPF</t>
  </si>
  <si>
    <r>
      <rPr>
        <rFont val="Arial"/>
        <color rgb="FF212529"/>
        <sz val="11.0"/>
      </rPr>
      <t>CPF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</si>
  <si>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</si>
  <si>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ขึ้น</t>
    </r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</si>
  <si>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</si>
  <si>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ผลงาน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</si>
  <si>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</si>
  <si>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</si>
  <si>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ผลงาน</t>
    </r>
  </si>
  <si>
    <r>
      <rPr>
        <rFont val="Arial"/>
        <color rgb="FF212529"/>
        <sz val="11.0"/>
      </rPr>
      <t>โต</t>
    </r>
  </si>
  <si>
    <t>https://thunhoon.com/article/286408</t>
  </si>
  <si>
    <t>SCAPสู่ปีแห่งการเติบโต รุกขยายฐานทั้งใน-ตปท.</t>
  </si>
  <si>
    <r>
      <rPr>
        <rFont val="Arial"/>
        <color rgb="FF212529"/>
        <sz val="11.0"/>
      </rPr>
      <t>SCAP</t>
    </r>
  </si>
  <si>
    <r>
      <rPr>
        <rFont val="Arial"/>
        <color rgb="FF212529"/>
        <sz val="11.0"/>
      </rPr>
      <t>เติบโต</t>
    </r>
  </si>
  <si>
    <r>
      <rPr>
        <rFont val="Arial"/>
        <color rgb="FF212529"/>
        <sz val="11.0"/>
      </rPr>
      <t>ธุรกิจ</t>
    </r>
  </si>
  <si>
    <t>https://thunhoon.com/article/286398</t>
  </si>
  <si>
    <t>หุ้นไทยวันนี้(12 ม.ค.67) บวก 5.29 จุด ซื้อ KBANK-MINT ขาย PTT</t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</si>
  <si>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</si>
  <si>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</si>
  <si>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</si>
  <si>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MINT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</si>
  <si>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</si>
  <si>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</si>
  <si>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PTT</t>
    </r>
  </si>
  <si>
    <r>
      <rPr>
        <rFont val="Arial"/>
        <color rgb="FF212529"/>
        <sz val="11.0"/>
      </rPr>
      <t>ขาย</t>
    </r>
  </si>
  <si>
    <r>
      <rPr>
        <rFont val="Arial"/>
        <color rgb="FF212529"/>
        <sz val="11.0"/>
      </rPr>
      <t>หุ้น</t>
    </r>
  </si>
  <si>
    <t>https://thunhoon.com/article/286384</t>
  </si>
  <si>
    <t>ส่องประเด็น เฟ้น 4 หุ้นเด่น AOT-CBG-EGCO-PTTEP</t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</si>
  <si>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</si>
  <si>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</si>
  <si>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</si>
  <si>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CBG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</si>
  <si>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</si>
  <si>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</si>
  <si>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EGCO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</si>
  <si>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</si>
  <si>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</si>
  <si>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</si>
  <si>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</si>
  <si>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เด่น</t>
    </r>
  </si>
  <si>
    <t>https://thunhoon.com/article/286367</t>
  </si>
  <si>
    <t>หุ้นไทยพักเที่ยงวันนี้(12 ม.ค.67) บวก 3.35 จุด ซื้อ CPAXT-KBANK-MINT</t>
  </si>
  <si>
    <r>
      <rPr>
        <rFont val="Arial"/>
        <color rgb="FF212529"/>
        <sz val="11.0"/>
      </rPr>
      <t>CPAXT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</si>
  <si>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</si>
  <si>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</si>
  <si>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</si>
  <si>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</si>
  <si>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</si>
  <si>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MINT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</si>
  <si>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</si>
  <si>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</si>
  <si>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TTB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</si>
  <si>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</si>
  <si>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</si>
  <si>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AUCT</t>
    </r>
  </si>
  <si>
    <r>
      <rPr>
        <rFont val="Arial"/>
        <color rgb="FF212529"/>
        <sz val="11.0"/>
      </rPr>
      <t>โบรกฯ คาด</t>
    </r>
  </si>
  <si>
    <r>
      <rPr>
        <rFont val="Arial"/>
        <color rgb="FF212529"/>
        <sz val="11.0"/>
      </rPr>
      <t>สดใส</t>
    </r>
  </si>
  <si>
    <r>
      <rPr>
        <rFont val="Arial"/>
        <color rgb="FF212529"/>
        <sz val="11.0"/>
      </rPr>
      <t>ITC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</si>
  <si>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</si>
  <si>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</si>
  <si>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ITC</t>
    </r>
  </si>
  <si>
    <r>
      <rPr>
        <rFont val="Arial"/>
        <color rgb="FF212529"/>
        <sz val="11.0"/>
      </rPr>
      <t>แนะ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</si>
  <si>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</si>
  <si>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CPAXT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</si>
  <si>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</si>
  <si>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ดีดขึ้น</t>
    </r>
  </si>
  <si>
    <r>
      <rPr>
        <rFont val="Arial"/>
        <color rgb="FF212529"/>
        <sz val="11.0"/>
      </rPr>
      <t>CPAXT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</si>
  <si>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</si>
  <si>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อัพ</t>
    </r>
  </si>
  <si>
    <r>
      <rPr>
        <rFont val="Arial"/>
        <color rgb="FF212529"/>
        <sz val="11.0"/>
      </rPr>
      <t>CPAXT</t>
    </r>
  </si>
  <si>
    <r>
      <rPr>
        <rFont val="Arial"/>
        <color rgb="FF212529"/>
        <sz val="11.0"/>
      </rPr>
      <t>แนวโน้ม</t>
    </r>
  </si>
  <si>
    <r>
      <rPr>
        <rFont val="Arial"/>
        <color rgb="FF212529"/>
        <sz val="11.0"/>
      </rPr>
      <t>ดีต่อเนื่อง</t>
    </r>
  </si>
  <si>
    <r>
      <rPr>
        <rFont val="Arial"/>
        <color rgb="FF212529"/>
        <sz val="11.0"/>
      </rPr>
      <t>AEONTS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</si>
  <si>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</si>
  <si>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อ่อนแอ</t>
    </r>
  </si>
  <si>
    <r>
      <rPr>
        <rFont val="Arial"/>
        <color rgb="FF212529"/>
        <sz val="11.0"/>
      </rPr>
      <t>COM7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</si>
  <si>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</si>
  <si>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เติบโต</t>
    </r>
  </si>
  <si>
    <r>
      <rPr>
        <rFont val="Arial"/>
        <color rgb="FF212529"/>
        <sz val="11.0"/>
      </rPr>
      <t>SCGD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</si>
  <si>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</si>
  <si>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มากขึ้น</t>
    </r>
  </si>
  <si>
    <t>13/01/2024</t>
  </si>
  <si>
    <r>
      <rPr>
        <rFont val="Arial"/>
        <color rgb="FF212529"/>
        <sz val="11.0"/>
      </rPr>
      <t>ADVANC</t>
    </r>
  </si>
  <si>
    <r>
      <rPr>
        <rFont val="Arial"/>
        <color rgb="FF212529"/>
        <sz val="11.0"/>
      </rPr>
      <t>แนวโน้ม</t>
    </r>
  </si>
  <si>
    <r>
      <rPr>
        <rFont val="Arial"/>
        <color rgb="FF212529"/>
        <sz val="11.0"/>
      </rPr>
      <t>แข็งแกร่ง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</si>
  <si>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</si>
  <si>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</si>
  <si>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กลับมาเติบโต</t>
    </r>
  </si>
  <si>
    <r>
      <rPr>
        <rFont val="Arial"/>
        <color rgb="FF212529"/>
        <sz val="11.0"/>
      </rPr>
      <t>SAPPE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</si>
  <si>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</si>
  <si>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กลับมาเติบโต</t>
    </r>
  </si>
  <si>
    <r>
      <rPr>
        <rFont val="Arial"/>
        <color rgb="FF212529"/>
        <sz val="11.0"/>
      </rPr>
      <t>SAPPE</t>
    </r>
  </si>
  <si>
    <r>
      <rPr>
        <rFont val="Arial"/>
        <color rgb="FF212529"/>
        <sz val="11.0"/>
      </rPr>
      <t>แนะ</t>
    </r>
  </si>
  <si>
    <r>
      <rPr>
        <rFont val="Arial"/>
        <color rgb="FF212529"/>
        <sz val="11.0"/>
      </rPr>
      <t>ซื้อ</t>
    </r>
  </si>
  <si>
    <t>14/01/2024</t>
  </si>
  <si>
    <r>
      <rPr>
        <rFont val="Arial"/>
        <color rgb="FF212529"/>
        <sz val="11.0"/>
      </rPr>
      <t>MASTER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</si>
  <si>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</si>
  <si>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โตแกร่ง</t>
    </r>
  </si>
  <si>
    <r>
      <rPr>
        <rFont val="Arial"/>
        <color rgb="FF212529"/>
        <sz val="11.0"/>
      </rPr>
      <t>LH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</si>
  <si>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</si>
  <si>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อ่อนแอ</t>
    </r>
  </si>
  <si>
    <t>15/01/2024</t>
  </si>
  <si>
    <r>
      <rPr>
        <rFont val="Arial"/>
        <color rgb="FF212529"/>
        <sz val="11.0"/>
      </rPr>
      <t>LPF</t>
    </r>
  </si>
  <si>
    <r>
      <rPr>
        <rFont val="Arial"/>
        <color rgb="FF212529"/>
        <sz val="11.0"/>
      </rPr>
      <t>สินทรัพย์</t>
    </r>
  </si>
  <si>
    <r>
      <rPr>
        <rFont val="Arial"/>
        <color rgb="FF212529"/>
        <sz val="11.0"/>
      </rPr>
      <t>เพิ่ม</t>
    </r>
  </si>
  <si>
    <r>
      <rPr>
        <rFont val="Arial"/>
        <color rgb="FF212529"/>
        <sz val="11.0"/>
      </rPr>
      <t>LPF</t>
    </r>
  </si>
  <si>
    <r>
      <rPr>
        <rFont val="Arial"/>
        <color rgb="FF212529"/>
        <sz val="11.0"/>
      </rPr>
      <t>มูลค่าเงินลงทุน</t>
    </r>
  </si>
  <si>
    <r>
      <rPr>
        <rFont val="Arial"/>
        <color rgb="FF212529"/>
        <sz val="11.0"/>
      </rPr>
      <t>ดีขึ้น</t>
    </r>
  </si>
  <si>
    <t>https://thunhoon.com/article/286498</t>
  </si>
  <si>
    <t>หุ้นไทยวันนี้(15 ม.ค.67) ลบ 6.51 จุด ขาย PTT-MTC-BDMS</t>
  </si>
  <si>
    <r>
      <rPr>
        <rFont val="Arial"/>
        <color rgb="FF212529"/>
        <sz val="11.0"/>
      </rPr>
      <t>PTT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</si>
  <si>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</si>
  <si>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</si>
  <si>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MTC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</si>
  <si>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</si>
  <si>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</si>
  <si>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BDMS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</si>
  <si>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</si>
  <si>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</si>
  <si>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ORI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</si>
  <si>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</si>
  <si>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กวาด</t>
    </r>
  </si>
  <si>
    <r>
      <rPr>
        <rFont val="Arial"/>
        <color rgb="FF212529"/>
        <sz val="11.0"/>
      </rPr>
      <t>ORI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</si>
  <si>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</si>
  <si>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ออลไทม์ไฮ</t>
    </r>
  </si>
  <si>
    <r>
      <rPr>
        <rFont val="Arial"/>
        <color rgb="FF212529"/>
        <sz val="11.0"/>
      </rPr>
      <t>ORI</t>
    </r>
  </si>
  <si>
    <r>
      <rPr>
        <rFont val="Arial"/>
        <color rgb="FF212529"/>
        <sz val="11.0"/>
      </rPr>
      <t>โตทะลุเป้า</t>
    </r>
  </si>
  <si>
    <r>
      <rPr>
        <rFont val="Arial"/>
        <color rgb="FF212529"/>
        <sz val="11.0"/>
      </rPr>
      <t>ธุรกิจ</t>
    </r>
  </si>
  <si>
    <t>https://thunhoon.com/article/286462</t>
  </si>
  <si>
    <t>หุ้นไทยพักเที่ยงวันนี้(15 ม.ค.67) บวก 1.21 จุด ซื้อ GULF-BBL ขาย PTT</t>
  </si>
  <si>
    <r>
      <rPr>
        <rFont val="Arial"/>
        <color rgb="FF212529"/>
        <sz val="11.0"/>
      </rPr>
      <t>GULF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</si>
  <si>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</si>
  <si>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</si>
  <si>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</si>
  <si>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</si>
  <si>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</si>
  <si>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PTT</t>
    </r>
  </si>
  <si>
    <r>
      <rPr>
        <rFont val="Arial"/>
        <color rgb="FF212529"/>
        <sz val="11.0"/>
      </rPr>
      <t>ขาย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</si>
  <si>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</si>
  <si>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SUN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</si>
  <si>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</si>
  <si>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จะดีกว่าคาดมาก</t>
    </r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</si>
  <si>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</si>
  <si>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ผลงาน</t>
    </r>
  </si>
  <si>
    <r>
      <rPr>
        <rFont val="Arial"/>
        <color rgb="FF212529"/>
        <sz val="11.0"/>
      </rPr>
      <t>ต่ำกว่าคาด</t>
    </r>
  </si>
  <si>
    <r>
      <rPr>
        <rFont val="Arial"/>
        <color rgb="FF212529"/>
        <sz val="11.0"/>
      </rPr>
      <t>PTT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</si>
  <si>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</si>
  <si>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</si>
  <si>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PTT</t>
    </r>
  </si>
  <si>
    <r>
      <rPr>
        <rFont val="Arial"/>
        <color rgb="FF212529"/>
        <sz val="11.0"/>
      </rPr>
      <t>โบรกฯมอง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</si>
  <si>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</si>
  <si>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CPAXT</t>
    </r>
  </si>
  <si>
    <r>
      <rPr>
        <rFont val="Arial"/>
        <color rgb="FF212529"/>
        <sz val="11.0"/>
      </rPr>
      <t>กระแสเงินสด</t>
    </r>
  </si>
  <si>
    <r>
      <rPr>
        <rFont val="Arial"/>
        <color rgb="FF212529"/>
        <sz val="11.0"/>
      </rPr>
      <t>ดี</t>
    </r>
  </si>
  <si>
    <r>
      <rPr>
        <rFont val="Arial"/>
        <color rgb="FF212529"/>
        <sz val="11.0"/>
      </rPr>
      <t>CPAXT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</si>
  <si>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</si>
  <si>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</si>
  <si>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SUSCO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</si>
  <si>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</si>
  <si>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ดัน</t>
    </r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</si>
  <si>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</si>
  <si>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กำไรสุทธิ</t>
    </r>
  </si>
  <si>
    <r>
      <rPr>
        <rFont val="Arial"/>
        <color rgb="FF212529"/>
        <sz val="11.0"/>
      </rPr>
      <t>ลดลง</t>
    </r>
  </si>
  <si>
    <r>
      <rPr>
        <rFont val="Arial"/>
        <color rgb="FF212529"/>
        <sz val="11.0"/>
      </rPr>
      <t>MCA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</si>
  <si>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</si>
  <si>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</si>
  <si>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PIMO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</si>
  <si>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</si>
  <si>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ฟื้น</t>
    </r>
  </si>
  <si>
    <r>
      <rPr>
        <rFont val="Arial"/>
        <color rgb="FF212529"/>
        <sz val="11.0"/>
      </rPr>
      <t>PIMO</t>
    </r>
  </si>
  <si>
    <r>
      <rPr>
        <rFont val="Arial"/>
        <color rgb="FF212529"/>
        <sz val="11.0"/>
      </rPr>
      <t>ออเดอร์</t>
    </r>
  </si>
  <si>
    <r>
      <rPr>
        <rFont val="Arial"/>
        <color rgb="FF212529"/>
        <sz val="11.0"/>
      </rPr>
      <t>พรึ่บ</t>
    </r>
  </si>
  <si>
    <t>https://thunhoon.com/article/286433</t>
  </si>
  <si>
    <t>JMARTฟื้นไม่ธรรมดา อีซี่อี-รีซีฟดันยอดขาย</t>
  </si>
  <si>
    <r>
      <rPr>
        <rFont val="Arial"/>
        <color rgb="FF212529"/>
        <sz val="11.0"/>
      </rPr>
      <t>JMART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</si>
  <si>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</si>
  <si>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ดัน</t>
    </r>
  </si>
  <si>
    <r>
      <rPr>
        <rFont val="Arial"/>
        <color rgb="FF212529"/>
        <sz val="11.0"/>
      </rPr>
      <t>JMART</t>
    </r>
  </si>
  <si>
    <r>
      <rPr>
        <rFont val="Arial"/>
        <color rgb="FF212529"/>
        <sz val="11.0"/>
      </rPr>
      <t>ฟื้นไม่ธรรมดา</t>
    </r>
  </si>
  <si>
    <r>
      <rPr>
        <rFont val="Arial"/>
        <color rgb="FF212529"/>
        <sz val="11.0"/>
      </rPr>
      <t>ธุรกิจ</t>
    </r>
  </si>
  <si>
    <t>16/01/2024</t>
  </si>
  <si>
    <t>https://thunhoon.com/article/286587</t>
  </si>
  <si>
    <t>หุ้นไทยวันนี้(16 ม.ค.67) ร่วง 5.30 จุด ขาย DELTA-CPN-CPALL</t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</si>
  <si>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</si>
  <si>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</si>
  <si>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</si>
  <si>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CPN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</si>
  <si>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</si>
  <si>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</si>
  <si>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</si>
  <si>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</si>
  <si>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</si>
  <si>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</si>
  <si>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ผลงาน</t>
    </r>
  </si>
  <si>
    <r>
      <rPr>
        <rFont val="Arial"/>
        <color rgb="FF212529"/>
        <sz val="11.0"/>
      </rPr>
      <t>เป้าโต</t>
    </r>
  </si>
  <si>
    <r>
      <rPr>
        <rFont val="Arial"/>
        <color rgb="FF212529"/>
        <sz val="11.0"/>
      </rPr>
      <t>MASTER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</si>
  <si>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</si>
  <si>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New High</t>
    </r>
  </si>
  <si>
    <r>
      <rPr>
        <rFont val="Arial"/>
        <color rgb="FF212529"/>
        <sz val="11.0"/>
      </rPr>
      <t>SPRC</t>
    </r>
  </si>
  <si>
    <r>
      <rPr>
        <rFont val="Arial"/>
        <color rgb="FF212529"/>
        <sz val="11.0"/>
      </rPr>
      <t>โบรกคาด</t>
    </r>
  </si>
  <si>
    <r>
      <rPr>
        <rFont val="Arial"/>
        <color rgb="FF212529"/>
        <sz val="11.0"/>
      </rPr>
      <t>ขาดทุน</t>
    </r>
  </si>
  <si>
    <t>https://thunhoon.com/article/286551</t>
  </si>
  <si>
    <t>หุ้นไทยพักเที่ยงวันนี้(16 ม.ค.67) ลบ 2.76 จุด ขาย TISCO-TIDLOR-DELTA</t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</si>
  <si>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</si>
  <si>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</si>
  <si>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</si>
  <si>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TIDLOR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</si>
  <si>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</si>
  <si>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</si>
  <si>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DELTA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</si>
  <si>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</si>
  <si>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</si>
  <si>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</si>
  <si>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เงินปันผล</t>
    </r>
  </si>
  <si>
    <r>
      <rPr>
        <rFont val="Arial"/>
        <color rgb="FF212529"/>
        <sz val="11.0"/>
      </rPr>
      <t>สูงสุด</t>
    </r>
  </si>
  <si>
    <r>
      <rPr>
        <rFont val="Arial"/>
        <color rgb="FF212529"/>
        <sz val="11.0"/>
      </rPr>
      <t>ICHI</t>
    </r>
  </si>
  <si>
    <r>
      <rPr>
        <rFont val="Arial"/>
        <color rgb="FF212529"/>
        <sz val="11.0"/>
      </rPr>
      <t>งบ Q4</t>
    </r>
  </si>
  <si>
    <r>
      <rPr>
        <rFont val="Arial"/>
        <color rgb="FF212529"/>
        <sz val="11.0"/>
      </rPr>
      <t>น่าจะโตเด่น</t>
    </r>
  </si>
  <si>
    <r>
      <rPr>
        <rFont val="Arial"/>
        <color rgb="FF212529"/>
        <sz val="11.0"/>
      </rPr>
      <t>PR9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</si>
  <si>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</si>
  <si>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ทำนิวไ</t>
    </r>
    <r>
      <rPr>
        <rFont val="Arial"/>
        <color rgb="FF212529"/>
        <sz val="11.0"/>
      </rPr>
      <t>ฮ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</si>
  <si>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</si>
  <si>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</si>
  <si>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ดีกว่าคาด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</si>
  <si>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</si>
  <si>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โบรกฯ ชี้</t>
    </r>
  </si>
  <si>
    <r>
      <rPr>
        <rFont val="Arial"/>
        <color rgb="FF212529"/>
        <sz val="11.0"/>
      </rPr>
      <t>ทำสถิติสูงสุด</t>
    </r>
  </si>
  <si>
    <t>AOT ราคาดีดขึ้น โบรกฯ คาดกำไร Q1 โต 1,577% แนวโนมยังดีต่อเนื่อง</t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</si>
  <si>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</si>
  <si>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</si>
  <si>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ดีดขึ้น</t>
    </r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</si>
  <si>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</si>
  <si>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</si>
  <si>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</si>
  <si>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CK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</si>
  <si>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</si>
  <si>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แข็งแกร่ง</t>
    </r>
  </si>
  <si>
    <r>
      <rPr>
        <rFont val="Arial"/>
        <color rgb="FF212529"/>
        <sz val="11.0"/>
      </rPr>
      <t>CK</t>
    </r>
  </si>
  <si>
    <r>
      <rPr>
        <rFont val="Arial"/>
        <color rgb="FF212529"/>
        <sz val="11.0"/>
      </rPr>
      <t>มูลค่าหุ้น</t>
    </r>
  </si>
  <si>
    <r>
      <rPr>
        <rFont val="Arial"/>
        <color rgb="FF212529"/>
        <sz val="11.0"/>
      </rPr>
      <t>น่าดึงดูดใจ</t>
    </r>
  </si>
  <si>
    <r>
      <rPr>
        <rFont val="Arial"/>
        <color rgb="FF212529"/>
        <sz val="11.0"/>
      </rPr>
      <t>ALT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</si>
  <si>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</si>
  <si>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</si>
  <si>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GUNKUL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</si>
  <si>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</si>
  <si>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</si>
  <si>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PRIME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</si>
  <si>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</si>
  <si>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</si>
  <si>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</si>
  <si>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โบรกฯ</t>
    </r>
  </si>
  <si>
    <r>
      <rPr>
        <rFont val="Arial"/>
        <color rgb="FF212529"/>
        <sz val="11.0"/>
      </rPr>
      <t>ลดคำแนะนำ</t>
    </r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</si>
  <si>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</si>
  <si>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</si>
  <si>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</si>
  <si>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TISCO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</si>
  <si>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</si>
  <si>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ชะลอ</t>
    </r>
  </si>
  <si>
    <r>
      <rPr>
        <rFont val="Arial"/>
        <color rgb="FF212529"/>
        <sz val="11.0"/>
      </rPr>
      <t>AMA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</si>
  <si>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</si>
  <si>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</si>
  <si>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t>https://thunhoon.com/article/286527</t>
  </si>
  <si>
    <t>DITTO ขึ้นชั้นเทรด SET 17 ม.ค. ตั้งเป้ารายได้ปี 67 โต 30%</t>
  </si>
  <si>
    <r>
      <rPr>
        <rFont val="Arial"/>
        <color rgb="FF212529"/>
        <sz val="11.0"/>
      </rPr>
      <t>DITTO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</si>
  <si>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</si>
  <si>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</si>
  <si>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AUCT</t>
    </r>
  </si>
  <si>
    <r>
      <rPr>
        <rFont val="Arial"/>
        <color rgb="FF212529"/>
        <sz val="11.0"/>
      </rPr>
      <t>โบรกส่อง</t>
    </r>
  </si>
  <si>
    <r>
      <rPr>
        <rFont val="Arial"/>
        <color rgb="FF212529"/>
        <sz val="11.0"/>
      </rPr>
      <t>ลุ้นนิวไฮ</t>
    </r>
  </si>
  <si>
    <r>
      <rPr>
        <rFont val="Arial"/>
        <color rgb="FF212529"/>
        <sz val="11.0"/>
      </rPr>
      <t>KK</t>
    </r>
  </si>
  <si>
    <r>
      <rPr>
        <rFont val="Arial"/>
        <color rgb="FF212529"/>
        <sz val="11.0"/>
      </rPr>
      <t>ลงทุน</t>
    </r>
  </si>
  <si>
    <r>
      <rPr>
        <rFont val="Arial"/>
        <color rgb="FF212529"/>
        <sz val="11.0"/>
      </rPr>
      <t>รับทรัพย์</t>
    </r>
  </si>
  <si>
    <r>
      <rPr>
        <rFont val="Arial"/>
        <color rgb="FF212529"/>
        <sz val="11.0"/>
      </rPr>
      <t>KK</t>
    </r>
  </si>
  <si>
    <r>
      <rPr>
        <rFont val="Arial"/>
        <color rgb="FF212529"/>
        <sz val="11.0"/>
      </rPr>
      <t>เร่งดันงบ</t>
    </r>
  </si>
  <si>
    <r>
      <rPr>
        <rFont val="Arial"/>
        <color rgb="FF212529"/>
        <sz val="11.0"/>
      </rPr>
      <t>เทิร์นอะราวด์</t>
    </r>
  </si>
  <si>
    <t>https://thunhoon.com/article/286514</t>
  </si>
  <si>
    <t>WHAพร้อมนิวไฮต่อ ลดคาร์บอนเพิ่มค่า</t>
  </si>
  <si>
    <r>
      <rPr>
        <rFont val="Arial"/>
        <color rgb="FF212529"/>
        <sz val="11.0"/>
      </rPr>
      <t>WHA</t>
    </r>
  </si>
  <si>
    <r>
      <rPr>
        <rFont val="Arial"/>
        <color rgb="FF212529"/>
        <sz val="11.0"/>
      </rPr>
      <t>พร้อมนิวไฮต่อ</t>
    </r>
  </si>
  <si>
    <r>
      <rPr>
        <rFont val="Arial"/>
        <color rgb="FF212529"/>
        <sz val="11.0"/>
      </rPr>
      <t>ธุรกิจ</t>
    </r>
  </si>
  <si>
    <t>17/01/2024</t>
  </si>
  <si>
    <r>
      <rPr>
        <rFont val="Arial"/>
        <color rgb="FF212529"/>
        <sz val="11.0"/>
      </rPr>
      <t>S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</si>
  <si>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</si>
  <si>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</si>
  <si>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t>https://thunhoon.com/article/286681</t>
  </si>
  <si>
    <t>หุ้นไทยวันนี้(17 ม.ค.67) ร่วงแรง 21.07 จุด ขาย WHA-SCC-AOT</t>
  </si>
  <si>
    <r>
      <rPr>
        <rFont val="Arial"/>
        <color rgb="FF212529"/>
        <sz val="11.0"/>
      </rPr>
      <t>WHA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</si>
  <si>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</si>
  <si>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ร่วงแรง</t>
    </r>
  </si>
  <si>
    <r>
      <rPr>
        <rFont val="Arial"/>
        <color rgb="FF212529"/>
        <sz val="11.0"/>
      </rPr>
      <t>SCC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</si>
  <si>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</si>
  <si>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ร่วงแรง</t>
    </r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</si>
  <si>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</si>
  <si>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</si>
  <si>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ร่วงแรง</t>
    </r>
  </si>
  <si>
    <r>
      <rPr>
        <rFont val="Arial"/>
        <color rgb="FF212529"/>
        <sz val="11.0"/>
      </rPr>
      <t>CPN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</si>
  <si>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</si>
  <si>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</si>
  <si>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TIDLOR</t>
    </r>
  </si>
  <si>
    <r>
      <rPr>
        <rFont val="Arial"/>
        <color rgb="FF212529"/>
        <sz val="11.0"/>
      </rPr>
      <t>โบรกแนะ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</si>
  <si>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</si>
  <si>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BDMS</t>
    </r>
  </si>
  <si>
    <r>
      <rPr>
        <rFont val="Arial"/>
        <color rgb="FF212529"/>
        <sz val="11.0"/>
      </rPr>
      <t>ไตรมาส 4</t>
    </r>
  </si>
  <si>
    <r>
      <rPr>
        <rFont val="Arial"/>
        <color rgb="FF212529"/>
        <sz val="11.0"/>
      </rPr>
      <t>โตแกร่ง</t>
    </r>
  </si>
  <si>
    <t>https://thunhoon.com/article/286651</t>
  </si>
  <si>
    <t>หุ้นไทยพักเที่ยงวันนี้(17 ม.ค.67) ลบ 12.26 จุด ขาย PTT-PTTEP-SCC</t>
  </si>
  <si>
    <r>
      <rPr>
        <rFont val="Arial"/>
        <color rgb="FF212529"/>
        <sz val="11.0"/>
      </rPr>
      <t>PTT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</si>
  <si>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</si>
  <si>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</si>
  <si>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</si>
  <si>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</si>
  <si>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</si>
  <si>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SCC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</si>
  <si>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</si>
  <si>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</si>
  <si>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BBIK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</si>
  <si>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</si>
  <si>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</si>
  <si>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BBIK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</si>
  <si>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</si>
  <si>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ดี</t>
    </r>
  </si>
  <si>
    <r>
      <rPr>
        <rFont val="Arial"/>
        <color rgb="FF212529"/>
        <sz val="11.0"/>
      </rPr>
      <t>TTW</t>
    </r>
  </si>
  <si>
    <r>
      <rPr>
        <rFont val="Arial"/>
        <color rgb="FF212529"/>
        <sz val="11.0"/>
      </rPr>
      <t>ไตรมาส4</t>
    </r>
  </si>
  <si>
    <r>
      <rPr>
        <rFont val="Arial"/>
        <color rgb="FF212529"/>
        <sz val="11.0"/>
      </rPr>
      <t>ไม่ตื่นเต้น</t>
    </r>
  </si>
  <si>
    <r>
      <rPr>
        <rFont val="Arial"/>
        <color rgb="FF212529"/>
        <sz val="11.0"/>
      </rPr>
      <t>TU</t>
    </r>
  </si>
  <si>
    <r>
      <rPr>
        <rFont val="Arial"/>
        <color rgb="FF212529"/>
        <sz val="11.0"/>
      </rPr>
      <t>โบรกแนะ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</si>
  <si>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</si>
  <si>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EKH</t>
    </r>
  </si>
  <si>
    <r>
      <rPr>
        <rFont val="Arial"/>
        <color rgb="FF212529"/>
        <sz val="11.0"/>
      </rPr>
      <t>โบรกคาด</t>
    </r>
  </si>
  <si>
    <r>
      <rPr>
        <rFont val="Arial"/>
        <color rgb="FF212529"/>
        <sz val="11.0"/>
      </rPr>
      <t>โตโดดเด่น</t>
    </r>
  </si>
  <si>
    <r>
      <rPr>
        <rFont val="Arial"/>
        <color rgb="FF212529"/>
        <sz val="11.0"/>
      </rPr>
      <t>AMA</t>
    </r>
  </si>
  <si>
    <r>
      <rPr>
        <rFont val="Arial"/>
        <color rgb="FF212529"/>
        <sz val="11.0"/>
      </rPr>
      <t>ขนส่ง</t>
    </r>
  </si>
  <si>
    <r>
      <rPr>
        <rFont val="Arial"/>
        <color rgb="FF212529"/>
        <sz val="11.0"/>
      </rPr>
      <t>ขาขึ้น</t>
    </r>
  </si>
  <si>
    <r>
      <rPr>
        <rFont val="Arial"/>
        <color rgb="FF212529"/>
        <sz val="11.0"/>
      </rPr>
      <t>AMA</t>
    </r>
  </si>
  <si>
    <r>
      <rPr>
        <rFont val="Arial"/>
        <color rgb="FF212529"/>
        <sz val="11.0"/>
      </rPr>
      <t>อัพรายได้</t>
    </r>
  </si>
  <si>
    <r>
      <rPr>
        <rFont val="Arial"/>
        <color rgb="FF212529"/>
        <sz val="11.0"/>
      </rPr>
      <t>ทะลุ</t>
    </r>
  </si>
  <si>
    <t>18/01/2024</t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</si>
  <si>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</si>
  <si>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ผลงาน</t>
    </r>
  </si>
  <si>
    <r>
      <rPr>
        <rFont val="Arial"/>
        <color rgb="FF212529"/>
        <sz val="11.0"/>
      </rPr>
      <t>ต่ำกว่าโบรกคาด</t>
    </r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</si>
  <si>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</si>
  <si>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</si>
  <si>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เพิ่มขึ้น</t>
    </r>
  </si>
  <si>
    <r>
      <rPr>
        <rFont val="Arial"/>
        <color rgb="FF212529"/>
        <sz val="11.0"/>
      </rPr>
      <t>CPN</t>
    </r>
  </si>
  <si>
    <r>
      <rPr>
        <rFont val="Arial"/>
        <color rgb="FF212529"/>
        <sz val="11.0"/>
      </rPr>
      <t>โบรกแนะ</t>
    </r>
  </si>
  <si>
    <r>
      <rPr>
        <rFont val="Arial"/>
        <color rgb="FF212529"/>
        <sz val="11.0"/>
      </rPr>
      <t>ซื้อ</t>
    </r>
  </si>
  <si>
    <t>https://thunhoon.com/article/286769</t>
  </si>
  <si>
    <t>หุ้นไทยวันนี้(18 ม.ค.67) ลบ 2.72 จุด ขาย BBL-KBANK-IVL</t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</si>
  <si>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</si>
  <si>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</si>
  <si>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</si>
  <si>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</si>
  <si>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</si>
  <si>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</si>
  <si>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IVL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</si>
  <si>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</si>
  <si>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</si>
  <si>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MOSHI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</si>
  <si>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</si>
  <si>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</si>
  <si>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t>https://thunhoon.com/article/286740</t>
  </si>
  <si>
    <t>หุ้นไทยพักเที่ยงวันนี้(18 ม.ค.67) บวก 1.40 จุด ซื้อ TU ขาย BBL-IVL</t>
  </si>
  <si>
    <r>
      <rPr>
        <rFont val="Arial"/>
        <color rgb="FF212529"/>
        <sz val="11.0"/>
      </rPr>
      <t>TU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</si>
  <si>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</si>
  <si>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</si>
  <si>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</si>
  <si>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ขาย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</si>
  <si>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</si>
  <si>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IVL</t>
    </r>
  </si>
  <si>
    <r>
      <rPr>
        <rFont val="Arial"/>
        <color rgb="FF212529"/>
        <sz val="11.0"/>
      </rPr>
      <t>ขาย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</si>
  <si>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</si>
  <si>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PR9</t>
    </r>
  </si>
  <si>
    <r>
      <rPr>
        <rFont val="Arial"/>
        <color rgb="FF212529"/>
        <sz val="11.0"/>
      </rPr>
      <t>Q4</t>
    </r>
  </si>
  <si>
    <r>
      <rPr>
        <rFont val="Arial"/>
        <color rgb="FF212529"/>
        <sz val="11.0"/>
      </rPr>
      <t>โตดีกว่าคาด</t>
    </r>
  </si>
  <si>
    <r>
      <rPr>
        <rFont val="Arial"/>
        <color rgb="FF212529"/>
        <sz val="11.0"/>
      </rPr>
      <t>KCE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</si>
  <si>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</si>
  <si>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</si>
  <si>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KCE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</si>
  <si>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</si>
  <si>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โตแข็งแกร่ง</t>
    </r>
  </si>
  <si>
    <r>
      <rPr>
        <rFont val="Arial"/>
        <color rgb="FF212529"/>
        <sz val="11.0"/>
      </rPr>
      <t>TIDLOR</t>
    </r>
  </si>
  <si>
    <r>
      <rPr>
        <rFont val="Arial"/>
        <color rgb="FF212529"/>
        <sz val="11.0"/>
      </rPr>
      <t>โบรกฯ ปรับ</t>
    </r>
  </si>
  <si>
    <r>
      <rPr>
        <rFont val="Arial"/>
        <color rgb="FF212529"/>
        <sz val="11.0"/>
      </rPr>
      <t>ลดคำแนะนำ</t>
    </r>
  </si>
  <si>
    <r>
      <rPr>
        <rFont val="Arial"/>
        <color rgb="FF212529"/>
        <sz val="11.0"/>
      </rPr>
      <t>WHA</t>
    </r>
  </si>
  <si>
    <r>
      <rPr>
        <rFont val="Arial"/>
        <color rgb="FF212529"/>
        <sz val="11.0"/>
      </rPr>
      <t>ยังแข็งแกร่ง</t>
    </r>
  </si>
  <si>
    <r>
      <rPr>
        <rFont val="Arial"/>
        <color rgb="FF212529"/>
        <sz val="11.0"/>
      </rPr>
      <t>ธุรกิจ</t>
    </r>
  </si>
  <si>
    <r>
      <rPr>
        <rFont val="Arial"/>
        <color rgb="FF212529"/>
        <sz val="11.0"/>
      </rPr>
      <t>DRT</t>
    </r>
  </si>
  <si>
    <r>
      <rPr>
        <rFont val="Arial"/>
        <color rgb="FF212529"/>
        <sz val="11.0"/>
      </rPr>
      <t>คาด</t>
    </r>
  </si>
  <si>
    <r>
      <rPr>
        <rFont val="Arial"/>
        <color rgb="FF212529"/>
        <sz val="11.0"/>
      </rPr>
      <t>เติบโตได้ต่อเนื่อง</t>
    </r>
  </si>
  <si>
    <r>
      <rPr>
        <rFont val="Arial"/>
        <color rgb="FF212529"/>
        <sz val="11.0"/>
      </rPr>
      <t>TMI</t>
    </r>
  </si>
  <si>
    <r>
      <rPr>
        <rFont val="Arial"/>
        <color rgb="FF212529"/>
        <sz val="11.0"/>
      </rPr>
      <t>ธุรกิจ</t>
    </r>
  </si>
  <si>
    <r>
      <rPr>
        <rFont val="Arial"/>
        <color rgb="FF212529"/>
        <sz val="11.0"/>
      </rPr>
      <t>โตเด่น</t>
    </r>
  </si>
  <si>
    <r>
      <rPr>
        <rFont val="Arial"/>
        <color rgb="FF212529"/>
        <sz val="11.0"/>
      </rPr>
      <t>DITTO</t>
    </r>
  </si>
  <si>
    <r>
      <rPr>
        <rFont val="Arial"/>
        <color rgb="FF212529"/>
        <sz val="11.0"/>
      </rPr>
      <t>ผนึกคู่ขา</t>
    </r>
  </si>
  <si>
    <r>
      <rPr>
        <rFont val="Arial"/>
        <color rgb="FF212529"/>
        <sz val="11.0"/>
      </rPr>
      <t>แกร่ง</t>
    </r>
  </si>
  <si>
    <r>
      <rPr>
        <rFont val="Arial"/>
        <color rgb="FF212529"/>
        <sz val="11.0"/>
      </rPr>
      <t>DITTO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</si>
  <si>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</si>
  <si>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</si>
  <si>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GULF</t>
    </r>
  </si>
  <si>
    <r>
      <rPr>
        <rFont val="Arial"/>
        <color rgb="FF212529"/>
        <sz val="11.0"/>
      </rPr>
      <t>ธุรกิจ</t>
    </r>
  </si>
  <si>
    <r>
      <rPr>
        <rFont val="Arial"/>
        <color rgb="FF212529"/>
        <sz val="11.0"/>
      </rPr>
      <t>หนุน</t>
    </r>
  </si>
  <si>
    <t>19/01/2024</t>
  </si>
  <si>
    <r>
      <rPr>
        <rFont val="Arial"/>
        <color rgb="FF212529"/>
        <sz val="11.0"/>
      </rPr>
      <t>KTC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</si>
  <si>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</si>
  <si>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</si>
  <si>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t>https://thunhoon.com/article/286855</t>
  </si>
  <si>
    <t>หุ้นไทยวันนี้(19 ม.ค.67) บวก 4.58 จุด ซื้อ TTB-SCB-PTT</t>
  </si>
  <si>
    <r>
      <rPr>
        <rFont val="Arial"/>
        <color rgb="FF212529"/>
        <sz val="11.0"/>
      </rPr>
      <t>TTB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</si>
  <si>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</si>
  <si>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</si>
  <si>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</si>
  <si>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</si>
  <si>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</si>
  <si>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PTT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</si>
  <si>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</si>
  <si>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</si>
  <si>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CRC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</si>
  <si>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</si>
  <si>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ร่วงแรง</t>
    </r>
  </si>
  <si>
    <r>
      <rPr>
        <rFont val="Arial"/>
        <color rgb="FF212529"/>
        <sz val="11.0"/>
      </rPr>
      <t>CRC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</si>
  <si>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</si>
  <si>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ปรับตัวลดลง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</si>
  <si>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</si>
  <si>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</si>
  <si>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ดีดขึ้น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</si>
  <si>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</si>
  <si>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</si>
  <si>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ดีกว่าคาด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</si>
  <si>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</si>
  <si>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</si>
  <si>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ลดลง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</si>
  <si>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</si>
  <si>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</si>
  <si>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ดีเกินโบรกคาด</t>
    </r>
  </si>
  <si>
    <r>
      <rPr>
        <rFont val="Arial"/>
        <color rgb="FF212529"/>
        <sz val="11.0"/>
      </rPr>
      <t>TTB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</si>
  <si>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</si>
  <si>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ดีเกินโบรกคาด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</si>
  <si>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</si>
  <si>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</si>
  <si>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</si>
  <si>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TTB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</si>
  <si>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</si>
  <si>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</si>
  <si>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t>https://thunhoon.com/article/286825</t>
  </si>
  <si>
    <t>หุ้นไทยพักเที่ยงวันนี้(19 ม.ค.67) บวก 4.53 จุด ซื้อ BH-PTTEP ขาย KBANK</t>
  </si>
  <si>
    <r>
      <rPr>
        <rFont val="Arial"/>
        <color rgb="FF212529"/>
        <sz val="11.0"/>
      </rPr>
      <t>BH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</si>
  <si>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</si>
  <si>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</si>
  <si>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PTTEP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</si>
  <si>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</si>
  <si>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</si>
  <si>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</si>
  <si>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ขาย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</si>
  <si>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</si>
  <si>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</si>
  <si>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</si>
  <si>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</si>
  <si>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</si>
  <si>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ทิศทาง</t>
    </r>
  </si>
  <si>
    <r>
      <rPr>
        <rFont val="Arial"/>
        <color rgb="FF212529"/>
        <sz val="11.0"/>
      </rPr>
      <t>ดีต่อเนื่อง</t>
    </r>
  </si>
  <si>
    <t>ฺฺแม้ BBL กำไรต่ำคาด แต่โบรกคงคำแนะนำ "ซื้อ"</t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</si>
  <si>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</si>
  <si>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</si>
  <si>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ต่ำคาด</t>
    </r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</si>
  <si>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</si>
  <si>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</si>
  <si>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MAJOR</t>
    </r>
  </si>
  <si>
    <r>
      <rPr>
        <rFont val="Arial"/>
        <color rgb="FF212529"/>
        <sz val="11.0"/>
      </rPr>
      <t>แนะถือ</t>
    </r>
  </si>
  <si>
    <r>
      <rPr>
        <rFont val="Arial"/>
        <color rgb="FF212529"/>
        <sz val="11.0"/>
      </rPr>
      <t>BBL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</si>
  <si>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</si>
  <si>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ลด</t>
    </r>
  </si>
  <si>
    <r>
      <rPr>
        <rFont val="Arial"/>
        <color rgb="FF212529"/>
        <sz val="11.0"/>
      </rPr>
      <t>SCN</t>
    </r>
  </si>
  <si>
    <r>
      <rPr>
        <rFont val="Arial"/>
        <color rgb="FF212529"/>
        <sz val="11.0"/>
      </rPr>
      <t>ดีมานด์</t>
    </r>
  </si>
  <si>
    <r>
      <rPr>
        <rFont val="Arial"/>
        <color rgb="FF212529"/>
        <sz val="11.0"/>
      </rPr>
      <t>ดัน</t>
    </r>
  </si>
  <si>
    <r>
      <rPr>
        <rFont val="Arial"/>
        <color rgb="FF212529"/>
        <sz val="11.0"/>
      </rPr>
      <t>SCN</t>
    </r>
  </si>
  <si>
    <r>
      <rPr>
        <rFont val="Arial"/>
        <color rgb="FF212529"/>
        <sz val="11.0"/>
      </rPr>
      <t>ยอดขาย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</si>
  <si>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</si>
  <si>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</si>
  <si>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</si>
  <si>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</si>
  <si>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t>https://thunhoon.com/article/286771</t>
  </si>
  <si>
    <t>ITEL อาจมีอัพไซด์ในปี 67 บล.บัวหลวงให้เป้า 3 บ.</t>
  </si>
  <si>
    <r>
      <rPr>
        <rFont val="Arial"/>
        <color rgb="FF212529"/>
        <sz val="11.0"/>
      </rPr>
      <t>ITEL</t>
    </r>
  </si>
  <si>
    <r>
      <rPr>
        <rFont val="Arial"/>
        <color rgb="FF212529"/>
        <sz val="11.0"/>
      </rPr>
      <t>อาจมีอัพไซด์</t>
    </r>
  </si>
  <si>
    <r>
      <rPr>
        <rFont val="Arial"/>
        <color rgb="FF212529"/>
        <sz val="11.0"/>
      </rPr>
      <t>D</t>
    </r>
  </si>
  <si>
    <r>
      <rPr>
        <rFont val="Arial"/>
        <color rgb="FF212529"/>
        <sz val="11.0"/>
      </rPr>
      <t>โตแกร่ง</t>
    </r>
  </si>
  <si>
    <r>
      <rPr>
        <rFont val="Arial"/>
        <color rgb="FF212529"/>
        <sz val="11.0"/>
      </rPr>
      <t>D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</si>
  <si>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</si>
  <si>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ดัน</t>
    </r>
  </si>
  <si>
    <r>
      <rPr>
        <rFont val="Arial"/>
        <color rgb="FF212529"/>
        <sz val="11.0"/>
      </rPr>
      <t>CH</t>
    </r>
  </si>
  <si>
    <r>
      <rPr>
        <rFont val="Arial"/>
        <color rgb="FF212529"/>
        <sz val="11.0"/>
      </rPr>
      <t>ผลงาน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</si>
  <si>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</si>
  <si>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CH</t>
    </r>
  </si>
  <si>
    <r>
      <rPr>
        <rFont val="Arial"/>
        <color rgb="FF212529"/>
        <sz val="11.0"/>
      </rPr>
      <t>ออเดอร์</t>
    </r>
  </si>
  <si>
    <r>
      <rPr>
        <rFont val="Arial"/>
        <color rgb="FF212529"/>
        <sz val="11.0"/>
      </rPr>
      <t>ไหลเข้า</t>
    </r>
  </si>
  <si>
    <r>
      <rPr>
        <rFont val="Arial"/>
        <color rgb="FF212529"/>
        <sz val="11.0"/>
      </rPr>
      <t>SNNP</t>
    </r>
  </si>
  <si>
    <r>
      <rPr>
        <rFont val="Arial"/>
        <color rgb="FF212529"/>
        <sz val="11.0"/>
      </rPr>
      <t>สินค้าใหม่</t>
    </r>
  </si>
  <si>
    <r>
      <rPr>
        <rFont val="Arial"/>
        <color rgb="FF212529"/>
        <sz val="11.0"/>
      </rPr>
      <t>หนุนรายได้</t>
    </r>
  </si>
  <si>
    <t>https://thunhoon.com/article/286797</t>
  </si>
  <si>
    <t>PTTGCเน้นคุมต้นทุน กำไรพิเศษดันQ4แรง</t>
  </si>
  <si>
    <r>
      <rPr>
        <rFont val="Arial"/>
        <color rgb="FF212529"/>
        <sz val="11.0"/>
      </rPr>
      <t>PTTGC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</si>
  <si>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</si>
  <si>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ดัน</t>
    </r>
  </si>
  <si>
    <t>20/01/2024</t>
  </si>
  <si>
    <r>
      <rPr>
        <rFont val="Arial"/>
        <color rgb="FF212529"/>
        <sz val="11.0"/>
      </rPr>
      <t>SPA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</si>
  <si>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</si>
  <si>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โตต่อ</t>
    </r>
  </si>
  <si>
    <r>
      <rPr>
        <rFont val="Arial"/>
        <color rgb="FF212529"/>
        <sz val="11.0"/>
      </rPr>
      <t>KTB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</si>
  <si>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</si>
  <si>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ต่ำกว่าโบรกเกอร์คาด</t>
    </r>
  </si>
  <si>
    <t>21/01/2024</t>
  </si>
  <si>
    <t>https://thunhoon.com/article/286851</t>
  </si>
  <si>
    <t>CPN ยูโอบีฯ มองเชิงบวกต่อแนวโน้มกำไร-แผนธุรกิจ 5 ปี</t>
  </si>
  <si>
    <r>
      <rPr>
        <rFont val="Arial"/>
        <color rgb="FF212529"/>
        <sz val="11.0"/>
      </rPr>
      <t>CPN</t>
    </r>
  </si>
  <si>
    <r>
      <rPr>
        <rFont val="Arial"/>
        <color rgb="FF212529"/>
        <sz val="11.0"/>
      </rPr>
      <t>ICHI</t>
    </r>
  </si>
  <si>
    <r>
      <rPr>
        <rFont val="Arial"/>
        <color rgb="FF212529"/>
        <sz val="11.0"/>
      </rPr>
      <t>มอง</t>
    </r>
  </si>
  <si>
    <r>
      <rPr>
        <rFont val="Arial"/>
        <color rgb="FF212529"/>
        <sz val="11.0"/>
      </rPr>
      <t>รับผลดี</t>
    </r>
  </si>
  <si>
    <r>
      <rPr>
        <rFont val="Arial"/>
        <color rgb="FF212529"/>
        <sz val="11.0"/>
      </rPr>
      <t>ICHI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</si>
  <si>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</si>
  <si>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ปันผลสูง</t>
    </r>
  </si>
  <si>
    <t>22/01/2024</t>
  </si>
  <si>
    <r>
      <rPr>
        <rFont val="Arial"/>
        <color rgb="FF212529"/>
        <sz val="11.0"/>
      </rPr>
      <t>KTB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</si>
  <si>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</si>
  <si>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โต</t>
    </r>
  </si>
  <si>
    <t>https://thunhoon.com/article/286952</t>
  </si>
  <si>
    <t>หุ้นไทยวันนี้(22 ม.ค.67) ลบ 12.59 จุด ขาย KTB- KBANK- CPALL</t>
  </si>
  <si>
    <r>
      <rPr>
        <rFont val="Arial"/>
        <color rgb="FF212529"/>
        <sz val="11.0"/>
      </rPr>
      <t>KTB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</si>
  <si>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</si>
  <si>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</si>
  <si>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</si>
  <si>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</si>
  <si>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</si>
  <si>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CPALL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</si>
  <si>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</si>
  <si>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</si>
  <si>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</si>
  <si>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</si>
  <si>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เติบโต</t>
    </r>
  </si>
  <si>
    <r>
      <rPr>
        <rFont val="Arial"/>
        <color rgb="FF212529"/>
        <sz val="11.0"/>
      </rPr>
      <t>KTC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</si>
  <si>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</si>
  <si>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เติบโต</t>
    </r>
  </si>
  <si>
    <r>
      <rPr>
        <rFont val="Arial"/>
        <color rgb="FF212529"/>
        <sz val="11.0"/>
      </rPr>
      <t>KTC</t>
    </r>
  </si>
  <si>
    <r>
      <rPr>
        <rFont val="Arial"/>
        <color rgb="FF212529"/>
        <sz val="11.0"/>
      </rPr>
      <t>แนะนำ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</si>
  <si>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</si>
  <si>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</si>
  <si>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โอกาส</t>
    </r>
  </si>
  <si>
    <r>
      <rPr>
        <rFont val="Arial"/>
        <color rgb="FF212529"/>
        <sz val="11.0"/>
      </rPr>
      <t>เข้าซื้อ</t>
    </r>
  </si>
  <si>
    <t>https://thunhoon.com/article/286926</t>
  </si>
  <si>
    <t>SCB ดีกว่าเพื่อน โบรกคาดสินเชื่อและ NIM โต</t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</si>
  <si>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</si>
  <si>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สินเชื่อ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</si>
  <si>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</si>
  <si>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</si>
  <si>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NIM</t>
    </r>
  </si>
  <si>
    <r>
      <rPr>
        <rFont val="Arial"/>
        <color rgb="FF212529"/>
        <sz val="11.0"/>
      </rPr>
      <t>โต</t>
    </r>
  </si>
  <si>
    <t>https://thunhoon.com/article/286922</t>
  </si>
  <si>
    <t>หุ้นไทยพักเที่ยงวันนี้(22 ม.ค.67) ลบ 8.32 จุด ขาย KTB-KBANK ซื้อ TTB</t>
  </si>
  <si>
    <r>
      <rPr>
        <rFont val="Arial"/>
        <color rgb="FF212529"/>
        <sz val="11.0"/>
      </rPr>
      <t>KTB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</si>
  <si>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</si>
  <si>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</si>
  <si>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</si>
  <si>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</si>
  <si>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</si>
  <si>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TTB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</si>
  <si>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</si>
  <si>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</si>
  <si>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ITC</t>
    </r>
  </si>
  <si>
    <r>
      <rPr>
        <rFont val="Arial"/>
        <color rgb="FF212529"/>
        <sz val="11.0"/>
      </rPr>
      <t>ไตรมาส</t>
    </r>
  </si>
  <si>
    <r>
      <rPr>
        <rFont val="Arial"/>
        <color rgb="FF212529"/>
        <sz val="11.0"/>
      </rPr>
      <t>ดีที่สุด</t>
    </r>
  </si>
  <si>
    <r>
      <rPr>
        <rFont val="Arial"/>
        <color rgb="FF212529"/>
        <sz val="11.0"/>
      </rPr>
      <t>TTB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</si>
  <si>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</si>
  <si>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พุ่ง</t>
    </r>
  </si>
  <si>
    <r>
      <rPr>
        <rFont val="Arial"/>
        <color rgb="FF212529"/>
        <sz val="11.0"/>
      </rPr>
      <t>TTB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</si>
  <si>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</si>
  <si>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ดีกว่าคาด</t>
    </r>
  </si>
  <si>
    <r>
      <rPr>
        <rFont val="Arial"/>
        <color rgb="FF212529"/>
        <sz val="11.0"/>
      </rPr>
      <t>KTB</t>
    </r>
  </si>
  <si>
    <r>
      <rPr>
        <rFont val="Arial"/>
        <color rgb="FF212529"/>
        <sz val="11.0"/>
      </rPr>
      <t>ราคา</t>
    </r>
  </si>
  <si>
    <r>
      <rPr>
        <rFont val="Arial"/>
        <color rgb="FF212529"/>
        <sz val="11.0"/>
      </rPr>
      <t>ร่วงแรง</t>
    </r>
  </si>
  <si>
    <r>
      <rPr>
        <rFont val="Arial"/>
        <color rgb="FF212529"/>
        <sz val="11.0"/>
      </rPr>
      <t>KTB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</si>
  <si>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</si>
  <si>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ต่ำกว่าคาด</t>
    </r>
  </si>
  <si>
    <t>https://thunhoon.com/article/286900</t>
  </si>
  <si>
    <t>JR ตั้งเป้าปี 67 รายได้โต 10-15% แย้มจ่อคว้างานใหม่ หนุน Backlog แตะ 1 หมื่นลบ.</t>
  </si>
  <si>
    <r>
      <rPr>
        <rFont val="Arial"/>
        <color rgb="FF212529"/>
        <sz val="11.0"/>
      </rPr>
      <t>JR</t>
    </r>
  </si>
  <si>
    <r>
      <rPr>
        <rFont val="Arial"/>
        <color rgb="FF212529"/>
        <sz val="11.0"/>
      </rPr>
      <t>รายได้</t>
    </r>
  </si>
  <si>
    <r>
      <rPr>
        <rFont val="Arial"/>
        <color rgb="FF212529"/>
        <sz val="11.0"/>
      </rPr>
      <t>โต</t>
    </r>
  </si>
  <si>
    <r>
      <rPr>
        <rFont val="Arial"/>
        <color rgb="FF212529"/>
        <sz val="11.0"/>
      </rPr>
      <t>KKP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</si>
  <si>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</si>
  <si>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ลดลง</t>
    </r>
  </si>
  <si>
    <r>
      <rPr>
        <rFont val="Arial"/>
        <color rgb="FF212529"/>
        <sz val="11.0"/>
      </rPr>
      <t>AUCT</t>
    </r>
  </si>
  <si>
    <r>
      <rPr>
        <rFont val="Arial"/>
        <color rgb="FF212529"/>
        <sz val="11.0"/>
      </rPr>
      <t>ลุ้น</t>
    </r>
  </si>
  <si>
    <r>
      <rPr>
        <rFont val="Arial"/>
        <color rgb="FF212529"/>
        <sz val="11.0"/>
      </rPr>
      <t>นิวไฮ</t>
    </r>
  </si>
  <si>
    <r>
      <rPr>
        <rFont val="Arial"/>
        <color rgb="FF212529"/>
        <sz val="11.0"/>
      </rPr>
      <t>AUCT</t>
    </r>
  </si>
  <si>
    <r>
      <rPr>
        <rFont val="Arial"/>
        <color rgb="FF212529"/>
        <sz val="11.0"/>
      </rPr>
      <t>แนะ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</si>
  <si>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</si>
  <si>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SPA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</si>
  <si>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</si>
  <si>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สะพัด</t>
    </r>
  </si>
  <si>
    <t>https://thunhoon.com/article/286881</t>
  </si>
  <si>
    <t>HARN พลุสุพรรณดันยอด เชื่อดีมานด์ดับเพลิงสะพัด</t>
  </si>
  <si>
    <r>
      <rPr>
        <rFont val="Arial"/>
        <color rgb="FF212529"/>
        <sz val="11.0"/>
      </rPr>
      <t>HARN</t>
    </r>
  </si>
  <si>
    <r>
      <rPr>
        <rFont val="Arial"/>
        <color rgb="FF212529"/>
        <sz val="11.0"/>
      </rPr>
      <t>ดีมานด์</t>
    </r>
  </si>
  <si>
    <r>
      <rPr>
        <rFont val="Arial"/>
        <color rgb="FF212529"/>
        <sz val="11.0"/>
      </rPr>
      <t>สะพัด</t>
    </r>
  </si>
  <si>
    <r>
      <rPr>
        <rFont val="Arial"/>
        <color rgb="FF212529"/>
        <sz val="11.0"/>
      </rPr>
      <t>HTECH</t>
    </r>
  </si>
  <si>
    <r>
      <rPr>
        <rFont val="Arial"/>
        <color rgb="FF212529"/>
        <sz val="11.0"/>
      </rPr>
      <t>มาร์จิ้น</t>
    </r>
  </si>
  <si>
    <r>
      <rPr>
        <rFont val="Arial"/>
        <color rgb="FF212529"/>
        <sz val="11.0"/>
      </rPr>
      <t>ดี</t>
    </r>
  </si>
  <si>
    <t>https://thunhoon.com/article/286894</t>
  </si>
  <si>
    <t>SCBงบดีดทะลุเป้า ขยายใหญ่ภูมิภาค</t>
  </si>
  <si>
    <r>
      <rPr>
        <rFont val="Arial"/>
        <color rgb="FF212529"/>
        <sz val="11.0"/>
      </rPr>
      <t>SCB</t>
    </r>
  </si>
  <si>
    <r>
      <rPr>
        <rFont val="Arial"/>
        <color rgb="FF212529"/>
        <sz val="11.0"/>
      </rPr>
      <t>งบ</t>
    </r>
  </si>
  <si>
    <r>
      <rPr>
        <rFont val="Arial"/>
        <color rgb="FF212529"/>
        <sz val="11.0"/>
      </rPr>
      <t>ดีด</t>
    </r>
  </si>
  <si>
    <t>23/01/2024</t>
  </si>
  <si>
    <t>https://thunhoon.com/article/287045</t>
  </si>
  <si>
    <t>หุ้นไทยวันนี้(23 ม.ค.67) ร่วง 13.38 จุด เทขาย JMT-AOT-GULF</t>
  </si>
  <si>
    <r>
      <rPr>
        <rFont val="Arial"/>
        <color rgb="FF212529"/>
        <sz val="11.0"/>
      </rPr>
      <t>JMT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</si>
  <si>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</si>
  <si>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</si>
  <si>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AOT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</si>
  <si>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</si>
  <si>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</si>
  <si>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r>
      <rPr>
        <rFont val="Arial"/>
        <color rgb="FF212529"/>
        <sz val="11.0"/>
      </rPr>
      <t>GULF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</si>
  <si>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</si>
  <si>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ร่วง</t>
    </r>
  </si>
  <si>
    <t>https://thunhoon.com/article/287024</t>
  </si>
  <si>
    <t>TEKA เจาะอสังหาฯหนุนฐานเติบโต</t>
  </si>
  <si>
    <r>
      <rPr>
        <rFont val="Arial"/>
        <color rgb="FF212529"/>
        <sz val="11.0"/>
      </rPr>
      <t>TEKA</t>
    </r>
  </si>
  <si>
    <r>
      <rPr>
        <rFont val="Arial"/>
        <color rgb="FF212529"/>
        <sz val="11.0"/>
      </rPr>
      <t>หนุนฐาน</t>
    </r>
  </si>
  <si>
    <r>
      <rPr>
        <rFont val="Arial"/>
        <color rgb="FF212529"/>
        <sz val="11.0"/>
      </rPr>
      <t>เติบโต</t>
    </r>
  </si>
  <si>
    <r>
      <rPr>
        <rFont val="Arial"/>
        <color rgb="FF212529"/>
        <sz val="11.0"/>
      </rPr>
      <t>SPRC</t>
    </r>
  </si>
  <si>
    <r>
      <rPr>
        <rFont val="Arial"/>
        <color rgb="FF212529"/>
        <sz val="11.0"/>
      </rPr>
      <t>โบรกมอง</t>
    </r>
  </si>
  <si>
    <r>
      <rPr>
        <rFont val="Arial"/>
        <color rgb="FF212529"/>
        <sz val="11.0"/>
      </rPr>
      <t>ดีขึ้น</t>
    </r>
  </si>
  <si>
    <r>
      <rPr>
        <rFont val="Arial"/>
        <color rgb="FF212529"/>
        <sz val="11.0"/>
      </rPr>
      <t>SCGP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</si>
  <si>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</si>
  <si>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ลดลง</t>
    </r>
  </si>
  <si>
    <t>https://thunhoon.com/article/287016</t>
  </si>
  <si>
    <t>หุ้นไทยพักเที่ยงวันนี้(23 ม.ค.67) ลบ 0.55 จุด ขาย JMT ซื้อ KTB-KBANK</t>
  </si>
  <si>
    <r>
      <rPr>
        <rFont val="Arial"/>
        <color rgb="FF212529"/>
        <sz val="11.0"/>
      </rPr>
      <t>JMT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</si>
  <si>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</si>
  <si>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ลบ</t>
    </r>
  </si>
  <si>
    <r>
      <rPr>
        <rFont val="Arial"/>
        <color rgb="FF212529"/>
        <sz val="11.0"/>
      </rPr>
      <t>KTB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</si>
  <si>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</si>
  <si>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</si>
  <si>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KBANK</t>
    </r>
  </si>
  <si>
    <r>
      <rPr>
        <rFont val="Arial"/>
        <color rgb="FF212529"/>
        <sz val="11.0"/>
      </rPr>
      <t>ซื้อ</t>
    </r>
  </si>
  <si>
    <r>
      <rPr>
        <rFont val="Arial"/>
        <color rgb="FF212529"/>
        <sz val="11.0"/>
      </rPr>
      <t>หุ้น</t>
    </r>
  </si>
  <si>
    <r>
      <rPr>
        <rFont val="Arial"/>
        <color rgb="FF212529"/>
        <sz val="11.0"/>
      </rPr>
      <t>ERW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</si>
  <si>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</si>
  <si>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อัพ</t>
    </r>
  </si>
  <si>
    <r>
      <rPr>
        <rFont val="Arial"/>
        <color rgb="FF212529"/>
        <sz val="11.0"/>
      </rPr>
      <t>SYNEX</t>
    </r>
  </si>
  <si>
    <r>
      <rPr>
        <rFont val="Arial"/>
        <color rgb="FF212529"/>
        <sz val="11.0"/>
      </rPr>
      <t>โบรกมอง</t>
    </r>
  </si>
  <si>
    <r>
      <rPr>
        <rFont val="Arial"/>
        <color rgb="FF212529"/>
        <sz val="11.0"/>
      </rPr>
      <t>บวก</t>
    </r>
  </si>
  <si>
    <r>
      <rPr>
        <rFont val="Arial"/>
        <color rgb="FF212529"/>
        <sz val="11.0"/>
      </rPr>
      <t>SYNEX</t>
    </r>
  </si>
  <si>
    <r>
      <rPr>
        <rFont val="Arial"/>
        <color rgb="FF212529"/>
        <sz val="11.0"/>
      </rPr>
      <t>คาด</t>
    </r>
  </si>
  <si>
    <r>
      <rPr>
        <rFont val="Arial"/>
        <color rgb="FF212529"/>
        <sz val="11.0"/>
      </rPr>
      <t>กลับมาดีขึ้น</t>
    </r>
  </si>
  <si>
    <r>
      <rPr>
        <rFont val="Arial"/>
        <color rgb="FF212529"/>
        <sz val="11.0"/>
      </rPr>
      <t>ADVANC</t>
    </r>
  </si>
  <si>
    <r>
      <rPr>
        <rFont val="Arial"/>
        <color rgb="FF212529"/>
        <sz val="11.0"/>
      </rPr>
      <t>ราคาหุ้น</t>
    </r>
  </si>
  <si>
    <r>
      <rPr>
        <rFont val="Arial"/>
        <color rgb="FF212529"/>
        <sz val="11.0"/>
      </rPr>
      <t>จะขึ้น</t>
    </r>
  </si>
  <si>
    <r>
      <rPr>
        <rFont val="Arial"/>
        <color rgb="FF212529"/>
        <sz val="11.0"/>
      </rPr>
      <t>SCGD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</si>
  <si>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</si>
  <si>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เพิ่ม</t>
    </r>
  </si>
  <si>
    <r>
      <rPr>
        <rFont val="Arial"/>
        <color rgb="FF212529"/>
        <sz val="11.0"/>
      </rPr>
      <t>MASTER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</si>
  <si>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</si>
  <si>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แรง</t>
    </r>
  </si>
  <si>
    <r>
      <rPr>
        <rFont val="Arial"/>
        <color rgb="FF212529"/>
        <sz val="11.0"/>
      </rPr>
      <t>KJL</t>
    </r>
  </si>
  <si>
    <r>
      <rPr>
        <rFont val="Arial"/>
        <color rgb="FF212529"/>
        <sz val="11.0"/>
      </rPr>
      <t>ออเดอร์</t>
    </r>
  </si>
  <si>
    <r>
      <rPr>
        <rFont val="Arial"/>
        <color rgb="FF212529"/>
        <sz val="11.0"/>
      </rPr>
      <t>ทะลัก</t>
    </r>
  </si>
  <si>
    <t>https://thunhoon.com/article/286982</t>
  </si>
  <si>
    <t>ชำแหละกำไรอสังหา AP-SPALIเด่นปีนี้</t>
  </si>
  <si>
    <r>
      <rPr>
        <rFont val="Arial"/>
        <color rgb="FF212529"/>
        <sz val="11.0"/>
      </rPr>
      <t>AP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</si>
  <si>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</si>
  <si>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เด่น</t>
    </r>
  </si>
  <si>
    <r>
      <rPr>
        <rFont val="Arial"/>
        <color rgb="FF212529"/>
        <sz val="11.0"/>
      </rPr>
      <t>SPALI</t>
    </r>
  </si>
  <si>
    <r>
      <rPr>
        <rFont val="Arial"/>
        <color rgb="FF212529"/>
        <sz val="11.0"/>
      </rPr>
      <t>กำไร</t>
    </r>
  </si>
  <si>
    <r>
      <rPr>
        <rFont val="Arial"/>
        <color rgb="FF212529"/>
        <sz val="11.0"/>
      </rPr>
      <t>เด่น</t>
    </r>
  </si>
  <si>
    <r>
      <rPr>
        <rFont val="Arial"/>
        <color theme="1"/>
        <sz val="11.0"/>
      </rPr>
      <t xml:space="preserve">ส่องงบ 4 บริษัทเทคฯ ใหญ่ในจีน Tencent Baidu Alibaba </t>
    </r>
    <r>
      <rPr>
        <rFont val="Arial"/>
        <color rgb="FF000000"/>
        <sz val="11.0"/>
      </rPr>
      <t>JD.com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</si>
</sst>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yy"/>
    <numFmt numFmtId="165" formatCode="d/m/yyyy"/>
    <numFmt numFmtId="166" formatCode="dd/mm/yyyy"/>
    <numFmt numFmtId="167" formatCode="d-m"/>
    <numFmt numFmtId="168" formatCode="mm/dd/yyyy"/>
  </numFmts>
  <fonts count="12">
    <font>
      <sz val="11.0"/>
      <color theme="1"/>
      <name val="Aptos Narrow"/>
      <scheme val="minor"/>
    </font>
    <font>
      <b/>
      <sz val="11.0"/>
      <color theme="1"/>
      <name val="Arial"/>
    </font>
    <font>
      <sz val="11.0"/>
      <color theme="1"/>
      <name val="Arial"/>
    </font>
    <font>
      <u/>
      <sz val="11.0"/>
      <color rgb="FF1155CC"/>
      <name val="Arial"/>
    </font>
    <font>
      <sz val="11.0"/>
      <color rgb="FF111111"/>
      <name val="Arial"/>
    </font>
    <font>
      <b/>
      <sz val="11.0"/>
      <color rgb="FFFFFFFF"/>
      <name val="Arial"/>
    </font>
    <font>
      <u/>
      <sz val="11.0"/>
      <color rgb="FF1155CC"/>
      <name val="Arial"/>
    </font>
    <font>
      <sz val="11.0"/>
      <color rgb="FF212529"/>
      <name val="Kanit"/>
    </font>
    <font>
      <sz val="11.0"/>
      <color theme="1"/>
      <name val="Aptos Narrow"/>
    </font>
    <font>
      <sz val="11.0"/>
      <color rgb="FF212529"/>
      <name val="Arial"/>
    </font>
    <font>
      <u/>
      <sz val="11.0"/>
      <color rgb="FF0000FF"/>
      <name val="Arial"/>
    </font>
    <font>
      <u/>
      <sz val="11.0"/>
      <color rgb="FF467886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2" numFmtId="0" xfId="0" applyAlignment="1" applyFont="1">
      <alignment horizontal="left" vertical="bottom"/>
    </xf>
    <xf borderId="0" fillId="3" fontId="4" numFmtId="0" xfId="0" applyAlignment="1" applyFont="1">
      <alignment readingOrder="0" vertical="bottom"/>
    </xf>
    <xf quotePrefix="1"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2" numFmtId="165" xfId="0" applyAlignment="1" applyFont="1" applyNumberFormat="1">
      <alignment horizontal="center" vertical="bottom"/>
    </xf>
    <xf borderId="0" fillId="4" fontId="5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0" fontId="2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3" fontId="9" numFmtId="0" xfId="0" applyAlignment="1" applyFont="1">
      <alignment readingOrder="0" vertical="bottom"/>
    </xf>
    <xf borderId="0" fillId="3" fontId="2" numFmtId="0" xfId="0" applyAlignment="1" applyFont="1">
      <alignment vertical="bottom"/>
    </xf>
    <xf quotePrefix="1" borderId="0" fillId="3" fontId="7" numFmtId="0" xfId="0" applyAlignment="1" applyFont="1">
      <alignment vertical="bottom"/>
    </xf>
    <xf borderId="0" fillId="0" fontId="2" numFmtId="167" xfId="0" applyAlignment="1" applyFont="1" applyNumberFormat="1">
      <alignment horizontal="right" vertical="bottom"/>
    </xf>
    <xf quotePrefix="1" borderId="0" fillId="3" fontId="7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3" fontId="8" numFmtId="0" xfId="0" applyAlignment="1" applyFont="1">
      <alignment vertical="bottom"/>
    </xf>
    <xf borderId="0" fillId="6" fontId="9" numFmtId="0" xfId="0" applyAlignment="1" applyFill="1" applyFont="1">
      <alignment vertical="bottom"/>
    </xf>
    <xf quotePrefix="1" borderId="0" fillId="3" fontId="9" numFmtId="0" xfId="0" applyAlignment="1" applyFont="1">
      <alignment vertical="bottom"/>
    </xf>
    <xf borderId="0" fillId="0" fontId="2" numFmtId="168" xfId="0" applyAlignment="1" applyFont="1" applyNumberFormat="1">
      <alignment vertical="bottom"/>
    </xf>
    <xf borderId="0" fillId="0" fontId="9" numFmtId="0" xfId="0" applyAlignment="1" applyFont="1">
      <alignment vertical="bottom"/>
    </xf>
    <xf quotePrefix="1"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bangkokbiznews.com/finance/stock/1138335" TargetMode="External"/><Relationship Id="rId391" Type="http://schemas.openxmlformats.org/officeDocument/2006/relationships/hyperlink" Target="https://www.bangkokbiznews.com/finance/stock/1138125" TargetMode="External"/><Relationship Id="rId390" Type="http://schemas.openxmlformats.org/officeDocument/2006/relationships/hyperlink" Target="https://www.bangkokbiznews.com/finance/stock/1138355" TargetMode="External"/><Relationship Id="rId1" Type="http://schemas.openxmlformats.org/officeDocument/2006/relationships/hyperlink" Target="https://www.bangkokbiznews.com/finance/stock/1142654" TargetMode="External"/><Relationship Id="rId2" Type="http://schemas.openxmlformats.org/officeDocument/2006/relationships/hyperlink" Target="https://www.bangkokbiznews.com/finance/stock/1142651" TargetMode="External"/><Relationship Id="rId3" Type="http://schemas.openxmlformats.org/officeDocument/2006/relationships/hyperlink" Target="https://www.bangkokbiznews.com/finance/stock/1142648" TargetMode="External"/><Relationship Id="rId4" Type="http://schemas.openxmlformats.org/officeDocument/2006/relationships/hyperlink" Target="https://www.bangkokbiznews.com/finance/stock/1142643" TargetMode="External"/><Relationship Id="rId9" Type="http://schemas.openxmlformats.org/officeDocument/2006/relationships/hyperlink" Target="https://www.bangkokbiznews.com/finance/stock/1142572" TargetMode="External"/><Relationship Id="rId385" Type="http://schemas.openxmlformats.org/officeDocument/2006/relationships/hyperlink" Target="https://www.bangkokbiznews.com/finance/stock/1138442" TargetMode="External"/><Relationship Id="rId384" Type="http://schemas.openxmlformats.org/officeDocument/2006/relationships/hyperlink" Target="https://www.bangkokbiznews.com/finance/stock/1138444" TargetMode="External"/><Relationship Id="rId383" Type="http://schemas.openxmlformats.org/officeDocument/2006/relationships/hyperlink" Target="https://www.bangkokbiznews.com/finance/stock/1138445" TargetMode="External"/><Relationship Id="rId382" Type="http://schemas.openxmlformats.org/officeDocument/2006/relationships/hyperlink" Target="https://www.bangkokbiznews.com/finance/stock/1138467" TargetMode="External"/><Relationship Id="rId5" Type="http://schemas.openxmlformats.org/officeDocument/2006/relationships/hyperlink" Target="https://www.bangkokbiznews.com/finance/stock/1142643" TargetMode="External"/><Relationship Id="rId389" Type="http://schemas.openxmlformats.org/officeDocument/2006/relationships/hyperlink" Target="https://www.bangkokbiznews.com/finance/stock/1138385" TargetMode="External"/><Relationship Id="rId6" Type="http://schemas.openxmlformats.org/officeDocument/2006/relationships/hyperlink" Target="https://www.bangkokbiznews.com/finance/stock/1142635" TargetMode="External"/><Relationship Id="rId388" Type="http://schemas.openxmlformats.org/officeDocument/2006/relationships/hyperlink" Target="https://www.bangkokbiznews.com/finance/stock/1138414" TargetMode="External"/><Relationship Id="rId7" Type="http://schemas.openxmlformats.org/officeDocument/2006/relationships/hyperlink" Target="https://www.bangkokbiznews.com/finance/stock/1142624" TargetMode="External"/><Relationship Id="rId387" Type="http://schemas.openxmlformats.org/officeDocument/2006/relationships/hyperlink" Target="https://www.bangkokbiznews.com/finance/stock/1138395" TargetMode="External"/><Relationship Id="rId8" Type="http://schemas.openxmlformats.org/officeDocument/2006/relationships/hyperlink" Target="https://www.bangkokbiznews.com/finance/stock/1142624" TargetMode="External"/><Relationship Id="rId386" Type="http://schemas.openxmlformats.org/officeDocument/2006/relationships/hyperlink" Target="https://www.bangkokbiznews.com/finance/stock/1138442" TargetMode="External"/><Relationship Id="rId381" Type="http://schemas.openxmlformats.org/officeDocument/2006/relationships/hyperlink" Target="https://www.bangkokbiznews.com/finance/stock/1138488" TargetMode="External"/><Relationship Id="rId380" Type="http://schemas.openxmlformats.org/officeDocument/2006/relationships/hyperlink" Target="https://www.bangkokbiznews.com/finance/stock/1138514" TargetMode="External"/><Relationship Id="rId379" Type="http://schemas.openxmlformats.org/officeDocument/2006/relationships/hyperlink" Target="https://www.bangkokbiznews.com/finance/stock/1138496" TargetMode="External"/><Relationship Id="rId374" Type="http://schemas.openxmlformats.org/officeDocument/2006/relationships/hyperlink" Target="https://www.bangkokbiznews.com/finance/stock/1138541" TargetMode="External"/><Relationship Id="rId373" Type="http://schemas.openxmlformats.org/officeDocument/2006/relationships/hyperlink" Target="https://www.bangkokbiznews.com/finance/stock/1138541" TargetMode="External"/><Relationship Id="rId372" Type="http://schemas.openxmlformats.org/officeDocument/2006/relationships/hyperlink" Target="https://www.bangkokbiznews.com/finance/stock/1138558" TargetMode="External"/><Relationship Id="rId371" Type="http://schemas.openxmlformats.org/officeDocument/2006/relationships/hyperlink" Target="https://www.bangkokbiznews.com/finance/stock/1138561" TargetMode="External"/><Relationship Id="rId378" Type="http://schemas.openxmlformats.org/officeDocument/2006/relationships/hyperlink" Target="https://www.bangkokbiznews.com/finance/stock/1138496" TargetMode="External"/><Relationship Id="rId377" Type="http://schemas.openxmlformats.org/officeDocument/2006/relationships/hyperlink" Target="https://www.bangkokbiznews.com/finance/stock/1138539" TargetMode="External"/><Relationship Id="rId376" Type="http://schemas.openxmlformats.org/officeDocument/2006/relationships/hyperlink" Target="https://www.bangkokbiznews.com/finance/stock/1138539" TargetMode="External"/><Relationship Id="rId375" Type="http://schemas.openxmlformats.org/officeDocument/2006/relationships/hyperlink" Target="https://www.bangkokbiznews.com/finance/stock/1138541" TargetMode="External"/><Relationship Id="rId396" Type="http://schemas.openxmlformats.org/officeDocument/2006/relationships/hyperlink" Target="https://www.bangkokbiznews.com/finance/stock/1138257" TargetMode="External"/><Relationship Id="rId395" Type="http://schemas.openxmlformats.org/officeDocument/2006/relationships/hyperlink" Target="https://www.bangkokbiznews.com/finance/stock/1138260" TargetMode="External"/><Relationship Id="rId394" Type="http://schemas.openxmlformats.org/officeDocument/2006/relationships/hyperlink" Target="https://www.bangkokbiznews.com/finance/stock/1138275" TargetMode="External"/><Relationship Id="rId393" Type="http://schemas.openxmlformats.org/officeDocument/2006/relationships/hyperlink" Target="https://www.bangkokbiznews.com/finance/stock/1138268" TargetMode="External"/><Relationship Id="rId399" Type="http://schemas.openxmlformats.org/officeDocument/2006/relationships/hyperlink" Target="https://www.bangkokbiznews.com/finance/stock/1138210" TargetMode="External"/><Relationship Id="rId398" Type="http://schemas.openxmlformats.org/officeDocument/2006/relationships/hyperlink" Target="https://www.bangkokbiznews.com/finance/stock/1138217" TargetMode="External"/><Relationship Id="rId397" Type="http://schemas.openxmlformats.org/officeDocument/2006/relationships/hyperlink" Target="https://www.bangkokbiznews.com/finance/stock/1138234" TargetMode="External"/><Relationship Id="rId1730" Type="http://schemas.openxmlformats.org/officeDocument/2006/relationships/hyperlink" Target="https://www.bangkokbiznews.com/finance/stock/1114027" TargetMode="External"/><Relationship Id="rId1731" Type="http://schemas.openxmlformats.org/officeDocument/2006/relationships/hyperlink" Target="https://www.bangkokbiznews.com/finance/stock/1113995" TargetMode="External"/><Relationship Id="rId1732" Type="http://schemas.openxmlformats.org/officeDocument/2006/relationships/hyperlink" Target="https://www.bangkokbiznews.com/finance/stock/1113977" TargetMode="External"/><Relationship Id="rId1733" Type="http://schemas.openxmlformats.org/officeDocument/2006/relationships/hyperlink" Target="https://www.bangkokbiznews.com/finance/stock/1113924" TargetMode="External"/><Relationship Id="rId1734" Type="http://schemas.openxmlformats.org/officeDocument/2006/relationships/hyperlink" Target="https://www.bangkokbiznews.com/finance/stock/1113800" TargetMode="External"/><Relationship Id="rId1735" Type="http://schemas.openxmlformats.org/officeDocument/2006/relationships/hyperlink" Target="https://www.bangkokbiznews.com/finance/stock/1113800" TargetMode="External"/><Relationship Id="rId1736" Type="http://schemas.openxmlformats.org/officeDocument/2006/relationships/hyperlink" Target="https://www.bangkokbiznews.com/finance/stock/1113886" TargetMode="External"/><Relationship Id="rId1737" Type="http://schemas.openxmlformats.org/officeDocument/2006/relationships/hyperlink" Target="https://www.bangkokbiznews.com/finance/stock/1113865" TargetMode="External"/><Relationship Id="rId1738" Type="http://schemas.openxmlformats.org/officeDocument/2006/relationships/hyperlink" Target="https://www.bangkokbiznews.com/finance/stock/1113817" TargetMode="External"/><Relationship Id="rId1739" Type="http://schemas.openxmlformats.org/officeDocument/2006/relationships/hyperlink" Target="https://www.bangkokbiznews.com/finance/stock/1113817" TargetMode="External"/><Relationship Id="rId1720" Type="http://schemas.openxmlformats.org/officeDocument/2006/relationships/hyperlink" Target="https://www.bangkokbiznews.com/finance/stock/1114189" TargetMode="External"/><Relationship Id="rId1721" Type="http://schemas.openxmlformats.org/officeDocument/2006/relationships/hyperlink" Target="https://www.bangkokbiznews.com/finance/stock/1114217" TargetMode="External"/><Relationship Id="rId1722" Type="http://schemas.openxmlformats.org/officeDocument/2006/relationships/hyperlink" Target="https://www.bangkokbiznews.com/finance/stock/1114217" TargetMode="External"/><Relationship Id="rId1723" Type="http://schemas.openxmlformats.org/officeDocument/2006/relationships/hyperlink" Target="https://www.bangkokbiznews.com/finance/stock/1114195" TargetMode="External"/><Relationship Id="rId1724" Type="http://schemas.openxmlformats.org/officeDocument/2006/relationships/hyperlink" Target="https://www.bangkokbiznews.com/finance/stock/1114195" TargetMode="External"/><Relationship Id="rId1725" Type="http://schemas.openxmlformats.org/officeDocument/2006/relationships/hyperlink" Target="https://www.bangkokbiznews.com/finance/stock/1114175" TargetMode="External"/><Relationship Id="rId1726" Type="http://schemas.openxmlformats.org/officeDocument/2006/relationships/hyperlink" Target="https://www.bangkokbiznews.com/finance/stock/1114132" TargetMode="External"/><Relationship Id="rId1727" Type="http://schemas.openxmlformats.org/officeDocument/2006/relationships/hyperlink" Target="https://www.bangkokbiznews.com/finance/stock/1114118" TargetMode="External"/><Relationship Id="rId1728" Type="http://schemas.openxmlformats.org/officeDocument/2006/relationships/hyperlink" Target="https://www.bangkokbiznews.com/finance/stock/1114055" TargetMode="External"/><Relationship Id="rId1729" Type="http://schemas.openxmlformats.org/officeDocument/2006/relationships/hyperlink" Target="https://www.bangkokbiznews.com/finance/stock/1114027" TargetMode="External"/><Relationship Id="rId1752" Type="http://schemas.openxmlformats.org/officeDocument/2006/relationships/hyperlink" Target="https://www.bangkokbiznews.com/finance/stock/1113448" TargetMode="External"/><Relationship Id="rId1753" Type="http://schemas.openxmlformats.org/officeDocument/2006/relationships/hyperlink" Target="https://www.bangkokbiznews.com/finance/stock/1113352" TargetMode="External"/><Relationship Id="rId1754" Type="http://schemas.openxmlformats.org/officeDocument/2006/relationships/hyperlink" Target="https://www.bangkokbiznews.com/finance/stock/1113352" TargetMode="External"/><Relationship Id="rId1755" Type="http://schemas.openxmlformats.org/officeDocument/2006/relationships/hyperlink" Target="https://www.bangkokbiznews.com/finance/stock/1113321" TargetMode="External"/><Relationship Id="rId1756" Type="http://schemas.openxmlformats.org/officeDocument/2006/relationships/hyperlink" Target="https://www.bangkokbiznews.com/finance/stock/1113321" TargetMode="External"/><Relationship Id="rId1757" Type="http://schemas.openxmlformats.org/officeDocument/2006/relationships/hyperlink" Target="https://www.bangkokbiznews.com/finance/stock/1113321" TargetMode="External"/><Relationship Id="rId1758" Type="http://schemas.openxmlformats.org/officeDocument/2006/relationships/hyperlink" Target="https://www.bangkokbiznews.com/finance/stock/1113317" TargetMode="External"/><Relationship Id="rId1759" Type="http://schemas.openxmlformats.org/officeDocument/2006/relationships/hyperlink" Target="https://www.bangkokbiznews.com/finance/stock/1113317" TargetMode="External"/><Relationship Id="rId808" Type="http://schemas.openxmlformats.org/officeDocument/2006/relationships/hyperlink" Target="https://www.bangkokbiznews.com/finance/stock/1132058" TargetMode="External"/><Relationship Id="rId807" Type="http://schemas.openxmlformats.org/officeDocument/2006/relationships/hyperlink" Target="https://www.bangkokbiznews.com/finance/stock/1132108" TargetMode="External"/><Relationship Id="rId806" Type="http://schemas.openxmlformats.org/officeDocument/2006/relationships/hyperlink" Target="https://www.bangkokbiznews.com/finance/stock/1132108" TargetMode="External"/><Relationship Id="rId805" Type="http://schemas.openxmlformats.org/officeDocument/2006/relationships/hyperlink" Target="https://www.bangkokbiznews.com/finance/stock/1132104" TargetMode="External"/><Relationship Id="rId809" Type="http://schemas.openxmlformats.org/officeDocument/2006/relationships/hyperlink" Target="https://www.bangkokbiznews.com/finance/stock/1132088" TargetMode="External"/><Relationship Id="rId800" Type="http://schemas.openxmlformats.org/officeDocument/2006/relationships/hyperlink" Target="https://www.bangkokbiznews.com/finance/stock/1132219" TargetMode="External"/><Relationship Id="rId804" Type="http://schemas.openxmlformats.org/officeDocument/2006/relationships/hyperlink" Target="https://www.bangkokbiznews.com/finance/stock/1132106" TargetMode="External"/><Relationship Id="rId803" Type="http://schemas.openxmlformats.org/officeDocument/2006/relationships/hyperlink" Target="https://www.bangkokbiznews.com/finance/stock/1132106" TargetMode="External"/><Relationship Id="rId802" Type="http://schemas.openxmlformats.org/officeDocument/2006/relationships/hyperlink" Target="https://www.bangkokbiznews.com/finance/stock/1132150" TargetMode="External"/><Relationship Id="rId801" Type="http://schemas.openxmlformats.org/officeDocument/2006/relationships/hyperlink" Target="https://www.bangkokbiznews.com/finance/stock/1132150" TargetMode="External"/><Relationship Id="rId1750" Type="http://schemas.openxmlformats.org/officeDocument/2006/relationships/hyperlink" Target="https://www.bangkokbiznews.com/finance/stock/1113456" TargetMode="External"/><Relationship Id="rId1751" Type="http://schemas.openxmlformats.org/officeDocument/2006/relationships/hyperlink" Target="https://www.bangkokbiznews.com/finance/stock/1113448" TargetMode="External"/><Relationship Id="rId1741" Type="http://schemas.openxmlformats.org/officeDocument/2006/relationships/hyperlink" Target="https://www.bangkokbiznews.com/finance/stock/1113506" TargetMode="External"/><Relationship Id="rId1742" Type="http://schemas.openxmlformats.org/officeDocument/2006/relationships/hyperlink" Target="https://www.bangkokbiznews.com/finance/stock/1113516" TargetMode="External"/><Relationship Id="rId1743" Type="http://schemas.openxmlformats.org/officeDocument/2006/relationships/hyperlink" Target="https://www.bangkokbiznews.com/finance/stock/1113516" TargetMode="External"/><Relationship Id="rId1744" Type="http://schemas.openxmlformats.org/officeDocument/2006/relationships/hyperlink" Target="https://www.bangkokbiznews.com/finance/stock/1113516" TargetMode="External"/><Relationship Id="rId1745" Type="http://schemas.openxmlformats.org/officeDocument/2006/relationships/hyperlink" Target="https://www.bangkokbiznews.com/finance/stock/1113494" TargetMode="External"/><Relationship Id="rId1746" Type="http://schemas.openxmlformats.org/officeDocument/2006/relationships/hyperlink" Target="https://www.bangkokbiznews.com/finance/stock/1113461" TargetMode="External"/><Relationship Id="rId1747" Type="http://schemas.openxmlformats.org/officeDocument/2006/relationships/hyperlink" Target="https://www.bangkokbiznews.com/finance/stock/1113461" TargetMode="External"/><Relationship Id="rId1748" Type="http://schemas.openxmlformats.org/officeDocument/2006/relationships/hyperlink" Target="https://www.bangkokbiznews.com/finance/stock/1113461" TargetMode="External"/><Relationship Id="rId1749" Type="http://schemas.openxmlformats.org/officeDocument/2006/relationships/hyperlink" Target="https://www.bangkokbiznews.com/finance/stock/1113456" TargetMode="External"/><Relationship Id="rId1740" Type="http://schemas.openxmlformats.org/officeDocument/2006/relationships/hyperlink" Target="https://www.bangkokbiznews.com/finance/stock/1113622" TargetMode="External"/><Relationship Id="rId1710" Type="http://schemas.openxmlformats.org/officeDocument/2006/relationships/hyperlink" Target="https://www.bangkokbiznews.com/finance/stock/1114437" TargetMode="External"/><Relationship Id="rId1711" Type="http://schemas.openxmlformats.org/officeDocument/2006/relationships/hyperlink" Target="https://www.bangkokbiznews.com/finance/stock/1114402" TargetMode="External"/><Relationship Id="rId1712" Type="http://schemas.openxmlformats.org/officeDocument/2006/relationships/hyperlink" Target="https://www.bangkokbiznews.com/finance/stock/1114402" TargetMode="External"/><Relationship Id="rId1713" Type="http://schemas.openxmlformats.org/officeDocument/2006/relationships/hyperlink" Target="https://www.bangkokbiznews.com/finance/stock/1114402" TargetMode="External"/><Relationship Id="rId1714" Type="http://schemas.openxmlformats.org/officeDocument/2006/relationships/hyperlink" Target="https://www.bangkokbiznews.com/finance/stock/1114394" TargetMode="External"/><Relationship Id="rId1715" Type="http://schemas.openxmlformats.org/officeDocument/2006/relationships/hyperlink" Target="https://www.bangkokbiznews.com/finance/stock/1114348" TargetMode="External"/><Relationship Id="rId1716" Type="http://schemas.openxmlformats.org/officeDocument/2006/relationships/hyperlink" Target="https://www.bangkokbiznews.com/finance/stock/1114342" TargetMode="External"/><Relationship Id="rId1717" Type="http://schemas.openxmlformats.org/officeDocument/2006/relationships/hyperlink" Target="https://www.bangkokbiznews.com/finance/stock/1114310" TargetMode="External"/><Relationship Id="rId1718" Type="http://schemas.openxmlformats.org/officeDocument/2006/relationships/hyperlink" Target="https://www.bangkokbiznews.com/finance/stock/1114310" TargetMode="External"/><Relationship Id="rId1719" Type="http://schemas.openxmlformats.org/officeDocument/2006/relationships/hyperlink" Target="https://www.bangkokbiznews.com/finance/stock/1114189" TargetMode="External"/><Relationship Id="rId1700" Type="http://schemas.openxmlformats.org/officeDocument/2006/relationships/hyperlink" Target="https://www.bangkokbiznews.com/finance/stock/1114650" TargetMode="External"/><Relationship Id="rId1701" Type="http://schemas.openxmlformats.org/officeDocument/2006/relationships/hyperlink" Target="https://www.bangkokbiznews.com/finance/stock/1114567" TargetMode="External"/><Relationship Id="rId1702" Type="http://schemas.openxmlformats.org/officeDocument/2006/relationships/hyperlink" Target="https://www.bangkokbiznews.com/finance/stock/1114566" TargetMode="External"/><Relationship Id="rId1703" Type="http://schemas.openxmlformats.org/officeDocument/2006/relationships/hyperlink" Target="https://www.bangkokbiznews.com/finance/stock/1114566" TargetMode="External"/><Relationship Id="rId1704" Type="http://schemas.openxmlformats.org/officeDocument/2006/relationships/hyperlink" Target="https://www.bangkokbiznews.com/finance/stock/1114566" TargetMode="External"/><Relationship Id="rId1705" Type="http://schemas.openxmlformats.org/officeDocument/2006/relationships/hyperlink" Target="https://www.bangkokbiznews.com/finance/stock/1114566" TargetMode="External"/><Relationship Id="rId1706" Type="http://schemas.openxmlformats.org/officeDocument/2006/relationships/hyperlink" Target="https://www.bangkokbiznews.com/finance/stock/1114514" TargetMode="External"/><Relationship Id="rId1707" Type="http://schemas.openxmlformats.org/officeDocument/2006/relationships/hyperlink" Target="https://www.bangkokbiznews.com/finance/stock/1114557" TargetMode="External"/><Relationship Id="rId1708" Type="http://schemas.openxmlformats.org/officeDocument/2006/relationships/hyperlink" Target="https://www.bangkokbiznews.com/finance/stock/1114557" TargetMode="External"/><Relationship Id="rId1709" Type="http://schemas.openxmlformats.org/officeDocument/2006/relationships/hyperlink" Target="https://www.bangkokbiznews.com/finance/stock/1114437" TargetMode="External"/><Relationship Id="rId40" Type="http://schemas.openxmlformats.org/officeDocument/2006/relationships/hyperlink" Target="https://www.bangkokbiznews.com/finance/stock/1142300" TargetMode="External"/><Relationship Id="rId1334" Type="http://schemas.openxmlformats.org/officeDocument/2006/relationships/hyperlink" Target="https://www.bangkokbiznews.com/finance/stock/1123723" TargetMode="External"/><Relationship Id="rId1335" Type="http://schemas.openxmlformats.org/officeDocument/2006/relationships/hyperlink" Target="https://www.bangkokbiznews.com/finance/stock/1123718" TargetMode="External"/><Relationship Id="rId42" Type="http://schemas.openxmlformats.org/officeDocument/2006/relationships/hyperlink" Target="https://www.bangkokbiznews.com/finance/stock/1142287" TargetMode="External"/><Relationship Id="rId1336" Type="http://schemas.openxmlformats.org/officeDocument/2006/relationships/hyperlink" Target="https://www.bangkokbiznews.com/finance/stock/1123714" TargetMode="External"/><Relationship Id="rId41" Type="http://schemas.openxmlformats.org/officeDocument/2006/relationships/hyperlink" Target="https://www.bangkokbiznews.com/finance/stock/1142295" TargetMode="External"/><Relationship Id="rId1337" Type="http://schemas.openxmlformats.org/officeDocument/2006/relationships/hyperlink" Target="https://www.bangkokbiznews.com/finance/stock/1123667" TargetMode="External"/><Relationship Id="rId44" Type="http://schemas.openxmlformats.org/officeDocument/2006/relationships/hyperlink" Target="https://www.bangkokbiznews.com/finance/stock/1142281" TargetMode="External"/><Relationship Id="rId1338" Type="http://schemas.openxmlformats.org/officeDocument/2006/relationships/hyperlink" Target="https://www.bangkokbiznews.com/finance/stock/1123656" TargetMode="External"/><Relationship Id="rId43" Type="http://schemas.openxmlformats.org/officeDocument/2006/relationships/hyperlink" Target="https://www.bangkokbiznews.com/finance/stock/1142282" TargetMode="External"/><Relationship Id="rId1339" Type="http://schemas.openxmlformats.org/officeDocument/2006/relationships/hyperlink" Target="https://www.bangkokbiznews.com/finance/stock/1123604" TargetMode="External"/><Relationship Id="rId46" Type="http://schemas.openxmlformats.org/officeDocument/2006/relationships/hyperlink" Target="https://www.bangkokbiznews.com/finance/stock/1142198" TargetMode="External"/><Relationship Id="rId45" Type="http://schemas.openxmlformats.org/officeDocument/2006/relationships/hyperlink" Target="https://www.bangkokbiznews.com/finance/stock/1142226" TargetMode="External"/><Relationship Id="rId745" Type="http://schemas.openxmlformats.org/officeDocument/2006/relationships/hyperlink" Target="https://www.bangkokbiznews.com/finance/stock/1132937" TargetMode="External"/><Relationship Id="rId744" Type="http://schemas.openxmlformats.org/officeDocument/2006/relationships/hyperlink" Target="https://www.bangkokbiznews.com/finance/stock/1132939" TargetMode="External"/><Relationship Id="rId743" Type="http://schemas.openxmlformats.org/officeDocument/2006/relationships/hyperlink" Target="https://www.bangkokbiznews.com/finance/stock/1132939" TargetMode="External"/><Relationship Id="rId742" Type="http://schemas.openxmlformats.org/officeDocument/2006/relationships/hyperlink" Target="https://www.bangkokbiznews.com/finance/stock/1132939" TargetMode="External"/><Relationship Id="rId749" Type="http://schemas.openxmlformats.org/officeDocument/2006/relationships/hyperlink" Target="https://www.bangkokbiznews.com/finance/stock/1132869" TargetMode="External"/><Relationship Id="rId748" Type="http://schemas.openxmlformats.org/officeDocument/2006/relationships/hyperlink" Target="https://www.bangkokbiznews.com/finance/stock/1132869" TargetMode="External"/><Relationship Id="rId747" Type="http://schemas.openxmlformats.org/officeDocument/2006/relationships/hyperlink" Target="https://www.bangkokbiznews.com/finance/stock/1132936" TargetMode="External"/><Relationship Id="rId746" Type="http://schemas.openxmlformats.org/officeDocument/2006/relationships/hyperlink" Target="https://www.bangkokbiznews.com/finance/stock/1132936" TargetMode="External"/><Relationship Id="rId48" Type="http://schemas.openxmlformats.org/officeDocument/2006/relationships/hyperlink" Target="https://www.bangkokbiznews.com/finance/stock/1142188" TargetMode="External"/><Relationship Id="rId47" Type="http://schemas.openxmlformats.org/officeDocument/2006/relationships/hyperlink" Target="https://www.bangkokbiznews.com/finance/stock/1142198" TargetMode="External"/><Relationship Id="rId49" Type="http://schemas.openxmlformats.org/officeDocument/2006/relationships/hyperlink" Target="https://www.bangkokbiznews.com/finance/stock/1142186" TargetMode="External"/><Relationship Id="rId741" Type="http://schemas.openxmlformats.org/officeDocument/2006/relationships/hyperlink" Target="https://www.bangkokbiznews.com/finance/stock/1132948" TargetMode="External"/><Relationship Id="rId1330" Type="http://schemas.openxmlformats.org/officeDocument/2006/relationships/hyperlink" Target="https://www.bangkokbiznews.com/finance/stock/1123788" TargetMode="External"/><Relationship Id="rId740" Type="http://schemas.openxmlformats.org/officeDocument/2006/relationships/hyperlink" Target="https://www.bangkokbiznews.com/finance/stock/1132951" TargetMode="External"/><Relationship Id="rId1331" Type="http://schemas.openxmlformats.org/officeDocument/2006/relationships/hyperlink" Target="https://www.bangkokbiznews.com/finance/stock/1123767" TargetMode="External"/><Relationship Id="rId1332" Type="http://schemas.openxmlformats.org/officeDocument/2006/relationships/hyperlink" Target="https://www.bangkokbiznews.com/finance/stock/1123767" TargetMode="External"/><Relationship Id="rId1333" Type="http://schemas.openxmlformats.org/officeDocument/2006/relationships/hyperlink" Target="https://www.bangkokbiznews.com/finance/stock/1123734" TargetMode="External"/><Relationship Id="rId1323" Type="http://schemas.openxmlformats.org/officeDocument/2006/relationships/hyperlink" Target="https://www.bangkokbiznews.com/finance/stock/1123885" TargetMode="External"/><Relationship Id="rId1324" Type="http://schemas.openxmlformats.org/officeDocument/2006/relationships/hyperlink" Target="https://www.bangkokbiznews.com/finance/stock/1123851" TargetMode="External"/><Relationship Id="rId31" Type="http://schemas.openxmlformats.org/officeDocument/2006/relationships/hyperlink" Target="https://www.bangkokbiznews.com/finance/stock/1142390" TargetMode="External"/><Relationship Id="rId1325" Type="http://schemas.openxmlformats.org/officeDocument/2006/relationships/hyperlink" Target="https://www.bangkokbiznews.com/finance/stock/1123835" TargetMode="External"/><Relationship Id="rId30" Type="http://schemas.openxmlformats.org/officeDocument/2006/relationships/hyperlink" Target="https://www.bangkokbiznews.com/finance/stock/1142516" TargetMode="External"/><Relationship Id="rId1326" Type="http://schemas.openxmlformats.org/officeDocument/2006/relationships/hyperlink" Target="https://www.bangkokbiznews.com/finance/stock/1123617" TargetMode="External"/><Relationship Id="rId33" Type="http://schemas.openxmlformats.org/officeDocument/2006/relationships/hyperlink" Target="https://www.bangkokbiznews.com/finance/stock/1142354" TargetMode="External"/><Relationship Id="rId1327" Type="http://schemas.openxmlformats.org/officeDocument/2006/relationships/hyperlink" Target="https://www.bangkokbiznews.com/finance/stock/1123829" TargetMode="External"/><Relationship Id="rId32" Type="http://schemas.openxmlformats.org/officeDocument/2006/relationships/hyperlink" Target="https://www.bangkokbiznews.com/finance/stock/1142354" TargetMode="External"/><Relationship Id="rId1328" Type="http://schemas.openxmlformats.org/officeDocument/2006/relationships/hyperlink" Target="https://www.bangkokbiznews.com/finance/stock/1123806" TargetMode="External"/><Relationship Id="rId35" Type="http://schemas.openxmlformats.org/officeDocument/2006/relationships/hyperlink" Target="https://www.bangkokbiznews.com/finance/stock/1142354" TargetMode="External"/><Relationship Id="rId1329" Type="http://schemas.openxmlformats.org/officeDocument/2006/relationships/hyperlink" Target="https://www.bangkokbiznews.com/finance/stock/1123795" TargetMode="External"/><Relationship Id="rId34" Type="http://schemas.openxmlformats.org/officeDocument/2006/relationships/hyperlink" Target="https://www.bangkokbiznews.com/finance/stock/1142354" TargetMode="External"/><Relationship Id="rId739" Type="http://schemas.openxmlformats.org/officeDocument/2006/relationships/hyperlink" Target="https://www.bangkokbiznews.com/finance/stock/1132956" TargetMode="External"/><Relationship Id="rId734" Type="http://schemas.openxmlformats.org/officeDocument/2006/relationships/hyperlink" Target="https://www.bangkokbiznews.com/finance/stock/1132560" TargetMode="External"/><Relationship Id="rId733" Type="http://schemas.openxmlformats.org/officeDocument/2006/relationships/hyperlink" Target="https://www.bangkokbiznews.com/finance/stock/1133045" TargetMode="External"/><Relationship Id="rId732" Type="http://schemas.openxmlformats.org/officeDocument/2006/relationships/hyperlink" Target="https://www.bangkokbiznews.com/finance/stock/1133045" TargetMode="External"/><Relationship Id="rId731" Type="http://schemas.openxmlformats.org/officeDocument/2006/relationships/hyperlink" Target="https://www.bangkokbiznews.com/finance/stock/1133054" TargetMode="External"/><Relationship Id="rId738" Type="http://schemas.openxmlformats.org/officeDocument/2006/relationships/hyperlink" Target="https://www.bangkokbiznews.com/finance/stock/1132991" TargetMode="External"/><Relationship Id="rId737" Type="http://schemas.openxmlformats.org/officeDocument/2006/relationships/hyperlink" Target="https://www.bangkokbiznews.com/finance/stock/1132991" TargetMode="External"/><Relationship Id="rId736" Type="http://schemas.openxmlformats.org/officeDocument/2006/relationships/hyperlink" Target="https://www.bangkokbiznews.com/finance/stock/1132560" TargetMode="External"/><Relationship Id="rId735" Type="http://schemas.openxmlformats.org/officeDocument/2006/relationships/hyperlink" Target="https://www.bangkokbiznews.com/finance/stock/1132560" TargetMode="External"/><Relationship Id="rId37" Type="http://schemas.openxmlformats.org/officeDocument/2006/relationships/hyperlink" Target="https://www.bangkokbiznews.com/finance/stock/1142309" TargetMode="External"/><Relationship Id="rId36" Type="http://schemas.openxmlformats.org/officeDocument/2006/relationships/hyperlink" Target="https://www.bangkokbiznews.com/finance/stock/1142333" TargetMode="External"/><Relationship Id="rId39" Type="http://schemas.openxmlformats.org/officeDocument/2006/relationships/hyperlink" Target="https://www.bangkokbiznews.com/finance/stock/1142304" TargetMode="External"/><Relationship Id="rId38" Type="http://schemas.openxmlformats.org/officeDocument/2006/relationships/hyperlink" Target="https://www.bangkokbiznews.com/finance/stock/1142307" TargetMode="External"/><Relationship Id="rId730" Type="http://schemas.openxmlformats.org/officeDocument/2006/relationships/hyperlink" Target="https://www.bangkokbiznews.com/finance/stock/1133054" TargetMode="External"/><Relationship Id="rId1320" Type="http://schemas.openxmlformats.org/officeDocument/2006/relationships/hyperlink" Target="https://www.bangkokbiznews.com/finance/stock/1123912" TargetMode="External"/><Relationship Id="rId1321" Type="http://schemas.openxmlformats.org/officeDocument/2006/relationships/hyperlink" Target="https://www.bangkokbiznews.com/finance/stock/1123906" TargetMode="External"/><Relationship Id="rId1322" Type="http://schemas.openxmlformats.org/officeDocument/2006/relationships/hyperlink" Target="https://www.bangkokbiznews.com/finance/stock/1123890" TargetMode="External"/><Relationship Id="rId1356" Type="http://schemas.openxmlformats.org/officeDocument/2006/relationships/hyperlink" Target="https://www.bangkokbiznews.com/finance/stock/1123355" TargetMode="External"/><Relationship Id="rId1357" Type="http://schemas.openxmlformats.org/officeDocument/2006/relationships/hyperlink" Target="https://www.bangkokbiznews.com/finance/stock/1123323" TargetMode="External"/><Relationship Id="rId20" Type="http://schemas.openxmlformats.org/officeDocument/2006/relationships/hyperlink" Target="https://www.bangkokbiznews.com/finance/stock/1142525" TargetMode="External"/><Relationship Id="rId1358" Type="http://schemas.openxmlformats.org/officeDocument/2006/relationships/hyperlink" Target="https://www.bangkokbiznews.com/finance/stock/1123322" TargetMode="External"/><Relationship Id="rId1359" Type="http://schemas.openxmlformats.org/officeDocument/2006/relationships/hyperlink" Target="https://www.bangkokbiznews.com/finance/stock/1123310" TargetMode="External"/><Relationship Id="rId22" Type="http://schemas.openxmlformats.org/officeDocument/2006/relationships/hyperlink" Target="https://www.bangkokbiznews.com/finance/stock/1142525" TargetMode="External"/><Relationship Id="rId21" Type="http://schemas.openxmlformats.org/officeDocument/2006/relationships/hyperlink" Target="https://www.bangkokbiznews.com/finance/stock/1142525" TargetMode="External"/><Relationship Id="rId24" Type="http://schemas.openxmlformats.org/officeDocument/2006/relationships/hyperlink" Target="https://www.bangkokbiznews.com/finance/stock/1142525" TargetMode="External"/><Relationship Id="rId23" Type="http://schemas.openxmlformats.org/officeDocument/2006/relationships/hyperlink" Target="https://www.bangkokbiznews.com/finance/stock/1142525" TargetMode="External"/><Relationship Id="rId767" Type="http://schemas.openxmlformats.org/officeDocument/2006/relationships/hyperlink" Target="https://www.bangkokbiznews.com/finance/stock/1132694" TargetMode="External"/><Relationship Id="rId766" Type="http://schemas.openxmlformats.org/officeDocument/2006/relationships/hyperlink" Target="https://www.bangkokbiznews.com/finance/stock/1132694" TargetMode="External"/><Relationship Id="rId765" Type="http://schemas.openxmlformats.org/officeDocument/2006/relationships/hyperlink" Target="https://www.bangkokbiznews.com/finance/stock/1132698" TargetMode="External"/><Relationship Id="rId764" Type="http://schemas.openxmlformats.org/officeDocument/2006/relationships/hyperlink" Target="https://www.bangkokbiznews.com/finance/stock/1132752" TargetMode="External"/><Relationship Id="rId769" Type="http://schemas.openxmlformats.org/officeDocument/2006/relationships/hyperlink" Target="https://www.bangkokbiznews.com/finance/stock/1132619" TargetMode="External"/><Relationship Id="rId768" Type="http://schemas.openxmlformats.org/officeDocument/2006/relationships/hyperlink" Target="https://www.bangkokbiznews.com/finance/stock/1132656" TargetMode="External"/><Relationship Id="rId26" Type="http://schemas.openxmlformats.org/officeDocument/2006/relationships/hyperlink" Target="https://www.bangkokbiznews.com/finance/stock/1142530" TargetMode="External"/><Relationship Id="rId25" Type="http://schemas.openxmlformats.org/officeDocument/2006/relationships/hyperlink" Target="https://www.bangkokbiznews.com/finance/stock/1142525" TargetMode="External"/><Relationship Id="rId28" Type="http://schemas.openxmlformats.org/officeDocument/2006/relationships/hyperlink" Target="https://www.bangkokbiznews.com/finance/stock/1142530" TargetMode="External"/><Relationship Id="rId1350" Type="http://schemas.openxmlformats.org/officeDocument/2006/relationships/hyperlink" Target="https://www.bangkokbiznews.com/finance/stock/1123440" TargetMode="External"/><Relationship Id="rId27" Type="http://schemas.openxmlformats.org/officeDocument/2006/relationships/hyperlink" Target="https://www.bangkokbiznews.com/finance/stock/1142530" TargetMode="External"/><Relationship Id="rId1351" Type="http://schemas.openxmlformats.org/officeDocument/2006/relationships/hyperlink" Target="https://www.bangkokbiznews.com/finance/stock/1123402" TargetMode="External"/><Relationship Id="rId763" Type="http://schemas.openxmlformats.org/officeDocument/2006/relationships/hyperlink" Target="https://www.bangkokbiznews.com/finance/stock/1132752" TargetMode="External"/><Relationship Id="rId1352" Type="http://schemas.openxmlformats.org/officeDocument/2006/relationships/hyperlink" Target="https://www.bangkokbiznews.com/finance/stock/1123421" TargetMode="External"/><Relationship Id="rId29" Type="http://schemas.openxmlformats.org/officeDocument/2006/relationships/hyperlink" Target="https://www.bangkokbiznews.com/finance/stock/1142518" TargetMode="External"/><Relationship Id="rId762" Type="http://schemas.openxmlformats.org/officeDocument/2006/relationships/hyperlink" Target="https://www.bangkokbiznews.com/finance/stock/1132750" TargetMode="External"/><Relationship Id="rId1353" Type="http://schemas.openxmlformats.org/officeDocument/2006/relationships/hyperlink" Target="https://www.bangkokbiznews.com/finance/stock/1123382" TargetMode="External"/><Relationship Id="rId761" Type="http://schemas.openxmlformats.org/officeDocument/2006/relationships/hyperlink" Target="https://www.bangkokbiznews.com/finance/stock/1132750" TargetMode="External"/><Relationship Id="rId1354" Type="http://schemas.openxmlformats.org/officeDocument/2006/relationships/hyperlink" Target="https://www.bangkokbiznews.com/finance/stock/1123376" TargetMode="External"/><Relationship Id="rId760" Type="http://schemas.openxmlformats.org/officeDocument/2006/relationships/hyperlink" Target="https://www.bangkokbiznews.com/finance/stock/1132759" TargetMode="External"/><Relationship Id="rId1355" Type="http://schemas.openxmlformats.org/officeDocument/2006/relationships/hyperlink" Target="https://www.bangkokbiznews.com/finance/stock/1123359" TargetMode="External"/><Relationship Id="rId1345" Type="http://schemas.openxmlformats.org/officeDocument/2006/relationships/hyperlink" Target="https://www.bangkokbiznews.com/finance/stock/1123506" TargetMode="External"/><Relationship Id="rId1346" Type="http://schemas.openxmlformats.org/officeDocument/2006/relationships/hyperlink" Target="https://www.bangkokbiznews.com/finance/stock/1123503" TargetMode="External"/><Relationship Id="rId1347" Type="http://schemas.openxmlformats.org/officeDocument/2006/relationships/hyperlink" Target="https://www.bangkokbiznews.com/finance/stock/1123472" TargetMode="External"/><Relationship Id="rId1348" Type="http://schemas.openxmlformats.org/officeDocument/2006/relationships/hyperlink" Target="https://www.bangkokbiznews.com/finance/stock/1123377" TargetMode="External"/><Relationship Id="rId11" Type="http://schemas.openxmlformats.org/officeDocument/2006/relationships/hyperlink" Target="https://www.bangkokbiznews.com/finance/stock/1142537" TargetMode="External"/><Relationship Id="rId1349" Type="http://schemas.openxmlformats.org/officeDocument/2006/relationships/hyperlink" Target="https://www.bangkokbiznews.com/finance/stock/1123461" TargetMode="External"/><Relationship Id="rId10" Type="http://schemas.openxmlformats.org/officeDocument/2006/relationships/hyperlink" Target="https://www.bangkokbiznews.com/finance/stock/1142537" TargetMode="External"/><Relationship Id="rId13" Type="http://schemas.openxmlformats.org/officeDocument/2006/relationships/hyperlink" Target="https://www.bangkokbiznews.com/finance/stock/1142537" TargetMode="External"/><Relationship Id="rId12" Type="http://schemas.openxmlformats.org/officeDocument/2006/relationships/hyperlink" Target="https://www.bangkokbiznews.com/finance/stock/1142537" TargetMode="External"/><Relationship Id="rId756" Type="http://schemas.openxmlformats.org/officeDocument/2006/relationships/hyperlink" Target="https://www.bangkokbiznews.com/finance/stock/1132793" TargetMode="External"/><Relationship Id="rId755" Type="http://schemas.openxmlformats.org/officeDocument/2006/relationships/hyperlink" Target="https://www.bangkokbiznews.com/finance/stock/1132793" TargetMode="External"/><Relationship Id="rId754" Type="http://schemas.openxmlformats.org/officeDocument/2006/relationships/hyperlink" Target="https://www.bangkokbiznews.com/finance/stock/1132809" TargetMode="External"/><Relationship Id="rId753" Type="http://schemas.openxmlformats.org/officeDocument/2006/relationships/hyperlink" Target="https://www.bangkokbiznews.com/finance/stock/1132850" TargetMode="External"/><Relationship Id="rId759" Type="http://schemas.openxmlformats.org/officeDocument/2006/relationships/hyperlink" Target="https://www.bangkokbiznews.com/finance/stock/1132759" TargetMode="External"/><Relationship Id="rId758" Type="http://schemas.openxmlformats.org/officeDocument/2006/relationships/hyperlink" Target="https://www.bangkokbiznews.com/finance/stock/1132760" TargetMode="External"/><Relationship Id="rId757" Type="http://schemas.openxmlformats.org/officeDocument/2006/relationships/hyperlink" Target="https://www.bangkokbiznews.com/finance/stock/1132779" TargetMode="External"/><Relationship Id="rId15" Type="http://schemas.openxmlformats.org/officeDocument/2006/relationships/hyperlink" Target="https://www.bangkokbiznews.com/finance/stock/1142537" TargetMode="External"/><Relationship Id="rId14" Type="http://schemas.openxmlformats.org/officeDocument/2006/relationships/hyperlink" Target="https://www.bangkokbiznews.com/finance/stock/1142537" TargetMode="External"/><Relationship Id="rId17" Type="http://schemas.openxmlformats.org/officeDocument/2006/relationships/hyperlink" Target="https://www.bangkokbiznews.com/finance/stock/1142535" TargetMode="External"/><Relationship Id="rId16" Type="http://schemas.openxmlformats.org/officeDocument/2006/relationships/hyperlink" Target="https://www.bangkokbiznews.com/finance/stock/1142535" TargetMode="External"/><Relationship Id="rId1340" Type="http://schemas.openxmlformats.org/officeDocument/2006/relationships/hyperlink" Target="https://www.bangkokbiznews.com/finance/stock/1123585" TargetMode="External"/><Relationship Id="rId19" Type="http://schemas.openxmlformats.org/officeDocument/2006/relationships/hyperlink" Target="https://www.bangkokbiznews.com/finance/stock/1142527" TargetMode="External"/><Relationship Id="rId752" Type="http://schemas.openxmlformats.org/officeDocument/2006/relationships/hyperlink" Target="https://www.bangkokbiznews.com/finance/stock/1132850" TargetMode="External"/><Relationship Id="rId1341" Type="http://schemas.openxmlformats.org/officeDocument/2006/relationships/hyperlink" Target="https://www.bangkokbiznews.com/finance/stock/1123577" TargetMode="External"/><Relationship Id="rId18" Type="http://schemas.openxmlformats.org/officeDocument/2006/relationships/hyperlink" Target="https://www.bangkokbiznews.com/finance/stock/1142535" TargetMode="External"/><Relationship Id="rId751" Type="http://schemas.openxmlformats.org/officeDocument/2006/relationships/hyperlink" Target="https://www.bangkokbiznews.com/finance/stock/1132870" TargetMode="External"/><Relationship Id="rId1342" Type="http://schemas.openxmlformats.org/officeDocument/2006/relationships/hyperlink" Target="https://www.bangkokbiznews.com/finance/stock/1123563" TargetMode="External"/><Relationship Id="rId750" Type="http://schemas.openxmlformats.org/officeDocument/2006/relationships/hyperlink" Target="https://www.bangkokbiznews.com/finance/stock/1132870" TargetMode="External"/><Relationship Id="rId1343" Type="http://schemas.openxmlformats.org/officeDocument/2006/relationships/hyperlink" Target="https://www.bangkokbiznews.com/finance/stock/1123523" TargetMode="External"/><Relationship Id="rId1344" Type="http://schemas.openxmlformats.org/officeDocument/2006/relationships/hyperlink" Target="https://www.bangkokbiznews.com/finance/stock/1123513" TargetMode="External"/><Relationship Id="rId84" Type="http://schemas.openxmlformats.org/officeDocument/2006/relationships/hyperlink" Target="https://www.bangkokbiznews.com/finance/stock/1141950" TargetMode="External"/><Relationship Id="rId1774" Type="http://schemas.openxmlformats.org/officeDocument/2006/relationships/hyperlink" Target="https://www.bangkokbiznews.com/finance/stock/1112859" TargetMode="External"/><Relationship Id="rId83" Type="http://schemas.openxmlformats.org/officeDocument/2006/relationships/hyperlink" Target="https://www.bangkokbiznews.com/finance/stock/1141934" TargetMode="External"/><Relationship Id="rId1775" Type="http://schemas.openxmlformats.org/officeDocument/2006/relationships/hyperlink" Target="https://www.bangkokbiznews.com/finance/stock/1112903" TargetMode="External"/><Relationship Id="rId86" Type="http://schemas.openxmlformats.org/officeDocument/2006/relationships/hyperlink" Target="https://www.bangkokbiznews.com/finance/stock/1141902" TargetMode="External"/><Relationship Id="rId1776" Type="http://schemas.openxmlformats.org/officeDocument/2006/relationships/hyperlink" Target="https://www.bangkokbiznews.com/finance/stock/1112903" TargetMode="External"/><Relationship Id="rId85" Type="http://schemas.openxmlformats.org/officeDocument/2006/relationships/hyperlink" Target="https://www.bangkokbiznews.com/finance/stock/1141943" TargetMode="External"/><Relationship Id="rId1777" Type="http://schemas.openxmlformats.org/officeDocument/2006/relationships/hyperlink" Target="https://www.bangkokbiznews.com/finance/stock/1112903" TargetMode="External"/><Relationship Id="rId88" Type="http://schemas.openxmlformats.org/officeDocument/2006/relationships/hyperlink" Target="https://www.bangkokbiznews.com/finance/stock/1141852" TargetMode="External"/><Relationship Id="rId1778" Type="http://schemas.openxmlformats.org/officeDocument/2006/relationships/hyperlink" Target="https://www.bangkokbiznews.com/finance/stock/1112877" TargetMode="External"/><Relationship Id="rId87" Type="http://schemas.openxmlformats.org/officeDocument/2006/relationships/hyperlink" Target="https://www.bangkokbiznews.com/finance/stock/1141868" TargetMode="External"/><Relationship Id="rId1779" Type="http://schemas.openxmlformats.org/officeDocument/2006/relationships/hyperlink" Target="https://www.bangkokbiznews.com/finance/stock/1112876" TargetMode="External"/><Relationship Id="rId89" Type="http://schemas.openxmlformats.org/officeDocument/2006/relationships/hyperlink" Target="https://www.bangkokbiznews.com/finance/stock/1141852" TargetMode="External"/><Relationship Id="rId709" Type="http://schemas.openxmlformats.org/officeDocument/2006/relationships/hyperlink" Target="https://www.bangkokbiznews.com/finance/stock/1133527" TargetMode="External"/><Relationship Id="rId708" Type="http://schemas.openxmlformats.org/officeDocument/2006/relationships/hyperlink" Target="https://www.bangkokbiznews.com/finance/stock/1133547" TargetMode="External"/><Relationship Id="rId707" Type="http://schemas.openxmlformats.org/officeDocument/2006/relationships/hyperlink" Target="https://www.bangkokbiznews.com/finance/stock/1133558" TargetMode="External"/><Relationship Id="rId706" Type="http://schemas.openxmlformats.org/officeDocument/2006/relationships/hyperlink" Target="https://www.bangkokbiznews.com/finance/stock/1133587" TargetMode="External"/><Relationship Id="rId80" Type="http://schemas.openxmlformats.org/officeDocument/2006/relationships/hyperlink" Target="https://www.bangkokbiznews.com/finance/stock/1142003" TargetMode="External"/><Relationship Id="rId82" Type="http://schemas.openxmlformats.org/officeDocument/2006/relationships/hyperlink" Target="https://www.bangkokbiznews.com/finance/stock/1141999" TargetMode="External"/><Relationship Id="rId81" Type="http://schemas.openxmlformats.org/officeDocument/2006/relationships/hyperlink" Target="https://www.bangkokbiznews.com/finance/stock/1141999" TargetMode="External"/><Relationship Id="rId701" Type="http://schemas.openxmlformats.org/officeDocument/2006/relationships/hyperlink" Target="https://www.bangkokbiznews.com/finance/stock/1133650" TargetMode="External"/><Relationship Id="rId700" Type="http://schemas.openxmlformats.org/officeDocument/2006/relationships/hyperlink" Target="https://www.bangkokbiznews.com/finance/stock/1133660" TargetMode="External"/><Relationship Id="rId705" Type="http://schemas.openxmlformats.org/officeDocument/2006/relationships/hyperlink" Target="https://www.bangkokbiznews.com/finance/stock/1133606" TargetMode="External"/><Relationship Id="rId704" Type="http://schemas.openxmlformats.org/officeDocument/2006/relationships/hyperlink" Target="https://www.bangkokbiznews.com/finance/stock/1133612" TargetMode="External"/><Relationship Id="rId703" Type="http://schemas.openxmlformats.org/officeDocument/2006/relationships/hyperlink" Target="https://www.bangkokbiznews.com/finance/stock/1133647" TargetMode="External"/><Relationship Id="rId702" Type="http://schemas.openxmlformats.org/officeDocument/2006/relationships/hyperlink" Target="https://www.bangkokbiznews.com/finance/stock/1133650" TargetMode="External"/><Relationship Id="rId1770" Type="http://schemas.openxmlformats.org/officeDocument/2006/relationships/hyperlink" Target="https://www.bangkokbiznews.com/finance/stock/1113158" TargetMode="External"/><Relationship Id="rId1771" Type="http://schemas.openxmlformats.org/officeDocument/2006/relationships/hyperlink" Target="https://www.bangkokbiznews.com/finance/stock/1113158" TargetMode="External"/><Relationship Id="rId1772" Type="http://schemas.openxmlformats.org/officeDocument/2006/relationships/hyperlink" Target="https://www.bangkokbiznews.com/finance/stock/1113144" TargetMode="External"/><Relationship Id="rId1773" Type="http://schemas.openxmlformats.org/officeDocument/2006/relationships/hyperlink" Target="https://www.bangkokbiznews.com/finance/stock/1113134" TargetMode="External"/><Relationship Id="rId73" Type="http://schemas.openxmlformats.org/officeDocument/2006/relationships/hyperlink" Target="https://www.bangkokbiznews.com/finance/stock/1142092" TargetMode="External"/><Relationship Id="rId1763" Type="http://schemas.openxmlformats.org/officeDocument/2006/relationships/hyperlink" Target="https://www.bangkokbiznews.com/finance/stock/1113246" TargetMode="External"/><Relationship Id="rId72" Type="http://schemas.openxmlformats.org/officeDocument/2006/relationships/hyperlink" Target="https://www.bangkokbiznews.com/finance/stock/1142092" TargetMode="External"/><Relationship Id="rId1764" Type="http://schemas.openxmlformats.org/officeDocument/2006/relationships/hyperlink" Target="https://www.bangkokbiznews.com/finance/stock/1113246" TargetMode="External"/><Relationship Id="rId75" Type="http://schemas.openxmlformats.org/officeDocument/2006/relationships/hyperlink" Target="https://www.bangkokbiznews.com/finance/stock/1142068" TargetMode="External"/><Relationship Id="rId1765" Type="http://schemas.openxmlformats.org/officeDocument/2006/relationships/hyperlink" Target="https://www.bangkokbiznews.com/finance/stock/1113273" TargetMode="External"/><Relationship Id="rId74" Type="http://schemas.openxmlformats.org/officeDocument/2006/relationships/hyperlink" Target="https://www.bangkokbiznews.com/finance/stock/1142092" TargetMode="External"/><Relationship Id="rId1766" Type="http://schemas.openxmlformats.org/officeDocument/2006/relationships/hyperlink" Target="https://www.bangkokbiznews.com/finance/stock/1113170" TargetMode="External"/><Relationship Id="rId77" Type="http://schemas.openxmlformats.org/officeDocument/2006/relationships/hyperlink" Target="https://www.bangkokbiznews.com/finance/stock/1142023" TargetMode="External"/><Relationship Id="rId1767" Type="http://schemas.openxmlformats.org/officeDocument/2006/relationships/hyperlink" Target="https://www.bangkokbiznews.com/finance/stock/1113170" TargetMode="External"/><Relationship Id="rId76" Type="http://schemas.openxmlformats.org/officeDocument/2006/relationships/hyperlink" Target="https://www.bangkokbiznews.com/finance/stock/1142026" TargetMode="External"/><Relationship Id="rId1768" Type="http://schemas.openxmlformats.org/officeDocument/2006/relationships/hyperlink" Target="https://www.bangkokbiznews.com/finance/stock/1113158" TargetMode="External"/><Relationship Id="rId79" Type="http://schemas.openxmlformats.org/officeDocument/2006/relationships/hyperlink" Target="https://www.bangkokbiznews.com/finance/stock/1142009" TargetMode="External"/><Relationship Id="rId1769" Type="http://schemas.openxmlformats.org/officeDocument/2006/relationships/hyperlink" Target="https://www.bangkokbiznews.com/finance/stock/1113158" TargetMode="External"/><Relationship Id="rId78" Type="http://schemas.openxmlformats.org/officeDocument/2006/relationships/hyperlink" Target="https://www.bangkokbiznews.com/finance/stock/1142015" TargetMode="External"/><Relationship Id="rId71" Type="http://schemas.openxmlformats.org/officeDocument/2006/relationships/hyperlink" Target="https://www.bangkokbiznews.com/finance/stock/1142112" TargetMode="External"/><Relationship Id="rId70" Type="http://schemas.openxmlformats.org/officeDocument/2006/relationships/hyperlink" Target="https://www.bangkokbiznews.com/finance/stock/1142112" TargetMode="External"/><Relationship Id="rId1760" Type="http://schemas.openxmlformats.org/officeDocument/2006/relationships/hyperlink" Target="https://www.bangkokbiznews.com/finance/stock/1113317" TargetMode="External"/><Relationship Id="rId1761" Type="http://schemas.openxmlformats.org/officeDocument/2006/relationships/hyperlink" Target="https://www.bangkokbiznews.com/finance/stock/1113317" TargetMode="External"/><Relationship Id="rId1762" Type="http://schemas.openxmlformats.org/officeDocument/2006/relationships/hyperlink" Target="https://www.bangkokbiznews.com/finance/stock/1113317" TargetMode="External"/><Relationship Id="rId62" Type="http://schemas.openxmlformats.org/officeDocument/2006/relationships/hyperlink" Target="https://www.bangkokbiznews.com/finance/stock/1142127" TargetMode="External"/><Relationship Id="rId1312" Type="http://schemas.openxmlformats.org/officeDocument/2006/relationships/hyperlink" Target="https://www.bangkokbiznews.com/finance/stock/1123976" TargetMode="External"/><Relationship Id="rId1796" Type="http://schemas.openxmlformats.org/officeDocument/2006/relationships/hyperlink" Target="https://www.bangkokbiznews.com/finance/stock/1112275" TargetMode="External"/><Relationship Id="rId61" Type="http://schemas.openxmlformats.org/officeDocument/2006/relationships/hyperlink" Target="https://www.bangkokbiznews.com/finance/stock/1142129" TargetMode="External"/><Relationship Id="rId1313" Type="http://schemas.openxmlformats.org/officeDocument/2006/relationships/hyperlink" Target="https://www.bangkokbiznews.com/finance/stock/1123904" TargetMode="External"/><Relationship Id="rId1797" Type="http://schemas.openxmlformats.org/officeDocument/2006/relationships/hyperlink" Target="https://www.bangkokbiznews.com/finance/stock/1112275" TargetMode="External"/><Relationship Id="rId64" Type="http://schemas.openxmlformats.org/officeDocument/2006/relationships/hyperlink" Target="https://www.bangkokbiznews.com/finance/stock/1142120" TargetMode="External"/><Relationship Id="rId1314" Type="http://schemas.openxmlformats.org/officeDocument/2006/relationships/hyperlink" Target="https://www.bangkokbiznews.com/finance/stock/1123973" TargetMode="External"/><Relationship Id="rId1798" Type="http://schemas.openxmlformats.org/officeDocument/2006/relationships/hyperlink" Target="https://www.bangkokbiznews.com/finance/stock/1112263" TargetMode="External"/><Relationship Id="rId63" Type="http://schemas.openxmlformats.org/officeDocument/2006/relationships/hyperlink" Target="https://www.bangkokbiznews.com/finance/stock/1142127" TargetMode="External"/><Relationship Id="rId1315" Type="http://schemas.openxmlformats.org/officeDocument/2006/relationships/hyperlink" Target="https://www.bangkokbiznews.com/finance/stock/1123971" TargetMode="External"/><Relationship Id="rId1799" Type="http://schemas.openxmlformats.org/officeDocument/2006/relationships/hyperlink" Target="https://www.bangkokbiznews.com/finance/stock/1112263" TargetMode="External"/><Relationship Id="rId66" Type="http://schemas.openxmlformats.org/officeDocument/2006/relationships/hyperlink" Target="https://www.bangkokbiznews.com/finance/stock/1142112" TargetMode="External"/><Relationship Id="rId1316" Type="http://schemas.openxmlformats.org/officeDocument/2006/relationships/hyperlink" Target="https://www.bangkokbiznews.com/finance/stock/1123948" TargetMode="External"/><Relationship Id="rId65" Type="http://schemas.openxmlformats.org/officeDocument/2006/relationships/hyperlink" Target="https://www.bangkokbiznews.com/finance/stock/1142120" TargetMode="External"/><Relationship Id="rId1317" Type="http://schemas.openxmlformats.org/officeDocument/2006/relationships/hyperlink" Target="https://www.bangkokbiznews.com/finance/stock/1123941" TargetMode="External"/><Relationship Id="rId68" Type="http://schemas.openxmlformats.org/officeDocument/2006/relationships/hyperlink" Target="https://www.bangkokbiznews.com/finance/stock/1142112" TargetMode="External"/><Relationship Id="rId1318" Type="http://schemas.openxmlformats.org/officeDocument/2006/relationships/hyperlink" Target="https://www.bangkokbiznews.com/finance/stock/1123925" TargetMode="External"/><Relationship Id="rId67" Type="http://schemas.openxmlformats.org/officeDocument/2006/relationships/hyperlink" Target="https://www.bangkokbiznews.com/finance/stock/1142112" TargetMode="External"/><Relationship Id="rId1319" Type="http://schemas.openxmlformats.org/officeDocument/2006/relationships/hyperlink" Target="https://www.bangkokbiznews.com/finance/stock/1123943" TargetMode="External"/><Relationship Id="rId729" Type="http://schemas.openxmlformats.org/officeDocument/2006/relationships/hyperlink" Target="https://www.bangkokbiznews.com/finance/stock/1133060" TargetMode="External"/><Relationship Id="rId728" Type="http://schemas.openxmlformats.org/officeDocument/2006/relationships/hyperlink" Target="https://www.bangkokbiznews.com/finance/stock/1133040" TargetMode="External"/><Relationship Id="rId60" Type="http://schemas.openxmlformats.org/officeDocument/2006/relationships/hyperlink" Target="https://www.bangkokbiznews.com/finance/stock/1142131" TargetMode="External"/><Relationship Id="rId723" Type="http://schemas.openxmlformats.org/officeDocument/2006/relationships/hyperlink" Target="https://www.bangkokbiznews.com/finance/stock/1133117" TargetMode="External"/><Relationship Id="rId722" Type="http://schemas.openxmlformats.org/officeDocument/2006/relationships/hyperlink" Target="https://www.bangkokbiznews.com/finance/stock/1133238" TargetMode="External"/><Relationship Id="rId721" Type="http://schemas.openxmlformats.org/officeDocument/2006/relationships/hyperlink" Target="https://www.bangkokbiznews.com/finance/stock/1133282" TargetMode="External"/><Relationship Id="rId720" Type="http://schemas.openxmlformats.org/officeDocument/2006/relationships/hyperlink" Target="https://www.bangkokbiznews.com/finance/stock/1133282" TargetMode="External"/><Relationship Id="rId727" Type="http://schemas.openxmlformats.org/officeDocument/2006/relationships/hyperlink" Target="https://www.bangkokbiznews.com/finance/stock/1133113" TargetMode="External"/><Relationship Id="rId726" Type="http://schemas.openxmlformats.org/officeDocument/2006/relationships/hyperlink" Target="https://www.bangkokbiznews.com/finance/stock/1133113" TargetMode="External"/><Relationship Id="rId725" Type="http://schemas.openxmlformats.org/officeDocument/2006/relationships/hyperlink" Target="https://www.bangkokbiznews.com/finance/stock/1133120" TargetMode="External"/><Relationship Id="rId724" Type="http://schemas.openxmlformats.org/officeDocument/2006/relationships/hyperlink" Target="https://www.bangkokbiznews.com/finance/stock/1133117" TargetMode="External"/><Relationship Id="rId69" Type="http://schemas.openxmlformats.org/officeDocument/2006/relationships/hyperlink" Target="https://www.bangkokbiznews.com/finance/stock/1142112" TargetMode="External"/><Relationship Id="rId1790" Type="http://schemas.openxmlformats.org/officeDocument/2006/relationships/hyperlink" Target="https://www.bangkokbiznews.com/finance/stock/1112439" TargetMode="External"/><Relationship Id="rId1791" Type="http://schemas.openxmlformats.org/officeDocument/2006/relationships/hyperlink" Target="https://www.bangkokbiznews.com/finance/stock/1112431" TargetMode="External"/><Relationship Id="rId1792" Type="http://schemas.openxmlformats.org/officeDocument/2006/relationships/hyperlink" Target="https://www.bangkokbiznews.com/finance/stock/1112382" TargetMode="External"/><Relationship Id="rId1793" Type="http://schemas.openxmlformats.org/officeDocument/2006/relationships/hyperlink" Target="https://www.bangkokbiznews.com/finance/stock/1112372" TargetMode="External"/><Relationship Id="rId1310" Type="http://schemas.openxmlformats.org/officeDocument/2006/relationships/hyperlink" Target="https://www.bangkokbiznews.com/finance/stock/1124053" TargetMode="External"/><Relationship Id="rId1794" Type="http://schemas.openxmlformats.org/officeDocument/2006/relationships/hyperlink" Target="https://www.bangkokbiznews.com/finance/stock/1112252" TargetMode="External"/><Relationship Id="rId1311" Type="http://schemas.openxmlformats.org/officeDocument/2006/relationships/hyperlink" Target="https://www.bangkokbiznews.com/finance/stock/1123994" TargetMode="External"/><Relationship Id="rId1795" Type="http://schemas.openxmlformats.org/officeDocument/2006/relationships/hyperlink" Target="https://www.bangkokbiznews.com/finance/stock/1112275" TargetMode="External"/><Relationship Id="rId51" Type="http://schemas.openxmlformats.org/officeDocument/2006/relationships/hyperlink" Target="https://www.bangkokbiznews.com/finance/stock/1142186" TargetMode="External"/><Relationship Id="rId1301" Type="http://schemas.openxmlformats.org/officeDocument/2006/relationships/hyperlink" Target="https://www.bangkokbiznews.com/finance/stock/1124314" TargetMode="External"/><Relationship Id="rId1785" Type="http://schemas.openxmlformats.org/officeDocument/2006/relationships/hyperlink" Target="https://www.bangkokbiznews.com/finance/stock/1112737" TargetMode="External"/><Relationship Id="rId50" Type="http://schemas.openxmlformats.org/officeDocument/2006/relationships/hyperlink" Target="https://www.bangkokbiznews.com/finance/stock/1142186" TargetMode="External"/><Relationship Id="rId1302" Type="http://schemas.openxmlformats.org/officeDocument/2006/relationships/hyperlink" Target="https://www.bangkokbiznews.com/finance/stock/1124299" TargetMode="External"/><Relationship Id="rId1786" Type="http://schemas.openxmlformats.org/officeDocument/2006/relationships/hyperlink" Target="https://www.bangkokbiznews.com/finance/stock/1112469" TargetMode="External"/><Relationship Id="rId53" Type="http://schemas.openxmlformats.org/officeDocument/2006/relationships/hyperlink" Target="https://www.bangkokbiznews.com/finance/stock/1142186" TargetMode="External"/><Relationship Id="rId1303" Type="http://schemas.openxmlformats.org/officeDocument/2006/relationships/hyperlink" Target="https://www.bangkokbiznews.com/finance/stock/1124146" TargetMode="External"/><Relationship Id="rId1787" Type="http://schemas.openxmlformats.org/officeDocument/2006/relationships/hyperlink" Target="https://www.bangkokbiznews.com/finance/stock/1112469" TargetMode="External"/><Relationship Id="rId52" Type="http://schemas.openxmlformats.org/officeDocument/2006/relationships/hyperlink" Target="https://www.bangkokbiznews.com/finance/stock/1142186" TargetMode="External"/><Relationship Id="rId1304" Type="http://schemas.openxmlformats.org/officeDocument/2006/relationships/hyperlink" Target="https://www.bangkokbiznews.com/finance/stock/1124141" TargetMode="External"/><Relationship Id="rId1788" Type="http://schemas.openxmlformats.org/officeDocument/2006/relationships/hyperlink" Target="https://www.bangkokbiznews.com/finance/stock/1112463" TargetMode="External"/><Relationship Id="rId55" Type="http://schemas.openxmlformats.org/officeDocument/2006/relationships/hyperlink" Target="https://www.bangkokbiznews.com/finance/stock/1142183" TargetMode="External"/><Relationship Id="rId1305" Type="http://schemas.openxmlformats.org/officeDocument/2006/relationships/hyperlink" Target="https://www.bangkokbiznews.com/finance/stock/1124136" TargetMode="External"/><Relationship Id="rId1789" Type="http://schemas.openxmlformats.org/officeDocument/2006/relationships/hyperlink" Target="https://www.bangkokbiznews.com/finance/stock/1112453" TargetMode="External"/><Relationship Id="rId54" Type="http://schemas.openxmlformats.org/officeDocument/2006/relationships/hyperlink" Target="https://www.bangkokbiznews.com/finance/stock/1142186" TargetMode="External"/><Relationship Id="rId1306" Type="http://schemas.openxmlformats.org/officeDocument/2006/relationships/hyperlink" Target="https://www.bangkokbiznews.com/finance/stock/1124129" TargetMode="External"/><Relationship Id="rId57" Type="http://schemas.openxmlformats.org/officeDocument/2006/relationships/hyperlink" Target="https://www.bangkokbiznews.com/finance/stock/1142183" TargetMode="External"/><Relationship Id="rId1307" Type="http://schemas.openxmlformats.org/officeDocument/2006/relationships/hyperlink" Target="https://www.bangkokbiznews.com/finance/stock/1124111" TargetMode="External"/><Relationship Id="rId56" Type="http://schemas.openxmlformats.org/officeDocument/2006/relationships/hyperlink" Target="https://www.bangkokbiznews.com/finance/stock/1142183" TargetMode="External"/><Relationship Id="rId1308" Type="http://schemas.openxmlformats.org/officeDocument/2006/relationships/hyperlink" Target="https://www.bangkokbiznews.com/finance/stock/1124094" TargetMode="External"/><Relationship Id="rId1309" Type="http://schemas.openxmlformats.org/officeDocument/2006/relationships/hyperlink" Target="https://www.bangkokbiznews.com/finance/stock/1124072" TargetMode="External"/><Relationship Id="rId719" Type="http://schemas.openxmlformats.org/officeDocument/2006/relationships/hyperlink" Target="https://www.bangkokbiznews.com/finance/stock/1133304" TargetMode="External"/><Relationship Id="rId718" Type="http://schemas.openxmlformats.org/officeDocument/2006/relationships/hyperlink" Target="https://www.bangkokbiznews.com/finance/stock/1133305" TargetMode="External"/><Relationship Id="rId717" Type="http://schemas.openxmlformats.org/officeDocument/2006/relationships/hyperlink" Target="https://www.bangkokbiznews.com/finance/stock/1133305" TargetMode="External"/><Relationship Id="rId712" Type="http://schemas.openxmlformats.org/officeDocument/2006/relationships/hyperlink" Target="https://www.bangkokbiznews.com/finance/stock/1133372" TargetMode="External"/><Relationship Id="rId711" Type="http://schemas.openxmlformats.org/officeDocument/2006/relationships/hyperlink" Target="https://www.bangkokbiznews.com/finance/stock/1133515" TargetMode="External"/><Relationship Id="rId710" Type="http://schemas.openxmlformats.org/officeDocument/2006/relationships/hyperlink" Target="https://www.bangkokbiznews.com/finance/stock/1133521" TargetMode="External"/><Relationship Id="rId716" Type="http://schemas.openxmlformats.org/officeDocument/2006/relationships/hyperlink" Target="https://www.bangkokbiznews.com/finance/stock/1133330" TargetMode="External"/><Relationship Id="rId715" Type="http://schemas.openxmlformats.org/officeDocument/2006/relationships/hyperlink" Target="https://www.bangkokbiznews.com/finance/stock/1133330" TargetMode="External"/><Relationship Id="rId714" Type="http://schemas.openxmlformats.org/officeDocument/2006/relationships/hyperlink" Target="https://www.bangkokbiznews.com/finance/stock/1133376" TargetMode="External"/><Relationship Id="rId713" Type="http://schemas.openxmlformats.org/officeDocument/2006/relationships/hyperlink" Target="https://www.bangkokbiznews.com/finance/stock/1133432" TargetMode="External"/><Relationship Id="rId59" Type="http://schemas.openxmlformats.org/officeDocument/2006/relationships/hyperlink" Target="https://www.bangkokbiznews.com/finance/stock/1142136" TargetMode="External"/><Relationship Id="rId58" Type="http://schemas.openxmlformats.org/officeDocument/2006/relationships/hyperlink" Target="https://www.bangkokbiznews.com/finance/stock/1142137" TargetMode="External"/><Relationship Id="rId1780" Type="http://schemas.openxmlformats.org/officeDocument/2006/relationships/hyperlink" Target="https://www.bangkokbiznews.com/finance/stock/1112876" TargetMode="External"/><Relationship Id="rId1781" Type="http://schemas.openxmlformats.org/officeDocument/2006/relationships/hyperlink" Target="https://www.bangkokbiznews.com/finance/stock/1112779" TargetMode="External"/><Relationship Id="rId1782" Type="http://schemas.openxmlformats.org/officeDocument/2006/relationships/hyperlink" Target="https://www.bangkokbiznews.com/finance/stock/1112779" TargetMode="External"/><Relationship Id="rId1783" Type="http://schemas.openxmlformats.org/officeDocument/2006/relationships/hyperlink" Target="https://www.bangkokbiznews.com/finance/stock/1112743" TargetMode="External"/><Relationship Id="rId1300" Type="http://schemas.openxmlformats.org/officeDocument/2006/relationships/hyperlink" Target="https://www.bangkokbiznews.com/finance/stock/1124320" TargetMode="External"/><Relationship Id="rId1784" Type="http://schemas.openxmlformats.org/officeDocument/2006/relationships/hyperlink" Target="https://www.bangkokbiznews.com/finance/stock/1112737" TargetMode="External"/><Relationship Id="rId349" Type="http://schemas.openxmlformats.org/officeDocument/2006/relationships/hyperlink" Target="https://www.bangkokbiznews.com/finance/stock/1138911" TargetMode="External"/><Relationship Id="rId348" Type="http://schemas.openxmlformats.org/officeDocument/2006/relationships/hyperlink" Target="https://www.bangkokbiznews.com/finance/stock/1138913" TargetMode="External"/><Relationship Id="rId347" Type="http://schemas.openxmlformats.org/officeDocument/2006/relationships/hyperlink" Target="https://www.bangkokbiznews.com/finance/stock/1138939" TargetMode="External"/><Relationship Id="rId346" Type="http://schemas.openxmlformats.org/officeDocument/2006/relationships/hyperlink" Target="https://www.bangkokbiznews.com/finance/stock/1138956" TargetMode="External"/><Relationship Id="rId341" Type="http://schemas.openxmlformats.org/officeDocument/2006/relationships/hyperlink" Target="https://www.bangkokbiznews.com/finance/stock/1138995" TargetMode="External"/><Relationship Id="rId340" Type="http://schemas.openxmlformats.org/officeDocument/2006/relationships/hyperlink" Target="https://www.bangkokbiznews.com/finance/stock/1138856" TargetMode="External"/><Relationship Id="rId345" Type="http://schemas.openxmlformats.org/officeDocument/2006/relationships/hyperlink" Target="https://www.bangkokbiznews.com/finance/stock/1138958" TargetMode="External"/><Relationship Id="rId344" Type="http://schemas.openxmlformats.org/officeDocument/2006/relationships/hyperlink" Target="https://www.bangkokbiznews.com/finance/stock/1138989" TargetMode="External"/><Relationship Id="rId343" Type="http://schemas.openxmlformats.org/officeDocument/2006/relationships/hyperlink" Target="https://www.bangkokbiznews.com/finance/stock/1138989" TargetMode="External"/><Relationship Id="rId342" Type="http://schemas.openxmlformats.org/officeDocument/2006/relationships/hyperlink" Target="https://www.bangkokbiznews.com/finance/stock/1138995" TargetMode="External"/><Relationship Id="rId338" Type="http://schemas.openxmlformats.org/officeDocument/2006/relationships/hyperlink" Target="https://www.bangkokbiznews.com/finance/stock/1139051" TargetMode="External"/><Relationship Id="rId337" Type="http://schemas.openxmlformats.org/officeDocument/2006/relationships/hyperlink" Target="https://www.bangkokbiznews.com/finance/stock/1139051" TargetMode="External"/><Relationship Id="rId336" Type="http://schemas.openxmlformats.org/officeDocument/2006/relationships/hyperlink" Target="https://www.bangkokbiznews.com/finance/stock/1139064" TargetMode="External"/><Relationship Id="rId335" Type="http://schemas.openxmlformats.org/officeDocument/2006/relationships/hyperlink" Target="https://www.bangkokbiznews.com/finance/stock/1139067" TargetMode="External"/><Relationship Id="rId339" Type="http://schemas.openxmlformats.org/officeDocument/2006/relationships/hyperlink" Target="https://www.bangkokbiznews.com/finance/stock/1139039" TargetMode="External"/><Relationship Id="rId330" Type="http://schemas.openxmlformats.org/officeDocument/2006/relationships/hyperlink" Target="https://www.bangkokbiznews.com/finance/stock/1139079" TargetMode="External"/><Relationship Id="rId334" Type="http://schemas.openxmlformats.org/officeDocument/2006/relationships/hyperlink" Target="https://www.bangkokbiznews.com/finance/stock/1139075" TargetMode="External"/><Relationship Id="rId333" Type="http://schemas.openxmlformats.org/officeDocument/2006/relationships/hyperlink" Target="https://www.bangkokbiznews.com/finance/stock/1139075" TargetMode="External"/><Relationship Id="rId332" Type="http://schemas.openxmlformats.org/officeDocument/2006/relationships/hyperlink" Target="https://www.bangkokbiznews.com/finance/stock/1139079" TargetMode="External"/><Relationship Id="rId331" Type="http://schemas.openxmlformats.org/officeDocument/2006/relationships/hyperlink" Target="https://www.bangkokbiznews.com/finance/stock/1139079" TargetMode="External"/><Relationship Id="rId370" Type="http://schemas.openxmlformats.org/officeDocument/2006/relationships/hyperlink" Target="https://www.bangkokbiznews.com/finance/stock/1138561" TargetMode="External"/><Relationship Id="rId369" Type="http://schemas.openxmlformats.org/officeDocument/2006/relationships/hyperlink" Target="https://www.bangkokbiznews.com/finance/stock/1138567" TargetMode="External"/><Relationship Id="rId368" Type="http://schemas.openxmlformats.org/officeDocument/2006/relationships/hyperlink" Target="https://www.bangkokbiznews.com/finance/stock/1138565" TargetMode="External"/><Relationship Id="rId363" Type="http://schemas.openxmlformats.org/officeDocument/2006/relationships/hyperlink" Target="https://www.bangkokbiznews.com/finance/stock/1138722" TargetMode="External"/><Relationship Id="rId362" Type="http://schemas.openxmlformats.org/officeDocument/2006/relationships/hyperlink" Target="https://www.bangkokbiznews.com/finance/stock/1138742" TargetMode="External"/><Relationship Id="rId361" Type="http://schemas.openxmlformats.org/officeDocument/2006/relationships/hyperlink" Target="https://www.bangkokbiznews.com/finance/stock/1138746" TargetMode="External"/><Relationship Id="rId360" Type="http://schemas.openxmlformats.org/officeDocument/2006/relationships/hyperlink" Target="https://www.bangkokbiznews.com/finance/stock/1138748" TargetMode="External"/><Relationship Id="rId367" Type="http://schemas.openxmlformats.org/officeDocument/2006/relationships/hyperlink" Target="https://www.bangkokbiznews.com/finance/stock/1138565" TargetMode="External"/><Relationship Id="rId366" Type="http://schemas.openxmlformats.org/officeDocument/2006/relationships/hyperlink" Target="https://www.bangkokbiznews.com/finance/stock/1138506" TargetMode="External"/><Relationship Id="rId365" Type="http://schemas.openxmlformats.org/officeDocument/2006/relationships/hyperlink" Target="https://www.bangkokbiznews.com/finance/stock/1138722" TargetMode="External"/><Relationship Id="rId364" Type="http://schemas.openxmlformats.org/officeDocument/2006/relationships/hyperlink" Target="https://www.bangkokbiznews.com/finance/stock/1138722" TargetMode="External"/><Relationship Id="rId95" Type="http://schemas.openxmlformats.org/officeDocument/2006/relationships/hyperlink" Target="https://www.bangkokbiznews.com/finance/stock/1141688" TargetMode="External"/><Relationship Id="rId94" Type="http://schemas.openxmlformats.org/officeDocument/2006/relationships/hyperlink" Target="https://www.bangkokbiznews.com/finance/stock/1141728" TargetMode="External"/><Relationship Id="rId97" Type="http://schemas.openxmlformats.org/officeDocument/2006/relationships/hyperlink" Target="https://www.bangkokbiznews.com/finance/stock/1141656" TargetMode="External"/><Relationship Id="rId96" Type="http://schemas.openxmlformats.org/officeDocument/2006/relationships/hyperlink" Target="https://www.bangkokbiznews.com/finance/stock/1141656" TargetMode="External"/><Relationship Id="rId99" Type="http://schemas.openxmlformats.org/officeDocument/2006/relationships/hyperlink" Target="https://www.bangkokbiznews.com/finance/stock/1141641" TargetMode="External"/><Relationship Id="rId98" Type="http://schemas.openxmlformats.org/officeDocument/2006/relationships/hyperlink" Target="https://www.bangkokbiznews.com/finance/stock/1141653" TargetMode="External"/><Relationship Id="rId91" Type="http://schemas.openxmlformats.org/officeDocument/2006/relationships/hyperlink" Target="https://www.bangkokbiznews.com/finance/stock/1141692" TargetMode="External"/><Relationship Id="rId90" Type="http://schemas.openxmlformats.org/officeDocument/2006/relationships/hyperlink" Target="https://www.bangkokbiznews.com/finance/stock/1141692" TargetMode="External"/><Relationship Id="rId93" Type="http://schemas.openxmlformats.org/officeDocument/2006/relationships/hyperlink" Target="https://www.bangkokbiznews.com/finance/stock/1141692" TargetMode="External"/><Relationship Id="rId92" Type="http://schemas.openxmlformats.org/officeDocument/2006/relationships/hyperlink" Target="https://www.bangkokbiznews.com/finance/stock/1141692" TargetMode="External"/><Relationship Id="rId359" Type="http://schemas.openxmlformats.org/officeDocument/2006/relationships/hyperlink" Target="https://www.bangkokbiznews.com/finance/stock/1138766" TargetMode="External"/><Relationship Id="rId358" Type="http://schemas.openxmlformats.org/officeDocument/2006/relationships/hyperlink" Target="https://www.bangkokbiznews.com/finance/stock/1138774" TargetMode="External"/><Relationship Id="rId357" Type="http://schemas.openxmlformats.org/officeDocument/2006/relationships/hyperlink" Target="https://www.bangkokbiznews.com/finance/stock/1138774" TargetMode="External"/><Relationship Id="rId352" Type="http://schemas.openxmlformats.org/officeDocument/2006/relationships/hyperlink" Target="https://www.bangkokbiznews.com/finance/stock/1138857" TargetMode="External"/><Relationship Id="rId351" Type="http://schemas.openxmlformats.org/officeDocument/2006/relationships/hyperlink" Target="https://www.bangkokbiznews.com/finance/stock/1138872" TargetMode="External"/><Relationship Id="rId350" Type="http://schemas.openxmlformats.org/officeDocument/2006/relationships/hyperlink" Target="https://www.bangkokbiznews.com/finance/stock/1138883" TargetMode="External"/><Relationship Id="rId356" Type="http://schemas.openxmlformats.org/officeDocument/2006/relationships/hyperlink" Target="https://www.bangkokbiznews.com/finance/stock/1138795" TargetMode="External"/><Relationship Id="rId355" Type="http://schemas.openxmlformats.org/officeDocument/2006/relationships/hyperlink" Target="https://www.bangkokbiznews.com/finance/stock/1138791" TargetMode="External"/><Relationship Id="rId354" Type="http://schemas.openxmlformats.org/officeDocument/2006/relationships/hyperlink" Target="https://www.bangkokbiznews.com/finance/stock/1138835" TargetMode="External"/><Relationship Id="rId353" Type="http://schemas.openxmlformats.org/officeDocument/2006/relationships/hyperlink" Target="https://www.bangkokbiznews.com/finance/stock/1138851" TargetMode="External"/><Relationship Id="rId1378" Type="http://schemas.openxmlformats.org/officeDocument/2006/relationships/hyperlink" Target="https://www.bangkokbiznews.com/finance/stock/1122703" TargetMode="External"/><Relationship Id="rId1379" Type="http://schemas.openxmlformats.org/officeDocument/2006/relationships/hyperlink" Target="https://www.bangkokbiznews.com/finance/stock/1122754" TargetMode="External"/><Relationship Id="rId305" Type="http://schemas.openxmlformats.org/officeDocument/2006/relationships/hyperlink" Target="https://www.bangkokbiznews.com/finance/stock/1139253" TargetMode="External"/><Relationship Id="rId789" Type="http://schemas.openxmlformats.org/officeDocument/2006/relationships/hyperlink" Target="https://www.bangkokbiznews.com/finance/stock/1132297" TargetMode="External"/><Relationship Id="rId304" Type="http://schemas.openxmlformats.org/officeDocument/2006/relationships/hyperlink" Target="https://www.bangkokbiznews.com/finance/stock/1139307" TargetMode="External"/><Relationship Id="rId788" Type="http://schemas.openxmlformats.org/officeDocument/2006/relationships/hyperlink" Target="https://www.bangkokbiznews.com/finance/stock/1132297" TargetMode="External"/><Relationship Id="rId303" Type="http://schemas.openxmlformats.org/officeDocument/2006/relationships/hyperlink" Target="https://www.bangkokbiznews.com/finance/stock/1139332" TargetMode="External"/><Relationship Id="rId787" Type="http://schemas.openxmlformats.org/officeDocument/2006/relationships/hyperlink" Target="https://www.bangkokbiznews.com/finance/stock/1132325" TargetMode="External"/><Relationship Id="rId302" Type="http://schemas.openxmlformats.org/officeDocument/2006/relationships/hyperlink" Target="https://www.bangkokbiznews.com/finance/stock/1139332" TargetMode="External"/><Relationship Id="rId786" Type="http://schemas.openxmlformats.org/officeDocument/2006/relationships/hyperlink" Target="https://www.bangkokbiznews.com/finance/stock/1132325" TargetMode="External"/><Relationship Id="rId309" Type="http://schemas.openxmlformats.org/officeDocument/2006/relationships/hyperlink" Target="https://www.bangkokbiznews.com/finance/stock/1139260" TargetMode="External"/><Relationship Id="rId308" Type="http://schemas.openxmlformats.org/officeDocument/2006/relationships/hyperlink" Target="https://www.bangkokbiznews.com/finance/stock/1139265" TargetMode="External"/><Relationship Id="rId307" Type="http://schemas.openxmlformats.org/officeDocument/2006/relationships/hyperlink" Target="https://www.bangkokbiznews.com/finance/stock/1139267" TargetMode="External"/><Relationship Id="rId306" Type="http://schemas.openxmlformats.org/officeDocument/2006/relationships/hyperlink" Target="https://www.bangkokbiznews.com/finance/stock/1139267" TargetMode="External"/><Relationship Id="rId781" Type="http://schemas.openxmlformats.org/officeDocument/2006/relationships/hyperlink" Target="https://www.bangkokbiznews.com/finance/stock/1132436" TargetMode="External"/><Relationship Id="rId1370" Type="http://schemas.openxmlformats.org/officeDocument/2006/relationships/hyperlink" Target="https://www.bangkokbiznews.com/finance/stock/1122993" TargetMode="External"/><Relationship Id="rId780" Type="http://schemas.openxmlformats.org/officeDocument/2006/relationships/hyperlink" Target="https://www.bangkokbiznews.com/finance/stock/1132444" TargetMode="External"/><Relationship Id="rId1371" Type="http://schemas.openxmlformats.org/officeDocument/2006/relationships/hyperlink" Target="https://www.bangkokbiznews.com/finance/stock/1122993" TargetMode="External"/><Relationship Id="rId1372" Type="http://schemas.openxmlformats.org/officeDocument/2006/relationships/hyperlink" Target="https://www.bangkokbiznews.com/finance/stock/1122879" TargetMode="External"/><Relationship Id="rId1373" Type="http://schemas.openxmlformats.org/officeDocument/2006/relationships/hyperlink" Target="https://www.bangkokbiznews.com/finance/stock/1122882" TargetMode="External"/><Relationship Id="rId301" Type="http://schemas.openxmlformats.org/officeDocument/2006/relationships/hyperlink" Target="https://www.bangkokbiznews.com/finance/stock/1139330" TargetMode="External"/><Relationship Id="rId785" Type="http://schemas.openxmlformats.org/officeDocument/2006/relationships/hyperlink" Target="https://www.bangkokbiznews.com/finance/stock/1132344" TargetMode="External"/><Relationship Id="rId1374" Type="http://schemas.openxmlformats.org/officeDocument/2006/relationships/hyperlink" Target="https://www.bangkokbiznews.com/finance/stock/1122866" TargetMode="External"/><Relationship Id="rId300" Type="http://schemas.openxmlformats.org/officeDocument/2006/relationships/hyperlink" Target="https://www.bangkokbiznews.com/finance/stock/1139330" TargetMode="External"/><Relationship Id="rId784" Type="http://schemas.openxmlformats.org/officeDocument/2006/relationships/hyperlink" Target="https://www.bangkokbiznews.com/finance/stock/1132393" TargetMode="External"/><Relationship Id="rId1375" Type="http://schemas.openxmlformats.org/officeDocument/2006/relationships/hyperlink" Target="https://www.bangkokbiznews.com/finance/stock/1122810" TargetMode="External"/><Relationship Id="rId783" Type="http://schemas.openxmlformats.org/officeDocument/2006/relationships/hyperlink" Target="https://www.bangkokbiznews.com/finance/stock/1132434" TargetMode="External"/><Relationship Id="rId1376" Type="http://schemas.openxmlformats.org/officeDocument/2006/relationships/hyperlink" Target="https://www.bangkokbiznews.com/finance/stock/1122815" TargetMode="External"/><Relationship Id="rId782" Type="http://schemas.openxmlformats.org/officeDocument/2006/relationships/hyperlink" Target="https://www.bangkokbiznews.com/finance/stock/1132434" TargetMode="External"/><Relationship Id="rId1377" Type="http://schemas.openxmlformats.org/officeDocument/2006/relationships/hyperlink" Target="https://www.bangkokbiznews.com/finance/stock/1122808" TargetMode="External"/><Relationship Id="rId1367" Type="http://schemas.openxmlformats.org/officeDocument/2006/relationships/hyperlink" Target="https://www.bangkokbiznews.com/finance/stock/1123032" TargetMode="External"/><Relationship Id="rId1368" Type="http://schemas.openxmlformats.org/officeDocument/2006/relationships/hyperlink" Target="https://www.bangkokbiznews.com/finance/stock/1122944" TargetMode="External"/><Relationship Id="rId1369" Type="http://schemas.openxmlformats.org/officeDocument/2006/relationships/hyperlink" Target="https://www.bangkokbiznews.com/finance/stock/1122989" TargetMode="External"/><Relationship Id="rId778" Type="http://schemas.openxmlformats.org/officeDocument/2006/relationships/hyperlink" Target="https://www.bangkokbiznews.com/finance/stock/1132496" TargetMode="External"/><Relationship Id="rId777" Type="http://schemas.openxmlformats.org/officeDocument/2006/relationships/hyperlink" Target="https://www.bangkokbiznews.com/finance/stock/1132522" TargetMode="External"/><Relationship Id="rId776" Type="http://schemas.openxmlformats.org/officeDocument/2006/relationships/hyperlink" Target="https://www.bangkokbiznews.com/finance/stock/1132535" TargetMode="External"/><Relationship Id="rId775" Type="http://schemas.openxmlformats.org/officeDocument/2006/relationships/hyperlink" Target="https://www.bangkokbiznews.com/finance/stock/1132535" TargetMode="External"/><Relationship Id="rId779" Type="http://schemas.openxmlformats.org/officeDocument/2006/relationships/hyperlink" Target="https://www.bangkokbiznews.com/finance/stock/1132496" TargetMode="External"/><Relationship Id="rId770" Type="http://schemas.openxmlformats.org/officeDocument/2006/relationships/hyperlink" Target="https://www.bangkokbiznews.com/finance/stock/1132561" TargetMode="External"/><Relationship Id="rId1360" Type="http://schemas.openxmlformats.org/officeDocument/2006/relationships/hyperlink" Target="https://www.bangkokbiznews.com/finance/stock/1123293" TargetMode="External"/><Relationship Id="rId1361" Type="http://schemas.openxmlformats.org/officeDocument/2006/relationships/hyperlink" Target="https://www.bangkokbiznews.com/finance/stock/1123254" TargetMode="External"/><Relationship Id="rId1362" Type="http://schemas.openxmlformats.org/officeDocument/2006/relationships/hyperlink" Target="https://www.bangkokbiznews.com/finance/stock/1123214" TargetMode="External"/><Relationship Id="rId774" Type="http://schemas.openxmlformats.org/officeDocument/2006/relationships/hyperlink" Target="https://www.bangkokbiznews.com/finance/stock/1132547" TargetMode="External"/><Relationship Id="rId1363" Type="http://schemas.openxmlformats.org/officeDocument/2006/relationships/hyperlink" Target="https://www.bangkokbiznews.com/finance/stock/1123193" TargetMode="External"/><Relationship Id="rId773" Type="http://schemas.openxmlformats.org/officeDocument/2006/relationships/hyperlink" Target="https://www.bangkokbiznews.com/finance/stock/1132547" TargetMode="External"/><Relationship Id="rId1364" Type="http://schemas.openxmlformats.org/officeDocument/2006/relationships/hyperlink" Target="https://www.bangkokbiznews.com/finance/stock/1123188" TargetMode="External"/><Relationship Id="rId772" Type="http://schemas.openxmlformats.org/officeDocument/2006/relationships/hyperlink" Target="https://www.bangkokbiznews.com/finance/stock/1132547" TargetMode="External"/><Relationship Id="rId1365" Type="http://schemas.openxmlformats.org/officeDocument/2006/relationships/hyperlink" Target="https://www.bangkokbiznews.com/finance/stock/1123179" TargetMode="External"/><Relationship Id="rId771" Type="http://schemas.openxmlformats.org/officeDocument/2006/relationships/hyperlink" Target="https://www.bangkokbiznews.com/finance/stock/1132552" TargetMode="External"/><Relationship Id="rId1366" Type="http://schemas.openxmlformats.org/officeDocument/2006/relationships/hyperlink" Target="https://www.bangkokbiznews.com/finance/stock/1123180" TargetMode="External"/><Relationship Id="rId327" Type="http://schemas.openxmlformats.org/officeDocument/2006/relationships/hyperlink" Target="https://www.bangkokbiznews.com/finance/stock/1139063" TargetMode="External"/><Relationship Id="rId326" Type="http://schemas.openxmlformats.org/officeDocument/2006/relationships/hyperlink" Target="https://www.bangkokbiznews.com/finance/stock/1139063" TargetMode="External"/><Relationship Id="rId325" Type="http://schemas.openxmlformats.org/officeDocument/2006/relationships/hyperlink" Target="https://www.bangkokbiznews.com/finance/stock/1139114" TargetMode="External"/><Relationship Id="rId324" Type="http://schemas.openxmlformats.org/officeDocument/2006/relationships/hyperlink" Target="https://www.bangkokbiznews.com/finance/stock/1139118" TargetMode="External"/><Relationship Id="rId329" Type="http://schemas.openxmlformats.org/officeDocument/2006/relationships/hyperlink" Target="https://www.bangkokbiznews.com/finance/stock/1139080" TargetMode="External"/><Relationship Id="rId1390" Type="http://schemas.openxmlformats.org/officeDocument/2006/relationships/hyperlink" Target="https://www.bangkokbiznews.com/finance/stock/1122551" TargetMode="External"/><Relationship Id="rId328" Type="http://schemas.openxmlformats.org/officeDocument/2006/relationships/hyperlink" Target="https://www.bangkokbiznews.com/finance/stock/1139073" TargetMode="External"/><Relationship Id="rId1391" Type="http://schemas.openxmlformats.org/officeDocument/2006/relationships/hyperlink" Target="https://www.bangkokbiznews.com/finance/stock/1122509" TargetMode="External"/><Relationship Id="rId1392" Type="http://schemas.openxmlformats.org/officeDocument/2006/relationships/hyperlink" Target="https://www.bangkokbiznews.com/finance/stock/1122509" TargetMode="External"/><Relationship Id="rId1393" Type="http://schemas.openxmlformats.org/officeDocument/2006/relationships/hyperlink" Target="https://www.bangkokbiznews.com/finance/stock/1122509" TargetMode="External"/><Relationship Id="rId1394" Type="http://schemas.openxmlformats.org/officeDocument/2006/relationships/hyperlink" Target="https://www.bangkokbiznews.com/finance/stock/1122509" TargetMode="External"/><Relationship Id="rId1395" Type="http://schemas.openxmlformats.org/officeDocument/2006/relationships/hyperlink" Target="https://www.bangkokbiznews.com/finance/stock/1122493" TargetMode="External"/><Relationship Id="rId323" Type="http://schemas.openxmlformats.org/officeDocument/2006/relationships/hyperlink" Target="https://www.bangkokbiznews.com/finance/stock/1139124" TargetMode="External"/><Relationship Id="rId1396" Type="http://schemas.openxmlformats.org/officeDocument/2006/relationships/hyperlink" Target="https://www.bangkokbiznews.com/finance/stock/1122442" TargetMode="External"/><Relationship Id="rId322" Type="http://schemas.openxmlformats.org/officeDocument/2006/relationships/hyperlink" Target="https://www.bangkokbiznews.com/finance/stock/1139124" TargetMode="External"/><Relationship Id="rId1397" Type="http://schemas.openxmlformats.org/officeDocument/2006/relationships/hyperlink" Target="https://www.bangkokbiznews.com/finance/stock/1122442" TargetMode="External"/><Relationship Id="rId321" Type="http://schemas.openxmlformats.org/officeDocument/2006/relationships/hyperlink" Target="https://www.bangkokbiznews.com/finance/stock/1139141" TargetMode="External"/><Relationship Id="rId1398" Type="http://schemas.openxmlformats.org/officeDocument/2006/relationships/hyperlink" Target="https://www.bangkokbiznews.com/finance/stock/1122406" TargetMode="External"/><Relationship Id="rId320" Type="http://schemas.openxmlformats.org/officeDocument/2006/relationships/hyperlink" Target="https://www.bangkokbiznews.com/finance/stock/1139174" TargetMode="External"/><Relationship Id="rId1399" Type="http://schemas.openxmlformats.org/officeDocument/2006/relationships/hyperlink" Target="https://www.bangkokbiznews.com/finance/stock/1122406" TargetMode="External"/><Relationship Id="rId1389" Type="http://schemas.openxmlformats.org/officeDocument/2006/relationships/hyperlink" Target="https://www.bangkokbiznews.com/finance/stock/1122551" TargetMode="External"/><Relationship Id="rId316" Type="http://schemas.openxmlformats.org/officeDocument/2006/relationships/hyperlink" Target="https://www.bangkokbiznews.com/finance/stock/1139232" TargetMode="External"/><Relationship Id="rId315" Type="http://schemas.openxmlformats.org/officeDocument/2006/relationships/hyperlink" Target="https://www.bangkokbiznews.com/finance/stock/1139238" TargetMode="External"/><Relationship Id="rId799" Type="http://schemas.openxmlformats.org/officeDocument/2006/relationships/hyperlink" Target="https://www.bangkokbiznews.com/finance/stock/1132219" TargetMode="External"/><Relationship Id="rId314" Type="http://schemas.openxmlformats.org/officeDocument/2006/relationships/hyperlink" Target="https://www.bangkokbiznews.com/finance/stock/1139238" TargetMode="External"/><Relationship Id="rId798" Type="http://schemas.openxmlformats.org/officeDocument/2006/relationships/hyperlink" Target="https://www.bangkokbiznews.com/finance/stock/1132226" TargetMode="External"/><Relationship Id="rId313" Type="http://schemas.openxmlformats.org/officeDocument/2006/relationships/hyperlink" Target="https://www.bangkokbiznews.com/finance/stock/1139246" TargetMode="External"/><Relationship Id="rId797" Type="http://schemas.openxmlformats.org/officeDocument/2006/relationships/hyperlink" Target="https://www.bangkokbiznews.com/finance/stock/1132226" TargetMode="External"/><Relationship Id="rId319" Type="http://schemas.openxmlformats.org/officeDocument/2006/relationships/hyperlink" Target="https://www.bangkokbiznews.com/finance/stock/1139174" TargetMode="External"/><Relationship Id="rId318" Type="http://schemas.openxmlformats.org/officeDocument/2006/relationships/hyperlink" Target="https://www.bangkokbiznews.com/finance/stock/1139183" TargetMode="External"/><Relationship Id="rId317" Type="http://schemas.openxmlformats.org/officeDocument/2006/relationships/hyperlink" Target="https://www.bangkokbiznews.com/finance/stock/1139203" TargetMode="External"/><Relationship Id="rId1380" Type="http://schemas.openxmlformats.org/officeDocument/2006/relationships/hyperlink" Target="https://www.bangkokbiznews.com/finance/stock/1122631" TargetMode="External"/><Relationship Id="rId792" Type="http://schemas.openxmlformats.org/officeDocument/2006/relationships/hyperlink" Target="https://www.bangkokbiznews.com/finance/stock/1132282" TargetMode="External"/><Relationship Id="rId1381" Type="http://schemas.openxmlformats.org/officeDocument/2006/relationships/hyperlink" Target="https://www.bangkokbiznews.com/finance/stock/1122624" TargetMode="External"/><Relationship Id="rId791" Type="http://schemas.openxmlformats.org/officeDocument/2006/relationships/hyperlink" Target="https://www.bangkokbiznews.com/finance/stock/1132282" TargetMode="External"/><Relationship Id="rId1382" Type="http://schemas.openxmlformats.org/officeDocument/2006/relationships/hyperlink" Target="https://www.bangkokbiznews.com/finance/stock/1122543" TargetMode="External"/><Relationship Id="rId790" Type="http://schemas.openxmlformats.org/officeDocument/2006/relationships/hyperlink" Target="https://www.bangkokbiznews.com/finance/stock/1132282" TargetMode="External"/><Relationship Id="rId1383" Type="http://schemas.openxmlformats.org/officeDocument/2006/relationships/hyperlink" Target="https://www.bangkokbiznews.com/finance/stock/1122543" TargetMode="External"/><Relationship Id="rId1384" Type="http://schemas.openxmlformats.org/officeDocument/2006/relationships/hyperlink" Target="https://www.bangkokbiznews.com/finance/stock/1122579" TargetMode="External"/><Relationship Id="rId312" Type="http://schemas.openxmlformats.org/officeDocument/2006/relationships/hyperlink" Target="https://www.bangkokbiznews.com/finance/stock/1139256" TargetMode="External"/><Relationship Id="rId796" Type="http://schemas.openxmlformats.org/officeDocument/2006/relationships/hyperlink" Target="https://www.bangkokbiznews.com/finance/stock/1132262" TargetMode="External"/><Relationship Id="rId1385" Type="http://schemas.openxmlformats.org/officeDocument/2006/relationships/hyperlink" Target="https://www.bangkokbiznews.com/finance/stock/1122559" TargetMode="External"/><Relationship Id="rId311" Type="http://schemas.openxmlformats.org/officeDocument/2006/relationships/hyperlink" Target="https://www.bangkokbiznews.com/finance/stock/1139259" TargetMode="External"/><Relationship Id="rId795" Type="http://schemas.openxmlformats.org/officeDocument/2006/relationships/hyperlink" Target="https://www.bangkokbiznews.com/finance/stock/1132277" TargetMode="External"/><Relationship Id="rId1386" Type="http://schemas.openxmlformats.org/officeDocument/2006/relationships/hyperlink" Target="https://www.bangkokbiznews.com/finance/stock/1122559" TargetMode="External"/><Relationship Id="rId310" Type="http://schemas.openxmlformats.org/officeDocument/2006/relationships/hyperlink" Target="https://www.bangkokbiznews.com/finance/stock/1139260" TargetMode="External"/><Relationship Id="rId794" Type="http://schemas.openxmlformats.org/officeDocument/2006/relationships/hyperlink" Target="https://www.bangkokbiznews.com/finance/stock/1132277" TargetMode="External"/><Relationship Id="rId1387" Type="http://schemas.openxmlformats.org/officeDocument/2006/relationships/hyperlink" Target="https://www.bangkokbiznews.com/finance/stock/1122556" TargetMode="External"/><Relationship Id="rId793" Type="http://schemas.openxmlformats.org/officeDocument/2006/relationships/hyperlink" Target="https://www.bangkokbiznews.com/finance/stock/1132281" TargetMode="External"/><Relationship Id="rId1388" Type="http://schemas.openxmlformats.org/officeDocument/2006/relationships/hyperlink" Target="https://www.bangkokbiznews.com/finance/stock/1122551" TargetMode="External"/><Relationship Id="rId297" Type="http://schemas.openxmlformats.org/officeDocument/2006/relationships/hyperlink" Target="https://www.bangkokbiznews.com/finance/stock/1139393" TargetMode="External"/><Relationship Id="rId296" Type="http://schemas.openxmlformats.org/officeDocument/2006/relationships/hyperlink" Target="https://www.bangkokbiznews.com/finance/stock/1139369" TargetMode="External"/><Relationship Id="rId295" Type="http://schemas.openxmlformats.org/officeDocument/2006/relationships/hyperlink" Target="https://www.bangkokbiznews.com/finance/stock/1139369" TargetMode="External"/><Relationship Id="rId294" Type="http://schemas.openxmlformats.org/officeDocument/2006/relationships/hyperlink" Target="https://www.bangkokbiznews.com/finance/stock/1139421" TargetMode="External"/><Relationship Id="rId299" Type="http://schemas.openxmlformats.org/officeDocument/2006/relationships/hyperlink" Target="https://www.bangkokbiznews.com/finance/stock/1139362" TargetMode="External"/><Relationship Id="rId298" Type="http://schemas.openxmlformats.org/officeDocument/2006/relationships/hyperlink" Target="https://www.bangkokbiznews.com/finance/stock/1139371" TargetMode="External"/><Relationship Id="rId271" Type="http://schemas.openxmlformats.org/officeDocument/2006/relationships/hyperlink" Target="https://www.bangkokbiznews.com/finance/stock/1139600" TargetMode="External"/><Relationship Id="rId270" Type="http://schemas.openxmlformats.org/officeDocument/2006/relationships/hyperlink" Target="https://www.bangkokbiznews.com/finance/stock/1139600" TargetMode="External"/><Relationship Id="rId269" Type="http://schemas.openxmlformats.org/officeDocument/2006/relationships/hyperlink" Target="https://www.bangkokbiznews.com/finance/stock/1139666" TargetMode="External"/><Relationship Id="rId264" Type="http://schemas.openxmlformats.org/officeDocument/2006/relationships/hyperlink" Target="https://www.bangkokbiznews.com/finance/stock/1139743" TargetMode="External"/><Relationship Id="rId263" Type="http://schemas.openxmlformats.org/officeDocument/2006/relationships/hyperlink" Target="https://www.bangkokbiznews.com/finance/stock/1139678" TargetMode="External"/><Relationship Id="rId262" Type="http://schemas.openxmlformats.org/officeDocument/2006/relationships/hyperlink" Target="https://www.bangkokbiznews.com/finance/stock/1139854" TargetMode="External"/><Relationship Id="rId261" Type="http://schemas.openxmlformats.org/officeDocument/2006/relationships/hyperlink" Target="https://www.bangkokbiznews.com/finance/stock/1139854" TargetMode="External"/><Relationship Id="rId268" Type="http://schemas.openxmlformats.org/officeDocument/2006/relationships/hyperlink" Target="https://www.bangkokbiznews.com/finance/stock/1139666" TargetMode="External"/><Relationship Id="rId267" Type="http://schemas.openxmlformats.org/officeDocument/2006/relationships/hyperlink" Target="https://www.bangkokbiznews.com/finance/stock/1139668" TargetMode="External"/><Relationship Id="rId266" Type="http://schemas.openxmlformats.org/officeDocument/2006/relationships/hyperlink" Target="https://www.bangkokbiznews.com/finance/stock/1139743" TargetMode="External"/><Relationship Id="rId265" Type="http://schemas.openxmlformats.org/officeDocument/2006/relationships/hyperlink" Target="https://www.bangkokbiznews.com/finance/stock/1139743" TargetMode="External"/><Relationship Id="rId260" Type="http://schemas.openxmlformats.org/officeDocument/2006/relationships/hyperlink" Target="https://www.bangkokbiznews.com/finance/stock/1139925" TargetMode="External"/><Relationship Id="rId259" Type="http://schemas.openxmlformats.org/officeDocument/2006/relationships/hyperlink" Target="https://www.bangkokbiznews.com/finance/stock/1139925" TargetMode="External"/><Relationship Id="rId258" Type="http://schemas.openxmlformats.org/officeDocument/2006/relationships/hyperlink" Target="https://www.bangkokbiznews.com/finance/stock/1139925" TargetMode="External"/><Relationship Id="rId253" Type="http://schemas.openxmlformats.org/officeDocument/2006/relationships/hyperlink" Target="https://www.bangkokbiznews.com/finance/stock/1139984" TargetMode="External"/><Relationship Id="rId252" Type="http://schemas.openxmlformats.org/officeDocument/2006/relationships/hyperlink" Target="https://www.bangkokbiznews.com/finance/stock/1139984" TargetMode="External"/><Relationship Id="rId251" Type="http://schemas.openxmlformats.org/officeDocument/2006/relationships/hyperlink" Target="https://www.bangkokbiznews.com/finance/stock/1139972" TargetMode="External"/><Relationship Id="rId250" Type="http://schemas.openxmlformats.org/officeDocument/2006/relationships/hyperlink" Target="https://www.bangkokbiznews.com/finance/stock/1140008" TargetMode="External"/><Relationship Id="rId257" Type="http://schemas.openxmlformats.org/officeDocument/2006/relationships/hyperlink" Target="https://www.bangkokbiznews.com/finance/stock/1139936" TargetMode="External"/><Relationship Id="rId256" Type="http://schemas.openxmlformats.org/officeDocument/2006/relationships/hyperlink" Target="https://www.bangkokbiznews.com/finance/stock/1139936" TargetMode="External"/><Relationship Id="rId255" Type="http://schemas.openxmlformats.org/officeDocument/2006/relationships/hyperlink" Target="https://www.bangkokbiznews.com/finance/stock/1139984" TargetMode="External"/><Relationship Id="rId254" Type="http://schemas.openxmlformats.org/officeDocument/2006/relationships/hyperlink" Target="https://www.bangkokbiznews.com/finance/stock/1139984" TargetMode="External"/><Relationship Id="rId293" Type="http://schemas.openxmlformats.org/officeDocument/2006/relationships/hyperlink" Target="https://www.bangkokbiznews.com/finance/stock/1139425" TargetMode="External"/><Relationship Id="rId292" Type="http://schemas.openxmlformats.org/officeDocument/2006/relationships/hyperlink" Target="https://www.bangkokbiznews.com/finance/stock/1139435" TargetMode="External"/><Relationship Id="rId291" Type="http://schemas.openxmlformats.org/officeDocument/2006/relationships/hyperlink" Target="https://www.bangkokbiznews.com/finance/stock/1139435" TargetMode="External"/><Relationship Id="rId290" Type="http://schemas.openxmlformats.org/officeDocument/2006/relationships/hyperlink" Target="https://www.bangkokbiznews.com/finance/stock/1139444" TargetMode="External"/><Relationship Id="rId286" Type="http://schemas.openxmlformats.org/officeDocument/2006/relationships/hyperlink" Target="https://www.bangkokbiznews.com/finance/stock/1139454" TargetMode="External"/><Relationship Id="rId285" Type="http://schemas.openxmlformats.org/officeDocument/2006/relationships/hyperlink" Target="https://www.bangkokbiznews.com/finance/stock/1139456" TargetMode="External"/><Relationship Id="rId284" Type="http://schemas.openxmlformats.org/officeDocument/2006/relationships/hyperlink" Target="https://www.bangkokbiznews.com/finance/stock/1139459" TargetMode="External"/><Relationship Id="rId283" Type="http://schemas.openxmlformats.org/officeDocument/2006/relationships/hyperlink" Target="https://www.bangkokbiznews.com/finance/stock/1139490" TargetMode="External"/><Relationship Id="rId289" Type="http://schemas.openxmlformats.org/officeDocument/2006/relationships/hyperlink" Target="https://www.bangkokbiznews.com/finance/stock/1139448" TargetMode="External"/><Relationship Id="rId288" Type="http://schemas.openxmlformats.org/officeDocument/2006/relationships/hyperlink" Target="https://www.bangkokbiznews.com/finance/stock/1139450" TargetMode="External"/><Relationship Id="rId287" Type="http://schemas.openxmlformats.org/officeDocument/2006/relationships/hyperlink" Target="https://www.bangkokbiznews.com/finance/stock/1139450" TargetMode="External"/><Relationship Id="rId282" Type="http://schemas.openxmlformats.org/officeDocument/2006/relationships/hyperlink" Target="https://www.bangkokbiznews.com/finance/stock/1139495" TargetMode="External"/><Relationship Id="rId281" Type="http://schemas.openxmlformats.org/officeDocument/2006/relationships/hyperlink" Target="https://www.bangkokbiznews.com/finance/stock/1139409" TargetMode="External"/><Relationship Id="rId280" Type="http://schemas.openxmlformats.org/officeDocument/2006/relationships/hyperlink" Target="https://www.bangkokbiznews.com/finance/stock/1139530" TargetMode="External"/><Relationship Id="rId275" Type="http://schemas.openxmlformats.org/officeDocument/2006/relationships/hyperlink" Target="https://www.bangkokbiznews.com/finance/stock/1139567" TargetMode="External"/><Relationship Id="rId274" Type="http://schemas.openxmlformats.org/officeDocument/2006/relationships/hyperlink" Target="https://www.bangkokbiznews.com/finance/stock/1139586" TargetMode="External"/><Relationship Id="rId273" Type="http://schemas.openxmlformats.org/officeDocument/2006/relationships/hyperlink" Target="https://www.bangkokbiznews.com/finance/stock/1139595" TargetMode="External"/><Relationship Id="rId272" Type="http://schemas.openxmlformats.org/officeDocument/2006/relationships/hyperlink" Target="https://www.bangkokbiznews.com/finance/stock/1139595" TargetMode="External"/><Relationship Id="rId279" Type="http://schemas.openxmlformats.org/officeDocument/2006/relationships/hyperlink" Target="https://www.bangkokbiznews.com/finance/stock/1139540" TargetMode="External"/><Relationship Id="rId278" Type="http://schemas.openxmlformats.org/officeDocument/2006/relationships/hyperlink" Target="https://www.bangkokbiznews.com/finance/stock/1139543" TargetMode="External"/><Relationship Id="rId277" Type="http://schemas.openxmlformats.org/officeDocument/2006/relationships/hyperlink" Target="https://www.bangkokbiznews.com/finance/stock/1139543" TargetMode="External"/><Relationship Id="rId276" Type="http://schemas.openxmlformats.org/officeDocument/2006/relationships/hyperlink" Target="https://www.bangkokbiznews.com/finance/stock/1139510" TargetMode="External"/><Relationship Id="rId1851" Type="http://schemas.openxmlformats.org/officeDocument/2006/relationships/hyperlink" Target="https://www.bangkokbiznews.com/finance/stock/1109289" TargetMode="External"/><Relationship Id="rId1852" Type="http://schemas.openxmlformats.org/officeDocument/2006/relationships/hyperlink" Target="https://www.bangkokbiznews.com/finance/stock/1108956" TargetMode="External"/><Relationship Id="rId1853" Type="http://schemas.openxmlformats.org/officeDocument/2006/relationships/hyperlink" Target="https://www.bangkokbiznews.com/finance/stock/1108985" TargetMode="External"/><Relationship Id="rId1854" Type="http://schemas.openxmlformats.org/officeDocument/2006/relationships/hyperlink" Target="https://www.bangkokbiznews.com/finance/stock/1108894" TargetMode="External"/><Relationship Id="rId1855" Type="http://schemas.openxmlformats.org/officeDocument/2006/relationships/hyperlink" Target="https://www.bangkokbiznews.com/finance/stock/1108948" TargetMode="External"/><Relationship Id="rId1856" Type="http://schemas.openxmlformats.org/officeDocument/2006/relationships/hyperlink" Target="https://www.bangkokbiznews.com/finance/stock/1108818" TargetMode="External"/><Relationship Id="rId1857" Type="http://schemas.openxmlformats.org/officeDocument/2006/relationships/hyperlink" Target="https://www.bangkokbiznews.com/finance/stock/1108824" TargetMode="External"/><Relationship Id="rId1858" Type="http://schemas.openxmlformats.org/officeDocument/2006/relationships/hyperlink" Target="https://www.bangkokbiznews.com/finance/stock/1108824" TargetMode="External"/><Relationship Id="rId1859" Type="http://schemas.openxmlformats.org/officeDocument/2006/relationships/hyperlink" Target="https://www.bangkokbiznews.com/finance/stock/1108701" TargetMode="External"/><Relationship Id="rId1850" Type="http://schemas.openxmlformats.org/officeDocument/2006/relationships/hyperlink" Target="https://www.bangkokbiznews.com/finance/stock/1109289" TargetMode="External"/><Relationship Id="rId1840" Type="http://schemas.openxmlformats.org/officeDocument/2006/relationships/hyperlink" Target="https://www.bangkokbiznews.com/finance/stock/1109755" TargetMode="External"/><Relationship Id="rId1841" Type="http://schemas.openxmlformats.org/officeDocument/2006/relationships/hyperlink" Target="https://www.bangkokbiznews.com/finance/stock/1109663" TargetMode="External"/><Relationship Id="rId1842" Type="http://schemas.openxmlformats.org/officeDocument/2006/relationships/hyperlink" Target="https://www.bangkokbiznews.com/finance/stock/1109663" TargetMode="External"/><Relationship Id="rId1843" Type="http://schemas.openxmlformats.org/officeDocument/2006/relationships/hyperlink" Target="https://www.bangkokbiznews.com/finance/stock/1109663" TargetMode="External"/><Relationship Id="rId1844" Type="http://schemas.openxmlformats.org/officeDocument/2006/relationships/hyperlink" Target="https://www.bangkokbiznews.com/finance/stock/1109551" TargetMode="External"/><Relationship Id="rId1845" Type="http://schemas.openxmlformats.org/officeDocument/2006/relationships/hyperlink" Target="https://www.bangkokbiznews.com/finance/stock/1109550" TargetMode="External"/><Relationship Id="rId1846" Type="http://schemas.openxmlformats.org/officeDocument/2006/relationships/hyperlink" Target="https://www.bangkokbiznews.com/finance/stock/1109504" TargetMode="External"/><Relationship Id="rId1847" Type="http://schemas.openxmlformats.org/officeDocument/2006/relationships/hyperlink" Target="https://www.bangkokbiznews.com/finance/stock/1109497" TargetMode="External"/><Relationship Id="rId1848" Type="http://schemas.openxmlformats.org/officeDocument/2006/relationships/hyperlink" Target="https://www.bangkokbiznews.com/finance/stock/1109497" TargetMode="External"/><Relationship Id="rId1849" Type="http://schemas.openxmlformats.org/officeDocument/2006/relationships/hyperlink" Target="https://www.bangkokbiznews.com/finance/stock/1109497" TargetMode="External"/><Relationship Id="rId1873" Type="http://schemas.openxmlformats.org/officeDocument/2006/relationships/hyperlink" Target="https://www.bangkokbiznews.com/finance/stock/1108075" TargetMode="External"/><Relationship Id="rId1874" Type="http://schemas.openxmlformats.org/officeDocument/2006/relationships/hyperlink" Target="https://www.bangkokbiznews.com/finance/stock/1107861" TargetMode="External"/><Relationship Id="rId1875" Type="http://schemas.openxmlformats.org/officeDocument/2006/relationships/hyperlink" Target="https://www.bangkokbiznews.com/finance/stock/1107861" TargetMode="External"/><Relationship Id="rId1876" Type="http://schemas.openxmlformats.org/officeDocument/2006/relationships/hyperlink" Target="https://www.bangkokbiznews.com/finance/stock/1107861" TargetMode="External"/><Relationship Id="rId1877" Type="http://schemas.openxmlformats.org/officeDocument/2006/relationships/hyperlink" Target="https://www.bangkokbiznews.com/finance/stock/1107792" TargetMode="External"/><Relationship Id="rId1878" Type="http://schemas.openxmlformats.org/officeDocument/2006/relationships/hyperlink" Target="https://www.bangkokbiznews.com/finance/stock/1107672" TargetMode="External"/><Relationship Id="rId1879" Type="http://schemas.openxmlformats.org/officeDocument/2006/relationships/hyperlink" Target="https://www.bangkokbiznews.com/finance/stock/1107672" TargetMode="External"/><Relationship Id="rId1870" Type="http://schemas.openxmlformats.org/officeDocument/2006/relationships/hyperlink" Target="https://www.bangkokbiznews.com/finance/stock/1108178" TargetMode="External"/><Relationship Id="rId1871" Type="http://schemas.openxmlformats.org/officeDocument/2006/relationships/hyperlink" Target="https://www.bangkokbiznews.com/finance/stock/1108132" TargetMode="External"/><Relationship Id="rId1872" Type="http://schemas.openxmlformats.org/officeDocument/2006/relationships/hyperlink" Target="https://www.bangkokbiznews.com/finance/stock/1108075" TargetMode="External"/><Relationship Id="rId1862" Type="http://schemas.openxmlformats.org/officeDocument/2006/relationships/hyperlink" Target="https://www.bangkokbiznews.com/finance/stock/1108608" TargetMode="External"/><Relationship Id="rId1863" Type="http://schemas.openxmlformats.org/officeDocument/2006/relationships/hyperlink" Target="https://www.bangkokbiznews.com/finance/stock/1108608" TargetMode="External"/><Relationship Id="rId1864" Type="http://schemas.openxmlformats.org/officeDocument/2006/relationships/hyperlink" Target="https://www.bangkokbiznews.com/finance/stock/1108608" TargetMode="External"/><Relationship Id="rId1865" Type="http://schemas.openxmlformats.org/officeDocument/2006/relationships/hyperlink" Target="https://www.bangkokbiznews.com/finance/stock/1108542" TargetMode="External"/><Relationship Id="rId1866" Type="http://schemas.openxmlformats.org/officeDocument/2006/relationships/hyperlink" Target="https://www.bangkokbiznews.com/finance/stock/1108439" TargetMode="External"/><Relationship Id="rId1867" Type="http://schemas.openxmlformats.org/officeDocument/2006/relationships/hyperlink" Target="https://www.bangkokbiznews.com/finance/stock/1108413" TargetMode="External"/><Relationship Id="rId1868" Type="http://schemas.openxmlformats.org/officeDocument/2006/relationships/hyperlink" Target="https://www.bangkokbiznews.com/finance/stock/1108413" TargetMode="External"/><Relationship Id="rId1869" Type="http://schemas.openxmlformats.org/officeDocument/2006/relationships/hyperlink" Target="https://www.bangkokbiznews.com/finance/stock/1108178" TargetMode="External"/><Relationship Id="rId1860" Type="http://schemas.openxmlformats.org/officeDocument/2006/relationships/hyperlink" Target="https://www.bangkokbiznews.com/finance/stock/1108697" TargetMode="External"/><Relationship Id="rId1861" Type="http://schemas.openxmlformats.org/officeDocument/2006/relationships/hyperlink" Target="https://www.bangkokbiznews.com/finance/stock/1108708" TargetMode="External"/><Relationship Id="rId1810" Type="http://schemas.openxmlformats.org/officeDocument/2006/relationships/hyperlink" Target="https://www.bangkokbiznews.com/finance/stock/1111971" TargetMode="External"/><Relationship Id="rId1811" Type="http://schemas.openxmlformats.org/officeDocument/2006/relationships/hyperlink" Target="https://www.bangkokbiznews.com/finance/stock/1111971" TargetMode="External"/><Relationship Id="rId1812" Type="http://schemas.openxmlformats.org/officeDocument/2006/relationships/hyperlink" Target="https://www.bangkokbiznews.com/finance/stock/1111818" TargetMode="External"/><Relationship Id="rId1813" Type="http://schemas.openxmlformats.org/officeDocument/2006/relationships/hyperlink" Target="https://www.bangkokbiznews.com/finance/stock/1111818" TargetMode="External"/><Relationship Id="rId1814" Type="http://schemas.openxmlformats.org/officeDocument/2006/relationships/hyperlink" Target="https://www.bangkokbiznews.com/finance/stock/1111702" TargetMode="External"/><Relationship Id="rId1815" Type="http://schemas.openxmlformats.org/officeDocument/2006/relationships/hyperlink" Target="https://www.bangkokbiznews.com/finance/stock/1111692" TargetMode="External"/><Relationship Id="rId1816" Type="http://schemas.openxmlformats.org/officeDocument/2006/relationships/hyperlink" Target="https://www.bangkokbiznews.com/finance/stock/1111692" TargetMode="External"/><Relationship Id="rId1817" Type="http://schemas.openxmlformats.org/officeDocument/2006/relationships/hyperlink" Target="https://www.bangkokbiznews.com/finance/stock/1111401" TargetMode="External"/><Relationship Id="rId1818" Type="http://schemas.openxmlformats.org/officeDocument/2006/relationships/hyperlink" Target="https://www.bangkokbiznews.com/finance/stock/1111168" TargetMode="External"/><Relationship Id="rId1819" Type="http://schemas.openxmlformats.org/officeDocument/2006/relationships/hyperlink" Target="https://www.bangkokbiznews.com/blogs/finance/stock/1111098" TargetMode="External"/><Relationship Id="rId1800" Type="http://schemas.openxmlformats.org/officeDocument/2006/relationships/hyperlink" Target="https://www.bangkokbiznews.com/finance/stock/1112180" TargetMode="External"/><Relationship Id="rId1801" Type="http://schemas.openxmlformats.org/officeDocument/2006/relationships/hyperlink" Target="https://www.bangkokbiznews.com/finance/stock/1112223" TargetMode="External"/><Relationship Id="rId1802" Type="http://schemas.openxmlformats.org/officeDocument/2006/relationships/hyperlink" Target="https://www.bangkokbiznews.com/finance/stock/1112080" TargetMode="External"/><Relationship Id="rId1803" Type="http://schemas.openxmlformats.org/officeDocument/2006/relationships/hyperlink" Target="https://www.bangkokbiznews.com/finance/stock/1112099" TargetMode="External"/><Relationship Id="rId1804" Type="http://schemas.openxmlformats.org/officeDocument/2006/relationships/hyperlink" Target="https://www.bangkokbiznews.com/finance/stock/1112099" TargetMode="External"/><Relationship Id="rId1805" Type="http://schemas.openxmlformats.org/officeDocument/2006/relationships/hyperlink" Target="https://www.bangkokbiznews.com/finance/stock/1112072" TargetMode="External"/><Relationship Id="rId1806" Type="http://schemas.openxmlformats.org/officeDocument/2006/relationships/hyperlink" Target="https://www.bangkokbiznews.com/finance/stock/1112072" TargetMode="External"/><Relationship Id="rId1807" Type="http://schemas.openxmlformats.org/officeDocument/2006/relationships/hyperlink" Target="https://www.bangkokbiznews.com/finance/stock/1112061" TargetMode="External"/><Relationship Id="rId1808" Type="http://schemas.openxmlformats.org/officeDocument/2006/relationships/hyperlink" Target="https://www.bangkokbiznews.com/finance/stock/1112017" TargetMode="External"/><Relationship Id="rId1809" Type="http://schemas.openxmlformats.org/officeDocument/2006/relationships/hyperlink" Target="https://www.bangkokbiznews.com/finance/stock/1112004" TargetMode="External"/><Relationship Id="rId1830" Type="http://schemas.openxmlformats.org/officeDocument/2006/relationships/hyperlink" Target="https://www.bangkokbiznews.com/finance/stock/1110347" TargetMode="External"/><Relationship Id="rId1831" Type="http://schemas.openxmlformats.org/officeDocument/2006/relationships/hyperlink" Target="https://www.bangkokbiznews.com/finance/stock/1110391" TargetMode="External"/><Relationship Id="rId1832" Type="http://schemas.openxmlformats.org/officeDocument/2006/relationships/hyperlink" Target="https://www.bangkokbiznews.com/finance/stock/1110391" TargetMode="External"/><Relationship Id="rId1833" Type="http://schemas.openxmlformats.org/officeDocument/2006/relationships/hyperlink" Target="https://www.bangkokbiznews.com/finance/stock/1110272" TargetMode="External"/><Relationship Id="rId1834" Type="http://schemas.openxmlformats.org/officeDocument/2006/relationships/hyperlink" Target="https://www.bangkokbiznews.com/finance/stock/1110272" TargetMode="External"/><Relationship Id="rId1835" Type="http://schemas.openxmlformats.org/officeDocument/2006/relationships/hyperlink" Target="https://www.bangkokbiznews.com/finance/stock/1110304" TargetMode="External"/><Relationship Id="rId1836" Type="http://schemas.openxmlformats.org/officeDocument/2006/relationships/hyperlink" Target="https://www.bangkokbiznews.com/finance/stock/1109887" TargetMode="External"/><Relationship Id="rId1837" Type="http://schemas.openxmlformats.org/officeDocument/2006/relationships/hyperlink" Target="https://www.bangkokbiznews.com/finance/stock/1109670" TargetMode="External"/><Relationship Id="rId1838" Type="http://schemas.openxmlformats.org/officeDocument/2006/relationships/hyperlink" Target="https://www.bangkokbiznews.com/finance/stock/1109670" TargetMode="External"/><Relationship Id="rId1839" Type="http://schemas.openxmlformats.org/officeDocument/2006/relationships/hyperlink" Target="https://www.bangkokbiznews.com/finance/stock/1109755" TargetMode="External"/><Relationship Id="rId1820" Type="http://schemas.openxmlformats.org/officeDocument/2006/relationships/hyperlink" Target="https://www.bangkokbiznews.com/finance/stock/1111122" TargetMode="External"/><Relationship Id="rId1821" Type="http://schemas.openxmlformats.org/officeDocument/2006/relationships/hyperlink" Target="https://www.bangkokbiznews.com/finance/stock/1110874" TargetMode="External"/><Relationship Id="rId1822" Type="http://schemas.openxmlformats.org/officeDocument/2006/relationships/hyperlink" Target="https://www.bangkokbiznews.com/finance/stock/1110938" TargetMode="External"/><Relationship Id="rId1823" Type="http://schemas.openxmlformats.org/officeDocument/2006/relationships/hyperlink" Target="https://www.bangkokbiznews.com/finance/stock/1110932" TargetMode="External"/><Relationship Id="rId1824" Type="http://schemas.openxmlformats.org/officeDocument/2006/relationships/hyperlink" Target="https://www.bangkokbiznews.com/finance/stock/1110875" TargetMode="External"/><Relationship Id="rId1825" Type="http://schemas.openxmlformats.org/officeDocument/2006/relationships/hyperlink" Target="https://www.bangkokbiznews.com/finance/stock/1110851" TargetMode="External"/><Relationship Id="rId1826" Type="http://schemas.openxmlformats.org/officeDocument/2006/relationships/hyperlink" Target="https://www.bangkokbiznews.com/finance/stock/1110741" TargetMode="External"/><Relationship Id="rId1827" Type="http://schemas.openxmlformats.org/officeDocument/2006/relationships/hyperlink" Target="https://www.bangkokbiznews.com/finance/stock/1110694" TargetMode="External"/><Relationship Id="rId1828" Type="http://schemas.openxmlformats.org/officeDocument/2006/relationships/hyperlink" Target="https://www.bangkokbiznews.com/finance/stock/1110700" TargetMode="External"/><Relationship Id="rId1829" Type="http://schemas.openxmlformats.org/officeDocument/2006/relationships/hyperlink" Target="https://www.bangkokbiznews.com/finance/stock/1110626" TargetMode="External"/><Relationship Id="rId1455" Type="http://schemas.openxmlformats.org/officeDocument/2006/relationships/hyperlink" Target="https://www.bangkokbiznews.com/finance/stock/1120807" TargetMode="External"/><Relationship Id="rId1456" Type="http://schemas.openxmlformats.org/officeDocument/2006/relationships/hyperlink" Target="https://www.bangkokbiznews.com/finance/stock/1120692" TargetMode="External"/><Relationship Id="rId1457" Type="http://schemas.openxmlformats.org/officeDocument/2006/relationships/hyperlink" Target="https://www.bangkokbiznews.com/finance/stock/1120626" TargetMode="External"/><Relationship Id="rId1458" Type="http://schemas.openxmlformats.org/officeDocument/2006/relationships/hyperlink" Target="https://www.bangkokbiznews.com/finance/stock/1120626" TargetMode="External"/><Relationship Id="rId1459" Type="http://schemas.openxmlformats.org/officeDocument/2006/relationships/hyperlink" Target="https://www.bangkokbiznews.com/finance/stock/1120626" TargetMode="External"/><Relationship Id="rId629" Type="http://schemas.openxmlformats.org/officeDocument/2006/relationships/hyperlink" Target="https://www.bangkokbiznews.com/finance/stock/1135247" TargetMode="External"/><Relationship Id="rId624" Type="http://schemas.openxmlformats.org/officeDocument/2006/relationships/hyperlink" Target="https://www.bangkokbiznews.com/finance/stock/1135254" TargetMode="External"/><Relationship Id="rId623" Type="http://schemas.openxmlformats.org/officeDocument/2006/relationships/hyperlink" Target="https://www.bangkokbiznews.com/finance/stock/1135265" TargetMode="External"/><Relationship Id="rId622" Type="http://schemas.openxmlformats.org/officeDocument/2006/relationships/hyperlink" Target="https://www.bangkokbiznews.com/finance/stock/1135294" TargetMode="External"/><Relationship Id="rId621" Type="http://schemas.openxmlformats.org/officeDocument/2006/relationships/hyperlink" Target="https://www.bangkokbiznews.com/finance/stock/1135296" TargetMode="External"/><Relationship Id="rId628" Type="http://schemas.openxmlformats.org/officeDocument/2006/relationships/hyperlink" Target="https://www.bangkokbiznews.com/finance/stock/1135231" TargetMode="External"/><Relationship Id="rId627" Type="http://schemas.openxmlformats.org/officeDocument/2006/relationships/hyperlink" Target="https://www.bangkokbiznews.com/finance/stock/1135254" TargetMode="External"/><Relationship Id="rId626" Type="http://schemas.openxmlformats.org/officeDocument/2006/relationships/hyperlink" Target="https://www.bangkokbiznews.com/finance/stock/1135254" TargetMode="External"/><Relationship Id="rId625" Type="http://schemas.openxmlformats.org/officeDocument/2006/relationships/hyperlink" Target="https://www.bangkokbiznews.com/finance/stock/1135254" TargetMode="External"/><Relationship Id="rId1450" Type="http://schemas.openxmlformats.org/officeDocument/2006/relationships/hyperlink" Target="https://www.bangkokbiznews.com/finance/stock/1120860" TargetMode="External"/><Relationship Id="rId620" Type="http://schemas.openxmlformats.org/officeDocument/2006/relationships/hyperlink" Target="https://www.bangkokbiznews.com/finance/stock/1135306" TargetMode="External"/><Relationship Id="rId1451" Type="http://schemas.openxmlformats.org/officeDocument/2006/relationships/hyperlink" Target="https://www.bangkokbiznews.com/finance/stock/1120834" TargetMode="External"/><Relationship Id="rId1452" Type="http://schemas.openxmlformats.org/officeDocument/2006/relationships/hyperlink" Target="https://www.bangkokbiznews.com/finance/stock/1120834" TargetMode="External"/><Relationship Id="rId1453" Type="http://schemas.openxmlformats.org/officeDocument/2006/relationships/hyperlink" Target="https://www.bangkokbiznews.com/finance/stock/1120819" TargetMode="External"/><Relationship Id="rId1454" Type="http://schemas.openxmlformats.org/officeDocument/2006/relationships/hyperlink" Target="https://www.bangkokbiznews.com/finance/stock/1120822" TargetMode="External"/><Relationship Id="rId1444" Type="http://schemas.openxmlformats.org/officeDocument/2006/relationships/hyperlink" Target="https://www.bangkokbiznews.com/finance/stock/1120938" TargetMode="External"/><Relationship Id="rId1445" Type="http://schemas.openxmlformats.org/officeDocument/2006/relationships/hyperlink" Target="https://www.bangkokbiznews.com/finance/stock/1121004" TargetMode="External"/><Relationship Id="rId1446" Type="http://schemas.openxmlformats.org/officeDocument/2006/relationships/hyperlink" Target="https://www.bangkokbiznews.com/finance/stock/1121004" TargetMode="External"/><Relationship Id="rId1447" Type="http://schemas.openxmlformats.org/officeDocument/2006/relationships/hyperlink" Target="https://www.bangkokbiznews.com/finance/stock/1120959" TargetMode="External"/><Relationship Id="rId1448" Type="http://schemas.openxmlformats.org/officeDocument/2006/relationships/hyperlink" Target="https://www.bangkokbiznews.com/finance/stock/1120873" TargetMode="External"/><Relationship Id="rId1449" Type="http://schemas.openxmlformats.org/officeDocument/2006/relationships/hyperlink" Target="https://www.bangkokbiznews.com/finance/stock/1120879" TargetMode="External"/><Relationship Id="rId619" Type="http://schemas.openxmlformats.org/officeDocument/2006/relationships/hyperlink" Target="https://www.bangkokbiznews.com/finance/stock/1135334" TargetMode="External"/><Relationship Id="rId618" Type="http://schemas.openxmlformats.org/officeDocument/2006/relationships/hyperlink" Target="https://www.bangkokbiznews.com/finance/stock/1135337" TargetMode="External"/><Relationship Id="rId613" Type="http://schemas.openxmlformats.org/officeDocument/2006/relationships/hyperlink" Target="https://www.bangkokbiznews.com/finance/stock/1135488" TargetMode="External"/><Relationship Id="rId612" Type="http://schemas.openxmlformats.org/officeDocument/2006/relationships/hyperlink" Target="https://www.bangkokbiznews.com/finance/stock/1135488" TargetMode="External"/><Relationship Id="rId611" Type="http://schemas.openxmlformats.org/officeDocument/2006/relationships/hyperlink" Target="https://www.bangkokbiznews.com/finance/stock/1135502" TargetMode="External"/><Relationship Id="rId610" Type="http://schemas.openxmlformats.org/officeDocument/2006/relationships/hyperlink" Target="https://www.bangkokbiznews.com/finance/stock/1135502" TargetMode="External"/><Relationship Id="rId617" Type="http://schemas.openxmlformats.org/officeDocument/2006/relationships/hyperlink" Target="https://www.bangkokbiznews.com/finance/stock/1135348" TargetMode="External"/><Relationship Id="rId616" Type="http://schemas.openxmlformats.org/officeDocument/2006/relationships/hyperlink" Target="https://www.bangkokbiznews.com/finance/stock/1135348" TargetMode="External"/><Relationship Id="rId615" Type="http://schemas.openxmlformats.org/officeDocument/2006/relationships/hyperlink" Target="https://www.bangkokbiznews.com/finance/stock/1135457" TargetMode="External"/><Relationship Id="rId614" Type="http://schemas.openxmlformats.org/officeDocument/2006/relationships/hyperlink" Target="https://www.bangkokbiznews.com/finance/stock/1135480" TargetMode="External"/><Relationship Id="rId1440" Type="http://schemas.openxmlformats.org/officeDocument/2006/relationships/hyperlink" Target="https://www.bangkokbiznews.com/finance/stock/1121018" TargetMode="External"/><Relationship Id="rId1441" Type="http://schemas.openxmlformats.org/officeDocument/2006/relationships/hyperlink" Target="https://www.bangkokbiznews.com/finance/stock/1121018" TargetMode="External"/><Relationship Id="rId1442" Type="http://schemas.openxmlformats.org/officeDocument/2006/relationships/hyperlink" Target="https://www.bangkokbiznews.com/finance/stock/1121004" TargetMode="External"/><Relationship Id="rId1443" Type="http://schemas.openxmlformats.org/officeDocument/2006/relationships/hyperlink" Target="https://www.bangkokbiznews.com/finance/stock/1121004" TargetMode="External"/><Relationship Id="rId1477" Type="http://schemas.openxmlformats.org/officeDocument/2006/relationships/hyperlink" Target="https://www.bangkokbiznews.com/finance/stock/1120264" TargetMode="External"/><Relationship Id="rId1478" Type="http://schemas.openxmlformats.org/officeDocument/2006/relationships/hyperlink" Target="https://www.bangkokbiznews.com/finance/stock/1120264" TargetMode="External"/><Relationship Id="rId1479" Type="http://schemas.openxmlformats.org/officeDocument/2006/relationships/hyperlink" Target="https://www.bangkokbiznews.com/finance/stock/1120264" TargetMode="External"/><Relationship Id="rId646" Type="http://schemas.openxmlformats.org/officeDocument/2006/relationships/hyperlink" Target="https://www.bangkokbiznews.com/finance/stock/1134883" TargetMode="External"/><Relationship Id="rId645" Type="http://schemas.openxmlformats.org/officeDocument/2006/relationships/hyperlink" Target="https://www.bangkokbiznews.com/finance/stock/1134897" TargetMode="External"/><Relationship Id="rId644" Type="http://schemas.openxmlformats.org/officeDocument/2006/relationships/hyperlink" Target="https://www.bangkokbiznews.com/finance/stock/1134931" TargetMode="External"/><Relationship Id="rId643" Type="http://schemas.openxmlformats.org/officeDocument/2006/relationships/hyperlink" Target="https://www.bangkokbiznews.com/finance/stock/1134933" TargetMode="External"/><Relationship Id="rId649" Type="http://schemas.openxmlformats.org/officeDocument/2006/relationships/hyperlink" Target="https://www.bangkokbiznews.com/finance/stock/1134796" TargetMode="External"/><Relationship Id="rId648" Type="http://schemas.openxmlformats.org/officeDocument/2006/relationships/hyperlink" Target="https://www.bangkokbiznews.com/finance/stock/1134823" TargetMode="External"/><Relationship Id="rId647" Type="http://schemas.openxmlformats.org/officeDocument/2006/relationships/hyperlink" Target="https://www.bangkokbiznews.com/finance/stock/1134853" TargetMode="External"/><Relationship Id="rId1470" Type="http://schemas.openxmlformats.org/officeDocument/2006/relationships/hyperlink" Target="https://www.bangkokbiznews.com/finance/stock/1120365" TargetMode="External"/><Relationship Id="rId1471" Type="http://schemas.openxmlformats.org/officeDocument/2006/relationships/hyperlink" Target="https://www.bangkokbiznews.com/finance/stock/1120279" TargetMode="External"/><Relationship Id="rId1472" Type="http://schemas.openxmlformats.org/officeDocument/2006/relationships/hyperlink" Target="https://www.bangkokbiznews.com/finance/stock/1120291" TargetMode="External"/><Relationship Id="rId642" Type="http://schemas.openxmlformats.org/officeDocument/2006/relationships/hyperlink" Target="https://www.bangkokbiznews.com/finance/stock/1134937" TargetMode="External"/><Relationship Id="rId1473" Type="http://schemas.openxmlformats.org/officeDocument/2006/relationships/hyperlink" Target="https://www.bangkokbiznews.com/finance/stock/1120291" TargetMode="External"/><Relationship Id="rId641" Type="http://schemas.openxmlformats.org/officeDocument/2006/relationships/hyperlink" Target="https://www.bangkokbiznews.com/finance/stock/1134944" TargetMode="External"/><Relationship Id="rId1474" Type="http://schemas.openxmlformats.org/officeDocument/2006/relationships/hyperlink" Target="https://www.bangkokbiznews.com/finance/stock/1120269" TargetMode="External"/><Relationship Id="rId640" Type="http://schemas.openxmlformats.org/officeDocument/2006/relationships/hyperlink" Target="https://www.bangkokbiznews.com/finance/stock/1134948" TargetMode="External"/><Relationship Id="rId1475" Type="http://schemas.openxmlformats.org/officeDocument/2006/relationships/hyperlink" Target="https://www.bangkokbiznews.com/finance/stock/1120269" TargetMode="External"/><Relationship Id="rId1476" Type="http://schemas.openxmlformats.org/officeDocument/2006/relationships/hyperlink" Target="https://www.bangkokbiznews.com/finance/stock/1120265" TargetMode="External"/><Relationship Id="rId1466" Type="http://schemas.openxmlformats.org/officeDocument/2006/relationships/hyperlink" Target="https://www.bangkokbiznews.com/finance/stock/1120421" TargetMode="External"/><Relationship Id="rId1467" Type="http://schemas.openxmlformats.org/officeDocument/2006/relationships/hyperlink" Target="https://www.bangkokbiznews.com/finance/stock/1120361" TargetMode="External"/><Relationship Id="rId1468" Type="http://schemas.openxmlformats.org/officeDocument/2006/relationships/hyperlink" Target="https://www.bangkokbiznews.com/finance/stock/1120370" TargetMode="External"/><Relationship Id="rId1469" Type="http://schemas.openxmlformats.org/officeDocument/2006/relationships/hyperlink" Target="https://www.bangkokbiznews.com/finance/stock/1120370" TargetMode="External"/><Relationship Id="rId635" Type="http://schemas.openxmlformats.org/officeDocument/2006/relationships/hyperlink" Target="https://www.bangkokbiznews.com/finance/stock/1135100" TargetMode="External"/><Relationship Id="rId634" Type="http://schemas.openxmlformats.org/officeDocument/2006/relationships/hyperlink" Target="https://www.bangkokbiznews.com/finance/stock/1135126" TargetMode="External"/><Relationship Id="rId633" Type="http://schemas.openxmlformats.org/officeDocument/2006/relationships/hyperlink" Target="https://www.bangkokbiznews.com/finance/stock/1135126" TargetMode="External"/><Relationship Id="rId632" Type="http://schemas.openxmlformats.org/officeDocument/2006/relationships/hyperlink" Target="https://www.bangkokbiznews.com/finance/stock/1135158" TargetMode="External"/><Relationship Id="rId639" Type="http://schemas.openxmlformats.org/officeDocument/2006/relationships/hyperlink" Target="https://www.bangkokbiznews.com/finance/stock/1134969" TargetMode="External"/><Relationship Id="rId638" Type="http://schemas.openxmlformats.org/officeDocument/2006/relationships/hyperlink" Target="https://www.bangkokbiznews.com/finance/stock/1134971" TargetMode="External"/><Relationship Id="rId637" Type="http://schemas.openxmlformats.org/officeDocument/2006/relationships/hyperlink" Target="https://www.bangkokbiznews.com/finance/stock/1135066" TargetMode="External"/><Relationship Id="rId636" Type="http://schemas.openxmlformats.org/officeDocument/2006/relationships/hyperlink" Target="https://www.bangkokbiznews.com/finance/stock/1135076" TargetMode="External"/><Relationship Id="rId1460" Type="http://schemas.openxmlformats.org/officeDocument/2006/relationships/hyperlink" Target="https://www.bangkokbiznews.com/finance/stock/1120610" TargetMode="External"/><Relationship Id="rId1461" Type="http://schemas.openxmlformats.org/officeDocument/2006/relationships/hyperlink" Target="https://www.bangkokbiznews.com/finance/stock/1120610" TargetMode="External"/><Relationship Id="rId631" Type="http://schemas.openxmlformats.org/officeDocument/2006/relationships/hyperlink" Target="https://www.bangkokbiznews.com/finance/stock/1135158" TargetMode="External"/><Relationship Id="rId1462" Type="http://schemas.openxmlformats.org/officeDocument/2006/relationships/hyperlink" Target="https://www.bangkokbiznews.com/finance/stock/1120553" TargetMode="External"/><Relationship Id="rId630" Type="http://schemas.openxmlformats.org/officeDocument/2006/relationships/hyperlink" Target="https://www.bangkokbiznews.com/finance/stock/1135181" TargetMode="External"/><Relationship Id="rId1463" Type="http://schemas.openxmlformats.org/officeDocument/2006/relationships/hyperlink" Target="https://www.bangkokbiznews.com/finance/stock/1120553" TargetMode="External"/><Relationship Id="rId1464" Type="http://schemas.openxmlformats.org/officeDocument/2006/relationships/hyperlink" Target="https://www.bangkokbiznews.com/finance/stock/1120414" TargetMode="External"/><Relationship Id="rId1465" Type="http://schemas.openxmlformats.org/officeDocument/2006/relationships/hyperlink" Target="https://www.bangkokbiznews.com/finance/stock/1120421" TargetMode="External"/><Relationship Id="rId1411" Type="http://schemas.openxmlformats.org/officeDocument/2006/relationships/hyperlink" Target="https://www.bangkokbiznews.com/finance/stock/1121906" TargetMode="External"/><Relationship Id="rId1895" Type="http://schemas.openxmlformats.org/officeDocument/2006/relationships/hyperlink" Target="https://www.bangkokbiznews.com/finance/stock/1106798" TargetMode="External"/><Relationship Id="rId1412" Type="http://schemas.openxmlformats.org/officeDocument/2006/relationships/hyperlink" Target="https://www.bangkokbiznews.com/finance/stock/1121906" TargetMode="External"/><Relationship Id="rId1896" Type="http://schemas.openxmlformats.org/officeDocument/2006/relationships/hyperlink" Target="https://www.bangkokbiznews.com/finance/stock/1106790" TargetMode="External"/><Relationship Id="rId1413" Type="http://schemas.openxmlformats.org/officeDocument/2006/relationships/hyperlink" Target="https://www.bangkokbiznews.com/finance/stock/1121845" TargetMode="External"/><Relationship Id="rId1897" Type="http://schemas.openxmlformats.org/officeDocument/2006/relationships/hyperlink" Target="https://www.bangkokbiznews.com/finance/stock/1106779" TargetMode="External"/><Relationship Id="rId1414" Type="http://schemas.openxmlformats.org/officeDocument/2006/relationships/hyperlink" Target="https://www.bangkokbiznews.com/finance/stock/1121845" TargetMode="External"/><Relationship Id="rId1898" Type="http://schemas.openxmlformats.org/officeDocument/2006/relationships/hyperlink" Target="https://www.bangkokbiznews.com/finance/stock/1106719" TargetMode="External"/><Relationship Id="rId1415" Type="http://schemas.openxmlformats.org/officeDocument/2006/relationships/hyperlink" Target="https://www.bangkokbiznews.com/finance/stock/1121797" TargetMode="External"/><Relationship Id="rId1899" Type="http://schemas.openxmlformats.org/officeDocument/2006/relationships/hyperlink" Target="https://www.bangkokbiznews.com/finance/stock/1106535" TargetMode="External"/><Relationship Id="rId1416" Type="http://schemas.openxmlformats.org/officeDocument/2006/relationships/hyperlink" Target="https://www.bangkokbiznews.com/finance/stock/1121797" TargetMode="External"/><Relationship Id="rId1417" Type="http://schemas.openxmlformats.org/officeDocument/2006/relationships/hyperlink" Target="https://www.bangkokbiznews.com/finance/stock/1120656" TargetMode="External"/><Relationship Id="rId1418" Type="http://schemas.openxmlformats.org/officeDocument/2006/relationships/hyperlink" Target="https://www.bangkokbiznews.com/finance/stock/1120656" TargetMode="External"/><Relationship Id="rId1419" Type="http://schemas.openxmlformats.org/officeDocument/2006/relationships/hyperlink" Target="https://www.bangkokbiznews.com/finance/stock/1120656" TargetMode="External"/><Relationship Id="rId1890" Type="http://schemas.openxmlformats.org/officeDocument/2006/relationships/hyperlink" Target="https://www.bangkokbiznews.com/finance/stock/1107277" TargetMode="External"/><Relationship Id="rId1891" Type="http://schemas.openxmlformats.org/officeDocument/2006/relationships/hyperlink" Target="https://www.bangkokbiznews.com/finance/stock/1107287" TargetMode="External"/><Relationship Id="rId1892" Type="http://schemas.openxmlformats.org/officeDocument/2006/relationships/hyperlink" Target="https://www.bangkokbiznews.com/finance/stock/1106964" TargetMode="External"/><Relationship Id="rId1893" Type="http://schemas.openxmlformats.org/officeDocument/2006/relationships/hyperlink" Target="https://www.bangkokbiznews.com/finance/stock/1106940" TargetMode="External"/><Relationship Id="rId1410" Type="http://schemas.openxmlformats.org/officeDocument/2006/relationships/hyperlink" Target="https://www.bangkokbiznews.com/finance/stock/1121880" TargetMode="External"/><Relationship Id="rId1894" Type="http://schemas.openxmlformats.org/officeDocument/2006/relationships/hyperlink" Target="https://www.bangkokbiznews.com/finance/stock/1106893" TargetMode="External"/><Relationship Id="rId1400" Type="http://schemas.openxmlformats.org/officeDocument/2006/relationships/hyperlink" Target="https://www.bangkokbiznews.com/finance/stock/1120411" TargetMode="External"/><Relationship Id="rId1884" Type="http://schemas.openxmlformats.org/officeDocument/2006/relationships/hyperlink" Target="https://www.bangkokbiznews.com/finance/stock/1107501" TargetMode="External"/><Relationship Id="rId1401" Type="http://schemas.openxmlformats.org/officeDocument/2006/relationships/hyperlink" Target="https://www.bangkokbiznews.com/finance/stock/1120411" TargetMode="External"/><Relationship Id="rId1885" Type="http://schemas.openxmlformats.org/officeDocument/2006/relationships/hyperlink" Target="https://www.bangkokbiznews.com/finance/stock/1107468" TargetMode="External"/><Relationship Id="rId1402" Type="http://schemas.openxmlformats.org/officeDocument/2006/relationships/hyperlink" Target="https://www.bangkokbiznews.com/finance/stock/1122333" TargetMode="External"/><Relationship Id="rId1886" Type="http://schemas.openxmlformats.org/officeDocument/2006/relationships/hyperlink" Target="https://www.bangkokbiznews.com/finance/stock/1107401" TargetMode="External"/><Relationship Id="rId1403" Type="http://schemas.openxmlformats.org/officeDocument/2006/relationships/hyperlink" Target="https://www.bangkokbiznews.com/finance/stock/1122333" TargetMode="External"/><Relationship Id="rId1887" Type="http://schemas.openxmlformats.org/officeDocument/2006/relationships/hyperlink" Target="https://www.bangkokbiznews.com/finance/stock/1107401" TargetMode="External"/><Relationship Id="rId1404" Type="http://schemas.openxmlformats.org/officeDocument/2006/relationships/hyperlink" Target="https://www.bangkokbiznews.com/finance/stock/1122150" TargetMode="External"/><Relationship Id="rId1888" Type="http://schemas.openxmlformats.org/officeDocument/2006/relationships/hyperlink" Target="https://www.bangkokbiznews.com/finance/stock/1107401" TargetMode="External"/><Relationship Id="rId1405" Type="http://schemas.openxmlformats.org/officeDocument/2006/relationships/hyperlink" Target="https://www.bangkokbiznews.com/finance/stock/1122150" TargetMode="External"/><Relationship Id="rId1889" Type="http://schemas.openxmlformats.org/officeDocument/2006/relationships/hyperlink" Target="https://www.bangkokbiznews.com/finance/stock/1107277" TargetMode="External"/><Relationship Id="rId1406" Type="http://schemas.openxmlformats.org/officeDocument/2006/relationships/hyperlink" Target="https://www.bangkokbiznews.com/finance/stock/1122150" TargetMode="External"/><Relationship Id="rId1407" Type="http://schemas.openxmlformats.org/officeDocument/2006/relationships/hyperlink" Target="https://www.bangkokbiznews.com/finance/stock/1120653" TargetMode="External"/><Relationship Id="rId1408" Type="http://schemas.openxmlformats.org/officeDocument/2006/relationships/hyperlink" Target="https://www.bangkokbiznews.com/finance/stock/1120653" TargetMode="External"/><Relationship Id="rId1409" Type="http://schemas.openxmlformats.org/officeDocument/2006/relationships/hyperlink" Target="https://www.bangkokbiznews.com/finance/stock/1121943" TargetMode="External"/><Relationship Id="rId1880" Type="http://schemas.openxmlformats.org/officeDocument/2006/relationships/hyperlink" Target="https://www.bangkokbiznews.com/finance/stock/1107615" TargetMode="External"/><Relationship Id="rId1881" Type="http://schemas.openxmlformats.org/officeDocument/2006/relationships/hyperlink" Target="https://www.bangkokbiznews.com/finance/stock/1107603" TargetMode="External"/><Relationship Id="rId1882" Type="http://schemas.openxmlformats.org/officeDocument/2006/relationships/hyperlink" Target="https://www.bangkokbiznews.com/finance/stock/1107452" TargetMode="External"/><Relationship Id="rId1883" Type="http://schemas.openxmlformats.org/officeDocument/2006/relationships/hyperlink" Target="https://www.bangkokbiznews.com/finance/stock/1107509" TargetMode="External"/><Relationship Id="rId1433" Type="http://schemas.openxmlformats.org/officeDocument/2006/relationships/hyperlink" Target="https://www.bangkokbiznews.com/finance/stock/1121116" TargetMode="External"/><Relationship Id="rId1434" Type="http://schemas.openxmlformats.org/officeDocument/2006/relationships/hyperlink" Target="https://www.bangkokbiznews.com/finance/stock/1119578" TargetMode="External"/><Relationship Id="rId1435" Type="http://schemas.openxmlformats.org/officeDocument/2006/relationships/hyperlink" Target="https://www.bangkokbiznews.com/finance/stock/1121220" TargetMode="External"/><Relationship Id="rId1436" Type="http://schemas.openxmlformats.org/officeDocument/2006/relationships/hyperlink" Target="https://www.bangkokbiznews.com/finance/stock/1121220" TargetMode="External"/><Relationship Id="rId1437" Type="http://schemas.openxmlformats.org/officeDocument/2006/relationships/hyperlink" Target="https://www.bangkokbiznews.com/finance/stock/1121156" TargetMode="External"/><Relationship Id="rId1438" Type="http://schemas.openxmlformats.org/officeDocument/2006/relationships/hyperlink" Target="https://www.bangkokbiznews.com/finance/stock/1120985" TargetMode="External"/><Relationship Id="rId1439" Type="http://schemas.openxmlformats.org/officeDocument/2006/relationships/hyperlink" Target="https://www.bangkokbiznews.com/finance/stock/1120985" TargetMode="External"/><Relationship Id="rId609" Type="http://schemas.openxmlformats.org/officeDocument/2006/relationships/hyperlink" Target="https://www.bangkokbiznews.com/finance/stock/1135508" TargetMode="External"/><Relationship Id="rId608" Type="http://schemas.openxmlformats.org/officeDocument/2006/relationships/hyperlink" Target="https://www.bangkokbiznews.com/finance/stock/1135520" TargetMode="External"/><Relationship Id="rId607" Type="http://schemas.openxmlformats.org/officeDocument/2006/relationships/hyperlink" Target="https://www.bangkokbiznews.com/finance/stock/1135520" TargetMode="External"/><Relationship Id="rId602" Type="http://schemas.openxmlformats.org/officeDocument/2006/relationships/hyperlink" Target="https://www.bangkokbiznews.com/finance/stock/1135527" TargetMode="External"/><Relationship Id="rId601" Type="http://schemas.openxmlformats.org/officeDocument/2006/relationships/hyperlink" Target="https://www.bangkokbiznews.com/finance/stock/1135527" TargetMode="External"/><Relationship Id="rId600" Type="http://schemas.openxmlformats.org/officeDocument/2006/relationships/hyperlink" Target="https://www.bangkokbiznews.com/finance/stock/1135738" TargetMode="External"/><Relationship Id="rId606" Type="http://schemas.openxmlformats.org/officeDocument/2006/relationships/hyperlink" Target="https://www.bangkokbiznews.com/finance/stock/1135535" TargetMode="External"/><Relationship Id="rId605" Type="http://schemas.openxmlformats.org/officeDocument/2006/relationships/hyperlink" Target="https://www.bangkokbiznews.com/finance/stock/1135535" TargetMode="External"/><Relationship Id="rId604" Type="http://schemas.openxmlformats.org/officeDocument/2006/relationships/hyperlink" Target="https://www.bangkokbiznews.com/finance/stock/1135613" TargetMode="External"/><Relationship Id="rId603" Type="http://schemas.openxmlformats.org/officeDocument/2006/relationships/hyperlink" Target="https://www.bangkokbiznews.com/finance/stock/1135525" TargetMode="External"/><Relationship Id="rId1430" Type="http://schemas.openxmlformats.org/officeDocument/2006/relationships/hyperlink" Target="https://www.bangkokbiznews.com/finance/stock/1121453" TargetMode="External"/><Relationship Id="rId1431" Type="http://schemas.openxmlformats.org/officeDocument/2006/relationships/hyperlink" Target="https://www.bangkokbiznews.com/finance/stock/1121453" TargetMode="External"/><Relationship Id="rId1432" Type="http://schemas.openxmlformats.org/officeDocument/2006/relationships/hyperlink" Target="https://www.bangkokbiznews.com/finance/stock/1121453" TargetMode="External"/><Relationship Id="rId1422" Type="http://schemas.openxmlformats.org/officeDocument/2006/relationships/hyperlink" Target="https://www.bangkokbiznews.com/finance/stock/1121671" TargetMode="External"/><Relationship Id="rId1423" Type="http://schemas.openxmlformats.org/officeDocument/2006/relationships/hyperlink" Target="https://www.bangkokbiznews.com/finance/stock/1121652" TargetMode="External"/><Relationship Id="rId1424" Type="http://schemas.openxmlformats.org/officeDocument/2006/relationships/hyperlink" Target="https://www.bangkokbiznews.com/finance/stock/1121652" TargetMode="External"/><Relationship Id="rId1425" Type="http://schemas.openxmlformats.org/officeDocument/2006/relationships/hyperlink" Target="https://www.bangkokbiznews.com/finance/stock/1121642" TargetMode="External"/><Relationship Id="rId1426" Type="http://schemas.openxmlformats.org/officeDocument/2006/relationships/hyperlink" Target="https://www.bangkokbiznews.com/finance/stock/1121642" TargetMode="External"/><Relationship Id="rId1427" Type="http://schemas.openxmlformats.org/officeDocument/2006/relationships/hyperlink" Target="https://www.bangkokbiznews.com/finance/stock/1121634" TargetMode="External"/><Relationship Id="rId1428" Type="http://schemas.openxmlformats.org/officeDocument/2006/relationships/hyperlink" Target="https://www.bangkokbiznews.com/finance/stock/1121609" TargetMode="External"/><Relationship Id="rId1429" Type="http://schemas.openxmlformats.org/officeDocument/2006/relationships/hyperlink" Target="https://www.bangkokbiznews.com/finance/stock/1121462" TargetMode="External"/><Relationship Id="rId1420" Type="http://schemas.openxmlformats.org/officeDocument/2006/relationships/hyperlink" Target="https://www.bangkokbiznews.com/finance/stock/1121671" TargetMode="External"/><Relationship Id="rId1421" Type="http://schemas.openxmlformats.org/officeDocument/2006/relationships/hyperlink" Target="https://www.bangkokbiznews.com/finance/stock/1121671" TargetMode="External"/><Relationship Id="rId1059" Type="http://schemas.openxmlformats.org/officeDocument/2006/relationships/hyperlink" Target="https://www.bangkokbiznews.com/finance/stock/1127524" TargetMode="External"/><Relationship Id="rId228" Type="http://schemas.openxmlformats.org/officeDocument/2006/relationships/hyperlink" Target="https://www.bangkokbiznews.com/finance/stock/1140140" TargetMode="External"/><Relationship Id="rId227" Type="http://schemas.openxmlformats.org/officeDocument/2006/relationships/hyperlink" Target="https://www.bangkokbiznews.com/finance/stock/1140166" TargetMode="External"/><Relationship Id="rId226" Type="http://schemas.openxmlformats.org/officeDocument/2006/relationships/hyperlink" Target="https://www.bangkokbiznews.com/finance/stock/1140166" TargetMode="External"/><Relationship Id="rId225" Type="http://schemas.openxmlformats.org/officeDocument/2006/relationships/hyperlink" Target="https://www.bangkokbiznews.com/finance/stock/1140190" TargetMode="External"/><Relationship Id="rId229" Type="http://schemas.openxmlformats.org/officeDocument/2006/relationships/hyperlink" Target="https://www.bangkokbiznews.com/finance/stock/1140149" TargetMode="External"/><Relationship Id="rId1050" Type="http://schemas.openxmlformats.org/officeDocument/2006/relationships/hyperlink" Target="https://www.bangkokbiznews.com/finance/stock/1127712" TargetMode="External"/><Relationship Id="rId220" Type="http://schemas.openxmlformats.org/officeDocument/2006/relationships/hyperlink" Target="https://www.bangkokbiznews.com/finance/stock/1140213" TargetMode="External"/><Relationship Id="rId1051" Type="http://schemas.openxmlformats.org/officeDocument/2006/relationships/hyperlink" Target="https://www.bangkokbiznews.com/finance/stock/1127703" TargetMode="External"/><Relationship Id="rId1052" Type="http://schemas.openxmlformats.org/officeDocument/2006/relationships/hyperlink" Target="https://www.bangkokbiznews.com/finance/stock/1127698" TargetMode="External"/><Relationship Id="rId1053" Type="http://schemas.openxmlformats.org/officeDocument/2006/relationships/hyperlink" Target="https://www.bangkokbiznews.com/finance/stock/1127681" TargetMode="External"/><Relationship Id="rId1054" Type="http://schemas.openxmlformats.org/officeDocument/2006/relationships/hyperlink" Target="https://www.bangkokbiznews.com/finance/stock/1127625" TargetMode="External"/><Relationship Id="rId224" Type="http://schemas.openxmlformats.org/officeDocument/2006/relationships/hyperlink" Target="https://www.bangkokbiznews.com/finance/stock/1140193" TargetMode="External"/><Relationship Id="rId1055" Type="http://schemas.openxmlformats.org/officeDocument/2006/relationships/hyperlink" Target="https://www.bangkokbiznews.com/finance/stock/1127593" TargetMode="External"/><Relationship Id="rId223" Type="http://schemas.openxmlformats.org/officeDocument/2006/relationships/hyperlink" Target="https://www.bangkokbiznews.com/finance/stock/1140216" TargetMode="External"/><Relationship Id="rId1056" Type="http://schemas.openxmlformats.org/officeDocument/2006/relationships/hyperlink" Target="https://www.bangkokbiznews.com/finance/stock/1127581" TargetMode="External"/><Relationship Id="rId222" Type="http://schemas.openxmlformats.org/officeDocument/2006/relationships/hyperlink" Target="https://www.bangkokbiznews.com/finance/stock/1140216" TargetMode="External"/><Relationship Id="rId1057" Type="http://schemas.openxmlformats.org/officeDocument/2006/relationships/hyperlink" Target="https://www.bangkokbiznews.com/finance/stock/1127571" TargetMode="External"/><Relationship Id="rId221" Type="http://schemas.openxmlformats.org/officeDocument/2006/relationships/hyperlink" Target="https://www.bangkokbiznews.com/finance/stock/1140213" TargetMode="External"/><Relationship Id="rId1058" Type="http://schemas.openxmlformats.org/officeDocument/2006/relationships/hyperlink" Target="https://www.bangkokbiznews.com/finance/stock/1127566" TargetMode="External"/><Relationship Id="rId1048" Type="http://schemas.openxmlformats.org/officeDocument/2006/relationships/hyperlink" Target="https://www.bangkokbiznews.com/finance/stock/1127750" TargetMode="External"/><Relationship Id="rId1049" Type="http://schemas.openxmlformats.org/officeDocument/2006/relationships/hyperlink" Target="https://www.bangkokbiznews.com/finance/stock/1127722" TargetMode="External"/><Relationship Id="rId217" Type="http://schemas.openxmlformats.org/officeDocument/2006/relationships/hyperlink" Target="https://www.bangkokbiznews.com/finance/stock/1140220" TargetMode="External"/><Relationship Id="rId216" Type="http://schemas.openxmlformats.org/officeDocument/2006/relationships/hyperlink" Target="https://www.bangkokbiznews.com/finance/stock/1140228" TargetMode="External"/><Relationship Id="rId215" Type="http://schemas.openxmlformats.org/officeDocument/2006/relationships/hyperlink" Target="https://www.bangkokbiznews.com/finance/stock/1140228" TargetMode="External"/><Relationship Id="rId699" Type="http://schemas.openxmlformats.org/officeDocument/2006/relationships/hyperlink" Target="https://www.bangkokbiznews.com/finance/stock/1133660" TargetMode="External"/><Relationship Id="rId214" Type="http://schemas.openxmlformats.org/officeDocument/2006/relationships/hyperlink" Target="https://www.bangkokbiznews.com/finance/stock/1140228" TargetMode="External"/><Relationship Id="rId698" Type="http://schemas.openxmlformats.org/officeDocument/2006/relationships/hyperlink" Target="https://www.bangkokbiznews.com/finance/stock/1133819" TargetMode="External"/><Relationship Id="rId219" Type="http://schemas.openxmlformats.org/officeDocument/2006/relationships/hyperlink" Target="https://www.bangkokbiznews.com/finance/stock/1140213" TargetMode="External"/><Relationship Id="rId218" Type="http://schemas.openxmlformats.org/officeDocument/2006/relationships/hyperlink" Target="https://www.bangkokbiznews.com/finance/stock/1140220" TargetMode="External"/><Relationship Id="rId693" Type="http://schemas.openxmlformats.org/officeDocument/2006/relationships/hyperlink" Target="https://www.bangkokbiznews.com/finance/stock/1133971" TargetMode="External"/><Relationship Id="rId1040" Type="http://schemas.openxmlformats.org/officeDocument/2006/relationships/hyperlink" Target="https://www.bangkokbiznews.com/finance/stock/1127818" TargetMode="External"/><Relationship Id="rId692" Type="http://schemas.openxmlformats.org/officeDocument/2006/relationships/hyperlink" Target="https://www.bangkokbiznews.com/finance/stock/1134047" TargetMode="External"/><Relationship Id="rId1041" Type="http://schemas.openxmlformats.org/officeDocument/2006/relationships/hyperlink" Target="https://www.bangkokbiznews.com/finance/stock/1127801" TargetMode="External"/><Relationship Id="rId691" Type="http://schemas.openxmlformats.org/officeDocument/2006/relationships/hyperlink" Target="https://www.bangkokbiznews.com/finance/stock/1134047" TargetMode="External"/><Relationship Id="rId1042" Type="http://schemas.openxmlformats.org/officeDocument/2006/relationships/hyperlink" Target="https://www.bangkokbiznews.com/finance/stock/1127794" TargetMode="External"/><Relationship Id="rId690" Type="http://schemas.openxmlformats.org/officeDocument/2006/relationships/hyperlink" Target="https://www.bangkokbiznews.com/finance/stock/1134047" TargetMode="External"/><Relationship Id="rId1043" Type="http://schemas.openxmlformats.org/officeDocument/2006/relationships/hyperlink" Target="https://www.bangkokbiznews.com/finance/stock/1127794" TargetMode="External"/><Relationship Id="rId213" Type="http://schemas.openxmlformats.org/officeDocument/2006/relationships/hyperlink" Target="https://www.bangkokbiznews.com/finance/stock/1140237" TargetMode="External"/><Relationship Id="rId697" Type="http://schemas.openxmlformats.org/officeDocument/2006/relationships/hyperlink" Target="https://www.bangkokbiznews.com/finance/stock/1133865" TargetMode="External"/><Relationship Id="rId1044" Type="http://schemas.openxmlformats.org/officeDocument/2006/relationships/hyperlink" Target="https://www.bangkokbiznews.com/finance/stock/1127794" TargetMode="External"/><Relationship Id="rId212" Type="http://schemas.openxmlformats.org/officeDocument/2006/relationships/hyperlink" Target="https://www.bangkokbiznews.com/finance/stock/1140237" TargetMode="External"/><Relationship Id="rId696" Type="http://schemas.openxmlformats.org/officeDocument/2006/relationships/hyperlink" Target="https://www.bangkokbiznews.com/finance/stock/1133865" TargetMode="External"/><Relationship Id="rId1045" Type="http://schemas.openxmlformats.org/officeDocument/2006/relationships/hyperlink" Target="https://www.bangkokbiznews.com/finance/stock/1127770" TargetMode="External"/><Relationship Id="rId211" Type="http://schemas.openxmlformats.org/officeDocument/2006/relationships/hyperlink" Target="https://www.bangkokbiznews.com/finance/stock/1140251" TargetMode="External"/><Relationship Id="rId695" Type="http://schemas.openxmlformats.org/officeDocument/2006/relationships/hyperlink" Target="https://www.bangkokbiznews.com/finance/stock/1133934" TargetMode="External"/><Relationship Id="rId1046" Type="http://schemas.openxmlformats.org/officeDocument/2006/relationships/hyperlink" Target="https://www.bangkokbiznews.com/finance/stock/1127761" TargetMode="External"/><Relationship Id="rId210" Type="http://schemas.openxmlformats.org/officeDocument/2006/relationships/hyperlink" Target="https://www.bangkokbiznews.com/finance/stock/1140270" TargetMode="External"/><Relationship Id="rId694" Type="http://schemas.openxmlformats.org/officeDocument/2006/relationships/hyperlink" Target="https://www.bangkokbiznews.com/finance/stock/1133971" TargetMode="External"/><Relationship Id="rId1047" Type="http://schemas.openxmlformats.org/officeDocument/2006/relationships/hyperlink" Target="https://www.bangkokbiznews.com/finance/stock/1127759" TargetMode="External"/><Relationship Id="rId249" Type="http://schemas.openxmlformats.org/officeDocument/2006/relationships/hyperlink" Target="https://www.bangkokbiznews.com/finance/stock/1140032" TargetMode="External"/><Relationship Id="rId248" Type="http://schemas.openxmlformats.org/officeDocument/2006/relationships/hyperlink" Target="https://www.bangkokbiznews.com/finance/stock/1140032" TargetMode="External"/><Relationship Id="rId247" Type="http://schemas.openxmlformats.org/officeDocument/2006/relationships/hyperlink" Target="https://www.bangkokbiznews.com/finance/stock/1140046" TargetMode="External"/><Relationship Id="rId1070" Type="http://schemas.openxmlformats.org/officeDocument/2006/relationships/hyperlink" Target="https://www.bangkokbiznews.com/finance/stock/1127194" TargetMode="External"/><Relationship Id="rId1071" Type="http://schemas.openxmlformats.org/officeDocument/2006/relationships/hyperlink" Target="https://www.bangkokbiznews.com/finance/stock/1127176" TargetMode="External"/><Relationship Id="rId1072" Type="http://schemas.openxmlformats.org/officeDocument/2006/relationships/hyperlink" Target="https://www.bangkokbiznews.com/finance/stock/1127159" TargetMode="External"/><Relationship Id="rId242" Type="http://schemas.openxmlformats.org/officeDocument/2006/relationships/hyperlink" Target="https://www.bangkokbiznews.com/finance/stock/1140097" TargetMode="External"/><Relationship Id="rId1073" Type="http://schemas.openxmlformats.org/officeDocument/2006/relationships/hyperlink" Target="https://www.bangkokbiznews.com/finance/stock/1127134" TargetMode="External"/><Relationship Id="rId241" Type="http://schemas.openxmlformats.org/officeDocument/2006/relationships/hyperlink" Target="https://www.bangkokbiznews.com/finance/stock/1140099" TargetMode="External"/><Relationship Id="rId1074" Type="http://schemas.openxmlformats.org/officeDocument/2006/relationships/hyperlink" Target="https://www.bangkokbiznews.com/finance/stock/1127131" TargetMode="External"/><Relationship Id="rId240" Type="http://schemas.openxmlformats.org/officeDocument/2006/relationships/hyperlink" Target="https://www.bangkokbiznews.com/finance/stock/1140110" TargetMode="External"/><Relationship Id="rId1075" Type="http://schemas.openxmlformats.org/officeDocument/2006/relationships/hyperlink" Target="https://www.bangkokbiznews.com/finance/stock/1127113" TargetMode="External"/><Relationship Id="rId1076" Type="http://schemas.openxmlformats.org/officeDocument/2006/relationships/hyperlink" Target="https://www.bangkokbiznews.com/finance/stock/1127090" TargetMode="External"/><Relationship Id="rId246" Type="http://schemas.openxmlformats.org/officeDocument/2006/relationships/hyperlink" Target="https://www.bangkokbiznews.com/finance/stock/1140046" TargetMode="External"/><Relationship Id="rId1077" Type="http://schemas.openxmlformats.org/officeDocument/2006/relationships/hyperlink" Target="https://www.bangkokbiznews.com/finance/stock/1127087" TargetMode="External"/><Relationship Id="rId245" Type="http://schemas.openxmlformats.org/officeDocument/2006/relationships/hyperlink" Target="https://www.bangkokbiznews.com/finance/stock/1140062" TargetMode="External"/><Relationship Id="rId1078" Type="http://schemas.openxmlformats.org/officeDocument/2006/relationships/hyperlink" Target="https://www.bangkokbiznews.com/finance/stock/1127066" TargetMode="External"/><Relationship Id="rId244" Type="http://schemas.openxmlformats.org/officeDocument/2006/relationships/hyperlink" Target="https://www.bangkokbiznews.com/finance/stock/1140062" TargetMode="External"/><Relationship Id="rId1079" Type="http://schemas.openxmlformats.org/officeDocument/2006/relationships/hyperlink" Target="https://www.bangkokbiznews.com/finance/stock/1127014" TargetMode="External"/><Relationship Id="rId243" Type="http://schemas.openxmlformats.org/officeDocument/2006/relationships/hyperlink" Target="https://www.bangkokbiznews.com/finance/stock/1140064" TargetMode="External"/><Relationship Id="rId239" Type="http://schemas.openxmlformats.org/officeDocument/2006/relationships/hyperlink" Target="https://www.bangkokbiznews.com/finance/stock/1140115" TargetMode="External"/><Relationship Id="rId238" Type="http://schemas.openxmlformats.org/officeDocument/2006/relationships/hyperlink" Target="https://www.bangkokbiznews.com/finance/stock/1140115" TargetMode="External"/><Relationship Id="rId237" Type="http://schemas.openxmlformats.org/officeDocument/2006/relationships/hyperlink" Target="https://www.bangkokbiznews.com/finance/stock/1140115" TargetMode="External"/><Relationship Id="rId236" Type="http://schemas.openxmlformats.org/officeDocument/2006/relationships/hyperlink" Target="https://www.bangkokbiznews.com/finance/stock/1140120" TargetMode="External"/><Relationship Id="rId1060" Type="http://schemas.openxmlformats.org/officeDocument/2006/relationships/hyperlink" Target="https://www.bangkokbiznews.com/finance/stock/1127510" TargetMode="External"/><Relationship Id="rId1061" Type="http://schemas.openxmlformats.org/officeDocument/2006/relationships/hyperlink" Target="https://www.bangkokbiznews.com/finance/stock/1127419" TargetMode="External"/><Relationship Id="rId231" Type="http://schemas.openxmlformats.org/officeDocument/2006/relationships/hyperlink" Target="https://www.bangkokbiznews.com/finance/stock/1140150" TargetMode="External"/><Relationship Id="rId1062" Type="http://schemas.openxmlformats.org/officeDocument/2006/relationships/hyperlink" Target="https://www.bangkokbiznews.com/finance/stock/1127376" TargetMode="External"/><Relationship Id="rId230" Type="http://schemas.openxmlformats.org/officeDocument/2006/relationships/hyperlink" Target="https://www.bangkokbiznews.com/finance/stock/1140150" TargetMode="External"/><Relationship Id="rId1063" Type="http://schemas.openxmlformats.org/officeDocument/2006/relationships/hyperlink" Target="https://www.bangkokbiznews.com/finance/stock/1127367" TargetMode="External"/><Relationship Id="rId1064" Type="http://schemas.openxmlformats.org/officeDocument/2006/relationships/hyperlink" Target="https://www.bangkokbiznews.com/finance/stock/1127290" TargetMode="External"/><Relationship Id="rId1065" Type="http://schemas.openxmlformats.org/officeDocument/2006/relationships/hyperlink" Target="https://www.bangkokbiznews.com/finance/stock/1127271" TargetMode="External"/><Relationship Id="rId235" Type="http://schemas.openxmlformats.org/officeDocument/2006/relationships/hyperlink" Target="https://www.bangkokbiznews.com/finance/stock/1140120" TargetMode="External"/><Relationship Id="rId1066" Type="http://schemas.openxmlformats.org/officeDocument/2006/relationships/hyperlink" Target="https://www.bangkokbiznews.com/finance/stock/1127263" TargetMode="External"/><Relationship Id="rId234" Type="http://schemas.openxmlformats.org/officeDocument/2006/relationships/hyperlink" Target="https://www.bangkokbiznews.com/finance/stock/1140120" TargetMode="External"/><Relationship Id="rId1067" Type="http://schemas.openxmlformats.org/officeDocument/2006/relationships/hyperlink" Target="https://www.bangkokbiznews.com/finance/stock/1127254" TargetMode="External"/><Relationship Id="rId233" Type="http://schemas.openxmlformats.org/officeDocument/2006/relationships/hyperlink" Target="https://www.bangkokbiznews.com/finance/stock/1140144" TargetMode="External"/><Relationship Id="rId1068" Type="http://schemas.openxmlformats.org/officeDocument/2006/relationships/hyperlink" Target="https://www.bangkokbiznews.com/finance/stock/1127247" TargetMode="External"/><Relationship Id="rId232" Type="http://schemas.openxmlformats.org/officeDocument/2006/relationships/hyperlink" Target="https://www.bangkokbiznews.com/finance/stock/1140150" TargetMode="External"/><Relationship Id="rId1069" Type="http://schemas.openxmlformats.org/officeDocument/2006/relationships/hyperlink" Target="https://www.bangkokbiznews.com/finance/stock/1127243" TargetMode="External"/><Relationship Id="rId1015" Type="http://schemas.openxmlformats.org/officeDocument/2006/relationships/hyperlink" Target="https://www.bangkokbiznews.com/finance/stock/1128212" TargetMode="External"/><Relationship Id="rId1499" Type="http://schemas.openxmlformats.org/officeDocument/2006/relationships/hyperlink" Target="https://www.bangkokbiznews.com/finance/stock/1119751" TargetMode="External"/><Relationship Id="rId1016" Type="http://schemas.openxmlformats.org/officeDocument/2006/relationships/hyperlink" Target="https://www.bangkokbiznews.com/finance/stock/1128195" TargetMode="External"/><Relationship Id="rId1017" Type="http://schemas.openxmlformats.org/officeDocument/2006/relationships/hyperlink" Target="https://www.bangkokbiznews.com/finance/stock/1128158" TargetMode="External"/><Relationship Id="rId1018" Type="http://schemas.openxmlformats.org/officeDocument/2006/relationships/hyperlink" Target="https://www.bangkokbiznews.com/finance/stock/1128149" TargetMode="External"/><Relationship Id="rId1019" Type="http://schemas.openxmlformats.org/officeDocument/2006/relationships/hyperlink" Target="https://www.bangkokbiznews.com/finance/stock/1128126" TargetMode="External"/><Relationship Id="rId668" Type="http://schemas.openxmlformats.org/officeDocument/2006/relationships/hyperlink" Target="https://www.bangkokbiznews.com/finance/stock/1134463" TargetMode="External"/><Relationship Id="rId667" Type="http://schemas.openxmlformats.org/officeDocument/2006/relationships/hyperlink" Target="https://www.bangkokbiznews.com/finance/stock/1134508" TargetMode="External"/><Relationship Id="rId666" Type="http://schemas.openxmlformats.org/officeDocument/2006/relationships/hyperlink" Target="https://www.bangkokbiznews.com/finance/stock/1134508" TargetMode="External"/><Relationship Id="rId665" Type="http://schemas.openxmlformats.org/officeDocument/2006/relationships/hyperlink" Target="https://www.bangkokbiznews.com/finance/stock/1134508" TargetMode="External"/><Relationship Id="rId669" Type="http://schemas.openxmlformats.org/officeDocument/2006/relationships/hyperlink" Target="https://www.bangkokbiznews.com/finance/stock/1134427" TargetMode="External"/><Relationship Id="rId1490" Type="http://schemas.openxmlformats.org/officeDocument/2006/relationships/hyperlink" Target="https://www.bangkokbiznews.com/finance/stock/1119960" TargetMode="External"/><Relationship Id="rId660" Type="http://schemas.openxmlformats.org/officeDocument/2006/relationships/hyperlink" Target="https://www.bangkokbiznews.com/finance/stock/1134649" TargetMode="External"/><Relationship Id="rId1491" Type="http://schemas.openxmlformats.org/officeDocument/2006/relationships/hyperlink" Target="https://www.bangkokbiznews.com/finance/stock/1119960" TargetMode="External"/><Relationship Id="rId1492" Type="http://schemas.openxmlformats.org/officeDocument/2006/relationships/hyperlink" Target="https://www.bangkokbiznews.com/finance/stock/1119960" TargetMode="External"/><Relationship Id="rId1493" Type="http://schemas.openxmlformats.org/officeDocument/2006/relationships/hyperlink" Target="https://www.bangkokbiznews.com/finance/stock/1119955" TargetMode="External"/><Relationship Id="rId1010" Type="http://schemas.openxmlformats.org/officeDocument/2006/relationships/hyperlink" Target="https://www.bangkokbiznews.com/finance/stock/1128185" TargetMode="External"/><Relationship Id="rId1494" Type="http://schemas.openxmlformats.org/officeDocument/2006/relationships/hyperlink" Target="https://www.bangkokbiznews.com/finance/stock/1119938" TargetMode="External"/><Relationship Id="rId664" Type="http://schemas.openxmlformats.org/officeDocument/2006/relationships/hyperlink" Target="https://www.bangkokbiznews.com/finance/stock/1134506" TargetMode="External"/><Relationship Id="rId1011" Type="http://schemas.openxmlformats.org/officeDocument/2006/relationships/hyperlink" Target="https://www.bangkokbiznews.com/finance/stock/1128275" TargetMode="External"/><Relationship Id="rId1495" Type="http://schemas.openxmlformats.org/officeDocument/2006/relationships/hyperlink" Target="https://www.bangkokbiznews.com/finance/stock/1119890" TargetMode="External"/><Relationship Id="rId663" Type="http://schemas.openxmlformats.org/officeDocument/2006/relationships/hyperlink" Target="https://www.bangkokbiznews.com/finance/stock/1134594" TargetMode="External"/><Relationship Id="rId1012" Type="http://schemas.openxmlformats.org/officeDocument/2006/relationships/hyperlink" Target="https://www.bangkokbiznews.com/finance/stock/1128271" TargetMode="External"/><Relationship Id="rId1496" Type="http://schemas.openxmlformats.org/officeDocument/2006/relationships/hyperlink" Target="https://www.bangkokbiznews.com/finance/stock/1119914" TargetMode="External"/><Relationship Id="rId662" Type="http://schemas.openxmlformats.org/officeDocument/2006/relationships/hyperlink" Target="https://www.bangkokbiznews.com/finance/stock/1134594" TargetMode="External"/><Relationship Id="rId1013" Type="http://schemas.openxmlformats.org/officeDocument/2006/relationships/hyperlink" Target="https://www.bangkokbiznews.com/finance/stock/1128237" TargetMode="External"/><Relationship Id="rId1497" Type="http://schemas.openxmlformats.org/officeDocument/2006/relationships/hyperlink" Target="https://www.bangkokbiznews.com/finance/stock/1119807" TargetMode="External"/><Relationship Id="rId661" Type="http://schemas.openxmlformats.org/officeDocument/2006/relationships/hyperlink" Target="https://www.bangkokbiznews.com/finance/stock/1134614" TargetMode="External"/><Relationship Id="rId1014" Type="http://schemas.openxmlformats.org/officeDocument/2006/relationships/hyperlink" Target="https://www.bangkokbiznews.com/finance/stock/1128228" TargetMode="External"/><Relationship Id="rId1498" Type="http://schemas.openxmlformats.org/officeDocument/2006/relationships/hyperlink" Target="https://www.bangkokbiznews.com/finance/stock/1119751" TargetMode="External"/><Relationship Id="rId1004" Type="http://schemas.openxmlformats.org/officeDocument/2006/relationships/hyperlink" Target="https://www.bangkokbiznews.com/finance/stock/1128397" TargetMode="External"/><Relationship Id="rId1488" Type="http://schemas.openxmlformats.org/officeDocument/2006/relationships/hyperlink" Target="https://www.bangkokbiznews.com/finance/stock/1120005" TargetMode="External"/><Relationship Id="rId1005" Type="http://schemas.openxmlformats.org/officeDocument/2006/relationships/hyperlink" Target="https://www.bangkokbiznews.com/finance/stock/1128385" TargetMode="External"/><Relationship Id="rId1489" Type="http://schemas.openxmlformats.org/officeDocument/2006/relationships/hyperlink" Target="https://www.bangkokbiznews.com/finance/stock/1119960" TargetMode="External"/><Relationship Id="rId1006" Type="http://schemas.openxmlformats.org/officeDocument/2006/relationships/hyperlink" Target="https://www.bangkokbiznews.com/finance/stock/1128365" TargetMode="External"/><Relationship Id="rId1007" Type="http://schemas.openxmlformats.org/officeDocument/2006/relationships/hyperlink" Target="https://www.bangkokbiznews.com/finance/stock/1128307" TargetMode="External"/><Relationship Id="rId1008" Type="http://schemas.openxmlformats.org/officeDocument/2006/relationships/hyperlink" Target="https://www.bangkokbiznews.com/finance/stock/1128297" TargetMode="External"/><Relationship Id="rId1009" Type="http://schemas.openxmlformats.org/officeDocument/2006/relationships/hyperlink" Target="https://www.bangkokbiznews.com/finance/stock/1128287" TargetMode="External"/><Relationship Id="rId657" Type="http://schemas.openxmlformats.org/officeDocument/2006/relationships/hyperlink" Target="https://www.bangkokbiznews.com/finance/stock/1134761" TargetMode="External"/><Relationship Id="rId656" Type="http://schemas.openxmlformats.org/officeDocument/2006/relationships/hyperlink" Target="https://www.bangkokbiznews.com/finance/stock/1134764" TargetMode="External"/><Relationship Id="rId655" Type="http://schemas.openxmlformats.org/officeDocument/2006/relationships/hyperlink" Target="https://www.bangkokbiznews.com/finance/stock/1134770" TargetMode="External"/><Relationship Id="rId654" Type="http://schemas.openxmlformats.org/officeDocument/2006/relationships/hyperlink" Target="https://www.bangkokbiznews.com/finance/stock/1134776" TargetMode="External"/><Relationship Id="rId659" Type="http://schemas.openxmlformats.org/officeDocument/2006/relationships/hyperlink" Target="https://www.bangkokbiznews.com/finance/stock/1134727" TargetMode="External"/><Relationship Id="rId658" Type="http://schemas.openxmlformats.org/officeDocument/2006/relationships/hyperlink" Target="https://www.bangkokbiznews.com/finance/stock/1134727" TargetMode="External"/><Relationship Id="rId1480" Type="http://schemas.openxmlformats.org/officeDocument/2006/relationships/hyperlink" Target="https://www.bangkokbiznews.com/finance/stock/1120264" TargetMode="External"/><Relationship Id="rId1481" Type="http://schemas.openxmlformats.org/officeDocument/2006/relationships/hyperlink" Target="https://www.bangkokbiznews.com/finance/stock/1120268" TargetMode="External"/><Relationship Id="rId1482" Type="http://schemas.openxmlformats.org/officeDocument/2006/relationships/hyperlink" Target="https://www.bangkokbiznews.com/finance/stock/1120268" TargetMode="External"/><Relationship Id="rId1483" Type="http://schemas.openxmlformats.org/officeDocument/2006/relationships/hyperlink" Target="https://www.bangkokbiznews.com/finance/stock/1120257" TargetMode="External"/><Relationship Id="rId653" Type="http://schemas.openxmlformats.org/officeDocument/2006/relationships/hyperlink" Target="https://www.bangkokbiznews.com/finance/stock/1134776" TargetMode="External"/><Relationship Id="rId1000" Type="http://schemas.openxmlformats.org/officeDocument/2006/relationships/hyperlink" Target="https://www.bangkokbiznews.com/finance/stock/1128426" TargetMode="External"/><Relationship Id="rId1484" Type="http://schemas.openxmlformats.org/officeDocument/2006/relationships/hyperlink" Target="https://www.bangkokbiznews.com/finance/stock/1120252" TargetMode="External"/><Relationship Id="rId652" Type="http://schemas.openxmlformats.org/officeDocument/2006/relationships/hyperlink" Target="https://www.bangkokbiznews.com/finance/stock/1134785" TargetMode="External"/><Relationship Id="rId1001" Type="http://schemas.openxmlformats.org/officeDocument/2006/relationships/hyperlink" Target="https://www.bangkokbiznews.com/finance/stock/1128423" TargetMode="External"/><Relationship Id="rId1485" Type="http://schemas.openxmlformats.org/officeDocument/2006/relationships/hyperlink" Target="https://www.bangkokbiznews.com/finance/stock/1120013" TargetMode="External"/><Relationship Id="rId651" Type="http://schemas.openxmlformats.org/officeDocument/2006/relationships/hyperlink" Target="https://www.bangkokbiznews.com/finance/stock/1134785" TargetMode="External"/><Relationship Id="rId1002" Type="http://schemas.openxmlformats.org/officeDocument/2006/relationships/hyperlink" Target="https://www.bangkokbiznews.com/finance/stock/1128349" TargetMode="External"/><Relationship Id="rId1486" Type="http://schemas.openxmlformats.org/officeDocument/2006/relationships/hyperlink" Target="https://www.bangkokbiznews.com/finance/stock/1120097" TargetMode="External"/><Relationship Id="rId650" Type="http://schemas.openxmlformats.org/officeDocument/2006/relationships/hyperlink" Target="https://www.bangkokbiznews.com/finance/stock/1134796" TargetMode="External"/><Relationship Id="rId1003" Type="http://schemas.openxmlformats.org/officeDocument/2006/relationships/hyperlink" Target="https://www.bangkokbiznews.com/finance/stock/1128401" TargetMode="External"/><Relationship Id="rId1487" Type="http://schemas.openxmlformats.org/officeDocument/2006/relationships/hyperlink" Target="https://www.bangkokbiznews.com/finance/stock/1120043" TargetMode="External"/><Relationship Id="rId1037" Type="http://schemas.openxmlformats.org/officeDocument/2006/relationships/hyperlink" Target="https://www.bangkokbiznews.com/finance/stock/1127862" TargetMode="External"/><Relationship Id="rId1038" Type="http://schemas.openxmlformats.org/officeDocument/2006/relationships/hyperlink" Target="https://www.bangkokbiznews.com/finance/stock/1127862" TargetMode="External"/><Relationship Id="rId1039" Type="http://schemas.openxmlformats.org/officeDocument/2006/relationships/hyperlink" Target="https://www.bangkokbiznews.com/finance/stock/1127845" TargetMode="External"/><Relationship Id="rId206" Type="http://schemas.openxmlformats.org/officeDocument/2006/relationships/hyperlink" Target="https://www.bangkokbiznews.com/finance/stock/1140298" TargetMode="External"/><Relationship Id="rId205" Type="http://schemas.openxmlformats.org/officeDocument/2006/relationships/hyperlink" Target="https://www.bangkokbiznews.com/finance/stock/1140294" TargetMode="External"/><Relationship Id="rId689" Type="http://schemas.openxmlformats.org/officeDocument/2006/relationships/hyperlink" Target="https://www.bangkokbiznews.com/finance/stock/1134068" TargetMode="External"/><Relationship Id="rId204" Type="http://schemas.openxmlformats.org/officeDocument/2006/relationships/hyperlink" Target="https://www.bangkokbiznews.com/finance/stock/1140294" TargetMode="External"/><Relationship Id="rId688" Type="http://schemas.openxmlformats.org/officeDocument/2006/relationships/hyperlink" Target="https://www.bangkokbiznews.com/finance/stock/1134068" TargetMode="External"/><Relationship Id="rId203" Type="http://schemas.openxmlformats.org/officeDocument/2006/relationships/hyperlink" Target="https://www.bangkokbiznews.com/finance/stock/1140301" TargetMode="External"/><Relationship Id="rId687" Type="http://schemas.openxmlformats.org/officeDocument/2006/relationships/hyperlink" Target="https://www.bangkokbiznews.com/finance/stock/1134118" TargetMode="External"/><Relationship Id="rId209" Type="http://schemas.openxmlformats.org/officeDocument/2006/relationships/hyperlink" Target="https://www.bangkokbiznews.com/finance/stock/1140287" TargetMode="External"/><Relationship Id="rId208" Type="http://schemas.openxmlformats.org/officeDocument/2006/relationships/hyperlink" Target="https://www.bangkokbiznews.com/finance/stock/1140298" TargetMode="External"/><Relationship Id="rId207" Type="http://schemas.openxmlformats.org/officeDocument/2006/relationships/hyperlink" Target="https://www.bangkokbiznews.com/finance/stock/1140298" TargetMode="External"/><Relationship Id="rId682" Type="http://schemas.openxmlformats.org/officeDocument/2006/relationships/hyperlink" Target="https://www.bangkokbiznews.com/finance/stock/1134175" TargetMode="External"/><Relationship Id="rId681" Type="http://schemas.openxmlformats.org/officeDocument/2006/relationships/hyperlink" Target="https://www.bangkokbiznews.com/finance/stock/1134175" TargetMode="External"/><Relationship Id="rId1030" Type="http://schemas.openxmlformats.org/officeDocument/2006/relationships/hyperlink" Target="https://www.bangkokbiznews.com/finance/stock/1127929" TargetMode="External"/><Relationship Id="rId680" Type="http://schemas.openxmlformats.org/officeDocument/2006/relationships/hyperlink" Target="https://www.bangkokbiznews.com/finance/stock/1134175" TargetMode="External"/><Relationship Id="rId1031" Type="http://schemas.openxmlformats.org/officeDocument/2006/relationships/hyperlink" Target="https://www.bangkokbiznews.com/finance/stock/1127929" TargetMode="External"/><Relationship Id="rId1032" Type="http://schemas.openxmlformats.org/officeDocument/2006/relationships/hyperlink" Target="https://www.bangkokbiznews.com/finance/stock/1127904" TargetMode="External"/><Relationship Id="rId202" Type="http://schemas.openxmlformats.org/officeDocument/2006/relationships/hyperlink" Target="https://www.bangkokbiznews.com/finance/stock/1140301" TargetMode="External"/><Relationship Id="rId686" Type="http://schemas.openxmlformats.org/officeDocument/2006/relationships/hyperlink" Target="https://www.bangkokbiznews.com/finance/stock/1134118" TargetMode="External"/><Relationship Id="rId1033" Type="http://schemas.openxmlformats.org/officeDocument/2006/relationships/hyperlink" Target="https://www.bangkokbiznews.com/finance/stock/1127879" TargetMode="External"/><Relationship Id="rId201" Type="http://schemas.openxmlformats.org/officeDocument/2006/relationships/hyperlink" Target="https://www.bangkokbiznews.com/finance/stock/1140302" TargetMode="External"/><Relationship Id="rId685" Type="http://schemas.openxmlformats.org/officeDocument/2006/relationships/hyperlink" Target="https://www.bangkokbiznews.com/finance/stock/1134095" TargetMode="External"/><Relationship Id="rId1034" Type="http://schemas.openxmlformats.org/officeDocument/2006/relationships/hyperlink" Target="https://www.bangkokbiznews.com/finance/stock/1127867" TargetMode="External"/><Relationship Id="rId200" Type="http://schemas.openxmlformats.org/officeDocument/2006/relationships/hyperlink" Target="https://www.bangkokbiznews.com/finance/stock/1140302" TargetMode="External"/><Relationship Id="rId684" Type="http://schemas.openxmlformats.org/officeDocument/2006/relationships/hyperlink" Target="https://www.bangkokbiznews.com/finance/stock/1134157" TargetMode="External"/><Relationship Id="rId1035" Type="http://schemas.openxmlformats.org/officeDocument/2006/relationships/hyperlink" Target="https://www.bangkokbiznews.com/finance/stock/1127867" TargetMode="External"/><Relationship Id="rId683" Type="http://schemas.openxmlformats.org/officeDocument/2006/relationships/hyperlink" Target="https://www.bangkokbiznews.com/finance/stock/1134168" TargetMode="External"/><Relationship Id="rId1036" Type="http://schemas.openxmlformats.org/officeDocument/2006/relationships/hyperlink" Target="https://www.bangkokbiznews.com/finance/stock/1127868" TargetMode="External"/><Relationship Id="rId1026" Type="http://schemas.openxmlformats.org/officeDocument/2006/relationships/hyperlink" Target="https://www.bangkokbiznews.com/finance/stock/1127980" TargetMode="External"/><Relationship Id="rId1027" Type="http://schemas.openxmlformats.org/officeDocument/2006/relationships/hyperlink" Target="https://www.bangkokbiznews.com/finance/stock/1127972" TargetMode="External"/><Relationship Id="rId1028" Type="http://schemas.openxmlformats.org/officeDocument/2006/relationships/hyperlink" Target="https://www.bangkokbiznews.com/finance/stock/1127968" TargetMode="External"/><Relationship Id="rId1029" Type="http://schemas.openxmlformats.org/officeDocument/2006/relationships/hyperlink" Target="https://www.bangkokbiznews.com/finance/stock/1127968" TargetMode="External"/><Relationship Id="rId679" Type="http://schemas.openxmlformats.org/officeDocument/2006/relationships/hyperlink" Target="https://www.bangkokbiznews.com/finance/stock/1134176" TargetMode="External"/><Relationship Id="rId678" Type="http://schemas.openxmlformats.org/officeDocument/2006/relationships/hyperlink" Target="https://www.bangkokbiznews.com/finance/stock/1134203" TargetMode="External"/><Relationship Id="rId677" Type="http://schemas.openxmlformats.org/officeDocument/2006/relationships/hyperlink" Target="https://www.bangkokbiznews.com/finance/stock/1134282" TargetMode="External"/><Relationship Id="rId676" Type="http://schemas.openxmlformats.org/officeDocument/2006/relationships/hyperlink" Target="https://www.bangkokbiznews.com/finance/stock/1134282" TargetMode="External"/><Relationship Id="rId671" Type="http://schemas.openxmlformats.org/officeDocument/2006/relationships/hyperlink" Target="https://www.bangkokbiznews.com/finance/stock/1134382" TargetMode="External"/><Relationship Id="rId670" Type="http://schemas.openxmlformats.org/officeDocument/2006/relationships/hyperlink" Target="https://www.bangkokbiznews.com/finance/stock/1134415" TargetMode="External"/><Relationship Id="rId1020" Type="http://schemas.openxmlformats.org/officeDocument/2006/relationships/hyperlink" Target="https://www.bangkokbiznews.com/finance/stock/1128103" TargetMode="External"/><Relationship Id="rId1021" Type="http://schemas.openxmlformats.org/officeDocument/2006/relationships/hyperlink" Target="https://www.bangkokbiznews.com/finance/stock/1128092" TargetMode="External"/><Relationship Id="rId675" Type="http://schemas.openxmlformats.org/officeDocument/2006/relationships/hyperlink" Target="https://www.bangkokbiznews.com/finance/stock/1134300" TargetMode="External"/><Relationship Id="rId1022" Type="http://schemas.openxmlformats.org/officeDocument/2006/relationships/hyperlink" Target="https://www.bangkokbiznews.com/finance/stock/1128095" TargetMode="External"/><Relationship Id="rId674" Type="http://schemas.openxmlformats.org/officeDocument/2006/relationships/hyperlink" Target="https://www.bangkokbiznews.com/finance/stock/1134340" TargetMode="External"/><Relationship Id="rId1023" Type="http://schemas.openxmlformats.org/officeDocument/2006/relationships/hyperlink" Target="https://www.bangkokbiznews.com/finance/stock/1128081" TargetMode="External"/><Relationship Id="rId673" Type="http://schemas.openxmlformats.org/officeDocument/2006/relationships/hyperlink" Target="https://www.bangkokbiznews.com/finance/stock/1134360" TargetMode="External"/><Relationship Id="rId1024" Type="http://schemas.openxmlformats.org/officeDocument/2006/relationships/hyperlink" Target="https://www.bangkokbiznews.com/finance/stock/1128017" TargetMode="External"/><Relationship Id="rId672" Type="http://schemas.openxmlformats.org/officeDocument/2006/relationships/hyperlink" Target="https://www.bangkokbiznews.com/finance/stock/1134365" TargetMode="External"/><Relationship Id="rId1025" Type="http://schemas.openxmlformats.org/officeDocument/2006/relationships/hyperlink" Target="https://www.bangkokbiznews.com/finance/stock/1128013" TargetMode="External"/><Relationship Id="rId190" Type="http://schemas.openxmlformats.org/officeDocument/2006/relationships/hyperlink" Target="https://www.bangkokbiznews.com/finance/stock/1140542" TargetMode="External"/><Relationship Id="rId194" Type="http://schemas.openxmlformats.org/officeDocument/2006/relationships/hyperlink" Target="https://www.bangkokbiznews.com/finance/stock/1140476" TargetMode="External"/><Relationship Id="rId193" Type="http://schemas.openxmlformats.org/officeDocument/2006/relationships/hyperlink" Target="https://www.bangkokbiznews.com/finance/stock/1140501" TargetMode="External"/><Relationship Id="rId192" Type="http://schemas.openxmlformats.org/officeDocument/2006/relationships/hyperlink" Target="https://www.bangkokbiznews.com/finance/stock/1140510" TargetMode="External"/><Relationship Id="rId191" Type="http://schemas.openxmlformats.org/officeDocument/2006/relationships/hyperlink" Target="https://www.bangkokbiznews.com/finance/stock/1140554" TargetMode="External"/><Relationship Id="rId187" Type="http://schemas.openxmlformats.org/officeDocument/2006/relationships/hyperlink" Target="https://www.bangkokbiznews.com/finance/stock/1140595" TargetMode="External"/><Relationship Id="rId186" Type="http://schemas.openxmlformats.org/officeDocument/2006/relationships/hyperlink" Target="https://www.bangkokbiznews.com/finance/stock/1140618" TargetMode="External"/><Relationship Id="rId185" Type="http://schemas.openxmlformats.org/officeDocument/2006/relationships/hyperlink" Target="https://www.bangkokbiznews.com/finance/stock/1140689" TargetMode="External"/><Relationship Id="rId184" Type="http://schemas.openxmlformats.org/officeDocument/2006/relationships/hyperlink" Target="https://www.bangkokbiznews.com/finance/stock/1140689" TargetMode="External"/><Relationship Id="rId189" Type="http://schemas.openxmlformats.org/officeDocument/2006/relationships/hyperlink" Target="https://www.bangkokbiznews.com/finance/stock/1140542" TargetMode="External"/><Relationship Id="rId188" Type="http://schemas.openxmlformats.org/officeDocument/2006/relationships/hyperlink" Target="https://www.bangkokbiznews.com/finance/stock/1140595" TargetMode="External"/><Relationship Id="rId183" Type="http://schemas.openxmlformats.org/officeDocument/2006/relationships/hyperlink" Target="https://www.bangkokbiznews.com/finance/stock/1140588" TargetMode="External"/><Relationship Id="rId182" Type="http://schemas.openxmlformats.org/officeDocument/2006/relationships/hyperlink" Target="https://www.bangkokbiznews.com/finance/stock/1140799" TargetMode="External"/><Relationship Id="rId181" Type="http://schemas.openxmlformats.org/officeDocument/2006/relationships/hyperlink" Target="https://www.bangkokbiznews.com/finance/stock/1140800" TargetMode="External"/><Relationship Id="rId180" Type="http://schemas.openxmlformats.org/officeDocument/2006/relationships/hyperlink" Target="https://www.bangkokbiznews.com/finance/stock/1140800" TargetMode="External"/><Relationship Id="rId176" Type="http://schemas.openxmlformats.org/officeDocument/2006/relationships/hyperlink" Target="https://www.bangkokbiznews.com/finance/stock/1140818" TargetMode="External"/><Relationship Id="rId175" Type="http://schemas.openxmlformats.org/officeDocument/2006/relationships/hyperlink" Target="https://www.bangkokbiznews.com/finance/stock/1140808" TargetMode="External"/><Relationship Id="rId174" Type="http://schemas.openxmlformats.org/officeDocument/2006/relationships/hyperlink" Target="https://www.bangkokbiznews.com/finance/stock/1140875" TargetMode="External"/><Relationship Id="rId173" Type="http://schemas.openxmlformats.org/officeDocument/2006/relationships/hyperlink" Target="https://www.bangkokbiznews.com/finance/stock/1140875" TargetMode="External"/><Relationship Id="rId179" Type="http://schemas.openxmlformats.org/officeDocument/2006/relationships/hyperlink" Target="https://www.bangkokbiznews.com/finance/stock/1140818" TargetMode="External"/><Relationship Id="rId178" Type="http://schemas.openxmlformats.org/officeDocument/2006/relationships/hyperlink" Target="https://www.bangkokbiznews.com/finance/stock/1140818" TargetMode="External"/><Relationship Id="rId177" Type="http://schemas.openxmlformats.org/officeDocument/2006/relationships/hyperlink" Target="https://www.bangkokbiznews.com/finance/stock/1140818" TargetMode="External"/><Relationship Id="rId1910" Type="http://schemas.openxmlformats.org/officeDocument/2006/relationships/hyperlink" Target="https://www.bangkokbiznews.com/finance/stock/1105336" TargetMode="External"/><Relationship Id="rId1911" Type="http://schemas.openxmlformats.org/officeDocument/2006/relationships/hyperlink" Target="https://www.bangkokbiznews.com/finance/stock/1105297" TargetMode="External"/><Relationship Id="rId1912" Type="http://schemas.openxmlformats.org/officeDocument/2006/relationships/hyperlink" Target="https://www.bangkokbiznews.com/finance/stock/1105135" TargetMode="External"/><Relationship Id="rId1913" Type="http://schemas.openxmlformats.org/officeDocument/2006/relationships/hyperlink" Target="https://www.bangkokbiznews.com/finance/stock/1105041" TargetMode="External"/><Relationship Id="rId1914" Type="http://schemas.openxmlformats.org/officeDocument/2006/relationships/hyperlink" Target="https://www.bangkokbiznews.com/finance/stock/1104952" TargetMode="External"/><Relationship Id="rId1915" Type="http://schemas.openxmlformats.org/officeDocument/2006/relationships/hyperlink" Target="https://www.bangkokbiznews.com/finance/stock/1104863" TargetMode="External"/><Relationship Id="rId1916" Type="http://schemas.openxmlformats.org/officeDocument/2006/relationships/hyperlink" Target="https://www.bangkokbiznews.com/finance/stock/1104871" TargetMode="External"/><Relationship Id="rId1917" Type="http://schemas.openxmlformats.org/officeDocument/2006/relationships/hyperlink" Target="https://www.bangkokbiznews.com/finance/stock/1104871" TargetMode="External"/><Relationship Id="rId1918" Type="http://schemas.openxmlformats.org/officeDocument/2006/relationships/hyperlink" Target="https://www.bangkokbiznews.com/finance/stock/1104744" TargetMode="External"/><Relationship Id="rId1919" Type="http://schemas.openxmlformats.org/officeDocument/2006/relationships/hyperlink" Target="https://www.bangkokbiznews.com/finance/stock/1104731" TargetMode="External"/><Relationship Id="rId1900" Type="http://schemas.openxmlformats.org/officeDocument/2006/relationships/hyperlink" Target="https://www.bangkokbiznews.com/finance/stock/1106540" TargetMode="External"/><Relationship Id="rId1901" Type="http://schemas.openxmlformats.org/officeDocument/2006/relationships/hyperlink" Target="https://www.bangkokbiznews.com/finance/stock/1106445" TargetMode="External"/><Relationship Id="rId1902" Type="http://schemas.openxmlformats.org/officeDocument/2006/relationships/hyperlink" Target="https://www.bangkokbiznews.com/finance/stock/1106445" TargetMode="External"/><Relationship Id="rId1903" Type="http://schemas.openxmlformats.org/officeDocument/2006/relationships/hyperlink" Target="https://www.bangkokbiznews.com/finance/stock/1106481" TargetMode="External"/><Relationship Id="rId1904" Type="http://schemas.openxmlformats.org/officeDocument/2006/relationships/hyperlink" Target="https://www.bangkokbiznews.com/finance/stock/1106481" TargetMode="External"/><Relationship Id="rId1905" Type="http://schemas.openxmlformats.org/officeDocument/2006/relationships/hyperlink" Target="https://www.bangkokbiznews.com/finance/stock/1105682" TargetMode="External"/><Relationship Id="rId1906" Type="http://schemas.openxmlformats.org/officeDocument/2006/relationships/hyperlink" Target="https://www.bangkokbiznews.com/finance/stock/1105385" TargetMode="External"/><Relationship Id="rId1907" Type="http://schemas.openxmlformats.org/officeDocument/2006/relationships/hyperlink" Target="https://www.bangkokbiznews.com/finance/stock/1105385" TargetMode="External"/><Relationship Id="rId1908" Type="http://schemas.openxmlformats.org/officeDocument/2006/relationships/hyperlink" Target="https://www.bangkokbiznews.com/finance/stock/1105309" TargetMode="External"/><Relationship Id="rId1909" Type="http://schemas.openxmlformats.org/officeDocument/2006/relationships/hyperlink" Target="https://www.bangkokbiznews.com/finance/stock/1105336" TargetMode="External"/><Relationship Id="rId198" Type="http://schemas.openxmlformats.org/officeDocument/2006/relationships/hyperlink" Target="https://www.bangkokbiznews.com/finance/stock/1140345" TargetMode="External"/><Relationship Id="rId197" Type="http://schemas.openxmlformats.org/officeDocument/2006/relationships/hyperlink" Target="https://www.bangkokbiznews.com/finance/stock/1140363" TargetMode="External"/><Relationship Id="rId196" Type="http://schemas.openxmlformats.org/officeDocument/2006/relationships/hyperlink" Target="https://www.bangkokbiznews.com/finance/stock/1140363" TargetMode="External"/><Relationship Id="rId195" Type="http://schemas.openxmlformats.org/officeDocument/2006/relationships/hyperlink" Target="https://www.bangkokbiznews.com/finance/stock/1140437" TargetMode="External"/><Relationship Id="rId199" Type="http://schemas.openxmlformats.org/officeDocument/2006/relationships/hyperlink" Target="https://www.bangkokbiznews.com/finance/stock/1140323" TargetMode="External"/><Relationship Id="rId150" Type="http://schemas.openxmlformats.org/officeDocument/2006/relationships/hyperlink" Target="https://www.bangkokbiznews.com/finance/stock/1141136" TargetMode="External"/><Relationship Id="rId149" Type="http://schemas.openxmlformats.org/officeDocument/2006/relationships/hyperlink" Target="https://www.bangkokbiznews.com/finance/stock/1141140" TargetMode="External"/><Relationship Id="rId148" Type="http://schemas.openxmlformats.org/officeDocument/2006/relationships/hyperlink" Target="https://www.bangkokbiznews.com/finance/stock/1141154" TargetMode="External"/><Relationship Id="rId1090" Type="http://schemas.openxmlformats.org/officeDocument/2006/relationships/hyperlink" Target="https://www.bangkokbiznews.com/finance/stock/1126849" TargetMode="External"/><Relationship Id="rId1091" Type="http://schemas.openxmlformats.org/officeDocument/2006/relationships/hyperlink" Target="https://www.bangkokbiznews.com/finance/stock/1126814" TargetMode="External"/><Relationship Id="rId1092" Type="http://schemas.openxmlformats.org/officeDocument/2006/relationships/hyperlink" Target="https://www.bangkokbiznews.com/finance/stock/1126815" TargetMode="External"/><Relationship Id="rId1093" Type="http://schemas.openxmlformats.org/officeDocument/2006/relationships/hyperlink" Target="https://www.bangkokbiznews.com/finance/stock/1126811" TargetMode="External"/><Relationship Id="rId1094" Type="http://schemas.openxmlformats.org/officeDocument/2006/relationships/hyperlink" Target="https://www.bangkokbiznews.com/finance/stock/1126807" TargetMode="External"/><Relationship Id="rId143" Type="http://schemas.openxmlformats.org/officeDocument/2006/relationships/hyperlink" Target="https://www.bangkokbiznews.com/finance/stock/1141203" TargetMode="External"/><Relationship Id="rId1095" Type="http://schemas.openxmlformats.org/officeDocument/2006/relationships/hyperlink" Target="https://www.bangkokbiznews.com/finance/stock/1126800" TargetMode="External"/><Relationship Id="rId142" Type="http://schemas.openxmlformats.org/officeDocument/2006/relationships/hyperlink" Target="https://www.bangkokbiznews.com/finance/stock/1141203" TargetMode="External"/><Relationship Id="rId1096" Type="http://schemas.openxmlformats.org/officeDocument/2006/relationships/hyperlink" Target="https://www.bangkokbiznews.com/finance/stock/1126789" TargetMode="External"/><Relationship Id="rId141" Type="http://schemas.openxmlformats.org/officeDocument/2006/relationships/hyperlink" Target="https://www.bangkokbiznews.com/finance/stock/1141222" TargetMode="External"/><Relationship Id="rId1097" Type="http://schemas.openxmlformats.org/officeDocument/2006/relationships/hyperlink" Target="https://www.bangkokbiznews.com/finance/stock/1126784" TargetMode="External"/><Relationship Id="rId140" Type="http://schemas.openxmlformats.org/officeDocument/2006/relationships/hyperlink" Target="https://www.bangkokbiznews.com/finance/stock/1141222" TargetMode="External"/><Relationship Id="rId1098" Type="http://schemas.openxmlformats.org/officeDocument/2006/relationships/hyperlink" Target="https://www.bangkokbiznews.com/finance/stock/1126784" TargetMode="External"/><Relationship Id="rId147" Type="http://schemas.openxmlformats.org/officeDocument/2006/relationships/hyperlink" Target="https://www.bangkokbiznews.com/finance/stock/1141154" TargetMode="External"/><Relationship Id="rId1099" Type="http://schemas.openxmlformats.org/officeDocument/2006/relationships/hyperlink" Target="https://www.bangkokbiznews.com/finance/stock/1126785" TargetMode="External"/><Relationship Id="rId146" Type="http://schemas.openxmlformats.org/officeDocument/2006/relationships/hyperlink" Target="https://www.bangkokbiznews.com/finance/stock/1141154" TargetMode="External"/><Relationship Id="rId145" Type="http://schemas.openxmlformats.org/officeDocument/2006/relationships/hyperlink" Target="https://www.bangkokbiznews.com/finance/stock/1141168" TargetMode="External"/><Relationship Id="rId144" Type="http://schemas.openxmlformats.org/officeDocument/2006/relationships/hyperlink" Target="https://www.bangkokbiznews.com/finance/stock/1141203" TargetMode="External"/><Relationship Id="rId139" Type="http://schemas.openxmlformats.org/officeDocument/2006/relationships/hyperlink" Target="https://www.bangkokbiznews.com//finance/stock/1141200" TargetMode="External"/><Relationship Id="rId138" Type="http://schemas.openxmlformats.org/officeDocument/2006/relationships/hyperlink" Target="https://www.bangkokbiznews.com//finance/stock/1141200" TargetMode="External"/><Relationship Id="rId137" Type="http://schemas.openxmlformats.org/officeDocument/2006/relationships/hyperlink" Target="https://www.bangkokbiznews.com/finance/stock/1141273" TargetMode="External"/><Relationship Id="rId1080" Type="http://schemas.openxmlformats.org/officeDocument/2006/relationships/hyperlink" Target="https://www.bangkokbiznews.com/finance/stock/1127013" TargetMode="External"/><Relationship Id="rId1081" Type="http://schemas.openxmlformats.org/officeDocument/2006/relationships/hyperlink" Target="https://www.bangkokbiznews.com/finance/stock/1127004" TargetMode="External"/><Relationship Id="rId1082" Type="http://schemas.openxmlformats.org/officeDocument/2006/relationships/hyperlink" Target="https://www.bangkokbiznews.com/finance/stock/1126995" TargetMode="External"/><Relationship Id="rId1083" Type="http://schemas.openxmlformats.org/officeDocument/2006/relationships/hyperlink" Target="https://www.bangkokbiznews.com/finance/stock/1126966" TargetMode="External"/><Relationship Id="rId132" Type="http://schemas.openxmlformats.org/officeDocument/2006/relationships/hyperlink" Target="https://www.bangkokbiznews.com/finance/stock/1141293" TargetMode="External"/><Relationship Id="rId1084" Type="http://schemas.openxmlformats.org/officeDocument/2006/relationships/hyperlink" Target="https://www.bangkokbiznews.com/finance/stock/1131095" TargetMode="External"/><Relationship Id="rId131" Type="http://schemas.openxmlformats.org/officeDocument/2006/relationships/hyperlink" Target="https://www.bangkokbiznews.com/finance/stock/1141331" TargetMode="External"/><Relationship Id="rId1085" Type="http://schemas.openxmlformats.org/officeDocument/2006/relationships/hyperlink" Target="https://www.bangkokbiznews.com/finance/stock/1126912" TargetMode="External"/><Relationship Id="rId130" Type="http://schemas.openxmlformats.org/officeDocument/2006/relationships/hyperlink" Target="https://www.bangkokbiznews.com/finance/stock/1141358" TargetMode="External"/><Relationship Id="rId1086" Type="http://schemas.openxmlformats.org/officeDocument/2006/relationships/hyperlink" Target="https://www.bangkokbiznews.com/finance/stock/1126904" TargetMode="External"/><Relationship Id="rId1087" Type="http://schemas.openxmlformats.org/officeDocument/2006/relationships/hyperlink" Target="https://www.bangkokbiznews.com/finance/stock/1126872" TargetMode="External"/><Relationship Id="rId136" Type="http://schemas.openxmlformats.org/officeDocument/2006/relationships/hyperlink" Target="https://www.bangkokbiznews.com/finance/stock/1141280" TargetMode="External"/><Relationship Id="rId1088" Type="http://schemas.openxmlformats.org/officeDocument/2006/relationships/hyperlink" Target="https://www.bangkokbiznews.com/finance/stock/1126868" TargetMode="External"/><Relationship Id="rId135" Type="http://schemas.openxmlformats.org/officeDocument/2006/relationships/hyperlink" Target="https://www.bangkokbiznews.com/finance/stock/1141280" TargetMode="External"/><Relationship Id="rId1089" Type="http://schemas.openxmlformats.org/officeDocument/2006/relationships/hyperlink" Target="https://www.bangkokbiznews.com/finance/stock/1126864" TargetMode="External"/><Relationship Id="rId134" Type="http://schemas.openxmlformats.org/officeDocument/2006/relationships/hyperlink" Target="https://www.bangkokbiznews.com/finance/stock/1141292" TargetMode="External"/><Relationship Id="rId133" Type="http://schemas.openxmlformats.org/officeDocument/2006/relationships/hyperlink" Target="https://www.bangkokbiznews.com/finance/stock/1141293" TargetMode="External"/><Relationship Id="rId172" Type="http://schemas.openxmlformats.org/officeDocument/2006/relationships/hyperlink" Target="https://www.bangkokbiznews.com/finance/stock/1140875" TargetMode="External"/><Relationship Id="rId171" Type="http://schemas.openxmlformats.org/officeDocument/2006/relationships/hyperlink" Target="https://www.bangkokbiznews.com/finance/stock/1140875" TargetMode="External"/><Relationship Id="rId170" Type="http://schemas.openxmlformats.org/officeDocument/2006/relationships/hyperlink" Target="https://www.bangkokbiznews.com/finance/stock/1140898" TargetMode="External"/><Relationship Id="rId165" Type="http://schemas.openxmlformats.org/officeDocument/2006/relationships/hyperlink" Target="https://www.bangkokbiznews.com/finance/stock/1140979" TargetMode="External"/><Relationship Id="rId164" Type="http://schemas.openxmlformats.org/officeDocument/2006/relationships/hyperlink" Target="https://www.bangkokbiznews.com/finance/stock/1140979" TargetMode="External"/><Relationship Id="rId163" Type="http://schemas.openxmlformats.org/officeDocument/2006/relationships/hyperlink" Target="https://www.bangkokbiznews.com/finance/stock/1140994" TargetMode="External"/><Relationship Id="rId162" Type="http://schemas.openxmlformats.org/officeDocument/2006/relationships/hyperlink" Target="https://www.bangkokbiznews.com/finance/stock/1140994" TargetMode="External"/><Relationship Id="rId169" Type="http://schemas.openxmlformats.org/officeDocument/2006/relationships/hyperlink" Target="https://www.bangkokbiznews.com/finance/stock/1140910" TargetMode="External"/><Relationship Id="rId168" Type="http://schemas.openxmlformats.org/officeDocument/2006/relationships/hyperlink" Target="https://www.bangkokbiznews.com/finance/stock/1140891" TargetMode="External"/><Relationship Id="rId167" Type="http://schemas.openxmlformats.org/officeDocument/2006/relationships/hyperlink" Target="https://www.bangkokbiznews.com/finance/stock/1140965" TargetMode="External"/><Relationship Id="rId166" Type="http://schemas.openxmlformats.org/officeDocument/2006/relationships/hyperlink" Target="https://www.bangkokbiznews.com/finance/stock/1140975" TargetMode="External"/><Relationship Id="rId161" Type="http://schemas.openxmlformats.org/officeDocument/2006/relationships/hyperlink" Target="https://www.bangkokbiznews.com/finance/stock/1140994" TargetMode="External"/><Relationship Id="rId160" Type="http://schemas.openxmlformats.org/officeDocument/2006/relationships/hyperlink" Target="https://www.bangkokbiznews.com/finance/stock/1140994" TargetMode="External"/><Relationship Id="rId159" Type="http://schemas.openxmlformats.org/officeDocument/2006/relationships/hyperlink" Target="https://www.bangkokbiznews.com/finance/stock/1140994" TargetMode="External"/><Relationship Id="rId154" Type="http://schemas.openxmlformats.org/officeDocument/2006/relationships/hyperlink" Target="https://www.bangkokbiznews.com/finance/stock/1141103" TargetMode="External"/><Relationship Id="rId153" Type="http://schemas.openxmlformats.org/officeDocument/2006/relationships/hyperlink" Target="https://www.bangkokbiznews.com/finance/stock/1141105" TargetMode="External"/><Relationship Id="rId152" Type="http://schemas.openxmlformats.org/officeDocument/2006/relationships/hyperlink" Target="https://www.bangkokbiznews.com/finance/stock/1141136" TargetMode="External"/><Relationship Id="rId151" Type="http://schemas.openxmlformats.org/officeDocument/2006/relationships/hyperlink" Target="https://www.bangkokbiznews.com/finance/stock/1141136" TargetMode="External"/><Relationship Id="rId158" Type="http://schemas.openxmlformats.org/officeDocument/2006/relationships/hyperlink" Target="https://www.bangkokbiznews.com/finance/stock/1140994" TargetMode="External"/><Relationship Id="rId157" Type="http://schemas.openxmlformats.org/officeDocument/2006/relationships/hyperlink" Target="https://www.bangkokbiznews.com/finance/stock/1140994" TargetMode="External"/><Relationship Id="rId156" Type="http://schemas.openxmlformats.org/officeDocument/2006/relationships/hyperlink" Target="https://www.bangkokbiznews.com/finance/stock/1140994" TargetMode="External"/><Relationship Id="rId155" Type="http://schemas.openxmlformats.org/officeDocument/2006/relationships/hyperlink" Target="https://www.bangkokbiznews.com//finance/stock/1141028" TargetMode="External"/><Relationship Id="rId1972" Type="http://schemas.openxmlformats.org/officeDocument/2006/relationships/hyperlink" Target="https://www.bangkokbiznews.com/finance/stock/1102208" TargetMode="External"/><Relationship Id="rId1973" Type="http://schemas.openxmlformats.org/officeDocument/2006/relationships/hyperlink" Target="https://www.bangkokbiznews.com/finance/stock/1102208" TargetMode="External"/><Relationship Id="rId1974" Type="http://schemas.openxmlformats.org/officeDocument/2006/relationships/hyperlink" Target="https://www.bangkokbiznews.com/finance/stock/1101932" TargetMode="External"/><Relationship Id="rId1975" Type="http://schemas.openxmlformats.org/officeDocument/2006/relationships/hyperlink" Target="https://www.bangkokbiznews.com/finance/stock/1101932" TargetMode="External"/><Relationship Id="rId1976" Type="http://schemas.openxmlformats.org/officeDocument/2006/relationships/hyperlink" Target="https://www.bangkokbiznews.com/finance/stock/1101932" TargetMode="External"/><Relationship Id="rId1977" Type="http://schemas.openxmlformats.org/officeDocument/2006/relationships/hyperlink" Target="https://www.bangkokbiznews.com/finance/stock/1101657" TargetMode="External"/><Relationship Id="rId1978" Type="http://schemas.openxmlformats.org/officeDocument/2006/relationships/hyperlink" Target="https://www.bangkokbiznews.com/finance/stock/1101641" TargetMode="External"/><Relationship Id="rId1979" Type="http://schemas.openxmlformats.org/officeDocument/2006/relationships/hyperlink" Target="https://www.bangkokbiznews.com/finance/stock/1101479" TargetMode="External"/><Relationship Id="rId1970" Type="http://schemas.openxmlformats.org/officeDocument/2006/relationships/hyperlink" Target="https://www.bangkokbiznews.com/finance/stock/1102226" TargetMode="External"/><Relationship Id="rId1971" Type="http://schemas.openxmlformats.org/officeDocument/2006/relationships/hyperlink" Target="https://www.bangkokbiznews.com/finance/stock/1102208" TargetMode="External"/><Relationship Id="rId1961" Type="http://schemas.openxmlformats.org/officeDocument/2006/relationships/hyperlink" Target="https://www.bangkokbiznews.com/finance/stock/1102775" TargetMode="External"/><Relationship Id="rId1962" Type="http://schemas.openxmlformats.org/officeDocument/2006/relationships/hyperlink" Target="https://www.bangkokbiznews.com/finance/stock/1102627" TargetMode="External"/><Relationship Id="rId1963" Type="http://schemas.openxmlformats.org/officeDocument/2006/relationships/hyperlink" Target="https://www.bangkokbiznews.com/finance/stock/1102559" TargetMode="External"/><Relationship Id="rId1964" Type="http://schemas.openxmlformats.org/officeDocument/2006/relationships/hyperlink" Target="https://www.bangkokbiznews.com/finance/stock/1102533" TargetMode="External"/><Relationship Id="rId1965" Type="http://schemas.openxmlformats.org/officeDocument/2006/relationships/hyperlink" Target="https://www.bangkokbiznews.com/finance/stock/1102533" TargetMode="External"/><Relationship Id="rId1966" Type="http://schemas.openxmlformats.org/officeDocument/2006/relationships/hyperlink" Target="https://www.bangkokbiznews.com/finance/stock/1102462" TargetMode="External"/><Relationship Id="rId1967" Type="http://schemas.openxmlformats.org/officeDocument/2006/relationships/hyperlink" Target="https://www.bangkokbiznews.com/finance/stock/1102392" TargetMode="External"/><Relationship Id="rId1968" Type="http://schemas.openxmlformats.org/officeDocument/2006/relationships/hyperlink" Target="https://www.bangkokbiznews.com/finance/stock/1102348" TargetMode="External"/><Relationship Id="rId1969" Type="http://schemas.openxmlformats.org/officeDocument/2006/relationships/hyperlink" Target="https://www.bangkokbiznews.com/finance/stock/1102313" TargetMode="External"/><Relationship Id="rId1960" Type="http://schemas.openxmlformats.org/officeDocument/2006/relationships/hyperlink" Target="https://www.bangkokbiznews.com/finance/stock/1103128" TargetMode="External"/><Relationship Id="rId1510" Type="http://schemas.openxmlformats.org/officeDocument/2006/relationships/hyperlink" Target="https://www.bangkokbiznews.com/finance/stock/1119454" TargetMode="External"/><Relationship Id="rId1994" Type="http://schemas.openxmlformats.org/officeDocument/2006/relationships/hyperlink" Target="https://www.bangkokbiznews.com/finance/stock/1100318" TargetMode="External"/><Relationship Id="rId1511" Type="http://schemas.openxmlformats.org/officeDocument/2006/relationships/hyperlink" Target="https://www.bangkokbiznews.com/finance/stock/1119390" TargetMode="External"/><Relationship Id="rId1995" Type="http://schemas.openxmlformats.org/officeDocument/2006/relationships/hyperlink" Target="https://www.bangkokbiznews.com/finance/stock/1100318" TargetMode="External"/><Relationship Id="rId1512" Type="http://schemas.openxmlformats.org/officeDocument/2006/relationships/hyperlink" Target="https://www.bangkokbiznews.com/finance/stock/1119253" TargetMode="External"/><Relationship Id="rId1996" Type="http://schemas.openxmlformats.org/officeDocument/2006/relationships/hyperlink" Target="https://www.bangkokbiznews.com/finance/stock/1100318" TargetMode="External"/><Relationship Id="rId1513" Type="http://schemas.openxmlformats.org/officeDocument/2006/relationships/hyperlink" Target="https://www.bangkokbiznews.com/finance/stock/1119259" TargetMode="External"/><Relationship Id="rId1997" Type="http://schemas.openxmlformats.org/officeDocument/2006/relationships/hyperlink" Target="https://www.bangkokbiznews.com/finance/stock/1100283" TargetMode="External"/><Relationship Id="rId1514" Type="http://schemas.openxmlformats.org/officeDocument/2006/relationships/hyperlink" Target="https://www.bangkokbiznews.com/finance/stock/1119259" TargetMode="External"/><Relationship Id="rId1998" Type="http://schemas.openxmlformats.org/officeDocument/2006/relationships/hyperlink" Target="https://www.bangkokbiznews.com/finance/stock/1100283" TargetMode="External"/><Relationship Id="rId1515" Type="http://schemas.openxmlformats.org/officeDocument/2006/relationships/hyperlink" Target="https://www.bangkokbiznews.com/finance/stock/1119232" TargetMode="External"/><Relationship Id="rId1999" Type="http://schemas.openxmlformats.org/officeDocument/2006/relationships/hyperlink" Target="https://www.bangkokbiznews.com/finance/stock/1100211" TargetMode="External"/><Relationship Id="rId1516" Type="http://schemas.openxmlformats.org/officeDocument/2006/relationships/hyperlink" Target="https://www.bangkokbiznews.com/finance/stock/1119232" TargetMode="External"/><Relationship Id="rId1517" Type="http://schemas.openxmlformats.org/officeDocument/2006/relationships/hyperlink" Target="https://www.bangkokbiznews.com/finance/stock/1119229" TargetMode="External"/><Relationship Id="rId1518" Type="http://schemas.openxmlformats.org/officeDocument/2006/relationships/hyperlink" Target="https://www.bangkokbiznews.com/finance/stock/1119229" TargetMode="External"/><Relationship Id="rId1519" Type="http://schemas.openxmlformats.org/officeDocument/2006/relationships/hyperlink" Target="https://www.bangkokbiznews.com/finance/stock/1119103" TargetMode="External"/><Relationship Id="rId1990" Type="http://schemas.openxmlformats.org/officeDocument/2006/relationships/hyperlink" Target="https://www.bangkokbiznews.com/finance/stock/1100984" TargetMode="External"/><Relationship Id="rId1991" Type="http://schemas.openxmlformats.org/officeDocument/2006/relationships/hyperlink" Target="https://www.bangkokbiznews.com/finance/stock/1100555" TargetMode="External"/><Relationship Id="rId1992" Type="http://schemas.openxmlformats.org/officeDocument/2006/relationships/hyperlink" Target="https://www.bangkokbiznews.com/finance/stock/1100558" TargetMode="External"/><Relationship Id="rId1993" Type="http://schemas.openxmlformats.org/officeDocument/2006/relationships/hyperlink" Target="https://www.bangkokbiznews.com/finance/stock/1100370" TargetMode="External"/><Relationship Id="rId1983" Type="http://schemas.openxmlformats.org/officeDocument/2006/relationships/hyperlink" Target="https://www.bangkokbiznews.com/finance/stock/1101335" TargetMode="External"/><Relationship Id="rId1500" Type="http://schemas.openxmlformats.org/officeDocument/2006/relationships/hyperlink" Target="https://www.bangkokbiznews.com/finance/stock/1119748" TargetMode="External"/><Relationship Id="rId1984" Type="http://schemas.openxmlformats.org/officeDocument/2006/relationships/hyperlink" Target="https://www.bangkokbiznews.com/finance/stock/1101334" TargetMode="External"/><Relationship Id="rId1501" Type="http://schemas.openxmlformats.org/officeDocument/2006/relationships/hyperlink" Target="https://www.bangkokbiznews.com/finance/stock/1119575" TargetMode="External"/><Relationship Id="rId1985" Type="http://schemas.openxmlformats.org/officeDocument/2006/relationships/hyperlink" Target="https://www.bangkokbiznews.com/finance/stock/1101283" TargetMode="External"/><Relationship Id="rId1502" Type="http://schemas.openxmlformats.org/officeDocument/2006/relationships/hyperlink" Target="https://www.bangkokbiznews.com/finance/stock/1119575" TargetMode="External"/><Relationship Id="rId1986" Type="http://schemas.openxmlformats.org/officeDocument/2006/relationships/hyperlink" Target="https://www.bangkokbiznews.com/finance/stock/1101281" TargetMode="External"/><Relationship Id="rId1503" Type="http://schemas.openxmlformats.org/officeDocument/2006/relationships/hyperlink" Target="https://www.bangkokbiznews.com/finance/stock/1119552" TargetMode="External"/><Relationship Id="rId1987" Type="http://schemas.openxmlformats.org/officeDocument/2006/relationships/hyperlink" Target="https://www.bangkokbiznews.com/finance/stock/1101281" TargetMode="External"/><Relationship Id="rId1504" Type="http://schemas.openxmlformats.org/officeDocument/2006/relationships/hyperlink" Target="https://www.bangkokbiznews.com/finance/stock/1119514" TargetMode="External"/><Relationship Id="rId1988" Type="http://schemas.openxmlformats.org/officeDocument/2006/relationships/hyperlink" Target="https://www.bangkokbiznews.com/finance/stock/1101140" TargetMode="External"/><Relationship Id="rId1505" Type="http://schemas.openxmlformats.org/officeDocument/2006/relationships/hyperlink" Target="https://www.bangkokbiznews.com/finance/stock/1119514" TargetMode="External"/><Relationship Id="rId1989" Type="http://schemas.openxmlformats.org/officeDocument/2006/relationships/hyperlink" Target="https://www.bangkokbiznews.com/finance/stock/1101140" TargetMode="External"/><Relationship Id="rId1506" Type="http://schemas.openxmlformats.org/officeDocument/2006/relationships/hyperlink" Target="https://www.bangkokbiznews.com/finance/stock/1119504" TargetMode="External"/><Relationship Id="rId1507" Type="http://schemas.openxmlformats.org/officeDocument/2006/relationships/hyperlink" Target="https://www.bangkokbiznews.com/finance/stock/1119500" TargetMode="External"/><Relationship Id="rId1508" Type="http://schemas.openxmlformats.org/officeDocument/2006/relationships/hyperlink" Target="https://www.bangkokbiznews.com/finance/stock/1119500" TargetMode="External"/><Relationship Id="rId1509" Type="http://schemas.openxmlformats.org/officeDocument/2006/relationships/hyperlink" Target="https://www.bangkokbiznews.com/finance/stock/1119470" TargetMode="External"/><Relationship Id="rId1980" Type="http://schemas.openxmlformats.org/officeDocument/2006/relationships/hyperlink" Target="https://www.bangkokbiznews.com/finance/stock/1101426" TargetMode="External"/><Relationship Id="rId1981" Type="http://schemas.openxmlformats.org/officeDocument/2006/relationships/hyperlink" Target="https://www.bangkokbiznews.com/finance/stock/1101392" TargetMode="External"/><Relationship Id="rId1982" Type="http://schemas.openxmlformats.org/officeDocument/2006/relationships/hyperlink" Target="https://www.bangkokbiznews.com/finance/stock/1101392" TargetMode="External"/><Relationship Id="rId1930" Type="http://schemas.openxmlformats.org/officeDocument/2006/relationships/hyperlink" Target="https://www.bangkokbiznews.com/finance/stock/1104314" TargetMode="External"/><Relationship Id="rId1931" Type="http://schemas.openxmlformats.org/officeDocument/2006/relationships/hyperlink" Target="https://www.bangkokbiznews.com/finance/stock/1104314" TargetMode="External"/><Relationship Id="rId1932" Type="http://schemas.openxmlformats.org/officeDocument/2006/relationships/hyperlink" Target="https://www.bangkokbiznews.com/finance/stock/1104327" TargetMode="External"/><Relationship Id="rId1933" Type="http://schemas.openxmlformats.org/officeDocument/2006/relationships/hyperlink" Target="https://www.bangkokbiznews.com/finance/stock/1104327" TargetMode="External"/><Relationship Id="rId1934" Type="http://schemas.openxmlformats.org/officeDocument/2006/relationships/hyperlink" Target="https://www.bangkokbiznews.com/finance/stock/1104327" TargetMode="External"/><Relationship Id="rId1935" Type="http://schemas.openxmlformats.org/officeDocument/2006/relationships/hyperlink" Target="https://www.bangkokbiznews.com/finance/stock/1104284" TargetMode="External"/><Relationship Id="rId1936" Type="http://schemas.openxmlformats.org/officeDocument/2006/relationships/hyperlink" Target="https://www.bangkokbiznews.com/finance/stock/1104284" TargetMode="External"/><Relationship Id="rId1937" Type="http://schemas.openxmlformats.org/officeDocument/2006/relationships/hyperlink" Target="https://www.bangkokbiznews.com/finance/stock/1104229" TargetMode="External"/><Relationship Id="rId1938" Type="http://schemas.openxmlformats.org/officeDocument/2006/relationships/hyperlink" Target="https://www.bangkokbiznews.com/finance/stock/1104228" TargetMode="External"/><Relationship Id="rId1939" Type="http://schemas.openxmlformats.org/officeDocument/2006/relationships/hyperlink" Target="https://www.bangkokbiznews.com/finance/stock/1104228" TargetMode="External"/><Relationship Id="rId1920" Type="http://schemas.openxmlformats.org/officeDocument/2006/relationships/hyperlink" Target="https://www.bangkokbiznews.com/finance/stock/1104731" TargetMode="External"/><Relationship Id="rId1921" Type="http://schemas.openxmlformats.org/officeDocument/2006/relationships/hyperlink" Target="https://www.bangkokbiznews.com/finance/stock/1104721" TargetMode="External"/><Relationship Id="rId1922" Type="http://schemas.openxmlformats.org/officeDocument/2006/relationships/hyperlink" Target="https://www.bangkokbiznews.com/finance/stock/1104713" TargetMode="External"/><Relationship Id="rId1923" Type="http://schemas.openxmlformats.org/officeDocument/2006/relationships/hyperlink" Target="https://www.bangkokbiznews.com/finance/stock/1104713" TargetMode="External"/><Relationship Id="rId1924" Type="http://schemas.openxmlformats.org/officeDocument/2006/relationships/hyperlink" Target="https://www.bangkokbiznews.com/finance/stock/1104555" TargetMode="External"/><Relationship Id="rId1925" Type="http://schemas.openxmlformats.org/officeDocument/2006/relationships/hyperlink" Target="https://www.bangkokbiznews.com/finance/stock/1104555" TargetMode="External"/><Relationship Id="rId1926" Type="http://schemas.openxmlformats.org/officeDocument/2006/relationships/hyperlink" Target="https://www.bangkokbiznews.com/finance/stock/1104426" TargetMode="External"/><Relationship Id="rId1927" Type="http://schemas.openxmlformats.org/officeDocument/2006/relationships/hyperlink" Target="https://www.bangkokbiznews.com/finance/stock/1104426" TargetMode="External"/><Relationship Id="rId1928" Type="http://schemas.openxmlformats.org/officeDocument/2006/relationships/hyperlink" Target="https://www.bangkokbiznews.com/finance/stock/1104448" TargetMode="External"/><Relationship Id="rId1929" Type="http://schemas.openxmlformats.org/officeDocument/2006/relationships/hyperlink" Target="https://www.bangkokbiznews.com/finance/stock/1104433" TargetMode="External"/><Relationship Id="rId1950" Type="http://schemas.openxmlformats.org/officeDocument/2006/relationships/hyperlink" Target="https://www.bangkokbiznews.com/finance/stock/1103624" TargetMode="External"/><Relationship Id="rId1951" Type="http://schemas.openxmlformats.org/officeDocument/2006/relationships/hyperlink" Target="https://www.bangkokbiznews.com/finance/stock/1103624" TargetMode="External"/><Relationship Id="rId1952" Type="http://schemas.openxmlformats.org/officeDocument/2006/relationships/hyperlink" Target="https://www.bangkokbiznews.com/finance/stock/1103451" TargetMode="External"/><Relationship Id="rId1953" Type="http://schemas.openxmlformats.org/officeDocument/2006/relationships/hyperlink" Target="https://www.bangkokbiznews.com/finance/stock/1103312" TargetMode="External"/><Relationship Id="rId1954" Type="http://schemas.openxmlformats.org/officeDocument/2006/relationships/hyperlink" Target="https://www.bangkokbiznews.com/finance/stock/1103312" TargetMode="External"/><Relationship Id="rId1955" Type="http://schemas.openxmlformats.org/officeDocument/2006/relationships/hyperlink" Target="https://www.bangkokbiznews.com/finance/stock/1103286" TargetMode="External"/><Relationship Id="rId1956" Type="http://schemas.openxmlformats.org/officeDocument/2006/relationships/hyperlink" Target="https://www.bangkokbiznews.com/finance/stock/1103242" TargetMode="External"/><Relationship Id="rId1957" Type="http://schemas.openxmlformats.org/officeDocument/2006/relationships/hyperlink" Target="https://www.bangkokbiznews.com/finance/stock/1103239" TargetMode="External"/><Relationship Id="rId1958" Type="http://schemas.openxmlformats.org/officeDocument/2006/relationships/hyperlink" Target="https://www.bangkokbiznews.com/finance/stock/1103218" TargetMode="External"/><Relationship Id="rId1959" Type="http://schemas.openxmlformats.org/officeDocument/2006/relationships/hyperlink" Target="https://www.bangkokbiznews.com/finance/stock/1103218" TargetMode="External"/><Relationship Id="rId1940" Type="http://schemas.openxmlformats.org/officeDocument/2006/relationships/hyperlink" Target="https://www.bangkokbiznews.com/finance/stock/1104213" TargetMode="External"/><Relationship Id="rId1941" Type="http://schemas.openxmlformats.org/officeDocument/2006/relationships/hyperlink" Target="https://www.bangkokbiznews.com/finance/stock/1104191" TargetMode="External"/><Relationship Id="rId1942" Type="http://schemas.openxmlformats.org/officeDocument/2006/relationships/hyperlink" Target="https://www.bangkokbiznews.com/finance/stock/1104073" TargetMode="External"/><Relationship Id="rId1943" Type="http://schemas.openxmlformats.org/officeDocument/2006/relationships/hyperlink" Target="https://www.bangkokbiznews.com/finance/stock/1104124" TargetMode="External"/><Relationship Id="rId1944" Type="http://schemas.openxmlformats.org/officeDocument/2006/relationships/hyperlink" Target="https://www.bangkokbiznews.com/finance/stock/1104124" TargetMode="External"/><Relationship Id="rId1945" Type="http://schemas.openxmlformats.org/officeDocument/2006/relationships/hyperlink" Target="https://www.bangkokbiznews.com/finance/stock/1104124" TargetMode="External"/><Relationship Id="rId1946" Type="http://schemas.openxmlformats.org/officeDocument/2006/relationships/hyperlink" Target="https://www.bangkokbiznews.com/finance/stock/1104074" TargetMode="External"/><Relationship Id="rId1947" Type="http://schemas.openxmlformats.org/officeDocument/2006/relationships/hyperlink" Target="https://www.bangkokbiznews.com/finance/stock/1103842" TargetMode="External"/><Relationship Id="rId1948" Type="http://schemas.openxmlformats.org/officeDocument/2006/relationships/hyperlink" Target="https://www.bangkokbiznews.com/finance/stock/1103837" TargetMode="External"/><Relationship Id="rId1949" Type="http://schemas.openxmlformats.org/officeDocument/2006/relationships/hyperlink" Target="https://www.bangkokbiznews.com/finance/stock/1103644" TargetMode="External"/><Relationship Id="rId1576" Type="http://schemas.openxmlformats.org/officeDocument/2006/relationships/hyperlink" Target="https://www.bangkokbiznews.com/finance/stock/1117462" TargetMode="External"/><Relationship Id="rId1577" Type="http://schemas.openxmlformats.org/officeDocument/2006/relationships/hyperlink" Target="https://www.bangkokbiznews.com/finance/stock/1117433" TargetMode="External"/><Relationship Id="rId1578" Type="http://schemas.openxmlformats.org/officeDocument/2006/relationships/hyperlink" Target="https://www.bangkokbiznews.com/finance/stock/1117292" TargetMode="External"/><Relationship Id="rId1579" Type="http://schemas.openxmlformats.org/officeDocument/2006/relationships/hyperlink" Target="https://www.bangkokbiznews.com/finance/stock/1117292" TargetMode="External"/><Relationship Id="rId509" Type="http://schemas.openxmlformats.org/officeDocument/2006/relationships/hyperlink" Target="https://www.bangkokbiznews.com/finance/stock/1136381" TargetMode="External"/><Relationship Id="rId508" Type="http://schemas.openxmlformats.org/officeDocument/2006/relationships/hyperlink" Target="https://www.bangkokbiznews.com/finance/stock/1136381" TargetMode="External"/><Relationship Id="rId503" Type="http://schemas.openxmlformats.org/officeDocument/2006/relationships/hyperlink" Target="https://www.bangkokbiznews.com/finance/stock/1136391" TargetMode="External"/><Relationship Id="rId987" Type="http://schemas.openxmlformats.org/officeDocument/2006/relationships/hyperlink" Target="https://www.bangkokbiznews.com/finance/stock/1128856" TargetMode="External"/><Relationship Id="rId502" Type="http://schemas.openxmlformats.org/officeDocument/2006/relationships/hyperlink" Target="https://www.bangkokbiznews.com/finance/stock/1136432" TargetMode="External"/><Relationship Id="rId986" Type="http://schemas.openxmlformats.org/officeDocument/2006/relationships/hyperlink" Target="https://www.bangkokbiznews.com/finance/stock/1128872" TargetMode="External"/><Relationship Id="rId501" Type="http://schemas.openxmlformats.org/officeDocument/2006/relationships/hyperlink" Target="https://www.bangkokbiznews.com/finance/stock/1136432" TargetMode="External"/><Relationship Id="rId985" Type="http://schemas.openxmlformats.org/officeDocument/2006/relationships/hyperlink" Target="https://www.bangkokbiznews.com/finance/stock/1128928" TargetMode="External"/><Relationship Id="rId500" Type="http://schemas.openxmlformats.org/officeDocument/2006/relationships/hyperlink" Target="https://www.bangkokbiznews.com/finance/stock/1136444" TargetMode="External"/><Relationship Id="rId984" Type="http://schemas.openxmlformats.org/officeDocument/2006/relationships/hyperlink" Target="https://www.bangkokbiznews.com/finance/stock/1128951" TargetMode="External"/><Relationship Id="rId507" Type="http://schemas.openxmlformats.org/officeDocument/2006/relationships/hyperlink" Target="https://www.bangkokbiznews.com/finance/stock/1136381" TargetMode="External"/><Relationship Id="rId506" Type="http://schemas.openxmlformats.org/officeDocument/2006/relationships/hyperlink" Target="https://www.bangkokbiznews.com/finance/stock/1136381" TargetMode="External"/><Relationship Id="rId505" Type="http://schemas.openxmlformats.org/officeDocument/2006/relationships/hyperlink" Target="https://www.bangkokbiznews.com/finance/stock/1136390" TargetMode="External"/><Relationship Id="rId989" Type="http://schemas.openxmlformats.org/officeDocument/2006/relationships/hyperlink" Target="https://www.bangkokbiznews.com/finance/stock/1128813" TargetMode="External"/><Relationship Id="rId504" Type="http://schemas.openxmlformats.org/officeDocument/2006/relationships/hyperlink" Target="https://www.bangkokbiznews.com/finance/stock/1136391" TargetMode="External"/><Relationship Id="rId988" Type="http://schemas.openxmlformats.org/officeDocument/2006/relationships/hyperlink" Target="https://www.bangkokbiznews.com/finance/stock/1128851" TargetMode="External"/><Relationship Id="rId1570" Type="http://schemas.openxmlformats.org/officeDocument/2006/relationships/hyperlink" Target="https://www.bangkokbiznews.com/finance/stock/1117498" TargetMode="External"/><Relationship Id="rId1571" Type="http://schemas.openxmlformats.org/officeDocument/2006/relationships/hyperlink" Target="https://www.bangkokbiznews.com/finance/stock/1117498" TargetMode="External"/><Relationship Id="rId983" Type="http://schemas.openxmlformats.org/officeDocument/2006/relationships/hyperlink" Target="https://www.bangkokbiznews.com/finance/stock/1128955" TargetMode="External"/><Relationship Id="rId1572" Type="http://schemas.openxmlformats.org/officeDocument/2006/relationships/hyperlink" Target="https://www.bangkokbiznews.com/finance/stock/1117489" TargetMode="External"/><Relationship Id="rId982" Type="http://schemas.openxmlformats.org/officeDocument/2006/relationships/hyperlink" Target="https://www.bangkokbiznews.com/finance/stock/1128955" TargetMode="External"/><Relationship Id="rId1573" Type="http://schemas.openxmlformats.org/officeDocument/2006/relationships/hyperlink" Target="https://www.bangkokbiznews.com/finance/stock/1117474" TargetMode="External"/><Relationship Id="rId981" Type="http://schemas.openxmlformats.org/officeDocument/2006/relationships/hyperlink" Target="https://www.bangkokbiznews.com/finance/stock/1128983" TargetMode="External"/><Relationship Id="rId1574" Type="http://schemas.openxmlformats.org/officeDocument/2006/relationships/hyperlink" Target="https://www.bangkokbiznews.com/finance/stock/1117462" TargetMode="External"/><Relationship Id="rId980" Type="http://schemas.openxmlformats.org/officeDocument/2006/relationships/hyperlink" Target="https://www.bangkokbiznews.com/finance/stock/1128998" TargetMode="External"/><Relationship Id="rId1575" Type="http://schemas.openxmlformats.org/officeDocument/2006/relationships/hyperlink" Target="https://www.bangkokbiznews.com/finance/stock/1117462" TargetMode="External"/><Relationship Id="rId1565" Type="http://schemas.openxmlformats.org/officeDocument/2006/relationships/hyperlink" Target="https://www.bangkokbiznews.com/finance/stock/1117833" TargetMode="External"/><Relationship Id="rId1566" Type="http://schemas.openxmlformats.org/officeDocument/2006/relationships/hyperlink" Target="https://www.bangkokbiznews.com/finance/stock/1117684" TargetMode="External"/><Relationship Id="rId1567" Type="http://schemas.openxmlformats.org/officeDocument/2006/relationships/hyperlink" Target="https://www.bangkokbiznews.com/finance/stock/1117684" TargetMode="External"/><Relationship Id="rId1568" Type="http://schemas.openxmlformats.org/officeDocument/2006/relationships/hyperlink" Target="https://www.bangkokbiznews.com/finance/stock/1117649" TargetMode="External"/><Relationship Id="rId1569" Type="http://schemas.openxmlformats.org/officeDocument/2006/relationships/hyperlink" Target="https://www.bangkokbiznews.com/finance/stock/1117642" TargetMode="External"/><Relationship Id="rId976" Type="http://schemas.openxmlformats.org/officeDocument/2006/relationships/hyperlink" Target="https://www.bangkokbiznews.com/finance/stock/1129127" TargetMode="External"/><Relationship Id="rId975" Type="http://schemas.openxmlformats.org/officeDocument/2006/relationships/hyperlink" Target="https://www.bangkokbiznews.com/finance/stock/1129228" TargetMode="External"/><Relationship Id="rId974" Type="http://schemas.openxmlformats.org/officeDocument/2006/relationships/hyperlink" Target="https://www.bangkokbiznews.com/finance/stock/1129238" TargetMode="External"/><Relationship Id="rId973" Type="http://schemas.openxmlformats.org/officeDocument/2006/relationships/hyperlink" Target="https://www.bangkokbiznews.com/finance/stock/1129308" TargetMode="External"/><Relationship Id="rId979" Type="http://schemas.openxmlformats.org/officeDocument/2006/relationships/hyperlink" Target="https://www.bangkokbiznews.com/finance/stock/1129051" TargetMode="External"/><Relationship Id="rId978" Type="http://schemas.openxmlformats.org/officeDocument/2006/relationships/hyperlink" Target="https://www.bangkokbiznews.com/finance/stock/1129061" TargetMode="External"/><Relationship Id="rId977" Type="http://schemas.openxmlformats.org/officeDocument/2006/relationships/hyperlink" Target="https://www.bangkokbiznews.com/finance/stock/1129065" TargetMode="External"/><Relationship Id="rId1560" Type="http://schemas.openxmlformats.org/officeDocument/2006/relationships/hyperlink" Target="https://www.bangkokbiznews.com/finance/stock/1117883" TargetMode="External"/><Relationship Id="rId972" Type="http://schemas.openxmlformats.org/officeDocument/2006/relationships/hyperlink" Target="https://www.bangkokbiznews.com/finance/stock/1129314" TargetMode="External"/><Relationship Id="rId1561" Type="http://schemas.openxmlformats.org/officeDocument/2006/relationships/hyperlink" Target="https://www.bangkokbiznews.com/finance/stock/1117843" TargetMode="External"/><Relationship Id="rId971" Type="http://schemas.openxmlformats.org/officeDocument/2006/relationships/hyperlink" Target="https://www.bangkokbiznews.com/finance/stock/1129338" TargetMode="External"/><Relationship Id="rId1562" Type="http://schemas.openxmlformats.org/officeDocument/2006/relationships/hyperlink" Target="https://www.bangkokbiznews.com/finance/stock/1117843" TargetMode="External"/><Relationship Id="rId970" Type="http://schemas.openxmlformats.org/officeDocument/2006/relationships/hyperlink" Target="https://www.bangkokbiznews.com/finance/stock/1129343" TargetMode="External"/><Relationship Id="rId1563" Type="http://schemas.openxmlformats.org/officeDocument/2006/relationships/hyperlink" Target="https://www.bangkokbiznews.com/finance/stock/1117833" TargetMode="External"/><Relationship Id="rId1564" Type="http://schemas.openxmlformats.org/officeDocument/2006/relationships/hyperlink" Target="https://www.bangkokbiznews.com/finance/stock/1117833" TargetMode="External"/><Relationship Id="rId1114" Type="http://schemas.openxmlformats.org/officeDocument/2006/relationships/hyperlink" Target="https://www.bangkokbiznews.com/finance/stock/1126617" TargetMode="External"/><Relationship Id="rId1598" Type="http://schemas.openxmlformats.org/officeDocument/2006/relationships/hyperlink" Target="https://www.bangkokbiznews.com/finance/stock/1116932" TargetMode="External"/><Relationship Id="rId1115" Type="http://schemas.openxmlformats.org/officeDocument/2006/relationships/hyperlink" Target="https://www.bangkokbiznews.com/finance/stock/1126614" TargetMode="External"/><Relationship Id="rId1599" Type="http://schemas.openxmlformats.org/officeDocument/2006/relationships/hyperlink" Target="https://www.bangkokbiznews.com/finance/stock/1116900" TargetMode="External"/><Relationship Id="rId1116" Type="http://schemas.openxmlformats.org/officeDocument/2006/relationships/hyperlink" Target="https://www.bangkokbiznews.com/finance/stock/1126612" TargetMode="External"/><Relationship Id="rId1117" Type="http://schemas.openxmlformats.org/officeDocument/2006/relationships/hyperlink" Target="https://www.bangkokbiznews.com/finance/stock/1126610" TargetMode="External"/><Relationship Id="rId1118" Type="http://schemas.openxmlformats.org/officeDocument/2006/relationships/hyperlink" Target="https://www.bangkokbiznews.com/finance/stock/1126597" TargetMode="External"/><Relationship Id="rId1119" Type="http://schemas.openxmlformats.org/officeDocument/2006/relationships/hyperlink" Target="https://www.bangkokbiznews.com/finance/stock/1126587" TargetMode="External"/><Relationship Id="rId525" Type="http://schemas.openxmlformats.org/officeDocument/2006/relationships/hyperlink" Target="https://www.bangkokbiznews.com/finance/stock/1136201" TargetMode="External"/><Relationship Id="rId524" Type="http://schemas.openxmlformats.org/officeDocument/2006/relationships/hyperlink" Target="https://www.bangkokbiznews.com/finance/stock/1136214" TargetMode="External"/><Relationship Id="rId523" Type="http://schemas.openxmlformats.org/officeDocument/2006/relationships/hyperlink" Target="https://www.bangkokbiznews.com/finance/stock/1136261" TargetMode="External"/><Relationship Id="rId522" Type="http://schemas.openxmlformats.org/officeDocument/2006/relationships/hyperlink" Target="https://www.bangkokbiznews.com/finance/stock/1136261" TargetMode="External"/><Relationship Id="rId529" Type="http://schemas.openxmlformats.org/officeDocument/2006/relationships/hyperlink" Target="https://www.bangkokbiznews.com/finance/stock/1136191" TargetMode="External"/><Relationship Id="rId528" Type="http://schemas.openxmlformats.org/officeDocument/2006/relationships/hyperlink" Target="https://www.bangkokbiznews.com/finance/stock/1136193" TargetMode="External"/><Relationship Id="rId527" Type="http://schemas.openxmlformats.org/officeDocument/2006/relationships/hyperlink" Target="https://www.bangkokbiznews.com/finance/stock/1136193" TargetMode="External"/><Relationship Id="rId526" Type="http://schemas.openxmlformats.org/officeDocument/2006/relationships/hyperlink" Target="https://www.bangkokbiznews.com/finance/stock/1136201" TargetMode="External"/><Relationship Id="rId1590" Type="http://schemas.openxmlformats.org/officeDocument/2006/relationships/hyperlink" Target="https://www.bangkokbiznews.com/finance/stock/1117245" TargetMode="External"/><Relationship Id="rId1591" Type="http://schemas.openxmlformats.org/officeDocument/2006/relationships/hyperlink" Target="https://www.bangkokbiznews.com/finance/stock/1117178" TargetMode="External"/><Relationship Id="rId1592" Type="http://schemas.openxmlformats.org/officeDocument/2006/relationships/hyperlink" Target="https://www.bangkokbiznews.com/finance/stock/1117170" TargetMode="External"/><Relationship Id="rId1593" Type="http://schemas.openxmlformats.org/officeDocument/2006/relationships/hyperlink" Target="https://www.bangkokbiznews.com/finance/stock/1117163" TargetMode="External"/><Relationship Id="rId521" Type="http://schemas.openxmlformats.org/officeDocument/2006/relationships/hyperlink" Target="https://www.bangkokbiznews.com/finance/stock/1136274" TargetMode="External"/><Relationship Id="rId1110" Type="http://schemas.openxmlformats.org/officeDocument/2006/relationships/hyperlink" Target="https://www.bangkokbiznews.com/finance/stock/1126655" TargetMode="External"/><Relationship Id="rId1594" Type="http://schemas.openxmlformats.org/officeDocument/2006/relationships/hyperlink" Target="https://www.bangkokbiznews.com/finance/stock/1117103" TargetMode="External"/><Relationship Id="rId520" Type="http://schemas.openxmlformats.org/officeDocument/2006/relationships/hyperlink" Target="https://www.bangkokbiznews.com/finance/stock/1136274" TargetMode="External"/><Relationship Id="rId1111" Type="http://schemas.openxmlformats.org/officeDocument/2006/relationships/hyperlink" Target="https://www.bangkokbiznews.com/finance/stock/1126622" TargetMode="External"/><Relationship Id="rId1595" Type="http://schemas.openxmlformats.org/officeDocument/2006/relationships/hyperlink" Target="https://www.bangkokbiznews.com/finance/stock/1117148" TargetMode="External"/><Relationship Id="rId1112" Type="http://schemas.openxmlformats.org/officeDocument/2006/relationships/hyperlink" Target="https://www.bangkokbiznews.com/finance/stock/1126619" TargetMode="External"/><Relationship Id="rId1596" Type="http://schemas.openxmlformats.org/officeDocument/2006/relationships/hyperlink" Target="https://www.bangkokbiznews.com/finance/stock/1117077" TargetMode="External"/><Relationship Id="rId1113" Type="http://schemas.openxmlformats.org/officeDocument/2006/relationships/hyperlink" Target="https://www.bangkokbiznews.com/finance/stock/1126617" TargetMode="External"/><Relationship Id="rId1597" Type="http://schemas.openxmlformats.org/officeDocument/2006/relationships/hyperlink" Target="https://www.bangkokbiznews.com/finance/stock/1117071" TargetMode="External"/><Relationship Id="rId1103" Type="http://schemas.openxmlformats.org/officeDocument/2006/relationships/hyperlink" Target="https://www.bangkokbiznews.com/finance/stock/1126709" TargetMode="External"/><Relationship Id="rId1587" Type="http://schemas.openxmlformats.org/officeDocument/2006/relationships/hyperlink" Target="https://www.bangkokbiznews.com/finance/stock/1117254" TargetMode="External"/><Relationship Id="rId1104" Type="http://schemas.openxmlformats.org/officeDocument/2006/relationships/hyperlink" Target="https://www.bangkokbiznews.com/finance/stock/1126686" TargetMode="External"/><Relationship Id="rId1588" Type="http://schemas.openxmlformats.org/officeDocument/2006/relationships/hyperlink" Target="https://www.bangkokbiznews.com/finance/stock/1117253" TargetMode="External"/><Relationship Id="rId1105" Type="http://schemas.openxmlformats.org/officeDocument/2006/relationships/hyperlink" Target="https://www.bangkokbiznews.com/finance/stock/1126680" TargetMode="External"/><Relationship Id="rId1589" Type="http://schemas.openxmlformats.org/officeDocument/2006/relationships/hyperlink" Target="https://www.bangkokbiznews.com/finance/stock/1117251" TargetMode="External"/><Relationship Id="rId1106" Type="http://schemas.openxmlformats.org/officeDocument/2006/relationships/hyperlink" Target="https://www.bangkokbiznews.com/finance/stock/1126673" TargetMode="External"/><Relationship Id="rId1107" Type="http://schemas.openxmlformats.org/officeDocument/2006/relationships/hyperlink" Target="https://www.bangkokbiznews.com/finance/stock/1126664" TargetMode="External"/><Relationship Id="rId1108" Type="http://schemas.openxmlformats.org/officeDocument/2006/relationships/hyperlink" Target="https://www.bangkokbiznews.com/finance/stock/1126658" TargetMode="External"/><Relationship Id="rId1109" Type="http://schemas.openxmlformats.org/officeDocument/2006/relationships/hyperlink" Target="https://www.bangkokbiznews.com/finance/stock/1126657" TargetMode="External"/><Relationship Id="rId519" Type="http://schemas.openxmlformats.org/officeDocument/2006/relationships/hyperlink" Target="https://www.bangkokbiznews.com/finance/stock/1136286" TargetMode="External"/><Relationship Id="rId514" Type="http://schemas.openxmlformats.org/officeDocument/2006/relationships/hyperlink" Target="https://www.bangkokbiznews.com/finance/stock/1136337" TargetMode="External"/><Relationship Id="rId998" Type="http://schemas.openxmlformats.org/officeDocument/2006/relationships/hyperlink" Target="https://www.bangkokbiznews.com/finance/stock/1128616" TargetMode="External"/><Relationship Id="rId513" Type="http://schemas.openxmlformats.org/officeDocument/2006/relationships/hyperlink" Target="https://www.bangkokbiznews.com/finance/stock/1136336" TargetMode="External"/><Relationship Id="rId997" Type="http://schemas.openxmlformats.org/officeDocument/2006/relationships/hyperlink" Target="https://www.bangkokbiznews.com/finance/stock/1128687" TargetMode="External"/><Relationship Id="rId512" Type="http://schemas.openxmlformats.org/officeDocument/2006/relationships/hyperlink" Target="https://www.bangkokbiznews.com/finance/stock/1136381" TargetMode="External"/><Relationship Id="rId996" Type="http://schemas.openxmlformats.org/officeDocument/2006/relationships/hyperlink" Target="https://www.bangkokbiznews.com/finance/stock/1128737" TargetMode="External"/><Relationship Id="rId511" Type="http://schemas.openxmlformats.org/officeDocument/2006/relationships/hyperlink" Target="https://www.bangkokbiznews.com/finance/stock/1136381" TargetMode="External"/><Relationship Id="rId995" Type="http://schemas.openxmlformats.org/officeDocument/2006/relationships/hyperlink" Target="https://www.bangkokbiznews.com/finance/stock/1128728" TargetMode="External"/><Relationship Id="rId518" Type="http://schemas.openxmlformats.org/officeDocument/2006/relationships/hyperlink" Target="https://www.bangkokbiznews.com/finance/stock/1136286" TargetMode="External"/><Relationship Id="rId517" Type="http://schemas.openxmlformats.org/officeDocument/2006/relationships/hyperlink" Target="https://www.bangkokbiznews.com/finance/stock/1136296" TargetMode="External"/><Relationship Id="rId516" Type="http://schemas.openxmlformats.org/officeDocument/2006/relationships/hyperlink" Target="https://www.bangkokbiznews.com/finance/stock/1136296" TargetMode="External"/><Relationship Id="rId515" Type="http://schemas.openxmlformats.org/officeDocument/2006/relationships/hyperlink" Target="https://www.bangkokbiznews.com/finance/stock/1136341" TargetMode="External"/><Relationship Id="rId999" Type="http://schemas.openxmlformats.org/officeDocument/2006/relationships/hyperlink" Target="https://www.bangkokbiznews.com/finance/stock/1128564" TargetMode="External"/><Relationship Id="rId990" Type="http://schemas.openxmlformats.org/officeDocument/2006/relationships/hyperlink" Target="https://www.bangkokbiznews.com/finance/stock/1128809" TargetMode="External"/><Relationship Id="rId1580" Type="http://schemas.openxmlformats.org/officeDocument/2006/relationships/hyperlink" Target="https://www.bangkokbiznews.com/finance/stock/1117292" TargetMode="External"/><Relationship Id="rId1581" Type="http://schemas.openxmlformats.org/officeDocument/2006/relationships/hyperlink" Target="https://www.bangkokbiznews.com/finance/stock/1117317" TargetMode="External"/><Relationship Id="rId1582" Type="http://schemas.openxmlformats.org/officeDocument/2006/relationships/hyperlink" Target="https://www.bangkokbiznews.com/finance/stock/1117317" TargetMode="External"/><Relationship Id="rId510" Type="http://schemas.openxmlformats.org/officeDocument/2006/relationships/hyperlink" Target="https://www.bangkokbiznews.com/finance/stock/1136381" TargetMode="External"/><Relationship Id="rId994" Type="http://schemas.openxmlformats.org/officeDocument/2006/relationships/hyperlink" Target="https://www.bangkokbiznews.com/finance/stock/1128746" TargetMode="External"/><Relationship Id="rId1583" Type="http://schemas.openxmlformats.org/officeDocument/2006/relationships/hyperlink" Target="https://www.bangkokbiznews.com/finance/stock/1117287" TargetMode="External"/><Relationship Id="rId993" Type="http://schemas.openxmlformats.org/officeDocument/2006/relationships/hyperlink" Target="https://www.bangkokbiznews.com/finance/stock/1128746" TargetMode="External"/><Relationship Id="rId1100" Type="http://schemas.openxmlformats.org/officeDocument/2006/relationships/hyperlink" Target="https://www.bangkokbiznews.com/finance/stock/1126771" TargetMode="External"/><Relationship Id="rId1584" Type="http://schemas.openxmlformats.org/officeDocument/2006/relationships/hyperlink" Target="https://www.bangkokbiznews.com/finance/stock/1117287" TargetMode="External"/><Relationship Id="rId992" Type="http://schemas.openxmlformats.org/officeDocument/2006/relationships/hyperlink" Target="https://www.bangkokbiznews.com/finance/stock/1128752" TargetMode="External"/><Relationship Id="rId1101" Type="http://schemas.openxmlformats.org/officeDocument/2006/relationships/hyperlink" Target="https://www.bangkokbiznews.com/finance/stock/1126754" TargetMode="External"/><Relationship Id="rId1585" Type="http://schemas.openxmlformats.org/officeDocument/2006/relationships/hyperlink" Target="https://www.bangkokbiznews.com/finance/stock/1117278" TargetMode="External"/><Relationship Id="rId991" Type="http://schemas.openxmlformats.org/officeDocument/2006/relationships/hyperlink" Target="https://www.bangkokbiznews.com/finance/stock/1128808" TargetMode="External"/><Relationship Id="rId1102" Type="http://schemas.openxmlformats.org/officeDocument/2006/relationships/hyperlink" Target="https://www.bangkokbiznews.com/finance/stock/1131093" TargetMode="External"/><Relationship Id="rId1586" Type="http://schemas.openxmlformats.org/officeDocument/2006/relationships/hyperlink" Target="https://www.bangkokbiznews.com/finance/stock/1117260" TargetMode="External"/><Relationship Id="rId1532" Type="http://schemas.openxmlformats.org/officeDocument/2006/relationships/hyperlink" Target="https://www.bangkokbiznews.com/finance/stock/1118737" TargetMode="External"/><Relationship Id="rId1533" Type="http://schemas.openxmlformats.org/officeDocument/2006/relationships/hyperlink" Target="https://www.bangkokbiznews.com/finance/stock/1118736" TargetMode="External"/><Relationship Id="rId1534" Type="http://schemas.openxmlformats.org/officeDocument/2006/relationships/hyperlink" Target="https://www.bangkokbiznews.com/finance/stock/1118736" TargetMode="External"/><Relationship Id="rId1535" Type="http://schemas.openxmlformats.org/officeDocument/2006/relationships/hyperlink" Target="https://www.bangkokbiznews.com/finance/stock/1118736" TargetMode="External"/><Relationship Id="rId1536" Type="http://schemas.openxmlformats.org/officeDocument/2006/relationships/hyperlink" Target="https://www.bangkokbiznews.com/finance/stock/1118736" TargetMode="External"/><Relationship Id="rId1537" Type="http://schemas.openxmlformats.org/officeDocument/2006/relationships/hyperlink" Target="https://www.bangkokbiznews.com/finance/stock/1118734" TargetMode="External"/><Relationship Id="rId1538" Type="http://schemas.openxmlformats.org/officeDocument/2006/relationships/hyperlink" Target="https://www.bangkokbiznews.com/finance/stock/1118716" TargetMode="External"/><Relationship Id="rId1539" Type="http://schemas.openxmlformats.org/officeDocument/2006/relationships/hyperlink" Target="https://www.bangkokbiznews.com/finance/stock/1118674" TargetMode="External"/><Relationship Id="rId949" Type="http://schemas.openxmlformats.org/officeDocument/2006/relationships/hyperlink" Target="https://www.bangkokbiznews.com/finance/stock/1129777" TargetMode="External"/><Relationship Id="rId948" Type="http://schemas.openxmlformats.org/officeDocument/2006/relationships/hyperlink" Target="https://www.bangkokbiznews.com/finance/stock/1129771" TargetMode="External"/><Relationship Id="rId943" Type="http://schemas.openxmlformats.org/officeDocument/2006/relationships/hyperlink" Target="https://www.bangkokbiznews.com/finance/stock/1129913" TargetMode="External"/><Relationship Id="rId942" Type="http://schemas.openxmlformats.org/officeDocument/2006/relationships/hyperlink" Target="https://www.bangkokbiznews.com/finance/stock/1129913" TargetMode="External"/><Relationship Id="rId941" Type="http://schemas.openxmlformats.org/officeDocument/2006/relationships/hyperlink" Target="https://www.bangkokbiznews.com/finance/stock/1129966" TargetMode="External"/><Relationship Id="rId940" Type="http://schemas.openxmlformats.org/officeDocument/2006/relationships/hyperlink" Target="https://www.bangkokbiznews.com/finance/stock/1129966" TargetMode="External"/><Relationship Id="rId947" Type="http://schemas.openxmlformats.org/officeDocument/2006/relationships/hyperlink" Target="https://www.bangkokbiznews.com/finance/stock/1129771" TargetMode="External"/><Relationship Id="rId946" Type="http://schemas.openxmlformats.org/officeDocument/2006/relationships/hyperlink" Target="https://www.bangkokbiznews.com/finance/stock/1129878" TargetMode="External"/><Relationship Id="rId945" Type="http://schemas.openxmlformats.org/officeDocument/2006/relationships/hyperlink" Target="https://www.bangkokbiznews.com/finance/stock/1129878" TargetMode="External"/><Relationship Id="rId944" Type="http://schemas.openxmlformats.org/officeDocument/2006/relationships/hyperlink" Target="https://www.bangkokbiznews.com/finance/stock/1129878" TargetMode="External"/><Relationship Id="rId1530" Type="http://schemas.openxmlformats.org/officeDocument/2006/relationships/hyperlink" Target="https://www.bangkokbiznews.com/finance/stock/1118769" TargetMode="External"/><Relationship Id="rId1531" Type="http://schemas.openxmlformats.org/officeDocument/2006/relationships/hyperlink" Target="https://www.bangkokbiznews.com/finance/stock/1118758" TargetMode="External"/><Relationship Id="rId1521" Type="http://schemas.openxmlformats.org/officeDocument/2006/relationships/hyperlink" Target="https://www.bangkokbiznews.com/finance/stock/1119031" TargetMode="External"/><Relationship Id="rId1522" Type="http://schemas.openxmlformats.org/officeDocument/2006/relationships/hyperlink" Target="https://www.bangkokbiznews.com/finance/stock/1119031" TargetMode="External"/><Relationship Id="rId1523" Type="http://schemas.openxmlformats.org/officeDocument/2006/relationships/hyperlink" Target="https://www.bangkokbiznews.com/finance/stock/1119031" TargetMode="External"/><Relationship Id="rId1524" Type="http://schemas.openxmlformats.org/officeDocument/2006/relationships/hyperlink" Target="https://www.bangkokbiznews.com/finance/stock/1118975" TargetMode="External"/><Relationship Id="rId1525" Type="http://schemas.openxmlformats.org/officeDocument/2006/relationships/hyperlink" Target="https://www.bangkokbiznews.com/finance/stock/1118975" TargetMode="External"/><Relationship Id="rId1526" Type="http://schemas.openxmlformats.org/officeDocument/2006/relationships/hyperlink" Target="https://www.bangkokbiznews.com/finance/stock/1118911" TargetMode="External"/><Relationship Id="rId1527" Type="http://schemas.openxmlformats.org/officeDocument/2006/relationships/hyperlink" Target="https://www.bangkokbiznews.com/finance/stock/1118861" TargetMode="External"/><Relationship Id="rId1528" Type="http://schemas.openxmlformats.org/officeDocument/2006/relationships/hyperlink" Target="https://www.bangkokbiznews.com/finance/stock/1118797" TargetMode="External"/><Relationship Id="rId1529" Type="http://schemas.openxmlformats.org/officeDocument/2006/relationships/hyperlink" Target="https://www.bangkokbiznews.com/finance/stock/1118797" TargetMode="External"/><Relationship Id="rId939" Type="http://schemas.openxmlformats.org/officeDocument/2006/relationships/hyperlink" Target="https://www.bangkokbiznews.com/finance/stock/1129966" TargetMode="External"/><Relationship Id="rId938" Type="http://schemas.openxmlformats.org/officeDocument/2006/relationships/hyperlink" Target="https://www.bangkokbiznews.com/finance/stock/1129966" TargetMode="External"/><Relationship Id="rId937" Type="http://schemas.openxmlformats.org/officeDocument/2006/relationships/hyperlink" Target="https://www.bangkokbiznews.com/finance/stock/1129968" TargetMode="External"/><Relationship Id="rId932" Type="http://schemas.openxmlformats.org/officeDocument/2006/relationships/hyperlink" Target="https://www.bangkokbiznews.com/finance/stock/1130178" TargetMode="External"/><Relationship Id="rId931" Type="http://schemas.openxmlformats.org/officeDocument/2006/relationships/hyperlink" Target="https://www.bangkokbiznews.com/finance/stock/1130178" TargetMode="External"/><Relationship Id="rId930" Type="http://schemas.openxmlformats.org/officeDocument/2006/relationships/hyperlink" Target="https://www.bangkokbiznews.com/finance/stock/1130179" TargetMode="External"/><Relationship Id="rId936" Type="http://schemas.openxmlformats.org/officeDocument/2006/relationships/hyperlink" Target="https://www.bangkokbiznews.com/finance/stock/1129978" TargetMode="External"/><Relationship Id="rId935" Type="http://schemas.openxmlformats.org/officeDocument/2006/relationships/hyperlink" Target="https://www.bangkokbiznews.com/finance/stock/1129978" TargetMode="External"/><Relationship Id="rId934" Type="http://schemas.openxmlformats.org/officeDocument/2006/relationships/hyperlink" Target="https://www.bangkokbiznews.com/finance/stock/1130162" TargetMode="External"/><Relationship Id="rId933" Type="http://schemas.openxmlformats.org/officeDocument/2006/relationships/hyperlink" Target="https://www.bangkokbiznews.com/finance/stock/1130162" TargetMode="External"/><Relationship Id="rId1520" Type="http://schemas.openxmlformats.org/officeDocument/2006/relationships/hyperlink" Target="https://www.bangkokbiznews.com/finance/stock/1119069" TargetMode="External"/><Relationship Id="rId1554" Type="http://schemas.openxmlformats.org/officeDocument/2006/relationships/hyperlink" Target="https://www.bangkokbiznews.com/finance/stock/1118170" TargetMode="External"/><Relationship Id="rId1555" Type="http://schemas.openxmlformats.org/officeDocument/2006/relationships/hyperlink" Target="https://www.bangkokbiznews.com/finance/stock/1118167" TargetMode="External"/><Relationship Id="rId1556" Type="http://schemas.openxmlformats.org/officeDocument/2006/relationships/hyperlink" Target="https://www.bangkokbiznews.com/finance/stock/1117968" TargetMode="External"/><Relationship Id="rId1557" Type="http://schemas.openxmlformats.org/officeDocument/2006/relationships/hyperlink" Target="https://www.bangkokbiznews.com/finance/stock/1117907" TargetMode="External"/><Relationship Id="rId1558" Type="http://schemas.openxmlformats.org/officeDocument/2006/relationships/hyperlink" Target="https://www.bangkokbiznews.com/finance/stock/1117917" TargetMode="External"/><Relationship Id="rId1559" Type="http://schemas.openxmlformats.org/officeDocument/2006/relationships/hyperlink" Target="https://www.bangkokbiznews.com/finance/stock/1117917" TargetMode="External"/><Relationship Id="rId965" Type="http://schemas.openxmlformats.org/officeDocument/2006/relationships/hyperlink" Target="https://www.bangkokbiznews.com/finance/stock/1129455" TargetMode="External"/><Relationship Id="rId964" Type="http://schemas.openxmlformats.org/officeDocument/2006/relationships/hyperlink" Target="https://www.bangkokbiznews.com/finance/stock/1129488" TargetMode="External"/><Relationship Id="rId963" Type="http://schemas.openxmlformats.org/officeDocument/2006/relationships/hyperlink" Target="https://www.bangkokbiznews.com/finance/stock/1129488" TargetMode="External"/><Relationship Id="rId962" Type="http://schemas.openxmlformats.org/officeDocument/2006/relationships/hyperlink" Target="https://www.bangkokbiznews.com/finance/stock/1129488" TargetMode="External"/><Relationship Id="rId969" Type="http://schemas.openxmlformats.org/officeDocument/2006/relationships/hyperlink" Target="https://www.bangkokbiznews.com/finance/stock/1129355" TargetMode="External"/><Relationship Id="rId968" Type="http://schemas.openxmlformats.org/officeDocument/2006/relationships/hyperlink" Target="https://www.bangkokbiznews.com/finance/stock/1129383" TargetMode="External"/><Relationship Id="rId967" Type="http://schemas.openxmlformats.org/officeDocument/2006/relationships/hyperlink" Target="https://www.bangkokbiznews.com/finance/stock/1129391" TargetMode="External"/><Relationship Id="rId966" Type="http://schemas.openxmlformats.org/officeDocument/2006/relationships/hyperlink" Target="https://www.bangkokbiznews.com/finance/stock/1129450" TargetMode="External"/><Relationship Id="rId961" Type="http://schemas.openxmlformats.org/officeDocument/2006/relationships/hyperlink" Target="https://www.bangkokbiznews.com/finance/stock/1129458" TargetMode="External"/><Relationship Id="rId1550" Type="http://schemas.openxmlformats.org/officeDocument/2006/relationships/hyperlink" Target="https://www.bangkokbiznews.com/finance/stock/1118425" TargetMode="External"/><Relationship Id="rId960" Type="http://schemas.openxmlformats.org/officeDocument/2006/relationships/hyperlink" Target="https://www.bangkokbiznews.com/finance/stock/1129458" TargetMode="External"/><Relationship Id="rId1551" Type="http://schemas.openxmlformats.org/officeDocument/2006/relationships/hyperlink" Target="https://www.bangkokbiznews.com/finance/stock/1118425" TargetMode="External"/><Relationship Id="rId1552" Type="http://schemas.openxmlformats.org/officeDocument/2006/relationships/hyperlink" Target="https://www.bangkokbiznews.com/finance/stock/1118268" TargetMode="External"/><Relationship Id="rId1553" Type="http://schemas.openxmlformats.org/officeDocument/2006/relationships/hyperlink" Target="https://www.bangkokbiznews.com/finance/stock/1118170" TargetMode="External"/><Relationship Id="rId1543" Type="http://schemas.openxmlformats.org/officeDocument/2006/relationships/hyperlink" Target="https://www.bangkokbiznews.com/finance/stock/1118656" TargetMode="External"/><Relationship Id="rId1544" Type="http://schemas.openxmlformats.org/officeDocument/2006/relationships/hyperlink" Target="https://www.bangkokbiznews.com/finance/stock/1118558" TargetMode="External"/><Relationship Id="rId1545" Type="http://schemas.openxmlformats.org/officeDocument/2006/relationships/hyperlink" Target="https://www.bangkokbiznews.com/finance/stock/1118531" TargetMode="External"/><Relationship Id="rId1546" Type="http://schemas.openxmlformats.org/officeDocument/2006/relationships/hyperlink" Target="https://www.bangkokbiznews.com/finance/stock/1118532" TargetMode="External"/><Relationship Id="rId1547" Type="http://schemas.openxmlformats.org/officeDocument/2006/relationships/hyperlink" Target="https://www.bangkokbiznews.com/finance/stock/1118504" TargetMode="External"/><Relationship Id="rId1548" Type="http://schemas.openxmlformats.org/officeDocument/2006/relationships/hyperlink" Target="https://www.bangkokbiznews.com/finance/stock/1118472" TargetMode="External"/><Relationship Id="rId1549" Type="http://schemas.openxmlformats.org/officeDocument/2006/relationships/hyperlink" Target="https://www.bangkokbiznews.com/finance/stock/1118320" TargetMode="External"/><Relationship Id="rId959" Type="http://schemas.openxmlformats.org/officeDocument/2006/relationships/hyperlink" Target="https://www.bangkokbiznews.com/finance/stock/1129475" TargetMode="External"/><Relationship Id="rId954" Type="http://schemas.openxmlformats.org/officeDocument/2006/relationships/hyperlink" Target="https://www.bangkokbiznews.com/finance/stock/1129541" TargetMode="External"/><Relationship Id="rId953" Type="http://schemas.openxmlformats.org/officeDocument/2006/relationships/hyperlink" Target="https://www.bangkokbiznews.com/finance/stock/1129752" TargetMode="External"/><Relationship Id="rId952" Type="http://schemas.openxmlformats.org/officeDocument/2006/relationships/hyperlink" Target="https://www.bangkokbiznews.com/finance/stock/1129777" TargetMode="External"/><Relationship Id="rId951" Type="http://schemas.openxmlformats.org/officeDocument/2006/relationships/hyperlink" Target="https://www.bangkokbiznews.com/finance/stock/1129777" TargetMode="External"/><Relationship Id="rId958" Type="http://schemas.openxmlformats.org/officeDocument/2006/relationships/hyperlink" Target="https://www.bangkokbiznews.com/finance/stock/1129537" TargetMode="External"/><Relationship Id="rId957" Type="http://schemas.openxmlformats.org/officeDocument/2006/relationships/hyperlink" Target="https://www.bangkokbiznews.com/finance/stock/1129537" TargetMode="External"/><Relationship Id="rId956" Type="http://schemas.openxmlformats.org/officeDocument/2006/relationships/hyperlink" Target="https://www.bangkokbiznews.com/finance/stock/1129600" TargetMode="External"/><Relationship Id="rId955" Type="http://schemas.openxmlformats.org/officeDocument/2006/relationships/hyperlink" Target="https://www.bangkokbiznews.com/finance/stock/1129600" TargetMode="External"/><Relationship Id="rId950" Type="http://schemas.openxmlformats.org/officeDocument/2006/relationships/hyperlink" Target="https://www.bangkokbiznews.com/finance/stock/1129777" TargetMode="External"/><Relationship Id="rId1540" Type="http://schemas.openxmlformats.org/officeDocument/2006/relationships/hyperlink" Target="https://www.bangkokbiznews.com/finance/stock/1118671" TargetMode="External"/><Relationship Id="rId1541" Type="http://schemas.openxmlformats.org/officeDocument/2006/relationships/hyperlink" Target="https://www.bangkokbiznews.com/finance/stock/1118671" TargetMode="External"/><Relationship Id="rId1542" Type="http://schemas.openxmlformats.org/officeDocument/2006/relationships/hyperlink" Target="https://www.bangkokbiznews.com/finance/stock/1118671" TargetMode="External"/><Relationship Id="rId2027" Type="http://schemas.openxmlformats.org/officeDocument/2006/relationships/hyperlink" Target="https://www.bangkokbiznews.com/finance/stock/1098929" TargetMode="External"/><Relationship Id="rId2028" Type="http://schemas.openxmlformats.org/officeDocument/2006/relationships/hyperlink" Target="https://www.bangkokbiznews.com/finance/stock/1098929" TargetMode="External"/><Relationship Id="rId2029" Type="http://schemas.openxmlformats.org/officeDocument/2006/relationships/hyperlink" Target="https://www.bangkokbiznews.com/finance/stock/1098923" TargetMode="External"/><Relationship Id="rId590" Type="http://schemas.openxmlformats.org/officeDocument/2006/relationships/hyperlink" Target="https://www.bangkokbiznews.com/finance/stock/1135781" TargetMode="External"/><Relationship Id="rId107" Type="http://schemas.openxmlformats.org/officeDocument/2006/relationships/hyperlink" Target="https://www.bangkokbiznews.com/finance/stock/1141576" TargetMode="External"/><Relationship Id="rId106" Type="http://schemas.openxmlformats.org/officeDocument/2006/relationships/hyperlink" Target="https://www.bangkokbiznews.com/finance/stock/1141576" TargetMode="External"/><Relationship Id="rId105" Type="http://schemas.openxmlformats.org/officeDocument/2006/relationships/hyperlink" Target="https://www.bangkokbiznews.com/finance/stock/1141583" TargetMode="External"/><Relationship Id="rId589" Type="http://schemas.openxmlformats.org/officeDocument/2006/relationships/hyperlink" Target="https://www.bangkokbiznews.com/finance/stock/1135782" TargetMode="External"/><Relationship Id="rId104" Type="http://schemas.openxmlformats.org/officeDocument/2006/relationships/hyperlink" Target="https://www.bangkokbiznews.com/finance/stock/1141590" TargetMode="External"/><Relationship Id="rId588" Type="http://schemas.openxmlformats.org/officeDocument/2006/relationships/hyperlink" Target="https://www.bangkokbiznews.com/finance/stock/1135786" TargetMode="External"/><Relationship Id="rId109" Type="http://schemas.openxmlformats.org/officeDocument/2006/relationships/hyperlink" Target="https://www.bangkokbiznews.com/finance/stock/1141576" TargetMode="External"/><Relationship Id="rId1170" Type="http://schemas.openxmlformats.org/officeDocument/2006/relationships/hyperlink" Target="https://www.bangkokbiznews.com/finance/stock/1125863" TargetMode="External"/><Relationship Id="rId108" Type="http://schemas.openxmlformats.org/officeDocument/2006/relationships/hyperlink" Target="https://www.bangkokbiznews.com/finance/stock/1141576" TargetMode="External"/><Relationship Id="rId1171" Type="http://schemas.openxmlformats.org/officeDocument/2006/relationships/hyperlink" Target="https://www.bangkokbiznews.com/finance/stock/1125855" TargetMode="External"/><Relationship Id="rId583" Type="http://schemas.openxmlformats.org/officeDocument/2006/relationships/hyperlink" Target="https://www.bangkokbiznews.com/finance/stock/1135799" TargetMode="External"/><Relationship Id="rId1172" Type="http://schemas.openxmlformats.org/officeDocument/2006/relationships/hyperlink" Target="https://www.bangkokbiznews.com/finance/stock/1125855" TargetMode="External"/><Relationship Id="rId582" Type="http://schemas.openxmlformats.org/officeDocument/2006/relationships/hyperlink" Target="https://www.bangkokbiznews.com/finance/stock/1135798" TargetMode="External"/><Relationship Id="rId1173" Type="http://schemas.openxmlformats.org/officeDocument/2006/relationships/hyperlink" Target="https://www.bangkokbiznews.com/finance/stock/1125840" TargetMode="External"/><Relationship Id="rId2020" Type="http://schemas.openxmlformats.org/officeDocument/2006/relationships/hyperlink" Target="https://www.bangkokbiznews.com/finance/stock/1098664" TargetMode="External"/><Relationship Id="rId581" Type="http://schemas.openxmlformats.org/officeDocument/2006/relationships/hyperlink" Target="https://www.bangkokbiznews.com/finance/stock/1135808" TargetMode="External"/><Relationship Id="rId1174" Type="http://schemas.openxmlformats.org/officeDocument/2006/relationships/hyperlink" Target="https://www.bangkokbiznews.com/finance/stock/1125831" TargetMode="External"/><Relationship Id="rId2021" Type="http://schemas.openxmlformats.org/officeDocument/2006/relationships/hyperlink" Target="https://www.bangkokbiznews.com/finance/stock/1099155" TargetMode="External"/><Relationship Id="rId580" Type="http://schemas.openxmlformats.org/officeDocument/2006/relationships/hyperlink" Target="https://www.bangkokbiznews.com/finance/stock/1135808" TargetMode="External"/><Relationship Id="rId1175" Type="http://schemas.openxmlformats.org/officeDocument/2006/relationships/hyperlink" Target="https://www.bangkokbiznews.com/finance/stock/1125796" TargetMode="External"/><Relationship Id="rId2022" Type="http://schemas.openxmlformats.org/officeDocument/2006/relationships/hyperlink" Target="https://www.bangkokbiznews.com/finance/stock/1099092" TargetMode="External"/><Relationship Id="rId103" Type="http://schemas.openxmlformats.org/officeDocument/2006/relationships/hyperlink" Target="https://www.bangkokbiznews.com/finance/stock/1141591" TargetMode="External"/><Relationship Id="rId587" Type="http://schemas.openxmlformats.org/officeDocument/2006/relationships/hyperlink" Target="https://www.bangkokbiznews.com/finance/stock/1132199" TargetMode="External"/><Relationship Id="rId1176" Type="http://schemas.openxmlformats.org/officeDocument/2006/relationships/hyperlink" Target="https://www.bangkokbiznews.com/finance/stock/1125823" TargetMode="External"/><Relationship Id="rId2023" Type="http://schemas.openxmlformats.org/officeDocument/2006/relationships/hyperlink" Target="https://www.bangkokbiznews.com/finance/stock/1098977" TargetMode="External"/><Relationship Id="rId102" Type="http://schemas.openxmlformats.org/officeDocument/2006/relationships/hyperlink" Target="https://www.bangkokbiznews.com/finance/stock/1141597" TargetMode="External"/><Relationship Id="rId586" Type="http://schemas.openxmlformats.org/officeDocument/2006/relationships/hyperlink" Target="https://www.bangkokbiznews.com/finance/stock/1135795" TargetMode="External"/><Relationship Id="rId1177" Type="http://schemas.openxmlformats.org/officeDocument/2006/relationships/hyperlink" Target="https://www.bangkokbiznews.com/finance/stock/1125790" TargetMode="External"/><Relationship Id="rId2024" Type="http://schemas.openxmlformats.org/officeDocument/2006/relationships/hyperlink" Target="https://www.bangkokbiznews.com/finance/stock/1098977" TargetMode="External"/><Relationship Id="rId101" Type="http://schemas.openxmlformats.org/officeDocument/2006/relationships/hyperlink" Target="https://www.bangkokbiznews.com/finance/stock/1141597" TargetMode="External"/><Relationship Id="rId585" Type="http://schemas.openxmlformats.org/officeDocument/2006/relationships/hyperlink" Target="https://www.bangkokbiznews.com/finance/stock/1135795" TargetMode="External"/><Relationship Id="rId1178" Type="http://schemas.openxmlformats.org/officeDocument/2006/relationships/hyperlink" Target="https://www.bangkokbiznews.com/finance/stock/1125790" TargetMode="External"/><Relationship Id="rId2025" Type="http://schemas.openxmlformats.org/officeDocument/2006/relationships/hyperlink" Target="https://www.bangkokbiznews.com/finance/stock/1098977" TargetMode="External"/><Relationship Id="rId100" Type="http://schemas.openxmlformats.org/officeDocument/2006/relationships/hyperlink" Target="https://www.bangkokbiznews.com/finance/stock/1141637" TargetMode="External"/><Relationship Id="rId584" Type="http://schemas.openxmlformats.org/officeDocument/2006/relationships/hyperlink" Target="https://www.bangkokbiznews.com/finance/stock/1135799" TargetMode="External"/><Relationship Id="rId1179" Type="http://schemas.openxmlformats.org/officeDocument/2006/relationships/hyperlink" Target="https://www.bangkokbiznews.com/finance/stock/1125780" TargetMode="External"/><Relationship Id="rId2026" Type="http://schemas.openxmlformats.org/officeDocument/2006/relationships/hyperlink" Target="https://www.bangkokbiznews.com/finance/stock/1098975" TargetMode="External"/><Relationship Id="rId1169" Type="http://schemas.openxmlformats.org/officeDocument/2006/relationships/hyperlink" Target="https://www.bangkokbiznews.com/finance/stock/1125869" TargetMode="External"/><Relationship Id="rId2016" Type="http://schemas.openxmlformats.org/officeDocument/2006/relationships/hyperlink" Target="https://www.bangkokbiznews.com/finance/stock/1099781" TargetMode="External"/><Relationship Id="rId2017" Type="http://schemas.openxmlformats.org/officeDocument/2006/relationships/hyperlink" Target="https://www.bangkokbiznews.com/finance/stock/1099767" TargetMode="External"/><Relationship Id="rId2018" Type="http://schemas.openxmlformats.org/officeDocument/2006/relationships/hyperlink" Target="https://www.bangkokbiznews.com/finance/stock/1099421" TargetMode="External"/><Relationship Id="rId2019" Type="http://schemas.openxmlformats.org/officeDocument/2006/relationships/hyperlink" Target="https://www.bangkokbiznews.com/finance/stock/1098664" TargetMode="External"/><Relationship Id="rId579" Type="http://schemas.openxmlformats.org/officeDocument/2006/relationships/hyperlink" Target="https://www.bangkokbiznews.com/finance/stock/1135808" TargetMode="External"/><Relationship Id="rId578" Type="http://schemas.openxmlformats.org/officeDocument/2006/relationships/hyperlink" Target="https://www.bangkokbiznews.com/finance/stock/1135821" TargetMode="External"/><Relationship Id="rId577" Type="http://schemas.openxmlformats.org/officeDocument/2006/relationships/hyperlink" Target="https://www.bangkokbiznews.com/finance/stock/1135831" TargetMode="External"/><Relationship Id="rId1160" Type="http://schemas.openxmlformats.org/officeDocument/2006/relationships/hyperlink" Target="https://www.bangkokbiznews.com/finance/stock/1125933" TargetMode="External"/><Relationship Id="rId572" Type="http://schemas.openxmlformats.org/officeDocument/2006/relationships/hyperlink" Target="https://www.bangkokbiznews.com/finance/stock/1135877" TargetMode="External"/><Relationship Id="rId1161" Type="http://schemas.openxmlformats.org/officeDocument/2006/relationships/hyperlink" Target="https://www.bangkokbiznews.com/finance/stock/1125930" TargetMode="External"/><Relationship Id="rId571" Type="http://schemas.openxmlformats.org/officeDocument/2006/relationships/hyperlink" Target="https://www.bangkokbiznews.com/finance/stock/1135913" TargetMode="External"/><Relationship Id="rId1162" Type="http://schemas.openxmlformats.org/officeDocument/2006/relationships/hyperlink" Target="https://www.bangkokbiznews.com/finance/stock/1125895" TargetMode="External"/><Relationship Id="rId570" Type="http://schemas.openxmlformats.org/officeDocument/2006/relationships/hyperlink" Target="https://www.bangkokbiznews.com/finance/stock/1135922" TargetMode="External"/><Relationship Id="rId1163" Type="http://schemas.openxmlformats.org/officeDocument/2006/relationships/hyperlink" Target="https://www.bangkokbiznews.com/finance/stock/1125893" TargetMode="External"/><Relationship Id="rId2010" Type="http://schemas.openxmlformats.org/officeDocument/2006/relationships/hyperlink" Target="https://www.bangkokbiznews.com/finance/stock/1099813" TargetMode="External"/><Relationship Id="rId1164" Type="http://schemas.openxmlformats.org/officeDocument/2006/relationships/hyperlink" Target="https://www.bangkokbiznews.com/finance/stock/1125892" TargetMode="External"/><Relationship Id="rId2011" Type="http://schemas.openxmlformats.org/officeDocument/2006/relationships/hyperlink" Target="https://www.bangkokbiznews.com/finance/stock/1099813" TargetMode="External"/><Relationship Id="rId576" Type="http://schemas.openxmlformats.org/officeDocument/2006/relationships/hyperlink" Target="https://www.bangkokbiznews.com/finance/stock/1135842" TargetMode="External"/><Relationship Id="rId1165" Type="http://schemas.openxmlformats.org/officeDocument/2006/relationships/hyperlink" Target="https://www.bangkokbiznews.com/finance/stock/1125890" TargetMode="External"/><Relationship Id="rId2012" Type="http://schemas.openxmlformats.org/officeDocument/2006/relationships/hyperlink" Target="https://www.bangkokbiznews.com/finance/stock/1099813" TargetMode="External"/><Relationship Id="rId575" Type="http://schemas.openxmlformats.org/officeDocument/2006/relationships/hyperlink" Target="https://www.bangkokbiznews.com/finance/stock/1135841" TargetMode="External"/><Relationship Id="rId1166" Type="http://schemas.openxmlformats.org/officeDocument/2006/relationships/hyperlink" Target="https://www.bangkokbiznews.com/finance/stock/1125886" TargetMode="External"/><Relationship Id="rId2013" Type="http://schemas.openxmlformats.org/officeDocument/2006/relationships/hyperlink" Target="https://www.bangkokbiznews.com/finance/stock/1099781" TargetMode="External"/><Relationship Id="rId574" Type="http://schemas.openxmlformats.org/officeDocument/2006/relationships/hyperlink" Target="https://www.bangkokbiznews.com/finance/stock/1135846" TargetMode="External"/><Relationship Id="rId1167" Type="http://schemas.openxmlformats.org/officeDocument/2006/relationships/hyperlink" Target="https://www.bangkokbiznews.com/finance/stock/1125878" TargetMode="External"/><Relationship Id="rId2014" Type="http://schemas.openxmlformats.org/officeDocument/2006/relationships/hyperlink" Target="https://www.bangkokbiznews.com/finance/stock/1099781" TargetMode="External"/><Relationship Id="rId573" Type="http://schemas.openxmlformats.org/officeDocument/2006/relationships/hyperlink" Target="https://www.bangkokbiznews.com/finance/stock/1135877" TargetMode="External"/><Relationship Id="rId1168" Type="http://schemas.openxmlformats.org/officeDocument/2006/relationships/hyperlink" Target="https://www.bangkokbiznews.com/finance/stock/1125872" TargetMode="External"/><Relationship Id="rId2015" Type="http://schemas.openxmlformats.org/officeDocument/2006/relationships/hyperlink" Target="https://www.bangkokbiznews.com/finance/stock/1099781" TargetMode="External"/><Relationship Id="rId2049" Type="http://schemas.openxmlformats.org/officeDocument/2006/relationships/hyperlink" Target="https://www.bangkokbiznews.com/finance/stock/1098271" TargetMode="External"/><Relationship Id="rId129" Type="http://schemas.openxmlformats.org/officeDocument/2006/relationships/hyperlink" Target="https://www.bangkokbiznews.com/finance/stock/1141403" TargetMode="External"/><Relationship Id="rId128" Type="http://schemas.openxmlformats.org/officeDocument/2006/relationships/hyperlink" Target="https://www.bangkokbiznews.com/finance/stock/1141403" TargetMode="External"/><Relationship Id="rId127" Type="http://schemas.openxmlformats.org/officeDocument/2006/relationships/hyperlink" Target="https://www.bangkokbiznews.com/finance/stock/1141412" TargetMode="External"/><Relationship Id="rId126" Type="http://schemas.openxmlformats.org/officeDocument/2006/relationships/hyperlink" Target="https://www.bangkokbiznews.com/finance/stock/1141412" TargetMode="External"/><Relationship Id="rId1190" Type="http://schemas.openxmlformats.org/officeDocument/2006/relationships/hyperlink" Target="https://www.bangkokbiznews.com/finance/stock/1125723" TargetMode="External"/><Relationship Id="rId1191" Type="http://schemas.openxmlformats.org/officeDocument/2006/relationships/hyperlink" Target="https://www.bangkokbiznews.com/finance/stock/1125723" TargetMode="External"/><Relationship Id="rId1192" Type="http://schemas.openxmlformats.org/officeDocument/2006/relationships/hyperlink" Target="https://www.bangkokbiznews.com/finance/stock/1125723" TargetMode="External"/><Relationship Id="rId1193" Type="http://schemas.openxmlformats.org/officeDocument/2006/relationships/hyperlink" Target="https://www.bangkokbiznews.com/finance/stock/1125721" TargetMode="External"/><Relationship Id="rId2040" Type="http://schemas.openxmlformats.org/officeDocument/2006/relationships/hyperlink" Target="https://www.bangkokbiznews.com/finance/stock/1098649" TargetMode="External"/><Relationship Id="rId121" Type="http://schemas.openxmlformats.org/officeDocument/2006/relationships/hyperlink" Target="https://www.bangkokbiznews.com/finance/stock/1141485" TargetMode="External"/><Relationship Id="rId1194" Type="http://schemas.openxmlformats.org/officeDocument/2006/relationships/hyperlink" Target="https://www.bangkokbiznews.com/finance/stock/1125717" TargetMode="External"/><Relationship Id="rId2041" Type="http://schemas.openxmlformats.org/officeDocument/2006/relationships/hyperlink" Target="https://www.bangkokbiznews.com/finance/stock/1098649" TargetMode="External"/><Relationship Id="rId120" Type="http://schemas.openxmlformats.org/officeDocument/2006/relationships/hyperlink" Target="https://www.bangkokbiznews.com/finance/stock/1141496" TargetMode="External"/><Relationship Id="rId1195" Type="http://schemas.openxmlformats.org/officeDocument/2006/relationships/hyperlink" Target="https://www.bangkokbiznews.com/finance/stock/1125714" TargetMode="External"/><Relationship Id="rId2042" Type="http://schemas.openxmlformats.org/officeDocument/2006/relationships/hyperlink" Target="https://www.bangkokbiznews.com/finance/stock/1098635" TargetMode="External"/><Relationship Id="rId1196" Type="http://schemas.openxmlformats.org/officeDocument/2006/relationships/hyperlink" Target="https://www.bangkokbiznews.com/finance/stock/1125714" TargetMode="External"/><Relationship Id="rId2043" Type="http://schemas.openxmlformats.org/officeDocument/2006/relationships/hyperlink" Target="https://www.bangkokbiznews.com/finance/stock/1098603" TargetMode="External"/><Relationship Id="rId1197" Type="http://schemas.openxmlformats.org/officeDocument/2006/relationships/hyperlink" Target="https://www.bangkokbiznews.com/finance/stock/1125677" TargetMode="External"/><Relationship Id="rId2044" Type="http://schemas.openxmlformats.org/officeDocument/2006/relationships/hyperlink" Target="https://www.bangkokbiznews.com/finance/stock/1098603" TargetMode="External"/><Relationship Id="rId125" Type="http://schemas.openxmlformats.org/officeDocument/2006/relationships/hyperlink" Target="https://www.bangkokbiznews.com/finance/stock/1141460" TargetMode="External"/><Relationship Id="rId1198" Type="http://schemas.openxmlformats.org/officeDocument/2006/relationships/hyperlink" Target="https://www.bangkokbiznews.com/finance/stock/1125677" TargetMode="External"/><Relationship Id="rId2045" Type="http://schemas.openxmlformats.org/officeDocument/2006/relationships/hyperlink" Target="https://www.bangkokbiznews.com/finance/stock/1098603" TargetMode="External"/><Relationship Id="rId124" Type="http://schemas.openxmlformats.org/officeDocument/2006/relationships/hyperlink" Target="https://www.bangkokbiznews.com/finance/stock/1141471" TargetMode="External"/><Relationship Id="rId1199" Type="http://schemas.openxmlformats.org/officeDocument/2006/relationships/hyperlink" Target="https://www.bangkokbiznews.com/finance/stock/1125669" TargetMode="External"/><Relationship Id="rId2046" Type="http://schemas.openxmlformats.org/officeDocument/2006/relationships/hyperlink" Target="https://www.bangkokbiznews.com/finance/stock/1098597" TargetMode="External"/><Relationship Id="rId123" Type="http://schemas.openxmlformats.org/officeDocument/2006/relationships/hyperlink" Target="https://www.bangkokbiznews.com/finance/stock/1141475" TargetMode="External"/><Relationship Id="rId2047" Type="http://schemas.openxmlformats.org/officeDocument/2006/relationships/hyperlink" Target="https://www.bangkokbiznews.com/finance/stock/1098271" TargetMode="External"/><Relationship Id="rId122" Type="http://schemas.openxmlformats.org/officeDocument/2006/relationships/hyperlink" Target="https://www.bangkokbiznews.com/finance/stock/1141487" TargetMode="External"/><Relationship Id="rId2048" Type="http://schemas.openxmlformats.org/officeDocument/2006/relationships/hyperlink" Target="https://www.bangkokbiznews.com/finance/stock/1098271" TargetMode="External"/><Relationship Id="rId2038" Type="http://schemas.openxmlformats.org/officeDocument/2006/relationships/hyperlink" Target="https://www.bangkokbiznews.com/finance/stock/1098736" TargetMode="External"/><Relationship Id="rId2039" Type="http://schemas.openxmlformats.org/officeDocument/2006/relationships/hyperlink" Target="https://www.bangkokbiznews.com/finance/stock/1098736" TargetMode="External"/><Relationship Id="rId118" Type="http://schemas.openxmlformats.org/officeDocument/2006/relationships/hyperlink" Target="https://www.bangkokbiznews.com/finance/stock/1141533" TargetMode="External"/><Relationship Id="rId117" Type="http://schemas.openxmlformats.org/officeDocument/2006/relationships/hyperlink" Target="https://www.bangkokbiznews.com/finance/stock/1141537" TargetMode="External"/><Relationship Id="rId116" Type="http://schemas.openxmlformats.org/officeDocument/2006/relationships/hyperlink" Target="https://www.bangkokbiznews.com/finance/stock/1141537" TargetMode="External"/><Relationship Id="rId115" Type="http://schemas.openxmlformats.org/officeDocument/2006/relationships/hyperlink" Target="https://www.bangkokbiznews.com/finance/stock/1141540" TargetMode="External"/><Relationship Id="rId599" Type="http://schemas.openxmlformats.org/officeDocument/2006/relationships/hyperlink" Target="https://www.bangkokbiznews.com/finance/stock/1135738" TargetMode="External"/><Relationship Id="rId1180" Type="http://schemas.openxmlformats.org/officeDocument/2006/relationships/hyperlink" Target="https://www.bangkokbiznews.com/finance/stock/1125780" TargetMode="External"/><Relationship Id="rId1181" Type="http://schemas.openxmlformats.org/officeDocument/2006/relationships/hyperlink" Target="https://www.bangkokbiznews.com/finance/stock/1125775" TargetMode="External"/><Relationship Id="rId119" Type="http://schemas.openxmlformats.org/officeDocument/2006/relationships/hyperlink" Target="https://www.bangkokbiznews.com/finance/stock/1141533" TargetMode="External"/><Relationship Id="rId1182" Type="http://schemas.openxmlformats.org/officeDocument/2006/relationships/hyperlink" Target="https://www.bangkokbiznews.com/finance/stock/1125775" TargetMode="External"/><Relationship Id="rId110" Type="http://schemas.openxmlformats.org/officeDocument/2006/relationships/hyperlink" Target="https://www.bangkokbiznews.com/finance/stock/1141553" TargetMode="External"/><Relationship Id="rId594" Type="http://schemas.openxmlformats.org/officeDocument/2006/relationships/hyperlink" Target="https://www.bangkokbiznews.com/finance/stock/1135724" TargetMode="External"/><Relationship Id="rId1183" Type="http://schemas.openxmlformats.org/officeDocument/2006/relationships/hyperlink" Target="https://www.bangkokbiznews.com/finance/stock/1125775" TargetMode="External"/><Relationship Id="rId2030" Type="http://schemas.openxmlformats.org/officeDocument/2006/relationships/hyperlink" Target="https://www.bangkokbiznews.com/finance/stock/1098923" TargetMode="External"/><Relationship Id="rId593" Type="http://schemas.openxmlformats.org/officeDocument/2006/relationships/hyperlink" Target="https://www.bangkokbiznews.com/finance/stock/1135773" TargetMode="External"/><Relationship Id="rId1184" Type="http://schemas.openxmlformats.org/officeDocument/2006/relationships/hyperlink" Target="https://www.bangkokbiznews.com/finance/stock/1125775" TargetMode="External"/><Relationship Id="rId2031" Type="http://schemas.openxmlformats.org/officeDocument/2006/relationships/hyperlink" Target="https://www.bangkokbiznews.com/finance/stock/1098923" TargetMode="External"/><Relationship Id="rId592" Type="http://schemas.openxmlformats.org/officeDocument/2006/relationships/hyperlink" Target="https://www.bangkokbiznews.com/finance/stock/1135776" TargetMode="External"/><Relationship Id="rId1185" Type="http://schemas.openxmlformats.org/officeDocument/2006/relationships/hyperlink" Target="https://www.bangkokbiznews.com/finance/stock/1125775" TargetMode="External"/><Relationship Id="rId2032" Type="http://schemas.openxmlformats.org/officeDocument/2006/relationships/hyperlink" Target="https://www.bangkokbiznews.com/finance/stock/1098921" TargetMode="External"/><Relationship Id="rId591" Type="http://schemas.openxmlformats.org/officeDocument/2006/relationships/hyperlink" Target="https://www.bangkokbiznews.com/finance/stock/1135779" TargetMode="External"/><Relationship Id="rId1186" Type="http://schemas.openxmlformats.org/officeDocument/2006/relationships/hyperlink" Target="https://www.bangkokbiznews.com/finance/stock/1125661" TargetMode="External"/><Relationship Id="rId2033" Type="http://schemas.openxmlformats.org/officeDocument/2006/relationships/hyperlink" Target="https://www.bangkokbiznews.com/finance/stock/1098893" TargetMode="External"/><Relationship Id="rId114" Type="http://schemas.openxmlformats.org/officeDocument/2006/relationships/hyperlink" Target="https://www.bangkokbiznews.com/finance/stock/1141540" TargetMode="External"/><Relationship Id="rId598" Type="http://schemas.openxmlformats.org/officeDocument/2006/relationships/hyperlink" Target="https://www.bangkokbiznews.com/finance/stock/1135738" TargetMode="External"/><Relationship Id="rId1187" Type="http://schemas.openxmlformats.org/officeDocument/2006/relationships/hyperlink" Target="https://www.bangkokbiznews.com/finance/stock/1125765" TargetMode="External"/><Relationship Id="rId2034" Type="http://schemas.openxmlformats.org/officeDocument/2006/relationships/hyperlink" Target="https://www.bangkokbiznews.com/finance/stock/1098808" TargetMode="External"/><Relationship Id="rId113" Type="http://schemas.openxmlformats.org/officeDocument/2006/relationships/hyperlink" Target="https://www.bangkokbiznews.com/finance/stock/1141540" TargetMode="External"/><Relationship Id="rId597" Type="http://schemas.openxmlformats.org/officeDocument/2006/relationships/hyperlink" Target="https://www.bangkokbiznews.com/finance/stock/1135756" TargetMode="External"/><Relationship Id="rId1188" Type="http://schemas.openxmlformats.org/officeDocument/2006/relationships/hyperlink" Target="https://www.bangkokbiznews.com/finance/stock/1125735" TargetMode="External"/><Relationship Id="rId2035" Type="http://schemas.openxmlformats.org/officeDocument/2006/relationships/hyperlink" Target="https://www.bangkokbiznews.com/finance/stock/1098882" TargetMode="External"/><Relationship Id="rId112" Type="http://schemas.openxmlformats.org/officeDocument/2006/relationships/hyperlink" Target="https://www.bangkokbiznews.com/finance/stock/1141554" TargetMode="External"/><Relationship Id="rId596" Type="http://schemas.openxmlformats.org/officeDocument/2006/relationships/hyperlink" Target="https://www.bangkokbiznews.com/finance/stock/1135756" TargetMode="External"/><Relationship Id="rId1189" Type="http://schemas.openxmlformats.org/officeDocument/2006/relationships/hyperlink" Target="https://www.bangkokbiznews.com/finance/stock/1125726" TargetMode="External"/><Relationship Id="rId2036" Type="http://schemas.openxmlformats.org/officeDocument/2006/relationships/hyperlink" Target="https://www.bangkokbiznews.com/finance/stock/1098795" TargetMode="External"/><Relationship Id="rId111" Type="http://schemas.openxmlformats.org/officeDocument/2006/relationships/hyperlink" Target="https://www.bangkokbiznews.com/finance/stock/1141554" TargetMode="External"/><Relationship Id="rId595" Type="http://schemas.openxmlformats.org/officeDocument/2006/relationships/hyperlink" Target="https://www.bangkokbiznews.com/finance/stock/1135724" TargetMode="External"/><Relationship Id="rId2037" Type="http://schemas.openxmlformats.org/officeDocument/2006/relationships/hyperlink" Target="https://www.bangkokbiznews.com/finance/stock/1098864" TargetMode="External"/><Relationship Id="rId1136" Type="http://schemas.openxmlformats.org/officeDocument/2006/relationships/hyperlink" Target="https://www.bangkokbiznews.com/finance/stock/1126296" TargetMode="External"/><Relationship Id="rId1137" Type="http://schemas.openxmlformats.org/officeDocument/2006/relationships/hyperlink" Target="https://www.bangkokbiznews.com/finance/stock/1126292" TargetMode="External"/><Relationship Id="rId1138" Type="http://schemas.openxmlformats.org/officeDocument/2006/relationships/hyperlink" Target="https://www.bangkokbiznews.com/finance/stock/1126289" TargetMode="External"/><Relationship Id="rId1139" Type="http://schemas.openxmlformats.org/officeDocument/2006/relationships/hyperlink" Target="https://www.bangkokbiznews.com/finance/stock/1126262" TargetMode="External"/><Relationship Id="rId547" Type="http://schemas.openxmlformats.org/officeDocument/2006/relationships/hyperlink" Target="https://www.bangkokbiznews.com/finance/stock/1136009" TargetMode="External"/><Relationship Id="rId546" Type="http://schemas.openxmlformats.org/officeDocument/2006/relationships/hyperlink" Target="https://www.bangkokbiznews.com/finance/stock/1136033" TargetMode="External"/><Relationship Id="rId545" Type="http://schemas.openxmlformats.org/officeDocument/2006/relationships/hyperlink" Target="https://www.bangkokbiznews.com/finance/stock/1136033" TargetMode="External"/><Relationship Id="rId544" Type="http://schemas.openxmlformats.org/officeDocument/2006/relationships/hyperlink" Target="https://www.bangkokbiznews.com/finance/stock/1136047" TargetMode="External"/><Relationship Id="rId549" Type="http://schemas.openxmlformats.org/officeDocument/2006/relationships/hyperlink" Target="https://www.bangkokbiznews.com/finance/stock/1135993" TargetMode="External"/><Relationship Id="rId548" Type="http://schemas.openxmlformats.org/officeDocument/2006/relationships/hyperlink" Target="https://www.bangkokbiznews.com/finance/stock/1135993" TargetMode="External"/><Relationship Id="rId1130" Type="http://schemas.openxmlformats.org/officeDocument/2006/relationships/hyperlink" Target="https://www.bangkokbiznews.com/finance/stock/1126459" TargetMode="External"/><Relationship Id="rId1131" Type="http://schemas.openxmlformats.org/officeDocument/2006/relationships/hyperlink" Target="https://www.bangkokbiznews.com/finance/stock/1126457" TargetMode="External"/><Relationship Id="rId543" Type="http://schemas.openxmlformats.org/officeDocument/2006/relationships/hyperlink" Target="https://www.bangkokbiznews.com/finance/stock/1136047" TargetMode="External"/><Relationship Id="rId1132" Type="http://schemas.openxmlformats.org/officeDocument/2006/relationships/hyperlink" Target="https://www.bangkokbiznews.com/blogs/finance/stock/1126441" TargetMode="External"/><Relationship Id="rId542" Type="http://schemas.openxmlformats.org/officeDocument/2006/relationships/hyperlink" Target="https://www.bangkokbiznews.com/finance/stock/1136043" TargetMode="External"/><Relationship Id="rId1133" Type="http://schemas.openxmlformats.org/officeDocument/2006/relationships/hyperlink" Target="https://www.bangkokbiznews.com/finance/stock/1126377" TargetMode="External"/><Relationship Id="rId541" Type="http://schemas.openxmlformats.org/officeDocument/2006/relationships/hyperlink" Target="https://www.bangkokbiznews.com/finance/stock/1136043" TargetMode="External"/><Relationship Id="rId1134" Type="http://schemas.openxmlformats.org/officeDocument/2006/relationships/hyperlink" Target="https://www.bangkokbiznews.com/finance/stock/1126372" TargetMode="External"/><Relationship Id="rId540" Type="http://schemas.openxmlformats.org/officeDocument/2006/relationships/hyperlink" Target="https://www.bangkokbiznews.com/finance/stock/1136108" TargetMode="External"/><Relationship Id="rId1135" Type="http://schemas.openxmlformats.org/officeDocument/2006/relationships/hyperlink" Target="https://www.bangkokbiznews.com/finance/stock/1126348" TargetMode="External"/><Relationship Id="rId1125" Type="http://schemas.openxmlformats.org/officeDocument/2006/relationships/hyperlink" Target="https://www.bangkokbiznews.com/finance/stock/1131094" TargetMode="External"/><Relationship Id="rId1126" Type="http://schemas.openxmlformats.org/officeDocument/2006/relationships/hyperlink" Target="https://www.bangkokbiznews.com/finance/stock/1126512" TargetMode="External"/><Relationship Id="rId1127" Type="http://schemas.openxmlformats.org/officeDocument/2006/relationships/hyperlink" Target="https://www.bangkokbiznews.com/finance/stock/1126476" TargetMode="External"/><Relationship Id="rId1128" Type="http://schemas.openxmlformats.org/officeDocument/2006/relationships/hyperlink" Target="https://www.bangkokbiznews.com/finance/stock/1126461" TargetMode="External"/><Relationship Id="rId1129" Type="http://schemas.openxmlformats.org/officeDocument/2006/relationships/hyperlink" Target="https://www.bangkokbiznews.com/finance/stock/1126462" TargetMode="External"/><Relationship Id="rId536" Type="http://schemas.openxmlformats.org/officeDocument/2006/relationships/hyperlink" Target="https://www.bangkokbiznews.com/finance/stock/1136141" TargetMode="External"/><Relationship Id="rId535" Type="http://schemas.openxmlformats.org/officeDocument/2006/relationships/hyperlink" Target="https://www.bangkokbiznews.com/finance/stock/1136141" TargetMode="External"/><Relationship Id="rId534" Type="http://schemas.openxmlformats.org/officeDocument/2006/relationships/hyperlink" Target="https://www.bangkokbiznews.com/finance/stock/1136169" TargetMode="External"/><Relationship Id="rId533" Type="http://schemas.openxmlformats.org/officeDocument/2006/relationships/hyperlink" Target="https://www.bangkokbiznews.com/finance/stock/1136169" TargetMode="External"/><Relationship Id="rId539" Type="http://schemas.openxmlformats.org/officeDocument/2006/relationships/hyperlink" Target="https://www.bangkokbiznews.com/finance/stock/1136108" TargetMode="External"/><Relationship Id="rId538" Type="http://schemas.openxmlformats.org/officeDocument/2006/relationships/hyperlink" Target="https://www.bangkokbiznews.com/finance/stock/1136118" TargetMode="External"/><Relationship Id="rId537" Type="http://schemas.openxmlformats.org/officeDocument/2006/relationships/hyperlink" Target="https://www.bangkokbiznews.com/finance/stock/1136118" TargetMode="External"/><Relationship Id="rId1120" Type="http://schemas.openxmlformats.org/officeDocument/2006/relationships/hyperlink" Target="https://www.bangkokbiznews.com/finance/stock/1126580" TargetMode="External"/><Relationship Id="rId532" Type="http://schemas.openxmlformats.org/officeDocument/2006/relationships/hyperlink" Target="https://www.bangkokbiznews.com/finance/stock/1136168" TargetMode="External"/><Relationship Id="rId1121" Type="http://schemas.openxmlformats.org/officeDocument/2006/relationships/hyperlink" Target="https://www.bangkokbiznews.com/finance/stock/1126573" TargetMode="External"/><Relationship Id="rId531" Type="http://schemas.openxmlformats.org/officeDocument/2006/relationships/hyperlink" Target="https://www.bangkokbiznews.com/finance/stock/1136168" TargetMode="External"/><Relationship Id="rId1122" Type="http://schemas.openxmlformats.org/officeDocument/2006/relationships/hyperlink" Target="https://www.bangkokbiznews.com/finance/stock/1126573" TargetMode="External"/><Relationship Id="rId530" Type="http://schemas.openxmlformats.org/officeDocument/2006/relationships/hyperlink" Target="https://www.bangkokbiznews.com/finance/stock/1136168" TargetMode="External"/><Relationship Id="rId1123" Type="http://schemas.openxmlformats.org/officeDocument/2006/relationships/hyperlink" Target="https://www.bangkokbiznews.com/finance/stock/1126568" TargetMode="External"/><Relationship Id="rId1124" Type="http://schemas.openxmlformats.org/officeDocument/2006/relationships/hyperlink" Target="https://www.bangkokbiznews.com/finance/stock/1126548" TargetMode="External"/><Relationship Id="rId1158" Type="http://schemas.openxmlformats.org/officeDocument/2006/relationships/hyperlink" Target="https://www.bangkokbiznews.com/finance/stock/1125963" TargetMode="External"/><Relationship Id="rId2005" Type="http://schemas.openxmlformats.org/officeDocument/2006/relationships/hyperlink" Target="https://www.bangkokbiznews.com/finance/stock/1100059" TargetMode="External"/><Relationship Id="rId1159" Type="http://schemas.openxmlformats.org/officeDocument/2006/relationships/hyperlink" Target="https://www.bangkokbiznews.com/finance/stock/1125936" TargetMode="External"/><Relationship Id="rId2006" Type="http://schemas.openxmlformats.org/officeDocument/2006/relationships/hyperlink" Target="https://www.bangkokbiznews.com/finance/stock/1100033" TargetMode="External"/><Relationship Id="rId2007" Type="http://schemas.openxmlformats.org/officeDocument/2006/relationships/hyperlink" Target="https://www.bangkokbiznews.com/finance/stock/1099998" TargetMode="External"/><Relationship Id="rId2008" Type="http://schemas.openxmlformats.org/officeDocument/2006/relationships/hyperlink" Target="https://www.bangkokbiznews.com/finance/stock/1099976" TargetMode="External"/><Relationship Id="rId2009" Type="http://schemas.openxmlformats.org/officeDocument/2006/relationships/hyperlink" Target="https://www.bangkokbiznews.com/finance/stock/1099813" TargetMode="External"/><Relationship Id="rId569" Type="http://schemas.openxmlformats.org/officeDocument/2006/relationships/hyperlink" Target="https://www.bangkokbiznews.com/finance/stock/1135922" TargetMode="External"/><Relationship Id="rId568" Type="http://schemas.openxmlformats.org/officeDocument/2006/relationships/hyperlink" Target="https://www.bangkokbiznews.com/finance/stock/1135922" TargetMode="External"/><Relationship Id="rId567" Type="http://schemas.openxmlformats.org/officeDocument/2006/relationships/hyperlink" Target="https://www.bangkokbiznews.com/finance/stock/1135920" TargetMode="External"/><Relationship Id="rId566" Type="http://schemas.openxmlformats.org/officeDocument/2006/relationships/hyperlink" Target="https://www.bangkokbiznews.com/finance/stock/1135920" TargetMode="External"/><Relationship Id="rId561" Type="http://schemas.openxmlformats.org/officeDocument/2006/relationships/hyperlink" Target="https://www.bangkokbiznews.com/finance/stock/1136059" TargetMode="External"/><Relationship Id="rId1150" Type="http://schemas.openxmlformats.org/officeDocument/2006/relationships/hyperlink" Target="https://www.bangkokbiznews.com/finance/stock/1126071" TargetMode="External"/><Relationship Id="rId560" Type="http://schemas.openxmlformats.org/officeDocument/2006/relationships/hyperlink" Target="https://www.bangkokbiznews.com/finance/stock/1136059" TargetMode="External"/><Relationship Id="rId1151" Type="http://schemas.openxmlformats.org/officeDocument/2006/relationships/hyperlink" Target="https://www.bangkokbiznews.com/finance/stock/1126067" TargetMode="External"/><Relationship Id="rId1152" Type="http://schemas.openxmlformats.org/officeDocument/2006/relationships/hyperlink" Target="https://www.bangkokbiznews.com/finance/stock/1126063" TargetMode="External"/><Relationship Id="rId1153" Type="http://schemas.openxmlformats.org/officeDocument/2006/relationships/hyperlink" Target="https://www.bangkokbiznews.com/finance/stock/1126054" TargetMode="External"/><Relationship Id="rId2000" Type="http://schemas.openxmlformats.org/officeDocument/2006/relationships/hyperlink" Target="https://www.bangkokbiznews.com/finance/stock/1100157" TargetMode="External"/><Relationship Id="rId565" Type="http://schemas.openxmlformats.org/officeDocument/2006/relationships/hyperlink" Target="https://www.bangkokbiznews.com/finance/stock/1135920" TargetMode="External"/><Relationship Id="rId1154" Type="http://schemas.openxmlformats.org/officeDocument/2006/relationships/hyperlink" Target="https://www.bangkokbiznews.com/finance/stock/1126012" TargetMode="External"/><Relationship Id="rId2001" Type="http://schemas.openxmlformats.org/officeDocument/2006/relationships/hyperlink" Target="https://www.bangkokbiznews.com/finance/stock/1100204" TargetMode="External"/><Relationship Id="rId564" Type="http://schemas.openxmlformats.org/officeDocument/2006/relationships/hyperlink" Target="https://www.bangkokbiznews.com/finance/stock/1135920" TargetMode="External"/><Relationship Id="rId1155" Type="http://schemas.openxmlformats.org/officeDocument/2006/relationships/hyperlink" Target="https://www.bangkokbiznews.com/finance/stock/1125992" TargetMode="External"/><Relationship Id="rId2002" Type="http://schemas.openxmlformats.org/officeDocument/2006/relationships/hyperlink" Target="https://www.bangkokbiznews.com/finance/stock/1100146" TargetMode="External"/><Relationship Id="rId563" Type="http://schemas.openxmlformats.org/officeDocument/2006/relationships/hyperlink" Target="https://www.bangkokbiznews.com/finance/stock/1135924" TargetMode="External"/><Relationship Id="rId1156" Type="http://schemas.openxmlformats.org/officeDocument/2006/relationships/hyperlink" Target="https://www.bangkokbiznews.com/finance/stock/1125983" TargetMode="External"/><Relationship Id="rId2003" Type="http://schemas.openxmlformats.org/officeDocument/2006/relationships/hyperlink" Target="https://www.bangkokbiznews.com/finance/stock/1100146" TargetMode="External"/><Relationship Id="rId562" Type="http://schemas.openxmlformats.org/officeDocument/2006/relationships/hyperlink" Target="https://www.bangkokbiznews.com/finance/stock/1135925" TargetMode="External"/><Relationship Id="rId1157" Type="http://schemas.openxmlformats.org/officeDocument/2006/relationships/hyperlink" Target="https://www.bangkokbiznews.com/finance/stock/1125975" TargetMode="External"/><Relationship Id="rId2004" Type="http://schemas.openxmlformats.org/officeDocument/2006/relationships/hyperlink" Target="https://www.bangkokbiznews.com/finance/stock/1100059" TargetMode="External"/><Relationship Id="rId1147" Type="http://schemas.openxmlformats.org/officeDocument/2006/relationships/hyperlink" Target="https://www.bangkokbiznews.com/finance/stock/1126198" TargetMode="External"/><Relationship Id="rId1148" Type="http://schemas.openxmlformats.org/officeDocument/2006/relationships/hyperlink" Target="https://www.bangkokbiznews.com/finance/stock/1126151" TargetMode="External"/><Relationship Id="rId1149" Type="http://schemas.openxmlformats.org/officeDocument/2006/relationships/hyperlink" Target="https://www.bangkokbiznews.com/finance/stock/1126139" TargetMode="External"/><Relationship Id="rId558" Type="http://schemas.openxmlformats.org/officeDocument/2006/relationships/hyperlink" Target="https://www.bangkokbiznews.com/finance/stock/1135917" TargetMode="External"/><Relationship Id="rId557" Type="http://schemas.openxmlformats.org/officeDocument/2006/relationships/hyperlink" Target="https://www.bangkokbiznews.com/finance/stock/1135940" TargetMode="External"/><Relationship Id="rId556" Type="http://schemas.openxmlformats.org/officeDocument/2006/relationships/hyperlink" Target="https://www.bangkokbiznews.com/finance/stock/1135940" TargetMode="External"/><Relationship Id="rId555" Type="http://schemas.openxmlformats.org/officeDocument/2006/relationships/hyperlink" Target="https://www.bangkokbiznews.com/finance/stock/1135940" TargetMode="External"/><Relationship Id="rId559" Type="http://schemas.openxmlformats.org/officeDocument/2006/relationships/hyperlink" Target="https://www.bangkokbiznews.com/finance/stock/1135917" TargetMode="External"/><Relationship Id="rId550" Type="http://schemas.openxmlformats.org/officeDocument/2006/relationships/hyperlink" Target="https://www.bangkokbiznews.com/finance/stock/1135969" TargetMode="External"/><Relationship Id="rId1140" Type="http://schemas.openxmlformats.org/officeDocument/2006/relationships/hyperlink" Target="https://www.bangkokbiznews.com/finance/stock/1126261" TargetMode="External"/><Relationship Id="rId1141" Type="http://schemas.openxmlformats.org/officeDocument/2006/relationships/hyperlink" Target="https://www.bangkokbiznews.com/finance/stock/1126259" TargetMode="External"/><Relationship Id="rId1142" Type="http://schemas.openxmlformats.org/officeDocument/2006/relationships/hyperlink" Target="https://www.bangkokbiznews.com/finance/stock/1126260" TargetMode="External"/><Relationship Id="rId554" Type="http://schemas.openxmlformats.org/officeDocument/2006/relationships/hyperlink" Target="https://www.bangkokbiznews.com/finance/stock/1135967" TargetMode="External"/><Relationship Id="rId1143" Type="http://schemas.openxmlformats.org/officeDocument/2006/relationships/hyperlink" Target="https://www.bangkokbiznews.com/finance/stock/1126252" TargetMode="External"/><Relationship Id="rId553" Type="http://schemas.openxmlformats.org/officeDocument/2006/relationships/hyperlink" Target="https://www.bangkokbiznews.com/finance/stock/1135967" TargetMode="External"/><Relationship Id="rId1144" Type="http://schemas.openxmlformats.org/officeDocument/2006/relationships/hyperlink" Target="https://www.bangkokbiznews.com/finance/stock/1126244" TargetMode="External"/><Relationship Id="rId552" Type="http://schemas.openxmlformats.org/officeDocument/2006/relationships/hyperlink" Target="https://www.bangkokbiznews.com/finance/stock/1135969" TargetMode="External"/><Relationship Id="rId1145" Type="http://schemas.openxmlformats.org/officeDocument/2006/relationships/hyperlink" Target="https://www.bangkokbiznews.com/finance/stock/1126236" TargetMode="External"/><Relationship Id="rId551" Type="http://schemas.openxmlformats.org/officeDocument/2006/relationships/hyperlink" Target="https://www.bangkokbiznews.com/finance/stock/1135969" TargetMode="External"/><Relationship Id="rId1146" Type="http://schemas.openxmlformats.org/officeDocument/2006/relationships/hyperlink" Target="https://www.bangkokbiznews.com/finance/stock/1126221" TargetMode="External"/><Relationship Id="rId2060" Type="http://schemas.openxmlformats.org/officeDocument/2006/relationships/hyperlink" Target="https://www.bangkokbiznews.com/finance/stock/1097915" TargetMode="External"/><Relationship Id="rId2061" Type="http://schemas.openxmlformats.org/officeDocument/2006/relationships/hyperlink" Target="https://www.bangkokbiznews.com/finance/stock/1097905" TargetMode="External"/><Relationship Id="rId2062" Type="http://schemas.openxmlformats.org/officeDocument/2006/relationships/hyperlink" Target="https://www.bangkokbiznews.com/finance/stock/1097909" TargetMode="External"/><Relationship Id="rId2063" Type="http://schemas.openxmlformats.org/officeDocument/2006/relationships/hyperlink" Target="https://www.bangkokbiznews.com/finance/stock/1097909" TargetMode="External"/><Relationship Id="rId2064" Type="http://schemas.openxmlformats.org/officeDocument/2006/relationships/hyperlink" Target="https://www.bangkokbiznews.com/finance/stock/1097909" TargetMode="External"/><Relationship Id="rId2065" Type="http://schemas.openxmlformats.org/officeDocument/2006/relationships/hyperlink" Target="https://www.bangkokbiznews.com/finance/stock/1097856" TargetMode="External"/><Relationship Id="rId2066" Type="http://schemas.openxmlformats.org/officeDocument/2006/relationships/hyperlink" Target="https://www.bangkokbiznews.com/finance/stock/1097849" TargetMode="External"/><Relationship Id="rId2067" Type="http://schemas.openxmlformats.org/officeDocument/2006/relationships/hyperlink" Target="https://www.bangkokbiznews.com/finance/stock/1097849" TargetMode="External"/><Relationship Id="rId2068" Type="http://schemas.openxmlformats.org/officeDocument/2006/relationships/hyperlink" Target="https://www.bangkokbiznews.com/finance/stock/1097807" TargetMode="External"/><Relationship Id="rId2069" Type="http://schemas.openxmlformats.org/officeDocument/2006/relationships/hyperlink" Target="https://www.bangkokbiznews.com/finance/stock/1097807" TargetMode="External"/><Relationship Id="rId2050" Type="http://schemas.openxmlformats.org/officeDocument/2006/relationships/hyperlink" Target="https://www.bangkokbiznews.com/finance/stock/1098138" TargetMode="External"/><Relationship Id="rId2051" Type="http://schemas.openxmlformats.org/officeDocument/2006/relationships/hyperlink" Target="https://www.bangkokbiznews.com/finance/stock/1098088" TargetMode="External"/><Relationship Id="rId495" Type="http://schemas.openxmlformats.org/officeDocument/2006/relationships/hyperlink" Target="https://www.bangkokbiznews.com/finance/stock/1136485" TargetMode="External"/><Relationship Id="rId2052" Type="http://schemas.openxmlformats.org/officeDocument/2006/relationships/hyperlink" Target="https://www.bangkokbiznews.com/finance/stock/1098060" TargetMode="External"/><Relationship Id="rId494" Type="http://schemas.openxmlformats.org/officeDocument/2006/relationships/hyperlink" Target="https://www.bangkokbiznews.com/finance/stock/1136487" TargetMode="External"/><Relationship Id="rId2053" Type="http://schemas.openxmlformats.org/officeDocument/2006/relationships/hyperlink" Target="https://www.bangkokbiznews.com/finance/stock/1098052" TargetMode="External"/><Relationship Id="rId493" Type="http://schemas.openxmlformats.org/officeDocument/2006/relationships/hyperlink" Target="https://www.bangkokbiznews.com/finance/stock/1136507" TargetMode="External"/><Relationship Id="rId2054" Type="http://schemas.openxmlformats.org/officeDocument/2006/relationships/hyperlink" Target="https://www.bangkokbiznews.com/finance/stock/1098052" TargetMode="External"/><Relationship Id="rId492" Type="http://schemas.openxmlformats.org/officeDocument/2006/relationships/hyperlink" Target="https://www.bangkokbiznews.com/finance/stock/1136507" TargetMode="External"/><Relationship Id="rId2055" Type="http://schemas.openxmlformats.org/officeDocument/2006/relationships/hyperlink" Target="https://www.bangkokbiznews.com/finance/stock/1097988" TargetMode="External"/><Relationship Id="rId499" Type="http://schemas.openxmlformats.org/officeDocument/2006/relationships/hyperlink" Target="https://www.bangkokbiznews.com/finance/stock/1136444" TargetMode="External"/><Relationship Id="rId2056" Type="http://schemas.openxmlformats.org/officeDocument/2006/relationships/hyperlink" Target="https://www.bangkokbiznews.com/finance/stock/1097933" TargetMode="External"/><Relationship Id="rId498" Type="http://schemas.openxmlformats.org/officeDocument/2006/relationships/hyperlink" Target="https://www.bangkokbiznews.com/finance/stock/1136452" TargetMode="External"/><Relationship Id="rId2057" Type="http://schemas.openxmlformats.org/officeDocument/2006/relationships/hyperlink" Target="https://www.bangkokbiznews.com/finance/stock/1097933" TargetMode="External"/><Relationship Id="rId497" Type="http://schemas.openxmlformats.org/officeDocument/2006/relationships/hyperlink" Target="https://www.bangkokbiznews.com/finance/stock/1136483" TargetMode="External"/><Relationship Id="rId2058" Type="http://schemas.openxmlformats.org/officeDocument/2006/relationships/hyperlink" Target="https://www.bangkokbiznews.com/finance/stock/1097922" TargetMode="External"/><Relationship Id="rId496" Type="http://schemas.openxmlformats.org/officeDocument/2006/relationships/hyperlink" Target="https://www.bangkokbiznews.com/finance/stock/1136483" TargetMode="External"/><Relationship Id="rId2059" Type="http://schemas.openxmlformats.org/officeDocument/2006/relationships/hyperlink" Target="https://www.bangkokbiznews.com/finance/stock/1097922" TargetMode="External"/><Relationship Id="rId2080" Type="http://schemas.openxmlformats.org/officeDocument/2006/relationships/hyperlink" Target="https://www.bangkokbiznews.com/finance/stock/1097471" TargetMode="External"/><Relationship Id="rId2081" Type="http://schemas.openxmlformats.org/officeDocument/2006/relationships/hyperlink" Target="https://www.bangkokbiznews.com/finance/stock/1097378" TargetMode="External"/><Relationship Id="rId2082" Type="http://schemas.openxmlformats.org/officeDocument/2006/relationships/hyperlink" Target="https://www.bangkokbiznews.com/finance/stock/1097378" TargetMode="External"/><Relationship Id="rId2083" Type="http://schemas.openxmlformats.org/officeDocument/2006/relationships/drawing" Target="../drawings/drawing1.xml"/><Relationship Id="rId2070" Type="http://schemas.openxmlformats.org/officeDocument/2006/relationships/hyperlink" Target="https://www.bangkokbiznews.com/finance/stock/1097796" TargetMode="External"/><Relationship Id="rId2071" Type="http://schemas.openxmlformats.org/officeDocument/2006/relationships/hyperlink" Target="https://www.bangkokbiznews.com/finance/stock/1097796" TargetMode="External"/><Relationship Id="rId2072" Type="http://schemas.openxmlformats.org/officeDocument/2006/relationships/hyperlink" Target="https://www.bangkokbiznews.com/finance/stock/1097790" TargetMode="External"/><Relationship Id="rId2073" Type="http://schemas.openxmlformats.org/officeDocument/2006/relationships/hyperlink" Target="https://www.bangkokbiznews.com/finance/stock/1097728" TargetMode="External"/><Relationship Id="rId2074" Type="http://schemas.openxmlformats.org/officeDocument/2006/relationships/hyperlink" Target="https://www.bangkokbiznews.com/finance/stock/1097728" TargetMode="External"/><Relationship Id="rId2075" Type="http://schemas.openxmlformats.org/officeDocument/2006/relationships/hyperlink" Target="https://www.bangkokbiznews.com/finance/stock/1097728" TargetMode="External"/><Relationship Id="rId2076" Type="http://schemas.openxmlformats.org/officeDocument/2006/relationships/hyperlink" Target="https://www.bangkokbiznews.com/finance/stock/1097730" TargetMode="External"/><Relationship Id="rId2077" Type="http://schemas.openxmlformats.org/officeDocument/2006/relationships/hyperlink" Target="https://www.bangkokbiznews.com/finance/stock/1097730" TargetMode="External"/><Relationship Id="rId2078" Type="http://schemas.openxmlformats.org/officeDocument/2006/relationships/hyperlink" Target="https://www.bangkokbiznews.com/finance/stock/1097659" TargetMode="External"/><Relationship Id="rId2079" Type="http://schemas.openxmlformats.org/officeDocument/2006/relationships/hyperlink" Target="https://www.bangkokbiznews.com/finance/stock/1097479" TargetMode="External"/><Relationship Id="rId1610" Type="http://schemas.openxmlformats.org/officeDocument/2006/relationships/hyperlink" Target="https://www.bangkokbiznews.com/finance/stock/1116466" TargetMode="External"/><Relationship Id="rId1611" Type="http://schemas.openxmlformats.org/officeDocument/2006/relationships/hyperlink" Target="https://www.bangkokbiznews.com/finance/stock/1116367" TargetMode="External"/><Relationship Id="rId1612" Type="http://schemas.openxmlformats.org/officeDocument/2006/relationships/hyperlink" Target="https://www.bangkokbiznews.com/finance/stock/1116367" TargetMode="External"/><Relationship Id="rId1613" Type="http://schemas.openxmlformats.org/officeDocument/2006/relationships/hyperlink" Target="https://www.bangkokbiznews.com/finance/stock/1116371" TargetMode="External"/><Relationship Id="rId1614" Type="http://schemas.openxmlformats.org/officeDocument/2006/relationships/hyperlink" Target="https://www.bangkokbiznews.com/finance/stock/1116369" TargetMode="External"/><Relationship Id="rId1615" Type="http://schemas.openxmlformats.org/officeDocument/2006/relationships/hyperlink" Target="https://www.bangkokbiznews.com/finance/stock/1116369" TargetMode="External"/><Relationship Id="rId1616" Type="http://schemas.openxmlformats.org/officeDocument/2006/relationships/hyperlink" Target="https://www.bangkokbiznews.com/finance/stock/1116365" TargetMode="External"/><Relationship Id="rId907" Type="http://schemas.openxmlformats.org/officeDocument/2006/relationships/hyperlink" Target="https://www.bangkokbiznews.com/finance/stock/1130512" TargetMode="External"/><Relationship Id="rId1617" Type="http://schemas.openxmlformats.org/officeDocument/2006/relationships/hyperlink" Target="https://www.bangkokbiznews.com/finance/stock/1116365" TargetMode="External"/><Relationship Id="rId906" Type="http://schemas.openxmlformats.org/officeDocument/2006/relationships/hyperlink" Target="https://www.bangkokbiznews.com/finance/stock/1130526" TargetMode="External"/><Relationship Id="rId1618" Type="http://schemas.openxmlformats.org/officeDocument/2006/relationships/hyperlink" Target="https://www.bangkokbiznews.com/finance/stock/1116365" TargetMode="External"/><Relationship Id="rId905" Type="http://schemas.openxmlformats.org/officeDocument/2006/relationships/hyperlink" Target="https://www.bangkokbiznews.com/finance/stock/1130542" TargetMode="External"/><Relationship Id="rId1619" Type="http://schemas.openxmlformats.org/officeDocument/2006/relationships/hyperlink" Target="https://www.bangkokbiznews.com/finance/stock/1116341" TargetMode="External"/><Relationship Id="rId904" Type="http://schemas.openxmlformats.org/officeDocument/2006/relationships/hyperlink" Target="https://www.bangkokbiznews.com/finance/stock/1130542" TargetMode="External"/><Relationship Id="rId909" Type="http://schemas.openxmlformats.org/officeDocument/2006/relationships/hyperlink" Target="https://www.bangkokbiznews.com/finance/stock/1130453" TargetMode="External"/><Relationship Id="rId908" Type="http://schemas.openxmlformats.org/officeDocument/2006/relationships/hyperlink" Target="https://www.bangkokbiznews.com/finance/stock/1130512" TargetMode="External"/><Relationship Id="rId903" Type="http://schemas.openxmlformats.org/officeDocument/2006/relationships/hyperlink" Target="https://www.bangkokbiznews.com/finance/stock/1130537" TargetMode="External"/><Relationship Id="rId902" Type="http://schemas.openxmlformats.org/officeDocument/2006/relationships/hyperlink" Target="https://www.bangkokbiznews.com/finance/stock/1130665" TargetMode="External"/><Relationship Id="rId901" Type="http://schemas.openxmlformats.org/officeDocument/2006/relationships/hyperlink" Target="https://www.bangkokbiznews.com/finance/stock/1130665" TargetMode="External"/><Relationship Id="rId900" Type="http://schemas.openxmlformats.org/officeDocument/2006/relationships/hyperlink" Target="https://www.bangkokbiznews.com/finance/stock/1130669" TargetMode="External"/><Relationship Id="rId1600" Type="http://schemas.openxmlformats.org/officeDocument/2006/relationships/hyperlink" Target="https://www.bangkokbiznews.com/finance/stock/1116758" TargetMode="External"/><Relationship Id="rId1601" Type="http://schemas.openxmlformats.org/officeDocument/2006/relationships/hyperlink" Target="https://www.bangkokbiznews.com/finance/stock/1116758" TargetMode="External"/><Relationship Id="rId1602" Type="http://schemas.openxmlformats.org/officeDocument/2006/relationships/hyperlink" Target="https://www.bangkokbiznews.com/finance/stock/1116776" TargetMode="External"/><Relationship Id="rId1603" Type="http://schemas.openxmlformats.org/officeDocument/2006/relationships/hyperlink" Target="https://www.bangkokbiznews.com/finance/stock/1116776" TargetMode="External"/><Relationship Id="rId1604" Type="http://schemas.openxmlformats.org/officeDocument/2006/relationships/hyperlink" Target="https://www.bangkokbiznews.com/finance/stock/1116755" TargetMode="External"/><Relationship Id="rId1605" Type="http://schemas.openxmlformats.org/officeDocument/2006/relationships/hyperlink" Target="https://www.bangkokbiznews.com/finance/stock/1116755" TargetMode="External"/><Relationship Id="rId1606" Type="http://schemas.openxmlformats.org/officeDocument/2006/relationships/hyperlink" Target="https://www.bangkokbiznews.com/finance/stock/1116747" TargetMode="External"/><Relationship Id="rId1607" Type="http://schemas.openxmlformats.org/officeDocument/2006/relationships/hyperlink" Target="https://www.bangkokbiznews.com/finance/stock/1116696" TargetMode="External"/><Relationship Id="rId1608" Type="http://schemas.openxmlformats.org/officeDocument/2006/relationships/hyperlink" Target="https://www.bangkokbiznews.com/finance/stock/1116557" TargetMode="External"/><Relationship Id="rId1609" Type="http://schemas.openxmlformats.org/officeDocument/2006/relationships/hyperlink" Target="https://www.bangkokbiznews.com/finance/stock/1116544" TargetMode="External"/><Relationship Id="rId1631" Type="http://schemas.openxmlformats.org/officeDocument/2006/relationships/hyperlink" Target="https://www.bangkokbiznews.com/finance/stock/1116002" TargetMode="External"/><Relationship Id="rId1632" Type="http://schemas.openxmlformats.org/officeDocument/2006/relationships/hyperlink" Target="https://www.bangkokbiznews.com/finance/stock/1115969" TargetMode="External"/><Relationship Id="rId1633" Type="http://schemas.openxmlformats.org/officeDocument/2006/relationships/hyperlink" Target="https://www.bangkokbiznews.com/finance/stock/1115951" TargetMode="External"/><Relationship Id="rId1634" Type="http://schemas.openxmlformats.org/officeDocument/2006/relationships/hyperlink" Target="https://www.bangkokbiznews.com/finance/stock/1115930" TargetMode="External"/><Relationship Id="rId1635" Type="http://schemas.openxmlformats.org/officeDocument/2006/relationships/hyperlink" Target="https://www.bangkokbiznews.com/finance/stock/1115930" TargetMode="External"/><Relationship Id="rId1636" Type="http://schemas.openxmlformats.org/officeDocument/2006/relationships/hyperlink" Target="https://www.bangkokbiznews.com/finance/stock/1115859" TargetMode="External"/><Relationship Id="rId1637" Type="http://schemas.openxmlformats.org/officeDocument/2006/relationships/hyperlink" Target="https://www.bangkokbiznews.com/finance/stock/1115859" TargetMode="External"/><Relationship Id="rId1638" Type="http://schemas.openxmlformats.org/officeDocument/2006/relationships/hyperlink" Target="https://www.bangkokbiznews.com/finance/stock/1115652" TargetMode="External"/><Relationship Id="rId929" Type="http://schemas.openxmlformats.org/officeDocument/2006/relationships/hyperlink" Target="https://www.bangkokbiznews.com/finance/stock/1130297" TargetMode="External"/><Relationship Id="rId1639" Type="http://schemas.openxmlformats.org/officeDocument/2006/relationships/hyperlink" Target="https://www.bangkokbiznews.com/finance/stock/1115637" TargetMode="External"/><Relationship Id="rId928" Type="http://schemas.openxmlformats.org/officeDocument/2006/relationships/hyperlink" Target="https://www.bangkokbiznews.com/finance/stock/1130297" TargetMode="External"/><Relationship Id="rId927" Type="http://schemas.openxmlformats.org/officeDocument/2006/relationships/hyperlink" Target="https://www.bangkokbiznews.com/finance/stock/1130297" TargetMode="External"/><Relationship Id="rId926" Type="http://schemas.openxmlformats.org/officeDocument/2006/relationships/hyperlink" Target="https://www.bangkokbiznews.com/finance/stock/1130263" TargetMode="External"/><Relationship Id="rId921" Type="http://schemas.openxmlformats.org/officeDocument/2006/relationships/hyperlink" Target="https://www.bangkokbiznews.com/finance/stock/1130359" TargetMode="External"/><Relationship Id="rId920" Type="http://schemas.openxmlformats.org/officeDocument/2006/relationships/hyperlink" Target="https://www.bangkokbiznews.com/finance/stock/1130359" TargetMode="External"/><Relationship Id="rId925" Type="http://schemas.openxmlformats.org/officeDocument/2006/relationships/hyperlink" Target="https://www.bangkokbiznews.com/finance/stock/1130263" TargetMode="External"/><Relationship Id="rId924" Type="http://schemas.openxmlformats.org/officeDocument/2006/relationships/hyperlink" Target="https://www.bangkokbiznews.com/finance/stock/1130336" TargetMode="External"/><Relationship Id="rId923" Type="http://schemas.openxmlformats.org/officeDocument/2006/relationships/hyperlink" Target="https://www.bangkokbiznews.com/finance/stock/1130348" TargetMode="External"/><Relationship Id="rId922" Type="http://schemas.openxmlformats.org/officeDocument/2006/relationships/hyperlink" Target="https://www.bangkokbiznews.com/finance/stock/1130348" TargetMode="External"/><Relationship Id="rId1630" Type="http://schemas.openxmlformats.org/officeDocument/2006/relationships/hyperlink" Target="https://www.bangkokbiznews.com/finance/stock/1115971" TargetMode="External"/><Relationship Id="rId1620" Type="http://schemas.openxmlformats.org/officeDocument/2006/relationships/hyperlink" Target="https://www.bangkokbiznews.com/finance/stock/1116341" TargetMode="External"/><Relationship Id="rId1621" Type="http://schemas.openxmlformats.org/officeDocument/2006/relationships/hyperlink" Target="https://www.bangkokbiznews.com/finance/stock/1116340" TargetMode="External"/><Relationship Id="rId1622" Type="http://schemas.openxmlformats.org/officeDocument/2006/relationships/hyperlink" Target="https://www.bangkokbiznews.com/finance/stock/1116194" TargetMode="External"/><Relationship Id="rId1623" Type="http://schemas.openxmlformats.org/officeDocument/2006/relationships/hyperlink" Target="https://www.bangkokbiznews.com/finance/stock/1116227" TargetMode="External"/><Relationship Id="rId1624" Type="http://schemas.openxmlformats.org/officeDocument/2006/relationships/hyperlink" Target="https://www.bangkokbiznews.com/finance/stock/1116112" TargetMode="External"/><Relationship Id="rId1625" Type="http://schemas.openxmlformats.org/officeDocument/2006/relationships/hyperlink" Target="https://www.bangkokbiznews.com/finance/stock/1116099" TargetMode="External"/><Relationship Id="rId1626" Type="http://schemas.openxmlformats.org/officeDocument/2006/relationships/hyperlink" Target="https://www.bangkokbiznews.com/finance/stock/1116099" TargetMode="External"/><Relationship Id="rId1627" Type="http://schemas.openxmlformats.org/officeDocument/2006/relationships/hyperlink" Target="https://www.bangkokbiznews.com/finance/stock/1116099" TargetMode="External"/><Relationship Id="rId918" Type="http://schemas.openxmlformats.org/officeDocument/2006/relationships/hyperlink" Target="https://www.bangkokbiznews.com/finance/stock/1130371" TargetMode="External"/><Relationship Id="rId1628" Type="http://schemas.openxmlformats.org/officeDocument/2006/relationships/hyperlink" Target="https://www.bangkokbiznews.com/finance/stock/1116080" TargetMode="External"/><Relationship Id="rId917" Type="http://schemas.openxmlformats.org/officeDocument/2006/relationships/hyperlink" Target="https://www.bangkokbiznews.com/finance/stock/1130377" TargetMode="External"/><Relationship Id="rId1629" Type="http://schemas.openxmlformats.org/officeDocument/2006/relationships/hyperlink" Target="https://www.bangkokbiznews.com/finance/stock/1116080" TargetMode="External"/><Relationship Id="rId916" Type="http://schemas.openxmlformats.org/officeDocument/2006/relationships/hyperlink" Target="https://www.bangkokbiznews.com/finance/stock/1130377" TargetMode="External"/><Relationship Id="rId915" Type="http://schemas.openxmlformats.org/officeDocument/2006/relationships/hyperlink" Target="https://www.bangkokbiznews.com/finance/stock/1130416" TargetMode="External"/><Relationship Id="rId919" Type="http://schemas.openxmlformats.org/officeDocument/2006/relationships/hyperlink" Target="https://www.bangkokbiznews.com/finance/stock/1130359" TargetMode="External"/><Relationship Id="rId910" Type="http://schemas.openxmlformats.org/officeDocument/2006/relationships/hyperlink" Target="https://www.bangkokbiznews.com/finance/stock/1130453" TargetMode="External"/><Relationship Id="rId914" Type="http://schemas.openxmlformats.org/officeDocument/2006/relationships/hyperlink" Target="https://www.bangkokbiznews.com/finance/stock/1130416" TargetMode="External"/><Relationship Id="rId913" Type="http://schemas.openxmlformats.org/officeDocument/2006/relationships/hyperlink" Target="https://www.bangkokbiznews.com/finance/stock/1130439" TargetMode="External"/><Relationship Id="rId912" Type="http://schemas.openxmlformats.org/officeDocument/2006/relationships/hyperlink" Target="https://www.bangkokbiznews.com/finance/stock/1130444" TargetMode="External"/><Relationship Id="rId911" Type="http://schemas.openxmlformats.org/officeDocument/2006/relationships/hyperlink" Target="https://www.bangkokbiznews.com/finance/stock/1130444" TargetMode="External"/><Relationship Id="rId1213" Type="http://schemas.openxmlformats.org/officeDocument/2006/relationships/hyperlink" Target="https://www.bangkokbiznews.com/finance/stock/1125564" TargetMode="External"/><Relationship Id="rId1697" Type="http://schemas.openxmlformats.org/officeDocument/2006/relationships/hyperlink" Target="https://www.bangkokbiznews.com/finance/stock/1114699" TargetMode="External"/><Relationship Id="rId1214" Type="http://schemas.openxmlformats.org/officeDocument/2006/relationships/hyperlink" Target="https://www.bangkokbiznews.com/finance/stock/1125556" TargetMode="External"/><Relationship Id="rId1698" Type="http://schemas.openxmlformats.org/officeDocument/2006/relationships/hyperlink" Target="https://www.bangkokbiznews.com/finance/stock/1114573" TargetMode="External"/><Relationship Id="rId1215" Type="http://schemas.openxmlformats.org/officeDocument/2006/relationships/hyperlink" Target="https://www.bangkokbiznews.com/finance/stock/1125522" TargetMode="External"/><Relationship Id="rId1699" Type="http://schemas.openxmlformats.org/officeDocument/2006/relationships/hyperlink" Target="https://www.bangkokbiznews.com/finance/stock/1114662" TargetMode="External"/><Relationship Id="rId1216" Type="http://schemas.openxmlformats.org/officeDocument/2006/relationships/hyperlink" Target="https://www.bangkokbiznews.com/finance/stock/1125523" TargetMode="External"/><Relationship Id="rId1217" Type="http://schemas.openxmlformats.org/officeDocument/2006/relationships/hyperlink" Target="https://www.bangkokbiznews.com/finance/stock/1125523" TargetMode="External"/><Relationship Id="rId1218" Type="http://schemas.openxmlformats.org/officeDocument/2006/relationships/hyperlink" Target="https://www.bangkokbiznews.com/finance/stock/1125523" TargetMode="External"/><Relationship Id="rId1219" Type="http://schemas.openxmlformats.org/officeDocument/2006/relationships/hyperlink" Target="https://www.bangkokbiznews.com/finance/stock/1125412" TargetMode="External"/><Relationship Id="rId866" Type="http://schemas.openxmlformats.org/officeDocument/2006/relationships/hyperlink" Target="https://www.bangkokbiznews.com/finance/stock/1131155" TargetMode="External"/><Relationship Id="rId865" Type="http://schemas.openxmlformats.org/officeDocument/2006/relationships/hyperlink" Target="https://www.bangkokbiznews.com/finance/stock/1131157" TargetMode="External"/><Relationship Id="rId864" Type="http://schemas.openxmlformats.org/officeDocument/2006/relationships/hyperlink" Target="https://www.bangkokbiznews.com/finance/stock/1131212" TargetMode="External"/><Relationship Id="rId863" Type="http://schemas.openxmlformats.org/officeDocument/2006/relationships/hyperlink" Target="https://www.bangkokbiznews.com/finance/stock/1131212" TargetMode="External"/><Relationship Id="rId869" Type="http://schemas.openxmlformats.org/officeDocument/2006/relationships/hyperlink" Target="https://www.bangkokbiznews.com/finance/stock/1131146" TargetMode="External"/><Relationship Id="rId868" Type="http://schemas.openxmlformats.org/officeDocument/2006/relationships/hyperlink" Target="https://www.bangkokbiznews.com/finance/stock/1131150" TargetMode="External"/><Relationship Id="rId867" Type="http://schemas.openxmlformats.org/officeDocument/2006/relationships/hyperlink" Target="https://www.bangkokbiznews.com/finance/stock/1131153" TargetMode="External"/><Relationship Id="rId1690" Type="http://schemas.openxmlformats.org/officeDocument/2006/relationships/hyperlink" Target="https://www.bangkokbiznews.com/finance/stock/1114702" TargetMode="External"/><Relationship Id="rId1691" Type="http://schemas.openxmlformats.org/officeDocument/2006/relationships/hyperlink" Target="https://www.bangkokbiznews.com/finance/stock/1114894" TargetMode="External"/><Relationship Id="rId1692" Type="http://schemas.openxmlformats.org/officeDocument/2006/relationships/hyperlink" Target="https://www.bangkokbiznews.com/finance/stock/1114894" TargetMode="External"/><Relationship Id="rId862" Type="http://schemas.openxmlformats.org/officeDocument/2006/relationships/hyperlink" Target="https://www.bangkokbiznews.com/finance/stock/1131218" TargetMode="External"/><Relationship Id="rId1693" Type="http://schemas.openxmlformats.org/officeDocument/2006/relationships/hyperlink" Target="https://www.bangkokbiznews.com/finance/stock/1114904" TargetMode="External"/><Relationship Id="rId861" Type="http://schemas.openxmlformats.org/officeDocument/2006/relationships/hyperlink" Target="https://www.bangkokbiznews.com/finance/stock/1131218" TargetMode="External"/><Relationship Id="rId1210" Type="http://schemas.openxmlformats.org/officeDocument/2006/relationships/hyperlink" Target="https://www.bangkokbiznews.com/finance/stock/1125578" TargetMode="External"/><Relationship Id="rId1694" Type="http://schemas.openxmlformats.org/officeDocument/2006/relationships/hyperlink" Target="https://www.bangkokbiznews.com/finance/stock/1114904" TargetMode="External"/><Relationship Id="rId860" Type="http://schemas.openxmlformats.org/officeDocument/2006/relationships/hyperlink" Target="https://www.bangkokbiznews.com/finance/stock/1131218" TargetMode="External"/><Relationship Id="rId1211" Type="http://schemas.openxmlformats.org/officeDocument/2006/relationships/hyperlink" Target="https://www.bangkokbiznews.com/finance/stock/1125570" TargetMode="External"/><Relationship Id="rId1695" Type="http://schemas.openxmlformats.org/officeDocument/2006/relationships/hyperlink" Target="https://www.bangkokbiznews.com/finance/stock/1114900" TargetMode="External"/><Relationship Id="rId1212" Type="http://schemas.openxmlformats.org/officeDocument/2006/relationships/hyperlink" Target="https://www.bangkokbiznews.com/finance/stock/1125570" TargetMode="External"/><Relationship Id="rId1696" Type="http://schemas.openxmlformats.org/officeDocument/2006/relationships/hyperlink" Target="https://www.bangkokbiznews.com/finance/stock/1114900" TargetMode="External"/><Relationship Id="rId1202" Type="http://schemas.openxmlformats.org/officeDocument/2006/relationships/hyperlink" Target="https://www.bangkokbiznews.com/finance/stock/1125666" TargetMode="External"/><Relationship Id="rId1686" Type="http://schemas.openxmlformats.org/officeDocument/2006/relationships/hyperlink" Target="https://www.bangkokbiznews.com/finance/stock/1115036" TargetMode="External"/><Relationship Id="rId1203" Type="http://schemas.openxmlformats.org/officeDocument/2006/relationships/hyperlink" Target="https://www.bangkokbiznews.com/finance/stock/1125660" TargetMode="External"/><Relationship Id="rId1687" Type="http://schemas.openxmlformats.org/officeDocument/2006/relationships/hyperlink" Target="https://www.bangkokbiznews.com/finance/stock/1115036" TargetMode="External"/><Relationship Id="rId1204" Type="http://schemas.openxmlformats.org/officeDocument/2006/relationships/hyperlink" Target="https://www.bangkokbiznews.com/finance/stock/1125652" TargetMode="External"/><Relationship Id="rId1688" Type="http://schemas.openxmlformats.org/officeDocument/2006/relationships/hyperlink" Target="https://www.bangkokbiznews.com/finance/stock/1115034" TargetMode="External"/><Relationship Id="rId1205" Type="http://schemas.openxmlformats.org/officeDocument/2006/relationships/hyperlink" Target="https://www.bangkokbiznews.com/finance/stock/1125652" TargetMode="External"/><Relationship Id="rId1689" Type="http://schemas.openxmlformats.org/officeDocument/2006/relationships/hyperlink" Target="https://www.bangkokbiznews.com/finance/stock/1115028" TargetMode="External"/><Relationship Id="rId1206" Type="http://schemas.openxmlformats.org/officeDocument/2006/relationships/hyperlink" Target="https://www.bangkokbiznews.com/finance/stock/1125641" TargetMode="External"/><Relationship Id="rId1207" Type="http://schemas.openxmlformats.org/officeDocument/2006/relationships/hyperlink" Target="https://www.bangkokbiznews.com/finance/stock/1125629" TargetMode="External"/><Relationship Id="rId1208" Type="http://schemas.openxmlformats.org/officeDocument/2006/relationships/hyperlink" Target="https://www.bangkokbiznews.com/finance/stock/1125578" TargetMode="External"/><Relationship Id="rId1209" Type="http://schemas.openxmlformats.org/officeDocument/2006/relationships/hyperlink" Target="https://www.bangkokbiznews.com/finance/stock/1125578" TargetMode="External"/><Relationship Id="rId855" Type="http://schemas.openxmlformats.org/officeDocument/2006/relationships/hyperlink" Target="https://www.bangkokbiznews.com/finance/stock/1131344" TargetMode="External"/><Relationship Id="rId854" Type="http://schemas.openxmlformats.org/officeDocument/2006/relationships/hyperlink" Target="https://www.bangkokbiznews.com/finance/stock/1131344" TargetMode="External"/><Relationship Id="rId853" Type="http://schemas.openxmlformats.org/officeDocument/2006/relationships/hyperlink" Target="https://www.bangkokbiznews.com/finance/stock/1131339" TargetMode="External"/><Relationship Id="rId852" Type="http://schemas.openxmlformats.org/officeDocument/2006/relationships/hyperlink" Target="https://www.bangkokbiznews.com/finance/stock/1131401" TargetMode="External"/><Relationship Id="rId859" Type="http://schemas.openxmlformats.org/officeDocument/2006/relationships/hyperlink" Target="https://www.bangkokbiznews.com/finance/stock/1131218" TargetMode="External"/><Relationship Id="rId858" Type="http://schemas.openxmlformats.org/officeDocument/2006/relationships/hyperlink" Target="https://www.bangkokbiznews.com/finance/stock/1131302" TargetMode="External"/><Relationship Id="rId857" Type="http://schemas.openxmlformats.org/officeDocument/2006/relationships/hyperlink" Target="https://www.bangkokbiznews.com/finance/stock/1131302" TargetMode="External"/><Relationship Id="rId856" Type="http://schemas.openxmlformats.org/officeDocument/2006/relationships/hyperlink" Target="https://www.bangkokbiznews.com/finance/stock/1131287" TargetMode="External"/><Relationship Id="rId1680" Type="http://schemas.openxmlformats.org/officeDocument/2006/relationships/hyperlink" Target="https://www.bangkokbiznews.com/finance/stock/1115062" TargetMode="External"/><Relationship Id="rId1681" Type="http://schemas.openxmlformats.org/officeDocument/2006/relationships/hyperlink" Target="https://www.bangkokbiznews.com/finance/stock/1115062" TargetMode="External"/><Relationship Id="rId851" Type="http://schemas.openxmlformats.org/officeDocument/2006/relationships/hyperlink" Target="https://www.bangkokbiznews.com/finance/stock/1131401" TargetMode="External"/><Relationship Id="rId1682" Type="http://schemas.openxmlformats.org/officeDocument/2006/relationships/hyperlink" Target="https://www.bangkokbiznews.com/finance/stock/1115062" TargetMode="External"/><Relationship Id="rId850" Type="http://schemas.openxmlformats.org/officeDocument/2006/relationships/hyperlink" Target="https://www.bangkokbiznews.com/finance/stock/1131401" TargetMode="External"/><Relationship Id="rId1683" Type="http://schemas.openxmlformats.org/officeDocument/2006/relationships/hyperlink" Target="https://www.bangkokbiznews.com/finance/stock/1115043" TargetMode="External"/><Relationship Id="rId1200" Type="http://schemas.openxmlformats.org/officeDocument/2006/relationships/hyperlink" Target="https://www.bangkokbiznews.com/finance/stock/1125666" TargetMode="External"/><Relationship Id="rId1684" Type="http://schemas.openxmlformats.org/officeDocument/2006/relationships/hyperlink" Target="https://www.bangkokbiznews.com/finance/stock/1115043" TargetMode="External"/><Relationship Id="rId1201" Type="http://schemas.openxmlformats.org/officeDocument/2006/relationships/hyperlink" Target="https://www.bangkokbiznews.com/finance/stock/1125666" TargetMode="External"/><Relationship Id="rId1685" Type="http://schemas.openxmlformats.org/officeDocument/2006/relationships/hyperlink" Target="https://www.bangkokbiznews.com/finance/stock/1115043" TargetMode="External"/><Relationship Id="rId1235" Type="http://schemas.openxmlformats.org/officeDocument/2006/relationships/hyperlink" Target="https://www.bangkokbiznews.com/finance/stock/1125100" TargetMode="External"/><Relationship Id="rId1236" Type="http://schemas.openxmlformats.org/officeDocument/2006/relationships/hyperlink" Target="https://www.bangkokbiznews.com/finance/stock/1125096" TargetMode="External"/><Relationship Id="rId1237" Type="http://schemas.openxmlformats.org/officeDocument/2006/relationships/hyperlink" Target="https://www.bangkokbiznews.com/finance/stock/1125096" TargetMode="External"/><Relationship Id="rId1238" Type="http://schemas.openxmlformats.org/officeDocument/2006/relationships/hyperlink" Target="https://www.bangkokbiznews.com/finance/stock/1125096" TargetMode="External"/><Relationship Id="rId1239" Type="http://schemas.openxmlformats.org/officeDocument/2006/relationships/hyperlink" Target="https://www.bangkokbiznews.com/finance/stock/1125096" TargetMode="External"/><Relationship Id="rId409" Type="http://schemas.openxmlformats.org/officeDocument/2006/relationships/hyperlink" Target="https://www.bangkokbiznews.com/finance/stock/1138018" TargetMode="External"/><Relationship Id="rId404" Type="http://schemas.openxmlformats.org/officeDocument/2006/relationships/hyperlink" Target="https://www.bangkokbiznews.com/finance/stock/1138065" TargetMode="External"/><Relationship Id="rId888" Type="http://schemas.openxmlformats.org/officeDocument/2006/relationships/hyperlink" Target="https://www.bangkokbiznews.com/finance/stock/1130776" TargetMode="External"/><Relationship Id="rId403" Type="http://schemas.openxmlformats.org/officeDocument/2006/relationships/hyperlink" Target="https://www.bangkokbiznews.com/finance/stock/1138075" TargetMode="External"/><Relationship Id="rId887" Type="http://schemas.openxmlformats.org/officeDocument/2006/relationships/hyperlink" Target="https://www.bangkokbiznews.com/finance/stock/1130786" TargetMode="External"/><Relationship Id="rId402" Type="http://schemas.openxmlformats.org/officeDocument/2006/relationships/hyperlink" Target="https://www.bangkokbiznews.com/finance/stock/1138134" TargetMode="External"/><Relationship Id="rId886" Type="http://schemas.openxmlformats.org/officeDocument/2006/relationships/hyperlink" Target="https://www.bangkokbiznews.com/finance/stock/1130786" TargetMode="External"/><Relationship Id="rId401" Type="http://schemas.openxmlformats.org/officeDocument/2006/relationships/hyperlink" Target="https://www.bangkokbiznews.com/finance/stock/1138148" TargetMode="External"/><Relationship Id="rId885" Type="http://schemas.openxmlformats.org/officeDocument/2006/relationships/hyperlink" Target="https://www.bangkokbiznews.com/finance/stock/1130786" TargetMode="External"/><Relationship Id="rId408" Type="http://schemas.openxmlformats.org/officeDocument/2006/relationships/hyperlink" Target="https://www.bangkokbiznews.com/finance/stock/1138021" TargetMode="External"/><Relationship Id="rId407" Type="http://schemas.openxmlformats.org/officeDocument/2006/relationships/hyperlink" Target="https://www.bangkokbiznews.com/finance/stock/1138031" TargetMode="External"/><Relationship Id="rId406" Type="http://schemas.openxmlformats.org/officeDocument/2006/relationships/hyperlink" Target="https://www.bangkokbiznews.com/finance/stock/1138031" TargetMode="External"/><Relationship Id="rId405" Type="http://schemas.openxmlformats.org/officeDocument/2006/relationships/hyperlink" Target="https://www.bangkokbiznews.com/finance/stock/1138030" TargetMode="External"/><Relationship Id="rId889" Type="http://schemas.openxmlformats.org/officeDocument/2006/relationships/hyperlink" Target="https://www.bangkokbiznews.com/finance/stock/1130776" TargetMode="External"/><Relationship Id="rId880" Type="http://schemas.openxmlformats.org/officeDocument/2006/relationships/hyperlink" Target="https://www.bangkokbiznews.com/finance/stock/1130845" TargetMode="External"/><Relationship Id="rId1230" Type="http://schemas.openxmlformats.org/officeDocument/2006/relationships/hyperlink" Target="https://www.bangkokbiznews.com/finance/stock/1125199" TargetMode="External"/><Relationship Id="rId400" Type="http://schemas.openxmlformats.org/officeDocument/2006/relationships/hyperlink" Target="https://www.bangkokbiznews.com/finance/stock/1138183" TargetMode="External"/><Relationship Id="rId884" Type="http://schemas.openxmlformats.org/officeDocument/2006/relationships/hyperlink" Target="https://www.bangkokbiznews.com/finance/stock/1130793" TargetMode="External"/><Relationship Id="rId1231" Type="http://schemas.openxmlformats.org/officeDocument/2006/relationships/hyperlink" Target="https://www.bangkokbiznews.com/finance/stock/1125102" TargetMode="External"/><Relationship Id="rId883" Type="http://schemas.openxmlformats.org/officeDocument/2006/relationships/hyperlink" Target="https://www.bangkokbiznews.com/finance/stock/1130793" TargetMode="External"/><Relationship Id="rId1232" Type="http://schemas.openxmlformats.org/officeDocument/2006/relationships/hyperlink" Target="https://www.bangkokbiznews.com/finance/stock/1125102" TargetMode="External"/><Relationship Id="rId882" Type="http://schemas.openxmlformats.org/officeDocument/2006/relationships/hyperlink" Target="https://www.bangkokbiznews.com/finance/stock/1130829" TargetMode="External"/><Relationship Id="rId1233" Type="http://schemas.openxmlformats.org/officeDocument/2006/relationships/hyperlink" Target="https://www.bangkokbiznews.com/finance/stock/1125102" TargetMode="External"/><Relationship Id="rId881" Type="http://schemas.openxmlformats.org/officeDocument/2006/relationships/hyperlink" Target="https://www.bangkokbiznews.com/finance/stock/1130845" TargetMode="External"/><Relationship Id="rId1234" Type="http://schemas.openxmlformats.org/officeDocument/2006/relationships/hyperlink" Target="https://www.bangkokbiznews.com/finance/stock/1125100" TargetMode="External"/><Relationship Id="rId1224" Type="http://schemas.openxmlformats.org/officeDocument/2006/relationships/hyperlink" Target="https://www.bangkokbiznews.com/finance/stock/1125229" TargetMode="External"/><Relationship Id="rId1225" Type="http://schemas.openxmlformats.org/officeDocument/2006/relationships/hyperlink" Target="https://www.bangkokbiznews.com/finance/stock/1125041" TargetMode="External"/><Relationship Id="rId1226" Type="http://schemas.openxmlformats.org/officeDocument/2006/relationships/hyperlink" Target="https://www.bangkokbiznews.com/finance/stock/1125220" TargetMode="External"/><Relationship Id="rId1227" Type="http://schemas.openxmlformats.org/officeDocument/2006/relationships/hyperlink" Target="https://www.bangkokbiznews.com/finance/stock/1125220" TargetMode="External"/><Relationship Id="rId1228" Type="http://schemas.openxmlformats.org/officeDocument/2006/relationships/hyperlink" Target="https://www.bangkokbiznews.com/finance/stock/1125217" TargetMode="External"/><Relationship Id="rId1229" Type="http://schemas.openxmlformats.org/officeDocument/2006/relationships/hyperlink" Target="https://www.bangkokbiznews.com/finance/stock/1125199" TargetMode="External"/><Relationship Id="rId877" Type="http://schemas.openxmlformats.org/officeDocument/2006/relationships/hyperlink" Target="https://www.bangkokbiznews.com/finance/stock/1131015" TargetMode="External"/><Relationship Id="rId876" Type="http://schemas.openxmlformats.org/officeDocument/2006/relationships/hyperlink" Target="https://www.bangkokbiznews.com/finance/stock/1131015" TargetMode="External"/><Relationship Id="rId875" Type="http://schemas.openxmlformats.org/officeDocument/2006/relationships/hyperlink" Target="https://www.bangkokbiznews.com/finance/stock/1131020" TargetMode="External"/><Relationship Id="rId874" Type="http://schemas.openxmlformats.org/officeDocument/2006/relationships/hyperlink" Target="https://www.bangkokbiznews.com/finance/stock/1131020" TargetMode="External"/><Relationship Id="rId879" Type="http://schemas.openxmlformats.org/officeDocument/2006/relationships/hyperlink" Target="https://www.bangkokbiznews.com/finance/stock/1130889" TargetMode="External"/><Relationship Id="rId878" Type="http://schemas.openxmlformats.org/officeDocument/2006/relationships/hyperlink" Target="https://www.bangkokbiznews.com/finance/stock/1130938" TargetMode="External"/><Relationship Id="rId873" Type="http://schemas.openxmlformats.org/officeDocument/2006/relationships/hyperlink" Target="https://www.bangkokbiznews.com/finance/stock/1131065" TargetMode="External"/><Relationship Id="rId1220" Type="http://schemas.openxmlformats.org/officeDocument/2006/relationships/hyperlink" Target="https://www.bangkokbiznews.com/finance/stock/1125410" TargetMode="External"/><Relationship Id="rId872" Type="http://schemas.openxmlformats.org/officeDocument/2006/relationships/hyperlink" Target="https://www.bangkokbiznews.com/finance/stock/1131067" TargetMode="External"/><Relationship Id="rId1221" Type="http://schemas.openxmlformats.org/officeDocument/2006/relationships/hyperlink" Target="https://www.bangkokbiznews.com/finance/stock/1125410" TargetMode="External"/><Relationship Id="rId871" Type="http://schemas.openxmlformats.org/officeDocument/2006/relationships/hyperlink" Target="https://www.bangkokbiznews.com/finance/stock/1131118" TargetMode="External"/><Relationship Id="rId1222" Type="http://schemas.openxmlformats.org/officeDocument/2006/relationships/hyperlink" Target="https://www.bangkokbiznews.com/finance/stock/1125409" TargetMode="External"/><Relationship Id="rId870" Type="http://schemas.openxmlformats.org/officeDocument/2006/relationships/hyperlink" Target="https://www.bangkokbiznews.com/finance/stock/1131146" TargetMode="External"/><Relationship Id="rId1223" Type="http://schemas.openxmlformats.org/officeDocument/2006/relationships/hyperlink" Target="https://www.bangkokbiznews.com/finance/stock/1125378" TargetMode="External"/><Relationship Id="rId1653" Type="http://schemas.openxmlformats.org/officeDocument/2006/relationships/hyperlink" Target="https://www.bangkokbiznews.com/finance/stock/1115446" TargetMode="External"/><Relationship Id="rId1654" Type="http://schemas.openxmlformats.org/officeDocument/2006/relationships/hyperlink" Target="https://www.bangkokbiznews.com/finance/stock/1115446" TargetMode="External"/><Relationship Id="rId1655" Type="http://schemas.openxmlformats.org/officeDocument/2006/relationships/hyperlink" Target="https://www.bangkokbiznews.com/finance/stock/1115446" TargetMode="External"/><Relationship Id="rId1656" Type="http://schemas.openxmlformats.org/officeDocument/2006/relationships/hyperlink" Target="https://www.bangkokbiznews.com/finance/stock/1115422" TargetMode="External"/><Relationship Id="rId1657" Type="http://schemas.openxmlformats.org/officeDocument/2006/relationships/hyperlink" Target="https://www.bangkokbiznews.com/finance/stock/1115422" TargetMode="External"/><Relationship Id="rId1658" Type="http://schemas.openxmlformats.org/officeDocument/2006/relationships/hyperlink" Target="https://www.bangkokbiznews.com/finance/stock/1115422" TargetMode="External"/><Relationship Id="rId1659" Type="http://schemas.openxmlformats.org/officeDocument/2006/relationships/hyperlink" Target="https://www.bangkokbiznews.com/finance/stock/1115426" TargetMode="External"/><Relationship Id="rId829" Type="http://schemas.openxmlformats.org/officeDocument/2006/relationships/hyperlink" Target="https://www.bangkokbiznews.com/finance/stock/1131769" TargetMode="External"/><Relationship Id="rId828" Type="http://schemas.openxmlformats.org/officeDocument/2006/relationships/hyperlink" Target="https://www.bangkokbiznews.com/finance/stock/1131769" TargetMode="External"/><Relationship Id="rId827" Type="http://schemas.openxmlformats.org/officeDocument/2006/relationships/hyperlink" Target="https://www.bangkokbiznews.com/finance/stock/1131836" TargetMode="External"/><Relationship Id="rId822" Type="http://schemas.openxmlformats.org/officeDocument/2006/relationships/hyperlink" Target="https://www.bangkokbiznews.com/finance/stock/1131958" TargetMode="External"/><Relationship Id="rId821" Type="http://schemas.openxmlformats.org/officeDocument/2006/relationships/hyperlink" Target="https://www.bangkokbiznews.com/finance/stock/1131958" TargetMode="External"/><Relationship Id="rId820" Type="http://schemas.openxmlformats.org/officeDocument/2006/relationships/hyperlink" Target="https://www.bangkokbiznews.com/finance/stock/1132003" TargetMode="External"/><Relationship Id="rId826" Type="http://schemas.openxmlformats.org/officeDocument/2006/relationships/hyperlink" Target="https://www.bangkokbiznews.com/finance/stock/1131845" TargetMode="External"/><Relationship Id="rId825" Type="http://schemas.openxmlformats.org/officeDocument/2006/relationships/hyperlink" Target="https://www.bangkokbiznews.com/finance/stock/1131845" TargetMode="External"/><Relationship Id="rId824" Type="http://schemas.openxmlformats.org/officeDocument/2006/relationships/hyperlink" Target="https://www.bangkokbiznews.com/finance/stock/1131925" TargetMode="External"/><Relationship Id="rId823" Type="http://schemas.openxmlformats.org/officeDocument/2006/relationships/hyperlink" Target="https://www.bangkokbiznews.com/finance/stock/1131925" TargetMode="External"/><Relationship Id="rId1650" Type="http://schemas.openxmlformats.org/officeDocument/2006/relationships/hyperlink" Target="https://www.bangkokbiznews.com/finance/stock/1115459" TargetMode="External"/><Relationship Id="rId1651" Type="http://schemas.openxmlformats.org/officeDocument/2006/relationships/hyperlink" Target="https://www.bangkokbiznews.com/finance/stock/1115470" TargetMode="External"/><Relationship Id="rId1652" Type="http://schemas.openxmlformats.org/officeDocument/2006/relationships/hyperlink" Target="https://www.bangkokbiznews.com/finance/stock/1115446" TargetMode="External"/><Relationship Id="rId1642" Type="http://schemas.openxmlformats.org/officeDocument/2006/relationships/hyperlink" Target="https://www.bangkokbiznews.com/finance/stock/1115607" TargetMode="External"/><Relationship Id="rId1643" Type="http://schemas.openxmlformats.org/officeDocument/2006/relationships/hyperlink" Target="https://www.bangkokbiznews.com/finance/stock/1115607" TargetMode="External"/><Relationship Id="rId1644" Type="http://schemas.openxmlformats.org/officeDocument/2006/relationships/hyperlink" Target="https://www.bangkokbiznews.com/finance/stock/1115599" TargetMode="External"/><Relationship Id="rId1645" Type="http://schemas.openxmlformats.org/officeDocument/2006/relationships/hyperlink" Target="https://www.bangkokbiznews.com/finance/stock/1115599" TargetMode="External"/><Relationship Id="rId1646" Type="http://schemas.openxmlformats.org/officeDocument/2006/relationships/hyperlink" Target="https://www.bangkokbiznews.com/finance/stock/1115579" TargetMode="External"/><Relationship Id="rId1647" Type="http://schemas.openxmlformats.org/officeDocument/2006/relationships/hyperlink" Target="https://www.bangkokbiznews.com/finance/stock/1115579" TargetMode="External"/><Relationship Id="rId1648" Type="http://schemas.openxmlformats.org/officeDocument/2006/relationships/hyperlink" Target="https://www.bangkokbiznews.com/finance/stock/1115571" TargetMode="External"/><Relationship Id="rId1649" Type="http://schemas.openxmlformats.org/officeDocument/2006/relationships/hyperlink" Target="https://www.bangkokbiznews.com/finance/stock/1115571" TargetMode="External"/><Relationship Id="rId819" Type="http://schemas.openxmlformats.org/officeDocument/2006/relationships/hyperlink" Target="https://www.bangkokbiznews.com/finance/stock/1132037" TargetMode="External"/><Relationship Id="rId818" Type="http://schemas.openxmlformats.org/officeDocument/2006/relationships/hyperlink" Target="https://www.bangkokbiznews.com/finance/stock/1132039" TargetMode="External"/><Relationship Id="rId817" Type="http://schemas.openxmlformats.org/officeDocument/2006/relationships/hyperlink" Target="https://www.bangkokbiznews.com/finance/stock/1132039" TargetMode="External"/><Relationship Id="rId816" Type="http://schemas.openxmlformats.org/officeDocument/2006/relationships/hyperlink" Target="https://www.bangkokbiznews.com/finance/stock/1132039" TargetMode="External"/><Relationship Id="rId811" Type="http://schemas.openxmlformats.org/officeDocument/2006/relationships/hyperlink" Target="https://www.bangkokbiznews.com/finance/stock/1132056" TargetMode="External"/><Relationship Id="rId810" Type="http://schemas.openxmlformats.org/officeDocument/2006/relationships/hyperlink" Target="https://www.bangkokbiznews.com/finance/stock/1132088" TargetMode="External"/><Relationship Id="rId815" Type="http://schemas.openxmlformats.org/officeDocument/2006/relationships/hyperlink" Target="https://www.bangkokbiznews.com/finance/stock/1132039" TargetMode="External"/><Relationship Id="rId814" Type="http://schemas.openxmlformats.org/officeDocument/2006/relationships/hyperlink" Target="https://www.bangkokbiznews.com/finance/stock/1132046" TargetMode="External"/><Relationship Id="rId813" Type="http://schemas.openxmlformats.org/officeDocument/2006/relationships/hyperlink" Target="https://www.bangkokbiznews.com/finance/stock/1132049" TargetMode="External"/><Relationship Id="rId812" Type="http://schemas.openxmlformats.org/officeDocument/2006/relationships/hyperlink" Target="https://www.bangkokbiznews.com/finance/stock/1132049" TargetMode="External"/><Relationship Id="rId1640" Type="http://schemas.openxmlformats.org/officeDocument/2006/relationships/hyperlink" Target="https://www.bangkokbiznews.com/finance/stock/1115637" TargetMode="External"/><Relationship Id="rId1641" Type="http://schemas.openxmlformats.org/officeDocument/2006/relationships/hyperlink" Target="https://www.bangkokbiznews.com/finance/stock/1115607" TargetMode="External"/><Relationship Id="rId1675" Type="http://schemas.openxmlformats.org/officeDocument/2006/relationships/hyperlink" Target="https://www.bangkokbiznews.com/finance/stock/1115172" TargetMode="External"/><Relationship Id="rId1676" Type="http://schemas.openxmlformats.org/officeDocument/2006/relationships/hyperlink" Target="https://www.bangkokbiznews.com/finance/stock/1115152" TargetMode="External"/><Relationship Id="rId1677" Type="http://schemas.openxmlformats.org/officeDocument/2006/relationships/hyperlink" Target="https://www.bangkokbiznews.com/finance/stock/1115152" TargetMode="External"/><Relationship Id="rId1678" Type="http://schemas.openxmlformats.org/officeDocument/2006/relationships/hyperlink" Target="https://www.bangkokbiznews.com/finance/stock/1115072" TargetMode="External"/><Relationship Id="rId1679" Type="http://schemas.openxmlformats.org/officeDocument/2006/relationships/hyperlink" Target="https://www.bangkokbiznews.com/finance/stock/1115072" TargetMode="External"/><Relationship Id="rId849" Type="http://schemas.openxmlformats.org/officeDocument/2006/relationships/hyperlink" Target="https://www.bangkokbiznews.com/finance/stock/1131412" TargetMode="External"/><Relationship Id="rId844" Type="http://schemas.openxmlformats.org/officeDocument/2006/relationships/hyperlink" Target="https://www.bangkokbiznews.com/finance/stock/1131481" TargetMode="External"/><Relationship Id="rId843" Type="http://schemas.openxmlformats.org/officeDocument/2006/relationships/hyperlink" Target="https://www.bangkokbiznews.com/finance/stock/1131481" TargetMode="External"/><Relationship Id="rId842" Type="http://schemas.openxmlformats.org/officeDocument/2006/relationships/hyperlink" Target="https://www.bangkokbiznews.com/finance/stock/1131512" TargetMode="External"/><Relationship Id="rId841" Type="http://schemas.openxmlformats.org/officeDocument/2006/relationships/hyperlink" Target="https://www.bangkokbiznews.com/finance/stock/1131520" TargetMode="External"/><Relationship Id="rId848" Type="http://schemas.openxmlformats.org/officeDocument/2006/relationships/hyperlink" Target="https://www.bangkokbiznews.com/finance/stock/1131412" TargetMode="External"/><Relationship Id="rId847" Type="http://schemas.openxmlformats.org/officeDocument/2006/relationships/hyperlink" Target="https://www.bangkokbiznews.com/finance/stock/1131433" TargetMode="External"/><Relationship Id="rId846" Type="http://schemas.openxmlformats.org/officeDocument/2006/relationships/hyperlink" Target="https://www.bangkokbiznews.com/finance/stock/1131462" TargetMode="External"/><Relationship Id="rId845" Type="http://schemas.openxmlformats.org/officeDocument/2006/relationships/hyperlink" Target="https://www.bangkokbiznews.com/finance/stock/1131462" TargetMode="External"/><Relationship Id="rId1670" Type="http://schemas.openxmlformats.org/officeDocument/2006/relationships/hyperlink" Target="https://www.bangkokbiznews.com/finance/stock/1115246" TargetMode="External"/><Relationship Id="rId840" Type="http://schemas.openxmlformats.org/officeDocument/2006/relationships/hyperlink" Target="https://www.bangkokbiznews.com/finance/stock/1131457" TargetMode="External"/><Relationship Id="rId1671" Type="http://schemas.openxmlformats.org/officeDocument/2006/relationships/hyperlink" Target="https://www.bangkokbiznews.com/finance/stock/1115246" TargetMode="External"/><Relationship Id="rId1672" Type="http://schemas.openxmlformats.org/officeDocument/2006/relationships/hyperlink" Target="https://www.bangkokbiznews.com/finance/stock/1115185" TargetMode="External"/><Relationship Id="rId1673" Type="http://schemas.openxmlformats.org/officeDocument/2006/relationships/hyperlink" Target="https://www.bangkokbiznews.com/finance/stock/1115185" TargetMode="External"/><Relationship Id="rId1674" Type="http://schemas.openxmlformats.org/officeDocument/2006/relationships/hyperlink" Target="https://www.bangkokbiznews.com/finance/stock/1115172" TargetMode="External"/><Relationship Id="rId1664" Type="http://schemas.openxmlformats.org/officeDocument/2006/relationships/hyperlink" Target="https://www.bangkokbiznews.com/finance/stock/1115376" TargetMode="External"/><Relationship Id="rId1665" Type="http://schemas.openxmlformats.org/officeDocument/2006/relationships/hyperlink" Target="https://www.bangkokbiznews.com/finance/stock/1115376" TargetMode="External"/><Relationship Id="rId1666" Type="http://schemas.openxmlformats.org/officeDocument/2006/relationships/hyperlink" Target="https://www.bangkokbiznews.com/finance/stock/1115362" TargetMode="External"/><Relationship Id="rId1667" Type="http://schemas.openxmlformats.org/officeDocument/2006/relationships/hyperlink" Target="https://www.bangkokbiznews.com/finance/stock/1115362" TargetMode="External"/><Relationship Id="rId1668" Type="http://schemas.openxmlformats.org/officeDocument/2006/relationships/hyperlink" Target="https://www.bangkokbiznews.com/finance/stock/1115362" TargetMode="External"/><Relationship Id="rId1669" Type="http://schemas.openxmlformats.org/officeDocument/2006/relationships/hyperlink" Target="https://www.bangkokbiznews.com/finance/stock/1115259" TargetMode="External"/><Relationship Id="rId839" Type="http://schemas.openxmlformats.org/officeDocument/2006/relationships/hyperlink" Target="https://www.bangkokbiznews.com/finance/stock/1131457" TargetMode="External"/><Relationship Id="rId838" Type="http://schemas.openxmlformats.org/officeDocument/2006/relationships/hyperlink" Target="https://www.bangkokbiznews.com/finance/stock/1131551" TargetMode="External"/><Relationship Id="rId833" Type="http://schemas.openxmlformats.org/officeDocument/2006/relationships/hyperlink" Target="https://www.bangkokbiznews.com/finance/stock/1131711" TargetMode="External"/><Relationship Id="rId832" Type="http://schemas.openxmlformats.org/officeDocument/2006/relationships/hyperlink" Target="https://www.bangkokbiznews.com/finance/stock/1131757" TargetMode="External"/><Relationship Id="rId831" Type="http://schemas.openxmlformats.org/officeDocument/2006/relationships/hyperlink" Target="https://www.bangkokbiznews.com/finance/stock/1131808" TargetMode="External"/><Relationship Id="rId830" Type="http://schemas.openxmlformats.org/officeDocument/2006/relationships/hyperlink" Target="https://www.bangkokbiznews.com/finance/stock/1131808" TargetMode="External"/><Relationship Id="rId837" Type="http://schemas.openxmlformats.org/officeDocument/2006/relationships/hyperlink" Target="https://www.bangkokbiznews.com/finance/stock/1131551" TargetMode="External"/><Relationship Id="rId836" Type="http://schemas.openxmlformats.org/officeDocument/2006/relationships/hyperlink" Target="https://www.bangkokbiznews.com/finance/stock/1131567" TargetMode="External"/><Relationship Id="rId835" Type="http://schemas.openxmlformats.org/officeDocument/2006/relationships/hyperlink" Target="https://www.bangkokbiznews.com/finance/stock/1131567" TargetMode="External"/><Relationship Id="rId834" Type="http://schemas.openxmlformats.org/officeDocument/2006/relationships/hyperlink" Target="https://www.bangkokbiznews.com/finance/stock/1131711" TargetMode="External"/><Relationship Id="rId1660" Type="http://schemas.openxmlformats.org/officeDocument/2006/relationships/hyperlink" Target="https://www.bangkokbiznews.com/finance/stock/1115426" TargetMode="External"/><Relationship Id="rId1661" Type="http://schemas.openxmlformats.org/officeDocument/2006/relationships/hyperlink" Target="https://www.bangkokbiznews.com/finance/stock/1115426" TargetMode="External"/><Relationship Id="rId1662" Type="http://schemas.openxmlformats.org/officeDocument/2006/relationships/hyperlink" Target="https://www.bangkokbiznews.com/finance/stock/1115414" TargetMode="External"/><Relationship Id="rId1663" Type="http://schemas.openxmlformats.org/officeDocument/2006/relationships/hyperlink" Target="https://www.bangkokbiznews.com/finance/stock/1115414" TargetMode="External"/><Relationship Id="rId469" Type="http://schemas.openxmlformats.org/officeDocument/2006/relationships/hyperlink" Target="https://www.bangkokbiznews.com/finance/stock/1136967" TargetMode="External"/><Relationship Id="rId468" Type="http://schemas.openxmlformats.org/officeDocument/2006/relationships/hyperlink" Target="https://www.bangkokbiznews.com/finance/stock/1136979" TargetMode="External"/><Relationship Id="rId467" Type="http://schemas.openxmlformats.org/officeDocument/2006/relationships/hyperlink" Target="https://www.bangkokbiznews.com/finance/stock/1136979" TargetMode="External"/><Relationship Id="rId1290" Type="http://schemas.openxmlformats.org/officeDocument/2006/relationships/hyperlink" Target="https://www.bangkokbiznews.com/finance/stock/1124472" TargetMode="External"/><Relationship Id="rId1291" Type="http://schemas.openxmlformats.org/officeDocument/2006/relationships/hyperlink" Target="https://www.bangkokbiznews.com/finance/stock/1124465" TargetMode="External"/><Relationship Id="rId1292" Type="http://schemas.openxmlformats.org/officeDocument/2006/relationships/hyperlink" Target="https://www.bangkokbiznews.com/finance/stock/1124458" TargetMode="External"/><Relationship Id="rId462" Type="http://schemas.openxmlformats.org/officeDocument/2006/relationships/hyperlink" Target="https://www.bangkokbiznews.com/finance/stock/1137025" TargetMode="External"/><Relationship Id="rId1293" Type="http://schemas.openxmlformats.org/officeDocument/2006/relationships/hyperlink" Target="https://www.bangkokbiznews.com/finance/stock/1124455" TargetMode="External"/><Relationship Id="rId461" Type="http://schemas.openxmlformats.org/officeDocument/2006/relationships/hyperlink" Target="https://www.bangkokbiznews.com/finance/stock/1137032" TargetMode="External"/><Relationship Id="rId1294" Type="http://schemas.openxmlformats.org/officeDocument/2006/relationships/hyperlink" Target="https://www.bangkokbiznews.com/finance/stock/1124446" TargetMode="External"/><Relationship Id="rId460" Type="http://schemas.openxmlformats.org/officeDocument/2006/relationships/hyperlink" Target="https://www.bangkokbiznews.com/finance/stock/1137084" TargetMode="External"/><Relationship Id="rId1295" Type="http://schemas.openxmlformats.org/officeDocument/2006/relationships/hyperlink" Target="https://www.bangkokbiznews.com/finance/stock/1124396" TargetMode="External"/><Relationship Id="rId1296" Type="http://schemas.openxmlformats.org/officeDocument/2006/relationships/hyperlink" Target="https://www.bangkokbiznews.com/finance/stock/1124392" TargetMode="External"/><Relationship Id="rId466" Type="http://schemas.openxmlformats.org/officeDocument/2006/relationships/hyperlink" Target="https://www.bangkokbiznews.com/finance/stock/1137047" TargetMode="External"/><Relationship Id="rId1297" Type="http://schemas.openxmlformats.org/officeDocument/2006/relationships/hyperlink" Target="https://www.bangkokbiznews.com/finance/stock/1124376" TargetMode="External"/><Relationship Id="rId465" Type="http://schemas.openxmlformats.org/officeDocument/2006/relationships/hyperlink" Target="https://www.bangkokbiznews.com/finance/stock/1137047" TargetMode="External"/><Relationship Id="rId1298" Type="http://schemas.openxmlformats.org/officeDocument/2006/relationships/hyperlink" Target="https://www.bangkokbiznews.com/finance/stock/1124339" TargetMode="External"/><Relationship Id="rId464" Type="http://schemas.openxmlformats.org/officeDocument/2006/relationships/hyperlink" Target="https://www.bangkokbiznews.com/finance/stock/1137014" TargetMode="External"/><Relationship Id="rId1299" Type="http://schemas.openxmlformats.org/officeDocument/2006/relationships/hyperlink" Target="https://www.bangkokbiznews.com/finance/stock/1124330" TargetMode="External"/><Relationship Id="rId463" Type="http://schemas.openxmlformats.org/officeDocument/2006/relationships/hyperlink" Target="https://www.bangkokbiznews.com/finance/stock/1137021" TargetMode="External"/><Relationship Id="rId459" Type="http://schemas.openxmlformats.org/officeDocument/2006/relationships/hyperlink" Target="https://www.bangkokbiznews.com/finance/stock/1137084" TargetMode="External"/><Relationship Id="rId458" Type="http://schemas.openxmlformats.org/officeDocument/2006/relationships/hyperlink" Target="https://www.bangkokbiznews.com/finance/stock/1137084" TargetMode="External"/><Relationship Id="rId457" Type="http://schemas.openxmlformats.org/officeDocument/2006/relationships/hyperlink" Target="https://www.bangkokbiznews.com/finance/stock/1137088" TargetMode="External"/><Relationship Id="rId456" Type="http://schemas.openxmlformats.org/officeDocument/2006/relationships/hyperlink" Target="https://www.bangkokbiznews.com/finance/stock/1137094" TargetMode="External"/><Relationship Id="rId1280" Type="http://schemas.openxmlformats.org/officeDocument/2006/relationships/hyperlink" Target="https://www.bangkokbiznews.com/finance/stock/1124561" TargetMode="External"/><Relationship Id="rId1281" Type="http://schemas.openxmlformats.org/officeDocument/2006/relationships/hyperlink" Target="https://www.bangkokbiznews.com/finance/stock/1124556" TargetMode="External"/><Relationship Id="rId451" Type="http://schemas.openxmlformats.org/officeDocument/2006/relationships/hyperlink" Target="https://www.bangkokbiznews.com/finance/stock/1137147" TargetMode="External"/><Relationship Id="rId1282" Type="http://schemas.openxmlformats.org/officeDocument/2006/relationships/hyperlink" Target="https://www.bangkokbiznews.com/finance/stock/1124537" TargetMode="External"/><Relationship Id="rId450" Type="http://schemas.openxmlformats.org/officeDocument/2006/relationships/hyperlink" Target="https://www.bangkokbiznews.com/finance/stock/1137172" TargetMode="External"/><Relationship Id="rId1283" Type="http://schemas.openxmlformats.org/officeDocument/2006/relationships/hyperlink" Target="https://www.bangkokbiznews.com/finance/stock/1124532" TargetMode="External"/><Relationship Id="rId1284" Type="http://schemas.openxmlformats.org/officeDocument/2006/relationships/hyperlink" Target="https://www.bangkokbiznews.com/finance/stock/1124526" TargetMode="External"/><Relationship Id="rId1285" Type="http://schemas.openxmlformats.org/officeDocument/2006/relationships/hyperlink" Target="https://www.bangkokbiznews.com/finance/stock/1124514" TargetMode="External"/><Relationship Id="rId455" Type="http://schemas.openxmlformats.org/officeDocument/2006/relationships/hyperlink" Target="https://www.bangkokbiznews.com/finance/stock/1137094" TargetMode="External"/><Relationship Id="rId1286" Type="http://schemas.openxmlformats.org/officeDocument/2006/relationships/hyperlink" Target="https://www.bangkokbiznews.com/finance/stock/1124511" TargetMode="External"/><Relationship Id="rId454" Type="http://schemas.openxmlformats.org/officeDocument/2006/relationships/hyperlink" Target="https://www.bangkokbiznews.com/finance/stock/1137118" TargetMode="External"/><Relationship Id="rId1287" Type="http://schemas.openxmlformats.org/officeDocument/2006/relationships/hyperlink" Target="https://www.bangkokbiznews.com/finance/stock/1124500" TargetMode="External"/><Relationship Id="rId453" Type="http://schemas.openxmlformats.org/officeDocument/2006/relationships/hyperlink" Target="https://www.bangkokbiznews.com/finance/stock/1137147" TargetMode="External"/><Relationship Id="rId1288" Type="http://schemas.openxmlformats.org/officeDocument/2006/relationships/hyperlink" Target="https://www.bangkokbiznews.com/finance/stock/1124482" TargetMode="External"/><Relationship Id="rId452" Type="http://schemas.openxmlformats.org/officeDocument/2006/relationships/hyperlink" Target="https://www.bangkokbiznews.com/finance/stock/1137147" TargetMode="External"/><Relationship Id="rId1289" Type="http://schemas.openxmlformats.org/officeDocument/2006/relationships/hyperlink" Target="https://www.bangkokbiznews.com/finance/stock/1124475" TargetMode="External"/><Relationship Id="rId491" Type="http://schemas.openxmlformats.org/officeDocument/2006/relationships/hyperlink" Target="https://www.bangkokbiznews.com/finance/stock/1136517" TargetMode="External"/><Relationship Id="rId490" Type="http://schemas.openxmlformats.org/officeDocument/2006/relationships/hyperlink" Target="https://www.bangkokbiznews.com/finance/stock/1136517" TargetMode="External"/><Relationship Id="rId489" Type="http://schemas.openxmlformats.org/officeDocument/2006/relationships/hyperlink" Target="https://www.bangkokbiznews.com/finance/stock/1136524" TargetMode="External"/><Relationship Id="rId484" Type="http://schemas.openxmlformats.org/officeDocument/2006/relationships/hyperlink" Target="https://www.bangkokbiznews.com/finance/stock/1136605" TargetMode="External"/><Relationship Id="rId483" Type="http://schemas.openxmlformats.org/officeDocument/2006/relationships/hyperlink" Target="https://www.bangkokbiznews.com/finance/stock/1136603" TargetMode="External"/><Relationship Id="rId482" Type="http://schemas.openxmlformats.org/officeDocument/2006/relationships/hyperlink" Target="https://www.bangkokbiznews.com/finance/stock/1136563" TargetMode="External"/><Relationship Id="rId481" Type="http://schemas.openxmlformats.org/officeDocument/2006/relationships/hyperlink" Target="https://www.bangkokbiznews.com/finance/stock/1136678" TargetMode="External"/><Relationship Id="rId488" Type="http://schemas.openxmlformats.org/officeDocument/2006/relationships/hyperlink" Target="https://www.bangkokbiznews.com/finance/stock/1136533" TargetMode="External"/><Relationship Id="rId487" Type="http://schemas.openxmlformats.org/officeDocument/2006/relationships/hyperlink" Target="https://www.bangkokbiznews.com/finance/stock/1136564" TargetMode="External"/><Relationship Id="rId486" Type="http://schemas.openxmlformats.org/officeDocument/2006/relationships/hyperlink" Target="https://www.bangkokbiznews.com/finance/stock/1136564" TargetMode="External"/><Relationship Id="rId485" Type="http://schemas.openxmlformats.org/officeDocument/2006/relationships/hyperlink" Target="https://www.bangkokbiznews.com/finance/stock/1136590" TargetMode="External"/><Relationship Id="rId480" Type="http://schemas.openxmlformats.org/officeDocument/2006/relationships/hyperlink" Target="https://www.bangkokbiznews.com/finance/stock/1136573" TargetMode="External"/><Relationship Id="rId479" Type="http://schemas.openxmlformats.org/officeDocument/2006/relationships/hyperlink" Target="https://www.bangkokbiznews.com/finance/stock/1136677" TargetMode="External"/><Relationship Id="rId478" Type="http://schemas.openxmlformats.org/officeDocument/2006/relationships/hyperlink" Target="https://www.bangkokbiznews.com/finance/stock/1136620" TargetMode="External"/><Relationship Id="rId473" Type="http://schemas.openxmlformats.org/officeDocument/2006/relationships/hyperlink" Target="https://www.bangkokbiznews.com/finance/stock/1136943" TargetMode="External"/><Relationship Id="rId472" Type="http://schemas.openxmlformats.org/officeDocument/2006/relationships/hyperlink" Target="https://www.bangkokbiznews.com/finance/stock/1136943" TargetMode="External"/><Relationship Id="rId471" Type="http://schemas.openxmlformats.org/officeDocument/2006/relationships/hyperlink" Target="https://www.bangkokbiznews.com/finance/stock/1136952" TargetMode="External"/><Relationship Id="rId470" Type="http://schemas.openxmlformats.org/officeDocument/2006/relationships/hyperlink" Target="https://www.bangkokbiznews.com/finance/stock/1136967" TargetMode="External"/><Relationship Id="rId477" Type="http://schemas.openxmlformats.org/officeDocument/2006/relationships/hyperlink" Target="https://www.bangkokbiznews.com/finance/stock/1136915" TargetMode="External"/><Relationship Id="rId476" Type="http://schemas.openxmlformats.org/officeDocument/2006/relationships/hyperlink" Target="https://www.bangkokbiznews.com/finance/stock/1136915" TargetMode="External"/><Relationship Id="rId475" Type="http://schemas.openxmlformats.org/officeDocument/2006/relationships/hyperlink" Target="https://www.bangkokbiznews.com/finance/stock/1136915" TargetMode="External"/><Relationship Id="rId474" Type="http://schemas.openxmlformats.org/officeDocument/2006/relationships/hyperlink" Target="https://www.bangkokbiznews.com/finance/stock/1136925" TargetMode="External"/><Relationship Id="rId1257" Type="http://schemas.openxmlformats.org/officeDocument/2006/relationships/hyperlink" Target="https://www.bangkokbiznews.com/finance/stock/1124949" TargetMode="External"/><Relationship Id="rId1258" Type="http://schemas.openxmlformats.org/officeDocument/2006/relationships/hyperlink" Target="https://www.bangkokbiznews.com/finance/stock/1124949" TargetMode="External"/><Relationship Id="rId1259" Type="http://schemas.openxmlformats.org/officeDocument/2006/relationships/hyperlink" Target="https://www.bangkokbiznews.com/finance/stock/1124927" TargetMode="External"/><Relationship Id="rId426" Type="http://schemas.openxmlformats.org/officeDocument/2006/relationships/hyperlink" Target="https://www.bangkokbiznews.com/finance/stock/1137520" TargetMode="External"/><Relationship Id="rId425" Type="http://schemas.openxmlformats.org/officeDocument/2006/relationships/hyperlink" Target="https://www.bangkokbiznews.com/finance/stock/1137622" TargetMode="External"/><Relationship Id="rId424" Type="http://schemas.openxmlformats.org/officeDocument/2006/relationships/hyperlink" Target="https://www.bangkokbiznews.com/finance/stock/1137622" TargetMode="External"/><Relationship Id="rId423" Type="http://schemas.openxmlformats.org/officeDocument/2006/relationships/hyperlink" Target="https://www.bangkokbiznews.com/finance/stock/1137714" TargetMode="External"/><Relationship Id="rId429" Type="http://schemas.openxmlformats.org/officeDocument/2006/relationships/hyperlink" Target="https://www.bangkokbiznews.com/finance/stock/1137476" TargetMode="External"/><Relationship Id="rId428" Type="http://schemas.openxmlformats.org/officeDocument/2006/relationships/hyperlink" Target="https://www.bangkokbiznews.com/finance/stock/1137520" TargetMode="External"/><Relationship Id="rId427" Type="http://schemas.openxmlformats.org/officeDocument/2006/relationships/hyperlink" Target="https://www.bangkokbiznews.com/finance/stock/1137520" TargetMode="External"/><Relationship Id="rId1250" Type="http://schemas.openxmlformats.org/officeDocument/2006/relationships/hyperlink" Target="https://www.bangkokbiznews.com/finance/stock/1125032" TargetMode="External"/><Relationship Id="rId1251" Type="http://schemas.openxmlformats.org/officeDocument/2006/relationships/hyperlink" Target="https://www.bangkokbiznews.com/finance/stock/1125012" TargetMode="External"/><Relationship Id="rId1252" Type="http://schemas.openxmlformats.org/officeDocument/2006/relationships/hyperlink" Target="https://www.bangkokbiznews.com/finance/stock/1125002" TargetMode="External"/><Relationship Id="rId422" Type="http://schemas.openxmlformats.org/officeDocument/2006/relationships/hyperlink" Target="https://www.bangkokbiznews.com/finance/stock/1137716" TargetMode="External"/><Relationship Id="rId1253" Type="http://schemas.openxmlformats.org/officeDocument/2006/relationships/hyperlink" Target="https://www.bangkokbiznews.com/finance/stock/1124993" TargetMode="External"/><Relationship Id="rId421" Type="http://schemas.openxmlformats.org/officeDocument/2006/relationships/hyperlink" Target="https://www.bangkokbiznews.com/finance/stock/1137716" TargetMode="External"/><Relationship Id="rId1254" Type="http://schemas.openxmlformats.org/officeDocument/2006/relationships/hyperlink" Target="https://www.bangkokbiznews.com/finance/stock/1124993" TargetMode="External"/><Relationship Id="rId420" Type="http://schemas.openxmlformats.org/officeDocument/2006/relationships/hyperlink" Target="https://www.bangkokbiznews.com/finance/stock/1137876" TargetMode="External"/><Relationship Id="rId1255" Type="http://schemas.openxmlformats.org/officeDocument/2006/relationships/hyperlink" Target="https://www.bangkokbiznews.com/finance/stock/1124993" TargetMode="External"/><Relationship Id="rId1256" Type="http://schemas.openxmlformats.org/officeDocument/2006/relationships/hyperlink" Target="https://www.bangkokbiznews.com/finance/stock/1124993" TargetMode="External"/><Relationship Id="rId1246" Type="http://schemas.openxmlformats.org/officeDocument/2006/relationships/hyperlink" Target="https://www.bangkokbiznews.com/finance/stock/1125046" TargetMode="External"/><Relationship Id="rId1247" Type="http://schemas.openxmlformats.org/officeDocument/2006/relationships/hyperlink" Target="https://www.bangkokbiznews.com/finance/stock/1125046" TargetMode="External"/><Relationship Id="rId1248" Type="http://schemas.openxmlformats.org/officeDocument/2006/relationships/hyperlink" Target="https://www.bangkokbiznews.com/finance/stock/1125044" TargetMode="External"/><Relationship Id="rId1249" Type="http://schemas.openxmlformats.org/officeDocument/2006/relationships/hyperlink" Target="https://www.bangkokbiznews.com/finance/stock/1125039" TargetMode="External"/><Relationship Id="rId415" Type="http://schemas.openxmlformats.org/officeDocument/2006/relationships/hyperlink" Target="https://www.bangkokbiznews.com/finance/stock/1137898" TargetMode="External"/><Relationship Id="rId899" Type="http://schemas.openxmlformats.org/officeDocument/2006/relationships/hyperlink" Target="https://www.bangkokbiznews.com/finance/stock/1130669" TargetMode="External"/><Relationship Id="rId414" Type="http://schemas.openxmlformats.org/officeDocument/2006/relationships/hyperlink" Target="https://www.bangkokbiznews.com/finance/stock/1137898" TargetMode="External"/><Relationship Id="rId898" Type="http://schemas.openxmlformats.org/officeDocument/2006/relationships/hyperlink" Target="https://www.bangkokbiznews.com/finance/stock/1130669" TargetMode="External"/><Relationship Id="rId413" Type="http://schemas.openxmlformats.org/officeDocument/2006/relationships/hyperlink" Target="https://www.bangkokbiznews.com/finance/stock/1137936" TargetMode="External"/><Relationship Id="rId897" Type="http://schemas.openxmlformats.org/officeDocument/2006/relationships/hyperlink" Target="https://www.bangkokbiznews.com/finance/stock/1130672" TargetMode="External"/><Relationship Id="rId412" Type="http://schemas.openxmlformats.org/officeDocument/2006/relationships/hyperlink" Target="https://www.bangkokbiznews.com/finance/stock/1137955" TargetMode="External"/><Relationship Id="rId896" Type="http://schemas.openxmlformats.org/officeDocument/2006/relationships/hyperlink" Target="https://www.bangkokbiznews.com/finance/stock/1130672" TargetMode="External"/><Relationship Id="rId419" Type="http://schemas.openxmlformats.org/officeDocument/2006/relationships/hyperlink" Target="https://www.bangkokbiznews.com/finance/stock/1137876" TargetMode="External"/><Relationship Id="rId418" Type="http://schemas.openxmlformats.org/officeDocument/2006/relationships/hyperlink" Target="https://www.bangkokbiznews.com/finance/stock/1137880" TargetMode="External"/><Relationship Id="rId417" Type="http://schemas.openxmlformats.org/officeDocument/2006/relationships/hyperlink" Target="https://www.bangkokbiznews.com/finance/stock/1137887" TargetMode="External"/><Relationship Id="rId416" Type="http://schemas.openxmlformats.org/officeDocument/2006/relationships/hyperlink" Target="https://www.bangkokbiznews.com/finance/stock/1137887" TargetMode="External"/><Relationship Id="rId891" Type="http://schemas.openxmlformats.org/officeDocument/2006/relationships/hyperlink" Target="https://www.bangkokbiznews.com/finance/stock/1130752" TargetMode="External"/><Relationship Id="rId890" Type="http://schemas.openxmlformats.org/officeDocument/2006/relationships/hyperlink" Target="https://www.bangkokbiznews.com/finance/stock/1130768" TargetMode="External"/><Relationship Id="rId1240" Type="http://schemas.openxmlformats.org/officeDocument/2006/relationships/hyperlink" Target="https://www.bangkokbiznews.com/finance/stock/1125094" TargetMode="External"/><Relationship Id="rId1241" Type="http://schemas.openxmlformats.org/officeDocument/2006/relationships/hyperlink" Target="https://www.bangkokbiznews.com/finance/stock/1125094" TargetMode="External"/><Relationship Id="rId411" Type="http://schemas.openxmlformats.org/officeDocument/2006/relationships/hyperlink" Target="https://www.bangkokbiznews.com/finance/stock/1137995" TargetMode="External"/><Relationship Id="rId895" Type="http://schemas.openxmlformats.org/officeDocument/2006/relationships/hyperlink" Target="https://www.bangkokbiznews.com/finance/stock/1130692" TargetMode="External"/><Relationship Id="rId1242" Type="http://schemas.openxmlformats.org/officeDocument/2006/relationships/hyperlink" Target="https://www.bangkokbiznews.com/finance/stock/1125079" TargetMode="External"/><Relationship Id="rId410" Type="http://schemas.openxmlformats.org/officeDocument/2006/relationships/hyperlink" Target="https://www.bangkokbiznews.com/finance/stock/1138004" TargetMode="External"/><Relationship Id="rId894" Type="http://schemas.openxmlformats.org/officeDocument/2006/relationships/hyperlink" Target="https://www.bangkokbiznews.com/finance/stock/1130709" TargetMode="External"/><Relationship Id="rId1243" Type="http://schemas.openxmlformats.org/officeDocument/2006/relationships/hyperlink" Target="https://www.bangkokbiznews.com/finance/stock/1125077" TargetMode="External"/><Relationship Id="rId893" Type="http://schemas.openxmlformats.org/officeDocument/2006/relationships/hyperlink" Target="https://www.bangkokbiznews.com/finance/stock/1130709" TargetMode="External"/><Relationship Id="rId1244" Type="http://schemas.openxmlformats.org/officeDocument/2006/relationships/hyperlink" Target="https://www.bangkokbiznews.com/finance/stock/1125077" TargetMode="External"/><Relationship Id="rId892" Type="http://schemas.openxmlformats.org/officeDocument/2006/relationships/hyperlink" Target="https://www.bangkokbiznews.com/finance/stock/1130752" TargetMode="External"/><Relationship Id="rId1245" Type="http://schemas.openxmlformats.org/officeDocument/2006/relationships/hyperlink" Target="https://www.bangkokbiznews.com/finance/stock/1125077" TargetMode="External"/><Relationship Id="rId1279" Type="http://schemas.openxmlformats.org/officeDocument/2006/relationships/hyperlink" Target="https://www.bangkokbiznews.com/finance/stock/1124570" TargetMode="External"/><Relationship Id="rId448" Type="http://schemas.openxmlformats.org/officeDocument/2006/relationships/hyperlink" Target="https://www.bangkokbiznews.com/finance/stock/1137183" TargetMode="External"/><Relationship Id="rId447" Type="http://schemas.openxmlformats.org/officeDocument/2006/relationships/hyperlink" Target="https://www.bangkokbiznews.com/finance/stock/1137182" TargetMode="External"/><Relationship Id="rId446" Type="http://schemas.openxmlformats.org/officeDocument/2006/relationships/hyperlink" Target="https://www.bangkokbiznews.com/finance/stock/1137202" TargetMode="External"/><Relationship Id="rId445" Type="http://schemas.openxmlformats.org/officeDocument/2006/relationships/hyperlink" Target="https://www.bangkokbiznews.com/finance/stock/1137213" TargetMode="External"/><Relationship Id="rId449" Type="http://schemas.openxmlformats.org/officeDocument/2006/relationships/hyperlink" Target="https://www.bangkokbiznews.com/finance/stock/1137172" TargetMode="External"/><Relationship Id="rId1270" Type="http://schemas.openxmlformats.org/officeDocument/2006/relationships/hyperlink" Target="https://www.bangkokbiznews.com/finance/stock/1124702" TargetMode="External"/><Relationship Id="rId440" Type="http://schemas.openxmlformats.org/officeDocument/2006/relationships/hyperlink" Target="https://www.bangkokbiznews.com/finance/stock/1137324" TargetMode="External"/><Relationship Id="rId1271" Type="http://schemas.openxmlformats.org/officeDocument/2006/relationships/hyperlink" Target="https://www.bangkokbiznews.com/finance/stock/1124695" TargetMode="External"/><Relationship Id="rId1272" Type="http://schemas.openxmlformats.org/officeDocument/2006/relationships/hyperlink" Target="https://www.bangkokbiznews.com/finance/stock/1124682" TargetMode="External"/><Relationship Id="rId1273" Type="http://schemas.openxmlformats.org/officeDocument/2006/relationships/hyperlink" Target="https://www.bangkokbiznews.com/finance/stock/1124682" TargetMode="External"/><Relationship Id="rId1274" Type="http://schemas.openxmlformats.org/officeDocument/2006/relationships/hyperlink" Target="https://www.bangkokbiznews.com/finance/stock/1124677" TargetMode="External"/><Relationship Id="rId444" Type="http://schemas.openxmlformats.org/officeDocument/2006/relationships/hyperlink" Target="https://www.bangkokbiznews.com/finance/stock/1137227" TargetMode="External"/><Relationship Id="rId1275" Type="http://schemas.openxmlformats.org/officeDocument/2006/relationships/hyperlink" Target="https://www.bangkokbiznews.com/finance/stock/1124672" TargetMode="External"/><Relationship Id="rId443" Type="http://schemas.openxmlformats.org/officeDocument/2006/relationships/hyperlink" Target="https://www.bangkokbiznews.com/finance/stock/1137274" TargetMode="External"/><Relationship Id="rId1276" Type="http://schemas.openxmlformats.org/officeDocument/2006/relationships/hyperlink" Target="https://www.bangkokbiznews.com/finance/stock/1124663" TargetMode="External"/><Relationship Id="rId442" Type="http://schemas.openxmlformats.org/officeDocument/2006/relationships/hyperlink" Target="https://www.bangkokbiznews.com/finance/stock/1137274" TargetMode="External"/><Relationship Id="rId1277" Type="http://schemas.openxmlformats.org/officeDocument/2006/relationships/hyperlink" Target="https://www.bangkokbiznews.com/finance/stock/1124638" TargetMode="External"/><Relationship Id="rId441" Type="http://schemas.openxmlformats.org/officeDocument/2006/relationships/hyperlink" Target="https://www.bangkokbiznews.com/finance/stock/1137290" TargetMode="External"/><Relationship Id="rId1278" Type="http://schemas.openxmlformats.org/officeDocument/2006/relationships/hyperlink" Target="https://www.bangkokbiznews.com/finance/stock/1124579" TargetMode="External"/><Relationship Id="rId1268" Type="http://schemas.openxmlformats.org/officeDocument/2006/relationships/hyperlink" Target="https://www.bangkokbiznews.com/finance/stock/1124711" TargetMode="External"/><Relationship Id="rId1269" Type="http://schemas.openxmlformats.org/officeDocument/2006/relationships/hyperlink" Target="https://www.bangkokbiznews.com/finance/stock/1124709" TargetMode="External"/><Relationship Id="rId437" Type="http://schemas.openxmlformats.org/officeDocument/2006/relationships/hyperlink" Target="https://www.bangkokbiznews.com/finance/stock/1137355" TargetMode="External"/><Relationship Id="rId436" Type="http://schemas.openxmlformats.org/officeDocument/2006/relationships/hyperlink" Target="https://www.bangkokbiznews.com/finance/stock/1137442" TargetMode="External"/><Relationship Id="rId435" Type="http://schemas.openxmlformats.org/officeDocument/2006/relationships/hyperlink" Target="https://www.bangkokbiznews.com/finance/stock/1137442" TargetMode="External"/><Relationship Id="rId434" Type="http://schemas.openxmlformats.org/officeDocument/2006/relationships/hyperlink" Target="https://www.bangkokbiznews.com/finance/stock/1137451" TargetMode="External"/><Relationship Id="rId439" Type="http://schemas.openxmlformats.org/officeDocument/2006/relationships/hyperlink" Target="https://www.bangkokbiznews.com/finance/stock/1137324" TargetMode="External"/><Relationship Id="rId438" Type="http://schemas.openxmlformats.org/officeDocument/2006/relationships/hyperlink" Target="https://www.bangkokbiznews.com/finance/stock/1137355" TargetMode="External"/><Relationship Id="rId1260" Type="http://schemas.openxmlformats.org/officeDocument/2006/relationships/hyperlink" Target="https://www.bangkokbiznews.com/finance/stock/1124927" TargetMode="External"/><Relationship Id="rId1261" Type="http://schemas.openxmlformats.org/officeDocument/2006/relationships/hyperlink" Target="https://www.bangkokbiznews.com/finance/stock/1124899" TargetMode="External"/><Relationship Id="rId1262" Type="http://schemas.openxmlformats.org/officeDocument/2006/relationships/hyperlink" Target="https://www.bangkokbiznews.com/finance/stock/1124899" TargetMode="External"/><Relationship Id="rId1263" Type="http://schemas.openxmlformats.org/officeDocument/2006/relationships/hyperlink" Target="https://www.bangkokbiznews.com/finance/stock/1124647" TargetMode="External"/><Relationship Id="rId433" Type="http://schemas.openxmlformats.org/officeDocument/2006/relationships/hyperlink" Target="https://www.bangkokbiznews.com/finance/stock/1137451" TargetMode="External"/><Relationship Id="rId1264" Type="http://schemas.openxmlformats.org/officeDocument/2006/relationships/hyperlink" Target="https://www.bangkokbiznews.com/finance/stock/1124886" TargetMode="External"/><Relationship Id="rId432" Type="http://schemas.openxmlformats.org/officeDocument/2006/relationships/hyperlink" Target="https://www.bangkokbiznews.com/finance/stock/1137466" TargetMode="External"/><Relationship Id="rId1265" Type="http://schemas.openxmlformats.org/officeDocument/2006/relationships/hyperlink" Target="https://www.bangkokbiznews.com/finance/stock/1124704" TargetMode="External"/><Relationship Id="rId431" Type="http://schemas.openxmlformats.org/officeDocument/2006/relationships/hyperlink" Target="https://www.bangkokbiznews.com/finance/stock/1137466" TargetMode="External"/><Relationship Id="rId1266" Type="http://schemas.openxmlformats.org/officeDocument/2006/relationships/hyperlink" Target="https://www.bangkokbiznews.com/finance/stock/1124704" TargetMode="External"/><Relationship Id="rId430" Type="http://schemas.openxmlformats.org/officeDocument/2006/relationships/hyperlink" Target="https://www.bangkokbiznews.com/finance/stock/1137476" TargetMode="External"/><Relationship Id="rId1267" Type="http://schemas.openxmlformats.org/officeDocument/2006/relationships/hyperlink" Target="https://www.bangkokbiznews.com/finance/stock/1124711" TargetMode="External"/></Relationships>
</file>

<file path=xl/worksheets/_rels/sheet2.xml.rels><?xml version="1.0" encoding="UTF-8" standalone="yes"?><Relationships xmlns="http://schemas.openxmlformats.org/package/2006/relationships"><Relationship Id="rId8309" Type="http://schemas.openxmlformats.org/officeDocument/2006/relationships/hyperlink" Target="https://www.bangkokbiznews.com/finance/stock/1097730" TargetMode="External"/><Relationship Id="rId8308" Type="http://schemas.openxmlformats.org/officeDocument/2006/relationships/hyperlink" Target="https://www.bangkokbiznews.com/finance/stock/1097728" TargetMode="External"/><Relationship Id="rId8303" Type="http://schemas.openxmlformats.org/officeDocument/2006/relationships/hyperlink" Target="https://www.bangkokbiznews.com/finance/stock/1097796" TargetMode="External"/><Relationship Id="rId8302" Type="http://schemas.openxmlformats.org/officeDocument/2006/relationships/hyperlink" Target="https://www.bangkokbiznews.com/finance/stock/1097807" TargetMode="External"/><Relationship Id="rId8301" Type="http://schemas.openxmlformats.org/officeDocument/2006/relationships/hyperlink" Target="https://www.bangkokbiznews.com/finance/stock/1097807" TargetMode="External"/><Relationship Id="rId8300" Type="http://schemas.openxmlformats.org/officeDocument/2006/relationships/hyperlink" Target="https://www.bangkokbiznews.com/finance/stock/1097849" TargetMode="External"/><Relationship Id="rId8307" Type="http://schemas.openxmlformats.org/officeDocument/2006/relationships/hyperlink" Target="https://www.bangkokbiznews.com/finance/stock/1097728" TargetMode="External"/><Relationship Id="rId8306" Type="http://schemas.openxmlformats.org/officeDocument/2006/relationships/hyperlink" Target="https://www.bangkokbiznews.com/finance/stock/1097728" TargetMode="External"/><Relationship Id="rId8305" Type="http://schemas.openxmlformats.org/officeDocument/2006/relationships/hyperlink" Target="https://www.bangkokbiznews.com/finance/stock/1097790" TargetMode="External"/><Relationship Id="rId8304" Type="http://schemas.openxmlformats.org/officeDocument/2006/relationships/hyperlink" Target="https://www.bangkokbiznews.com/finance/stock/1097796" TargetMode="External"/><Relationship Id="rId2180" Type="http://schemas.openxmlformats.org/officeDocument/2006/relationships/hyperlink" Target="https://thunhoon.com/article/291599" TargetMode="External"/><Relationship Id="rId2181" Type="http://schemas.openxmlformats.org/officeDocument/2006/relationships/hyperlink" Target="https://thunhoon.com/article/291606" TargetMode="External"/><Relationship Id="rId2182" Type="http://schemas.openxmlformats.org/officeDocument/2006/relationships/hyperlink" Target="https://thunhoon.com/article/291606" TargetMode="External"/><Relationship Id="rId2183" Type="http://schemas.openxmlformats.org/officeDocument/2006/relationships/hyperlink" Target="https://thunhoon.com/article/291627" TargetMode="External"/><Relationship Id="rId2184" Type="http://schemas.openxmlformats.org/officeDocument/2006/relationships/hyperlink" Target="https://thunhoon.com/article/291633" TargetMode="External"/><Relationship Id="rId2185" Type="http://schemas.openxmlformats.org/officeDocument/2006/relationships/hyperlink" Target="https://thunhoon.com/article/291636" TargetMode="External"/><Relationship Id="rId2186" Type="http://schemas.openxmlformats.org/officeDocument/2006/relationships/hyperlink" Target="https://thunhoon.com/article/291636" TargetMode="External"/><Relationship Id="rId2187" Type="http://schemas.openxmlformats.org/officeDocument/2006/relationships/hyperlink" Target="https://thunhoon.com/article/291622" TargetMode="External"/><Relationship Id="rId2188" Type="http://schemas.openxmlformats.org/officeDocument/2006/relationships/hyperlink" Target="https://thunhoon.com/article/291622" TargetMode="External"/><Relationship Id="rId2189" Type="http://schemas.openxmlformats.org/officeDocument/2006/relationships/hyperlink" Target="https://thunhoon.com/article/291623" TargetMode="External"/><Relationship Id="rId2170" Type="http://schemas.openxmlformats.org/officeDocument/2006/relationships/hyperlink" Target="https://thunhoon.com/article/291577" TargetMode="External"/><Relationship Id="rId2171" Type="http://schemas.openxmlformats.org/officeDocument/2006/relationships/hyperlink" Target="https://thunhoon.com/article/291580" TargetMode="External"/><Relationship Id="rId2172" Type="http://schemas.openxmlformats.org/officeDocument/2006/relationships/hyperlink" Target="https://thunhoon.com/article/291580" TargetMode="External"/><Relationship Id="rId2173" Type="http://schemas.openxmlformats.org/officeDocument/2006/relationships/hyperlink" Target="https://thunhoon.com/article/291586" TargetMode="External"/><Relationship Id="rId2174" Type="http://schemas.openxmlformats.org/officeDocument/2006/relationships/hyperlink" Target="https://thunhoon.com/article/291586" TargetMode="External"/><Relationship Id="rId2175" Type="http://schemas.openxmlformats.org/officeDocument/2006/relationships/hyperlink" Target="https://thunhoon.com/article/291589" TargetMode="External"/><Relationship Id="rId2176" Type="http://schemas.openxmlformats.org/officeDocument/2006/relationships/hyperlink" Target="https://thunhoon.com/article/291591" TargetMode="External"/><Relationship Id="rId2177" Type="http://schemas.openxmlformats.org/officeDocument/2006/relationships/hyperlink" Target="https://thunhoon.com/article/291591" TargetMode="External"/><Relationship Id="rId2178" Type="http://schemas.openxmlformats.org/officeDocument/2006/relationships/hyperlink" Target="https://thunhoon.com/article/291593" TargetMode="External"/><Relationship Id="rId2179" Type="http://schemas.openxmlformats.org/officeDocument/2006/relationships/hyperlink" Target="https://thunhoon.com/article/291593" TargetMode="External"/><Relationship Id="rId2190" Type="http://schemas.openxmlformats.org/officeDocument/2006/relationships/hyperlink" Target="https://thunhoon.com/article/291623" TargetMode="External"/><Relationship Id="rId2191" Type="http://schemas.openxmlformats.org/officeDocument/2006/relationships/hyperlink" Target="https://thunhoon.com/article/291624" TargetMode="External"/><Relationship Id="rId2192" Type="http://schemas.openxmlformats.org/officeDocument/2006/relationships/hyperlink" Target="https://thunhoon.com/article/291645" TargetMode="External"/><Relationship Id="rId2193" Type="http://schemas.openxmlformats.org/officeDocument/2006/relationships/hyperlink" Target="https://thunhoon.com/article/291645" TargetMode="External"/><Relationship Id="rId2194" Type="http://schemas.openxmlformats.org/officeDocument/2006/relationships/hyperlink" Target="https://thunhoon.com/article/291645" TargetMode="External"/><Relationship Id="rId2195" Type="http://schemas.openxmlformats.org/officeDocument/2006/relationships/hyperlink" Target="https://thunhoon.com/article/291645" TargetMode="External"/><Relationship Id="rId2196" Type="http://schemas.openxmlformats.org/officeDocument/2006/relationships/hyperlink" Target="https://thunhoon.com/article/291648" TargetMode="External"/><Relationship Id="rId2197" Type="http://schemas.openxmlformats.org/officeDocument/2006/relationships/hyperlink" Target="https://thunhoon.com/article/291650" TargetMode="External"/><Relationship Id="rId2198" Type="http://schemas.openxmlformats.org/officeDocument/2006/relationships/hyperlink" Target="https://thunhoon.com/article/291651" TargetMode="External"/><Relationship Id="rId2199" Type="http://schemas.openxmlformats.org/officeDocument/2006/relationships/hyperlink" Target="https://thunhoon.com/article/291651" TargetMode="External"/><Relationship Id="rId7030" Type="http://schemas.openxmlformats.org/officeDocument/2006/relationships/hyperlink" Target="https://www.bangkokbiznews.com/finance/stock/1132226" TargetMode="External"/><Relationship Id="rId7034" Type="http://schemas.openxmlformats.org/officeDocument/2006/relationships/hyperlink" Target="https://www.bangkokbiznews.com/finance/stock/1132150" TargetMode="External"/><Relationship Id="rId7033" Type="http://schemas.openxmlformats.org/officeDocument/2006/relationships/hyperlink" Target="https://www.bangkokbiznews.com/finance/stock/1132219" TargetMode="External"/><Relationship Id="rId7032" Type="http://schemas.openxmlformats.org/officeDocument/2006/relationships/hyperlink" Target="https://www.bangkokbiznews.com/finance/stock/1132219" TargetMode="External"/><Relationship Id="rId7031" Type="http://schemas.openxmlformats.org/officeDocument/2006/relationships/hyperlink" Target="https://www.bangkokbiznews.com/finance/stock/1132226" TargetMode="External"/><Relationship Id="rId7038" Type="http://schemas.openxmlformats.org/officeDocument/2006/relationships/hyperlink" Target="https://www.bangkokbiznews.com/finance/stock/1132104" TargetMode="External"/><Relationship Id="rId7037" Type="http://schemas.openxmlformats.org/officeDocument/2006/relationships/hyperlink" Target="https://www.bangkokbiznews.com/finance/stock/1132106" TargetMode="External"/><Relationship Id="rId7036" Type="http://schemas.openxmlformats.org/officeDocument/2006/relationships/hyperlink" Target="https://www.bangkokbiznews.com/finance/stock/1132106" TargetMode="External"/><Relationship Id="rId7035" Type="http://schemas.openxmlformats.org/officeDocument/2006/relationships/hyperlink" Target="https://www.bangkokbiznews.com/finance/stock/1132150" TargetMode="External"/><Relationship Id="rId7039" Type="http://schemas.openxmlformats.org/officeDocument/2006/relationships/hyperlink" Target="https://www.bangkokbiznews.com/finance/stock/1132108" TargetMode="External"/><Relationship Id="rId7023" Type="http://schemas.openxmlformats.org/officeDocument/2006/relationships/hyperlink" Target="https://www.bangkokbiznews.com/finance/stock/1132282" TargetMode="External"/><Relationship Id="rId7022" Type="http://schemas.openxmlformats.org/officeDocument/2006/relationships/hyperlink" Target="https://www.bangkokbiznews.com/finance/stock/1132297" TargetMode="External"/><Relationship Id="rId7021" Type="http://schemas.openxmlformats.org/officeDocument/2006/relationships/hyperlink" Target="https://www.bangkokbiznews.com/finance/stock/1132297" TargetMode="External"/><Relationship Id="rId7020" Type="http://schemas.openxmlformats.org/officeDocument/2006/relationships/hyperlink" Target="https://www.bangkokbiznews.com/finance/stock/1132325" TargetMode="External"/><Relationship Id="rId7027" Type="http://schemas.openxmlformats.org/officeDocument/2006/relationships/hyperlink" Target="https://www.bangkokbiznews.com/finance/stock/1132277" TargetMode="External"/><Relationship Id="rId7026" Type="http://schemas.openxmlformats.org/officeDocument/2006/relationships/hyperlink" Target="https://www.bangkokbiznews.com/finance/stock/1132281" TargetMode="External"/><Relationship Id="rId7025" Type="http://schemas.openxmlformats.org/officeDocument/2006/relationships/hyperlink" Target="https://www.bangkokbiznews.com/finance/stock/1132282" TargetMode="External"/><Relationship Id="rId7024" Type="http://schemas.openxmlformats.org/officeDocument/2006/relationships/hyperlink" Target="https://www.bangkokbiznews.com/finance/stock/1132282" TargetMode="External"/><Relationship Id="rId7029" Type="http://schemas.openxmlformats.org/officeDocument/2006/relationships/hyperlink" Target="https://www.bangkokbiznews.com/finance/stock/1132262" TargetMode="External"/><Relationship Id="rId7028" Type="http://schemas.openxmlformats.org/officeDocument/2006/relationships/hyperlink" Target="https://www.bangkokbiznews.com/finance/stock/1132277" TargetMode="External"/><Relationship Id="rId7052" Type="http://schemas.openxmlformats.org/officeDocument/2006/relationships/hyperlink" Target="https://www.bangkokbiznews.com/finance/stock/1132037" TargetMode="External"/><Relationship Id="rId7051" Type="http://schemas.openxmlformats.org/officeDocument/2006/relationships/hyperlink" Target="https://www.bangkokbiznews.com/finance/stock/1132039" TargetMode="External"/><Relationship Id="rId7050" Type="http://schemas.openxmlformats.org/officeDocument/2006/relationships/hyperlink" Target="https://www.bangkokbiznews.com/finance/stock/1132039" TargetMode="External"/><Relationship Id="rId7056" Type="http://schemas.openxmlformats.org/officeDocument/2006/relationships/hyperlink" Target="https://www.bangkokbiznews.com/finance/stock/1131925" TargetMode="External"/><Relationship Id="rId7055" Type="http://schemas.openxmlformats.org/officeDocument/2006/relationships/hyperlink" Target="https://www.bangkokbiznews.com/finance/stock/1131958" TargetMode="External"/><Relationship Id="rId7054" Type="http://schemas.openxmlformats.org/officeDocument/2006/relationships/hyperlink" Target="https://www.bangkokbiznews.com/finance/stock/1131958" TargetMode="External"/><Relationship Id="rId7053" Type="http://schemas.openxmlformats.org/officeDocument/2006/relationships/hyperlink" Target="https://www.bangkokbiznews.com/finance/stock/1132003" TargetMode="External"/><Relationship Id="rId7059" Type="http://schemas.openxmlformats.org/officeDocument/2006/relationships/hyperlink" Target="https://www.bangkokbiznews.com/finance/stock/1131845" TargetMode="External"/><Relationship Id="rId7058" Type="http://schemas.openxmlformats.org/officeDocument/2006/relationships/hyperlink" Target="https://www.bangkokbiznews.com/finance/stock/1131845" TargetMode="External"/><Relationship Id="rId7057" Type="http://schemas.openxmlformats.org/officeDocument/2006/relationships/hyperlink" Target="https://www.bangkokbiznews.com/finance/stock/1131925" TargetMode="External"/><Relationship Id="rId7041" Type="http://schemas.openxmlformats.org/officeDocument/2006/relationships/hyperlink" Target="https://www.bangkokbiznews.com/finance/stock/1132058" TargetMode="External"/><Relationship Id="rId7040" Type="http://schemas.openxmlformats.org/officeDocument/2006/relationships/hyperlink" Target="https://www.bangkokbiznews.com/finance/stock/1132108" TargetMode="External"/><Relationship Id="rId7045" Type="http://schemas.openxmlformats.org/officeDocument/2006/relationships/hyperlink" Target="https://www.bangkokbiznews.com/finance/stock/1132049" TargetMode="External"/><Relationship Id="rId7044" Type="http://schemas.openxmlformats.org/officeDocument/2006/relationships/hyperlink" Target="https://www.bangkokbiznews.com/finance/stock/1132056" TargetMode="External"/><Relationship Id="rId7043" Type="http://schemas.openxmlformats.org/officeDocument/2006/relationships/hyperlink" Target="https://www.bangkokbiznews.com/finance/stock/1132088" TargetMode="External"/><Relationship Id="rId7042" Type="http://schemas.openxmlformats.org/officeDocument/2006/relationships/hyperlink" Target="https://www.bangkokbiznews.com/finance/stock/1132088" TargetMode="External"/><Relationship Id="rId7049" Type="http://schemas.openxmlformats.org/officeDocument/2006/relationships/hyperlink" Target="https://www.bangkokbiznews.com/finance/stock/1132039" TargetMode="External"/><Relationship Id="rId7048" Type="http://schemas.openxmlformats.org/officeDocument/2006/relationships/hyperlink" Target="https://www.bangkokbiznews.com/finance/stock/1132039" TargetMode="External"/><Relationship Id="rId7047" Type="http://schemas.openxmlformats.org/officeDocument/2006/relationships/hyperlink" Target="https://www.bangkokbiznews.com/finance/stock/1132046" TargetMode="External"/><Relationship Id="rId7046" Type="http://schemas.openxmlformats.org/officeDocument/2006/relationships/hyperlink" Target="https://www.bangkokbiznews.com/finance/stock/1132049" TargetMode="External"/><Relationship Id="rId8310" Type="http://schemas.openxmlformats.org/officeDocument/2006/relationships/hyperlink" Target="https://www.bangkokbiznews.com/finance/stock/1097730" TargetMode="External"/><Relationship Id="rId8314" Type="http://schemas.openxmlformats.org/officeDocument/2006/relationships/hyperlink" Target="https://www.bangkokbiznews.com/finance/stock/1097378" TargetMode="External"/><Relationship Id="rId8313" Type="http://schemas.openxmlformats.org/officeDocument/2006/relationships/hyperlink" Target="https://www.bangkokbiznews.com/finance/stock/1097471" TargetMode="External"/><Relationship Id="rId8312" Type="http://schemas.openxmlformats.org/officeDocument/2006/relationships/hyperlink" Target="https://www.bangkokbiznews.com/finance/stock/1097479" TargetMode="External"/><Relationship Id="rId8311" Type="http://schemas.openxmlformats.org/officeDocument/2006/relationships/hyperlink" Target="https://www.bangkokbiznews.com/finance/stock/1097659" TargetMode="External"/><Relationship Id="rId8316" Type="http://schemas.openxmlformats.org/officeDocument/2006/relationships/drawing" Target="../drawings/drawing2.xml"/><Relationship Id="rId8315" Type="http://schemas.openxmlformats.org/officeDocument/2006/relationships/hyperlink" Target="https://www.bangkokbiznews.com/finance/stock/1097378" TargetMode="External"/><Relationship Id="rId7012" Type="http://schemas.openxmlformats.org/officeDocument/2006/relationships/hyperlink" Target="https://www.bangkokbiznews.com/finance/stock/1132496" TargetMode="External"/><Relationship Id="rId7011" Type="http://schemas.openxmlformats.org/officeDocument/2006/relationships/hyperlink" Target="https://www.bangkokbiznews.com/finance/stock/1132496" TargetMode="External"/><Relationship Id="rId7010" Type="http://schemas.openxmlformats.org/officeDocument/2006/relationships/hyperlink" Target="https://www.bangkokbiznews.com/finance/stock/1132522" TargetMode="External"/><Relationship Id="rId7016" Type="http://schemas.openxmlformats.org/officeDocument/2006/relationships/hyperlink" Target="https://www.bangkokbiznews.com/finance/stock/1132434" TargetMode="External"/><Relationship Id="rId7015" Type="http://schemas.openxmlformats.org/officeDocument/2006/relationships/hyperlink" Target="https://www.bangkokbiznews.com/finance/stock/1132434" TargetMode="External"/><Relationship Id="rId7014" Type="http://schemas.openxmlformats.org/officeDocument/2006/relationships/hyperlink" Target="https://www.bangkokbiznews.com/finance/stock/1132436" TargetMode="External"/><Relationship Id="rId7013" Type="http://schemas.openxmlformats.org/officeDocument/2006/relationships/hyperlink" Target="https://www.bangkokbiznews.com/finance/stock/1132444" TargetMode="External"/><Relationship Id="rId7019" Type="http://schemas.openxmlformats.org/officeDocument/2006/relationships/hyperlink" Target="https://www.bangkokbiznews.com/finance/stock/1132325" TargetMode="External"/><Relationship Id="rId7018" Type="http://schemas.openxmlformats.org/officeDocument/2006/relationships/hyperlink" Target="https://www.bangkokbiznews.com/finance/stock/1132344" TargetMode="External"/><Relationship Id="rId7017" Type="http://schemas.openxmlformats.org/officeDocument/2006/relationships/hyperlink" Target="https://www.bangkokbiznews.com/finance/stock/1132393" TargetMode="External"/><Relationship Id="rId7001" Type="http://schemas.openxmlformats.org/officeDocument/2006/relationships/hyperlink" Target="https://www.bangkokbiznews.com/finance/stock/1132656" TargetMode="External"/><Relationship Id="rId7000" Type="http://schemas.openxmlformats.org/officeDocument/2006/relationships/hyperlink" Target="https://www.bangkokbiznews.com/finance/stock/1132694" TargetMode="External"/><Relationship Id="rId7005" Type="http://schemas.openxmlformats.org/officeDocument/2006/relationships/hyperlink" Target="https://www.bangkokbiznews.com/finance/stock/1132547" TargetMode="External"/><Relationship Id="rId7004" Type="http://schemas.openxmlformats.org/officeDocument/2006/relationships/hyperlink" Target="https://www.bangkokbiznews.com/finance/stock/1132552" TargetMode="External"/><Relationship Id="rId7003" Type="http://schemas.openxmlformats.org/officeDocument/2006/relationships/hyperlink" Target="https://www.bangkokbiznews.com/finance/stock/1132561" TargetMode="External"/><Relationship Id="rId7002" Type="http://schemas.openxmlformats.org/officeDocument/2006/relationships/hyperlink" Target="https://www.bangkokbiznews.com/finance/stock/1132619" TargetMode="External"/><Relationship Id="rId7009" Type="http://schemas.openxmlformats.org/officeDocument/2006/relationships/hyperlink" Target="https://www.bangkokbiznews.com/finance/stock/1132535" TargetMode="External"/><Relationship Id="rId7008" Type="http://schemas.openxmlformats.org/officeDocument/2006/relationships/hyperlink" Target="https://www.bangkokbiznews.com/finance/stock/1132535" TargetMode="External"/><Relationship Id="rId7007" Type="http://schemas.openxmlformats.org/officeDocument/2006/relationships/hyperlink" Target="https://www.bangkokbiznews.com/finance/stock/1132547" TargetMode="External"/><Relationship Id="rId7006" Type="http://schemas.openxmlformats.org/officeDocument/2006/relationships/hyperlink" Target="https://www.bangkokbiznews.com/finance/stock/1132547" TargetMode="External"/><Relationship Id="rId3513" Type="http://schemas.openxmlformats.org/officeDocument/2006/relationships/hyperlink" Target="https://thunhoon.com/article/277228" TargetMode="External"/><Relationship Id="rId4844" Type="http://schemas.openxmlformats.org/officeDocument/2006/relationships/hyperlink" Target="https://thunhoon.com/article/282443" TargetMode="External"/><Relationship Id="rId3512" Type="http://schemas.openxmlformats.org/officeDocument/2006/relationships/hyperlink" Target="https://thunhoon.com/article/277228" TargetMode="External"/><Relationship Id="rId4843" Type="http://schemas.openxmlformats.org/officeDocument/2006/relationships/hyperlink" Target="https://thunhoon.com/article/282443" TargetMode="External"/><Relationship Id="rId3515" Type="http://schemas.openxmlformats.org/officeDocument/2006/relationships/hyperlink" Target="https://thunhoon.com/article/277197" TargetMode="External"/><Relationship Id="rId4846" Type="http://schemas.openxmlformats.org/officeDocument/2006/relationships/hyperlink" Target="https://thunhoon.com/article/282435" TargetMode="External"/><Relationship Id="rId3514" Type="http://schemas.openxmlformats.org/officeDocument/2006/relationships/hyperlink" Target="https://thunhoon.com/article/277225" TargetMode="External"/><Relationship Id="rId4845" Type="http://schemas.openxmlformats.org/officeDocument/2006/relationships/hyperlink" Target="https://thunhoon.com/article/282440" TargetMode="External"/><Relationship Id="rId3517" Type="http://schemas.openxmlformats.org/officeDocument/2006/relationships/hyperlink" Target="https://thunhoon.com/article/277196" TargetMode="External"/><Relationship Id="rId4848" Type="http://schemas.openxmlformats.org/officeDocument/2006/relationships/hyperlink" Target="https://thunhoon.com/article/282430" TargetMode="External"/><Relationship Id="rId3516" Type="http://schemas.openxmlformats.org/officeDocument/2006/relationships/hyperlink" Target="https://thunhoon.com/article/277197" TargetMode="External"/><Relationship Id="rId4847" Type="http://schemas.openxmlformats.org/officeDocument/2006/relationships/hyperlink" Target="https://thunhoon.com/article/282431" TargetMode="External"/><Relationship Id="rId3519" Type="http://schemas.openxmlformats.org/officeDocument/2006/relationships/hyperlink" Target="https://thunhoon.com/article/277190" TargetMode="External"/><Relationship Id="rId3518" Type="http://schemas.openxmlformats.org/officeDocument/2006/relationships/hyperlink" Target="https://thunhoon.com/article/277190" TargetMode="External"/><Relationship Id="rId4849" Type="http://schemas.openxmlformats.org/officeDocument/2006/relationships/hyperlink" Target="https://thunhoon.com/article/282423" TargetMode="External"/><Relationship Id="rId4840" Type="http://schemas.openxmlformats.org/officeDocument/2006/relationships/hyperlink" Target="https://thunhoon.com/article/282453" TargetMode="External"/><Relationship Id="rId3511" Type="http://schemas.openxmlformats.org/officeDocument/2006/relationships/hyperlink" Target="https://thunhoon.com/article/277228" TargetMode="External"/><Relationship Id="rId4842" Type="http://schemas.openxmlformats.org/officeDocument/2006/relationships/hyperlink" Target="https://thunhoon.com/article/282443" TargetMode="External"/><Relationship Id="rId3510" Type="http://schemas.openxmlformats.org/officeDocument/2006/relationships/hyperlink" Target="https://thunhoon.com/article/277235" TargetMode="External"/><Relationship Id="rId4841" Type="http://schemas.openxmlformats.org/officeDocument/2006/relationships/hyperlink" Target="https://thunhoon.com/article/282444" TargetMode="External"/><Relationship Id="rId3502" Type="http://schemas.openxmlformats.org/officeDocument/2006/relationships/hyperlink" Target="https://thunhoon.com/article/277092" TargetMode="External"/><Relationship Id="rId4833" Type="http://schemas.openxmlformats.org/officeDocument/2006/relationships/hyperlink" Target="https://thunhoon.com/article/282478" TargetMode="External"/><Relationship Id="rId3501" Type="http://schemas.openxmlformats.org/officeDocument/2006/relationships/hyperlink" Target="https://thunhoon.com/article/277092" TargetMode="External"/><Relationship Id="rId4832" Type="http://schemas.openxmlformats.org/officeDocument/2006/relationships/hyperlink" Target="https://thunhoon.com/article/282483" TargetMode="External"/><Relationship Id="rId3504" Type="http://schemas.openxmlformats.org/officeDocument/2006/relationships/hyperlink" Target="https://thunhoon.com/article/277088" TargetMode="External"/><Relationship Id="rId4835" Type="http://schemas.openxmlformats.org/officeDocument/2006/relationships/hyperlink" Target="https://thunhoon.com/article/282474" TargetMode="External"/><Relationship Id="rId3503" Type="http://schemas.openxmlformats.org/officeDocument/2006/relationships/hyperlink" Target="https://thunhoon.com/article/277090" TargetMode="External"/><Relationship Id="rId4834" Type="http://schemas.openxmlformats.org/officeDocument/2006/relationships/hyperlink" Target="https://thunhoon.com/article/282474" TargetMode="External"/><Relationship Id="rId3506" Type="http://schemas.openxmlformats.org/officeDocument/2006/relationships/hyperlink" Target="https://thunhoon.com/article/277071" TargetMode="External"/><Relationship Id="rId4837" Type="http://schemas.openxmlformats.org/officeDocument/2006/relationships/hyperlink" Target="https://thunhoon.com/article/282463" TargetMode="External"/><Relationship Id="rId3505" Type="http://schemas.openxmlformats.org/officeDocument/2006/relationships/hyperlink" Target="https://thunhoon.com/article/277088" TargetMode="External"/><Relationship Id="rId4836" Type="http://schemas.openxmlformats.org/officeDocument/2006/relationships/hyperlink" Target="https://thunhoon.com/article/282474" TargetMode="External"/><Relationship Id="rId3508" Type="http://schemas.openxmlformats.org/officeDocument/2006/relationships/hyperlink" Target="https://thunhoon.com/article/277071" TargetMode="External"/><Relationship Id="rId4839" Type="http://schemas.openxmlformats.org/officeDocument/2006/relationships/hyperlink" Target="https://thunhoon.com/article/282455" TargetMode="External"/><Relationship Id="rId3507" Type="http://schemas.openxmlformats.org/officeDocument/2006/relationships/hyperlink" Target="https://thunhoon.com/article/277071" TargetMode="External"/><Relationship Id="rId4838" Type="http://schemas.openxmlformats.org/officeDocument/2006/relationships/hyperlink" Target="https://thunhoon.com/article/282455" TargetMode="External"/><Relationship Id="rId3509" Type="http://schemas.openxmlformats.org/officeDocument/2006/relationships/hyperlink" Target="https://thunhoon.com/article/277240" TargetMode="External"/><Relationship Id="rId3500" Type="http://schemas.openxmlformats.org/officeDocument/2006/relationships/hyperlink" Target="https://thunhoon.com/article/277094" TargetMode="External"/><Relationship Id="rId4831" Type="http://schemas.openxmlformats.org/officeDocument/2006/relationships/hyperlink" Target="https://thunhoon.com/article/282484" TargetMode="External"/><Relationship Id="rId4830" Type="http://schemas.openxmlformats.org/officeDocument/2006/relationships/hyperlink" Target="https://thunhoon.com/article/282485" TargetMode="External"/><Relationship Id="rId2203" Type="http://schemas.openxmlformats.org/officeDocument/2006/relationships/hyperlink" Target="https://thunhoon.com/article/291678" TargetMode="External"/><Relationship Id="rId3535" Type="http://schemas.openxmlformats.org/officeDocument/2006/relationships/hyperlink" Target="https://thunhoon.com/article/277272" TargetMode="External"/><Relationship Id="rId4866" Type="http://schemas.openxmlformats.org/officeDocument/2006/relationships/hyperlink" Target="https://thunhoon.com/article/282573" TargetMode="External"/><Relationship Id="rId2204" Type="http://schemas.openxmlformats.org/officeDocument/2006/relationships/hyperlink" Target="https://thunhoon.com/article/291678" TargetMode="External"/><Relationship Id="rId3534" Type="http://schemas.openxmlformats.org/officeDocument/2006/relationships/hyperlink" Target="https://thunhoon.com/article/277272" TargetMode="External"/><Relationship Id="rId4865" Type="http://schemas.openxmlformats.org/officeDocument/2006/relationships/hyperlink" Target="https://thunhoon.com/article/282575" TargetMode="External"/><Relationship Id="rId2205" Type="http://schemas.openxmlformats.org/officeDocument/2006/relationships/hyperlink" Target="https://thunhoon.com/article/291700" TargetMode="External"/><Relationship Id="rId3537" Type="http://schemas.openxmlformats.org/officeDocument/2006/relationships/hyperlink" Target="https://thunhoon.com/article/277265" TargetMode="External"/><Relationship Id="rId4868" Type="http://schemas.openxmlformats.org/officeDocument/2006/relationships/hyperlink" Target="https://thunhoon.com/article/282564" TargetMode="External"/><Relationship Id="rId2206" Type="http://schemas.openxmlformats.org/officeDocument/2006/relationships/hyperlink" Target="https://thunhoon.com/article/291700" TargetMode="External"/><Relationship Id="rId3536" Type="http://schemas.openxmlformats.org/officeDocument/2006/relationships/hyperlink" Target="https://thunhoon.com/article/277270" TargetMode="External"/><Relationship Id="rId4867" Type="http://schemas.openxmlformats.org/officeDocument/2006/relationships/hyperlink" Target="https://thunhoon.com/article/282572" TargetMode="External"/><Relationship Id="rId2207" Type="http://schemas.openxmlformats.org/officeDocument/2006/relationships/hyperlink" Target="https://thunhoon.com/article/291701" TargetMode="External"/><Relationship Id="rId3539" Type="http://schemas.openxmlformats.org/officeDocument/2006/relationships/hyperlink" Target="https://thunhoon.com/article/277293" TargetMode="External"/><Relationship Id="rId2208" Type="http://schemas.openxmlformats.org/officeDocument/2006/relationships/hyperlink" Target="https://thunhoon.com/article/291735" TargetMode="External"/><Relationship Id="rId3538" Type="http://schemas.openxmlformats.org/officeDocument/2006/relationships/hyperlink" Target="https://thunhoon.com/article/277260" TargetMode="External"/><Relationship Id="rId4869" Type="http://schemas.openxmlformats.org/officeDocument/2006/relationships/hyperlink" Target="https://thunhoon.com/article/282564" TargetMode="External"/><Relationship Id="rId2209" Type="http://schemas.openxmlformats.org/officeDocument/2006/relationships/hyperlink" Target="https://thunhoon.com/article/291735" TargetMode="External"/><Relationship Id="rId4860" Type="http://schemas.openxmlformats.org/officeDocument/2006/relationships/hyperlink" Target="https://thunhoon.com/article/282414" TargetMode="External"/><Relationship Id="rId3531" Type="http://schemas.openxmlformats.org/officeDocument/2006/relationships/hyperlink" Target="https://thunhoon.com/article/277285" TargetMode="External"/><Relationship Id="rId4862" Type="http://schemas.openxmlformats.org/officeDocument/2006/relationships/hyperlink" Target="https://thunhoon.com/article/282578" TargetMode="External"/><Relationship Id="rId2200" Type="http://schemas.openxmlformats.org/officeDocument/2006/relationships/hyperlink" Target="https://thunhoon.com/article/291655" TargetMode="External"/><Relationship Id="rId3530" Type="http://schemas.openxmlformats.org/officeDocument/2006/relationships/hyperlink" Target="https://thunhoon.com/article/277285" TargetMode="External"/><Relationship Id="rId4861" Type="http://schemas.openxmlformats.org/officeDocument/2006/relationships/hyperlink" Target="https://thunhoon.com/article/282580" TargetMode="External"/><Relationship Id="rId2201" Type="http://schemas.openxmlformats.org/officeDocument/2006/relationships/hyperlink" Target="https://thunhoon.com/article/291670" TargetMode="External"/><Relationship Id="rId3533" Type="http://schemas.openxmlformats.org/officeDocument/2006/relationships/hyperlink" Target="https://thunhoon.com/article/277275" TargetMode="External"/><Relationship Id="rId4864" Type="http://schemas.openxmlformats.org/officeDocument/2006/relationships/hyperlink" Target="https://thunhoon.com/article/282576" TargetMode="External"/><Relationship Id="rId2202" Type="http://schemas.openxmlformats.org/officeDocument/2006/relationships/hyperlink" Target="https://thunhoon.com/article/291677" TargetMode="External"/><Relationship Id="rId3532" Type="http://schemas.openxmlformats.org/officeDocument/2006/relationships/hyperlink" Target="https://thunhoon.com/article/277275" TargetMode="External"/><Relationship Id="rId4863" Type="http://schemas.openxmlformats.org/officeDocument/2006/relationships/hyperlink" Target="https://thunhoon.com/article/282576" TargetMode="External"/><Relationship Id="rId3524" Type="http://schemas.openxmlformats.org/officeDocument/2006/relationships/hyperlink" Target="https://thunhoon.com/article/277165" TargetMode="External"/><Relationship Id="rId4855" Type="http://schemas.openxmlformats.org/officeDocument/2006/relationships/hyperlink" Target="https://thunhoon.com/article/282416" TargetMode="External"/><Relationship Id="rId3523" Type="http://schemas.openxmlformats.org/officeDocument/2006/relationships/hyperlink" Target="https://thunhoon.com/article/277173" TargetMode="External"/><Relationship Id="rId4854" Type="http://schemas.openxmlformats.org/officeDocument/2006/relationships/hyperlink" Target="https://thunhoon.com/article/282407" TargetMode="External"/><Relationship Id="rId3526" Type="http://schemas.openxmlformats.org/officeDocument/2006/relationships/hyperlink" Target="https://thunhoon.com/article/277302" TargetMode="External"/><Relationship Id="rId4857" Type="http://schemas.openxmlformats.org/officeDocument/2006/relationships/hyperlink" Target="https://thunhoon.com/article/282411" TargetMode="External"/><Relationship Id="rId3525" Type="http://schemas.openxmlformats.org/officeDocument/2006/relationships/hyperlink" Target="https://thunhoon.com/article/277157" TargetMode="External"/><Relationship Id="rId4856" Type="http://schemas.openxmlformats.org/officeDocument/2006/relationships/hyperlink" Target="https://thunhoon.com/article/282411" TargetMode="External"/><Relationship Id="rId3528" Type="http://schemas.openxmlformats.org/officeDocument/2006/relationships/hyperlink" Target="https://thunhoon.com/article/277297" TargetMode="External"/><Relationship Id="rId4859" Type="http://schemas.openxmlformats.org/officeDocument/2006/relationships/hyperlink" Target="https://thunhoon.com/article/282414" TargetMode="External"/><Relationship Id="rId3527" Type="http://schemas.openxmlformats.org/officeDocument/2006/relationships/hyperlink" Target="https://thunhoon.com/article/277302" TargetMode="External"/><Relationship Id="rId4858" Type="http://schemas.openxmlformats.org/officeDocument/2006/relationships/hyperlink" Target="https://thunhoon.com/article/282415" TargetMode="External"/><Relationship Id="rId3529" Type="http://schemas.openxmlformats.org/officeDocument/2006/relationships/hyperlink" Target="https://thunhoon.com/article/277297" TargetMode="External"/><Relationship Id="rId3520" Type="http://schemas.openxmlformats.org/officeDocument/2006/relationships/hyperlink" Target="https://thunhoon.com/article/277184" TargetMode="External"/><Relationship Id="rId4851" Type="http://schemas.openxmlformats.org/officeDocument/2006/relationships/hyperlink" Target="https://thunhoon.com/article/282419" TargetMode="External"/><Relationship Id="rId4850" Type="http://schemas.openxmlformats.org/officeDocument/2006/relationships/hyperlink" Target="https://thunhoon.com/article/282423" TargetMode="External"/><Relationship Id="rId3522" Type="http://schemas.openxmlformats.org/officeDocument/2006/relationships/hyperlink" Target="https://thunhoon.com/article/277175" TargetMode="External"/><Relationship Id="rId4853" Type="http://schemas.openxmlformats.org/officeDocument/2006/relationships/hyperlink" Target="https://thunhoon.com/article/282409" TargetMode="External"/><Relationship Id="rId3521" Type="http://schemas.openxmlformats.org/officeDocument/2006/relationships/hyperlink" Target="https://thunhoon.com/article/277175" TargetMode="External"/><Relationship Id="rId4852" Type="http://schemas.openxmlformats.org/officeDocument/2006/relationships/hyperlink" Target="https://thunhoon.com/article/282410" TargetMode="External"/><Relationship Id="rId4800" Type="http://schemas.openxmlformats.org/officeDocument/2006/relationships/hyperlink" Target="https://thunhoon.com/article/282287" TargetMode="External"/><Relationship Id="rId4802" Type="http://schemas.openxmlformats.org/officeDocument/2006/relationships/hyperlink" Target="https://thunhoon.com/article/282287" TargetMode="External"/><Relationship Id="rId4801" Type="http://schemas.openxmlformats.org/officeDocument/2006/relationships/hyperlink" Target="https://thunhoon.com/article/282287" TargetMode="External"/><Relationship Id="rId4804" Type="http://schemas.openxmlformats.org/officeDocument/2006/relationships/hyperlink" Target="https://thunhoon.com/article/282395" TargetMode="External"/><Relationship Id="rId4803" Type="http://schemas.openxmlformats.org/officeDocument/2006/relationships/hyperlink" Target="https://thunhoon.com/article/282398" TargetMode="External"/><Relationship Id="rId4806" Type="http://schemas.openxmlformats.org/officeDocument/2006/relationships/hyperlink" Target="https://thunhoon.com/article/282391" TargetMode="External"/><Relationship Id="rId4805" Type="http://schemas.openxmlformats.org/officeDocument/2006/relationships/hyperlink" Target="https://thunhoon.com/article/282392" TargetMode="External"/><Relationship Id="rId4808" Type="http://schemas.openxmlformats.org/officeDocument/2006/relationships/hyperlink" Target="https://thunhoon.com/article/282390" TargetMode="External"/><Relationship Id="rId4807" Type="http://schemas.openxmlformats.org/officeDocument/2006/relationships/hyperlink" Target="https://thunhoon.com/article/282390" TargetMode="External"/><Relationship Id="rId4809" Type="http://schemas.openxmlformats.org/officeDocument/2006/relationships/hyperlink" Target="https://thunhoon.com/article/282390" TargetMode="External"/><Relationship Id="rId7081" Type="http://schemas.openxmlformats.org/officeDocument/2006/relationships/hyperlink" Target="https://www.bangkokbiznews.com/finance/stock/1131412" TargetMode="External"/><Relationship Id="rId7080" Type="http://schemas.openxmlformats.org/officeDocument/2006/relationships/hyperlink" Target="https://www.bangkokbiznews.com/finance/stock/1131433" TargetMode="External"/><Relationship Id="rId7074" Type="http://schemas.openxmlformats.org/officeDocument/2006/relationships/hyperlink" Target="https://www.bangkokbiznews.com/finance/stock/1131520" TargetMode="External"/><Relationship Id="rId7073" Type="http://schemas.openxmlformats.org/officeDocument/2006/relationships/hyperlink" Target="https://www.bangkokbiznews.com/finance/stock/1131457" TargetMode="External"/><Relationship Id="rId7072" Type="http://schemas.openxmlformats.org/officeDocument/2006/relationships/hyperlink" Target="https://www.bangkokbiznews.com/finance/stock/1131457" TargetMode="External"/><Relationship Id="rId7071" Type="http://schemas.openxmlformats.org/officeDocument/2006/relationships/hyperlink" Target="https://www.bangkokbiznews.com/finance/stock/1131551" TargetMode="External"/><Relationship Id="rId7078" Type="http://schemas.openxmlformats.org/officeDocument/2006/relationships/hyperlink" Target="https://www.bangkokbiznews.com/finance/stock/1131462" TargetMode="External"/><Relationship Id="rId7077" Type="http://schemas.openxmlformats.org/officeDocument/2006/relationships/hyperlink" Target="https://www.bangkokbiznews.com/finance/stock/1131481" TargetMode="External"/><Relationship Id="rId7076" Type="http://schemas.openxmlformats.org/officeDocument/2006/relationships/hyperlink" Target="https://www.bangkokbiznews.com/finance/stock/1131481" TargetMode="External"/><Relationship Id="rId7075" Type="http://schemas.openxmlformats.org/officeDocument/2006/relationships/hyperlink" Target="https://www.bangkokbiznews.com/finance/stock/1131512" TargetMode="External"/><Relationship Id="rId7079" Type="http://schemas.openxmlformats.org/officeDocument/2006/relationships/hyperlink" Target="https://www.bangkokbiznews.com/finance/stock/1131462" TargetMode="External"/><Relationship Id="rId7070" Type="http://schemas.openxmlformats.org/officeDocument/2006/relationships/hyperlink" Target="https://www.bangkokbiznews.com/finance/stock/1131551" TargetMode="External"/><Relationship Id="rId7063" Type="http://schemas.openxmlformats.org/officeDocument/2006/relationships/hyperlink" Target="https://www.bangkokbiznews.com/finance/stock/1131808" TargetMode="External"/><Relationship Id="rId7062" Type="http://schemas.openxmlformats.org/officeDocument/2006/relationships/hyperlink" Target="https://www.bangkokbiznews.com/finance/stock/1131769" TargetMode="External"/><Relationship Id="rId7061" Type="http://schemas.openxmlformats.org/officeDocument/2006/relationships/hyperlink" Target="https://www.bangkokbiznews.com/finance/stock/1131769" TargetMode="External"/><Relationship Id="rId7060" Type="http://schemas.openxmlformats.org/officeDocument/2006/relationships/hyperlink" Target="https://www.bangkokbiznews.com/finance/stock/1131836" TargetMode="External"/><Relationship Id="rId7067" Type="http://schemas.openxmlformats.org/officeDocument/2006/relationships/hyperlink" Target="https://www.bangkokbiznews.com/finance/stock/1131711" TargetMode="External"/><Relationship Id="rId7066" Type="http://schemas.openxmlformats.org/officeDocument/2006/relationships/hyperlink" Target="https://www.bangkokbiznews.com/finance/stock/1131711" TargetMode="External"/><Relationship Id="rId7065" Type="http://schemas.openxmlformats.org/officeDocument/2006/relationships/hyperlink" Target="https://www.bangkokbiznews.com/finance/stock/1131757" TargetMode="External"/><Relationship Id="rId7064" Type="http://schemas.openxmlformats.org/officeDocument/2006/relationships/hyperlink" Target="https://www.bangkokbiznews.com/finance/stock/1131808" TargetMode="External"/><Relationship Id="rId7069" Type="http://schemas.openxmlformats.org/officeDocument/2006/relationships/hyperlink" Target="https://www.bangkokbiznews.com/finance/stock/1131567" TargetMode="External"/><Relationship Id="rId7068" Type="http://schemas.openxmlformats.org/officeDocument/2006/relationships/hyperlink" Target="https://www.bangkokbiznews.com/finance/stock/1131567" TargetMode="External"/><Relationship Id="rId4822" Type="http://schemas.openxmlformats.org/officeDocument/2006/relationships/hyperlink" Target="https://thunhoon.com/article/282347" TargetMode="External"/><Relationship Id="rId4821" Type="http://schemas.openxmlformats.org/officeDocument/2006/relationships/hyperlink" Target="https://thunhoon.com/article/282351" TargetMode="External"/><Relationship Id="rId4824" Type="http://schemas.openxmlformats.org/officeDocument/2006/relationships/hyperlink" Target="https://thunhoon.com/article/282344" TargetMode="External"/><Relationship Id="rId4823" Type="http://schemas.openxmlformats.org/officeDocument/2006/relationships/hyperlink" Target="https://thunhoon.com/article/282346" TargetMode="External"/><Relationship Id="rId4826" Type="http://schemas.openxmlformats.org/officeDocument/2006/relationships/hyperlink" Target="https://thunhoon.com/article/282341" TargetMode="External"/><Relationship Id="rId4825" Type="http://schemas.openxmlformats.org/officeDocument/2006/relationships/hyperlink" Target="https://thunhoon.com/article/282344" TargetMode="External"/><Relationship Id="rId4828" Type="http://schemas.openxmlformats.org/officeDocument/2006/relationships/hyperlink" Target="https://thunhoon.com/article/282329" TargetMode="External"/><Relationship Id="rId4827" Type="http://schemas.openxmlformats.org/officeDocument/2006/relationships/hyperlink" Target="https://thunhoon.com/article/282336" TargetMode="External"/><Relationship Id="rId4829" Type="http://schemas.openxmlformats.org/officeDocument/2006/relationships/hyperlink" Target="https://thunhoon.com/article/282321" TargetMode="External"/><Relationship Id="rId7096" Type="http://schemas.openxmlformats.org/officeDocument/2006/relationships/hyperlink" Target="https://www.bangkokbiznews.com/finance/stock/1131212" TargetMode="External"/><Relationship Id="rId7095" Type="http://schemas.openxmlformats.org/officeDocument/2006/relationships/hyperlink" Target="https://www.bangkokbiznews.com/finance/stock/1131218" TargetMode="External"/><Relationship Id="rId7094" Type="http://schemas.openxmlformats.org/officeDocument/2006/relationships/hyperlink" Target="https://www.bangkokbiznews.com/finance/stock/1131218" TargetMode="External"/><Relationship Id="rId7093" Type="http://schemas.openxmlformats.org/officeDocument/2006/relationships/hyperlink" Target="https://www.bangkokbiznews.com/finance/stock/1131218" TargetMode="External"/><Relationship Id="rId7099" Type="http://schemas.openxmlformats.org/officeDocument/2006/relationships/hyperlink" Target="https://www.bangkokbiznews.com/finance/stock/1131155" TargetMode="External"/><Relationship Id="rId7098" Type="http://schemas.openxmlformats.org/officeDocument/2006/relationships/hyperlink" Target="https://www.bangkokbiznews.com/finance/stock/1131157" TargetMode="External"/><Relationship Id="rId7097" Type="http://schemas.openxmlformats.org/officeDocument/2006/relationships/hyperlink" Target="https://www.bangkokbiznews.com/finance/stock/1131212" TargetMode="External"/><Relationship Id="rId4820" Type="http://schemas.openxmlformats.org/officeDocument/2006/relationships/hyperlink" Target="https://thunhoon.com/article/282354" TargetMode="External"/><Relationship Id="rId4811" Type="http://schemas.openxmlformats.org/officeDocument/2006/relationships/hyperlink" Target="https://thunhoon.com/article/282377" TargetMode="External"/><Relationship Id="rId4810" Type="http://schemas.openxmlformats.org/officeDocument/2006/relationships/hyperlink" Target="https://thunhoon.com/article/282385" TargetMode="External"/><Relationship Id="rId4813" Type="http://schemas.openxmlformats.org/officeDocument/2006/relationships/hyperlink" Target="https://thunhoon.com/article/282364" TargetMode="External"/><Relationship Id="rId4812" Type="http://schemas.openxmlformats.org/officeDocument/2006/relationships/hyperlink" Target="https://thunhoon.com/article/282370" TargetMode="External"/><Relationship Id="rId4815" Type="http://schemas.openxmlformats.org/officeDocument/2006/relationships/hyperlink" Target="https://thunhoon.com/article/282359" TargetMode="External"/><Relationship Id="rId4814" Type="http://schemas.openxmlformats.org/officeDocument/2006/relationships/hyperlink" Target="https://thunhoon.com/article/282359" TargetMode="External"/><Relationship Id="rId4817" Type="http://schemas.openxmlformats.org/officeDocument/2006/relationships/hyperlink" Target="https://thunhoon.com/article/282358" TargetMode="External"/><Relationship Id="rId4816" Type="http://schemas.openxmlformats.org/officeDocument/2006/relationships/hyperlink" Target="https://thunhoon.com/article/282359" TargetMode="External"/><Relationship Id="rId4819" Type="http://schemas.openxmlformats.org/officeDocument/2006/relationships/hyperlink" Target="https://thunhoon.com/article/282357" TargetMode="External"/><Relationship Id="rId4818" Type="http://schemas.openxmlformats.org/officeDocument/2006/relationships/hyperlink" Target="https://thunhoon.com/article/282358" TargetMode="External"/><Relationship Id="rId7092" Type="http://schemas.openxmlformats.org/officeDocument/2006/relationships/hyperlink" Target="https://www.bangkokbiznews.com/finance/stock/1131218" TargetMode="External"/><Relationship Id="rId7091" Type="http://schemas.openxmlformats.org/officeDocument/2006/relationships/hyperlink" Target="https://www.bangkokbiznews.com/finance/stock/1131302" TargetMode="External"/><Relationship Id="rId7090" Type="http://schemas.openxmlformats.org/officeDocument/2006/relationships/hyperlink" Target="https://www.bangkokbiznews.com/finance/stock/1131302" TargetMode="External"/><Relationship Id="rId7085" Type="http://schemas.openxmlformats.org/officeDocument/2006/relationships/hyperlink" Target="https://www.bangkokbiznews.com/finance/stock/1131401" TargetMode="External"/><Relationship Id="rId7084" Type="http://schemas.openxmlformats.org/officeDocument/2006/relationships/hyperlink" Target="https://www.bangkokbiznews.com/finance/stock/1131401" TargetMode="External"/><Relationship Id="rId7083" Type="http://schemas.openxmlformats.org/officeDocument/2006/relationships/hyperlink" Target="https://www.bangkokbiznews.com/finance/stock/1131401" TargetMode="External"/><Relationship Id="rId7082" Type="http://schemas.openxmlformats.org/officeDocument/2006/relationships/hyperlink" Target="https://www.bangkokbiznews.com/finance/stock/1131412" TargetMode="External"/><Relationship Id="rId7089" Type="http://schemas.openxmlformats.org/officeDocument/2006/relationships/hyperlink" Target="https://www.bangkokbiznews.com/finance/stock/1131287" TargetMode="External"/><Relationship Id="rId7088" Type="http://schemas.openxmlformats.org/officeDocument/2006/relationships/hyperlink" Target="https://www.bangkokbiznews.com/finance/stock/1131344" TargetMode="External"/><Relationship Id="rId7087" Type="http://schemas.openxmlformats.org/officeDocument/2006/relationships/hyperlink" Target="https://www.bangkokbiznews.com/finance/stock/1131344" TargetMode="External"/><Relationship Id="rId7086" Type="http://schemas.openxmlformats.org/officeDocument/2006/relationships/hyperlink" Target="https://www.bangkokbiznews.com/finance/stock/1131339" TargetMode="External"/><Relationship Id="rId2269" Type="http://schemas.openxmlformats.org/officeDocument/2006/relationships/hyperlink" Target="https://thunhoon.com/article/291850" TargetMode="External"/><Relationship Id="rId3591" Type="http://schemas.openxmlformats.org/officeDocument/2006/relationships/hyperlink" Target="https://thunhoon.com/article/277418" TargetMode="External"/><Relationship Id="rId2260" Type="http://schemas.openxmlformats.org/officeDocument/2006/relationships/hyperlink" Target="https://thunhoon.com/article/291829" TargetMode="External"/><Relationship Id="rId3590" Type="http://schemas.openxmlformats.org/officeDocument/2006/relationships/hyperlink" Target="https://thunhoon.com/article/277428" TargetMode="External"/><Relationship Id="rId2261" Type="http://schemas.openxmlformats.org/officeDocument/2006/relationships/hyperlink" Target="https://thunhoon.com/article/291830" TargetMode="External"/><Relationship Id="rId3593" Type="http://schemas.openxmlformats.org/officeDocument/2006/relationships/hyperlink" Target="https://thunhoon.com/article/277580" TargetMode="External"/><Relationship Id="rId2262" Type="http://schemas.openxmlformats.org/officeDocument/2006/relationships/hyperlink" Target="https://thunhoon.com/article/291842" TargetMode="External"/><Relationship Id="rId3592" Type="http://schemas.openxmlformats.org/officeDocument/2006/relationships/hyperlink" Target="https://thunhoon.com/article/277414" TargetMode="External"/><Relationship Id="rId2263" Type="http://schemas.openxmlformats.org/officeDocument/2006/relationships/hyperlink" Target="https://thunhoon.com/article/291842" TargetMode="External"/><Relationship Id="rId3595" Type="http://schemas.openxmlformats.org/officeDocument/2006/relationships/hyperlink" Target="https://thunhoon.com/article/277577" TargetMode="External"/><Relationship Id="rId2264" Type="http://schemas.openxmlformats.org/officeDocument/2006/relationships/hyperlink" Target="https://thunhoon.com/article/291846" TargetMode="External"/><Relationship Id="rId3594" Type="http://schemas.openxmlformats.org/officeDocument/2006/relationships/hyperlink" Target="https://thunhoon.com/article/277579" TargetMode="External"/><Relationship Id="rId2265" Type="http://schemas.openxmlformats.org/officeDocument/2006/relationships/hyperlink" Target="https://thunhoon.com/article/291848" TargetMode="External"/><Relationship Id="rId3597" Type="http://schemas.openxmlformats.org/officeDocument/2006/relationships/hyperlink" Target="https://thunhoon.com/article/277575" TargetMode="External"/><Relationship Id="rId2266" Type="http://schemas.openxmlformats.org/officeDocument/2006/relationships/hyperlink" Target="https://thunhoon.com/article/291848" TargetMode="External"/><Relationship Id="rId3596" Type="http://schemas.openxmlformats.org/officeDocument/2006/relationships/hyperlink" Target="https://thunhoon.com/article/277576" TargetMode="External"/><Relationship Id="rId2267" Type="http://schemas.openxmlformats.org/officeDocument/2006/relationships/hyperlink" Target="https://thunhoon.com/article/291849" TargetMode="External"/><Relationship Id="rId3599" Type="http://schemas.openxmlformats.org/officeDocument/2006/relationships/hyperlink" Target="https://thunhoon.com/article/277571" TargetMode="External"/><Relationship Id="rId2268" Type="http://schemas.openxmlformats.org/officeDocument/2006/relationships/hyperlink" Target="https://thunhoon.com/article/291850" TargetMode="External"/><Relationship Id="rId3598" Type="http://schemas.openxmlformats.org/officeDocument/2006/relationships/hyperlink" Target="https://thunhoon.com/article/277572" TargetMode="External"/><Relationship Id="rId2258" Type="http://schemas.openxmlformats.org/officeDocument/2006/relationships/hyperlink" Target="https://thunhoon.com/article/291827" TargetMode="External"/><Relationship Id="rId2259" Type="http://schemas.openxmlformats.org/officeDocument/2006/relationships/hyperlink" Target="https://thunhoon.com/article/291827" TargetMode="External"/><Relationship Id="rId3589" Type="http://schemas.openxmlformats.org/officeDocument/2006/relationships/hyperlink" Target="https://thunhoon.com/article/277428" TargetMode="External"/><Relationship Id="rId3580" Type="http://schemas.openxmlformats.org/officeDocument/2006/relationships/hyperlink" Target="https://thunhoon.com/article/277454" TargetMode="External"/><Relationship Id="rId2250" Type="http://schemas.openxmlformats.org/officeDocument/2006/relationships/hyperlink" Target="https://thunhoon.com/article/291811" TargetMode="External"/><Relationship Id="rId3582" Type="http://schemas.openxmlformats.org/officeDocument/2006/relationships/hyperlink" Target="https://thunhoon.com/article/277445" TargetMode="External"/><Relationship Id="rId2251" Type="http://schemas.openxmlformats.org/officeDocument/2006/relationships/hyperlink" Target="https://thunhoon.com/article/291831" TargetMode="External"/><Relationship Id="rId3581" Type="http://schemas.openxmlformats.org/officeDocument/2006/relationships/hyperlink" Target="https://thunhoon.com/article/277451" TargetMode="External"/><Relationship Id="rId2252" Type="http://schemas.openxmlformats.org/officeDocument/2006/relationships/hyperlink" Target="https://thunhoon.com/article/291831" TargetMode="External"/><Relationship Id="rId3584" Type="http://schemas.openxmlformats.org/officeDocument/2006/relationships/hyperlink" Target="https://thunhoon.com/article/277440" TargetMode="External"/><Relationship Id="rId2253" Type="http://schemas.openxmlformats.org/officeDocument/2006/relationships/hyperlink" Target="https://thunhoon.com/article/291824" TargetMode="External"/><Relationship Id="rId3583" Type="http://schemas.openxmlformats.org/officeDocument/2006/relationships/hyperlink" Target="https://thunhoon.com/article/277445" TargetMode="External"/><Relationship Id="rId2254" Type="http://schemas.openxmlformats.org/officeDocument/2006/relationships/hyperlink" Target="https://thunhoon.com/article/291825" TargetMode="External"/><Relationship Id="rId3586" Type="http://schemas.openxmlformats.org/officeDocument/2006/relationships/hyperlink" Target="https://thunhoon.com/article/277431" TargetMode="External"/><Relationship Id="rId2255" Type="http://schemas.openxmlformats.org/officeDocument/2006/relationships/hyperlink" Target="https://thunhoon.com/article/291825" TargetMode="External"/><Relationship Id="rId3585" Type="http://schemas.openxmlformats.org/officeDocument/2006/relationships/hyperlink" Target="https://thunhoon.com/article/277437" TargetMode="External"/><Relationship Id="rId2256" Type="http://schemas.openxmlformats.org/officeDocument/2006/relationships/hyperlink" Target="https://thunhoon.com/article/291826" TargetMode="External"/><Relationship Id="rId3588" Type="http://schemas.openxmlformats.org/officeDocument/2006/relationships/hyperlink" Target="https://thunhoon.com/article/277430" TargetMode="External"/><Relationship Id="rId2257" Type="http://schemas.openxmlformats.org/officeDocument/2006/relationships/hyperlink" Target="https://thunhoon.com/article/291826" TargetMode="External"/><Relationship Id="rId3587" Type="http://schemas.openxmlformats.org/officeDocument/2006/relationships/hyperlink" Target="https://thunhoon.com/article/277431" TargetMode="External"/><Relationship Id="rId2280" Type="http://schemas.openxmlformats.org/officeDocument/2006/relationships/hyperlink" Target="https://thunhoon.com/article/291862" TargetMode="External"/><Relationship Id="rId2281" Type="http://schemas.openxmlformats.org/officeDocument/2006/relationships/hyperlink" Target="https://thunhoon.com/article/291865" TargetMode="External"/><Relationship Id="rId2282" Type="http://schemas.openxmlformats.org/officeDocument/2006/relationships/hyperlink" Target="https://thunhoon.com/article/291872" TargetMode="External"/><Relationship Id="rId2283" Type="http://schemas.openxmlformats.org/officeDocument/2006/relationships/hyperlink" Target="https://thunhoon.com/article/291872" TargetMode="External"/><Relationship Id="rId2284" Type="http://schemas.openxmlformats.org/officeDocument/2006/relationships/hyperlink" Target="https://thunhoon.com/article/291877" TargetMode="External"/><Relationship Id="rId2285" Type="http://schemas.openxmlformats.org/officeDocument/2006/relationships/hyperlink" Target="https://thunhoon.com/article/291877" TargetMode="External"/><Relationship Id="rId2286" Type="http://schemas.openxmlformats.org/officeDocument/2006/relationships/hyperlink" Target="https://thunhoon.com/article/291878" TargetMode="External"/><Relationship Id="rId2287" Type="http://schemas.openxmlformats.org/officeDocument/2006/relationships/hyperlink" Target="https://thunhoon.com/article/291878" TargetMode="External"/><Relationship Id="rId2288" Type="http://schemas.openxmlformats.org/officeDocument/2006/relationships/hyperlink" Target="https://thunhoon.com/article/291892" TargetMode="External"/><Relationship Id="rId2289" Type="http://schemas.openxmlformats.org/officeDocument/2006/relationships/hyperlink" Target="https://thunhoon.com/article/291892" TargetMode="External"/><Relationship Id="rId2270" Type="http://schemas.openxmlformats.org/officeDocument/2006/relationships/hyperlink" Target="https://thunhoon.com/article/291850" TargetMode="External"/><Relationship Id="rId2271" Type="http://schemas.openxmlformats.org/officeDocument/2006/relationships/hyperlink" Target="https://thunhoon.com/article/291851" TargetMode="External"/><Relationship Id="rId2272" Type="http://schemas.openxmlformats.org/officeDocument/2006/relationships/hyperlink" Target="https://thunhoon.com/article/291851" TargetMode="External"/><Relationship Id="rId2273" Type="http://schemas.openxmlformats.org/officeDocument/2006/relationships/hyperlink" Target="https://thunhoon.com/article/291856" TargetMode="External"/><Relationship Id="rId2274" Type="http://schemas.openxmlformats.org/officeDocument/2006/relationships/hyperlink" Target="https://thunhoon.com/article/291856" TargetMode="External"/><Relationship Id="rId2275" Type="http://schemas.openxmlformats.org/officeDocument/2006/relationships/hyperlink" Target="https://thunhoon.com/article/291856" TargetMode="External"/><Relationship Id="rId2276" Type="http://schemas.openxmlformats.org/officeDocument/2006/relationships/hyperlink" Target="https://thunhoon.com/article/291857" TargetMode="External"/><Relationship Id="rId2277" Type="http://schemas.openxmlformats.org/officeDocument/2006/relationships/hyperlink" Target="https://thunhoon.com/article/291858" TargetMode="External"/><Relationship Id="rId2278" Type="http://schemas.openxmlformats.org/officeDocument/2006/relationships/hyperlink" Target="https://thunhoon.com/article/291858" TargetMode="External"/><Relationship Id="rId2279" Type="http://schemas.openxmlformats.org/officeDocument/2006/relationships/hyperlink" Target="https://thunhoon.com/article/291860" TargetMode="External"/><Relationship Id="rId2225" Type="http://schemas.openxmlformats.org/officeDocument/2006/relationships/hyperlink" Target="https://thunhoon.com/article/291725" TargetMode="External"/><Relationship Id="rId3557" Type="http://schemas.openxmlformats.org/officeDocument/2006/relationships/hyperlink" Target="https://thunhoon.com/article/277360" TargetMode="External"/><Relationship Id="rId4888" Type="http://schemas.openxmlformats.org/officeDocument/2006/relationships/hyperlink" Target="https://thunhoon.com/article/282522" TargetMode="External"/><Relationship Id="rId2226" Type="http://schemas.openxmlformats.org/officeDocument/2006/relationships/hyperlink" Target="https://thunhoon.com/article/291726" TargetMode="External"/><Relationship Id="rId3556" Type="http://schemas.openxmlformats.org/officeDocument/2006/relationships/hyperlink" Target="https://thunhoon.com/article/277360" TargetMode="External"/><Relationship Id="rId4887" Type="http://schemas.openxmlformats.org/officeDocument/2006/relationships/hyperlink" Target="https://thunhoon.com/article/282523" TargetMode="External"/><Relationship Id="rId2227" Type="http://schemas.openxmlformats.org/officeDocument/2006/relationships/hyperlink" Target="https://thunhoon.com/article/291766" TargetMode="External"/><Relationship Id="rId3559" Type="http://schemas.openxmlformats.org/officeDocument/2006/relationships/hyperlink" Target="https://thunhoon.com/article/277341" TargetMode="External"/><Relationship Id="rId2228" Type="http://schemas.openxmlformats.org/officeDocument/2006/relationships/hyperlink" Target="https://thunhoon.com/article/291766" TargetMode="External"/><Relationship Id="rId3558" Type="http://schemas.openxmlformats.org/officeDocument/2006/relationships/hyperlink" Target="https://thunhoon.com/article/277355" TargetMode="External"/><Relationship Id="rId4889" Type="http://schemas.openxmlformats.org/officeDocument/2006/relationships/hyperlink" Target="https://thunhoon.com/article/282522" TargetMode="External"/><Relationship Id="rId2229" Type="http://schemas.openxmlformats.org/officeDocument/2006/relationships/hyperlink" Target="https://thunhoon.com/article/291770" TargetMode="External"/><Relationship Id="rId4880" Type="http://schemas.openxmlformats.org/officeDocument/2006/relationships/hyperlink" Target="https://thunhoon.com/article/282531" TargetMode="External"/><Relationship Id="rId3551" Type="http://schemas.openxmlformats.org/officeDocument/2006/relationships/hyperlink" Target="https://thunhoon.com/article/277386" TargetMode="External"/><Relationship Id="rId4882" Type="http://schemas.openxmlformats.org/officeDocument/2006/relationships/hyperlink" Target="https://thunhoon.com/article/282529" TargetMode="External"/><Relationship Id="rId2220" Type="http://schemas.openxmlformats.org/officeDocument/2006/relationships/hyperlink" Target="https://thunhoon.com/article/291741" TargetMode="External"/><Relationship Id="rId3550" Type="http://schemas.openxmlformats.org/officeDocument/2006/relationships/hyperlink" Target="https://thunhoon.com/article/277389" TargetMode="External"/><Relationship Id="rId4881" Type="http://schemas.openxmlformats.org/officeDocument/2006/relationships/hyperlink" Target="https://thunhoon.com/article/282530" TargetMode="External"/><Relationship Id="rId2221" Type="http://schemas.openxmlformats.org/officeDocument/2006/relationships/hyperlink" Target="https://thunhoon.com/article/291741" TargetMode="External"/><Relationship Id="rId3553" Type="http://schemas.openxmlformats.org/officeDocument/2006/relationships/hyperlink" Target="https://thunhoon.com/article/277365" TargetMode="External"/><Relationship Id="rId4884" Type="http://schemas.openxmlformats.org/officeDocument/2006/relationships/hyperlink" Target="https://thunhoon.com/article/282524" TargetMode="External"/><Relationship Id="rId2222" Type="http://schemas.openxmlformats.org/officeDocument/2006/relationships/hyperlink" Target="https://thunhoon.com/article/291743" TargetMode="External"/><Relationship Id="rId3552" Type="http://schemas.openxmlformats.org/officeDocument/2006/relationships/hyperlink" Target="https://thunhoon.com/article/277378" TargetMode="External"/><Relationship Id="rId4883" Type="http://schemas.openxmlformats.org/officeDocument/2006/relationships/hyperlink" Target="https://thunhoon.com/article/282524" TargetMode="External"/><Relationship Id="rId2223" Type="http://schemas.openxmlformats.org/officeDocument/2006/relationships/hyperlink" Target="https://thunhoon.com/article/291724" TargetMode="External"/><Relationship Id="rId3555" Type="http://schemas.openxmlformats.org/officeDocument/2006/relationships/hyperlink" Target="https://thunhoon.com/article/277365" TargetMode="External"/><Relationship Id="rId4886" Type="http://schemas.openxmlformats.org/officeDocument/2006/relationships/hyperlink" Target="https://thunhoon.com/article/282523" TargetMode="External"/><Relationship Id="rId2224" Type="http://schemas.openxmlformats.org/officeDocument/2006/relationships/hyperlink" Target="https://thunhoon.com/article/291724" TargetMode="External"/><Relationship Id="rId3554" Type="http://schemas.openxmlformats.org/officeDocument/2006/relationships/hyperlink" Target="https://thunhoon.com/article/277365" TargetMode="External"/><Relationship Id="rId4885" Type="http://schemas.openxmlformats.org/officeDocument/2006/relationships/hyperlink" Target="https://thunhoon.com/article/282524" TargetMode="External"/><Relationship Id="rId2214" Type="http://schemas.openxmlformats.org/officeDocument/2006/relationships/hyperlink" Target="https://thunhoon.com/article/291687" TargetMode="External"/><Relationship Id="rId3546" Type="http://schemas.openxmlformats.org/officeDocument/2006/relationships/hyperlink" Target="https://thunhoon.com/article/277401" TargetMode="External"/><Relationship Id="rId4877" Type="http://schemas.openxmlformats.org/officeDocument/2006/relationships/hyperlink" Target="https://thunhoon.com/article/282542" TargetMode="External"/><Relationship Id="rId2215" Type="http://schemas.openxmlformats.org/officeDocument/2006/relationships/hyperlink" Target="https://thunhoon.com/article/291652" TargetMode="External"/><Relationship Id="rId3545" Type="http://schemas.openxmlformats.org/officeDocument/2006/relationships/hyperlink" Target="https://thunhoon.com/article/277403" TargetMode="External"/><Relationship Id="rId4876" Type="http://schemas.openxmlformats.org/officeDocument/2006/relationships/hyperlink" Target="https://thunhoon.com/article/282544" TargetMode="External"/><Relationship Id="rId2216" Type="http://schemas.openxmlformats.org/officeDocument/2006/relationships/hyperlink" Target="https://thunhoon.com/article/291679" TargetMode="External"/><Relationship Id="rId3548" Type="http://schemas.openxmlformats.org/officeDocument/2006/relationships/hyperlink" Target="https://thunhoon.com/article/277396" TargetMode="External"/><Relationship Id="rId4879" Type="http://schemas.openxmlformats.org/officeDocument/2006/relationships/hyperlink" Target="https://thunhoon.com/article/282539" TargetMode="External"/><Relationship Id="rId2217" Type="http://schemas.openxmlformats.org/officeDocument/2006/relationships/hyperlink" Target="https://thunhoon.com/article/291679" TargetMode="External"/><Relationship Id="rId3547" Type="http://schemas.openxmlformats.org/officeDocument/2006/relationships/hyperlink" Target="https://thunhoon.com/article/277396" TargetMode="External"/><Relationship Id="rId4878" Type="http://schemas.openxmlformats.org/officeDocument/2006/relationships/hyperlink" Target="https://thunhoon.com/article/282541" TargetMode="External"/><Relationship Id="rId2218" Type="http://schemas.openxmlformats.org/officeDocument/2006/relationships/hyperlink" Target="https://thunhoon.com/article/291747" TargetMode="External"/><Relationship Id="rId2219" Type="http://schemas.openxmlformats.org/officeDocument/2006/relationships/hyperlink" Target="https://thunhoon.com/article/291747" TargetMode="External"/><Relationship Id="rId3549" Type="http://schemas.openxmlformats.org/officeDocument/2006/relationships/hyperlink" Target="https://thunhoon.com/article/277396" TargetMode="External"/><Relationship Id="rId3540" Type="http://schemas.openxmlformats.org/officeDocument/2006/relationships/hyperlink" Target="https://thunhoon.com/article/277293" TargetMode="External"/><Relationship Id="rId4871" Type="http://schemas.openxmlformats.org/officeDocument/2006/relationships/hyperlink" Target="https://thunhoon.com/article/282559" TargetMode="External"/><Relationship Id="rId4870" Type="http://schemas.openxmlformats.org/officeDocument/2006/relationships/hyperlink" Target="https://thunhoon.com/article/282562" TargetMode="External"/><Relationship Id="rId2210" Type="http://schemas.openxmlformats.org/officeDocument/2006/relationships/hyperlink" Target="https://thunhoon.com/article/291672" TargetMode="External"/><Relationship Id="rId3542" Type="http://schemas.openxmlformats.org/officeDocument/2006/relationships/hyperlink" Target="https://thunhoon.com/article/277409" TargetMode="External"/><Relationship Id="rId4873" Type="http://schemas.openxmlformats.org/officeDocument/2006/relationships/hyperlink" Target="https://thunhoon.com/article/282559" TargetMode="External"/><Relationship Id="rId2211" Type="http://schemas.openxmlformats.org/officeDocument/2006/relationships/hyperlink" Target="https://thunhoon.com/article/291672" TargetMode="External"/><Relationship Id="rId3541" Type="http://schemas.openxmlformats.org/officeDocument/2006/relationships/hyperlink" Target="https://thunhoon.com/article/277409" TargetMode="External"/><Relationship Id="rId4872" Type="http://schemas.openxmlformats.org/officeDocument/2006/relationships/hyperlink" Target="https://thunhoon.com/article/282559" TargetMode="External"/><Relationship Id="rId2212" Type="http://schemas.openxmlformats.org/officeDocument/2006/relationships/hyperlink" Target="https://thunhoon.com/article/291682" TargetMode="External"/><Relationship Id="rId3544" Type="http://schemas.openxmlformats.org/officeDocument/2006/relationships/hyperlink" Target="https://thunhoon.com/article/277406" TargetMode="External"/><Relationship Id="rId4875" Type="http://schemas.openxmlformats.org/officeDocument/2006/relationships/hyperlink" Target="https://thunhoon.com/article/282544" TargetMode="External"/><Relationship Id="rId2213" Type="http://schemas.openxmlformats.org/officeDocument/2006/relationships/hyperlink" Target="https://thunhoon.com/article/291682" TargetMode="External"/><Relationship Id="rId3543" Type="http://schemas.openxmlformats.org/officeDocument/2006/relationships/hyperlink" Target="https://thunhoon.com/article/277406" TargetMode="External"/><Relationship Id="rId4874" Type="http://schemas.openxmlformats.org/officeDocument/2006/relationships/hyperlink" Target="https://thunhoon.com/article/282551" TargetMode="External"/><Relationship Id="rId2247" Type="http://schemas.openxmlformats.org/officeDocument/2006/relationships/hyperlink" Target="https://thunhoon.com/article/291803" TargetMode="External"/><Relationship Id="rId3579" Type="http://schemas.openxmlformats.org/officeDocument/2006/relationships/hyperlink" Target="https://thunhoon.com/article/277459" TargetMode="External"/><Relationship Id="rId2248" Type="http://schemas.openxmlformats.org/officeDocument/2006/relationships/hyperlink" Target="https://thunhoon.com/article/291804" TargetMode="External"/><Relationship Id="rId3578" Type="http://schemas.openxmlformats.org/officeDocument/2006/relationships/hyperlink" Target="https://thunhoon.com/article/277461" TargetMode="External"/><Relationship Id="rId2249" Type="http://schemas.openxmlformats.org/officeDocument/2006/relationships/hyperlink" Target="https://thunhoon.com/article/291804" TargetMode="External"/><Relationship Id="rId3571" Type="http://schemas.openxmlformats.org/officeDocument/2006/relationships/hyperlink" Target="https://thunhoon.com/article/277480" TargetMode="External"/><Relationship Id="rId2240" Type="http://schemas.openxmlformats.org/officeDocument/2006/relationships/hyperlink" Target="https://thunhoon.com/article/291785" TargetMode="External"/><Relationship Id="rId3570" Type="http://schemas.openxmlformats.org/officeDocument/2006/relationships/hyperlink" Target="https://thunhoon.com/article/277484" TargetMode="External"/><Relationship Id="rId2241" Type="http://schemas.openxmlformats.org/officeDocument/2006/relationships/hyperlink" Target="https://thunhoon.com/article/291785" TargetMode="External"/><Relationship Id="rId3573" Type="http://schemas.openxmlformats.org/officeDocument/2006/relationships/hyperlink" Target="https://thunhoon.com/article/277474" TargetMode="External"/><Relationship Id="rId2242" Type="http://schemas.openxmlformats.org/officeDocument/2006/relationships/hyperlink" Target="https://thunhoon.com/article/291796" TargetMode="External"/><Relationship Id="rId3572" Type="http://schemas.openxmlformats.org/officeDocument/2006/relationships/hyperlink" Target="https://thunhoon.com/article/277474" TargetMode="External"/><Relationship Id="rId2243" Type="http://schemas.openxmlformats.org/officeDocument/2006/relationships/hyperlink" Target="https://thunhoon.com/article/291796" TargetMode="External"/><Relationship Id="rId3575" Type="http://schemas.openxmlformats.org/officeDocument/2006/relationships/hyperlink" Target="https://thunhoon.com/article/277473" TargetMode="External"/><Relationship Id="rId2244" Type="http://schemas.openxmlformats.org/officeDocument/2006/relationships/hyperlink" Target="https://thunhoon.com/article/291796" TargetMode="External"/><Relationship Id="rId3574" Type="http://schemas.openxmlformats.org/officeDocument/2006/relationships/hyperlink" Target="https://thunhoon.com/article/277474" TargetMode="External"/><Relationship Id="rId2245" Type="http://schemas.openxmlformats.org/officeDocument/2006/relationships/hyperlink" Target="https://thunhoon.com/article/291802" TargetMode="External"/><Relationship Id="rId3577" Type="http://schemas.openxmlformats.org/officeDocument/2006/relationships/hyperlink" Target="https://thunhoon.com/article/277472" TargetMode="External"/><Relationship Id="rId2246" Type="http://schemas.openxmlformats.org/officeDocument/2006/relationships/hyperlink" Target="https://thunhoon.com/article/291802" TargetMode="External"/><Relationship Id="rId3576" Type="http://schemas.openxmlformats.org/officeDocument/2006/relationships/hyperlink" Target="https://thunhoon.com/article/277472" TargetMode="External"/><Relationship Id="rId2236" Type="http://schemas.openxmlformats.org/officeDocument/2006/relationships/hyperlink" Target="https://thunhoon.com/article/291779" TargetMode="External"/><Relationship Id="rId3568" Type="http://schemas.openxmlformats.org/officeDocument/2006/relationships/hyperlink" Target="https://thunhoon.com/article/277485" TargetMode="External"/><Relationship Id="rId4899" Type="http://schemas.openxmlformats.org/officeDocument/2006/relationships/hyperlink" Target="https://thunhoon.com/article/282503" TargetMode="External"/><Relationship Id="rId2237" Type="http://schemas.openxmlformats.org/officeDocument/2006/relationships/hyperlink" Target="https://thunhoon.com/article/291779" TargetMode="External"/><Relationship Id="rId3567" Type="http://schemas.openxmlformats.org/officeDocument/2006/relationships/hyperlink" Target="https://thunhoon.com/article/277486" TargetMode="External"/><Relationship Id="rId4898" Type="http://schemas.openxmlformats.org/officeDocument/2006/relationships/hyperlink" Target="https://thunhoon.com/article/282504" TargetMode="External"/><Relationship Id="rId2238" Type="http://schemas.openxmlformats.org/officeDocument/2006/relationships/hyperlink" Target="https://thunhoon.com/article/291780" TargetMode="External"/><Relationship Id="rId2239" Type="http://schemas.openxmlformats.org/officeDocument/2006/relationships/hyperlink" Target="https://thunhoon.com/article/291782" TargetMode="External"/><Relationship Id="rId3569" Type="http://schemas.openxmlformats.org/officeDocument/2006/relationships/hyperlink" Target="https://thunhoon.com/article/277485" TargetMode="External"/><Relationship Id="rId3560" Type="http://schemas.openxmlformats.org/officeDocument/2006/relationships/hyperlink" Target="https://thunhoon.com/article/277340" TargetMode="External"/><Relationship Id="rId4891" Type="http://schemas.openxmlformats.org/officeDocument/2006/relationships/hyperlink" Target="https://thunhoon.com/article/282514" TargetMode="External"/><Relationship Id="rId4890" Type="http://schemas.openxmlformats.org/officeDocument/2006/relationships/hyperlink" Target="https://thunhoon.com/article/282518" TargetMode="External"/><Relationship Id="rId2230" Type="http://schemas.openxmlformats.org/officeDocument/2006/relationships/hyperlink" Target="https://thunhoon.com/article/291771" TargetMode="External"/><Relationship Id="rId3562" Type="http://schemas.openxmlformats.org/officeDocument/2006/relationships/hyperlink" Target="https://thunhoon.com/article/277321" TargetMode="External"/><Relationship Id="rId4893" Type="http://schemas.openxmlformats.org/officeDocument/2006/relationships/hyperlink" Target="https://thunhoon.com/article/282513" TargetMode="External"/><Relationship Id="rId2231" Type="http://schemas.openxmlformats.org/officeDocument/2006/relationships/hyperlink" Target="https://thunhoon.com/article/291771" TargetMode="External"/><Relationship Id="rId3561" Type="http://schemas.openxmlformats.org/officeDocument/2006/relationships/hyperlink" Target="https://thunhoon.com/article/277322" TargetMode="External"/><Relationship Id="rId4892" Type="http://schemas.openxmlformats.org/officeDocument/2006/relationships/hyperlink" Target="https://thunhoon.com/article/282514" TargetMode="External"/><Relationship Id="rId2232" Type="http://schemas.openxmlformats.org/officeDocument/2006/relationships/hyperlink" Target="https://thunhoon.com/article/291776" TargetMode="External"/><Relationship Id="rId3564" Type="http://schemas.openxmlformats.org/officeDocument/2006/relationships/hyperlink" Target="https://thunhoon.com/article/277491" TargetMode="External"/><Relationship Id="rId4895" Type="http://schemas.openxmlformats.org/officeDocument/2006/relationships/hyperlink" Target="https://thunhoon.com/article/282512" TargetMode="External"/><Relationship Id="rId2233" Type="http://schemas.openxmlformats.org/officeDocument/2006/relationships/hyperlink" Target="https://thunhoon.com/article/291776" TargetMode="External"/><Relationship Id="rId3563" Type="http://schemas.openxmlformats.org/officeDocument/2006/relationships/hyperlink" Target="https://thunhoon.com/article/277491" TargetMode="External"/><Relationship Id="rId4894" Type="http://schemas.openxmlformats.org/officeDocument/2006/relationships/hyperlink" Target="https://thunhoon.com/article/282512" TargetMode="External"/><Relationship Id="rId2234" Type="http://schemas.openxmlformats.org/officeDocument/2006/relationships/hyperlink" Target="https://thunhoon.com/article/291776" TargetMode="External"/><Relationship Id="rId3566" Type="http://schemas.openxmlformats.org/officeDocument/2006/relationships/hyperlink" Target="https://thunhoon.com/article/277487" TargetMode="External"/><Relationship Id="rId4897" Type="http://schemas.openxmlformats.org/officeDocument/2006/relationships/hyperlink" Target="https://thunhoon.com/article/282506" TargetMode="External"/><Relationship Id="rId2235" Type="http://schemas.openxmlformats.org/officeDocument/2006/relationships/hyperlink" Target="https://thunhoon.com/article/291779" TargetMode="External"/><Relationship Id="rId3565" Type="http://schemas.openxmlformats.org/officeDocument/2006/relationships/hyperlink" Target="https://thunhoon.com/article/277487" TargetMode="External"/><Relationship Id="rId4896" Type="http://schemas.openxmlformats.org/officeDocument/2006/relationships/hyperlink" Target="https://thunhoon.com/article/282509" TargetMode="External"/><Relationship Id="rId2290" Type="http://schemas.openxmlformats.org/officeDocument/2006/relationships/hyperlink" Target="https://thunhoon.com/article/291900" TargetMode="External"/><Relationship Id="rId2291" Type="http://schemas.openxmlformats.org/officeDocument/2006/relationships/hyperlink" Target="https://thunhoon.com/article/291900" TargetMode="External"/><Relationship Id="rId2292" Type="http://schemas.openxmlformats.org/officeDocument/2006/relationships/hyperlink" Target="https://thunhoon.com/article/291903" TargetMode="External"/><Relationship Id="rId2293" Type="http://schemas.openxmlformats.org/officeDocument/2006/relationships/hyperlink" Target="https://thunhoon.com/article/291903" TargetMode="External"/><Relationship Id="rId2294" Type="http://schemas.openxmlformats.org/officeDocument/2006/relationships/hyperlink" Target="https://thunhoon.com/article/291911" TargetMode="External"/><Relationship Id="rId2295" Type="http://schemas.openxmlformats.org/officeDocument/2006/relationships/hyperlink" Target="https://thunhoon.com/article/291911" TargetMode="External"/><Relationship Id="rId2296" Type="http://schemas.openxmlformats.org/officeDocument/2006/relationships/hyperlink" Target="https://thunhoon.com/article/291908" TargetMode="External"/><Relationship Id="rId2297" Type="http://schemas.openxmlformats.org/officeDocument/2006/relationships/hyperlink" Target="https://thunhoon.com/article/291909" TargetMode="External"/><Relationship Id="rId2298" Type="http://schemas.openxmlformats.org/officeDocument/2006/relationships/hyperlink" Target="https://thunhoon.com/article/291909" TargetMode="External"/><Relationship Id="rId2299" Type="http://schemas.openxmlformats.org/officeDocument/2006/relationships/hyperlink" Target="https://thunhoon.com/article/291895" TargetMode="External"/><Relationship Id="rId7151" Type="http://schemas.openxmlformats.org/officeDocument/2006/relationships/hyperlink" Target="https://www.bangkokbiznews.com/finance/stock/1130371" TargetMode="External"/><Relationship Id="rId7150" Type="http://schemas.openxmlformats.org/officeDocument/2006/relationships/hyperlink" Target="https://www.bangkokbiznews.com/finance/stock/1130377" TargetMode="External"/><Relationship Id="rId7155" Type="http://schemas.openxmlformats.org/officeDocument/2006/relationships/hyperlink" Target="https://www.bangkokbiznews.com/finance/stock/1130348" TargetMode="External"/><Relationship Id="rId7154" Type="http://schemas.openxmlformats.org/officeDocument/2006/relationships/hyperlink" Target="https://www.bangkokbiznews.com/finance/stock/1130359" TargetMode="External"/><Relationship Id="rId7153" Type="http://schemas.openxmlformats.org/officeDocument/2006/relationships/hyperlink" Target="https://www.bangkokbiznews.com/finance/stock/1130359" TargetMode="External"/><Relationship Id="rId7152" Type="http://schemas.openxmlformats.org/officeDocument/2006/relationships/hyperlink" Target="https://www.bangkokbiznews.com/finance/stock/1130359" TargetMode="External"/><Relationship Id="rId7159" Type="http://schemas.openxmlformats.org/officeDocument/2006/relationships/hyperlink" Target="https://www.bangkokbiznews.com/finance/stock/1130263" TargetMode="External"/><Relationship Id="rId7158" Type="http://schemas.openxmlformats.org/officeDocument/2006/relationships/hyperlink" Target="https://www.bangkokbiznews.com/finance/stock/1130263" TargetMode="External"/><Relationship Id="rId7157" Type="http://schemas.openxmlformats.org/officeDocument/2006/relationships/hyperlink" Target="https://www.bangkokbiznews.com/finance/stock/1130336" TargetMode="External"/><Relationship Id="rId7156" Type="http://schemas.openxmlformats.org/officeDocument/2006/relationships/hyperlink" Target="https://www.bangkokbiznews.com/finance/stock/1130348" TargetMode="External"/><Relationship Id="rId7140" Type="http://schemas.openxmlformats.org/officeDocument/2006/relationships/hyperlink" Target="https://www.bangkokbiznews.com/finance/stock/1130512" TargetMode="External"/><Relationship Id="rId7144" Type="http://schemas.openxmlformats.org/officeDocument/2006/relationships/hyperlink" Target="https://www.bangkokbiznews.com/finance/stock/1130444" TargetMode="External"/><Relationship Id="rId7143" Type="http://schemas.openxmlformats.org/officeDocument/2006/relationships/hyperlink" Target="https://www.bangkokbiznews.com/finance/stock/1130453" TargetMode="External"/><Relationship Id="rId7142" Type="http://schemas.openxmlformats.org/officeDocument/2006/relationships/hyperlink" Target="https://www.bangkokbiznews.com/finance/stock/1130453" TargetMode="External"/><Relationship Id="rId7141" Type="http://schemas.openxmlformats.org/officeDocument/2006/relationships/hyperlink" Target="https://www.bangkokbiznews.com/finance/stock/1130512" TargetMode="External"/><Relationship Id="rId7148" Type="http://schemas.openxmlformats.org/officeDocument/2006/relationships/hyperlink" Target="https://www.bangkokbiznews.com/finance/stock/1130416" TargetMode="External"/><Relationship Id="rId7147" Type="http://schemas.openxmlformats.org/officeDocument/2006/relationships/hyperlink" Target="https://www.bangkokbiznews.com/finance/stock/1130416" TargetMode="External"/><Relationship Id="rId7146" Type="http://schemas.openxmlformats.org/officeDocument/2006/relationships/hyperlink" Target="https://www.bangkokbiznews.com/finance/stock/1130439" TargetMode="External"/><Relationship Id="rId7145" Type="http://schemas.openxmlformats.org/officeDocument/2006/relationships/hyperlink" Target="https://www.bangkokbiznews.com/finance/stock/1130444" TargetMode="External"/><Relationship Id="rId7149" Type="http://schemas.openxmlformats.org/officeDocument/2006/relationships/hyperlink" Target="https://www.bangkokbiznews.com/finance/stock/1130377" TargetMode="External"/><Relationship Id="rId4901" Type="http://schemas.openxmlformats.org/officeDocument/2006/relationships/hyperlink" Target="https://thunhoon.com/article/282494" TargetMode="External"/><Relationship Id="rId4900" Type="http://schemas.openxmlformats.org/officeDocument/2006/relationships/hyperlink" Target="https://thunhoon.com/article/282495" TargetMode="External"/><Relationship Id="rId4903" Type="http://schemas.openxmlformats.org/officeDocument/2006/relationships/hyperlink" Target="https://thunhoon.com/article/282489" TargetMode="External"/><Relationship Id="rId4902" Type="http://schemas.openxmlformats.org/officeDocument/2006/relationships/hyperlink" Target="https://thunhoon.com/article/282493" TargetMode="External"/><Relationship Id="rId4905" Type="http://schemas.openxmlformats.org/officeDocument/2006/relationships/hyperlink" Target="https://thunhoon.com/article/282672" TargetMode="External"/><Relationship Id="rId4904" Type="http://schemas.openxmlformats.org/officeDocument/2006/relationships/hyperlink" Target="https://thunhoon.com/article/282680" TargetMode="External"/><Relationship Id="rId4907" Type="http://schemas.openxmlformats.org/officeDocument/2006/relationships/hyperlink" Target="https://thunhoon.com/article/282654" TargetMode="External"/><Relationship Id="rId4906" Type="http://schemas.openxmlformats.org/officeDocument/2006/relationships/hyperlink" Target="https://thunhoon.com/article/282654" TargetMode="External"/><Relationship Id="rId4909" Type="http://schemas.openxmlformats.org/officeDocument/2006/relationships/hyperlink" Target="https://thunhoon.com/article/282651" TargetMode="External"/><Relationship Id="rId4908" Type="http://schemas.openxmlformats.org/officeDocument/2006/relationships/hyperlink" Target="https://thunhoon.com/article/282654" TargetMode="External"/><Relationship Id="rId7180" Type="http://schemas.openxmlformats.org/officeDocument/2006/relationships/hyperlink" Target="https://www.bangkokbiznews.com/finance/stock/1129771" TargetMode="External"/><Relationship Id="rId7173" Type="http://schemas.openxmlformats.org/officeDocument/2006/relationships/hyperlink" Target="https://www.bangkokbiznews.com/finance/stock/1129966" TargetMode="External"/><Relationship Id="rId7172" Type="http://schemas.openxmlformats.org/officeDocument/2006/relationships/hyperlink" Target="https://www.bangkokbiznews.com/finance/stock/1129966" TargetMode="External"/><Relationship Id="rId7171" Type="http://schemas.openxmlformats.org/officeDocument/2006/relationships/hyperlink" Target="https://www.bangkokbiznews.com/finance/stock/1129966" TargetMode="External"/><Relationship Id="rId7170" Type="http://schemas.openxmlformats.org/officeDocument/2006/relationships/hyperlink" Target="https://www.bangkokbiznews.com/finance/stock/1129968" TargetMode="External"/><Relationship Id="rId7177" Type="http://schemas.openxmlformats.org/officeDocument/2006/relationships/hyperlink" Target="https://www.bangkokbiznews.com/finance/stock/1129878" TargetMode="External"/><Relationship Id="rId7176" Type="http://schemas.openxmlformats.org/officeDocument/2006/relationships/hyperlink" Target="https://www.bangkokbiznews.com/finance/stock/1129913" TargetMode="External"/><Relationship Id="rId7175" Type="http://schemas.openxmlformats.org/officeDocument/2006/relationships/hyperlink" Target="https://www.bangkokbiznews.com/finance/stock/1129913" TargetMode="External"/><Relationship Id="rId7174" Type="http://schemas.openxmlformats.org/officeDocument/2006/relationships/hyperlink" Target="https://www.bangkokbiznews.com/finance/stock/1129966" TargetMode="External"/><Relationship Id="rId7179" Type="http://schemas.openxmlformats.org/officeDocument/2006/relationships/hyperlink" Target="https://www.bangkokbiznews.com/finance/stock/1129878" TargetMode="External"/><Relationship Id="rId7178" Type="http://schemas.openxmlformats.org/officeDocument/2006/relationships/hyperlink" Target="https://www.bangkokbiznews.com/finance/stock/1129878" TargetMode="External"/><Relationship Id="rId7162" Type="http://schemas.openxmlformats.org/officeDocument/2006/relationships/hyperlink" Target="https://www.bangkokbiznews.com/finance/stock/1130297" TargetMode="External"/><Relationship Id="rId7161" Type="http://schemas.openxmlformats.org/officeDocument/2006/relationships/hyperlink" Target="https://www.bangkokbiznews.com/finance/stock/1130297" TargetMode="External"/><Relationship Id="rId7160" Type="http://schemas.openxmlformats.org/officeDocument/2006/relationships/hyperlink" Target="https://www.bangkokbiznews.com/finance/stock/1130297" TargetMode="External"/><Relationship Id="rId7166" Type="http://schemas.openxmlformats.org/officeDocument/2006/relationships/hyperlink" Target="https://www.bangkokbiznews.com/finance/stock/1130162" TargetMode="External"/><Relationship Id="rId7165" Type="http://schemas.openxmlformats.org/officeDocument/2006/relationships/hyperlink" Target="https://www.bangkokbiznews.com/finance/stock/1130178" TargetMode="External"/><Relationship Id="rId7164" Type="http://schemas.openxmlformats.org/officeDocument/2006/relationships/hyperlink" Target="https://www.bangkokbiznews.com/finance/stock/1130178" TargetMode="External"/><Relationship Id="rId7163" Type="http://schemas.openxmlformats.org/officeDocument/2006/relationships/hyperlink" Target="https://www.bangkokbiznews.com/finance/stock/1130179" TargetMode="External"/><Relationship Id="rId7169" Type="http://schemas.openxmlformats.org/officeDocument/2006/relationships/hyperlink" Target="https://www.bangkokbiznews.com/finance/stock/1129978" TargetMode="External"/><Relationship Id="rId7168" Type="http://schemas.openxmlformats.org/officeDocument/2006/relationships/hyperlink" Target="https://www.bangkokbiznews.com/finance/stock/1129978" TargetMode="External"/><Relationship Id="rId7167" Type="http://schemas.openxmlformats.org/officeDocument/2006/relationships/hyperlink" Target="https://www.bangkokbiznews.com/finance/stock/1130162" TargetMode="External"/><Relationship Id="rId7111" Type="http://schemas.openxmlformats.org/officeDocument/2006/relationships/hyperlink" Target="https://www.bangkokbiznews.com/finance/stock/1130938" TargetMode="External"/><Relationship Id="rId7110" Type="http://schemas.openxmlformats.org/officeDocument/2006/relationships/hyperlink" Target="https://www.bangkokbiznews.com/finance/stock/1131015" TargetMode="External"/><Relationship Id="rId7115" Type="http://schemas.openxmlformats.org/officeDocument/2006/relationships/hyperlink" Target="https://www.bangkokbiznews.com/finance/stock/1130829" TargetMode="External"/><Relationship Id="rId7114" Type="http://schemas.openxmlformats.org/officeDocument/2006/relationships/hyperlink" Target="https://www.bangkokbiznews.com/finance/stock/1130845" TargetMode="External"/><Relationship Id="rId7113" Type="http://schemas.openxmlformats.org/officeDocument/2006/relationships/hyperlink" Target="https://www.bangkokbiznews.com/finance/stock/1130845" TargetMode="External"/><Relationship Id="rId7112" Type="http://schemas.openxmlformats.org/officeDocument/2006/relationships/hyperlink" Target="https://www.bangkokbiznews.com/finance/stock/1130889" TargetMode="External"/><Relationship Id="rId7119" Type="http://schemas.openxmlformats.org/officeDocument/2006/relationships/hyperlink" Target="https://www.bangkokbiznews.com/finance/stock/1130786" TargetMode="External"/><Relationship Id="rId7118" Type="http://schemas.openxmlformats.org/officeDocument/2006/relationships/hyperlink" Target="https://www.bangkokbiznews.com/finance/stock/1130786" TargetMode="External"/><Relationship Id="rId7117" Type="http://schemas.openxmlformats.org/officeDocument/2006/relationships/hyperlink" Target="https://www.bangkokbiznews.com/finance/stock/1130793" TargetMode="External"/><Relationship Id="rId7116" Type="http://schemas.openxmlformats.org/officeDocument/2006/relationships/hyperlink" Target="https://www.bangkokbiznews.com/finance/stock/1130793" TargetMode="External"/><Relationship Id="rId7109" Type="http://schemas.openxmlformats.org/officeDocument/2006/relationships/hyperlink" Target="https://www.bangkokbiznews.com/finance/stock/1131015" TargetMode="External"/><Relationship Id="rId7100" Type="http://schemas.openxmlformats.org/officeDocument/2006/relationships/hyperlink" Target="https://www.bangkokbiznews.com/finance/stock/1131153" TargetMode="External"/><Relationship Id="rId7104" Type="http://schemas.openxmlformats.org/officeDocument/2006/relationships/hyperlink" Target="https://www.bangkokbiznews.com/finance/stock/1131118" TargetMode="External"/><Relationship Id="rId7103" Type="http://schemas.openxmlformats.org/officeDocument/2006/relationships/hyperlink" Target="https://www.bangkokbiznews.com/finance/stock/1131146" TargetMode="External"/><Relationship Id="rId7102" Type="http://schemas.openxmlformats.org/officeDocument/2006/relationships/hyperlink" Target="https://www.bangkokbiznews.com/finance/stock/1131146" TargetMode="External"/><Relationship Id="rId7101" Type="http://schemas.openxmlformats.org/officeDocument/2006/relationships/hyperlink" Target="https://www.bangkokbiznews.com/finance/stock/1131150" TargetMode="External"/><Relationship Id="rId7108" Type="http://schemas.openxmlformats.org/officeDocument/2006/relationships/hyperlink" Target="https://www.bangkokbiznews.com/finance/stock/1131020" TargetMode="External"/><Relationship Id="rId7107" Type="http://schemas.openxmlformats.org/officeDocument/2006/relationships/hyperlink" Target="https://www.bangkokbiznews.com/finance/stock/1131020" TargetMode="External"/><Relationship Id="rId7106" Type="http://schemas.openxmlformats.org/officeDocument/2006/relationships/hyperlink" Target="https://www.bangkokbiznews.com/finance/stock/1131065" TargetMode="External"/><Relationship Id="rId7105" Type="http://schemas.openxmlformats.org/officeDocument/2006/relationships/hyperlink" Target="https://www.bangkokbiznews.com/finance/stock/1131067" TargetMode="External"/><Relationship Id="rId7133" Type="http://schemas.openxmlformats.org/officeDocument/2006/relationships/hyperlink" Target="https://www.bangkokbiznews.com/finance/stock/1130669" TargetMode="External"/><Relationship Id="rId7132" Type="http://schemas.openxmlformats.org/officeDocument/2006/relationships/hyperlink" Target="https://www.bangkokbiznews.com/finance/stock/1130669" TargetMode="External"/><Relationship Id="rId7131" Type="http://schemas.openxmlformats.org/officeDocument/2006/relationships/hyperlink" Target="https://www.bangkokbiznews.com/finance/stock/1130669" TargetMode="External"/><Relationship Id="rId7130" Type="http://schemas.openxmlformats.org/officeDocument/2006/relationships/hyperlink" Target="https://www.bangkokbiznews.com/finance/stock/1130672" TargetMode="External"/><Relationship Id="rId7137" Type="http://schemas.openxmlformats.org/officeDocument/2006/relationships/hyperlink" Target="https://www.bangkokbiznews.com/finance/stock/1130542" TargetMode="External"/><Relationship Id="rId7136" Type="http://schemas.openxmlformats.org/officeDocument/2006/relationships/hyperlink" Target="https://www.bangkokbiznews.com/finance/stock/1130537" TargetMode="External"/><Relationship Id="rId7135" Type="http://schemas.openxmlformats.org/officeDocument/2006/relationships/hyperlink" Target="https://www.bangkokbiznews.com/finance/stock/1130665" TargetMode="External"/><Relationship Id="rId7134" Type="http://schemas.openxmlformats.org/officeDocument/2006/relationships/hyperlink" Target="https://www.bangkokbiznews.com/finance/stock/1130665" TargetMode="External"/><Relationship Id="rId7139" Type="http://schemas.openxmlformats.org/officeDocument/2006/relationships/hyperlink" Target="https://www.bangkokbiznews.com/finance/stock/1130526" TargetMode="External"/><Relationship Id="rId7138" Type="http://schemas.openxmlformats.org/officeDocument/2006/relationships/hyperlink" Target="https://www.bangkokbiznews.com/finance/stock/1130542" TargetMode="External"/><Relationship Id="rId7122" Type="http://schemas.openxmlformats.org/officeDocument/2006/relationships/hyperlink" Target="https://www.bangkokbiznews.com/finance/stock/1130776" TargetMode="External"/><Relationship Id="rId7121" Type="http://schemas.openxmlformats.org/officeDocument/2006/relationships/hyperlink" Target="https://www.bangkokbiznews.com/finance/stock/1130776" TargetMode="External"/><Relationship Id="rId7120" Type="http://schemas.openxmlformats.org/officeDocument/2006/relationships/hyperlink" Target="https://www.bangkokbiznews.com/finance/stock/1130786" TargetMode="External"/><Relationship Id="rId7126" Type="http://schemas.openxmlformats.org/officeDocument/2006/relationships/hyperlink" Target="https://www.bangkokbiznews.com/finance/stock/1130709" TargetMode="External"/><Relationship Id="rId7125" Type="http://schemas.openxmlformats.org/officeDocument/2006/relationships/hyperlink" Target="https://www.bangkokbiznews.com/finance/stock/1130752" TargetMode="External"/><Relationship Id="rId7124" Type="http://schemas.openxmlformats.org/officeDocument/2006/relationships/hyperlink" Target="https://www.bangkokbiznews.com/finance/stock/1130752" TargetMode="External"/><Relationship Id="rId7123" Type="http://schemas.openxmlformats.org/officeDocument/2006/relationships/hyperlink" Target="https://www.bangkokbiznews.com/finance/stock/1130768" TargetMode="External"/><Relationship Id="rId7129" Type="http://schemas.openxmlformats.org/officeDocument/2006/relationships/hyperlink" Target="https://www.bangkokbiznews.com/finance/stock/1130672" TargetMode="External"/><Relationship Id="rId7128" Type="http://schemas.openxmlformats.org/officeDocument/2006/relationships/hyperlink" Target="https://www.bangkokbiznews.com/finance/stock/1130692" TargetMode="External"/><Relationship Id="rId7127" Type="http://schemas.openxmlformats.org/officeDocument/2006/relationships/hyperlink" Target="https://www.bangkokbiznews.com/finance/stock/1130709" TargetMode="External"/><Relationship Id="rId2302" Type="http://schemas.openxmlformats.org/officeDocument/2006/relationships/hyperlink" Target="https://thunhoon.com/article/291897" TargetMode="External"/><Relationship Id="rId3634" Type="http://schemas.openxmlformats.org/officeDocument/2006/relationships/hyperlink" Target="https://thunhoon.com/article/277659" TargetMode="External"/><Relationship Id="rId4965" Type="http://schemas.openxmlformats.org/officeDocument/2006/relationships/hyperlink" Target="https://thunhoon.com/article/282723" TargetMode="External"/><Relationship Id="rId2303" Type="http://schemas.openxmlformats.org/officeDocument/2006/relationships/hyperlink" Target="https://thunhoon.com/article/291915" TargetMode="External"/><Relationship Id="rId3633" Type="http://schemas.openxmlformats.org/officeDocument/2006/relationships/hyperlink" Target="https://thunhoon.com/article/277660" TargetMode="External"/><Relationship Id="rId4964" Type="http://schemas.openxmlformats.org/officeDocument/2006/relationships/hyperlink" Target="https://thunhoon.com/article/282723" TargetMode="External"/><Relationship Id="rId2304" Type="http://schemas.openxmlformats.org/officeDocument/2006/relationships/hyperlink" Target="https://thunhoon.com/article/291916" TargetMode="External"/><Relationship Id="rId3636" Type="http://schemas.openxmlformats.org/officeDocument/2006/relationships/hyperlink" Target="https://thunhoon.com/article/277654" TargetMode="External"/><Relationship Id="rId4967" Type="http://schemas.openxmlformats.org/officeDocument/2006/relationships/hyperlink" Target="https://thunhoon.com/article/282719" TargetMode="External"/><Relationship Id="rId2305" Type="http://schemas.openxmlformats.org/officeDocument/2006/relationships/hyperlink" Target="https://thunhoon.com/article/291916" TargetMode="External"/><Relationship Id="rId3635" Type="http://schemas.openxmlformats.org/officeDocument/2006/relationships/hyperlink" Target="https://thunhoon.com/article/277657" TargetMode="External"/><Relationship Id="rId4966" Type="http://schemas.openxmlformats.org/officeDocument/2006/relationships/hyperlink" Target="https://thunhoon.com/article/282719" TargetMode="External"/><Relationship Id="rId2306" Type="http://schemas.openxmlformats.org/officeDocument/2006/relationships/hyperlink" Target="https://thunhoon.com/article/291916" TargetMode="External"/><Relationship Id="rId3638" Type="http://schemas.openxmlformats.org/officeDocument/2006/relationships/hyperlink" Target="https://thunhoon.com/article/277652" TargetMode="External"/><Relationship Id="rId4969" Type="http://schemas.openxmlformats.org/officeDocument/2006/relationships/hyperlink" Target="https://thunhoon.com/article/282717" TargetMode="External"/><Relationship Id="rId2307" Type="http://schemas.openxmlformats.org/officeDocument/2006/relationships/hyperlink" Target="https://thunhoon.com/article/291919" TargetMode="External"/><Relationship Id="rId3637" Type="http://schemas.openxmlformats.org/officeDocument/2006/relationships/hyperlink" Target="https://thunhoon.com/article/277653" TargetMode="External"/><Relationship Id="rId4968" Type="http://schemas.openxmlformats.org/officeDocument/2006/relationships/hyperlink" Target="https://thunhoon.com/article/282718" TargetMode="External"/><Relationship Id="rId2308" Type="http://schemas.openxmlformats.org/officeDocument/2006/relationships/hyperlink" Target="https://thunhoon.com/article/291919" TargetMode="External"/><Relationship Id="rId2309" Type="http://schemas.openxmlformats.org/officeDocument/2006/relationships/hyperlink" Target="https://thunhoon.com/article/291919" TargetMode="External"/><Relationship Id="rId3639" Type="http://schemas.openxmlformats.org/officeDocument/2006/relationships/hyperlink" Target="https://thunhoon.com/article/277651" TargetMode="External"/><Relationship Id="rId3630" Type="http://schemas.openxmlformats.org/officeDocument/2006/relationships/hyperlink" Target="https://thunhoon.com/article/277664" TargetMode="External"/><Relationship Id="rId4961" Type="http://schemas.openxmlformats.org/officeDocument/2006/relationships/hyperlink" Target="https://thunhoon.com/article/282736" TargetMode="External"/><Relationship Id="rId4960" Type="http://schemas.openxmlformats.org/officeDocument/2006/relationships/hyperlink" Target="https://thunhoon.com/article/282739" TargetMode="External"/><Relationship Id="rId2300" Type="http://schemas.openxmlformats.org/officeDocument/2006/relationships/hyperlink" Target="https://thunhoon.com/article/291895" TargetMode="External"/><Relationship Id="rId3632" Type="http://schemas.openxmlformats.org/officeDocument/2006/relationships/hyperlink" Target="https://thunhoon.com/article/277661" TargetMode="External"/><Relationship Id="rId4963" Type="http://schemas.openxmlformats.org/officeDocument/2006/relationships/hyperlink" Target="https://thunhoon.com/article/282723" TargetMode="External"/><Relationship Id="rId2301" Type="http://schemas.openxmlformats.org/officeDocument/2006/relationships/hyperlink" Target="https://thunhoon.com/article/291896" TargetMode="External"/><Relationship Id="rId3631" Type="http://schemas.openxmlformats.org/officeDocument/2006/relationships/hyperlink" Target="https://thunhoon.com/article/277663" TargetMode="External"/><Relationship Id="rId4962" Type="http://schemas.openxmlformats.org/officeDocument/2006/relationships/hyperlink" Target="https://thunhoon.com/article/282731" TargetMode="External"/><Relationship Id="rId3623" Type="http://schemas.openxmlformats.org/officeDocument/2006/relationships/hyperlink" Target="https://thunhoon.com/article/277517" TargetMode="External"/><Relationship Id="rId4954" Type="http://schemas.openxmlformats.org/officeDocument/2006/relationships/hyperlink" Target="https://thunhoon.com/article/282760" TargetMode="External"/><Relationship Id="rId3622" Type="http://schemas.openxmlformats.org/officeDocument/2006/relationships/hyperlink" Target="https://thunhoon.com/article/277518" TargetMode="External"/><Relationship Id="rId4953" Type="http://schemas.openxmlformats.org/officeDocument/2006/relationships/hyperlink" Target="https://thunhoon.com/article/282760" TargetMode="External"/><Relationship Id="rId3625" Type="http://schemas.openxmlformats.org/officeDocument/2006/relationships/hyperlink" Target="https://thunhoon.com/article/277514" TargetMode="External"/><Relationship Id="rId4956" Type="http://schemas.openxmlformats.org/officeDocument/2006/relationships/hyperlink" Target="https://thunhoon.com/article/282756" TargetMode="External"/><Relationship Id="rId3624" Type="http://schemas.openxmlformats.org/officeDocument/2006/relationships/hyperlink" Target="https://thunhoon.com/article/277517" TargetMode="External"/><Relationship Id="rId4955" Type="http://schemas.openxmlformats.org/officeDocument/2006/relationships/hyperlink" Target="https://thunhoon.com/article/282756" TargetMode="External"/><Relationship Id="rId3627" Type="http://schemas.openxmlformats.org/officeDocument/2006/relationships/hyperlink" Target="https://thunhoon.com/article/277498" TargetMode="External"/><Relationship Id="rId4958" Type="http://schemas.openxmlformats.org/officeDocument/2006/relationships/hyperlink" Target="https://thunhoon.com/article/282745" TargetMode="External"/><Relationship Id="rId3626" Type="http://schemas.openxmlformats.org/officeDocument/2006/relationships/hyperlink" Target="https://thunhoon.com/article/277502" TargetMode="External"/><Relationship Id="rId4957" Type="http://schemas.openxmlformats.org/officeDocument/2006/relationships/hyperlink" Target="https://thunhoon.com/article/282756" TargetMode="External"/><Relationship Id="rId3629" Type="http://schemas.openxmlformats.org/officeDocument/2006/relationships/hyperlink" Target="https://thunhoon.com/article/277497" TargetMode="External"/><Relationship Id="rId3628" Type="http://schemas.openxmlformats.org/officeDocument/2006/relationships/hyperlink" Target="https://thunhoon.com/article/277498" TargetMode="External"/><Relationship Id="rId4959" Type="http://schemas.openxmlformats.org/officeDocument/2006/relationships/hyperlink" Target="https://thunhoon.com/article/282745" TargetMode="External"/><Relationship Id="rId4950" Type="http://schemas.openxmlformats.org/officeDocument/2006/relationships/hyperlink" Target="https://thunhoon.com/article/282763" TargetMode="External"/><Relationship Id="rId3621" Type="http://schemas.openxmlformats.org/officeDocument/2006/relationships/hyperlink" Target="https://thunhoon.com/article/277519" TargetMode="External"/><Relationship Id="rId4952" Type="http://schemas.openxmlformats.org/officeDocument/2006/relationships/hyperlink" Target="https://thunhoon.com/article/282762" TargetMode="External"/><Relationship Id="rId3620" Type="http://schemas.openxmlformats.org/officeDocument/2006/relationships/hyperlink" Target="https://thunhoon.com/article/277519" TargetMode="External"/><Relationship Id="rId4951" Type="http://schemas.openxmlformats.org/officeDocument/2006/relationships/hyperlink" Target="https://thunhoon.com/article/282763" TargetMode="External"/><Relationship Id="rId2324" Type="http://schemas.openxmlformats.org/officeDocument/2006/relationships/hyperlink" Target="https://thunhoon.com/article/291936" TargetMode="External"/><Relationship Id="rId3656" Type="http://schemas.openxmlformats.org/officeDocument/2006/relationships/hyperlink" Target="https://thunhoon.com/article/277614" TargetMode="External"/><Relationship Id="rId4987" Type="http://schemas.openxmlformats.org/officeDocument/2006/relationships/hyperlink" Target="https://thunhoon.com/article/282684" TargetMode="External"/><Relationship Id="rId2325" Type="http://schemas.openxmlformats.org/officeDocument/2006/relationships/hyperlink" Target="https://thunhoon.com/article/291936" TargetMode="External"/><Relationship Id="rId3655" Type="http://schemas.openxmlformats.org/officeDocument/2006/relationships/hyperlink" Target="https://thunhoon.com/article/277614" TargetMode="External"/><Relationship Id="rId4986" Type="http://schemas.openxmlformats.org/officeDocument/2006/relationships/hyperlink" Target="https://thunhoon.com/article/282688" TargetMode="External"/><Relationship Id="rId2326" Type="http://schemas.openxmlformats.org/officeDocument/2006/relationships/hyperlink" Target="https://thunhoon.com/article/291936" TargetMode="External"/><Relationship Id="rId3658" Type="http://schemas.openxmlformats.org/officeDocument/2006/relationships/hyperlink" Target="https://thunhoon.com/article/277612" TargetMode="External"/><Relationship Id="rId4989" Type="http://schemas.openxmlformats.org/officeDocument/2006/relationships/hyperlink" Target="https://thunhoon.com/article/282686" TargetMode="External"/><Relationship Id="rId2327" Type="http://schemas.openxmlformats.org/officeDocument/2006/relationships/hyperlink" Target="https://thunhoon.com/article/291940" TargetMode="External"/><Relationship Id="rId3657" Type="http://schemas.openxmlformats.org/officeDocument/2006/relationships/hyperlink" Target="https://thunhoon.com/article/277614" TargetMode="External"/><Relationship Id="rId4988" Type="http://schemas.openxmlformats.org/officeDocument/2006/relationships/hyperlink" Target="https://thunhoon.com/article/282684" TargetMode="External"/><Relationship Id="rId2328" Type="http://schemas.openxmlformats.org/officeDocument/2006/relationships/hyperlink" Target="https://thunhoon.com/article/291940" TargetMode="External"/><Relationship Id="rId2329" Type="http://schemas.openxmlformats.org/officeDocument/2006/relationships/hyperlink" Target="https://thunhoon.com/article/291941" TargetMode="External"/><Relationship Id="rId3659" Type="http://schemas.openxmlformats.org/officeDocument/2006/relationships/hyperlink" Target="https://thunhoon.com/article/277609" TargetMode="External"/><Relationship Id="rId3650" Type="http://schemas.openxmlformats.org/officeDocument/2006/relationships/hyperlink" Target="https://thunhoon.com/article/277627" TargetMode="External"/><Relationship Id="rId4981" Type="http://schemas.openxmlformats.org/officeDocument/2006/relationships/hyperlink" Target="https://thunhoon.com/article/282692" TargetMode="External"/><Relationship Id="rId4980" Type="http://schemas.openxmlformats.org/officeDocument/2006/relationships/hyperlink" Target="https://thunhoon.com/article/282693" TargetMode="External"/><Relationship Id="rId2320" Type="http://schemas.openxmlformats.org/officeDocument/2006/relationships/hyperlink" Target="https://thunhoon.com/article/291931" TargetMode="External"/><Relationship Id="rId3652" Type="http://schemas.openxmlformats.org/officeDocument/2006/relationships/hyperlink" Target="https://thunhoon.com/article/277624" TargetMode="External"/><Relationship Id="rId4983" Type="http://schemas.openxmlformats.org/officeDocument/2006/relationships/hyperlink" Target="https://thunhoon.com/article/282691" TargetMode="External"/><Relationship Id="rId2321" Type="http://schemas.openxmlformats.org/officeDocument/2006/relationships/hyperlink" Target="https://thunhoon.com/article/291931" TargetMode="External"/><Relationship Id="rId3651" Type="http://schemas.openxmlformats.org/officeDocument/2006/relationships/hyperlink" Target="https://thunhoon.com/article/277627" TargetMode="External"/><Relationship Id="rId4982" Type="http://schemas.openxmlformats.org/officeDocument/2006/relationships/hyperlink" Target="https://thunhoon.com/article/282691" TargetMode="External"/><Relationship Id="rId2322" Type="http://schemas.openxmlformats.org/officeDocument/2006/relationships/hyperlink" Target="https://thunhoon.com/article/291934" TargetMode="External"/><Relationship Id="rId3654" Type="http://schemas.openxmlformats.org/officeDocument/2006/relationships/hyperlink" Target="https://thunhoon.com/article/277615" TargetMode="External"/><Relationship Id="rId4985" Type="http://schemas.openxmlformats.org/officeDocument/2006/relationships/hyperlink" Target="https://thunhoon.com/article/282689" TargetMode="External"/><Relationship Id="rId2323" Type="http://schemas.openxmlformats.org/officeDocument/2006/relationships/hyperlink" Target="https://thunhoon.com/article/291936" TargetMode="External"/><Relationship Id="rId3653" Type="http://schemas.openxmlformats.org/officeDocument/2006/relationships/hyperlink" Target="https://thunhoon.com/article/277621" TargetMode="External"/><Relationship Id="rId4984" Type="http://schemas.openxmlformats.org/officeDocument/2006/relationships/hyperlink" Target="https://thunhoon.com/article/282690" TargetMode="External"/><Relationship Id="rId2313" Type="http://schemas.openxmlformats.org/officeDocument/2006/relationships/hyperlink" Target="https://thunhoon.com/article/291924" TargetMode="External"/><Relationship Id="rId3645" Type="http://schemas.openxmlformats.org/officeDocument/2006/relationships/hyperlink" Target="https://thunhoon.com/article/277643" TargetMode="External"/><Relationship Id="rId4976" Type="http://schemas.openxmlformats.org/officeDocument/2006/relationships/hyperlink" Target="https://thunhoon.com/article/282708" TargetMode="External"/><Relationship Id="rId2314" Type="http://schemas.openxmlformats.org/officeDocument/2006/relationships/hyperlink" Target="https://thunhoon.com/article/291925" TargetMode="External"/><Relationship Id="rId3644" Type="http://schemas.openxmlformats.org/officeDocument/2006/relationships/hyperlink" Target="https://thunhoon.com/article/277643" TargetMode="External"/><Relationship Id="rId4975" Type="http://schemas.openxmlformats.org/officeDocument/2006/relationships/hyperlink" Target="https://thunhoon.com/article/282710" TargetMode="External"/><Relationship Id="rId2315" Type="http://schemas.openxmlformats.org/officeDocument/2006/relationships/hyperlink" Target="https://thunhoon.com/article/291925" TargetMode="External"/><Relationship Id="rId3647" Type="http://schemas.openxmlformats.org/officeDocument/2006/relationships/hyperlink" Target="https://thunhoon.com/article/277631" TargetMode="External"/><Relationship Id="rId4978" Type="http://schemas.openxmlformats.org/officeDocument/2006/relationships/hyperlink" Target="https://thunhoon.com/article/282707" TargetMode="External"/><Relationship Id="rId2316" Type="http://schemas.openxmlformats.org/officeDocument/2006/relationships/hyperlink" Target="https://thunhoon.com/article/291925" TargetMode="External"/><Relationship Id="rId3646" Type="http://schemas.openxmlformats.org/officeDocument/2006/relationships/hyperlink" Target="https://thunhoon.com/article/277616" TargetMode="External"/><Relationship Id="rId4977" Type="http://schemas.openxmlformats.org/officeDocument/2006/relationships/hyperlink" Target="https://thunhoon.com/article/282708" TargetMode="External"/><Relationship Id="rId2317" Type="http://schemas.openxmlformats.org/officeDocument/2006/relationships/hyperlink" Target="https://thunhoon.com/article/291928" TargetMode="External"/><Relationship Id="rId3649" Type="http://schemas.openxmlformats.org/officeDocument/2006/relationships/hyperlink" Target="https://thunhoon.com/article/277628" TargetMode="External"/><Relationship Id="rId2318" Type="http://schemas.openxmlformats.org/officeDocument/2006/relationships/hyperlink" Target="https://thunhoon.com/article/291928" TargetMode="External"/><Relationship Id="rId3648" Type="http://schemas.openxmlformats.org/officeDocument/2006/relationships/hyperlink" Target="https://thunhoon.com/article/277635" TargetMode="External"/><Relationship Id="rId4979" Type="http://schemas.openxmlformats.org/officeDocument/2006/relationships/hyperlink" Target="https://thunhoon.com/article/282706" TargetMode="External"/><Relationship Id="rId2319" Type="http://schemas.openxmlformats.org/officeDocument/2006/relationships/hyperlink" Target="https://thunhoon.com/article/291928" TargetMode="External"/><Relationship Id="rId4970" Type="http://schemas.openxmlformats.org/officeDocument/2006/relationships/hyperlink" Target="https://thunhoon.com/article/282716" TargetMode="External"/><Relationship Id="rId3641" Type="http://schemas.openxmlformats.org/officeDocument/2006/relationships/hyperlink" Target="https://thunhoon.com/article/277646" TargetMode="External"/><Relationship Id="rId4972" Type="http://schemas.openxmlformats.org/officeDocument/2006/relationships/hyperlink" Target="https://thunhoon.com/article/282715" TargetMode="External"/><Relationship Id="rId2310" Type="http://schemas.openxmlformats.org/officeDocument/2006/relationships/hyperlink" Target="https://thunhoon.com/article/291920" TargetMode="External"/><Relationship Id="rId3640" Type="http://schemas.openxmlformats.org/officeDocument/2006/relationships/hyperlink" Target="https://thunhoon.com/article/277648" TargetMode="External"/><Relationship Id="rId4971" Type="http://schemas.openxmlformats.org/officeDocument/2006/relationships/hyperlink" Target="https://thunhoon.com/article/282715" TargetMode="External"/><Relationship Id="rId2311" Type="http://schemas.openxmlformats.org/officeDocument/2006/relationships/hyperlink" Target="https://thunhoon.com/article/291923" TargetMode="External"/><Relationship Id="rId3643" Type="http://schemas.openxmlformats.org/officeDocument/2006/relationships/hyperlink" Target="https://thunhoon.com/article/277643" TargetMode="External"/><Relationship Id="rId4974" Type="http://schemas.openxmlformats.org/officeDocument/2006/relationships/hyperlink" Target="https://thunhoon.com/article/282713" TargetMode="External"/><Relationship Id="rId2312" Type="http://schemas.openxmlformats.org/officeDocument/2006/relationships/hyperlink" Target="https://thunhoon.com/article/291923" TargetMode="External"/><Relationship Id="rId3642" Type="http://schemas.openxmlformats.org/officeDocument/2006/relationships/hyperlink" Target="https://thunhoon.com/article/277645" TargetMode="External"/><Relationship Id="rId4973" Type="http://schemas.openxmlformats.org/officeDocument/2006/relationships/hyperlink" Target="https://thunhoon.com/article/282714" TargetMode="External"/><Relationship Id="rId4921" Type="http://schemas.openxmlformats.org/officeDocument/2006/relationships/hyperlink" Target="https://thunhoon.com/article/282622" TargetMode="External"/><Relationship Id="rId4920" Type="http://schemas.openxmlformats.org/officeDocument/2006/relationships/hyperlink" Target="https://thunhoon.com/article/282625" TargetMode="External"/><Relationship Id="rId4923" Type="http://schemas.openxmlformats.org/officeDocument/2006/relationships/hyperlink" Target="https://thunhoon.com/article/282621" TargetMode="External"/><Relationship Id="rId4922" Type="http://schemas.openxmlformats.org/officeDocument/2006/relationships/hyperlink" Target="https://thunhoon.com/article/282621" TargetMode="External"/><Relationship Id="rId4925" Type="http://schemas.openxmlformats.org/officeDocument/2006/relationships/hyperlink" Target="https://thunhoon.com/article/282620" TargetMode="External"/><Relationship Id="rId4924" Type="http://schemas.openxmlformats.org/officeDocument/2006/relationships/hyperlink" Target="https://thunhoon.com/article/282621" TargetMode="External"/><Relationship Id="rId4927" Type="http://schemas.openxmlformats.org/officeDocument/2006/relationships/hyperlink" Target="https://thunhoon.com/article/282616" TargetMode="External"/><Relationship Id="rId4926" Type="http://schemas.openxmlformats.org/officeDocument/2006/relationships/hyperlink" Target="https://thunhoon.com/article/282619" TargetMode="External"/><Relationship Id="rId4929" Type="http://schemas.openxmlformats.org/officeDocument/2006/relationships/hyperlink" Target="https://thunhoon.com/article/282616" TargetMode="External"/><Relationship Id="rId4928" Type="http://schemas.openxmlformats.org/officeDocument/2006/relationships/hyperlink" Target="https://thunhoon.com/article/282616" TargetMode="External"/><Relationship Id="rId7195" Type="http://schemas.openxmlformats.org/officeDocument/2006/relationships/hyperlink" Target="https://www.bangkokbiznews.com/finance/stock/1129488" TargetMode="External"/><Relationship Id="rId7194" Type="http://schemas.openxmlformats.org/officeDocument/2006/relationships/hyperlink" Target="https://www.bangkokbiznews.com/finance/stock/1129458" TargetMode="External"/><Relationship Id="rId7193" Type="http://schemas.openxmlformats.org/officeDocument/2006/relationships/hyperlink" Target="https://www.bangkokbiznews.com/finance/stock/1129458" TargetMode="External"/><Relationship Id="rId7192" Type="http://schemas.openxmlformats.org/officeDocument/2006/relationships/hyperlink" Target="https://www.bangkokbiznews.com/finance/stock/1129475" TargetMode="External"/><Relationship Id="rId7199" Type="http://schemas.openxmlformats.org/officeDocument/2006/relationships/hyperlink" Target="https://www.bangkokbiznews.com/finance/stock/1129450" TargetMode="External"/><Relationship Id="rId7198" Type="http://schemas.openxmlformats.org/officeDocument/2006/relationships/hyperlink" Target="https://www.bangkokbiznews.com/finance/stock/1129455" TargetMode="External"/><Relationship Id="rId7197" Type="http://schemas.openxmlformats.org/officeDocument/2006/relationships/hyperlink" Target="https://www.bangkokbiznews.com/finance/stock/1129488" TargetMode="External"/><Relationship Id="rId7196" Type="http://schemas.openxmlformats.org/officeDocument/2006/relationships/hyperlink" Target="https://www.bangkokbiznews.com/finance/stock/1129488" TargetMode="External"/><Relationship Id="rId4910" Type="http://schemas.openxmlformats.org/officeDocument/2006/relationships/hyperlink" Target="https://thunhoon.com/article/282649" TargetMode="External"/><Relationship Id="rId4912" Type="http://schemas.openxmlformats.org/officeDocument/2006/relationships/hyperlink" Target="https://thunhoon.com/article/282637" TargetMode="External"/><Relationship Id="rId4911" Type="http://schemas.openxmlformats.org/officeDocument/2006/relationships/hyperlink" Target="https://thunhoon.com/article/282646" TargetMode="External"/><Relationship Id="rId4914" Type="http://schemas.openxmlformats.org/officeDocument/2006/relationships/hyperlink" Target="https://thunhoon.com/article/282635" TargetMode="External"/><Relationship Id="rId4913" Type="http://schemas.openxmlformats.org/officeDocument/2006/relationships/hyperlink" Target="https://thunhoon.com/article/282636" TargetMode="External"/><Relationship Id="rId4916" Type="http://schemas.openxmlformats.org/officeDocument/2006/relationships/hyperlink" Target="https://thunhoon.com/article/282628" TargetMode="External"/><Relationship Id="rId4915" Type="http://schemas.openxmlformats.org/officeDocument/2006/relationships/hyperlink" Target="https://thunhoon.com/article/282631" TargetMode="External"/><Relationship Id="rId4918" Type="http://schemas.openxmlformats.org/officeDocument/2006/relationships/hyperlink" Target="https://thunhoon.com/article/282627" TargetMode="External"/><Relationship Id="rId4917" Type="http://schemas.openxmlformats.org/officeDocument/2006/relationships/hyperlink" Target="https://thunhoon.com/article/282628" TargetMode="External"/><Relationship Id="rId4919" Type="http://schemas.openxmlformats.org/officeDocument/2006/relationships/hyperlink" Target="https://thunhoon.com/article/282626" TargetMode="External"/><Relationship Id="rId7191" Type="http://schemas.openxmlformats.org/officeDocument/2006/relationships/hyperlink" Target="https://www.bangkokbiznews.com/finance/stock/1129537" TargetMode="External"/><Relationship Id="rId7190" Type="http://schemas.openxmlformats.org/officeDocument/2006/relationships/hyperlink" Target="https://www.bangkokbiznews.com/finance/stock/1129537" TargetMode="External"/><Relationship Id="rId7184" Type="http://schemas.openxmlformats.org/officeDocument/2006/relationships/hyperlink" Target="https://www.bangkokbiznews.com/finance/stock/1129777" TargetMode="External"/><Relationship Id="rId7183" Type="http://schemas.openxmlformats.org/officeDocument/2006/relationships/hyperlink" Target="https://www.bangkokbiznews.com/finance/stock/1129777" TargetMode="External"/><Relationship Id="rId7182" Type="http://schemas.openxmlformats.org/officeDocument/2006/relationships/hyperlink" Target="https://www.bangkokbiznews.com/finance/stock/1129777" TargetMode="External"/><Relationship Id="rId7181" Type="http://schemas.openxmlformats.org/officeDocument/2006/relationships/hyperlink" Target="https://www.bangkokbiznews.com/finance/stock/1129771" TargetMode="External"/><Relationship Id="rId7188" Type="http://schemas.openxmlformats.org/officeDocument/2006/relationships/hyperlink" Target="https://www.bangkokbiznews.com/finance/stock/1129600" TargetMode="External"/><Relationship Id="rId7187" Type="http://schemas.openxmlformats.org/officeDocument/2006/relationships/hyperlink" Target="https://www.bangkokbiznews.com/finance/stock/1129541" TargetMode="External"/><Relationship Id="rId7186" Type="http://schemas.openxmlformats.org/officeDocument/2006/relationships/hyperlink" Target="https://www.bangkokbiznews.com/finance/stock/1129752" TargetMode="External"/><Relationship Id="rId7185" Type="http://schemas.openxmlformats.org/officeDocument/2006/relationships/hyperlink" Target="https://www.bangkokbiznews.com/finance/stock/1129777" TargetMode="External"/><Relationship Id="rId7189" Type="http://schemas.openxmlformats.org/officeDocument/2006/relationships/hyperlink" Target="https://www.bangkokbiznews.com/finance/stock/1129600" TargetMode="External"/><Relationship Id="rId3612" Type="http://schemas.openxmlformats.org/officeDocument/2006/relationships/hyperlink" Target="https://thunhoon.com/article/277542" TargetMode="External"/><Relationship Id="rId4943" Type="http://schemas.openxmlformats.org/officeDocument/2006/relationships/hyperlink" Target="https://thunhoon.com/article/282588" TargetMode="External"/><Relationship Id="rId3611" Type="http://schemas.openxmlformats.org/officeDocument/2006/relationships/hyperlink" Target="https://thunhoon.com/article/277543" TargetMode="External"/><Relationship Id="rId4942" Type="http://schemas.openxmlformats.org/officeDocument/2006/relationships/hyperlink" Target="https://thunhoon.com/article/282589" TargetMode="External"/><Relationship Id="rId3614" Type="http://schemas.openxmlformats.org/officeDocument/2006/relationships/hyperlink" Target="https://thunhoon.com/article/277536" TargetMode="External"/><Relationship Id="rId4945" Type="http://schemas.openxmlformats.org/officeDocument/2006/relationships/hyperlink" Target="https://thunhoon.com/article/282770" TargetMode="External"/><Relationship Id="rId3613" Type="http://schemas.openxmlformats.org/officeDocument/2006/relationships/hyperlink" Target="https://thunhoon.com/article/277537" TargetMode="External"/><Relationship Id="rId4944" Type="http://schemas.openxmlformats.org/officeDocument/2006/relationships/hyperlink" Target="https://thunhoon.com/article/282595" TargetMode="External"/><Relationship Id="rId3616" Type="http://schemas.openxmlformats.org/officeDocument/2006/relationships/hyperlink" Target="https://thunhoon.com/article/277534" TargetMode="External"/><Relationship Id="rId4947" Type="http://schemas.openxmlformats.org/officeDocument/2006/relationships/hyperlink" Target="https://thunhoon.com/article/282766" TargetMode="External"/><Relationship Id="rId3615" Type="http://schemas.openxmlformats.org/officeDocument/2006/relationships/hyperlink" Target="https://thunhoon.com/article/277534" TargetMode="External"/><Relationship Id="rId4946" Type="http://schemas.openxmlformats.org/officeDocument/2006/relationships/hyperlink" Target="https://thunhoon.com/article/282769" TargetMode="External"/><Relationship Id="rId3618" Type="http://schemas.openxmlformats.org/officeDocument/2006/relationships/hyperlink" Target="https://thunhoon.com/article/277528" TargetMode="External"/><Relationship Id="rId4949" Type="http://schemas.openxmlformats.org/officeDocument/2006/relationships/hyperlink" Target="https://thunhoon.com/article/282764" TargetMode="External"/><Relationship Id="rId3617" Type="http://schemas.openxmlformats.org/officeDocument/2006/relationships/hyperlink" Target="https://thunhoon.com/article/277534" TargetMode="External"/><Relationship Id="rId4948" Type="http://schemas.openxmlformats.org/officeDocument/2006/relationships/hyperlink" Target="https://thunhoon.com/article/282765" TargetMode="External"/><Relationship Id="rId3619" Type="http://schemas.openxmlformats.org/officeDocument/2006/relationships/hyperlink" Target="https://thunhoon.com/article/277528" TargetMode="External"/><Relationship Id="rId3610" Type="http://schemas.openxmlformats.org/officeDocument/2006/relationships/hyperlink" Target="https://thunhoon.com/article/277543" TargetMode="External"/><Relationship Id="rId4941" Type="http://schemas.openxmlformats.org/officeDocument/2006/relationships/hyperlink" Target="https://thunhoon.com/article/282590" TargetMode="External"/><Relationship Id="rId4940" Type="http://schemas.openxmlformats.org/officeDocument/2006/relationships/hyperlink" Target="https://thunhoon.com/article/282592" TargetMode="External"/><Relationship Id="rId3601" Type="http://schemas.openxmlformats.org/officeDocument/2006/relationships/hyperlink" Target="https://thunhoon.com/article/277564" TargetMode="External"/><Relationship Id="rId4932" Type="http://schemas.openxmlformats.org/officeDocument/2006/relationships/hyperlink" Target="https://thunhoon.com/article/282613" TargetMode="External"/><Relationship Id="rId3600" Type="http://schemas.openxmlformats.org/officeDocument/2006/relationships/hyperlink" Target="https://thunhoon.com/article/277567" TargetMode="External"/><Relationship Id="rId4931" Type="http://schemas.openxmlformats.org/officeDocument/2006/relationships/hyperlink" Target="https://thunhoon.com/article/282613" TargetMode="External"/><Relationship Id="rId3603" Type="http://schemas.openxmlformats.org/officeDocument/2006/relationships/hyperlink" Target="https://thunhoon.com/article/277549" TargetMode="External"/><Relationship Id="rId4934" Type="http://schemas.openxmlformats.org/officeDocument/2006/relationships/hyperlink" Target="https://thunhoon.com/article/282610" TargetMode="External"/><Relationship Id="rId3602" Type="http://schemas.openxmlformats.org/officeDocument/2006/relationships/hyperlink" Target="https://thunhoon.com/article/277564" TargetMode="External"/><Relationship Id="rId4933" Type="http://schemas.openxmlformats.org/officeDocument/2006/relationships/hyperlink" Target="https://thunhoon.com/article/282611" TargetMode="External"/><Relationship Id="rId3605" Type="http://schemas.openxmlformats.org/officeDocument/2006/relationships/hyperlink" Target="https://thunhoon.com/article/277549" TargetMode="External"/><Relationship Id="rId4936" Type="http://schemas.openxmlformats.org/officeDocument/2006/relationships/hyperlink" Target="https://thunhoon.com/article/282606" TargetMode="External"/><Relationship Id="rId3604" Type="http://schemas.openxmlformats.org/officeDocument/2006/relationships/hyperlink" Target="https://thunhoon.com/article/277549" TargetMode="External"/><Relationship Id="rId4935" Type="http://schemas.openxmlformats.org/officeDocument/2006/relationships/hyperlink" Target="https://thunhoon.com/article/282607" TargetMode="External"/><Relationship Id="rId3607" Type="http://schemas.openxmlformats.org/officeDocument/2006/relationships/hyperlink" Target="https://thunhoon.com/article/277546" TargetMode="External"/><Relationship Id="rId4938" Type="http://schemas.openxmlformats.org/officeDocument/2006/relationships/hyperlink" Target="https://thunhoon.com/article/282594" TargetMode="External"/><Relationship Id="rId3606" Type="http://schemas.openxmlformats.org/officeDocument/2006/relationships/hyperlink" Target="https://thunhoon.com/article/277546" TargetMode="External"/><Relationship Id="rId4937" Type="http://schemas.openxmlformats.org/officeDocument/2006/relationships/hyperlink" Target="https://thunhoon.com/article/282604" TargetMode="External"/><Relationship Id="rId3609" Type="http://schemas.openxmlformats.org/officeDocument/2006/relationships/hyperlink" Target="https://thunhoon.com/article/277544" TargetMode="External"/><Relationship Id="rId3608" Type="http://schemas.openxmlformats.org/officeDocument/2006/relationships/hyperlink" Target="https://thunhoon.com/article/277544" TargetMode="External"/><Relationship Id="rId4939" Type="http://schemas.openxmlformats.org/officeDocument/2006/relationships/hyperlink" Target="https://thunhoon.com/article/282593" TargetMode="External"/><Relationship Id="rId4930" Type="http://schemas.openxmlformats.org/officeDocument/2006/relationships/hyperlink" Target="https://thunhoon.com/article/282614" TargetMode="External"/><Relationship Id="rId1059" Type="http://schemas.openxmlformats.org/officeDocument/2006/relationships/hyperlink" Target="https://thunhoon.com/article/288846" TargetMode="External"/><Relationship Id="rId2380" Type="http://schemas.openxmlformats.org/officeDocument/2006/relationships/hyperlink" Target="https://thunhoon.com/article/292062" TargetMode="External"/><Relationship Id="rId1050" Type="http://schemas.openxmlformats.org/officeDocument/2006/relationships/hyperlink" Target="https://thunhoon.com/article/288824" TargetMode="External"/><Relationship Id="rId2381" Type="http://schemas.openxmlformats.org/officeDocument/2006/relationships/hyperlink" Target="https://thunhoon.com/article/292063" TargetMode="External"/><Relationship Id="rId1051" Type="http://schemas.openxmlformats.org/officeDocument/2006/relationships/hyperlink" Target="https://thunhoon.com/article/288825" TargetMode="External"/><Relationship Id="rId2382" Type="http://schemas.openxmlformats.org/officeDocument/2006/relationships/hyperlink" Target="https://thunhoon.com/article/292070" TargetMode="External"/><Relationship Id="rId1052" Type="http://schemas.openxmlformats.org/officeDocument/2006/relationships/hyperlink" Target="https://thunhoon.com/article/288827" TargetMode="External"/><Relationship Id="rId2383" Type="http://schemas.openxmlformats.org/officeDocument/2006/relationships/hyperlink" Target="https://thunhoon.com/article/292070" TargetMode="External"/><Relationship Id="rId1053" Type="http://schemas.openxmlformats.org/officeDocument/2006/relationships/hyperlink" Target="https://thunhoon.com/article/288828" TargetMode="External"/><Relationship Id="rId2384" Type="http://schemas.openxmlformats.org/officeDocument/2006/relationships/hyperlink" Target="https://thunhoon.com/article/292090" TargetMode="External"/><Relationship Id="rId1054" Type="http://schemas.openxmlformats.org/officeDocument/2006/relationships/hyperlink" Target="https://thunhoon.com/article/288828" TargetMode="External"/><Relationship Id="rId2385" Type="http://schemas.openxmlformats.org/officeDocument/2006/relationships/hyperlink" Target="https://thunhoon.com/article/292091" TargetMode="External"/><Relationship Id="rId1055" Type="http://schemas.openxmlformats.org/officeDocument/2006/relationships/hyperlink" Target="https://thunhoon.com/article/288832" TargetMode="External"/><Relationship Id="rId2386" Type="http://schemas.openxmlformats.org/officeDocument/2006/relationships/hyperlink" Target="https://thunhoon.com/article/292092" TargetMode="External"/><Relationship Id="rId1056" Type="http://schemas.openxmlformats.org/officeDocument/2006/relationships/hyperlink" Target="https://thunhoon.com/article/288836" TargetMode="External"/><Relationship Id="rId2387" Type="http://schemas.openxmlformats.org/officeDocument/2006/relationships/hyperlink" Target="https://thunhoon.com/article/292092" TargetMode="External"/><Relationship Id="rId1057" Type="http://schemas.openxmlformats.org/officeDocument/2006/relationships/hyperlink" Target="https://thunhoon.com/article/288840" TargetMode="External"/><Relationship Id="rId2388" Type="http://schemas.openxmlformats.org/officeDocument/2006/relationships/hyperlink" Target="https://thunhoon.com/article/292093" TargetMode="External"/><Relationship Id="rId1058" Type="http://schemas.openxmlformats.org/officeDocument/2006/relationships/hyperlink" Target="https://thunhoon.com/article/288840" TargetMode="External"/><Relationship Id="rId2389" Type="http://schemas.openxmlformats.org/officeDocument/2006/relationships/hyperlink" Target="https://thunhoon.com/article/292081" TargetMode="External"/><Relationship Id="rId1048" Type="http://schemas.openxmlformats.org/officeDocument/2006/relationships/hyperlink" Target="https://thunhoon.com/article/288820" TargetMode="External"/><Relationship Id="rId2379" Type="http://schemas.openxmlformats.org/officeDocument/2006/relationships/hyperlink" Target="https://thunhoon.com/article/292060" TargetMode="External"/><Relationship Id="rId1049" Type="http://schemas.openxmlformats.org/officeDocument/2006/relationships/hyperlink" Target="https://thunhoon.com/article/288824" TargetMode="External"/><Relationship Id="rId2370" Type="http://schemas.openxmlformats.org/officeDocument/2006/relationships/hyperlink" Target="https://thunhoon.com/article/292046" TargetMode="External"/><Relationship Id="rId1040" Type="http://schemas.openxmlformats.org/officeDocument/2006/relationships/hyperlink" Target="https://thunhoon.com/article/288798" TargetMode="External"/><Relationship Id="rId2371" Type="http://schemas.openxmlformats.org/officeDocument/2006/relationships/hyperlink" Target="https://thunhoon.com/article/292047" TargetMode="External"/><Relationship Id="rId1041" Type="http://schemas.openxmlformats.org/officeDocument/2006/relationships/hyperlink" Target="https://thunhoon.com/article/288813" TargetMode="External"/><Relationship Id="rId2372" Type="http://schemas.openxmlformats.org/officeDocument/2006/relationships/hyperlink" Target="https://thunhoon.com/article/292048" TargetMode="External"/><Relationship Id="rId1042" Type="http://schemas.openxmlformats.org/officeDocument/2006/relationships/hyperlink" Target="https://thunhoon.com/article/288813" TargetMode="External"/><Relationship Id="rId2373" Type="http://schemas.openxmlformats.org/officeDocument/2006/relationships/hyperlink" Target="https://thunhoon.com/article/292048" TargetMode="External"/><Relationship Id="rId1043" Type="http://schemas.openxmlformats.org/officeDocument/2006/relationships/hyperlink" Target="https://thunhoon.com/article/288803" TargetMode="External"/><Relationship Id="rId2374" Type="http://schemas.openxmlformats.org/officeDocument/2006/relationships/hyperlink" Target="https://thunhoon.com/article/292050" TargetMode="External"/><Relationship Id="rId1044" Type="http://schemas.openxmlformats.org/officeDocument/2006/relationships/hyperlink" Target="https://thunhoon.com/article/288808" TargetMode="External"/><Relationship Id="rId2375" Type="http://schemas.openxmlformats.org/officeDocument/2006/relationships/hyperlink" Target="https://thunhoon.com/article/292050" TargetMode="External"/><Relationship Id="rId1045" Type="http://schemas.openxmlformats.org/officeDocument/2006/relationships/hyperlink" Target="https://thunhoon.com/article/288810" TargetMode="External"/><Relationship Id="rId2376" Type="http://schemas.openxmlformats.org/officeDocument/2006/relationships/hyperlink" Target="https://thunhoon.com/article/292052" TargetMode="External"/><Relationship Id="rId1046" Type="http://schemas.openxmlformats.org/officeDocument/2006/relationships/hyperlink" Target="https://thunhoon.com/article/288818" TargetMode="External"/><Relationship Id="rId2377" Type="http://schemas.openxmlformats.org/officeDocument/2006/relationships/hyperlink" Target="https://thunhoon.com/article/292059" TargetMode="External"/><Relationship Id="rId1047" Type="http://schemas.openxmlformats.org/officeDocument/2006/relationships/hyperlink" Target="https://thunhoon.com/article/288820" TargetMode="External"/><Relationship Id="rId2378" Type="http://schemas.openxmlformats.org/officeDocument/2006/relationships/hyperlink" Target="https://thunhoon.com/article/292060" TargetMode="External"/><Relationship Id="rId1070" Type="http://schemas.openxmlformats.org/officeDocument/2006/relationships/hyperlink" Target="https://thunhoon.com/article/288873" TargetMode="External"/><Relationship Id="rId1071" Type="http://schemas.openxmlformats.org/officeDocument/2006/relationships/hyperlink" Target="https://thunhoon.com/article/288875" TargetMode="External"/><Relationship Id="rId1072" Type="http://schemas.openxmlformats.org/officeDocument/2006/relationships/hyperlink" Target="https://thunhoon.com/article/288875" TargetMode="External"/><Relationship Id="rId1073" Type="http://schemas.openxmlformats.org/officeDocument/2006/relationships/hyperlink" Target="https://thunhoon.com/article/288893" TargetMode="External"/><Relationship Id="rId1074" Type="http://schemas.openxmlformats.org/officeDocument/2006/relationships/hyperlink" Target="https://thunhoon.com/article/288893" TargetMode="External"/><Relationship Id="rId1075" Type="http://schemas.openxmlformats.org/officeDocument/2006/relationships/hyperlink" Target="https://thunhoon.com/article/288893" TargetMode="External"/><Relationship Id="rId1076" Type="http://schemas.openxmlformats.org/officeDocument/2006/relationships/hyperlink" Target="https://thunhoon.com/article/288884" TargetMode="External"/><Relationship Id="rId1077" Type="http://schemas.openxmlformats.org/officeDocument/2006/relationships/hyperlink" Target="https://thunhoon.com/article/288885" TargetMode="External"/><Relationship Id="rId1078" Type="http://schemas.openxmlformats.org/officeDocument/2006/relationships/hyperlink" Target="https://thunhoon.com/article/288886" TargetMode="External"/><Relationship Id="rId1079" Type="http://schemas.openxmlformats.org/officeDocument/2006/relationships/hyperlink" Target="https://thunhoon.com/article/288887" TargetMode="External"/><Relationship Id="rId2390" Type="http://schemas.openxmlformats.org/officeDocument/2006/relationships/hyperlink" Target="https://thunhoon.com/article/292082" TargetMode="External"/><Relationship Id="rId1060" Type="http://schemas.openxmlformats.org/officeDocument/2006/relationships/hyperlink" Target="https://thunhoon.com/article/288846" TargetMode="External"/><Relationship Id="rId2391" Type="http://schemas.openxmlformats.org/officeDocument/2006/relationships/hyperlink" Target="https://thunhoon.com/article/292101" TargetMode="External"/><Relationship Id="rId1061" Type="http://schemas.openxmlformats.org/officeDocument/2006/relationships/hyperlink" Target="https://thunhoon.com/article/288848" TargetMode="External"/><Relationship Id="rId2392" Type="http://schemas.openxmlformats.org/officeDocument/2006/relationships/hyperlink" Target="https://thunhoon.com/article/292104" TargetMode="External"/><Relationship Id="rId1062" Type="http://schemas.openxmlformats.org/officeDocument/2006/relationships/hyperlink" Target="https://thunhoon.com/article/288851" TargetMode="External"/><Relationship Id="rId2393" Type="http://schemas.openxmlformats.org/officeDocument/2006/relationships/hyperlink" Target="https://thunhoon.com/article/292105" TargetMode="External"/><Relationship Id="rId1063" Type="http://schemas.openxmlformats.org/officeDocument/2006/relationships/hyperlink" Target="https://thunhoon.com/article/288852" TargetMode="External"/><Relationship Id="rId2394" Type="http://schemas.openxmlformats.org/officeDocument/2006/relationships/hyperlink" Target="https://thunhoon.com/article/292109" TargetMode="External"/><Relationship Id="rId1064" Type="http://schemas.openxmlformats.org/officeDocument/2006/relationships/hyperlink" Target="https://thunhoon.com/article/288852" TargetMode="External"/><Relationship Id="rId2395" Type="http://schemas.openxmlformats.org/officeDocument/2006/relationships/hyperlink" Target="https://thunhoon.com/article/292114" TargetMode="External"/><Relationship Id="rId1065" Type="http://schemas.openxmlformats.org/officeDocument/2006/relationships/hyperlink" Target="https://thunhoon.com/article/288864" TargetMode="External"/><Relationship Id="rId2396" Type="http://schemas.openxmlformats.org/officeDocument/2006/relationships/hyperlink" Target="https://thunhoon.com/article/292117" TargetMode="External"/><Relationship Id="rId1066" Type="http://schemas.openxmlformats.org/officeDocument/2006/relationships/hyperlink" Target="https://thunhoon.com/article/288868" TargetMode="External"/><Relationship Id="rId2397" Type="http://schemas.openxmlformats.org/officeDocument/2006/relationships/hyperlink" Target="https://thunhoon.com/article/292118" TargetMode="External"/><Relationship Id="rId1067" Type="http://schemas.openxmlformats.org/officeDocument/2006/relationships/hyperlink" Target="https://thunhoon.com/article/288869" TargetMode="External"/><Relationship Id="rId2398" Type="http://schemas.openxmlformats.org/officeDocument/2006/relationships/hyperlink" Target="https://thunhoon.com/article/292119" TargetMode="External"/><Relationship Id="rId1068" Type="http://schemas.openxmlformats.org/officeDocument/2006/relationships/hyperlink" Target="https://thunhoon.com/article/288869" TargetMode="External"/><Relationship Id="rId2399" Type="http://schemas.openxmlformats.org/officeDocument/2006/relationships/hyperlink" Target="https://thunhoon.com/article/292120" TargetMode="External"/><Relationship Id="rId1069" Type="http://schemas.openxmlformats.org/officeDocument/2006/relationships/hyperlink" Target="https://thunhoon.com/article/288872" TargetMode="External"/><Relationship Id="rId1015" Type="http://schemas.openxmlformats.org/officeDocument/2006/relationships/hyperlink" Target="https://thunhoon.com/article/288722" TargetMode="External"/><Relationship Id="rId2346" Type="http://schemas.openxmlformats.org/officeDocument/2006/relationships/hyperlink" Target="https://thunhoon.com/article/292004" TargetMode="External"/><Relationship Id="rId3678" Type="http://schemas.openxmlformats.org/officeDocument/2006/relationships/hyperlink" Target="https://thunhoon.com/article/277733" TargetMode="External"/><Relationship Id="rId1016" Type="http://schemas.openxmlformats.org/officeDocument/2006/relationships/hyperlink" Target="https://thunhoon.com/article/288723" TargetMode="External"/><Relationship Id="rId2347" Type="http://schemas.openxmlformats.org/officeDocument/2006/relationships/hyperlink" Target="https://thunhoon.com/article/291999" TargetMode="External"/><Relationship Id="rId3677" Type="http://schemas.openxmlformats.org/officeDocument/2006/relationships/hyperlink" Target="https://thunhoon.com/article/277735" TargetMode="External"/><Relationship Id="rId1017" Type="http://schemas.openxmlformats.org/officeDocument/2006/relationships/hyperlink" Target="https://thunhoon.com/article/288723" TargetMode="External"/><Relationship Id="rId2348" Type="http://schemas.openxmlformats.org/officeDocument/2006/relationships/hyperlink" Target="https://thunhoon.com/article/291999" TargetMode="External"/><Relationship Id="rId1018" Type="http://schemas.openxmlformats.org/officeDocument/2006/relationships/hyperlink" Target="https://thunhoon.com/article/288726" TargetMode="External"/><Relationship Id="rId2349" Type="http://schemas.openxmlformats.org/officeDocument/2006/relationships/hyperlink" Target="https://thunhoon.com/article/292002" TargetMode="External"/><Relationship Id="rId3679" Type="http://schemas.openxmlformats.org/officeDocument/2006/relationships/hyperlink" Target="https://thunhoon.com/article/277729" TargetMode="External"/><Relationship Id="rId1019" Type="http://schemas.openxmlformats.org/officeDocument/2006/relationships/hyperlink" Target="https://thunhoon.com/article/288728" TargetMode="External"/><Relationship Id="rId3670" Type="http://schemas.openxmlformats.org/officeDocument/2006/relationships/hyperlink" Target="https://thunhoon.com/article/277587" TargetMode="External"/><Relationship Id="rId2340" Type="http://schemas.openxmlformats.org/officeDocument/2006/relationships/hyperlink" Target="https://thunhoon.com/article/291945" TargetMode="External"/><Relationship Id="rId3672" Type="http://schemas.openxmlformats.org/officeDocument/2006/relationships/hyperlink" Target="https://thunhoon.com/article/277591" TargetMode="External"/><Relationship Id="rId1010" Type="http://schemas.openxmlformats.org/officeDocument/2006/relationships/hyperlink" Target="https://thunhoon.com/article/288716" TargetMode="External"/><Relationship Id="rId2341" Type="http://schemas.openxmlformats.org/officeDocument/2006/relationships/hyperlink" Target="https://thunhoon.com/article/291932" TargetMode="External"/><Relationship Id="rId3671" Type="http://schemas.openxmlformats.org/officeDocument/2006/relationships/hyperlink" Target="https://thunhoon.com/article/277591" TargetMode="External"/><Relationship Id="rId1011" Type="http://schemas.openxmlformats.org/officeDocument/2006/relationships/hyperlink" Target="https://thunhoon.com/article/288716" TargetMode="External"/><Relationship Id="rId2342" Type="http://schemas.openxmlformats.org/officeDocument/2006/relationships/hyperlink" Target="https://thunhoon.com/article/292008" TargetMode="External"/><Relationship Id="rId3674" Type="http://schemas.openxmlformats.org/officeDocument/2006/relationships/hyperlink" Target="https://thunhoon.com/article/277743" TargetMode="External"/><Relationship Id="rId1012" Type="http://schemas.openxmlformats.org/officeDocument/2006/relationships/hyperlink" Target="https://thunhoon.com/article/288719" TargetMode="External"/><Relationship Id="rId2343" Type="http://schemas.openxmlformats.org/officeDocument/2006/relationships/hyperlink" Target="https://thunhoon.com/article/292008" TargetMode="External"/><Relationship Id="rId3673" Type="http://schemas.openxmlformats.org/officeDocument/2006/relationships/hyperlink" Target="https://thunhoon.com/article/277758" TargetMode="External"/><Relationship Id="rId1013" Type="http://schemas.openxmlformats.org/officeDocument/2006/relationships/hyperlink" Target="https://thunhoon.com/article/288721" TargetMode="External"/><Relationship Id="rId2344" Type="http://schemas.openxmlformats.org/officeDocument/2006/relationships/hyperlink" Target="https://thunhoon.com/article/292009" TargetMode="External"/><Relationship Id="rId3676" Type="http://schemas.openxmlformats.org/officeDocument/2006/relationships/hyperlink" Target="https://thunhoon.com/article/277739" TargetMode="External"/><Relationship Id="rId1014" Type="http://schemas.openxmlformats.org/officeDocument/2006/relationships/hyperlink" Target="https://thunhoon.com/article/288722" TargetMode="External"/><Relationship Id="rId2345" Type="http://schemas.openxmlformats.org/officeDocument/2006/relationships/hyperlink" Target="https://thunhoon.com/article/292009" TargetMode="External"/><Relationship Id="rId3675" Type="http://schemas.openxmlformats.org/officeDocument/2006/relationships/hyperlink" Target="https://thunhoon.com/article/277743" TargetMode="External"/><Relationship Id="rId1004" Type="http://schemas.openxmlformats.org/officeDocument/2006/relationships/hyperlink" Target="https://thunhoon.com/article/288687" TargetMode="External"/><Relationship Id="rId2335" Type="http://schemas.openxmlformats.org/officeDocument/2006/relationships/hyperlink" Target="https://thunhoon.com/article/291951" TargetMode="External"/><Relationship Id="rId3667" Type="http://schemas.openxmlformats.org/officeDocument/2006/relationships/hyperlink" Target="https://thunhoon.com/article/277585" TargetMode="External"/><Relationship Id="rId4998" Type="http://schemas.openxmlformats.org/officeDocument/2006/relationships/hyperlink" Target="https://thunhoon.com/article/282880" TargetMode="External"/><Relationship Id="rId1005" Type="http://schemas.openxmlformats.org/officeDocument/2006/relationships/hyperlink" Target="https://thunhoon.com/article/288687" TargetMode="External"/><Relationship Id="rId2336" Type="http://schemas.openxmlformats.org/officeDocument/2006/relationships/hyperlink" Target="https://thunhoon.com/article/291954" TargetMode="External"/><Relationship Id="rId3666" Type="http://schemas.openxmlformats.org/officeDocument/2006/relationships/hyperlink" Target="https://thunhoon.com/article/277596" TargetMode="External"/><Relationship Id="rId4997" Type="http://schemas.openxmlformats.org/officeDocument/2006/relationships/hyperlink" Target="https://thunhoon.com/article/282880" TargetMode="External"/><Relationship Id="rId1006" Type="http://schemas.openxmlformats.org/officeDocument/2006/relationships/hyperlink" Target="https://thunhoon.com/article/288688" TargetMode="External"/><Relationship Id="rId2337" Type="http://schemas.openxmlformats.org/officeDocument/2006/relationships/hyperlink" Target="https://thunhoon.com/article/291954" TargetMode="External"/><Relationship Id="rId3669" Type="http://schemas.openxmlformats.org/officeDocument/2006/relationships/hyperlink" Target="https://thunhoon.com/article/277594" TargetMode="External"/><Relationship Id="rId1007" Type="http://schemas.openxmlformats.org/officeDocument/2006/relationships/hyperlink" Target="https://thunhoon.com/article/288689" TargetMode="External"/><Relationship Id="rId2338" Type="http://schemas.openxmlformats.org/officeDocument/2006/relationships/hyperlink" Target="https://thunhoon.com/article/291985" TargetMode="External"/><Relationship Id="rId3668" Type="http://schemas.openxmlformats.org/officeDocument/2006/relationships/hyperlink" Target="https://thunhoon.com/article/277584" TargetMode="External"/><Relationship Id="rId4999" Type="http://schemas.openxmlformats.org/officeDocument/2006/relationships/hyperlink" Target="https://thunhoon.com/article/282878" TargetMode="External"/><Relationship Id="rId1008" Type="http://schemas.openxmlformats.org/officeDocument/2006/relationships/hyperlink" Target="https://thunhoon.com/article/288690" TargetMode="External"/><Relationship Id="rId2339" Type="http://schemas.openxmlformats.org/officeDocument/2006/relationships/hyperlink" Target="https://thunhoon.com/article/291933" TargetMode="External"/><Relationship Id="rId1009" Type="http://schemas.openxmlformats.org/officeDocument/2006/relationships/hyperlink" Target="https://thunhoon.com/article/288690" TargetMode="External"/><Relationship Id="rId4990" Type="http://schemas.openxmlformats.org/officeDocument/2006/relationships/hyperlink" Target="https://thunhoon.com/article/282686" TargetMode="External"/><Relationship Id="rId3661" Type="http://schemas.openxmlformats.org/officeDocument/2006/relationships/hyperlink" Target="https://thunhoon.com/article/277607" TargetMode="External"/><Relationship Id="rId4992" Type="http://schemas.openxmlformats.org/officeDocument/2006/relationships/hyperlink" Target="https://thunhoon.com/article/282761" TargetMode="External"/><Relationship Id="rId2330" Type="http://schemas.openxmlformats.org/officeDocument/2006/relationships/hyperlink" Target="https://thunhoon.com/article/291941" TargetMode="External"/><Relationship Id="rId3660" Type="http://schemas.openxmlformats.org/officeDocument/2006/relationships/hyperlink" Target="https://thunhoon.com/article/277607" TargetMode="External"/><Relationship Id="rId4991" Type="http://schemas.openxmlformats.org/officeDocument/2006/relationships/hyperlink" Target="https://thunhoon.com/article/282696" TargetMode="External"/><Relationship Id="rId1000" Type="http://schemas.openxmlformats.org/officeDocument/2006/relationships/hyperlink" Target="https://thunhoon.com/article/288707" TargetMode="External"/><Relationship Id="rId2331" Type="http://schemas.openxmlformats.org/officeDocument/2006/relationships/hyperlink" Target="https://thunhoon.com/article/291948" TargetMode="External"/><Relationship Id="rId3663" Type="http://schemas.openxmlformats.org/officeDocument/2006/relationships/hyperlink" Target="https://thunhoon.com/article/277605" TargetMode="External"/><Relationship Id="rId4994" Type="http://schemas.openxmlformats.org/officeDocument/2006/relationships/hyperlink" Target="https://thunhoon.com/article/282748" TargetMode="External"/><Relationship Id="rId1001" Type="http://schemas.openxmlformats.org/officeDocument/2006/relationships/hyperlink" Target="https://thunhoon.com/article/288707" TargetMode="External"/><Relationship Id="rId2332" Type="http://schemas.openxmlformats.org/officeDocument/2006/relationships/hyperlink" Target="https://thunhoon.com/article/291949" TargetMode="External"/><Relationship Id="rId3662" Type="http://schemas.openxmlformats.org/officeDocument/2006/relationships/hyperlink" Target="https://thunhoon.com/article/277605" TargetMode="External"/><Relationship Id="rId4993" Type="http://schemas.openxmlformats.org/officeDocument/2006/relationships/hyperlink" Target="https://thunhoon.com/article/282747" TargetMode="External"/><Relationship Id="rId1002" Type="http://schemas.openxmlformats.org/officeDocument/2006/relationships/hyperlink" Target="https://thunhoon.com/article/288702" TargetMode="External"/><Relationship Id="rId2333" Type="http://schemas.openxmlformats.org/officeDocument/2006/relationships/hyperlink" Target="https://thunhoon.com/article/291949" TargetMode="External"/><Relationship Id="rId3665" Type="http://schemas.openxmlformats.org/officeDocument/2006/relationships/hyperlink" Target="https://thunhoon.com/article/277598" TargetMode="External"/><Relationship Id="rId4996" Type="http://schemas.openxmlformats.org/officeDocument/2006/relationships/hyperlink" Target="https://thunhoon.com/article/282883" TargetMode="External"/><Relationship Id="rId1003" Type="http://schemas.openxmlformats.org/officeDocument/2006/relationships/hyperlink" Target="https://thunhoon.com/article/288709" TargetMode="External"/><Relationship Id="rId2334" Type="http://schemas.openxmlformats.org/officeDocument/2006/relationships/hyperlink" Target="https://thunhoon.com/article/291951" TargetMode="External"/><Relationship Id="rId3664" Type="http://schemas.openxmlformats.org/officeDocument/2006/relationships/hyperlink" Target="https://thunhoon.com/article/277601" TargetMode="External"/><Relationship Id="rId4995" Type="http://schemas.openxmlformats.org/officeDocument/2006/relationships/hyperlink" Target="https://thunhoon.com/article/282884" TargetMode="External"/><Relationship Id="rId1037" Type="http://schemas.openxmlformats.org/officeDocument/2006/relationships/hyperlink" Target="https://thunhoon.com/article/288789" TargetMode="External"/><Relationship Id="rId2368" Type="http://schemas.openxmlformats.org/officeDocument/2006/relationships/hyperlink" Target="https://thunhoon.com/article/292045" TargetMode="External"/><Relationship Id="rId1038" Type="http://schemas.openxmlformats.org/officeDocument/2006/relationships/hyperlink" Target="https://thunhoon.com/article/288791" TargetMode="External"/><Relationship Id="rId2369" Type="http://schemas.openxmlformats.org/officeDocument/2006/relationships/hyperlink" Target="https://thunhoon.com/article/292046" TargetMode="External"/><Relationship Id="rId3699" Type="http://schemas.openxmlformats.org/officeDocument/2006/relationships/hyperlink" Target="https://thunhoon.com/article/277701" TargetMode="External"/><Relationship Id="rId1039" Type="http://schemas.openxmlformats.org/officeDocument/2006/relationships/hyperlink" Target="https://thunhoon.com/article/288796" TargetMode="External"/><Relationship Id="rId3690" Type="http://schemas.openxmlformats.org/officeDocument/2006/relationships/hyperlink" Target="https://thunhoon.com/article/277710" TargetMode="External"/><Relationship Id="rId2360" Type="http://schemas.openxmlformats.org/officeDocument/2006/relationships/hyperlink" Target="https://thunhoon.com/article/292032" TargetMode="External"/><Relationship Id="rId3692" Type="http://schemas.openxmlformats.org/officeDocument/2006/relationships/hyperlink" Target="https://thunhoon.com/article/277709" TargetMode="External"/><Relationship Id="rId1030" Type="http://schemas.openxmlformats.org/officeDocument/2006/relationships/hyperlink" Target="https://thunhoon.com/article/288762" TargetMode="External"/><Relationship Id="rId2361" Type="http://schemas.openxmlformats.org/officeDocument/2006/relationships/hyperlink" Target="https://thunhoon.com/article/292032" TargetMode="External"/><Relationship Id="rId3691" Type="http://schemas.openxmlformats.org/officeDocument/2006/relationships/hyperlink" Target="https://thunhoon.com/article/277710" TargetMode="External"/><Relationship Id="rId1031" Type="http://schemas.openxmlformats.org/officeDocument/2006/relationships/hyperlink" Target="https://thunhoon.com/article/288768" TargetMode="External"/><Relationship Id="rId2362" Type="http://schemas.openxmlformats.org/officeDocument/2006/relationships/hyperlink" Target="https://thunhoon.com/article/292037" TargetMode="External"/><Relationship Id="rId3694" Type="http://schemas.openxmlformats.org/officeDocument/2006/relationships/hyperlink" Target="https://thunhoon.com/article/277708" TargetMode="External"/><Relationship Id="rId1032" Type="http://schemas.openxmlformats.org/officeDocument/2006/relationships/hyperlink" Target="https://thunhoon.com/article/288771" TargetMode="External"/><Relationship Id="rId2363" Type="http://schemas.openxmlformats.org/officeDocument/2006/relationships/hyperlink" Target="https://thunhoon.com/article/292039" TargetMode="External"/><Relationship Id="rId3693" Type="http://schemas.openxmlformats.org/officeDocument/2006/relationships/hyperlink" Target="https://thunhoon.com/article/277708" TargetMode="External"/><Relationship Id="rId1033" Type="http://schemas.openxmlformats.org/officeDocument/2006/relationships/hyperlink" Target="https://thunhoon.com/article/288773" TargetMode="External"/><Relationship Id="rId2364" Type="http://schemas.openxmlformats.org/officeDocument/2006/relationships/hyperlink" Target="https://thunhoon.com/article/292039" TargetMode="External"/><Relationship Id="rId3696" Type="http://schemas.openxmlformats.org/officeDocument/2006/relationships/hyperlink" Target="https://thunhoon.com/article/277704" TargetMode="External"/><Relationship Id="rId1034" Type="http://schemas.openxmlformats.org/officeDocument/2006/relationships/hyperlink" Target="https://thunhoon.com/article/288773" TargetMode="External"/><Relationship Id="rId2365" Type="http://schemas.openxmlformats.org/officeDocument/2006/relationships/hyperlink" Target="https://thunhoon.com/article/292043" TargetMode="External"/><Relationship Id="rId3695" Type="http://schemas.openxmlformats.org/officeDocument/2006/relationships/hyperlink" Target="https://thunhoon.com/article/277706" TargetMode="External"/><Relationship Id="rId1035" Type="http://schemas.openxmlformats.org/officeDocument/2006/relationships/hyperlink" Target="https://thunhoon.com/article/288773" TargetMode="External"/><Relationship Id="rId2366" Type="http://schemas.openxmlformats.org/officeDocument/2006/relationships/hyperlink" Target="https://thunhoon.com/article/292043" TargetMode="External"/><Relationship Id="rId3698" Type="http://schemas.openxmlformats.org/officeDocument/2006/relationships/hyperlink" Target="https://thunhoon.com/article/277704" TargetMode="External"/><Relationship Id="rId1036" Type="http://schemas.openxmlformats.org/officeDocument/2006/relationships/hyperlink" Target="https://thunhoon.com/article/288786" TargetMode="External"/><Relationship Id="rId2367" Type="http://schemas.openxmlformats.org/officeDocument/2006/relationships/hyperlink" Target="https://thunhoon.com/article/292045" TargetMode="External"/><Relationship Id="rId3697" Type="http://schemas.openxmlformats.org/officeDocument/2006/relationships/hyperlink" Target="https://thunhoon.com/article/277704" TargetMode="External"/><Relationship Id="rId1026" Type="http://schemas.openxmlformats.org/officeDocument/2006/relationships/hyperlink" Target="https://thunhoon.com/article/288746" TargetMode="External"/><Relationship Id="rId2357" Type="http://schemas.openxmlformats.org/officeDocument/2006/relationships/hyperlink" Target="https://thunhoon.com/article/292030" TargetMode="External"/><Relationship Id="rId3689" Type="http://schemas.openxmlformats.org/officeDocument/2006/relationships/hyperlink" Target="https://thunhoon.com/article/277713" TargetMode="External"/><Relationship Id="rId1027" Type="http://schemas.openxmlformats.org/officeDocument/2006/relationships/hyperlink" Target="https://thunhoon.com/article/288747" TargetMode="External"/><Relationship Id="rId2358" Type="http://schemas.openxmlformats.org/officeDocument/2006/relationships/hyperlink" Target="https://thunhoon.com/article/292030" TargetMode="External"/><Relationship Id="rId3688" Type="http://schemas.openxmlformats.org/officeDocument/2006/relationships/hyperlink" Target="https://thunhoon.com/article/277713" TargetMode="External"/><Relationship Id="rId1028" Type="http://schemas.openxmlformats.org/officeDocument/2006/relationships/hyperlink" Target="https://thunhoon.com/article/288760" TargetMode="External"/><Relationship Id="rId2359" Type="http://schemas.openxmlformats.org/officeDocument/2006/relationships/hyperlink" Target="https://thunhoon.com/article/292032" TargetMode="External"/><Relationship Id="rId1029" Type="http://schemas.openxmlformats.org/officeDocument/2006/relationships/hyperlink" Target="https://thunhoon.com/article/288762" TargetMode="External"/><Relationship Id="rId3681" Type="http://schemas.openxmlformats.org/officeDocument/2006/relationships/hyperlink" Target="https://thunhoon.com/article/277725" TargetMode="External"/><Relationship Id="rId2350" Type="http://schemas.openxmlformats.org/officeDocument/2006/relationships/hyperlink" Target="https://thunhoon.com/article/292002" TargetMode="External"/><Relationship Id="rId3680" Type="http://schemas.openxmlformats.org/officeDocument/2006/relationships/hyperlink" Target="https://thunhoon.com/article/277729" TargetMode="External"/><Relationship Id="rId1020" Type="http://schemas.openxmlformats.org/officeDocument/2006/relationships/hyperlink" Target="https://thunhoon.com/article/288730" TargetMode="External"/><Relationship Id="rId2351" Type="http://schemas.openxmlformats.org/officeDocument/2006/relationships/hyperlink" Target="https://thunhoon.com/article/292014" TargetMode="External"/><Relationship Id="rId3683" Type="http://schemas.openxmlformats.org/officeDocument/2006/relationships/hyperlink" Target="https://thunhoon.com/article/277724" TargetMode="External"/><Relationship Id="rId1021" Type="http://schemas.openxmlformats.org/officeDocument/2006/relationships/hyperlink" Target="https://thunhoon.com/article/288734" TargetMode="External"/><Relationship Id="rId2352" Type="http://schemas.openxmlformats.org/officeDocument/2006/relationships/hyperlink" Target="https://thunhoon.com/article/292015" TargetMode="External"/><Relationship Id="rId3682" Type="http://schemas.openxmlformats.org/officeDocument/2006/relationships/hyperlink" Target="https://thunhoon.com/article/277724" TargetMode="External"/><Relationship Id="rId1022" Type="http://schemas.openxmlformats.org/officeDocument/2006/relationships/hyperlink" Target="https://thunhoon.com/article/288734" TargetMode="External"/><Relationship Id="rId2353" Type="http://schemas.openxmlformats.org/officeDocument/2006/relationships/hyperlink" Target="https://thunhoon.com/article/292018" TargetMode="External"/><Relationship Id="rId3685" Type="http://schemas.openxmlformats.org/officeDocument/2006/relationships/hyperlink" Target="https://thunhoon.com/article/277716" TargetMode="External"/><Relationship Id="rId1023" Type="http://schemas.openxmlformats.org/officeDocument/2006/relationships/hyperlink" Target="https://thunhoon.com/article/288734" TargetMode="External"/><Relationship Id="rId2354" Type="http://schemas.openxmlformats.org/officeDocument/2006/relationships/hyperlink" Target="https://thunhoon.com/article/292022" TargetMode="External"/><Relationship Id="rId3684" Type="http://schemas.openxmlformats.org/officeDocument/2006/relationships/hyperlink" Target="https://thunhoon.com/article/277716" TargetMode="External"/><Relationship Id="rId1024" Type="http://schemas.openxmlformats.org/officeDocument/2006/relationships/hyperlink" Target="https://thunhoon.com/article/288744" TargetMode="External"/><Relationship Id="rId2355" Type="http://schemas.openxmlformats.org/officeDocument/2006/relationships/hyperlink" Target="https://thunhoon.com/article/292022" TargetMode="External"/><Relationship Id="rId3687" Type="http://schemas.openxmlformats.org/officeDocument/2006/relationships/hyperlink" Target="https://thunhoon.com/article/277713" TargetMode="External"/><Relationship Id="rId1025" Type="http://schemas.openxmlformats.org/officeDocument/2006/relationships/hyperlink" Target="https://thunhoon.com/article/288744" TargetMode="External"/><Relationship Id="rId2356" Type="http://schemas.openxmlformats.org/officeDocument/2006/relationships/hyperlink" Target="https://thunhoon.com/article/292027" TargetMode="External"/><Relationship Id="rId3686" Type="http://schemas.openxmlformats.org/officeDocument/2006/relationships/hyperlink" Target="https://thunhoon.com/article/277714" TargetMode="External"/><Relationship Id="rId7219" Type="http://schemas.openxmlformats.org/officeDocument/2006/relationships/hyperlink" Target="https://www.bangkokbiznews.com/finance/stock/1128872" TargetMode="External"/><Relationship Id="rId7210" Type="http://schemas.openxmlformats.org/officeDocument/2006/relationships/hyperlink" Target="https://www.bangkokbiznews.com/finance/stock/1129065" TargetMode="External"/><Relationship Id="rId7214" Type="http://schemas.openxmlformats.org/officeDocument/2006/relationships/hyperlink" Target="https://www.bangkokbiznews.com/finance/stock/1128983" TargetMode="External"/><Relationship Id="rId7213" Type="http://schemas.openxmlformats.org/officeDocument/2006/relationships/hyperlink" Target="https://www.bangkokbiznews.com/finance/stock/1128998" TargetMode="External"/><Relationship Id="rId7212" Type="http://schemas.openxmlformats.org/officeDocument/2006/relationships/hyperlink" Target="https://www.bangkokbiznews.com/finance/stock/1129051" TargetMode="External"/><Relationship Id="rId7211" Type="http://schemas.openxmlformats.org/officeDocument/2006/relationships/hyperlink" Target="https://www.bangkokbiznews.com/finance/stock/1129061" TargetMode="External"/><Relationship Id="rId7218" Type="http://schemas.openxmlformats.org/officeDocument/2006/relationships/hyperlink" Target="https://www.bangkokbiznews.com/finance/stock/1128928" TargetMode="External"/><Relationship Id="rId7217" Type="http://schemas.openxmlformats.org/officeDocument/2006/relationships/hyperlink" Target="https://www.bangkokbiznews.com/finance/stock/1128951" TargetMode="External"/><Relationship Id="rId7216" Type="http://schemas.openxmlformats.org/officeDocument/2006/relationships/hyperlink" Target="https://www.bangkokbiznews.com/finance/stock/1128955" TargetMode="External"/><Relationship Id="rId7215" Type="http://schemas.openxmlformats.org/officeDocument/2006/relationships/hyperlink" Target="https://www.bangkokbiznews.com/finance/stock/1128955" TargetMode="External"/><Relationship Id="rId7209" Type="http://schemas.openxmlformats.org/officeDocument/2006/relationships/hyperlink" Target="https://www.bangkokbiznews.com/finance/stock/1129127" TargetMode="External"/><Relationship Id="rId7208" Type="http://schemas.openxmlformats.org/officeDocument/2006/relationships/hyperlink" Target="https://www.bangkokbiznews.com/finance/stock/1129228" TargetMode="External"/><Relationship Id="rId7203" Type="http://schemas.openxmlformats.org/officeDocument/2006/relationships/hyperlink" Target="https://www.bangkokbiznews.com/finance/stock/1129343" TargetMode="External"/><Relationship Id="rId7202" Type="http://schemas.openxmlformats.org/officeDocument/2006/relationships/hyperlink" Target="https://www.bangkokbiznews.com/finance/stock/1129355" TargetMode="External"/><Relationship Id="rId7201" Type="http://schemas.openxmlformats.org/officeDocument/2006/relationships/hyperlink" Target="https://www.bangkokbiznews.com/finance/stock/1129383" TargetMode="External"/><Relationship Id="rId7200" Type="http://schemas.openxmlformats.org/officeDocument/2006/relationships/hyperlink" Target="https://www.bangkokbiznews.com/finance/stock/1129391" TargetMode="External"/><Relationship Id="rId7207" Type="http://schemas.openxmlformats.org/officeDocument/2006/relationships/hyperlink" Target="https://www.bangkokbiznews.com/finance/stock/1129238" TargetMode="External"/><Relationship Id="rId7206" Type="http://schemas.openxmlformats.org/officeDocument/2006/relationships/hyperlink" Target="https://www.bangkokbiznews.com/finance/stock/1129308" TargetMode="External"/><Relationship Id="rId7205" Type="http://schemas.openxmlformats.org/officeDocument/2006/relationships/hyperlink" Target="https://www.bangkokbiznews.com/finance/stock/1129314" TargetMode="External"/><Relationship Id="rId7204" Type="http://schemas.openxmlformats.org/officeDocument/2006/relationships/hyperlink" Target="https://www.bangkokbiznews.com/finance/stock/1129338" TargetMode="External"/><Relationship Id="rId1090" Type="http://schemas.openxmlformats.org/officeDocument/2006/relationships/hyperlink" Target="https://thunhoon.com/article/288907" TargetMode="External"/><Relationship Id="rId1091" Type="http://schemas.openxmlformats.org/officeDocument/2006/relationships/hyperlink" Target="https://thunhoon.com/article/288908" TargetMode="External"/><Relationship Id="rId1092" Type="http://schemas.openxmlformats.org/officeDocument/2006/relationships/hyperlink" Target="https://thunhoon.com/article/288908" TargetMode="External"/><Relationship Id="rId1093" Type="http://schemas.openxmlformats.org/officeDocument/2006/relationships/hyperlink" Target="https://thunhoon.com/article/288908" TargetMode="External"/><Relationship Id="rId1094" Type="http://schemas.openxmlformats.org/officeDocument/2006/relationships/hyperlink" Target="https://thunhoon.com/article/288912" TargetMode="External"/><Relationship Id="rId1095" Type="http://schemas.openxmlformats.org/officeDocument/2006/relationships/hyperlink" Target="https://thunhoon.com/article/288912" TargetMode="External"/><Relationship Id="rId1096" Type="http://schemas.openxmlformats.org/officeDocument/2006/relationships/hyperlink" Target="https://thunhoon.com/article/288919" TargetMode="External"/><Relationship Id="rId1097" Type="http://schemas.openxmlformats.org/officeDocument/2006/relationships/hyperlink" Target="https://thunhoon.com/article/288922" TargetMode="External"/><Relationship Id="rId1098" Type="http://schemas.openxmlformats.org/officeDocument/2006/relationships/hyperlink" Target="https://thunhoon.com/article/288923" TargetMode="External"/><Relationship Id="rId1099" Type="http://schemas.openxmlformats.org/officeDocument/2006/relationships/hyperlink" Target="https://thunhoon.com/article/288925" TargetMode="External"/><Relationship Id="rId1080" Type="http://schemas.openxmlformats.org/officeDocument/2006/relationships/hyperlink" Target="https://thunhoon.com/article/288888" TargetMode="External"/><Relationship Id="rId1081" Type="http://schemas.openxmlformats.org/officeDocument/2006/relationships/hyperlink" Target="https://thunhoon.com/article/288889" TargetMode="External"/><Relationship Id="rId1082" Type="http://schemas.openxmlformats.org/officeDocument/2006/relationships/hyperlink" Target="https://thunhoon.com/article/288889" TargetMode="External"/><Relationship Id="rId1083" Type="http://schemas.openxmlformats.org/officeDocument/2006/relationships/hyperlink" Target="https://thunhoon.com/article/288890" TargetMode="External"/><Relationship Id="rId1084" Type="http://schemas.openxmlformats.org/officeDocument/2006/relationships/hyperlink" Target="https://thunhoon.com/article/288890" TargetMode="External"/><Relationship Id="rId1085" Type="http://schemas.openxmlformats.org/officeDocument/2006/relationships/hyperlink" Target="https://thunhoon.com/article/288899" TargetMode="External"/><Relationship Id="rId1086" Type="http://schemas.openxmlformats.org/officeDocument/2006/relationships/hyperlink" Target="https://thunhoon.com/article/288901" TargetMode="External"/><Relationship Id="rId1087" Type="http://schemas.openxmlformats.org/officeDocument/2006/relationships/hyperlink" Target="https://thunhoon.com/article/288903" TargetMode="External"/><Relationship Id="rId1088" Type="http://schemas.openxmlformats.org/officeDocument/2006/relationships/hyperlink" Target="https://thunhoon.com/article/288906" TargetMode="External"/><Relationship Id="rId1089" Type="http://schemas.openxmlformats.org/officeDocument/2006/relationships/hyperlink" Target="https://thunhoon.com/article/288906" TargetMode="External"/><Relationship Id="rId7272" Type="http://schemas.openxmlformats.org/officeDocument/2006/relationships/hyperlink" Target="https://www.bangkokbiznews.com/finance/stock/1127845" TargetMode="External"/><Relationship Id="rId7271" Type="http://schemas.openxmlformats.org/officeDocument/2006/relationships/hyperlink" Target="https://www.bangkokbiznews.com/finance/stock/1127862" TargetMode="External"/><Relationship Id="rId7270" Type="http://schemas.openxmlformats.org/officeDocument/2006/relationships/hyperlink" Target="https://www.bangkokbiznews.com/finance/stock/1127862" TargetMode="External"/><Relationship Id="rId7276" Type="http://schemas.openxmlformats.org/officeDocument/2006/relationships/hyperlink" Target="https://www.bangkokbiznews.com/finance/stock/1127794" TargetMode="External"/><Relationship Id="rId7275" Type="http://schemas.openxmlformats.org/officeDocument/2006/relationships/hyperlink" Target="https://www.bangkokbiznews.com/finance/stock/1127794" TargetMode="External"/><Relationship Id="rId7274" Type="http://schemas.openxmlformats.org/officeDocument/2006/relationships/hyperlink" Target="https://www.bangkokbiznews.com/finance/stock/1127801" TargetMode="External"/><Relationship Id="rId7273" Type="http://schemas.openxmlformats.org/officeDocument/2006/relationships/hyperlink" Target="https://www.bangkokbiznews.com/finance/stock/1127818" TargetMode="External"/><Relationship Id="rId7279" Type="http://schemas.openxmlformats.org/officeDocument/2006/relationships/hyperlink" Target="https://www.bangkokbiznews.com/finance/stock/1127761" TargetMode="External"/><Relationship Id="rId7278" Type="http://schemas.openxmlformats.org/officeDocument/2006/relationships/hyperlink" Target="https://www.bangkokbiznews.com/finance/stock/1127770" TargetMode="External"/><Relationship Id="rId7277" Type="http://schemas.openxmlformats.org/officeDocument/2006/relationships/hyperlink" Target="https://www.bangkokbiznews.com/finance/stock/1127794" TargetMode="External"/><Relationship Id="rId7261" Type="http://schemas.openxmlformats.org/officeDocument/2006/relationships/hyperlink" Target="https://www.bangkokbiznews.com/finance/stock/1127968" TargetMode="External"/><Relationship Id="rId7260" Type="http://schemas.openxmlformats.org/officeDocument/2006/relationships/hyperlink" Target="https://www.bangkokbiznews.com/finance/stock/1127972" TargetMode="External"/><Relationship Id="rId7265" Type="http://schemas.openxmlformats.org/officeDocument/2006/relationships/hyperlink" Target="https://www.bangkokbiznews.com/finance/stock/1127904" TargetMode="External"/><Relationship Id="rId7264" Type="http://schemas.openxmlformats.org/officeDocument/2006/relationships/hyperlink" Target="https://www.bangkokbiznews.com/finance/stock/1127929" TargetMode="External"/><Relationship Id="rId7263" Type="http://schemas.openxmlformats.org/officeDocument/2006/relationships/hyperlink" Target="https://www.bangkokbiznews.com/finance/stock/1127929" TargetMode="External"/><Relationship Id="rId7262" Type="http://schemas.openxmlformats.org/officeDocument/2006/relationships/hyperlink" Target="https://www.bangkokbiznews.com/finance/stock/1127968" TargetMode="External"/><Relationship Id="rId7269" Type="http://schemas.openxmlformats.org/officeDocument/2006/relationships/hyperlink" Target="https://www.bangkokbiznews.com/finance/stock/1127868" TargetMode="External"/><Relationship Id="rId7268" Type="http://schemas.openxmlformats.org/officeDocument/2006/relationships/hyperlink" Target="https://www.bangkokbiznews.com/finance/stock/1127867" TargetMode="External"/><Relationship Id="rId7267" Type="http://schemas.openxmlformats.org/officeDocument/2006/relationships/hyperlink" Target="https://www.bangkokbiznews.com/finance/stock/1127867" TargetMode="External"/><Relationship Id="rId7266" Type="http://schemas.openxmlformats.org/officeDocument/2006/relationships/hyperlink" Target="https://www.bangkokbiznews.com/finance/stock/1127879" TargetMode="External"/><Relationship Id="rId7294" Type="http://schemas.openxmlformats.org/officeDocument/2006/relationships/hyperlink" Target="https://www.bangkokbiznews.com/finance/stock/1127419" TargetMode="External"/><Relationship Id="rId7293" Type="http://schemas.openxmlformats.org/officeDocument/2006/relationships/hyperlink" Target="https://www.bangkokbiznews.com/finance/stock/1127510" TargetMode="External"/><Relationship Id="rId7292" Type="http://schemas.openxmlformats.org/officeDocument/2006/relationships/hyperlink" Target="https://www.bangkokbiznews.com/finance/stock/1127524" TargetMode="External"/><Relationship Id="rId7291" Type="http://schemas.openxmlformats.org/officeDocument/2006/relationships/hyperlink" Target="https://www.bangkokbiznews.com/finance/stock/1127566" TargetMode="External"/><Relationship Id="rId7298" Type="http://schemas.openxmlformats.org/officeDocument/2006/relationships/hyperlink" Target="https://www.bangkokbiznews.com/finance/stock/1127271" TargetMode="External"/><Relationship Id="rId7297" Type="http://schemas.openxmlformats.org/officeDocument/2006/relationships/hyperlink" Target="https://www.bangkokbiznews.com/finance/stock/1127290" TargetMode="External"/><Relationship Id="rId7296" Type="http://schemas.openxmlformats.org/officeDocument/2006/relationships/hyperlink" Target="https://www.bangkokbiznews.com/finance/stock/1127367" TargetMode="External"/><Relationship Id="rId7295" Type="http://schemas.openxmlformats.org/officeDocument/2006/relationships/hyperlink" Target="https://www.bangkokbiznews.com/finance/stock/1127376" TargetMode="External"/><Relationship Id="rId7299" Type="http://schemas.openxmlformats.org/officeDocument/2006/relationships/hyperlink" Target="https://www.bangkokbiznews.com/finance/stock/1127263" TargetMode="External"/><Relationship Id="rId7290" Type="http://schemas.openxmlformats.org/officeDocument/2006/relationships/hyperlink" Target="https://www.bangkokbiznews.com/finance/stock/1127571" TargetMode="External"/><Relationship Id="rId7283" Type="http://schemas.openxmlformats.org/officeDocument/2006/relationships/hyperlink" Target="https://www.bangkokbiznews.com/finance/stock/1127712" TargetMode="External"/><Relationship Id="rId7282" Type="http://schemas.openxmlformats.org/officeDocument/2006/relationships/hyperlink" Target="https://www.bangkokbiznews.com/finance/stock/1127722" TargetMode="External"/><Relationship Id="rId7281" Type="http://schemas.openxmlformats.org/officeDocument/2006/relationships/hyperlink" Target="https://www.bangkokbiznews.com/finance/stock/1127750" TargetMode="External"/><Relationship Id="rId7280" Type="http://schemas.openxmlformats.org/officeDocument/2006/relationships/hyperlink" Target="https://www.bangkokbiznews.com/finance/stock/1127759" TargetMode="External"/><Relationship Id="rId7287" Type="http://schemas.openxmlformats.org/officeDocument/2006/relationships/hyperlink" Target="https://www.bangkokbiznews.com/finance/stock/1127625" TargetMode="External"/><Relationship Id="rId7286" Type="http://schemas.openxmlformats.org/officeDocument/2006/relationships/hyperlink" Target="https://www.bangkokbiznews.com/finance/stock/1127681" TargetMode="External"/><Relationship Id="rId7285" Type="http://schemas.openxmlformats.org/officeDocument/2006/relationships/hyperlink" Target="https://www.bangkokbiznews.com/finance/stock/1127698" TargetMode="External"/><Relationship Id="rId7284" Type="http://schemas.openxmlformats.org/officeDocument/2006/relationships/hyperlink" Target="https://www.bangkokbiznews.com/finance/stock/1127703" TargetMode="External"/><Relationship Id="rId7289" Type="http://schemas.openxmlformats.org/officeDocument/2006/relationships/hyperlink" Target="https://www.bangkokbiznews.com/finance/stock/1127581" TargetMode="External"/><Relationship Id="rId7288" Type="http://schemas.openxmlformats.org/officeDocument/2006/relationships/hyperlink" Target="https://www.bangkokbiznews.com/finance/stock/1127593" TargetMode="External"/><Relationship Id="rId7232" Type="http://schemas.openxmlformats.org/officeDocument/2006/relationships/hyperlink" Target="https://www.bangkokbiznews.com/finance/stock/1128564" TargetMode="External"/><Relationship Id="rId7231" Type="http://schemas.openxmlformats.org/officeDocument/2006/relationships/hyperlink" Target="https://www.bangkokbiznews.com/finance/stock/1128616" TargetMode="External"/><Relationship Id="rId7230" Type="http://schemas.openxmlformats.org/officeDocument/2006/relationships/hyperlink" Target="https://www.bangkokbiznews.com/finance/stock/1128687" TargetMode="External"/><Relationship Id="rId7236" Type="http://schemas.openxmlformats.org/officeDocument/2006/relationships/hyperlink" Target="https://www.bangkokbiznews.com/finance/stock/1128401" TargetMode="External"/><Relationship Id="rId7235" Type="http://schemas.openxmlformats.org/officeDocument/2006/relationships/hyperlink" Target="https://www.bangkokbiznews.com/finance/stock/1128349" TargetMode="External"/><Relationship Id="rId7234" Type="http://schemas.openxmlformats.org/officeDocument/2006/relationships/hyperlink" Target="https://www.bangkokbiznews.com/finance/stock/1128423" TargetMode="External"/><Relationship Id="rId7233" Type="http://schemas.openxmlformats.org/officeDocument/2006/relationships/hyperlink" Target="https://www.bangkokbiznews.com/finance/stock/1128426" TargetMode="External"/><Relationship Id="rId7239" Type="http://schemas.openxmlformats.org/officeDocument/2006/relationships/hyperlink" Target="https://www.bangkokbiznews.com/finance/stock/1128365" TargetMode="External"/><Relationship Id="rId7238" Type="http://schemas.openxmlformats.org/officeDocument/2006/relationships/hyperlink" Target="https://www.bangkokbiznews.com/finance/stock/1128385" TargetMode="External"/><Relationship Id="rId7237" Type="http://schemas.openxmlformats.org/officeDocument/2006/relationships/hyperlink" Target="https://www.bangkokbiznews.com/finance/stock/1128397" TargetMode="External"/><Relationship Id="rId7221" Type="http://schemas.openxmlformats.org/officeDocument/2006/relationships/hyperlink" Target="https://www.bangkokbiznews.com/finance/stock/1128851" TargetMode="External"/><Relationship Id="rId7220" Type="http://schemas.openxmlformats.org/officeDocument/2006/relationships/hyperlink" Target="https://www.bangkokbiznews.com/finance/stock/1128856" TargetMode="External"/><Relationship Id="rId7225" Type="http://schemas.openxmlformats.org/officeDocument/2006/relationships/hyperlink" Target="https://www.bangkokbiznews.com/finance/stock/1128752" TargetMode="External"/><Relationship Id="rId7224" Type="http://schemas.openxmlformats.org/officeDocument/2006/relationships/hyperlink" Target="https://www.bangkokbiznews.com/finance/stock/1128808" TargetMode="External"/><Relationship Id="rId7223" Type="http://schemas.openxmlformats.org/officeDocument/2006/relationships/hyperlink" Target="https://www.bangkokbiznews.com/finance/stock/1128809" TargetMode="External"/><Relationship Id="rId7222" Type="http://schemas.openxmlformats.org/officeDocument/2006/relationships/hyperlink" Target="https://www.bangkokbiznews.com/finance/stock/1128813" TargetMode="External"/><Relationship Id="rId7229" Type="http://schemas.openxmlformats.org/officeDocument/2006/relationships/hyperlink" Target="https://www.bangkokbiznews.com/finance/stock/1128737" TargetMode="External"/><Relationship Id="rId7228" Type="http://schemas.openxmlformats.org/officeDocument/2006/relationships/hyperlink" Target="https://www.bangkokbiznews.com/finance/stock/1128728" TargetMode="External"/><Relationship Id="rId7227" Type="http://schemas.openxmlformats.org/officeDocument/2006/relationships/hyperlink" Target="https://www.bangkokbiznews.com/finance/stock/1128746" TargetMode="External"/><Relationship Id="rId7226" Type="http://schemas.openxmlformats.org/officeDocument/2006/relationships/hyperlink" Target="https://www.bangkokbiznews.com/finance/stock/1128746" TargetMode="External"/><Relationship Id="rId7250" Type="http://schemas.openxmlformats.org/officeDocument/2006/relationships/hyperlink" Target="https://www.bangkokbiznews.com/finance/stock/1128158" TargetMode="External"/><Relationship Id="rId7254" Type="http://schemas.openxmlformats.org/officeDocument/2006/relationships/hyperlink" Target="https://www.bangkokbiznews.com/finance/stock/1128092" TargetMode="External"/><Relationship Id="rId7253" Type="http://schemas.openxmlformats.org/officeDocument/2006/relationships/hyperlink" Target="https://www.bangkokbiznews.com/finance/stock/1128103" TargetMode="External"/><Relationship Id="rId7252" Type="http://schemas.openxmlformats.org/officeDocument/2006/relationships/hyperlink" Target="https://www.bangkokbiznews.com/finance/stock/1128126" TargetMode="External"/><Relationship Id="rId7251" Type="http://schemas.openxmlformats.org/officeDocument/2006/relationships/hyperlink" Target="https://www.bangkokbiznews.com/finance/stock/1128149" TargetMode="External"/><Relationship Id="rId7258" Type="http://schemas.openxmlformats.org/officeDocument/2006/relationships/hyperlink" Target="https://www.bangkokbiznews.com/finance/stock/1128013" TargetMode="External"/><Relationship Id="rId7257" Type="http://schemas.openxmlformats.org/officeDocument/2006/relationships/hyperlink" Target="https://www.bangkokbiznews.com/finance/stock/1128017" TargetMode="External"/><Relationship Id="rId7256" Type="http://schemas.openxmlformats.org/officeDocument/2006/relationships/hyperlink" Target="https://www.bangkokbiznews.com/finance/stock/1128081" TargetMode="External"/><Relationship Id="rId7255" Type="http://schemas.openxmlformats.org/officeDocument/2006/relationships/hyperlink" Target="https://www.bangkokbiznews.com/finance/stock/1128095" TargetMode="External"/><Relationship Id="rId7259" Type="http://schemas.openxmlformats.org/officeDocument/2006/relationships/hyperlink" Target="https://www.bangkokbiznews.com/finance/stock/1127980" TargetMode="External"/><Relationship Id="rId7243" Type="http://schemas.openxmlformats.org/officeDocument/2006/relationships/hyperlink" Target="https://www.bangkokbiznews.com/finance/stock/1128185" TargetMode="External"/><Relationship Id="rId7242" Type="http://schemas.openxmlformats.org/officeDocument/2006/relationships/hyperlink" Target="https://www.bangkokbiznews.com/finance/stock/1128287" TargetMode="External"/><Relationship Id="rId7241" Type="http://schemas.openxmlformats.org/officeDocument/2006/relationships/hyperlink" Target="https://www.bangkokbiznews.com/finance/stock/1128297" TargetMode="External"/><Relationship Id="rId7240" Type="http://schemas.openxmlformats.org/officeDocument/2006/relationships/hyperlink" Target="https://www.bangkokbiznews.com/finance/stock/1128307" TargetMode="External"/><Relationship Id="rId7247" Type="http://schemas.openxmlformats.org/officeDocument/2006/relationships/hyperlink" Target="https://www.bangkokbiznews.com/finance/stock/1128228" TargetMode="External"/><Relationship Id="rId7246" Type="http://schemas.openxmlformats.org/officeDocument/2006/relationships/hyperlink" Target="https://www.bangkokbiznews.com/finance/stock/1128237" TargetMode="External"/><Relationship Id="rId7245" Type="http://schemas.openxmlformats.org/officeDocument/2006/relationships/hyperlink" Target="https://www.bangkokbiznews.com/finance/stock/1128271" TargetMode="External"/><Relationship Id="rId7244" Type="http://schemas.openxmlformats.org/officeDocument/2006/relationships/hyperlink" Target="https://www.bangkokbiznews.com/finance/stock/1128275" TargetMode="External"/><Relationship Id="rId7249" Type="http://schemas.openxmlformats.org/officeDocument/2006/relationships/hyperlink" Target="https://www.bangkokbiznews.com/finance/stock/1128195" TargetMode="External"/><Relationship Id="rId7248" Type="http://schemas.openxmlformats.org/officeDocument/2006/relationships/hyperlink" Target="https://www.bangkokbiznews.com/finance/stock/1128212" TargetMode="External"/><Relationship Id="rId2423" Type="http://schemas.openxmlformats.org/officeDocument/2006/relationships/hyperlink" Target="https://thunhoon.com/article/292198" TargetMode="External"/><Relationship Id="rId3755" Type="http://schemas.openxmlformats.org/officeDocument/2006/relationships/hyperlink" Target="https://thunhoon.com/article/277802" TargetMode="External"/><Relationship Id="rId2424" Type="http://schemas.openxmlformats.org/officeDocument/2006/relationships/hyperlink" Target="https://thunhoon.com/article/292198" TargetMode="External"/><Relationship Id="rId3754" Type="http://schemas.openxmlformats.org/officeDocument/2006/relationships/hyperlink" Target="https://thunhoon.com/article/277805" TargetMode="External"/><Relationship Id="rId2425" Type="http://schemas.openxmlformats.org/officeDocument/2006/relationships/hyperlink" Target="https://thunhoon.com/article/292199" TargetMode="External"/><Relationship Id="rId3757" Type="http://schemas.openxmlformats.org/officeDocument/2006/relationships/hyperlink" Target="https://thunhoon.com/article/277800" TargetMode="External"/><Relationship Id="rId2426" Type="http://schemas.openxmlformats.org/officeDocument/2006/relationships/hyperlink" Target="https://thunhoon.com/article/292202" TargetMode="External"/><Relationship Id="rId3756" Type="http://schemas.openxmlformats.org/officeDocument/2006/relationships/hyperlink" Target="https://thunhoon.com/article/277800" TargetMode="External"/><Relationship Id="rId2427" Type="http://schemas.openxmlformats.org/officeDocument/2006/relationships/hyperlink" Target="https://thunhoon.com/article/292202" TargetMode="External"/><Relationship Id="rId3759" Type="http://schemas.openxmlformats.org/officeDocument/2006/relationships/hyperlink" Target="https://thunhoon.com/article/277798" TargetMode="External"/><Relationship Id="rId2428" Type="http://schemas.openxmlformats.org/officeDocument/2006/relationships/hyperlink" Target="https://thunhoon.com/article/292204" TargetMode="External"/><Relationship Id="rId3758" Type="http://schemas.openxmlformats.org/officeDocument/2006/relationships/hyperlink" Target="https://thunhoon.com/article/277799" TargetMode="External"/><Relationship Id="rId2429" Type="http://schemas.openxmlformats.org/officeDocument/2006/relationships/hyperlink" Target="https://thunhoon.com/article/292204" TargetMode="External"/><Relationship Id="rId3751" Type="http://schemas.openxmlformats.org/officeDocument/2006/relationships/hyperlink" Target="https://thunhoon.com/article/277807" TargetMode="External"/><Relationship Id="rId2420" Type="http://schemas.openxmlformats.org/officeDocument/2006/relationships/hyperlink" Target="https://thunhoon.com/article/292190" TargetMode="External"/><Relationship Id="rId3750" Type="http://schemas.openxmlformats.org/officeDocument/2006/relationships/hyperlink" Target="https://thunhoon.com/article/277808" TargetMode="External"/><Relationship Id="rId2421" Type="http://schemas.openxmlformats.org/officeDocument/2006/relationships/hyperlink" Target="https://thunhoon.com/article/292196" TargetMode="External"/><Relationship Id="rId3753" Type="http://schemas.openxmlformats.org/officeDocument/2006/relationships/hyperlink" Target="https://thunhoon.com/article/277805" TargetMode="External"/><Relationship Id="rId2422" Type="http://schemas.openxmlformats.org/officeDocument/2006/relationships/hyperlink" Target="https://thunhoon.com/article/292197" TargetMode="External"/><Relationship Id="rId3752" Type="http://schemas.openxmlformats.org/officeDocument/2006/relationships/hyperlink" Target="https://thunhoon.com/article/277805" TargetMode="External"/><Relationship Id="rId2412" Type="http://schemas.openxmlformats.org/officeDocument/2006/relationships/hyperlink" Target="https://thunhoon.com/article/292176" TargetMode="External"/><Relationship Id="rId3744" Type="http://schemas.openxmlformats.org/officeDocument/2006/relationships/hyperlink" Target="https://thunhoon.com/article/277824" TargetMode="External"/><Relationship Id="rId2413" Type="http://schemas.openxmlformats.org/officeDocument/2006/relationships/hyperlink" Target="https://thunhoon.com/article/292182" TargetMode="External"/><Relationship Id="rId3743" Type="http://schemas.openxmlformats.org/officeDocument/2006/relationships/hyperlink" Target="https://thunhoon.com/article/277825" TargetMode="External"/><Relationship Id="rId2414" Type="http://schemas.openxmlformats.org/officeDocument/2006/relationships/hyperlink" Target="https://thunhoon.com/article/292182" TargetMode="External"/><Relationship Id="rId3746" Type="http://schemas.openxmlformats.org/officeDocument/2006/relationships/hyperlink" Target="https://thunhoon.com/article/277820" TargetMode="External"/><Relationship Id="rId2415" Type="http://schemas.openxmlformats.org/officeDocument/2006/relationships/hyperlink" Target="https://thunhoon.com/article/292179" TargetMode="External"/><Relationship Id="rId3745" Type="http://schemas.openxmlformats.org/officeDocument/2006/relationships/hyperlink" Target="https://thunhoon.com/article/277823" TargetMode="External"/><Relationship Id="rId2416" Type="http://schemas.openxmlformats.org/officeDocument/2006/relationships/hyperlink" Target="https://thunhoon.com/article/292163" TargetMode="External"/><Relationship Id="rId3748" Type="http://schemas.openxmlformats.org/officeDocument/2006/relationships/hyperlink" Target="https://thunhoon.com/article/277813" TargetMode="External"/><Relationship Id="rId2417" Type="http://schemas.openxmlformats.org/officeDocument/2006/relationships/hyperlink" Target="https://thunhoon.com/article/292163" TargetMode="External"/><Relationship Id="rId3747" Type="http://schemas.openxmlformats.org/officeDocument/2006/relationships/hyperlink" Target="https://thunhoon.com/article/277819" TargetMode="External"/><Relationship Id="rId2418" Type="http://schemas.openxmlformats.org/officeDocument/2006/relationships/hyperlink" Target="https://thunhoon.com/article/292166" TargetMode="External"/><Relationship Id="rId2419" Type="http://schemas.openxmlformats.org/officeDocument/2006/relationships/hyperlink" Target="https://thunhoon.com/article/292189" TargetMode="External"/><Relationship Id="rId3749" Type="http://schemas.openxmlformats.org/officeDocument/2006/relationships/hyperlink" Target="https://thunhoon.com/article/277808" TargetMode="External"/><Relationship Id="rId3740" Type="http://schemas.openxmlformats.org/officeDocument/2006/relationships/hyperlink" Target="https://thunhoon.com/article/277835" TargetMode="External"/><Relationship Id="rId2410" Type="http://schemas.openxmlformats.org/officeDocument/2006/relationships/hyperlink" Target="https://thunhoon.com/article/292146" TargetMode="External"/><Relationship Id="rId3742" Type="http://schemas.openxmlformats.org/officeDocument/2006/relationships/hyperlink" Target="https://thunhoon.com/article/277825" TargetMode="External"/><Relationship Id="rId2411" Type="http://schemas.openxmlformats.org/officeDocument/2006/relationships/hyperlink" Target="https://thunhoon.com/article/292146" TargetMode="External"/><Relationship Id="rId3741" Type="http://schemas.openxmlformats.org/officeDocument/2006/relationships/hyperlink" Target="https://thunhoon.com/article/277829" TargetMode="External"/><Relationship Id="rId1114" Type="http://schemas.openxmlformats.org/officeDocument/2006/relationships/hyperlink" Target="https://thunhoon.com/article/288964" TargetMode="External"/><Relationship Id="rId2445" Type="http://schemas.openxmlformats.org/officeDocument/2006/relationships/hyperlink" Target="https://thunhoon.com/article/292227" TargetMode="External"/><Relationship Id="rId3777" Type="http://schemas.openxmlformats.org/officeDocument/2006/relationships/hyperlink" Target="https://thunhoon.com/article/277902" TargetMode="External"/><Relationship Id="rId1115" Type="http://schemas.openxmlformats.org/officeDocument/2006/relationships/hyperlink" Target="https://thunhoon.com/article/288966" TargetMode="External"/><Relationship Id="rId2446" Type="http://schemas.openxmlformats.org/officeDocument/2006/relationships/hyperlink" Target="https://thunhoon.com/article/292227" TargetMode="External"/><Relationship Id="rId3776" Type="http://schemas.openxmlformats.org/officeDocument/2006/relationships/hyperlink" Target="https://thunhoon.com/article/277902" TargetMode="External"/><Relationship Id="rId1116" Type="http://schemas.openxmlformats.org/officeDocument/2006/relationships/hyperlink" Target="https://thunhoon.com/article/288966" TargetMode="External"/><Relationship Id="rId2447" Type="http://schemas.openxmlformats.org/officeDocument/2006/relationships/hyperlink" Target="https://thunhoon.com/article/292229" TargetMode="External"/><Relationship Id="rId3779" Type="http://schemas.openxmlformats.org/officeDocument/2006/relationships/hyperlink" Target="https://thunhoon.com/article/277895" TargetMode="External"/><Relationship Id="rId1117" Type="http://schemas.openxmlformats.org/officeDocument/2006/relationships/hyperlink" Target="https://thunhoon.com/article/288968" TargetMode="External"/><Relationship Id="rId2448" Type="http://schemas.openxmlformats.org/officeDocument/2006/relationships/hyperlink" Target="https://thunhoon.com/article/292251" TargetMode="External"/><Relationship Id="rId3778" Type="http://schemas.openxmlformats.org/officeDocument/2006/relationships/hyperlink" Target="https://thunhoon.com/article/277898" TargetMode="External"/><Relationship Id="rId1118" Type="http://schemas.openxmlformats.org/officeDocument/2006/relationships/hyperlink" Target="https://thunhoon.com/article/288968" TargetMode="External"/><Relationship Id="rId2449" Type="http://schemas.openxmlformats.org/officeDocument/2006/relationships/hyperlink" Target="https://thunhoon.com/article/292251" TargetMode="External"/><Relationship Id="rId1119" Type="http://schemas.openxmlformats.org/officeDocument/2006/relationships/hyperlink" Target="https://thunhoon.com/article/288988" TargetMode="External"/><Relationship Id="rId3771" Type="http://schemas.openxmlformats.org/officeDocument/2006/relationships/hyperlink" Target="https://thunhoon.com/article/277905" TargetMode="External"/><Relationship Id="rId2440" Type="http://schemas.openxmlformats.org/officeDocument/2006/relationships/hyperlink" Target="https://thunhoon.com/article/292214" TargetMode="External"/><Relationship Id="rId3770" Type="http://schemas.openxmlformats.org/officeDocument/2006/relationships/hyperlink" Target="https://thunhoon.com/article/277909" TargetMode="External"/><Relationship Id="rId1110" Type="http://schemas.openxmlformats.org/officeDocument/2006/relationships/hyperlink" Target="https://thunhoon.com/article/288979" TargetMode="External"/><Relationship Id="rId2441" Type="http://schemas.openxmlformats.org/officeDocument/2006/relationships/hyperlink" Target="https://thunhoon.com/article/292216" TargetMode="External"/><Relationship Id="rId3773" Type="http://schemas.openxmlformats.org/officeDocument/2006/relationships/hyperlink" Target="https://thunhoon.com/article/277905" TargetMode="External"/><Relationship Id="rId1111" Type="http://schemas.openxmlformats.org/officeDocument/2006/relationships/hyperlink" Target="https://thunhoon.com/article/288983" TargetMode="External"/><Relationship Id="rId2442" Type="http://schemas.openxmlformats.org/officeDocument/2006/relationships/hyperlink" Target="https://thunhoon.com/article/292216" TargetMode="External"/><Relationship Id="rId3772" Type="http://schemas.openxmlformats.org/officeDocument/2006/relationships/hyperlink" Target="https://thunhoon.com/article/277905" TargetMode="External"/><Relationship Id="rId1112" Type="http://schemas.openxmlformats.org/officeDocument/2006/relationships/hyperlink" Target="https://thunhoon.com/article/288983" TargetMode="External"/><Relationship Id="rId2443" Type="http://schemas.openxmlformats.org/officeDocument/2006/relationships/hyperlink" Target="https://thunhoon.com/article/292217" TargetMode="External"/><Relationship Id="rId3775" Type="http://schemas.openxmlformats.org/officeDocument/2006/relationships/hyperlink" Target="https://thunhoon.com/article/277902" TargetMode="External"/><Relationship Id="rId1113" Type="http://schemas.openxmlformats.org/officeDocument/2006/relationships/hyperlink" Target="https://thunhoon.com/article/288963" TargetMode="External"/><Relationship Id="rId2444" Type="http://schemas.openxmlformats.org/officeDocument/2006/relationships/hyperlink" Target="https://thunhoon.com/article/292219" TargetMode="External"/><Relationship Id="rId3774" Type="http://schemas.openxmlformats.org/officeDocument/2006/relationships/hyperlink" Target="https://thunhoon.com/article/277904" TargetMode="External"/><Relationship Id="rId1103" Type="http://schemas.openxmlformats.org/officeDocument/2006/relationships/hyperlink" Target="https://thunhoon.com/article/288939" TargetMode="External"/><Relationship Id="rId2434" Type="http://schemas.openxmlformats.org/officeDocument/2006/relationships/hyperlink" Target="https://thunhoon.com/article/292206" TargetMode="External"/><Relationship Id="rId3766" Type="http://schemas.openxmlformats.org/officeDocument/2006/relationships/hyperlink" Target="https://thunhoon.com/article/277787" TargetMode="External"/><Relationship Id="rId1104" Type="http://schemas.openxmlformats.org/officeDocument/2006/relationships/hyperlink" Target="https://thunhoon.com/article/288960" TargetMode="External"/><Relationship Id="rId2435" Type="http://schemas.openxmlformats.org/officeDocument/2006/relationships/hyperlink" Target="https://thunhoon.com/article/292211" TargetMode="External"/><Relationship Id="rId3765" Type="http://schemas.openxmlformats.org/officeDocument/2006/relationships/hyperlink" Target="https://thunhoon.com/article/277789" TargetMode="External"/><Relationship Id="rId1105" Type="http://schemas.openxmlformats.org/officeDocument/2006/relationships/hyperlink" Target="https://thunhoon.com/article/288962" TargetMode="External"/><Relationship Id="rId2436" Type="http://schemas.openxmlformats.org/officeDocument/2006/relationships/hyperlink" Target="https://thunhoon.com/article/292213" TargetMode="External"/><Relationship Id="rId3768" Type="http://schemas.openxmlformats.org/officeDocument/2006/relationships/hyperlink" Target="https://thunhoon.com/article/277780" TargetMode="External"/><Relationship Id="rId1106" Type="http://schemas.openxmlformats.org/officeDocument/2006/relationships/hyperlink" Target="https://thunhoon.com/article/288967" TargetMode="External"/><Relationship Id="rId2437" Type="http://schemas.openxmlformats.org/officeDocument/2006/relationships/hyperlink" Target="https://thunhoon.com/article/292213" TargetMode="External"/><Relationship Id="rId3767" Type="http://schemas.openxmlformats.org/officeDocument/2006/relationships/hyperlink" Target="https://thunhoon.com/article/277786" TargetMode="External"/><Relationship Id="rId1107" Type="http://schemas.openxmlformats.org/officeDocument/2006/relationships/hyperlink" Target="https://thunhoon.com/article/288970" TargetMode="External"/><Relationship Id="rId2438" Type="http://schemas.openxmlformats.org/officeDocument/2006/relationships/hyperlink" Target="https://thunhoon.com/article/292213" TargetMode="External"/><Relationship Id="rId1108" Type="http://schemas.openxmlformats.org/officeDocument/2006/relationships/hyperlink" Target="https://thunhoon.com/article/288973" TargetMode="External"/><Relationship Id="rId2439" Type="http://schemas.openxmlformats.org/officeDocument/2006/relationships/hyperlink" Target="https://thunhoon.com/article/292214" TargetMode="External"/><Relationship Id="rId3769" Type="http://schemas.openxmlformats.org/officeDocument/2006/relationships/hyperlink" Target="https://thunhoon.com/article/277915" TargetMode="External"/><Relationship Id="rId1109" Type="http://schemas.openxmlformats.org/officeDocument/2006/relationships/hyperlink" Target="https://thunhoon.com/article/288974" TargetMode="External"/><Relationship Id="rId3760" Type="http://schemas.openxmlformats.org/officeDocument/2006/relationships/hyperlink" Target="https://thunhoon.com/article/277777" TargetMode="External"/><Relationship Id="rId2430" Type="http://schemas.openxmlformats.org/officeDocument/2006/relationships/hyperlink" Target="https://thunhoon.com/article/292204" TargetMode="External"/><Relationship Id="rId3762" Type="http://schemas.openxmlformats.org/officeDocument/2006/relationships/hyperlink" Target="https://thunhoon.com/article/277777" TargetMode="External"/><Relationship Id="rId1100" Type="http://schemas.openxmlformats.org/officeDocument/2006/relationships/hyperlink" Target="https://thunhoon.com/article/288928" TargetMode="External"/><Relationship Id="rId2431" Type="http://schemas.openxmlformats.org/officeDocument/2006/relationships/hyperlink" Target="https://thunhoon.com/article/292205" TargetMode="External"/><Relationship Id="rId3761" Type="http://schemas.openxmlformats.org/officeDocument/2006/relationships/hyperlink" Target="https://thunhoon.com/article/277777" TargetMode="External"/><Relationship Id="rId1101" Type="http://schemas.openxmlformats.org/officeDocument/2006/relationships/hyperlink" Target="https://thunhoon.com/article/288934" TargetMode="External"/><Relationship Id="rId2432" Type="http://schemas.openxmlformats.org/officeDocument/2006/relationships/hyperlink" Target="https://thunhoon.com/article/292205" TargetMode="External"/><Relationship Id="rId3764" Type="http://schemas.openxmlformats.org/officeDocument/2006/relationships/hyperlink" Target="https://thunhoon.com/article/277772" TargetMode="External"/><Relationship Id="rId1102" Type="http://schemas.openxmlformats.org/officeDocument/2006/relationships/hyperlink" Target="https://thunhoon.com/article/288934" TargetMode="External"/><Relationship Id="rId2433" Type="http://schemas.openxmlformats.org/officeDocument/2006/relationships/hyperlink" Target="https://thunhoon.com/article/292206" TargetMode="External"/><Relationship Id="rId3763" Type="http://schemas.openxmlformats.org/officeDocument/2006/relationships/hyperlink" Target="https://thunhoon.com/article/277774" TargetMode="External"/><Relationship Id="rId3711" Type="http://schemas.openxmlformats.org/officeDocument/2006/relationships/hyperlink" Target="https://thunhoon.com/article/277682" TargetMode="External"/><Relationship Id="rId3710" Type="http://schemas.openxmlformats.org/officeDocument/2006/relationships/hyperlink" Target="https://thunhoon.com/article/277683" TargetMode="External"/><Relationship Id="rId3713" Type="http://schemas.openxmlformats.org/officeDocument/2006/relationships/hyperlink" Target="https://thunhoon.com/article/277671" TargetMode="External"/><Relationship Id="rId3712" Type="http://schemas.openxmlformats.org/officeDocument/2006/relationships/hyperlink" Target="https://thunhoon.com/article/277678" TargetMode="External"/><Relationship Id="rId3715" Type="http://schemas.openxmlformats.org/officeDocument/2006/relationships/hyperlink" Target="https://thunhoon.com/article/277676" TargetMode="External"/><Relationship Id="rId3714" Type="http://schemas.openxmlformats.org/officeDocument/2006/relationships/hyperlink" Target="https://thunhoon.com/article/277671" TargetMode="External"/><Relationship Id="rId3717" Type="http://schemas.openxmlformats.org/officeDocument/2006/relationships/hyperlink" Target="https://thunhoon.com/article/277675" TargetMode="External"/><Relationship Id="rId3716" Type="http://schemas.openxmlformats.org/officeDocument/2006/relationships/hyperlink" Target="https://thunhoon.com/article/277675" TargetMode="External"/><Relationship Id="rId3719" Type="http://schemas.openxmlformats.org/officeDocument/2006/relationships/hyperlink" Target="https://thunhoon.com/article/277672" TargetMode="External"/><Relationship Id="rId3718" Type="http://schemas.openxmlformats.org/officeDocument/2006/relationships/hyperlink" Target="https://thunhoon.com/article/277674" TargetMode="External"/><Relationship Id="rId3700" Type="http://schemas.openxmlformats.org/officeDocument/2006/relationships/hyperlink" Target="https://thunhoon.com/article/277700" TargetMode="External"/><Relationship Id="rId3702" Type="http://schemas.openxmlformats.org/officeDocument/2006/relationships/hyperlink" Target="https://thunhoon.com/article/277697" TargetMode="External"/><Relationship Id="rId3701" Type="http://schemas.openxmlformats.org/officeDocument/2006/relationships/hyperlink" Target="https://thunhoon.com/article/277698" TargetMode="External"/><Relationship Id="rId3704" Type="http://schemas.openxmlformats.org/officeDocument/2006/relationships/hyperlink" Target="https://thunhoon.com/article/277695" TargetMode="External"/><Relationship Id="rId3703" Type="http://schemas.openxmlformats.org/officeDocument/2006/relationships/hyperlink" Target="https://thunhoon.com/article/277697" TargetMode="External"/><Relationship Id="rId3706" Type="http://schemas.openxmlformats.org/officeDocument/2006/relationships/hyperlink" Target="https://thunhoon.com/article/277689" TargetMode="External"/><Relationship Id="rId3705" Type="http://schemas.openxmlformats.org/officeDocument/2006/relationships/hyperlink" Target="https://thunhoon.com/article/277695" TargetMode="External"/><Relationship Id="rId3708" Type="http://schemas.openxmlformats.org/officeDocument/2006/relationships/hyperlink" Target="https://thunhoon.com/article/277685" TargetMode="External"/><Relationship Id="rId3707" Type="http://schemas.openxmlformats.org/officeDocument/2006/relationships/hyperlink" Target="https://thunhoon.com/article/277686" TargetMode="External"/><Relationship Id="rId3709" Type="http://schemas.openxmlformats.org/officeDocument/2006/relationships/hyperlink" Target="https://thunhoon.com/article/277685" TargetMode="External"/><Relationship Id="rId2401" Type="http://schemas.openxmlformats.org/officeDocument/2006/relationships/hyperlink" Target="https://thunhoon.com/article/292124" TargetMode="External"/><Relationship Id="rId3733" Type="http://schemas.openxmlformats.org/officeDocument/2006/relationships/hyperlink" Target="https://thunhoon.com/article/277848" TargetMode="External"/><Relationship Id="rId2402" Type="http://schemas.openxmlformats.org/officeDocument/2006/relationships/hyperlink" Target="https://thunhoon.com/article/292124" TargetMode="External"/><Relationship Id="rId3732" Type="http://schemas.openxmlformats.org/officeDocument/2006/relationships/hyperlink" Target="https://thunhoon.com/article/277851" TargetMode="External"/><Relationship Id="rId2403" Type="http://schemas.openxmlformats.org/officeDocument/2006/relationships/hyperlink" Target="https://thunhoon.com/article/292124" TargetMode="External"/><Relationship Id="rId3735" Type="http://schemas.openxmlformats.org/officeDocument/2006/relationships/hyperlink" Target="https://thunhoon.com/article/277841" TargetMode="External"/><Relationship Id="rId2404" Type="http://schemas.openxmlformats.org/officeDocument/2006/relationships/hyperlink" Target="https://thunhoon.com/article/292126" TargetMode="External"/><Relationship Id="rId3734" Type="http://schemas.openxmlformats.org/officeDocument/2006/relationships/hyperlink" Target="https://thunhoon.com/article/277848" TargetMode="External"/><Relationship Id="rId2405" Type="http://schemas.openxmlformats.org/officeDocument/2006/relationships/hyperlink" Target="https://thunhoon.com/article/292129" TargetMode="External"/><Relationship Id="rId3737" Type="http://schemas.openxmlformats.org/officeDocument/2006/relationships/hyperlink" Target="https://thunhoon.com/article/277841" TargetMode="External"/><Relationship Id="rId2406" Type="http://schemas.openxmlformats.org/officeDocument/2006/relationships/hyperlink" Target="https://thunhoon.com/article/292132" TargetMode="External"/><Relationship Id="rId3736" Type="http://schemas.openxmlformats.org/officeDocument/2006/relationships/hyperlink" Target="https://thunhoon.com/article/277841" TargetMode="External"/><Relationship Id="rId2407" Type="http://schemas.openxmlformats.org/officeDocument/2006/relationships/hyperlink" Target="https://thunhoon.com/article/292135" TargetMode="External"/><Relationship Id="rId3739" Type="http://schemas.openxmlformats.org/officeDocument/2006/relationships/hyperlink" Target="https://thunhoon.com/article/277835" TargetMode="External"/><Relationship Id="rId2408" Type="http://schemas.openxmlformats.org/officeDocument/2006/relationships/hyperlink" Target="https://thunhoon.com/article/292146" TargetMode="External"/><Relationship Id="rId3738" Type="http://schemas.openxmlformats.org/officeDocument/2006/relationships/hyperlink" Target="https://thunhoon.com/article/277835" TargetMode="External"/><Relationship Id="rId2409" Type="http://schemas.openxmlformats.org/officeDocument/2006/relationships/hyperlink" Target="https://thunhoon.com/article/292146" TargetMode="External"/><Relationship Id="rId3731" Type="http://schemas.openxmlformats.org/officeDocument/2006/relationships/hyperlink" Target="https://thunhoon.com/article/277855" TargetMode="External"/><Relationship Id="rId2400" Type="http://schemas.openxmlformats.org/officeDocument/2006/relationships/hyperlink" Target="https://thunhoon.com/article/292120" TargetMode="External"/><Relationship Id="rId3730" Type="http://schemas.openxmlformats.org/officeDocument/2006/relationships/hyperlink" Target="https://thunhoon.com/article/277855" TargetMode="External"/><Relationship Id="rId3722" Type="http://schemas.openxmlformats.org/officeDocument/2006/relationships/hyperlink" Target="https://thunhoon.com/article/277751" TargetMode="External"/><Relationship Id="rId3721" Type="http://schemas.openxmlformats.org/officeDocument/2006/relationships/hyperlink" Target="https://thunhoon.com/article/277750" TargetMode="External"/><Relationship Id="rId3724" Type="http://schemas.openxmlformats.org/officeDocument/2006/relationships/hyperlink" Target="https://thunhoon.com/article/277753" TargetMode="External"/><Relationship Id="rId3723" Type="http://schemas.openxmlformats.org/officeDocument/2006/relationships/hyperlink" Target="https://thunhoon.com/article/277749" TargetMode="External"/><Relationship Id="rId3726" Type="http://schemas.openxmlformats.org/officeDocument/2006/relationships/hyperlink" Target="https://thunhoon.com/article/277752" TargetMode="External"/><Relationship Id="rId3725" Type="http://schemas.openxmlformats.org/officeDocument/2006/relationships/hyperlink" Target="https://thunhoon.com/article/277753" TargetMode="External"/><Relationship Id="rId3728" Type="http://schemas.openxmlformats.org/officeDocument/2006/relationships/hyperlink" Target="https://thunhoon.com/article/277745" TargetMode="External"/><Relationship Id="rId3727" Type="http://schemas.openxmlformats.org/officeDocument/2006/relationships/hyperlink" Target="https://thunhoon.com/article/277727" TargetMode="External"/><Relationship Id="rId3729" Type="http://schemas.openxmlformats.org/officeDocument/2006/relationships/hyperlink" Target="https://thunhoon.com/article/277855" TargetMode="External"/><Relationship Id="rId3720" Type="http://schemas.openxmlformats.org/officeDocument/2006/relationships/hyperlink" Target="https://thunhoon.com/article/277755" TargetMode="External"/><Relationship Id="rId1170" Type="http://schemas.openxmlformats.org/officeDocument/2006/relationships/hyperlink" Target="https://thunhoon.com/article/289073" TargetMode="External"/><Relationship Id="rId1171" Type="http://schemas.openxmlformats.org/officeDocument/2006/relationships/hyperlink" Target="https://thunhoon.com/article/289073" TargetMode="External"/><Relationship Id="rId1172" Type="http://schemas.openxmlformats.org/officeDocument/2006/relationships/hyperlink" Target="https://thunhoon.com/article/289075" TargetMode="External"/><Relationship Id="rId1173" Type="http://schemas.openxmlformats.org/officeDocument/2006/relationships/hyperlink" Target="https://thunhoon.com/article/289092" TargetMode="External"/><Relationship Id="rId1174" Type="http://schemas.openxmlformats.org/officeDocument/2006/relationships/hyperlink" Target="https://thunhoon.com/article/289097" TargetMode="External"/><Relationship Id="rId1175" Type="http://schemas.openxmlformats.org/officeDocument/2006/relationships/hyperlink" Target="https://thunhoon.com/article/289101" TargetMode="External"/><Relationship Id="rId1176" Type="http://schemas.openxmlformats.org/officeDocument/2006/relationships/hyperlink" Target="https://thunhoon.com/article/289103" TargetMode="External"/><Relationship Id="rId1177" Type="http://schemas.openxmlformats.org/officeDocument/2006/relationships/hyperlink" Target="https://thunhoon.com/article/289104" TargetMode="External"/><Relationship Id="rId1178" Type="http://schemas.openxmlformats.org/officeDocument/2006/relationships/hyperlink" Target="https://thunhoon.com/article/289107" TargetMode="External"/><Relationship Id="rId1179" Type="http://schemas.openxmlformats.org/officeDocument/2006/relationships/hyperlink" Target="https://thunhoon.com/article/289109" TargetMode="External"/><Relationship Id="rId1169" Type="http://schemas.openxmlformats.org/officeDocument/2006/relationships/hyperlink" Target="https://thunhoon.com/article/289073" TargetMode="External"/><Relationship Id="rId2490" Type="http://schemas.openxmlformats.org/officeDocument/2006/relationships/hyperlink" Target="https://thunhoon.com/article/292336" TargetMode="External"/><Relationship Id="rId1160" Type="http://schemas.openxmlformats.org/officeDocument/2006/relationships/hyperlink" Target="https://thunhoon.com/article/288932" TargetMode="External"/><Relationship Id="rId2491" Type="http://schemas.openxmlformats.org/officeDocument/2006/relationships/hyperlink" Target="https://thunhoon.com/article/292358" TargetMode="External"/><Relationship Id="rId1161" Type="http://schemas.openxmlformats.org/officeDocument/2006/relationships/hyperlink" Target="https://thunhoon.com/article/288950" TargetMode="External"/><Relationship Id="rId2492" Type="http://schemas.openxmlformats.org/officeDocument/2006/relationships/hyperlink" Target="https://thunhoon.com/article/292362" TargetMode="External"/><Relationship Id="rId1162" Type="http://schemas.openxmlformats.org/officeDocument/2006/relationships/hyperlink" Target="https://thunhoon.com/article/288950" TargetMode="External"/><Relationship Id="rId2493" Type="http://schemas.openxmlformats.org/officeDocument/2006/relationships/hyperlink" Target="https://thunhoon.com/article/292363" TargetMode="External"/><Relationship Id="rId1163" Type="http://schemas.openxmlformats.org/officeDocument/2006/relationships/hyperlink" Target="https://thunhoon.com/article/288950" TargetMode="External"/><Relationship Id="rId2494" Type="http://schemas.openxmlformats.org/officeDocument/2006/relationships/hyperlink" Target="https://thunhoon.com/article/292370" TargetMode="External"/><Relationship Id="rId1164" Type="http://schemas.openxmlformats.org/officeDocument/2006/relationships/hyperlink" Target="https://thunhoon.com/article/289086" TargetMode="External"/><Relationship Id="rId2495" Type="http://schemas.openxmlformats.org/officeDocument/2006/relationships/hyperlink" Target="https://thunhoon.com/article/292371" TargetMode="External"/><Relationship Id="rId1165" Type="http://schemas.openxmlformats.org/officeDocument/2006/relationships/hyperlink" Target="https://thunhoon.com/article/289082" TargetMode="External"/><Relationship Id="rId2496" Type="http://schemas.openxmlformats.org/officeDocument/2006/relationships/hyperlink" Target="https://thunhoon.com/article/292374" TargetMode="External"/><Relationship Id="rId1166" Type="http://schemas.openxmlformats.org/officeDocument/2006/relationships/hyperlink" Target="https://thunhoon.com/article/289058" TargetMode="External"/><Relationship Id="rId2497" Type="http://schemas.openxmlformats.org/officeDocument/2006/relationships/hyperlink" Target="https://thunhoon.com/article/292374" TargetMode="External"/><Relationship Id="rId1167" Type="http://schemas.openxmlformats.org/officeDocument/2006/relationships/hyperlink" Target="https://thunhoon.com/article/289090" TargetMode="External"/><Relationship Id="rId2498" Type="http://schemas.openxmlformats.org/officeDocument/2006/relationships/hyperlink" Target="https://thunhoon.com/article/292375" TargetMode="External"/><Relationship Id="rId1168" Type="http://schemas.openxmlformats.org/officeDocument/2006/relationships/hyperlink" Target="https://thunhoon.com/article/289072" TargetMode="External"/><Relationship Id="rId2499" Type="http://schemas.openxmlformats.org/officeDocument/2006/relationships/hyperlink" Target="https://thunhoon.com/article/292375" TargetMode="External"/><Relationship Id="rId1190" Type="http://schemas.openxmlformats.org/officeDocument/2006/relationships/hyperlink" Target="https://thunhoon.com/article/289123" TargetMode="External"/><Relationship Id="rId1191" Type="http://schemas.openxmlformats.org/officeDocument/2006/relationships/hyperlink" Target="https://thunhoon.com/article/289123" TargetMode="External"/><Relationship Id="rId1192" Type="http://schemas.openxmlformats.org/officeDocument/2006/relationships/hyperlink" Target="https://thunhoon.com/article/289123" TargetMode="External"/><Relationship Id="rId1193" Type="http://schemas.openxmlformats.org/officeDocument/2006/relationships/hyperlink" Target="https://thunhoon.com/article/289129" TargetMode="External"/><Relationship Id="rId1194" Type="http://schemas.openxmlformats.org/officeDocument/2006/relationships/hyperlink" Target="https://thunhoon.com/article/289130" TargetMode="External"/><Relationship Id="rId1195" Type="http://schemas.openxmlformats.org/officeDocument/2006/relationships/hyperlink" Target="https://thunhoon.com/article/289131" TargetMode="External"/><Relationship Id="rId1196" Type="http://schemas.openxmlformats.org/officeDocument/2006/relationships/hyperlink" Target="https://thunhoon.com/article/289131" TargetMode="External"/><Relationship Id="rId1197" Type="http://schemas.openxmlformats.org/officeDocument/2006/relationships/hyperlink" Target="https://thunhoon.com/article/289134" TargetMode="External"/><Relationship Id="rId1198" Type="http://schemas.openxmlformats.org/officeDocument/2006/relationships/hyperlink" Target="https://thunhoon.com/article/289134" TargetMode="External"/><Relationship Id="rId1199" Type="http://schemas.openxmlformats.org/officeDocument/2006/relationships/hyperlink" Target="https://thunhoon.com/article/289135" TargetMode="External"/><Relationship Id="rId1180" Type="http://schemas.openxmlformats.org/officeDocument/2006/relationships/hyperlink" Target="https://thunhoon.com/article/289109" TargetMode="External"/><Relationship Id="rId1181" Type="http://schemas.openxmlformats.org/officeDocument/2006/relationships/hyperlink" Target="https://thunhoon.com/article/289109" TargetMode="External"/><Relationship Id="rId1182" Type="http://schemas.openxmlformats.org/officeDocument/2006/relationships/hyperlink" Target="https://thunhoon.com/article/289111" TargetMode="External"/><Relationship Id="rId1183" Type="http://schemas.openxmlformats.org/officeDocument/2006/relationships/hyperlink" Target="https://thunhoon.com/article/289112" TargetMode="External"/><Relationship Id="rId1184" Type="http://schemas.openxmlformats.org/officeDocument/2006/relationships/hyperlink" Target="https://thunhoon.com/article/289112" TargetMode="External"/><Relationship Id="rId1185" Type="http://schemas.openxmlformats.org/officeDocument/2006/relationships/hyperlink" Target="https://thunhoon.com/article/289114" TargetMode="External"/><Relationship Id="rId1186" Type="http://schemas.openxmlformats.org/officeDocument/2006/relationships/hyperlink" Target="https://thunhoon.com/article/289114" TargetMode="External"/><Relationship Id="rId1187" Type="http://schemas.openxmlformats.org/officeDocument/2006/relationships/hyperlink" Target="https://thunhoon.com/article/289116" TargetMode="External"/><Relationship Id="rId1188" Type="http://schemas.openxmlformats.org/officeDocument/2006/relationships/hyperlink" Target="https://thunhoon.com/article/289117" TargetMode="External"/><Relationship Id="rId1189" Type="http://schemas.openxmlformats.org/officeDocument/2006/relationships/hyperlink" Target="https://thunhoon.com/article/289120" TargetMode="External"/><Relationship Id="rId1136" Type="http://schemas.openxmlformats.org/officeDocument/2006/relationships/hyperlink" Target="https://thunhoon.com/article/289010" TargetMode="External"/><Relationship Id="rId2467" Type="http://schemas.openxmlformats.org/officeDocument/2006/relationships/hyperlink" Target="https://thunhoon.com/article/292280" TargetMode="External"/><Relationship Id="rId3799" Type="http://schemas.openxmlformats.org/officeDocument/2006/relationships/hyperlink" Target="https://thunhoon.com/article/277971" TargetMode="External"/><Relationship Id="rId1137" Type="http://schemas.openxmlformats.org/officeDocument/2006/relationships/hyperlink" Target="https://thunhoon.com/article/289012" TargetMode="External"/><Relationship Id="rId2468" Type="http://schemas.openxmlformats.org/officeDocument/2006/relationships/hyperlink" Target="https://thunhoon.com/article/292280" TargetMode="External"/><Relationship Id="rId3798" Type="http://schemas.openxmlformats.org/officeDocument/2006/relationships/hyperlink" Target="https://thunhoon.com/article/277971" TargetMode="External"/><Relationship Id="rId1138" Type="http://schemas.openxmlformats.org/officeDocument/2006/relationships/hyperlink" Target="https://thunhoon.com/article/289012" TargetMode="External"/><Relationship Id="rId2469" Type="http://schemas.openxmlformats.org/officeDocument/2006/relationships/hyperlink" Target="https://thunhoon.com/article/292284" TargetMode="External"/><Relationship Id="rId1139" Type="http://schemas.openxmlformats.org/officeDocument/2006/relationships/hyperlink" Target="https://thunhoon.com/article/289015" TargetMode="External"/><Relationship Id="rId3791" Type="http://schemas.openxmlformats.org/officeDocument/2006/relationships/hyperlink" Target="https://thunhoon.com/article/277986" TargetMode="External"/><Relationship Id="rId2460" Type="http://schemas.openxmlformats.org/officeDocument/2006/relationships/hyperlink" Target="https://thunhoon.com/article/292272" TargetMode="External"/><Relationship Id="rId3790" Type="http://schemas.openxmlformats.org/officeDocument/2006/relationships/hyperlink" Target="https://thunhoon.com/article/277864" TargetMode="External"/><Relationship Id="rId1130" Type="http://schemas.openxmlformats.org/officeDocument/2006/relationships/hyperlink" Target="https://thunhoon.com/article/289001" TargetMode="External"/><Relationship Id="rId2461" Type="http://schemas.openxmlformats.org/officeDocument/2006/relationships/hyperlink" Target="https://thunhoon.com/article/292245" TargetMode="External"/><Relationship Id="rId3793" Type="http://schemas.openxmlformats.org/officeDocument/2006/relationships/hyperlink" Target="https://thunhoon.com/article/277982" TargetMode="External"/><Relationship Id="rId1131" Type="http://schemas.openxmlformats.org/officeDocument/2006/relationships/hyperlink" Target="https://thunhoon.com/article/289001" TargetMode="External"/><Relationship Id="rId2462" Type="http://schemas.openxmlformats.org/officeDocument/2006/relationships/hyperlink" Target="https://thunhoon.com/article/292278" TargetMode="External"/><Relationship Id="rId3792" Type="http://schemas.openxmlformats.org/officeDocument/2006/relationships/hyperlink" Target="https://thunhoon.com/article/277982" TargetMode="External"/><Relationship Id="rId1132" Type="http://schemas.openxmlformats.org/officeDocument/2006/relationships/hyperlink" Target="https://thunhoon.com/article/289002" TargetMode="External"/><Relationship Id="rId2463" Type="http://schemas.openxmlformats.org/officeDocument/2006/relationships/hyperlink" Target="https://thunhoon.com/article/292278" TargetMode="External"/><Relationship Id="rId3795" Type="http://schemas.openxmlformats.org/officeDocument/2006/relationships/hyperlink" Target="https://thunhoon.com/article/277980" TargetMode="External"/><Relationship Id="rId1133" Type="http://schemas.openxmlformats.org/officeDocument/2006/relationships/hyperlink" Target="https://thunhoon.com/article/289002" TargetMode="External"/><Relationship Id="rId2464" Type="http://schemas.openxmlformats.org/officeDocument/2006/relationships/hyperlink" Target="https://thunhoon.com/article/292279" TargetMode="External"/><Relationship Id="rId3794" Type="http://schemas.openxmlformats.org/officeDocument/2006/relationships/hyperlink" Target="https://thunhoon.com/article/277980" TargetMode="External"/><Relationship Id="rId1134" Type="http://schemas.openxmlformats.org/officeDocument/2006/relationships/hyperlink" Target="https://thunhoon.com/article/289009" TargetMode="External"/><Relationship Id="rId2465" Type="http://schemas.openxmlformats.org/officeDocument/2006/relationships/hyperlink" Target="https://thunhoon.com/article/292279" TargetMode="External"/><Relationship Id="rId3797" Type="http://schemas.openxmlformats.org/officeDocument/2006/relationships/hyperlink" Target="https://thunhoon.com/article/277971" TargetMode="External"/><Relationship Id="rId1135" Type="http://schemas.openxmlformats.org/officeDocument/2006/relationships/hyperlink" Target="https://thunhoon.com/article/289010" TargetMode="External"/><Relationship Id="rId2466" Type="http://schemas.openxmlformats.org/officeDocument/2006/relationships/hyperlink" Target="https://thunhoon.com/article/292279" TargetMode="External"/><Relationship Id="rId3796" Type="http://schemas.openxmlformats.org/officeDocument/2006/relationships/hyperlink" Target="https://thunhoon.com/article/277976" TargetMode="External"/><Relationship Id="rId1125" Type="http://schemas.openxmlformats.org/officeDocument/2006/relationships/hyperlink" Target="https://thunhoon.com/article/288998" TargetMode="External"/><Relationship Id="rId2456" Type="http://schemas.openxmlformats.org/officeDocument/2006/relationships/hyperlink" Target="https://thunhoon.com/article/292242" TargetMode="External"/><Relationship Id="rId3788" Type="http://schemas.openxmlformats.org/officeDocument/2006/relationships/hyperlink" Target="https://thunhoon.com/article/277861" TargetMode="External"/><Relationship Id="rId1126" Type="http://schemas.openxmlformats.org/officeDocument/2006/relationships/hyperlink" Target="https://thunhoon.com/article/288998" TargetMode="External"/><Relationship Id="rId2457" Type="http://schemas.openxmlformats.org/officeDocument/2006/relationships/hyperlink" Target="https://thunhoon.com/article/292242" TargetMode="External"/><Relationship Id="rId3787" Type="http://schemas.openxmlformats.org/officeDocument/2006/relationships/hyperlink" Target="https://thunhoon.com/article/277872" TargetMode="External"/><Relationship Id="rId1127" Type="http://schemas.openxmlformats.org/officeDocument/2006/relationships/hyperlink" Target="https://thunhoon.com/article/288998" TargetMode="External"/><Relationship Id="rId2458" Type="http://schemas.openxmlformats.org/officeDocument/2006/relationships/hyperlink" Target="https://thunhoon.com/article/292242" TargetMode="External"/><Relationship Id="rId1128" Type="http://schemas.openxmlformats.org/officeDocument/2006/relationships/hyperlink" Target="https://thunhoon.com/article/288999" TargetMode="External"/><Relationship Id="rId2459" Type="http://schemas.openxmlformats.org/officeDocument/2006/relationships/hyperlink" Target="https://thunhoon.com/article/292272" TargetMode="External"/><Relationship Id="rId3789" Type="http://schemas.openxmlformats.org/officeDocument/2006/relationships/hyperlink" Target="https://thunhoon.com/article/277858" TargetMode="External"/><Relationship Id="rId1129" Type="http://schemas.openxmlformats.org/officeDocument/2006/relationships/hyperlink" Target="https://thunhoon.com/article/289001" TargetMode="External"/><Relationship Id="rId3780" Type="http://schemas.openxmlformats.org/officeDocument/2006/relationships/hyperlink" Target="https://thunhoon.com/article/277888" TargetMode="External"/><Relationship Id="rId2450" Type="http://schemas.openxmlformats.org/officeDocument/2006/relationships/hyperlink" Target="https://thunhoon.com/article/292253" TargetMode="External"/><Relationship Id="rId3782" Type="http://schemas.openxmlformats.org/officeDocument/2006/relationships/hyperlink" Target="https://thunhoon.com/article/277883" TargetMode="External"/><Relationship Id="rId1120" Type="http://schemas.openxmlformats.org/officeDocument/2006/relationships/hyperlink" Target="https://thunhoon.com/article/288995" TargetMode="External"/><Relationship Id="rId2451" Type="http://schemas.openxmlformats.org/officeDocument/2006/relationships/hyperlink" Target="https://thunhoon.com/article/292271" TargetMode="External"/><Relationship Id="rId3781" Type="http://schemas.openxmlformats.org/officeDocument/2006/relationships/hyperlink" Target="https://thunhoon.com/article/277884" TargetMode="External"/><Relationship Id="rId1121" Type="http://schemas.openxmlformats.org/officeDocument/2006/relationships/hyperlink" Target="https://thunhoon.com/article/288995" TargetMode="External"/><Relationship Id="rId2452" Type="http://schemas.openxmlformats.org/officeDocument/2006/relationships/hyperlink" Target="https://thunhoon.com/article/292265" TargetMode="External"/><Relationship Id="rId3784" Type="http://schemas.openxmlformats.org/officeDocument/2006/relationships/hyperlink" Target="https://thunhoon.com/article/277874" TargetMode="External"/><Relationship Id="rId1122" Type="http://schemas.openxmlformats.org/officeDocument/2006/relationships/hyperlink" Target="https://thunhoon.com/article/288996" TargetMode="External"/><Relationship Id="rId2453" Type="http://schemas.openxmlformats.org/officeDocument/2006/relationships/hyperlink" Target="https://thunhoon.com/article/292267" TargetMode="External"/><Relationship Id="rId3783" Type="http://schemas.openxmlformats.org/officeDocument/2006/relationships/hyperlink" Target="https://thunhoon.com/article/277876" TargetMode="External"/><Relationship Id="rId1123" Type="http://schemas.openxmlformats.org/officeDocument/2006/relationships/hyperlink" Target="https://thunhoon.com/article/288997" TargetMode="External"/><Relationship Id="rId2454" Type="http://schemas.openxmlformats.org/officeDocument/2006/relationships/hyperlink" Target="https://thunhoon.com/article/292268" TargetMode="External"/><Relationship Id="rId3786" Type="http://schemas.openxmlformats.org/officeDocument/2006/relationships/hyperlink" Target="https://thunhoon.com/article/277873" TargetMode="External"/><Relationship Id="rId1124" Type="http://schemas.openxmlformats.org/officeDocument/2006/relationships/hyperlink" Target="https://thunhoon.com/article/288998" TargetMode="External"/><Relationship Id="rId2455" Type="http://schemas.openxmlformats.org/officeDocument/2006/relationships/hyperlink" Target="https://thunhoon.com/article/292241" TargetMode="External"/><Relationship Id="rId3785" Type="http://schemas.openxmlformats.org/officeDocument/2006/relationships/hyperlink" Target="https://thunhoon.com/article/277873" TargetMode="External"/><Relationship Id="rId1158" Type="http://schemas.openxmlformats.org/officeDocument/2006/relationships/hyperlink" Target="https://thunhoon.com/article/289057" TargetMode="External"/><Relationship Id="rId2489" Type="http://schemas.openxmlformats.org/officeDocument/2006/relationships/hyperlink" Target="https://thunhoon.com/article/292335" TargetMode="External"/><Relationship Id="rId1159" Type="http://schemas.openxmlformats.org/officeDocument/2006/relationships/hyperlink" Target="https://thunhoon.com/article/289077" TargetMode="External"/><Relationship Id="rId2480" Type="http://schemas.openxmlformats.org/officeDocument/2006/relationships/hyperlink" Target="https://thunhoon.com/article/292324" TargetMode="External"/><Relationship Id="rId1150" Type="http://schemas.openxmlformats.org/officeDocument/2006/relationships/hyperlink" Target="https://thunhoon.com/article/289035" TargetMode="External"/><Relationship Id="rId2481" Type="http://schemas.openxmlformats.org/officeDocument/2006/relationships/hyperlink" Target="https://thunhoon.com/article/292324" TargetMode="External"/><Relationship Id="rId1151" Type="http://schemas.openxmlformats.org/officeDocument/2006/relationships/hyperlink" Target="https://thunhoon.com/article/289043" TargetMode="External"/><Relationship Id="rId2482" Type="http://schemas.openxmlformats.org/officeDocument/2006/relationships/hyperlink" Target="https://thunhoon.com/article/292325" TargetMode="External"/><Relationship Id="rId1152" Type="http://schemas.openxmlformats.org/officeDocument/2006/relationships/hyperlink" Target="https://thunhoon.com/article/289045" TargetMode="External"/><Relationship Id="rId2483" Type="http://schemas.openxmlformats.org/officeDocument/2006/relationships/hyperlink" Target="https://thunhoon.com/article/292325" TargetMode="External"/><Relationship Id="rId1153" Type="http://schemas.openxmlformats.org/officeDocument/2006/relationships/hyperlink" Target="https://thunhoon.com/article/289047" TargetMode="External"/><Relationship Id="rId2484" Type="http://schemas.openxmlformats.org/officeDocument/2006/relationships/hyperlink" Target="https://thunhoon.com/article/292346" TargetMode="External"/><Relationship Id="rId1154" Type="http://schemas.openxmlformats.org/officeDocument/2006/relationships/hyperlink" Target="https://thunhoon.com/article/289051" TargetMode="External"/><Relationship Id="rId2485" Type="http://schemas.openxmlformats.org/officeDocument/2006/relationships/hyperlink" Target="https://thunhoon.com/article/292350" TargetMode="External"/><Relationship Id="rId1155" Type="http://schemas.openxmlformats.org/officeDocument/2006/relationships/hyperlink" Target="https://thunhoon.com/article/289055" TargetMode="External"/><Relationship Id="rId2486" Type="http://schemas.openxmlformats.org/officeDocument/2006/relationships/hyperlink" Target="https://thunhoon.com/article/292350" TargetMode="External"/><Relationship Id="rId1156" Type="http://schemas.openxmlformats.org/officeDocument/2006/relationships/hyperlink" Target="https://thunhoon.com/article/289055" TargetMode="External"/><Relationship Id="rId2487" Type="http://schemas.openxmlformats.org/officeDocument/2006/relationships/hyperlink" Target="https://thunhoon.com/article/292351" TargetMode="External"/><Relationship Id="rId1157" Type="http://schemas.openxmlformats.org/officeDocument/2006/relationships/hyperlink" Target="https://thunhoon.com/article/289055" TargetMode="External"/><Relationship Id="rId2488" Type="http://schemas.openxmlformats.org/officeDocument/2006/relationships/hyperlink" Target="https://thunhoon.com/article/292335" TargetMode="External"/><Relationship Id="rId1147" Type="http://schemas.openxmlformats.org/officeDocument/2006/relationships/hyperlink" Target="https://thunhoon.com/article/289031" TargetMode="External"/><Relationship Id="rId2478" Type="http://schemas.openxmlformats.org/officeDocument/2006/relationships/hyperlink" Target="https://thunhoon.com/article/292317" TargetMode="External"/><Relationship Id="rId1148" Type="http://schemas.openxmlformats.org/officeDocument/2006/relationships/hyperlink" Target="https://thunhoon.com/article/289031" TargetMode="External"/><Relationship Id="rId2479" Type="http://schemas.openxmlformats.org/officeDocument/2006/relationships/hyperlink" Target="https://thunhoon.com/article/292324" TargetMode="External"/><Relationship Id="rId1149" Type="http://schemas.openxmlformats.org/officeDocument/2006/relationships/hyperlink" Target="https://thunhoon.com/article/289035" TargetMode="External"/><Relationship Id="rId2470" Type="http://schemas.openxmlformats.org/officeDocument/2006/relationships/hyperlink" Target="https://thunhoon.com/article/292290" TargetMode="External"/><Relationship Id="rId1140" Type="http://schemas.openxmlformats.org/officeDocument/2006/relationships/hyperlink" Target="https://thunhoon.com/article/289015" TargetMode="External"/><Relationship Id="rId2471" Type="http://schemas.openxmlformats.org/officeDocument/2006/relationships/hyperlink" Target="https://thunhoon.com/article/292294" TargetMode="External"/><Relationship Id="rId1141" Type="http://schemas.openxmlformats.org/officeDocument/2006/relationships/hyperlink" Target="https://thunhoon.com/article/289015" TargetMode="External"/><Relationship Id="rId2472" Type="http://schemas.openxmlformats.org/officeDocument/2006/relationships/hyperlink" Target="https://thunhoon.com/article/292296" TargetMode="External"/><Relationship Id="rId1142" Type="http://schemas.openxmlformats.org/officeDocument/2006/relationships/hyperlink" Target="https://thunhoon.com/article/289028" TargetMode="External"/><Relationship Id="rId2473" Type="http://schemas.openxmlformats.org/officeDocument/2006/relationships/hyperlink" Target="https://thunhoon.com/article/292299" TargetMode="External"/><Relationship Id="rId1143" Type="http://schemas.openxmlformats.org/officeDocument/2006/relationships/hyperlink" Target="https://thunhoon.com/article/289028" TargetMode="External"/><Relationship Id="rId2474" Type="http://schemas.openxmlformats.org/officeDocument/2006/relationships/hyperlink" Target="https://thunhoon.com/article/292306" TargetMode="External"/><Relationship Id="rId1144" Type="http://schemas.openxmlformats.org/officeDocument/2006/relationships/hyperlink" Target="https://thunhoon.com/article/289029" TargetMode="External"/><Relationship Id="rId2475" Type="http://schemas.openxmlformats.org/officeDocument/2006/relationships/hyperlink" Target="https://thunhoon.com/article/292309" TargetMode="External"/><Relationship Id="rId1145" Type="http://schemas.openxmlformats.org/officeDocument/2006/relationships/hyperlink" Target="https://thunhoon.com/article/289029" TargetMode="External"/><Relationship Id="rId2476" Type="http://schemas.openxmlformats.org/officeDocument/2006/relationships/hyperlink" Target="https://thunhoon.com/article/292313" TargetMode="External"/><Relationship Id="rId1146" Type="http://schemas.openxmlformats.org/officeDocument/2006/relationships/hyperlink" Target="https://thunhoon.com/article/289031" TargetMode="External"/><Relationship Id="rId2477" Type="http://schemas.openxmlformats.org/officeDocument/2006/relationships/hyperlink" Target="https://thunhoon.com/article/292313" TargetMode="External"/><Relationship Id="rId7319" Type="http://schemas.openxmlformats.org/officeDocument/2006/relationships/hyperlink" Target="https://www.bangkokbiznews.com/finance/stock/1126904" TargetMode="External"/><Relationship Id="rId7318" Type="http://schemas.openxmlformats.org/officeDocument/2006/relationships/hyperlink" Target="https://www.bangkokbiznews.com/finance/stock/1126912" TargetMode="External"/><Relationship Id="rId7313" Type="http://schemas.openxmlformats.org/officeDocument/2006/relationships/hyperlink" Target="https://www.bangkokbiznews.com/finance/stock/1127013" TargetMode="External"/><Relationship Id="rId7312" Type="http://schemas.openxmlformats.org/officeDocument/2006/relationships/hyperlink" Target="https://www.bangkokbiznews.com/finance/stock/1127014" TargetMode="External"/><Relationship Id="rId7311" Type="http://schemas.openxmlformats.org/officeDocument/2006/relationships/hyperlink" Target="https://www.bangkokbiznews.com/finance/stock/1127066" TargetMode="External"/><Relationship Id="rId7310" Type="http://schemas.openxmlformats.org/officeDocument/2006/relationships/hyperlink" Target="https://www.bangkokbiznews.com/finance/stock/1127087" TargetMode="External"/><Relationship Id="rId7317" Type="http://schemas.openxmlformats.org/officeDocument/2006/relationships/hyperlink" Target="https://www.bangkokbiznews.com/finance/stock/1131095" TargetMode="External"/><Relationship Id="rId7316" Type="http://schemas.openxmlformats.org/officeDocument/2006/relationships/hyperlink" Target="https://www.bangkokbiznews.com/finance/stock/1126966" TargetMode="External"/><Relationship Id="rId7315" Type="http://schemas.openxmlformats.org/officeDocument/2006/relationships/hyperlink" Target="https://www.bangkokbiznews.com/finance/stock/1126995" TargetMode="External"/><Relationship Id="rId7314" Type="http://schemas.openxmlformats.org/officeDocument/2006/relationships/hyperlink" Target="https://www.bangkokbiznews.com/finance/stock/1127004" TargetMode="External"/><Relationship Id="rId7309" Type="http://schemas.openxmlformats.org/officeDocument/2006/relationships/hyperlink" Target="https://www.bangkokbiznews.com/finance/stock/1127090" TargetMode="External"/><Relationship Id="rId7308" Type="http://schemas.openxmlformats.org/officeDocument/2006/relationships/hyperlink" Target="https://www.bangkokbiznews.com/finance/stock/1127113" TargetMode="External"/><Relationship Id="rId7307" Type="http://schemas.openxmlformats.org/officeDocument/2006/relationships/hyperlink" Target="https://www.bangkokbiznews.com/finance/stock/1127131" TargetMode="External"/><Relationship Id="rId7302" Type="http://schemas.openxmlformats.org/officeDocument/2006/relationships/hyperlink" Target="https://www.bangkokbiznews.com/finance/stock/1127243" TargetMode="External"/><Relationship Id="rId7301" Type="http://schemas.openxmlformats.org/officeDocument/2006/relationships/hyperlink" Target="https://www.bangkokbiznews.com/finance/stock/1127247" TargetMode="External"/><Relationship Id="rId7300" Type="http://schemas.openxmlformats.org/officeDocument/2006/relationships/hyperlink" Target="https://www.bangkokbiznews.com/finance/stock/1127254" TargetMode="External"/><Relationship Id="rId7306" Type="http://schemas.openxmlformats.org/officeDocument/2006/relationships/hyperlink" Target="https://www.bangkokbiznews.com/finance/stock/1127134" TargetMode="External"/><Relationship Id="rId7305" Type="http://schemas.openxmlformats.org/officeDocument/2006/relationships/hyperlink" Target="https://www.bangkokbiznews.com/finance/stock/1127159" TargetMode="External"/><Relationship Id="rId7304" Type="http://schemas.openxmlformats.org/officeDocument/2006/relationships/hyperlink" Target="https://www.bangkokbiznews.com/finance/stock/1127176" TargetMode="External"/><Relationship Id="rId7303" Type="http://schemas.openxmlformats.org/officeDocument/2006/relationships/hyperlink" Target="https://www.bangkokbiznews.com/finance/stock/1127194" TargetMode="External"/><Relationship Id="rId6009" Type="http://schemas.openxmlformats.org/officeDocument/2006/relationships/hyperlink" Target="https://thunhoon.com/article/286127" TargetMode="External"/><Relationship Id="rId7331" Type="http://schemas.openxmlformats.org/officeDocument/2006/relationships/hyperlink" Target="https://www.bangkokbiznews.com/finance/stock/1126784" TargetMode="External"/><Relationship Id="rId6000" Type="http://schemas.openxmlformats.org/officeDocument/2006/relationships/hyperlink" Target="https://thunhoon.com/article/286163" TargetMode="External"/><Relationship Id="rId7330" Type="http://schemas.openxmlformats.org/officeDocument/2006/relationships/hyperlink" Target="https://www.bangkokbiznews.com/finance/stock/1126784" TargetMode="External"/><Relationship Id="rId6003" Type="http://schemas.openxmlformats.org/officeDocument/2006/relationships/hyperlink" Target="https://thunhoon.com/article/286155" TargetMode="External"/><Relationship Id="rId7335" Type="http://schemas.openxmlformats.org/officeDocument/2006/relationships/hyperlink" Target="https://www.bangkokbiznews.com/finance/stock/1131093" TargetMode="External"/><Relationship Id="rId6004" Type="http://schemas.openxmlformats.org/officeDocument/2006/relationships/hyperlink" Target="https://thunhoon.com/article/286155" TargetMode="External"/><Relationship Id="rId7334" Type="http://schemas.openxmlformats.org/officeDocument/2006/relationships/hyperlink" Target="https://www.bangkokbiznews.com/finance/stock/1126754" TargetMode="External"/><Relationship Id="rId6001" Type="http://schemas.openxmlformats.org/officeDocument/2006/relationships/hyperlink" Target="https://thunhoon.com/article/286161" TargetMode="External"/><Relationship Id="rId7333" Type="http://schemas.openxmlformats.org/officeDocument/2006/relationships/hyperlink" Target="https://www.bangkokbiznews.com/finance/stock/1126771" TargetMode="External"/><Relationship Id="rId6002" Type="http://schemas.openxmlformats.org/officeDocument/2006/relationships/hyperlink" Target="https://thunhoon.com/article/286159" TargetMode="External"/><Relationship Id="rId7332" Type="http://schemas.openxmlformats.org/officeDocument/2006/relationships/hyperlink" Target="https://www.bangkokbiznews.com/finance/stock/1126785" TargetMode="External"/><Relationship Id="rId6007" Type="http://schemas.openxmlformats.org/officeDocument/2006/relationships/hyperlink" Target="https://thunhoon.com/article/286144" TargetMode="External"/><Relationship Id="rId7339" Type="http://schemas.openxmlformats.org/officeDocument/2006/relationships/hyperlink" Target="https://www.bangkokbiznews.com/finance/stock/1126673" TargetMode="External"/><Relationship Id="rId6008" Type="http://schemas.openxmlformats.org/officeDocument/2006/relationships/hyperlink" Target="https://thunhoon.com/article/286128" TargetMode="External"/><Relationship Id="rId7338" Type="http://schemas.openxmlformats.org/officeDocument/2006/relationships/hyperlink" Target="https://www.bangkokbiznews.com/finance/stock/1126680" TargetMode="External"/><Relationship Id="rId6005" Type="http://schemas.openxmlformats.org/officeDocument/2006/relationships/hyperlink" Target="https://thunhoon.com/article/286148" TargetMode="External"/><Relationship Id="rId7337" Type="http://schemas.openxmlformats.org/officeDocument/2006/relationships/hyperlink" Target="https://www.bangkokbiznews.com/finance/stock/1126686" TargetMode="External"/><Relationship Id="rId6006" Type="http://schemas.openxmlformats.org/officeDocument/2006/relationships/hyperlink" Target="https://thunhoon.com/article/286144" TargetMode="External"/><Relationship Id="rId7336" Type="http://schemas.openxmlformats.org/officeDocument/2006/relationships/hyperlink" Target="https://www.bangkokbiznews.com/finance/stock/1126709" TargetMode="External"/><Relationship Id="rId7329" Type="http://schemas.openxmlformats.org/officeDocument/2006/relationships/hyperlink" Target="https://www.bangkokbiznews.com/finance/stock/1126789" TargetMode="External"/><Relationship Id="rId7320" Type="http://schemas.openxmlformats.org/officeDocument/2006/relationships/hyperlink" Target="https://www.bangkokbiznews.com/finance/stock/1126872" TargetMode="External"/><Relationship Id="rId7324" Type="http://schemas.openxmlformats.org/officeDocument/2006/relationships/hyperlink" Target="https://www.bangkokbiznews.com/finance/stock/1126814" TargetMode="External"/><Relationship Id="rId7323" Type="http://schemas.openxmlformats.org/officeDocument/2006/relationships/hyperlink" Target="https://www.bangkokbiznews.com/finance/stock/1126849" TargetMode="External"/><Relationship Id="rId7322" Type="http://schemas.openxmlformats.org/officeDocument/2006/relationships/hyperlink" Target="https://www.bangkokbiznews.com/finance/stock/1126864" TargetMode="External"/><Relationship Id="rId7321" Type="http://schemas.openxmlformats.org/officeDocument/2006/relationships/hyperlink" Target="https://www.bangkokbiznews.com/finance/stock/1126868" TargetMode="External"/><Relationship Id="rId7328" Type="http://schemas.openxmlformats.org/officeDocument/2006/relationships/hyperlink" Target="https://www.bangkokbiznews.com/finance/stock/1126800" TargetMode="External"/><Relationship Id="rId7327" Type="http://schemas.openxmlformats.org/officeDocument/2006/relationships/hyperlink" Target="https://www.bangkokbiznews.com/finance/stock/1126807" TargetMode="External"/><Relationship Id="rId7326" Type="http://schemas.openxmlformats.org/officeDocument/2006/relationships/hyperlink" Target="https://www.bangkokbiznews.com/finance/stock/1126811" TargetMode="External"/><Relationship Id="rId7325" Type="http://schemas.openxmlformats.org/officeDocument/2006/relationships/hyperlink" Target="https://www.bangkokbiznews.com/finance/stock/1126815" TargetMode="External"/><Relationship Id="rId6061" Type="http://schemas.openxmlformats.org/officeDocument/2006/relationships/hyperlink" Target="https://thunhoon.com/article/286389" TargetMode="External"/><Relationship Id="rId7393" Type="http://schemas.openxmlformats.org/officeDocument/2006/relationships/hyperlink" Target="https://www.bangkokbiznews.com/finance/stock/1125933" TargetMode="External"/><Relationship Id="rId6062" Type="http://schemas.openxmlformats.org/officeDocument/2006/relationships/hyperlink" Target="https://thunhoon.com/article/286505" TargetMode="External"/><Relationship Id="rId7392" Type="http://schemas.openxmlformats.org/officeDocument/2006/relationships/hyperlink" Target="https://www.bangkokbiznews.com/finance/stock/1125936" TargetMode="External"/><Relationship Id="rId7391" Type="http://schemas.openxmlformats.org/officeDocument/2006/relationships/hyperlink" Target="https://www.bangkokbiznews.com/finance/stock/1125963" TargetMode="External"/><Relationship Id="rId6060" Type="http://schemas.openxmlformats.org/officeDocument/2006/relationships/hyperlink" Target="https://thunhoon.com/article/286396" TargetMode="External"/><Relationship Id="rId7390" Type="http://schemas.openxmlformats.org/officeDocument/2006/relationships/hyperlink" Target="https://www.bangkokbiznews.com/finance/stock/1125975" TargetMode="External"/><Relationship Id="rId6065" Type="http://schemas.openxmlformats.org/officeDocument/2006/relationships/hyperlink" Target="https://thunhoon.com/article/286498" TargetMode="External"/><Relationship Id="rId7397" Type="http://schemas.openxmlformats.org/officeDocument/2006/relationships/hyperlink" Target="https://www.bangkokbiznews.com/finance/stock/1125892" TargetMode="External"/><Relationship Id="rId6066" Type="http://schemas.openxmlformats.org/officeDocument/2006/relationships/hyperlink" Target="https://thunhoon.com/article/286498" TargetMode="External"/><Relationship Id="rId7396" Type="http://schemas.openxmlformats.org/officeDocument/2006/relationships/hyperlink" Target="https://www.bangkokbiznews.com/finance/stock/1125893" TargetMode="External"/><Relationship Id="rId6063" Type="http://schemas.openxmlformats.org/officeDocument/2006/relationships/hyperlink" Target="https://thunhoon.com/article/286505" TargetMode="External"/><Relationship Id="rId7395" Type="http://schemas.openxmlformats.org/officeDocument/2006/relationships/hyperlink" Target="https://www.bangkokbiznews.com/finance/stock/1125895" TargetMode="External"/><Relationship Id="rId6064" Type="http://schemas.openxmlformats.org/officeDocument/2006/relationships/hyperlink" Target="https://thunhoon.com/article/286498" TargetMode="External"/><Relationship Id="rId7394" Type="http://schemas.openxmlformats.org/officeDocument/2006/relationships/hyperlink" Target="https://www.bangkokbiznews.com/finance/stock/1125930" TargetMode="External"/><Relationship Id="rId6069" Type="http://schemas.openxmlformats.org/officeDocument/2006/relationships/hyperlink" Target="https://thunhoon.com/article/286486" TargetMode="External"/><Relationship Id="rId6067" Type="http://schemas.openxmlformats.org/officeDocument/2006/relationships/hyperlink" Target="https://thunhoon.com/article/286486" TargetMode="External"/><Relationship Id="rId7399" Type="http://schemas.openxmlformats.org/officeDocument/2006/relationships/hyperlink" Target="https://www.bangkokbiznews.com/finance/stock/1125886" TargetMode="External"/><Relationship Id="rId6068" Type="http://schemas.openxmlformats.org/officeDocument/2006/relationships/hyperlink" Target="https://thunhoon.com/article/286486" TargetMode="External"/><Relationship Id="rId7398" Type="http://schemas.openxmlformats.org/officeDocument/2006/relationships/hyperlink" Target="https://www.bangkokbiznews.com/finance/stock/1125890" TargetMode="External"/><Relationship Id="rId6050" Type="http://schemas.openxmlformats.org/officeDocument/2006/relationships/hyperlink" Target="https://thunhoon.com/article/286352" TargetMode="External"/><Relationship Id="rId7382" Type="http://schemas.openxmlformats.org/officeDocument/2006/relationships/hyperlink" Target="https://www.bangkokbiznews.com/finance/stock/1126139" TargetMode="External"/><Relationship Id="rId6051" Type="http://schemas.openxmlformats.org/officeDocument/2006/relationships/hyperlink" Target="https://thunhoon.com/article/286352" TargetMode="External"/><Relationship Id="rId7381" Type="http://schemas.openxmlformats.org/officeDocument/2006/relationships/hyperlink" Target="https://www.bangkokbiznews.com/finance/stock/1126151" TargetMode="External"/><Relationship Id="rId7380" Type="http://schemas.openxmlformats.org/officeDocument/2006/relationships/hyperlink" Target="https://www.bangkokbiznews.com/finance/stock/1126198" TargetMode="External"/><Relationship Id="rId6054" Type="http://schemas.openxmlformats.org/officeDocument/2006/relationships/hyperlink" Target="https://thunhoon.com/article/286340" TargetMode="External"/><Relationship Id="rId7386" Type="http://schemas.openxmlformats.org/officeDocument/2006/relationships/hyperlink" Target="https://www.bangkokbiznews.com/finance/stock/1126054" TargetMode="External"/><Relationship Id="rId6055" Type="http://schemas.openxmlformats.org/officeDocument/2006/relationships/hyperlink" Target="https://thunhoon.com/article/286314" TargetMode="External"/><Relationship Id="rId7385" Type="http://schemas.openxmlformats.org/officeDocument/2006/relationships/hyperlink" Target="https://www.bangkokbiznews.com/finance/stock/1126063" TargetMode="External"/><Relationship Id="rId6052" Type="http://schemas.openxmlformats.org/officeDocument/2006/relationships/hyperlink" Target="https://thunhoon.com/article/286352" TargetMode="External"/><Relationship Id="rId7384" Type="http://schemas.openxmlformats.org/officeDocument/2006/relationships/hyperlink" Target="https://www.bangkokbiznews.com/finance/stock/1126067" TargetMode="External"/><Relationship Id="rId6053" Type="http://schemas.openxmlformats.org/officeDocument/2006/relationships/hyperlink" Target="https://thunhoon.com/article/286350" TargetMode="External"/><Relationship Id="rId7383" Type="http://schemas.openxmlformats.org/officeDocument/2006/relationships/hyperlink" Target="https://www.bangkokbiznews.com/finance/stock/1126071" TargetMode="External"/><Relationship Id="rId6058" Type="http://schemas.openxmlformats.org/officeDocument/2006/relationships/hyperlink" Target="https://thunhoon.com/article/286394" TargetMode="External"/><Relationship Id="rId6059" Type="http://schemas.openxmlformats.org/officeDocument/2006/relationships/hyperlink" Target="https://thunhoon.com/article/286394" TargetMode="External"/><Relationship Id="rId7389" Type="http://schemas.openxmlformats.org/officeDocument/2006/relationships/hyperlink" Target="https://www.bangkokbiznews.com/finance/stock/1125983" TargetMode="External"/><Relationship Id="rId6056" Type="http://schemas.openxmlformats.org/officeDocument/2006/relationships/hyperlink" Target="https://thunhoon.com/article/286400" TargetMode="External"/><Relationship Id="rId7388" Type="http://schemas.openxmlformats.org/officeDocument/2006/relationships/hyperlink" Target="https://www.bangkokbiznews.com/finance/stock/1125992" TargetMode="External"/><Relationship Id="rId6057" Type="http://schemas.openxmlformats.org/officeDocument/2006/relationships/hyperlink" Target="https://thunhoon.com/article/286405" TargetMode="External"/><Relationship Id="rId7387" Type="http://schemas.openxmlformats.org/officeDocument/2006/relationships/hyperlink" Target="https://www.bangkokbiznews.com/finance/stock/1126012" TargetMode="External"/><Relationship Id="rId3810" Type="http://schemas.openxmlformats.org/officeDocument/2006/relationships/hyperlink" Target="https://thunhoon.com/article/277930" TargetMode="External"/><Relationship Id="rId3812" Type="http://schemas.openxmlformats.org/officeDocument/2006/relationships/hyperlink" Target="https://thunhoon.com/article/277929" TargetMode="External"/><Relationship Id="rId3811" Type="http://schemas.openxmlformats.org/officeDocument/2006/relationships/hyperlink" Target="https://thunhoon.com/article/277930" TargetMode="External"/><Relationship Id="rId3814" Type="http://schemas.openxmlformats.org/officeDocument/2006/relationships/hyperlink" Target="https://thunhoon.com/article/278064" TargetMode="External"/><Relationship Id="rId3813" Type="http://schemas.openxmlformats.org/officeDocument/2006/relationships/hyperlink" Target="https://thunhoon.com/article/277929" TargetMode="External"/><Relationship Id="rId3816" Type="http://schemas.openxmlformats.org/officeDocument/2006/relationships/hyperlink" Target="https://thunhoon.com/article/278054" TargetMode="External"/><Relationship Id="rId3815" Type="http://schemas.openxmlformats.org/officeDocument/2006/relationships/hyperlink" Target="https://thunhoon.com/article/278064" TargetMode="External"/><Relationship Id="rId3818" Type="http://schemas.openxmlformats.org/officeDocument/2006/relationships/hyperlink" Target="https://thunhoon.com/article/278031" TargetMode="External"/><Relationship Id="rId3817" Type="http://schemas.openxmlformats.org/officeDocument/2006/relationships/hyperlink" Target="https://thunhoon.com/article/278054" TargetMode="External"/><Relationship Id="rId3819" Type="http://schemas.openxmlformats.org/officeDocument/2006/relationships/hyperlink" Target="https://thunhoon.com/article/278031" TargetMode="External"/><Relationship Id="rId6090" Type="http://schemas.openxmlformats.org/officeDocument/2006/relationships/hyperlink" Target="https://thunhoon.com/article/286557" TargetMode="External"/><Relationship Id="rId6091" Type="http://schemas.openxmlformats.org/officeDocument/2006/relationships/hyperlink" Target="https://thunhoon.com/article/286555" TargetMode="External"/><Relationship Id="rId6083" Type="http://schemas.openxmlformats.org/officeDocument/2006/relationships/hyperlink" Target="https://thunhoon.com/article/286426" TargetMode="External"/><Relationship Id="rId6084" Type="http://schemas.openxmlformats.org/officeDocument/2006/relationships/hyperlink" Target="https://thunhoon.com/article/286433" TargetMode="External"/><Relationship Id="rId6081" Type="http://schemas.openxmlformats.org/officeDocument/2006/relationships/hyperlink" Target="https://thunhoon.com/article/286427" TargetMode="External"/><Relationship Id="rId6082" Type="http://schemas.openxmlformats.org/officeDocument/2006/relationships/hyperlink" Target="https://thunhoon.com/article/286426" TargetMode="External"/><Relationship Id="rId6087" Type="http://schemas.openxmlformats.org/officeDocument/2006/relationships/hyperlink" Target="https://thunhoon.com/article/286587" TargetMode="External"/><Relationship Id="rId6088" Type="http://schemas.openxmlformats.org/officeDocument/2006/relationships/hyperlink" Target="https://thunhoon.com/article/286587" TargetMode="External"/><Relationship Id="rId6085" Type="http://schemas.openxmlformats.org/officeDocument/2006/relationships/hyperlink" Target="https://thunhoon.com/article/286433" TargetMode="External"/><Relationship Id="rId6086" Type="http://schemas.openxmlformats.org/officeDocument/2006/relationships/hyperlink" Target="https://thunhoon.com/article/286587" TargetMode="External"/><Relationship Id="rId6089" Type="http://schemas.openxmlformats.org/officeDocument/2006/relationships/hyperlink" Target="https://thunhoon.com/article/286577" TargetMode="External"/><Relationship Id="rId3801" Type="http://schemas.openxmlformats.org/officeDocument/2006/relationships/hyperlink" Target="https://thunhoon.com/article/277961" TargetMode="External"/><Relationship Id="rId3800" Type="http://schemas.openxmlformats.org/officeDocument/2006/relationships/hyperlink" Target="https://thunhoon.com/article/277961" TargetMode="External"/><Relationship Id="rId3803" Type="http://schemas.openxmlformats.org/officeDocument/2006/relationships/hyperlink" Target="https://thunhoon.com/article/277928" TargetMode="External"/><Relationship Id="rId3802" Type="http://schemas.openxmlformats.org/officeDocument/2006/relationships/hyperlink" Target="https://thunhoon.com/article/277948" TargetMode="External"/><Relationship Id="rId3805" Type="http://schemas.openxmlformats.org/officeDocument/2006/relationships/hyperlink" Target="https://thunhoon.com/article/277937" TargetMode="External"/><Relationship Id="rId3804" Type="http://schemas.openxmlformats.org/officeDocument/2006/relationships/hyperlink" Target="https://thunhoon.com/article/277926" TargetMode="External"/><Relationship Id="rId3807" Type="http://schemas.openxmlformats.org/officeDocument/2006/relationships/hyperlink" Target="https://thunhoon.com/article/277927" TargetMode="External"/><Relationship Id="rId3806" Type="http://schemas.openxmlformats.org/officeDocument/2006/relationships/hyperlink" Target="https://thunhoon.com/article/277937" TargetMode="External"/><Relationship Id="rId3809" Type="http://schemas.openxmlformats.org/officeDocument/2006/relationships/hyperlink" Target="https://thunhoon.com/article/277930" TargetMode="External"/><Relationship Id="rId3808" Type="http://schemas.openxmlformats.org/officeDocument/2006/relationships/hyperlink" Target="https://thunhoon.com/article/277927" TargetMode="External"/><Relationship Id="rId6080" Type="http://schemas.openxmlformats.org/officeDocument/2006/relationships/hyperlink" Target="https://thunhoon.com/article/286435" TargetMode="External"/><Relationship Id="rId6072" Type="http://schemas.openxmlformats.org/officeDocument/2006/relationships/hyperlink" Target="https://thunhoon.com/article/286462" TargetMode="External"/><Relationship Id="rId6073" Type="http://schemas.openxmlformats.org/officeDocument/2006/relationships/hyperlink" Target="https://thunhoon.com/article/286460" TargetMode="External"/><Relationship Id="rId6070" Type="http://schemas.openxmlformats.org/officeDocument/2006/relationships/hyperlink" Target="https://thunhoon.com/article/286462" TargetMode="External"/><Relationship Id="rId6071" Type="http://schemas.openxmlformats.org/officeDocument/2006/relationships/hyperlink" Target="https://thunhoon.com/article/286462" TargetMode="External"/><Relationship Id="rId6076" Type="http://schemas.openxmlformats.org/officeDocument/2006/relationships/hyperlink" Target="https://thunhoon.com/article/286452" TargetMode="External"/><Relationship Id="rId6077" Type="http://schemas.openxmlformats.org/officeDocument/2006/relationships/hyperlink" Target="https://thunhoon.com/article/286450" TargetMode="External"/><Relationship Id="rId6074" Type="http://schemas.openxmlformats.org/officeDocument/2006/relationships/hyperlink" Target="https://thunhoon.com/article/286457" TargetMode="External"/><Relationship Id="rId6075" Type="http://schemas.openxmlformats.org/officeDocument/2006/relationships/hyperlink" Target="https://thunhoon.com/article/286452" TargetMode="External"/><Relationship Id="rId6078" Type="http://schemas.openxmlformats.org/officeDocument/2006/relationships/hyperlink" Target="https://thunhoon.com/article/286450" TargetMode="External"/><Relationship Id="rId6079" Type="http://schemas.openxmlformats.org/officeDocument/2006/relationships/hyperlink" Target="https://thunhoon.com/article/286449" TargetMode="External"/><Relationship Id="rId6021" Type="http://schemas.openxmlformats.org/officeDocument/2006/relationships/hyperlink" Target="https://thunhoon.com/article/286296" TargetMode="External"/><Relationship Id="rId7353" Type="http://schemas.openxmlformats.org/officeDocument/2006/relationships/hyperlink" Target="https://www.bangkokbiznews.com/finance/stock/1126580" TargetMode="External"/><Relationship Id="rId6022" Type="http://schemas.openxmlformats.org/officeDocument/2006/relationships/hyperlink" Target="https://thunhoon.com/article/286284" TargetMode="External"/><Relationship Id="rId7352" Type="http://schemas.openxmlformats.org/officeDocument/2006/relationships/hyperlink" Target="https://www.bangkokbiznews.com/finance/stock/1126587" TargetMode="External"/><Relationship Id="rId7351" Type="http://schemas.openxmlformats.org/officeDocument/2006/relationships/hyperlink" Target="https://www.bangkokbiznews.com/finance/stock/1126597" TargetMode="External"/><Relationship Id="rId6020" Type="http://schemas.openxmlformats.org/officeDocument/2006/relationships/hyperlink" Target="https://thunhoon.com/article/286315" TargetMode="External"/><Relationship Id="rId7350" Type="http://schemas.openxmlformats.org/officeDocument/2006/relationships/hyperlink" Target="https://www.bangkokbiznews.com/finance/stock/1126610" TargetMode="External"/><Relationship Id="rId6025" Type="http://schemas.openxmlformats.org/officeDocument/2006/relationships/hyperlink" Target="https://thunhoon.com/article/286272" TargetMode="External"/><Relationship Id="rId7357" Type="http://schemas.openxmlformats.org/officeDocument/2006/relationships/hyperlink" Target="https://www.bangkokbiznews.com/finance/stock/1126548" TargetMode="External"/><Relationship Id="rId6026" Type="http://schemas.openxmlformats.org/officeDocument/2006/relationships/hyperlink" Target="https://thunhoon.com/article/286271" TargetMode="External"/><Relationship Id="rId7356" Type="http://schemas.openxmlformats.org/officeDocument/2006/relationships/hyperlink" Target="https://www.bangkokbiznews.com/finance/stock/1126568" TargetMode="External"/><Relationship Id="rId6023" Type="http://schemas.openxmlformats.org/officeDocument/2006/relationships/hyperlink" Target="https://thunhoon.com/article/286284" TargetMode="External"/><Relationship Id="rId7355" Type="http://schemas.openxmlformats.org/officeDocument/2006/relationships/hyperlink" Target="https://www.bangkokbiznews.com/finance/stock/1126573" TargetMode="External"/><Relationship Id="rId6024" Type="http://schemas.openxmlformats.org/officeDocument/2006/relationships/hyperlink" Target="https://thunhoon.com/article/286277" TargetMode="External"/><Relationship Id="rId7354" Type="http://schemas.openxmlformats.org/officeDocument/2006/relationships/hyperlink" Target="https://www.bangkokbiznews.com/finance/stock/1126573" TargetMode="External"/><Relationship Id="rId6029" Type="http://schemas.openxmlformats.org/officeDocument/2006/relationships/hyperlink" Target="https://thunhoon.com/article/286263" TargetMode="External"/><Relationship Id="rId6027" Type="http://schemas.openxmlformats.org/officeDocument/2006/relationships/hyperlink" Target="https://thunhoon.com/article/286271" TargetMode="External"/><Relationship Id="rId7359" Type="http://schemas.openxmlformats.org/officeDocument/2006/relationships/hyperlink" Target="https://www.bangkokbiznews.com/finance/stock/1126512" TargetMode="External"/><Relationship Id="rId6028" Type="http://schemas.openxmlformats.org/officeDocument/2006/relationships/hyperlink" Target="https://thunhoon.com/article/286271" TargetMode="External"/><Relationship Id="rId7358" Type="http://schemas.openxmlformats.org/officeDocument/2006/relationships/hyperlink" Target="https://www.bangkokbiznews.com/finance/stock/1131094" TargetMode="External"/><Relationship Id="rId6010" Type="http://schemas.openxmlformats.org/officeDocument/2006/relationships/hyperlink" Target="https://thunhoon.com/article/286126" TargetMode="External"/><Relationship Id="rId7342" Type="http://schemas.openxmlformats.org/officeDocument/2006/relationships/hyperlink" Target="https://www.bangkokbiznews.com/finance/stock/1126657" TargetMode="External"/><Relationship Id="rId6011" Type="http://schemas.openxmlformats.org/officeDocument/2006/relationships/hyperlink" Target="https://thunhoon.com/article/286125" TargetMode="External"/><Relationship Id="rId7341" Type="http://schemas.openxmlformats.org/officeDocument/2006/relationships/hyperlink" Target="https://www.bangkokbiznews.com/finance/stock/1126658" TargetMode="External"/><Relationship Id="rId7340" Type="http://schemas.openxmlformats.org/officeDocument/2006/relationships/hyperlink" Target="https://www.bangkokbiznews.com/finance/stock/1126664" TargetMode="External"/><Relationship Id="rId6014" Type="http://schemas.openxmlformats.org/officeDocument/2006/relationships/hyperlink" Target="https://thunhoon.com/article/286135" TargetMode="External"/><Relationship Id="rId7346" Type="http://schemas.openxmlformats.org/officeDocument/2006/relationships/hyperlink" Target="https://www.bangkokbiznews.com/finance/stock/1126617" TargetMode="External"/><Relationship Id="rId6015" Type="http://schemas.openxmlformats.org/officeDocument/2006/relationships/hyperlink" Target="https://thunhoon.com/article/286138" TargetMode="External"/><Relationship Id="rId7345" Type="http://schemas.openxmlformats.org/officeDocument/2006/relationships/hyperlink" Target="https://www.bangkokbiznews.com/finance/stock/1126619" TargetMode="External"/><Relationship Id="rId6012" Type="http://schemas.openxmlformats.org/officeDocument/2006/relationships/hyperlink" Target="https://thunhoon.com/article/286125" TargetMode="External"/><Relationship Id="rId7344" Type="http://schemas.openxmlformats.org/officeDocument/2006/relationships/hyperlink" Target="https://www.bangkokbiznews.com/finance/stock/1126622" TargetMode="External"/><Relationship Id="rId6013" Type="http://schemas.openxmlformats.org/officeDocument/2006/relationships/hyperlink" Target="https://thunhoon.com/article/286135" TargetMode="External"/><Relationship Id="rId7343" Type="http://schemas.openxmlformats.org/officeDocument/2006/relationships/hyperlink" Target="https://www.bangkokbiznews.com/finance/stock/1126655" TargetMode="External"/><Relationship Id="rId6018" Type="http://schemas.openxmlformats.org/officeDocument/2006/relationships/hyperlink" Target="https://thunhoon.com/article/286315" TargetMode="External"/><Relationship Id="rId6019" Type="http://schemas.openxmlformats.org/officeDocument/2006/relationships/hyperlink" Target="https://thunhoon.com/article/286315" TargetMode="External"/><Relationship Id="rId7349" Type="http://schemas.openxmlformats.org/officeDocument/2006/relationships/hyperlink" Target="https://www.bangkokbiznews.com/finance/stock/1126612" TargetMode="External"/><Relationship Id="rId6016" Type="http://schemas.openxmlformats.org/officeDocument/2006/relationships/hyperlink" Target="https://thunhoon.com/article/286137" TargetMode="External"/><Relationship Id="rId7348" Type="http://schemas.openxmlformats.org/officeDocument/2006/relationships/hyperlink" Target="https://www.bangkokbiznews.com/finance/stock/1126614" TargetMode="External"/><Relationship Id="rId6017" Type="http://schemas.openxmlformats.org/officeDocument/2006/relationships/hyperlink" Target="https://thunhoon.com/article/286318" TargetMode="External"/><Relationship Id="rId7347" Type="http://schemas.openxmlformats.org/officeDocument/2006/relationships/hyperlink" Target="https://www.bangkokbiznews.com/finance/stock/1126617" TargetMode="External"/><Relationship Id="rId7371" Type="http://schemas.openxmlformats.org/officeDocument/2006/relationships/hyperlink" Target="https://www.bangkokbiznews.com/finance/stock/1126289" TargetMode="External"/><Relationship Id="rId6040" Type="http://schemas.openxmlformats.org/officeDocument/2006/relationships/hyperlink" Target="https://thunhoon.com/article/286384" TargetMode="External"/><Relationship Id="rId7370" Type="http://schemas.openxmlformats.org/officeDocument/2006/relationships/hyperlink" Target="https://www.bangkokbiznews.com/finance/stock/1126292" TargetMode="External"/><Relationship Id="rId6043" Type="http://schemas.openxmlformats.org/officeDocument/2006/relationships/hyperlink" Target="https://thunhoon.com/article/286367" TargetMode="External"/><Relationship Id="rId7375" Type="http://schemas.openxmlformats.org/officeDocument/2006/relationships/hyperlink" Target="https://www.bangkokbiznews.com/finance/stock/1126260" TargetMode="External"/><Relationship Id="rId6044" Type="http://schemas.openxmlformats.org/officeDocument/2006/relationships/hyperlink" Target="https://thunhoon.com/article/286367" TargetMode="External"/><Relationship Id="rId7374" Type="http://schemas.openxmlformats.org/officeDocument/2006/relationships/hyperlink" Target="https://www.bangkokbiznews.com/finance/stock/1126259" TargetMode="External"/><Relationship Id="rId6041" Type="http://schemas.openxmlformats.org/officeDocument/2006/relationships/hyperlink" Target="https://thunhoon.com/article/286384" TargetMode="External"/><Relationship Id="rId7373" Type="http://schemas.openxmlformats.org/officeDocument/2006/relationships/hyperlink" Target="https://www.bangkokbiznews.com/finance/stock/1126261" TargetMode="External"/><Relationship Id="rId6042" Type="http://schemas.openxmlformats.org/officeDocument/2006/relationships/hyperlink" Target="https://thunhoon.com/article/286384" TargetMode="External"/><Relationship Id="rId7372" Type="http://schemas.openxmlformats.org/officeDocument/2006/relationships/hyperlink" Target="https://www.bangkokbiznews.com/finance/stock/1126262" TargetMode="External"/><Relationship Id="rId6047" Type="http://schemas.openxmlformats.org/officeDocument/2006/relationships/hyperlink" Target="https://thunhoon.com/article/286361" TargetMode="External"/><Relationship Id="rId7379" Type="http://schemas.openxmlformats.org/officeDocument/2006/relationships/hyperlink" Target="https://www.bangkokbiznews.com/finance/stock/1126221" TargetMode="External"/><Relationship Id="rId6048" Type="http://schemas.openxmlformats.org/officeDocument/2006/relationships/hyperlink" Target="https://thunhoon.com/article/286360" TargetMode="External"/><Relationship Id="rId7378" Type="http://schemas.openxmlformats.org/officeDocument/2006/relationships/hyperlink" Target="https://www.bangkokbiznews.com/finance/stock/1126236" TargetMode="External"/><Relationship Id="rId6045" Type="http://schemas.openxmlformats.org/officeDocument/2006/relationships/hyperlink" Target="https://thunhoon.com/article/286367" TargetMode="External"/><Relationship Id="rId7377" Type="http://schemas.openxmlformats.org/officeDocument/2006/relationships/hyperlink" Target="https://www.bangkokbiznews.com/finance/stock/1126244" TargetMode="External"/><Relationship Id="rId6046" Type="http://schemas.openxmlformats.org/officeDocument/2006/relationships/hyperlink" Target="https://thunhoon.com/article/286364" TargetMode="External"/><Relationship Id="rId7376" Type="http://schemas.openxmlformats.org/officeDocument/2006/relationships/hyperlink" Target="https://www.bangkokbiznews.com/finance/stock/1126252" TargetMode="External"/><Relationship Id="rId6049" Type="http://schemas.openxmlformats.org/officeDocument/2006/relationships/hyperlink" Target="https://thunhoon.com/article/286360" TargetMode="External"/><Relationship Id="rId7360" Type="http://schemas.openxmlformats.org/officeDocument/2006/relationships/hyperlink" Target="https://www.bangkokbiznews.com/finance/stock/1126476" TargetMode="External"/><Relationship Id="rId6032" Type="http://schemas.openxmlformats.org/officeDocument/2006/relationships/hyperlink" Target="https://thunhoon.com/article/286252" TargetMode="External"/><Relationship Id="rId7364" Type="http://schemas.openxmlformats.org/officeDocument/2006/relationships/hyperlink" Target="https://www.bangkokbiznews.com/finance/stock/1126457" TargetMode="External"/><Relationship Id="rId6033" Type="http://schemas.openxmlformats.org/officeDocument/2006/relationships/hyperlink" Target="https://thunhoon.com/article/286218" TargetMode="External"/><Relationship Id="rId7363" Type="http://schemas.openxmlformats.org/officeDocument/2006/relationships/hyperlink" Target="https://www.bangkokbiznews.com/finance/stock/1126459" TargetMode="External"/><Relationship Id="rId6030" Type="http://schemas.openxmlformats.org/officeDocument/2006/relationships/hyperlink" Target="https://thunhoon.com/article/286259" TargetMode="External"/><Relationship Id="rId7362" Type="http://schemas.openxmlformats.org/officeDocument/2006/relationships/hyperlink" Target="https://www.bangkokbiznews.com/finance/stock/1126462" TargetMode="External"/><Relationship Id="rId6031" Type="http://schemas.openxmlformats.org/officeDocument/2006/relationships/hyperlink" Target="https://thunhoon.com/article/286254" TargetMode="External"/><Relationship Id="rId7361" Type="http://schemas.openxmlformats.org/officeDocument/2006/relationships/hyperlink" Target="https://www.bangkokbiznews.com/finance/stock/1126461" TargetMode="External"/><Relationship Id="rId6036" Type="http://schemas.openxmlformats.org/officeDocument/2006/relationships/hyperlink" Target="https://thunhoon.com/article/286398" TargetMode="External"/><Relationship Id="rId7368" Type="http://schemas.openxmlformats.org/officeDocument/2006/relationships/hyperlink" Target="https://www.bangkokbiznews.com/finance/stock/1126348" TargetMode="External"/><Relationship Id="rId6037" Type="http://schemas.openxmlformats.org/officeDocument/2006/relationships/hyperlink" Target="https://thunhoon.com/article/286398" TargetMode="External"/><Relationship Id="rId7367" Type="http://schemas.openxmlformats.org/officeDocument/2006/relationships/hyperlink" Target="https://www.bangkokbiznews.com/finance/stock/1126372" TargetMode="External"/><Relationship Id="rId6034" Type="http://schemas.openxmlformats.org/officeDocument/2006/relationships/hyperlink" Target="https://thunhoon.com/article/286218" TargetMode="External"/><Relationship Id="rId7366" Type="http://schemas.openxmlformats.org/officeDocument/2006/relationships/hyperlink" Target="https://www.bangkokbiznews.com/finance/stock/1126377" TargetMode="External"/><Relationship Id="rId6035" Type="http://schemas.openxmlformats.org/officeDocument/2006/relationships/hyperlink" Target="https://thunhoon.com/article/286408" TargetMode="External"/><Relationship Id="rId7365" Type="http://schemas.openxmlformats.org/officeDocument/2006/relationships/hyperlink" Target="https://www.bangkokbiznews.com/blogs/finance/stock/1126441" TargetMode="External"/><Relationship Id="rId6038" Type="http://schemas.openxmlformats.org/officeDocument/2006/relationships/hyperlink" Target="https://thunhoon.com/article/286398" TargetMode="External"/><Relationship Id="rId6039" Type="http://schemas.openxmlformats.org/officeDocument/2006/relationships/hyperlink" Target="https://thunhoon.com/article/286384" TargetMode="External"/><Relationship Id="rId7369" Type="http://schemas.openxmlformats.org/officeDocument/2006/relationships/hyperlink" Target="https://www.bangkokbiznews.com/finance/stock/1126296" TargetMode="External"/><Relationship Id="rId1213" Type="http://schemas.openxmlformats.org/officeDocument/2006/relationships/hyperlink" Target="https://thunhoon.com/article/289182" TargetMode="External"/><Relationship Id="rId2544" Type="http://schemas.openxmlformats.org/officeDocument/2006/relationships/hyperlink" Target="https://thunhoon.com/article/292493" TargetMode="External"/><Relationship Id="rId3876" Type="http://schemas.openxmlformats.org/officeDocument/2006/relationships/hyperlink" Target="https://thunhoon.com/article/278281" TargetMode="External"/><Relationship Id="rId1214" Type="http://schemas.openxmlformats.org/officeDocument/2006/relationships/hyperlink" Target="https://thunhoon.com/article/289184" TargetMode="External"/><Relationship Id="rId2545" Type="http://schemas.openxmlformats.org/officeDocument/2006/relationships/hyperlink" Target="https://thunhoon.com/article/292493" TargetMode="External"/><Relationship Id="rId3875" Type="http://schemas.openxmlformats.org/officeDocument/2006/relationships/hyperlink" Target="https://thunhoon.com/article/278281" TargetMode="External"/><Relationship Id="rId1215" Type="http://schemas.openxmlformats.org/officeDocument/2006/relationships/hyperlink" Target="https://thunhoon.com/article/289184" TargetMode="External"/><Relationship Id="rId2546" Type="http://schemas.openxmlformats.org/officeDocument/2006/relationships/hyperlink" Target="https://thunhoon.com/article/292495" TargetMode="External"/><Relationship Id="rId3878" Type="http://schemas.openxmlformats.org/officeDocument/2006/relationships/hyperlink" Target="https://thunhoon.com/article/278252" TargetMode="External"/><Relationship Id="rId1216" Type="http://schemas.openxmlformats.org/officeDocument/2006/relationships/hyperlink" Target="https://thunhoon.com/article/289179" TargetMode="External"/><Relationship Id="rId2547" Type="http://schemas.openxmlformats.org/officeDocument/2006/relationships/hyperlink" Target="https://thunhoon.com/article/292496" TargetMode="External"/><Relationship Id="rId3877" Type="http://schemas.openxmlformats.org/officeDocument/2006/relationships/hyperlink" Target="https://thunhoon.com/article/278262" TargetMode="External"/><Relationship Id="rId1217" Type="http://schemas.openxmlformats.org/officeDocument/2006/relationships/hyperlink" Target="https://thunhoon.com/article/289180" TargetMode="External"/><Relationship Id="rId2548" Type="http://schemas.openxmlformats.org/officeDocument/2006/relationships/hyperlink" Target="https://thunhoon.com/article/292497" TargetMode="External"/><Relationship Id="rId1218" Type="http://schemas.openxmlformats.org/officeDocument/2006/relationships/hyperlink" Target="https://thunhoon.com/article/289180" TargetMode="External"/><Relationship Id="rId2549" Type="http://schemas.openxmlformats.org/officeDocument/2006/relationships/hyperlink" Target="https://thunhoon.com/article/292497" TargetMode="External"/><Relationship Id="rId3879" Type="http://schemas.openxmlformats.org/officeDocument/2006/relationships/hyperlink" Target="https://thunhoon.com/article/278247" TargetMode="External"/><Relationship Id="rId1219" Type="http://schemas.openxmlformats.org/officeDocument/2006/relationships/hyperlink" Target="https://thunhoon.com/article/289162" TargetMode="External"/><Relationship Id="rId3870" Type="http://schemas.openxmlformats.org/officeDocument/2006/relationships/hyperlink" Target="https://thunhoon.com/article/278149" TargetMode="External"/><Relationship Id="rId2540" Type="http://schemas.openxmlformats.org/officeDocument/2006/relationships/hyperlink" Target="https://thunhoon.com/article/292484" TargetMode="External"/><Relationship Id="rId3872" Type="http://schemas.openxmlformats.org/officeDocument/2006/relationships/hyperlink" Target="https://thunhoon.com/article/278296" TargetMode="External"/><Relationship Id="rId1210" Type="http://schemas.openxmlformats.org/officeDocument/2006/relationships/hyperlink" Target="https://thunhoon.com/article/289174" TargetMode="External"/><Relationship Id="rId2541" Type="http://schemas.openxmlformats.org/officeDocument/2006/relationships/hyperlink" Target="https://thunhoon.com/article/292488" TargetMode="External"/><Relationship Id="rId3871" Type="http://schemas.openxmlformats.org/officeDocument/2006/relationships/hyperlink" Target="https://thunhoon.com/article/278142" TargetMode="External"/><Relationship Id="rId1211" Type="http://schemas.openxmlformats.org/officeDocument/2006/relationships/hyperlink" Target="https://thunhoon.com/article/289177" TargetMode="External"/><Relationship Id="rId2542" Type="http://schemas.openxmlformats.org/officeDocument/2006/relationships/hyperlink" Target="https://thunhoon.com/article/292488" TargetMode="External"/><Relationship Id="rId3874" Type="http://schemas.openxmlformats.org/officeDocument/2006/relationships/hyperlink" Target="https://thunhoon.com/article/278281" TargetMode="External"/><Relationship Id="rId1212" Type="http://schemas.openxmlformats.org/officeDocument/2006/relationships/hyperlink" Target="https://thunhoon.com/article/289177" TargetMode="External"/><Relationship Id="rId2543" Type="http://schemas.openxmlformats.org/officeDocument/2006/relationships/hyperlink" Target="https://thunhoon.com/article/292489" TargetMode="External"/><Relationship Id="rId3873" Type="http://schemas.openxmlformats.org/officeDocument/2006/relationships/hyperlink" Target="https://thunhoon.com/article/278293" TargetMode="External"/><Relationship Id="rId1202" Type="http://schemas.openxmlformats.org/officeDocument/2006/relationships/hyperlink" Target="https://thunhoon.com/article/289146" TargetMode="External"/><Relationship Id="rId2533" Type="http://schemas.openxmlformats.org/officeDocument/2006/relationships/hyperlink" Target="https://thunhoon.com/article/292455" TargetMode="External"/><Relationship Id="rId3865" Type="http://schemas.openxmlformats.org/officeDocument/2006/relationships/hyperlink" Target="https://thunhoon.com/article/278166" TargetMode="External"/><Relationship Id="rId1203" Type="http://schemas.openxmlformats.org/officeDocument/2006/relationships/hyperlink" Target="https://thunhoon.com/article/289146" TargetMode="External"/><Relationship Id="rId2534" Type="http://schemas.openxmlformats.org/officeDocument/2006/relationships/hyperlink" Target="https://thunhoon.com/article/292461" TargetMode="External"/><Relationship Id="rId3864" Type="http://schemas.openxmlformats.org/officeDocument/2006/relationships/hyperlink" Target="https://thunhoon.com/article/278172" TargetMode="External"/><Relationship Id="rId1204" Type="http://schemas.openxmlformats.org/officeDocument/2006/relationships/hyperlink" Target="https://thunhoon.com/article/289148" TargetMode="External"/><Relationship Id="rId2535" Type="http://schemas.openxmlformats.org/officeDocument/2006/relationships/hyperlink" Target="https://thunhoon.com/article/292469" TargetMode="External"/><Relationship Id="rId3867" Type="http://schemas.openxmlformats.org/officeDocument/2006/relationships/hyperlink" Target="https://thunhoon.com/article/278154" TargetMode="External"/><Relationship Id="rId1205" Type="http://schemas.openxmlformats.org/officeDocument/2006/relationships/hyperlink" Target="https://thunhoon.com/article/289156" TargetMode="External"/><Relationship Id="rId2536" Type="http://schemas.openxmlformats.org/officeDocument/2006/relationships/hyperlink" Target="https://thunhoon.com/article/292473" TargetMode="External"/><Relationship Id="rId3866" Type="http://schemas.openxmlformats.org/officeDocument/2006/relationships/hyperlink" Target="https://thunhoon.com/article/278166" TargetMode="External"/><Relationship Id="rId1206" Type="http://schemas.openxmlformats.org/officeDocument/2006/relationships/hyperlink" Target="https://thunhoon.com/article/289160" TargetMode="External"/><Relationship Id="rId2537" Type="http://schemas.openxmlformats.org/officeDocument/2006/relationships/hyperlink" Target="https://thunhoon.com/article/292475" TargetMode="External"/><Relationship Id="rId3869" Type="http://schemas.openxmlformats.org/officeDocument/2006/relationships/hyperlink" Target="https://thunhoon.com/article/278149" TargetMode="External"/><Relationship Id="rId1207" Type="http://schemas.openxmlformats.org/officeDocument/2006/relationships/hyperlink" Target="https://thunhoon.com/article/289163" TargetMode="External"/><Relationship Id="rId2538" Type="http://schemas.openxmlformats.org/officeDocument/2006/relationships/hyperlink" Target="https://thunhoon.com/article/292475" TargetMode="External"/><Relationship Id="rId3868" Type="http://schemas.openxmlformats.org/officeDocument/2006/relationships/hyperlink" Target="https://thunhoon.com/article/278150" TargetMode="External"/><Relationship Id="rId1208" Type="http://schemas.openxmlformats.org/officeDocument/2006/relationships/hyperlink" Target="https://thunhoon.com/article/289172" TargetMode="External"/><Relationship Id="rId2539" Type="http://schemas.openxmlformats.org/officeDocument/2006/relationships/hyperlink" Target="https://thunhoon.com/article/292484" TargetMode="External"/><Relationship Id="rId1209" Type="http://schemas.openxmlformats.org/officeDocument/2006/relationships/hyperlink" Target="https://thunhoon.com/article/289172" TargetMode="External"/><Relationship Id="rId3861" Type="http://schemas.openxmlformats.org/officeDocument/2006/relationships/hyperlink" Target="https://thunhoon.com/article/278174" TargetMode="External"/><Relationship Id="rId2530" Type="http://schemas.openxmlformats.org/officeDocument/2006/relationships/hyperlink" Target="https://thunhoon.com/article/292437" TargetMode="External"/><Relationship Id="rId3860" Type="http://schemas.openxmlformats.org/officeDocument/2006/relationships/hyperlink" Target="https://thunhoon.com/article/278175" TargetMode="External"/><Relationship Id="rId1200" Type="http://schemas.openxmlformats.org/officeDocument/2006/relationships/hyperlink" Target="https://thunhoon.com/article/289135" TargetMode="External"/><Relationship Id="rId2531" Type="http://schemas.openxmlformats.org/officeDocument/2006/relationships/hyperlink" Target="https://thunhoon.com/article/292446" TargetMode="External"/><Relationship Id="rId3863" Type="http://schemas.openxmlformats.org/officeDocument/2006/relationships/hyperlink" Target="https://thunhoon.com/article/278172" TargetMode="External"/><Relationship Id="rId1201" Type="http://schemas.openxmlformats.org/officeDocument/2006/relationships/hyperlink" Target="https://thunhoon.com/article/289135" TargetMode="External"/><Relationship Id="rId2532" Type="http://schemas.openxmlformats.org/officeDocument/2006/relationships/hyperlink" Target="https://thunhoon.com/article/292455" TargetMode="External"/><Relationship Id="rId3862" Type="http://schemas.openxmlformats.org/officeDocument/2006/relationships/hyperlink" Target="https://thunhoon.com/article/278174" TargetMode="External"/><Relationship Id="rId1235" Type="http://schemas.openxmlformats.org/officeDocument/2006/relationships/hyperlink" Target="https://thunhoon.com/article/289221" TargetMode="External"/><Relationship Id="rId2566" Type="http://schemas.openxmlformats.org/officeDocument/2006/relationships/hyperlink" Target="https://thunhoon.com/article/292541" TargetMode="External"/><Relationship Id="rId3898" Type="http://schemas.openxmlformats.org/officeDocument/2006/relationships/hyperlink" Target="https://thunhoon.com/article/278334" TargetMode="External"/><Relationship Id="rId1236" Type="http://schemas.openxmlformats.org/officeDocument/2006/relationships/hyperlink" Target="https://thunhoon.com/article/289222" TargetMode="External"/><Relationship Id="rId2567" Type="http://schemas.openxmlformats.org/officeDocument/2006/relationships/hyperlink" Target="https://thunhoon.com/article/292542" TargetMode="External"/><Relationship Id="rId3897" Type="http://schemas.openxmlformats.org/officeDocument/2006/relationships/hyperlink" Target="https://thunhoon.com/article/278334" TargetMode="External"/><Relationship Id="rId1237" Type="http://schemas.openxmlformats.org/officeDocument/2006/relationships/hyperlink" Target="https://thunhoon.com/article/289233" TargetMode="External"/><Relationship Id="rId2568" Type="http://schemas.openxmlformats.org/officeDocument/2006/relationships/hyperlink" Target="https://thunhoon.com/article/292545" TargetMode="External"/><Relationship Id="rId1238" Type="http://schemas.openxmlformats.org/officeDocument/2006/relationships/hyperlink" Target="https://thunhoon.com/article/289233" TargetMode="External"/><Relationship Id="rId2569" Type="http://schemas.openxmlformats.org/officeDocument/2006/relationships/hyperlink" Target="https://thunhoon.com/article/292545" TargetMode="External"/><Relationship Id="rId3899" Type="http://schemas.openxmlformats.org/officeDocument/2006/relationships/hyperlink" Target="https://thunhoon.com/article/278329" TargetMode="External"/><Relationship Id="rId1239" Type="http://schemas.openxmlformats.org/officeDocument/2006/relationships/hyperlink" Target="https://thunhoon.com/article/289233" TargetMode="External"/><Relationship Id="rId3890" Type="http://schemas.openxmlformats.org/officeDocument/2006/relationships/hyperlink" Target="https://thunhoon.com/article/278227" TargetMode="External"/><Relationship Id="rId2560" Type="http://schemas.openxmlformats.org/officeDocument/2006/relationships/hyperlink" Target="https://thunhoon.com/article/292538" TargetMode="External"/><Relationship Id="rId3892" Type="http://schemas.openxmlformats.org/officeDocument/2006/relationships/hyperlink" Target="https://thunhoon.com/article/278349" TargetMode="External"/><Relationship Id="rId1230" Type="http://schemas.openxmlformats.org/officeDocument/2006/relationships/hyperlink" Target="https://thunhoon.com/article/289212" TargetMode="External"/><Relationship Id="rId2561" Type="http://schemas.openxmlformats.org/officeDocument/2006/relationships/hyperlink" Target="https://thunhoon.com/article/292539" TargetMode="External"/><Relationship Id="rId3891" Type="http://schemas.openxmlformats.org/officeDocument/2006/relationships/hyperlink" Target="https://thunhoon.com/article/278351" TargetMode="External"/><Relationship Id="rId1231" Type="http://schemas.openxmlformats.org/officeDocument/2006/relationships/hyperlink" Target="https://thunhoon.com/article/289216" TargetMode="External"/><Relationship Id="rId2562" Type="http://schemas.openxmlformats.org/officeDocument/2006/relationships/hyperlink" Target="https://thunhoon.com/article/292539" TargetMode="External"/><Relationship Id="rId3894" Type="http://schemas.openxmlformats.org/officeDocument/2006/relationships/hyperlink" Target="https://thunhoon.com/article/278359" TargetMode="External"/><Relationship Id="rId1232" Type="http://schemas.openxmlformats.org/officeDocument/2006/relationships/hyperlink" Target="https://thunhoon.com/article/289216" TargetMode="External"/><Relationship Id="rId2563" Type="http://schemas.openxmlformats.org/officeDocument/2006/relationships/hyperlink" Target="https://thunhoon.com/article/292540" TargetMode="External"/><Relationship Id="rId3893" Type="http://schemas.openxmlformats.org/officeDocument/2006/relationships/hyperlink" Target="https://thunhoon.com/article/278359" TargetMode="External"/><Relationship Id="rId1233" Type="http://schemas.openxmlformats.org/officeDocument/2006/relationships/hyperlink" Target="https://thunhoon.com/article/289217" TargetMode="External"/><Relationship Id="rId2564" Type="http://schemas.openxmlformats.org/officeDocument/2006/relationships/hyperlink" Target="https://thunhoon.com/article/292540" TargetMode="External"/><Relationship Id="rId3896" Type="http://schemas.openxmlformats.org/officeDocument/2006/relationships/hyperlink" Target="https://thunhoon.com/article/278348" TargetMode="External"/><Relationship Id="rId1234" Type="http://schemas.openxmlformats.org/officeDocument/2006/relationships/hyperlink" Target="https://thunhoon.com/article/289217" TargetMode="External"/><Relationship Id="rId2565" Type="http://schemas.openxmlformats.org/officeDocument/2006/relationships/hyperlink" Target="https://thunhoon.com/article/292541" TargetMode="External"/><Relationship Id="rId3895" Type="http://schemas.openxmlformats.org/officeDocument/2006/relationships/hyperlink" Target="https://thunhoon.com/article/278359" TargetMode="External"/><Relationship Id="rId1224" Type="http://schemas.openxmlformats.org/officeDocument/2006/relationships/hyperlink" Target="https://thunhoon.com/article/289198" TargetMode="External"/><Relationship Id="rId2555" Type="http://schemas.openxmlformats.org/officeDocument/2006/relationships/hyperlink" Target="https://thunhoon.com/article/292522" TargetMode="External"/><Relationship Id="rId3887" Type="http://schemas.openxmlformats.org/officeDocument/2006/relationships/hyperlink" Target="https://thunhoon.com/article/278222" TargetMode="External"/><Relationship Id="rId1225" Type="http://schemas.openxmlformats.org/officeDocument/2006/relationships/hyperlink" Target="https://thunhoon.com/article/289198" TargetMode="External"/><Relationship Id="rId2556" Type="http://schemas.openxmlformats.org/officeDocument/2006/relationships/hyperlink" Target="https://thunhoon.com/article/292522" TargetMode="External"/><Relationship Id="rId3886" Type="http://schemas.openxmlformats.org/officeDocument/2006/relationships/hyperlink" Target="https://thunhoon.com/article/278222" TargetMode="External"/><Relationship Id="rId1226" Type="http://schemas.openxmlformats.org/officeDocument/2006/relationships/hyperlink" Target="https://thunhoon.com/article/289203" TargetMode="External"/><Relationship Id="rId2557" Type="http://schemas.openxmlformats.org/officeDocument/2006/relationships/hyperlink" Target="https://thunhoon.com/article/292532" TargetMode="External"/><Relationship Id="rId3889" Type="http://schemas.openxmlformats.org/officeDocument/2006/relationships/hyperlink" Target="https://thunhoon.com/article/278221" TargetMode="External"/><Relationship Id="rId1227" Type="http://schemas.openxmlformats.org/officeDocument/2006/relationships/hyperlink" Target="https://thunhoon.com/article/289207" TargetMode="External"/><Relationship Id="rId2558" Type="http://schemas.openxmlformats.org/officeDocument/2006/relationships/hyperlink" Target="https://thunhoon.com/article/292537" TargetMode="External"/><Relationship Id="rId3888" Type="http://schemas.openxmlformats.org/officeDocument/2006/relationships/hyperlink" Target="https://thunhoon.com/article/278221" TargetMode="External"/><Relationship Id="rId1228" Type="http://schemas.openxmlformats.org/officeDocument/2006/relationships/hyperlink" Target="https://thunhoon.com/article/289208" TargetMode="External"/><Relationship Id="rId2559" Type="http://schemas.openxmlformats.org/officeDocument/2006/relationships/hyperlink" Target="https://thunhoon.com/article/292537" TargetMode="External"/><Relationship Id="rId1229" Type="http://schemas.openxmlformats.org/officeDocument/2006/relationships/hyperlink" Target="https://thunhoon.com/article/289209" TargetMode="External"/><Relationship Id="rId3881" Type="http://schemas.openxmlformats.org/officeDocument/2006/relationships/hyperlink" Target="https://thunhoon.com/article/278245" TargetMode="External"/><Relationship Id="rId2550" Type="http://schemas.openxmlformats.org/officeDocument/2006/relationships/hyperlink" Target="https://thunhoon.com/article/292523" TargetMode="External"/><Relationship Id="rId3880" Type="http://schemas.openxmlformats.org/officeDocument/2006/relationships/hyperlink" Target="https://thunhoon.com/article/278245" TargetMode="External"/><Relationship Id="rId1220" Type="http://schemas.openxmlformats.org/officeDocument/2006/relationships/hyperlink" Target="https://thunhoon.com/article/289165" TargetMode="External"/><Relationship Id="rId2551" Type="http://schemas.openxmlformats.org/officeDocument/2006/relationships/hyperlink" Target="https://thunhoon.com/article/292516" TargetMode="External"/><Relationship Id="rId3883" Type="http://schemas.openxmlformats.org/officeDocument/2006/relationships/hyperlink" Target="https://thunhoon.com/article/278243" TargetMode="External"/><Relationship Id="rId1221" Type="http://schemas.openxmlformats.org/officeDocument/2006/relationships/hyperlink" Target="https://thunhoon.com/article/289168" TargetMode="External"/><Relationship Id="rId2552" Type="http://schemas.openxmlformats.org/officeDocument/2006/relationships/hyperlink" Target="https://thunhoon.com/article/292516" TargetMode="External"/><Relationship Id="rId3882" Type="http://schemas.openxmlformats.org/officeDocument/2006/relationships/hyperlink" Target="https://thunhoon.com/article/278244" TargetMode="External"/><Relationship Id="rId1222" Type="http://schemas.openxmlformats.org/officeDocument/2006/relationships/hyperlink" Target="https://thunhoon.com/article/289168" TargetMode="External"/><Relationship Id="rId2553" Type="http://schemas.openxmlformats.org/officeDocument/2006/relationships/hyperlink" Target="https://thunhoon.com/article/292518" TargetMode="External"/><Relationship Id="rId3885" Type="http://schemas.openxmlformats.org/officeDocument/2006/relationships/hyperlink" Target="https://thunhoon.com/article/278223" TargetMode="External"/><Relationship Id="rId1223" Type="http://schemas.openxmlformats.org/officeDocument/2006/relationships/hyperlink" Target="https://thunhoon.com/article/289194" TargetMode="External"/><Relationship Id="rId2554" Type="http://schemas.openxmlformats.org/officeDocument/2006/relationships/hyperlink" Target="https://thunhoon.com/article/292519" TargetMode="External"/><Relationship Id="rId3884" Type="http://schemas.openxmlformats.org/officeDocument/2006/relationships/hyperlink" Target="https://thunhoon.com/article/278225" TargetMode="External"/><Relationship Id="rId2500" Type="http://schemas.openxmlformats.org/officeDocument/2006/relationships/hyperlink" Target="https://thunhoon.com/article/292377" TargetMode="External"/><Relationship Id="rId3832" Type="http://schemas.openxmlformats.org/officeDocument/2006/relationships/hyperlink" Target="https://thunhoon.com/article/278129" TargetMode="External"/><Relationship Id="rId2501" Type="http://schemas.openxmlformats.org/officeDocument/2006/relationships/hyperlink" Target="https://thunhoon.com/article/292382" TargetMode="External"/><Relationship Id="rId3831" Type="http://schemas.openxmlformats.org/officeDocument/2006/relationships/hyperlink" Target="https://thunhoon.com/article/278129" TargetMode="External"/><Relationship Id="rId2502" Type="http://schemas.openxmlformats.org/officeDocument/2006/relationships/hyperlink" Target="https://thunhoon.com/article/292386" TargetMode="External"/><Relationship Id="rId3834" Type="http://schemas.openxmlformats.org/officeDocument/2006/relationships/hyperlink" Target="https://thunhoon.com/article/278119" TargetMode="External"/><Relationship Id="rId2503" Type="http://schemas.openxmlformats.org/officeDocument/2006/relationships/hyperlink" Target="https://thunhoon.com/article/292386" TargetMode="External"/><Relationship Id="rId3833" Type="http://schemas.openxmlformats.org/officeDocument/2006/relationships/hyperlink" Target="https://thunhoon.com/article/278129" TargetMode="External"/><Relationship Id="rId2504" Type="http://schemas.openxmlformats.org/officeDocument/2006/relationships/hyperlink" Target="https://thunhoon.com/article/292389" TargetMode="External"/><Relationship Id="rId3836" Type="http://schemas.openxmlformats.org/officeDocument/2006/relationships/hyperlink" Target="https://thunhoon.com/article/278117" TargetMode="External"/><Relationship Id="rId2505" Type="http://schemas.openxmlformats.org/officeDocument/2006/relationships/hyperlink" Target="https://thunhoon.com/article/292391" TargetMode="External"/><Relationship Id="rId3835" Type="http://schemas.openxmlformats.org/officeDocument/2006/relationships/hyperlink" Target="https://thunhoon.com/article/278119" TargetMode="External"/><Relationship Id="rId2506" Type="http://schemas.openxmlformats.org/officeDocument/2006/relationships/hyperlink" Target="https://thunhoon.com/article/292401" TargetMode="External"/><Relationship Id="rId3838" Type="http://schemas.openxmlformats.org/officeDocument/2006/relationships/hyperlink" Target="https://thunhoon.com/article/278116" TargetMode="External"/><Relationship Id="rId2507" Type="http://schemas.openxmlformats.org/officeDocument/2006/relationships/hyperlink" Target="https://thunhoon.com/article/292401" TargetMode="External"/><Relationship Id="rId3837" Type="http://schemas.openxmlformats.org/officeDocument/2006/relationships/hyperlink" Target="https://thunhoon.com/article/278117" TargetMode="External"/><Relationship Id="rId2508" Type="http://schemas.openxmlformats.org/officeDocument/2006/relationships/hyperlink" Target="https://thunhoon.com/article/292402" TargetMode="External"/><Relationship Id="rId2509" Type="http://schemas.openxmlformats.org/officeDocument/2006/relationships/hyperlink" Target="https://thunhoon.com/article/292403" TargetMode="External"/><Relationship Id="rId3839" Type="http://schemas.openxmlformats.org/officeDocument/2006/relationships/hyperlink" Target="https://thunhoon.com/article/278109" TargetMode="External"/><Relationship Id="rId3830" Type="http://schemas.openxmlformats.org/officeDocument/2006/relationships/hyperlink" Target="https://thunhoon.com/article/278139" TargetMode="External"/><Relationship Id="rId3821" Type="http://schemas.openxmlformats.org/officeDocument/2006/relationships/hyperlink" Target="https://thunhoon.com/article/278026" TargetMode="External"/><Relationship Id="rId3820" Type="http://schemas.openxmlformats.org/officeDocument/2006/relationships/hyperlink" Target="https://thunhoon.com/article/278031" TargetMode="External"/><Relationship Id="rId3823" Type="http://schemas.openxmlformats.org/officeDocument/2006/relationships/hyperlink" Target="https://thunhoon.com/article/278003" TargetMode="External"/><Relationship Id="rId3822" Type="http://schemas.openxmlformats.org/officeDocument/2006/relationships/hyperlink" Target="https://thunhoon.com/article/278025" TargetMode="External"/><Relationship Id="rId3825" Type="http://schemas.openxmlformats.org/officeDocument/2006/relationships/hyperlink" Target="https://thunhoon.com/article/278002" TargetMode="External"/><Relationship Id="rId3824" Type="http://schemas.openxmlformats.org/officeDocument/2006/relationships/hyperlink" Target="https://thunhoon.com/article/278003" TargetMode="External"/><Relationship Id="rId3827" Type="http://schemas.openxmlformats.org/officeDocument/2006/relationships/hyperlink" Target="https://thunhoon.com/article/278012" TargetMode="External"/><Relationship Id="rId3826" Type="http://schemas.openxmlformats.org/officeDocument/2006/relationships/hyperlink" Target="https://thunhoon.com/article/278012" TargetMode="External"/><Relationship Id="rId3829" Type="http://schemas.openxmlformats.org/officeDocument/2006/relationships/hyperlink" Target="https://thunhoon.com/article/278044" TargetMode="External"/><Relationship Id="rId3828" Type="http://schemas.openxmlformats.org/officeDocument/2006/relationships/hyperlink" Target="https://thunhoon.com/article/278007" TargetMode="External"/><Relationship Id="rId6094" Type="http://schemas.openxmlformats.org/officeDocument/2006/relationships/hyperlink" Target="https://thunhoon.com/article/286551" TargetMode="External"/><Relationship Id="rId6095" Type="http://schemas.openxmlformats.org/officeDocument/2006/relationships/hyperlink" Target="https://thunhoon.com/article/286547" TargetMode="External"/><Relationship Id="rId6092" Type="http://schemas.openxmlformats.org/officeDocument/2006/relationships/hyperlink" Target="https://thunhoon.com/article/286551" TargetMode="External"/><Relationship Id="rId6093" Type="http://schemas.openxmlformats.org/officeDocument/2006/relationships/hyperlink" Target="https://thunhoon.com/article/286551" TargetMode="External"/><Relationship Id="rId6098" Type="http://schemas.openxmlformats.org/officeDocument/2006/relationships/hyperlink" Target="https://thunhoon.com/article/286539" TargetMode="External"/><Relationship Id="rId6099" Type="http://schemas.openxmlformats.org/officeDocument/2006/relationships/hyperlink" Target="https://thunhoon.com/article/286539" TargetMode="External"/><Relationship Id="rId6096" Type="http://schemas.openxmlformats.org/officeDocument/2006/relationships/hyperlink" Target="https://thunhoon.com/article/286546" TargetMode="External"/><Relationship Id="rId6097" Type="http://schemas.openxmlformats.org/officeDocument/2006/relationships/hyperlink" Target="https://thunhoon.com/article/286542" TargetMode="External"/><Relationship Id="rId2522" Type="http://schemas.openxmlformats.org/officeDocument/2006/relationships/hyperlink" Target="https://thunhoon.com/article/292383" TargetMode="External"/><Relationship Id="rId3854" Type="http://schemas.openxmlformats.org/officeDocument/2006/relationships/hyperlink" Target="https://thunhoon.com/article/278181" TargetMode="External"/><Relationship Id="rId2523" Type="http://schemas.openxmlformats.org/officeDocument/2006/relationships/hyperlink" Target="https://thunhoon.com/article/292439" TargetMode="External"/><Relationship Id="rId3853" Type="http://schemas.openxmlformats.org/officeDocument/2006/relationships/hyperlink" Target="https://thunhoon.com/article/278181" TargetMode="External"/><Relationship Id="rId2524" Type="http://schemas.openxmlformats.org/officeDocument/2006/relationships/hyperlink" Target="https://thunhoon.com/article/292439" TargetMode="External"/><Relationship Id="rId3856" Type="http://schemas.openxmlformats.org/officeDocument/2006/relationships/hyperlink" Target="https://thunhoon.com/article/278179" TargetMode="External"/><Relationship Id="rId2525" Type="http://schemas.openxmlformats.org/officeDocument/2006/relationships/hyperlink" Target="https://thunhoon.com/article/292441" TargetMode="External"/><Relationship Id="rId3855" Type="http://schemas.openxmlformats.org/officeDocument/2006/relationships/hyperlink" Target="https://thunhoon.com/article/278179" TargetMode="External"/><Relationship Id="rId2526" Type="http://schemas.openxmlformats.org/officeDocument/2006/relationships/hyperlink" Target="https://thunhoon.com/article/292441" TargetMode="External"/><Relationship Id="rId3858" Type="http://schemas.openxmlformats.org/officeDocument/2006/relationships/hyperlink" Target="https://thunhoon.com/article/278179" TargetMode="External"/><Relationship Id="rId2527" Type="http://schemas.openxmlformats.org/officeDocument/2006/relationships/hyperlink" Target="https://thunhoon.com/article/292434" TargetMode="External"/><Relationship Id="rId3857" Type="http://schemas.openxmlformats.org/officeDocument/2006/relationships/hyperlink" Target="https://thunhoon.com/article/278179" TargetMode="External"/><Relationship Id="rId2528" Type="http://schemas.openxmlformats.org/officeDocument/2006/relationships/hyperlink" Target="https://thunhoon.com/article/292435" TargetMode="External"/><Relationship Id="rId2529" Type="http://schemas.openxmlformats.org/officeDocument/2006/relationships/hyperlink" Target="https://thunhoon.com/article/292436" TargetMode="External"/><Relationship Id="rId3859" Type="http://schemas.openxmlformats.org/officeDocument/2006/relationships/hyperlink" Target="https://thunhoon.com/article/278175" TargetMode="External"/><Relationship Id="rId3850" Type="http://schemas.openxmlformats.org/officeDocument/2006/relationships/hyperlink" Target="https://thunhoon.com/article/278199" TargetMode="External"/><Relationship Id="rId2520" Type="http://schemas.openxmlformats.org/officeDocument/2006/relationships/hyperlink" Target="https://thunhoon.com/article/292397" TargetMode="External"/><Relationship Id="rId3852" Type="http://schemas.openxmlformats.org/officeDocument/2006/relationships/hyperlink" Target="https://thunhoon.com/article/278181" TargetMode="External"/><Relationship Id="rId2521" Type="http://schemas.openxmlformats.org/officeDocument/2006/relationships/hyperlink" Target="https://thunhoon.com/article/292383" TargetMode="External"/><Relationship Id="rId3851" Type="http://schemas.openxmlformats.org/officeDocument/2006/relationships/hyperlink" Target="https://thunhoon.com/article/278199" TargetMode="External"/><Relationship Id="rId2511" Type="http://schemas.openxmlformats.org/officeDocument/2006/relationships/hyperlink" Target="https://thunhoon.com/article/292403" TargetMode="External"/><Relationship Id="rId3843" Type="http://schemas.openxmlformats.org/officeDocument/2006/relationships/hyperlink" Target="https://thunhoon.com/article/278107" TargetMode="External"/><Relationship Id="rId2512" Type="http://schemas.openxmlformats.org/officeDocument/2006/relationships/hyperlink" Target="https://thunhoon.com/article/292405" TargetMode="External"/><Relationship Id="rId3842" Type="http://schemas.openxmlformats.org/officeDocument/2006/relationships/hyperlink" Target="https://thunhoon.com/article/278107" TargetMode="External"/><Relationship Id="rId2513" Type="http://schemas.openxmlformats.org/officeDocument/2006/relationships/hyperlink" Target="https://thunhoon.com/article/292405" TargetMode="External"/><Relationship Id="rId3845" Type="http://schemas.openxmlformats.org/officeDocument/2006/relationships/hyperlink" Target="https://thunhoon.com/article/278103" TargetMode="External"/><Relationship Id="rId2514" Type="http://schemas.openxmlformats.org/officeDocument/2006/relationships/hyperlink" Target="https://thunhoon.com/article/292405" TargetMode="External"/><Relationship Id="rId3844" Type="http://schemas.openxmlformats.org/officeDocument/2006/relationships/hyperlink" Target="https://thunhoon.com/article/278103" TargetMode="External"/><Relationship Id="rId2515" Type="http://schemas.openxmlformats.org/officeDocument/2006/relationships/hyperlink" Target="https://thunhoon.com/article/292414" TargetMode="External"/><Relationship Id="rId3847" Type="http://schemas.openxmlformats.org/officeDocument/2006/relationships/hyperlink" Target="https://thunhoon.com/article/278202" TargetMode="External"/><Relationship Id="rId2516" Type="http://schemas.openxmlformats.org/officeDocument/2006/relationships/hyperlink" Target="https://thunhoon.com/article/292420" TargetMode="External"/><Relationship Id="rId3846" Type="http://schemas.openxmlformats.org/officeDocument/2006/relationships/hyperlink" Target="https://thunhoon.com/article/278080" TargetMode="External"/><Relationship Id="rId2517" Type="http://schemas.openxmlformats.org/officeDocument/2006/relationships/hyperlink" Target="https://thunhoon.com/article/292420" TargetMode="External"/><Relationship Id="rId3849" Type="http://schemas.openxmlformats.org/officeDocument/2006/relationships/hyperlink" Target="https://thunhoon.com/article/278202" TargetMode="External"/><Relationship Id="rId2518" Type="http://schemas.openxmlformats.org/officeDocument/2006/relationships/hyperlink" Target="https://thunhoon.com/article/292410" TargetMode="External"/><Relationship Id="rId3848" Type="http://schemas.openxmlformats.org/officeDocument/2006/relationships/hyperlink" Target="https://thunhoon.com/article/278202" TargetMode="External"/><Relationship Id="rId2519" Type="http://schemas.openxmlformats.org/officeDocument/2006/relationships/hyperlink" Target="https://thunhoon.com/article/292410" TargetMode="External"/><Relationship Id="rId3841" Type="http://schemas.openxmlformats.org/officeDocument/2006/relationships/hyperlink" Target="https://thunhoon.com/article/278109" TargetMode="External"/><Relationship Id="rId2510" Type="http://schemas.openxmlformats.org/officeDocument/2006/relationships/hyperlink" Target="https://thunhoon.com/article/292403" TargetMode="External"/><Relationship Id="rId3840" Type="http://schemas.openxmlformats.org/officeDocument/2006/relationships/hyperlink" Target="https://thunhoon.com/article/278109" TargetMode="External"/><Relationship Id="rId1290" Type="http://schemas.openxmlformats.org/officeDocument/2006/relationships/hyperlink" Target="https://thunhoon.com/article/289376" TargetMode="External"/><Relationship Id="rId1291" Type="http://schemas.openxmlformats.org/officeDocument/2006/relationships/hyperlink" Target="https://thunhoon.com/article/289376" TargetMode="External"/><Relationship Id="rId1292" Type="http://schemas.openxmlformats.org/officeDocument/2006/relationships/hyperlink" Target="https://thunhoon.com/article/289377" TargetMode="External"/><Relationship Id="rId1293" Type="http://schemas.openxmlformats.org/officeDocument/2006/relationships/hyperlink" Target="https://thunhoon.com/article/289378" TargetMode="External"/><Relationship Id="rId1294" Type="http://schemas.openxmlformats.org/officeDocument/2006/relationships/hyperlink" Target="https://thunhoon.com/article/289380" TargetMode="External"/><Relationship Id="rId1295" Type="http://schemas.openxmlformats.org/officeDocument/2006/relationships/hyperlink" Target="https://thunhoon.com/article/289372" TargetMode="External"/><Relationship Id="rId1296" Type="http://schemas.openxmlformats.org/officeDocument/2006/relationships/hyperlink" Target="https://thunhoon.com/article/289372" TargetMode="External"/><Relationship Id="rId1297" Type="http://schemas.openxmlformats.org/officeDocument/2006/relationships/hyperlink" Target="https://thunhoon.com/article/289373" TargetMode="External"/><Relationship Id="rId1298" Type="http://schemas.openxmlformats.org/officeDocument/2006/relationships/hyperlink" Target="https://thunhoon.com/article/289356" TargetMode="External"/><Relationship Id="rId1299" Type="http://schemas.openxmlformats.org/officeDocument/2006/relationships/hyperlink" Target="https://thunhoon.com/article/289357" TargetMode="External"/><Relationship Id="rId1280" Type="http://schemas.openxmlformats.org/officeDocument/2006/relationships/hyperlink" Target="https://thunhoon.com/article/289339" TargetMode="External"/><Relationship Id="rId1281" Type="http://schemas.openxmlformats.org/officeDocument/2006/relationships/hyperlink" Target="https://thunhoon.com/article/289339" TargetMode="External"/><Relationship Id="rId1282" Type="http://schemas.openxmlformats.org/officeDocument/2006/relationships/hyperlink" Target="https://thunhoon.com/article/289347" TargetMode="External"/><Relationship Id="rId1283" Type="http://schemas.openxmlformats.org/officeDocument/2006/relationships/hyperlink" Target="https://thunhoon.com/article/289351" TargetMode="External"/><Relationship Id="rId1284" Type="http://schemas.openxmlformats.org/officeDocument/2006/relationships/hyperlink" Target="https://thunhoon.com/article/289351" TargetMode="External"/><Relationship Id="rId1285" Type="http://schemas.openxmlformats.org/officeDocument/2006/relationships/hyperlink" Target="https://thunhoon.com/article/289362" TargetMode="External"/><Relationship Id="rId1286" Type="http://schemas.openxmlformats.org/officeDocument/2006/relationships/hyperlink" Target="https://thunhoon.com/article/289362" TargetMode="External"/><Relationship Id="rId1287" Type="http://schemas.openxmlformats.org/officeDocument/2006/relationships/hyperlink" Target="https://thunhoon.com/article/289365" TargetMode="External"/><Relationship Id="rId1288" Type="http://schemas.openxmlformats.org/officeDocument/2006/relationships/hyperlink" Target="https://thunhoon.com/article/289369" TargetMode="External"/><Relationship Id="rId1289" Type="http://schemas.openxmlformats.org/officeDocument/2006/relationships/hyperlink" Target="https://thunhoon.com/article/289374" TargetMode="External"/><Relationship Id="rId1257" Type="http://schemas.openxmlformats.org/officeDocument/2006/relationships/hyperlink" Target="https://thunhoon.com/article/289293" TargetMode="External"/><Relationship Id="rId2588" Type="http://schemas.openxmlformats.org/officeDocument/2006/relationships/hyperlink" Target="https://thunhoon.com/article/292598" TargetMode="External"/><Relationship Id="rId1258" Type="http://schemas.openxmlformats.org/officeDocument/2006/relationships/hyperlink" Target="https://thunhoon.com/article/289283" TargetMode="External"/><Relationship Id="rId2589" Type="http://schemas.openxmlformats.org/officeDocument/2006/relationships/hyperlink" Target="https://thunhoon.com/article/292598" TargetMode="External"/><Relationship Id="rId1259" Type="http://schemas.openxmlformats.org/officeDocument/2006/relationships/hyperlink" Target="https://thunhoon.com/article/289286" TargetMode="External"/><Relationship Id="rId2580" Type="http://schemas.openxmlformats.org/officeDocument/2006/relationships/hyperlink" Target="https://thunhoon.com/article/292591" TargetMode="External"/><Relationship Id="rId1250" Type="http://schemas.openxmlformats.org/officeDocument/2006/relationships/hyperlink" Target="https://thunhoon.com/article/289280" TargetMode="External"/><Relationship Id="rId2581" Type="http://schemas.openxmlformats.org/officeDocument/2006/relationships/hyperlink" Target="https://thunhoon.com/article/292591" TargetMode="External"/><Relationship Id="rId1251" Type="http://schemas.openxmlformats.org/officeDocument/2006/relationships/hyperlink" Target="https://thunhoon.com/article/289280" TargetMode="External"/><Relationship Id="rId2582" Type="http://schemas.openxmlformats.org/officeDocument/2006/relationships/hyperlink" Target="https://thunhoon.com/article/292555" TargetMode="External"/><Relationship Id="rId1252" Type="http://schemas.openxmlformats.org/officeDocument/2006/relationships/hyperlink" Target="https://thunhoon.com/article/289280" TargetMode="External"/><Relationship Id="rId2583" Type="http://schemas.openxmlformats.org/officeDocument/2006/relationships/hyperlink" Target="https://thunhoon.com/article/292562" TargetMode="External"/><Relationship Id="rId1253" Type="http://schemas.openxmlformats.org/officeDocument/2006/relationships/hyperlink" Target="https://thunhoon.com/article/289280" TargetMode="External"/><Relationship Id="rId2584" Type="http://schemas.openxmlformats.org/officeDocument/2006/relationships/hyperlink" Target="https://thunhoon.com/article/292544" TargetMode="External"/><Relationship Id="rId1254" Type="http://schemas.openxmlformats.org/officeDocument/2006/relationships/hyperlink" Target="https://thunhoon.com/article/289291" TargetMode="External"/><Relationship Id="rId2585" Type="http://schemas.openxmlformats.org/officeDocument/2006/relationships/hyperlink" Target="https://thunhoon.com/article/292609" TargetMode="External"/><Relationship Id="rId1255" Type="http://schemas.openxmlformats.org/officeDocument/2006/relationships/hyperlink" Target="https://thunhoon.com/article/289293" TargetMode="External"/><Relationship Id="rId2586" Type="http://schemas.openxmlformats.org/officeDocument/2006/relationships/hyperlink" Target="https://thunhoon.com/article/292609" TargetMode="External"/><Relationship Id="rId1256" Type="http://schemas.openxmlformats.org/officeDocument/2006/relationships/hyperlink" Target="https://thunhoon.com/article/289293" TargetMode="External"/><Relationship Id="rId2587" Type="http://schemas.openxmlformats.org/officeDocument/2006/relationships/hyperlink" Target="https://thunhoon.com/article/292610" TargetMode="External"/><Relationship Id="rId1246" Type="http://schemas.openxmlformats.org/officeDocument/2006/relationships/hyperlink" Target="https://thunhoon.com/article/289261" TargetMode="External"/><Relationship Id="rId2577" Type="http://schemas.openxmlformats.org/officeDocument/2006/relationships/hyperlink" Target="https://thunhoon.com/article/292577" TargetMode="External"/><Relationship Id="rId1247" Type="http://schemas.openxmlformats.org/officeDocument/2006/relationships/hyperlink" Target="https://thunhoon.com/article/289266" TargetMode="External"/><Relationship Id="rId2578" Type="http://schemas.openxmlformats.org/officeDocument/2006/relationships/hyperlink" Target="https://thunhoon.com/article/292580" TargetMode="External"/><Relationship Id="rId1248" Type="http://schemas.openxmlformats.org/officeDocument/2006/relationships/hyperlink" Target="https://thunhoon.com/article/289279" TargetMode="External"/><Relationship Id="rId2579" Type="http://schemas.openxmlformats.org/officeDocument/2006/relationships/hyperlink" Target="https://thunhoon.com/article/292590" TargetMode="External"/><Relationship Id="rId1249" Type="http://schemas.openxmlformats.org/officeDocument/2006/relationships/hyperlink" Target="https://thunhoon.com/article/289280" TargetMode="External"/><Relationship Id="rId2570" Type="http://schemas.openxmlformats.org/officeDocument/2006/relationships/hyperlink" Target="https://thunhoon.com/article/292545" TargetMode="External"/><Relationship Id="rId1240" Type="http://schemas.openxmlformats.org/officeDocument/2006/relationships/hyperlink" Target="https://thunhoon.com/article/289236" TargetMode="External"/><Relationship Id="rId2571" Type="http://schemas.openxmlformats.org/officeDocument/2006/relationships/hyperlink" Target="https://thunhoon.com/article/292551" TargetMode="External"/><Relationship Id="rId1241" Type="http://schemas.openxmlformats.org/officeDocument/2006/relationships/hyperlink" Target="https://thunhoon.com/article/289238" TargetMode="External"/><Relationship Id="rId2572" Type="http://schemas.openxmlformats.org/officeDocument/2006/relationships/hyperlink" Target="https://thunhoon.com/article/292551" TargetMode="External"/><Relationship Id="rId1242" Type="http://schemas.openxmlformats.org/officeDocument/2006/relationships/hyperlink" Target="https://thunhoon.com/article/289238" TargetMode="External"/><Relationship Id="rId2573" Type="http://schemas.openxmlformats.org/officeDocument/2006/relationships/hyperlink" Target="https://thunhoon.com/article/292560" TargetMode="External"/><Relationship Id="rId1243" Type="http://schemas.openxmlformats.org/officeDocument/2006/relationships/hyperlink" Target="https://thunhoon.com/article/289244" TargetMode="External"/><Relationship Id="rId2574" Type="http://schemas.openxmlformats.org/officeDocument/2006/relationships/hyperlink" Target="https://thunhoon.com/article/292560" TargetMode="External"/><Relationship Id="rId1244" Type="http://schemas.openxmlformats.org/officeDocument/2006/relationships/hyperlink" Target="https://thunhoon.com/article/289247" TargetMode="External"/><Relationship Id="rId2575" Type="http://schemas.openxmlformats.org/officeDocument/2006/relationships/hyperlink" Target="https://thunhoon.com/article/292561" TargetMode="External"/><Relationship Id="rId1245" Type="http://schemas.openxmlformats.org/officeDocument/2006/relationships/hyperlink" Target="https://thunhoon.com/article/289253" TargetMode="External"/><Relationship Id="rId2576" Type="http://schemas.openxmlformats.org/officeDocument/2006/relationships/hyperlink" Target="https://thunhoon.com/article/292563" TargetMode="External"/><Relationship Id="rId1279" Type="http://schemas.openxmlformats.org/officeDocument/2006/relationships/hyperlink" Target="https://thunhoon.com/article/289335" TargetMode="External"/><Relationship Id="rId1270" Type="http://schemas.openxmlformats.org/officeDocument/2006/relationships/hyperlink" Target="https://thunhoon.com/article/289314" TargetMode="External"/><Relationship Id="rId1271" Type="http://schemas.openxmlformats.org/officeDocument/2006/relationships/hyperlink" Target="https://thunhoon.com/article/289318" TargetMode="External"/><Relationship Id="rId1272" Type="http://schemas.openxmlformats.org/officeDocument/2006/relationships/hyperlink" Target="https://thunhoon.com/article/289319" TargetMode="External"/><Relationship Id="rId1273" Type="http://schemas.openxmlformats.org/officeDocument/2006/relationships/hyperlink" Target="https://thunhoon.com/article/289321" TargetMode="External"/><Relationship Id="rId1274" Type="http://schemas.openxmlformats.org/officeDocument/2006/relationships/hyperlink" Target="https://thunhoon.com/article/289324" TargetMode="External"/><Relationship Id="rId1275" Type="http://schemas.openxmlformats.org/officeDocument/2006/relationships/hyperlink" Target="https://thunhoon.com/article/289328" TargetMode="External"/><Relationship Id="rId1276" Type="http://schemas.openxmlformats.org/officeDocument/2006/relationships/hyperlink" Target="https://thunhoon.com/article/289328" TargetMode="External"/><Relationship Id="rId1277" Type="http://schemas.openxmlformats.org/officeDocument/2006/relationships/hyperlink" Target="https://thunhoon.com/article/289329" TargetMode="External"/><Relationship Id="rId1278" Type="http://schemas.openxmlformats.org/officeDocument/2006/relationships/hyperlink" Target="https://thunhoon.com/article/289335" TargetMode="External"/><Relationship Id="rId1268" Type="http://schemas.openxmlformats.org/officeDocument/2006/relationships/hyperlink" Target="https://thunhoon.com/article/289307" TargetMode="External"/><Relationship Id="rId2599" Type="http://schemas.openxmlformats.org/officeDocument/2006/relationships/hyperlink" Target="https://thunhoon.com/article/292633" TargetMode="External"/><Relationship Id="rId1269" Type="http://schemas.openxmlformats.org/officeDocument/2006/relationships/hyperlink" Target="https://thunhoon.com/article/289308" TargetMode="External"/><Relationship Id="rId2590" Type="http://schemas.openxmlformats.org/officeDocument/2006/relationships/hyperlink" Target="https://thunhoon.com/article/292599" TargetMode="External"/><Relationship Id="rId1260" Type="http://schemas.openxmlformats.org/officeDocument/2006/relationships/hyperlink" Target="https://thunhoon.com/article/289287" TargetMode="External"/><Relationship Id="rId2591" Type="http://schemas.openxmlformats.org/officeDocument/2006/relationships/hyperlink" Target="https://thunhoon.com/article/292600" TargetMode="External"/><Relationship Id="rId1261" Type="http://schemas.openxmlformats.org/officeDocument/2006/relationships/hyperlink" Target="https://thunhoon.com/article/289288" TargetMode="External"/><Relationship Id="rId2592" Type="http://schemas.openxmlformats.org/officeDocument/2006/relationships/hyperlink" Target="https://thunhoon.com/article/292601" TargetMode="External"/><Relationship Id="rId1262" Type="http://schemas.openxmlformats.org/officeDocument/2006/relationships/hyperlink" Target="https://thunhoon.com/article/289288" TargetMode="External"/><Relationship Id="rId2593" Type="http://schemas.openxmlformats.org/officeDocument/2006/relationships/hyperlink" Target="https://thunhoon.com/article/292622" TargetMode="External"/><Relationship Id="rId1263" Type="http://schemas.openxmlformats.org/officeDocument/2006/relationships/hyperlink" Target="https://thunhoon.com/article/289290" TargetMode="External"/><Relationship Id="rId2594" Type="http://schemas.openxmlformats.org/officeDocument/2006/relationships/hyperlink" Target="https://thunhoon.com/article/292625" TargetMode="External"/><Relationship Id="rId1264" Type="http://schemas.openxmlformats.org/officeDocument/2006/relationships/hyperlink" Target="https://thunhoon.com/article/289297" TargetMode="External"/><Relationship Id="rId2595" Type="http://schemas.openxmlformats.org/officeDocument/2006/relationships/hyperlink" Target="https://thunhoon.com/article/292625" TargetMode="External"/><Relationship Id="rId1265" Type="http://schemas.openxmlformats.org/officeDocument/2006/relationships/hyperlink" Target="https://thunhoon.com/article/289303" TargetMode="External"/><Relationship Id="rId2596" Type="http://schemas.openxmlformats.org/officeDocument/2006/relationships/hyperlink" Target="https://thunhoon.com/article/292629" TargetMode="External"/><Relationship Id="rId1266" Type="http://schemas.openxmlformats.org/officeDocument/2006/relationships/hyperlink" Target="https://thunhoon.com/article/289303" TargetMode="External"/><Relationship Id="rId2597" Type="http://schemas.openxmlformats.org/officeDocument/2006/relationships/hyperlink" Target="https://thunhoon.com/article/292629" TargetMode="External"/><Relationship Id="rId1267" Type="http://schemas.openxmlformats.org/officeDocument/2006/relationships/hyperlink" Target="https://thunhoon.com/article/289307" TargetMode="External"/><Relationship Id="rId2598" Type="http://schemas.openxmlformats.org/officeDocument/2006/relationships/hyperlink" Target="https://thunhoon.com/article/292632" TargetMode="External"/><Relationship Id="rId3070" Type="http://schemas.openxmlformats.org/officeDocument/2006/relationships/hyperlink" Target="https://thunhoon.com/article/293417" TargetMode="External"/><Relationship Id="rId3072" Type="http://schemas.openxmlformats.org/officeDocument/2006/relationships/hyperlink" Target="https://thunhoon.com/article/293417" TargetMode="External"/><Relationship Id="rId3071" Type="http://schemas.openxmlformats.org/officeDocument/2006/relationships/hyperlink" Target="https://thunhoon.com/article/293417" TargetMode="External"/><Relationship Id="rId3074" Type="http://schemas.openxmlformats.org/officeDocument/2006/relationships/hyperlink" Target="https://thunhoon.com/article/293419" TargetMode="External"/><Relationship Id="rId3073" Type="http://schemas.openxmlformats.org/officeDocument/2006/relationships/hyperlink" Target="https://thunhoon.com/article/293418" TargetMode="External"/><Relationship Id="rId3076" Type="http://schemas.openxmlformats.org/officeDocument/2006/relationships/hyperlink" Target="https://thunhoon.com/article/293420" TargetMode="External"/><Relationship Id="rId3075" Type="http://schemas.openxmlformats.org/officeDocument/2006/relationships/hyperlink" Target="https://thunhoon.com/article/293420" TargetMode="External"/><Relationship Id="rId3078" Type="http://schemas.openxmlformats.org/officeDocument/2006/relationships/hyperlink" Target="https://thunhoon.com/article/293423" TargetMode="External"/><Relationship Id="rId3077" Type="http://schemas.openxmlformats.org/officeDocument/2006/relationships/hyperlink" Target="https://thunhoon.com/article/293422" TargetMode="External"/><Relationship Id="rId3079" Type="http://schemas.openxmlformats.org/officeDocument/2006/relationships/hyperlink" Target="https://thunhoon.com/article/293432" TargetMode="External"/><Relationship Id="rId4390" Type="http://schemas.openxmlformats.org/officeDocument/2006/relationships/hyperlink" Target="https://thunhoon.com/article/280618" TargetMode="External"/><Relationship Id="rId3061" Type="http://schemas.openxmlformats.org/officeDocument/2006/relationships/hyperlink" Target="https://thunhoon.com/article/293409" TargetMode="External"/><Relationship Id="rId4392" Type="http://schemas.openxmlformats.org/officeDocument/2006/relationships/hyperlink" Target="https://thunhoon.com/article/280618" TargetMode="External"/><Relationship Id="rId3060" Type="http://schemas.openxmlformats.org/officeDocument/2006/relationships/hyperlink" Target="https://thunhoon.com/article/293409" TargetMode="External"/><Relationship Id="rId4391" Type="http://schemas.openxmlformats.org/officeDocument/2006/relationships/hyperlink" Target="https://thunhoon.com/article/280618" TargetMode="External"/><Relationship Id="rId3063" Type="http://schemas.openxmlformats.org/officeDocument/2006/relationships/hyperlink" Target="https://thunhoon.com/article/293410" TargetMode="External"/><Relationship Id="rId4394" Type="http://schemas.openxmlformats.org/officeDocument/2006/relationships/hyperlink" Target="https://thunhoon.com/article/280726" TargetMode="External"/><Relationship Id="rId3062" Type="http://schemas.openxmlformats.org/officeDocument/2006/relationships/hyperlink" Target="https://thunhoon.com/article/293410" TargetMode="External"/><Relationship Id="rId4393" Type="http://schemas.openxmlformats.org/officeDocument/2006/relationships/hyperlink" Target="https://thunhoon.com/article/280607" TargetMode="External"/><Relationship Id="rId3065" Type="http://schemas.openxmlformats.org/officeDocument/2006/relationships/hyperlink" Target="https://thunhoon.com/article/293411" TargetMode="External"/><Relationship Id="rId4396" Type="http://schemas.openxmlformats.org/officeDocument/2006/relationships/hyperlink" Target="https://thunhoon.com/article/280726" TargetMode="External"/><Relationship Id="rId3064" Type="http://schemas.openxmlformats.org/officeDocument/2006/relationships/hyperlink" Target="https://thunhoon.com/article/293411" TargetMode="External"/><Relationship Id="rId4395" Type="http://schemas.openxmlformats.org/officeDocument/2006/relationships/hyperlink" Target="https://thunhoon.com/article/280726" TargetMode="External"/><Relationship Id="rId3067" Type="http://schemas.openxmlformats.org/officeDocument/2006/relationships/hyperlink" Target="https://thunhoon.com/article/293415" TargetMode="External"/><Relationship Id="rId4398" Type="http://schemas.openxmlformats.org/officeDocument/2006/relationships/hyperlink" Target="https://thunhoon.com/article/280696" TargetMode="External"/><Relationship Id="rId3066" Type="http://schemas.openxmlformats.org/officeDocument/2006/relationships/hyperlink" Target="https://thunhoon.com/article/293412" TargetMode="External"/><Relationship Id="rId4397" Type="http://schemas.openxmlformats.org/officeDocument/2006/relationships/hyperlink" Target="https://thunhoon.com/article/280698" TargetMode="External"/><Relationship Id="rId3069" Type="http://schemas.openxmlformats.org/officeDocument/2006/relationships/hyperlink" Target="https://thunhoon.com/article/293415" TargetMode="External"/><Relationship Id="rId3068" Type="http://schemas.openxmlformats.org/officeDocument/2006/relationships/hyperlink" Target="https://thunhoon.com/article/293415" TargetMode="External"/><Relationship Id="rId4399" Type="http://schemas.openxmlformats.org/officeDocument/2006/relationships/hyperlink" Target="https://thunhoon.com/article/280696" TargetMode="External"/><Relationship Id="rId3090" Type="http://schemas.openxmlformats.org/officeDocument/2006/relationships/hyperlink" Target="https://thunhoon.com/article/293451" TargetMode="External"/><Relationship Id="rId3092" Type="http://schemas.openxmlformats.org/officeDocument/2006/relationships/hyperlink" Target="https://thunhoon.com/article/293452" TargetMode="External"/><Relationship Id="rId3091" Type="http://schemas.openxmlformats.org/officeDocument/2006/relationships/hyperlink" Target="https://thunhoon.com/article/293452" TargetMode="External"/><Relationship Id="rId3094" Type="http://schemas.openxmlformats.org/officeDocument/2006/relationships/hyperlink" Target="https://thunhoon.com/article/293453" TargetMode="External"/><Relationship Id="rId3093" Type="http://schemas.openxmlformats.org/officeDocument/2006/relationships/hyperlink" Target="https://thunhoon.com/article/293453" TargetMode="External"/><Relationship Id="rId3096" Type="http://schemas.openxmlformats.org/officeDocument/2006/relationships/hyperlink" Target="https://thunhoon.com/article/293454" TargetMode="External"/><Relationship Id="rId3095" Type="http://schemas.openxmlformats.org/officeDocument/2006/relationships/hyperlink" Target="https://thunhoon.com/article/293454" TargetMode="External"/><Relationship Id="rId3098" Type="http://schemas.openxmlformats.org/officeDocument/2006/relationships/hyperlink" Target="https://thunhoon.com/article/293473" TargetMode="External"/><Relationship Id="rId3097" Type="http://schemas.openxmlformats.org/officeDocument/2006/relationships/hyperlink" Target="https://thunhoon.com/article/293455" TargetMode="External"/><Relationship Id="rId3099" Type="http://schemas.openxmlformats.org/officeDocument/2006/relationships/hyperlink" Target="https://thunhoon.com/article/293473" TargetMode="External"/><Relationship Id="rId3081" Type="http://schemas.openxmlformats.org/officeDocument/2006/relationships/hyperlink" Target="https://thunhoon.com/article/293433" TargetMode="External"/><Relationship Id="rId3080" Type="http://schemas.openxmlformats.org/officeDocument/2006/relationships/hyperlink" Target="https://thunhoon.com/article/293432" TargetMode="External"/><Relationship Id="rId3083" Type="http://schemas.openxmlformats.org/officeDocument/2006/relationships/hyperlink" Target="https://thunhoon.com/article/293434" TargetMode="External"/><Relationship Id="rId3082" Type="http://schemas.openxmlformats.org/officeDocument/2006/relationships/hyperlink" Target="https://thunhoon.com/article/293434" TargetMode="External"/><Relationship Id="rId3085" Type="http://schemas.openxmlformats.org/officeDocument/2006/relationships/hyperlink" Target="https://thunhoon.com/article/293436" TargetMode="External"/><Relationship Id="rId3084" Type="http://schemas.openxmlformats.org/officeDocument/2006/relationships/hyperlink" Target="https://thunhoon.com/article/293435" TargetMode="External"/><Relationship Id="rId3087" Type="http://schemas.openxmlformats.org/officeDocument/2006/relationships/hyperlink" Target="https://thunhoon.com/article/293442" TargetMode="External"/><Relationship Id="rId3086" Type="http://schemas.openxmlformats.org/officeDocument/2006/relationships/hyperlink" Target="https://thunhoon.com/article/293439" TargetMode="External"/><Relationship Id="rId3089" Type="http://schemas.openxmlformats.org/officeDocument/2006/relationships/hyperlink" Target="https://thunhoon.com/article/293451" TargetMode="External"/><Relationship Id="rId3088" Type="http://schemas.openxmlformats.org/officeDocument/2006/relationships/hyperlink" Target="https://thunhoon.com/article/293447" TargetMode="External"/><Relationship Id="rId3039" Type="http://schemas.openxmlformats.org/officeDocument/2006/relationships/hyperlink" Target="https://thunhoon.com/article/293396" TargetMode="External"/><Relationship Id="rId5691" Type="http://schemas.openxmlformats.org/officeDocument/2006/relationships/hyperlink" Target="https://thunhoon.com/article/284841" TargetMode="External"/><Relationship Id="rId5692" Type="http://schemas.openxmlformats.org/officeDocument/2006/relationships/hyperlink" Target="https://thunhoon.com/article/284840" TargetMode="External"/><Relationship Id="rId3030" Type="http://schemas.openxmlformats.org/officeDocument/2006/relationships/hyperlink" Target="https://thunhoon.com/article/293385" TargetMode="External"/><Relationship Id="rId4361" Type="http://schemas.openxmlformats.org/officeDocument/2006/relationships/hyperlink" Target="https://thunhoon.com/article/280456" TargetMode="External"/><Relationship Id="rId4360" Type="http://schemas.openxmlformats.org/officeDocument/2006/relationships/hyperlink" Target="https://thunhoon.com/article/280458" TargetMode="External"/><Relationship Id="rId5690" Type="http://schemas.openxmlformats.org/officeDocument/2006/relationships/hyperlink" Target="https://thunhoon.com/article/284835" TargetMode="External"/><Relationship Id="rId3032" Type="http://schemas.openxmlformats.org/officeDocument/2006/relationships/hyperlink" Target="https://thunhoon.com/article/293387" TargetMode="External"/><Relationship Id="rId4363" Type="http://schemas.openxmlformats.org/officeDocument/2006/relationships/hyperlink" Target="https://thunhoon.com/article/280433" TargetMode="External"/><Relationship Id="rId5695" Type="http://schemas.openxmlformats.org/officeDocument/2006/relationships/hyperlink" Target="https://thunhoon.com/article/285009" TargetMode="External"/><Relationship Id="rId3031" Type="http://schemas.openxmlformats.org/officeDocument/2006/relationships/hyperlink" Target="https://thunhoon.com/article/293385" TargetMode="External"/><Relationship Id="rId4362" Type="http://schemas.openxmlformats.org/officeDocument/2006/relationships/hyperlink" Target="https://thunhoon.com/article/280433" TargetMode="External"/><Relationship Id="rId5696" Type="http://schemas.openxmlformats.org/officeDocument/2006/relationships/hyperlink" Target="https://thunhoon.com/article/284996" TargetMode="External"/><Relationship Id="rId3034" Type="http://schemas.openxmlformats.org/officeDocument/2006/relationships/hyperlink" Target="https://thunhoon.com/article/293390" TargetMode="External"/><Relationship Id="rId4365" Type="http://schemas.openxmlformats.org/officeDocument/2006/relationships/hyperlink" Target="https://thunhoon.com/article/280441" TargetMode="External"/><Relationship Id="rId5693" Type="http://schemas.openxmlformats.org/officeDocument/2006/relationships/hyperlink" Target="https://thunhoon.com/article/285017" TargetMode="External"/><Relationship Id="rId3033" Type="http://schemas.openxmlformats.org/officeDocument/2006/relationships/hyperlink" Target="https://thunhoon.com/article/293387" TargetMode="External"/><Relationship Id="rId4364" Type="http://schemas.openxmlformats.org/officeDocument/2006/relationships/hyperlink" Target="https://thunhoon.com/article/280439" TargetMode="External"/><Relationship Id="rId5694" Type="http://schemas.openxmlformats.org/officeDocument/2006/relationships/hyperlink" Target="https://thunhoon.com/article/285017" TargetMode="External"/><Relationship Id="rId3036" Type="http://schemas.openxmlformats.org/officeDocument/2006/relationships/hyperlink" Target="https://thunhoon.com/article/293391" TargetMode="External"/><Relationship Id="rId4367" Type="http://schemas.openxmlformats.org/officeDocument/2006/relationships/hyperlink" Target="https://thunhoon.com/article/280573" TargetMode="External"/><Relationship Id="rId5699" Type="http://schemas.openxmlformats.org/officeDocument/2006/relationships/hyperlink" Target="https://thunhoon.com/article/284981" TargetMode="External"/><Relationship Id="rId3035" Type="http://schemas.openxmlformats.org/officeDocument/2006/relationships/hyperlink" Target="https://thunhoon.com/article/293391" TargetMode="External"/><Relationship Id="rId4366" Type="http://schemas.openxmlformats.org/officeDocument/2006/relationships/hyperlink" Target="https://thunhoon.com/article/280573" TargetMode="External"/><Relationship Id="rId3038" Type="http://schemas.openxmlformats.org/officeDocument/2006/relationships/hyperlink" Target="https://thunhoon.com/article/293396" TargetMode="External"/><Relationship Id="rId4369" Type="http://schemas.openxmlformats.org/officeDocument/2006/relationships/hyperlink" Target="https://thunhoon.com/article/280554" TargetMode="External"/><Relationship Id="rId5697" Type="http://schemas.openxmlformats.org/officeDocument/2006/relationships/hyperlink" Target="https://thunhoon.com/article/284981" TargetMode="External"/><Relationship Id="rId3037" Type="http://schemas.openxmlformats.org/officeDocument/2006/relationships/hyperlink" Target="https://thunhoon.com/article/293393" TargetMode="External"/><Relationship Id="rId4368" Type="http://schemas.openxmlformats.org/officeDocument/2006/relationships/hyperlink" Target="https://thunhoon.com/article/280573" TargetMode="External"/><Relationship Id="rId5698" Type="http://schemas.openxmlformats.org/officeDocument/2006/relationships/hyperlink" Target="https://thunhoon.com/article/284981" TargetMode="External"/><Relationship Id="rId3029" Type="http://schemas.openxmlformats.org/officeDocument/2006/relationships/hyperlink" Target="https://thunhoon.com/article/293383" TargetMode="External"/><Relationship Id="rId3028" Type="http://schemas.openxmlformats.org/officeDocument/2006/relationships/hyperlink" Target="https://thunhoon.com/article/293383" TargetMode="External"/><Relationship Id="rId4359" Type="http://schemas.openxmlformats.org/officeDocument/2006/relationships/hyperlink" Target="https://thunhoon.com/article/280459" TargetMode="External"/><Relationship Id="rId5680" Type="http://schemas.openxmlformats.org/officeDocument/2006/relationships/hyperlink" Target="https://thunhoon.com/article/284884" TargetMode="External"/><Relationship Id="rId5681" Type="http://schemas.openxmlformats.org/officeDocument/2006/relationships/hyperlink" Target="https://thunhoon.com/article/284884" TargetMode="External"/><Relationship Id="rId4350" Type="http://schemas.openxmlformats.org/officeDocument/2006/relationships/hyperlink" Target="https://thunhoon.com/article/280396" TargetMode="External"/><Relationship Id="rId3021" Type="http://schemas.openxmlformats.org/officeDocument/2006/relationships/hyperlink" Target="https://thunhoon.com/article/293367" TargetMode="External"/><Relationship Id="rId4352" Type="http://schemas.openxmlformats.org/officeDocument/2006/relationships/hyperlink" Target="https://thunhoon.com/article/280395" TargetMode="External"/><Relationship Id="rId5684" Type="http://schemas.openxmlformats.org/officeDocument/2006/relationships/hyperlink" Target="https://thunhoon.com/article/284872" TargetMode="External"/><Relationship Id="rId3020" Type="http://schemas.openxmlformats.org/officeDocument/2006/relationships/hyperlink" Target="https://thunhoon.com/article/293366" TargetMode="External"/><Relationship Id="rId4351" Type="http://schemas.openxmlformats.org/officeDocument/2006/relationships/hyperlink" Target="https://thunhoon.com/article/280395" TargetMode="External"/><Relationship Id="rId5685" Type="http://schemas.openxmlformats.org/officeDocument/2006/relationships/hyperlink" Target="https://thunhoon.com/article/284867" TargetMode="External"/><Relationship Id="rId3023" Type="http://schemas.openxmlformats.org/officeDocument/2006/relationships/hyperlink" Target="https://thunhoon.com/article/293373" TargetMode="External"/><Relationship Id="rId4354" Type="http://schemas.openxmlformats.org/officeDocument/2006/relationships/hyperlink" Target="https://thunhoon.com/article/280500" TargetMode="External"/><Relationship Id="rId5682" Type="http://schemas.openxmlformats.org/officeDocument/2006/relationships/hyperlink" Target="https://thunhoon.com/article/284881" TargetMode="External"/><Relationship Id="rId3022" Type="http://schemas.openxmlformats.org/officeDocument/2006/relationships/hyperlink" Target="https://thunhoon.com/article/293367" TargetMode="External"/><Relationship Id="rId4353" Type="http://schemas.openxmlformats.org/officeDocument/2006/relationships/hyperlink" Target="https://thunhoon.com/article/280508" TargetMode="External"/><Relationship Id="rId5683" Type="http://schemas.openxmlformats.org/officeDocument/2006/relationships/hyperlink" Target="https://thunhoon.com/article/284878" TargetMode="External"/><Relationship Id="rId3025" Type="http://schemas.openxmlformats.org/officeDocument/2006/relationships/hyperlink" Target="https://thunhoon.com/article/293381" TargetMode="External"/><Relationship Id="rId4356" Type="http://schemas.openxmlformats.org/officeDocument/2006/relationships/hyperlink" Target="https://thunhoon.com/article/280500" TargetMode="External"/><Relationship Id="rId5688" Type="http://schemas.openxmlformats.org/officeDocument/2006/relationships/hyperlink" Target="https://thunhoon.com/article/284859" TargetMode="External"/><Relationship Id="rId3024" Type="http://schemas.openxmlformats.org/officeDocument/2006/relationships/hyperlink" Target="https://thunhoon.com/article/293381" TargetMode="External"/><Relationship Id="rId4355" Type="http://schemas.openxmlformats.org/officeDocument/2006/relationships/hyperlink" Target="https://thunhoon.com/article/280500" TargetMode="External"/><Relationship Id="rId5689" Type="http://schemas.openxmlformats.org/officeDocument/2006/relationships/hyperlink" Target="https://thunhoon.com/article/284836" TargetMode="External"/><Relationship Id="rId3027" Type="http://schemas.openxmlformats.org/officeDocument/2006/relationships/hyperlink" Target="https://thunhoon.com/article/293382" TargetMode="External"/><Relationship Id="rId4358" Type="http://schemas.openxmlformats.org/officeDocument/2006/relationships/hyperlink" Target="https://thunhoon.com/article/280472" TargetMode="External"/><Relationship Id="rId5686" Type="http://schemas.openxmlformats.org/officeDocument/2006/relationships/hyperlink" Target="https://thunhoon.com/article/284867" TargetMode="External"/><Relationship Id="rId3026" Type="http://schemas.openxmlformats.org/officeDocument/2006/relationships/hyperlink" Target="https://thunhoon.com/article/293382" TargetMode="External"/><Relationship Id="rId4357" Type="http://schemas.openxmlformats.org/officeDocument/2006/relationships/hyperlink" Target="https://thunhoon.com/article/280488" TargetMode="External"/><Relationship Id="rId5687" Type="http://schemas.openxmlformats.org/officeDocument/2006/relationships/hyperlink" Target="https://thunhoon.com/article/284860" TargetMode="External"/><Relationship Id="rId3050" Type="http://schemas.openxmlformats.org/officeDocument/2006/relationships/hyperlink" Target="https://thunhoon.com/article/293375" TargetMode="External"/><Relationship Id="rId4381" Type="http://schemas.openxmlformats.org/officeDocument/2006/relationships/hyperlink" Target="https://thunhoon.com/article/280647" TargetMode="External"/><Relationship Id="rId4380" Type="http://schemas.openxmlformats.org/officeDocument/2006/relationships/hyperlink" Target="https://thunhoon.com/article/280525" TargetMode="External"/><Relationship Id="rId3052" Type="http://schemas.openxmlformats.org/officeDocument/2006/relationships/hyperlink" Target="https://thunhoon.com/article/293376" TargetMode="External"/><Relationship Id="rId4383" Type="http://schemas.openxmlformats.org/officeDocument/2006/relationships/hyperlink" Target="https://thunhoon.com/article/280647" TargetMode="External"/><Relationship Id="rId3051" Type="http://schemas.openxmlformats.org/officeDocument/2006/relationships/hyperlink" Target="https://thunhoon.com/article/293375" TargetMode="External"/><Relationship Id="rId4382" Type="http://schemas.openxmlformats.org/officeDocument/2006/relationships/hyperlink" Target="https://thunhoon.com/article/280647" TargetMode="External"/><Relationship Id="rId3054" Type="http://schemas.openxmlformats.org/officeDocument/2006/relationships/hyperlink" Target="https://thunhoon.com/article/293377" TargetMode="External"/><Relationship Id="rId4385" Type="http://schemas.openxmlformats.org/officeDocument/2006/relationships/hyperlink" Target="https://thunhoon.com/article/280629" TargetMode="External"/><Relationship Id="rId3053" Type="http://schemas.openxmlformats.org/officeDocument/2006/relationships/hyperlink" Target="https://thunhoon.com/article/293376" TargetMode="External"/><Relationship Id="rId4384" Type="http://schemas.openxmlformats.org/officeDocument/2006/relationships/hyperlink" Target="https://thunhoon.com/article/280642" TargetMode="External"/><Relationship Id="rId3056" Type="http://schemas.openxmlformats.org/officeDocument/2006/relationships/hyperlink" Target="https://thunhoon.com/article/293380" TargetMode="External"/><Relationship Id="rId4387" Type="http://schemas.openxmlformats.org/officeDocument/2006/relationships/hyperlink" Target="https://thunhoon.com/article/280627" TargetMode="External"/><Relationship Id="rId3055" Type="http://schemas.openxmlformats.org/officeDocument/2006/relationships/hyperlink" Target="https://thunhoon.com/article/293378" TargetMode="External"/><Relationship Id="rId4386" Type="http://schemas.openxmlformats.org/officeDocument/2006/relationships/hyperlink" Target="https://thunhoon.com/article/280627" TargetMode="External"/><Relationship Id="rId3058" Type="http://schemas.openxmlformats.org/officeDocument/2006/relationships/hyperlink" Target="https://thunhoon.com/article/293389" TargetMode="External"/><Relationship Id="rId4389" Type="http://schemas.openxmlformats.org/officeDocument/2006/relationships/hyperlink" Target="https://thunhoon.com/article/280627" TargetMode="External"/><Relationship Id="rId3057" Type="http://schemas.openxmlformats.org/officeDocument/2006/relationships/hyperlink" Target="https://thunhoon.com/article/293389" TargetMode="External"/><Relationship Id="rId4388" Type="http://schemas.openxmlformats.org/officeDocument/2006/relationships/hyperlink" Target="https://thunhoon.com/article/280627" TargetMode="External"/><Relationship Id="rId3059" Type="http://schemas.openxmlformats.org/officeDocument/2006/relationships/hyperlink" Target="https://thunhoon.com/article/293408" TargetMode="External"/><Relationship Id="rId4370" Type="http://schemas.openxmlformats.org/officeDocument/2006/relationships/hyperlink" Target="https://thunhoon.com/article/280546" TargetMode="External"/><Relationship Id="rId3041" Type="http://schemas.openxmlformats.org/officeDocument/2006/relationships/hyperlink" Target="https://thunhoon.com/article/293396" TargetMode="External"/><Relationship Id="rId4372" Type="http://schemas.openxmlformats.org/officeDocument/2006/relationships/hyperlink" Target="https://thunhoon.com/article/280546" TargetMode="External"/><Relationship Id="rId3040" Type="http://schemas.openxmlformats.org/officeDocument/2006/relationships/hyperlink" Target="https://thunhoon.com/article/293396" TargetMode="External"/><Relationship Id="rId4371" Type="http://schemas.openxmlformats.org/officeDocument/2006/relationships/hyperlink" Target="https://thunhoon.com/article/280546" TargetMode="External"/><Relationship Id="rId3043" Type="http://schemas.openxmlformats.org/officeDocument/2006/relationships/hyperlink" Target="https://thunhoon.com/article/293396" TargetMode="External"/><Relationship Id="rId4374" Type="http://schemas.openxmlformats.org/officeDocument/2006/relationships/hyperlink" Target="https://thunhoon.com/article/280542" TargetMode="External"/><Relationship Id="rId3042" Type="http://schemas.openxmlformats.org/officeDocument/2006/relationships/hyperlink" Target="https://thunhoon.com/article/293396" TargetMode="External"/><Relationship Id="rId4373" Type="http://schemas.openxmlformats.org/officeDocument/2006/relationships/hyperlink" Target="https://thunhoon.com/article/280543" TargetMode="External"/><Relationship Id="rId3045" Type="http://schemas.openxmlformats.org/officeDocument/2006/relationships/hyperlink" Target="https://thunhoon.com/article/293396" TargetMode="External"/><Relationship Id="rId4376" Type="http://schemas.openxmlformats.org/officeDocument/2006/relationships/hyperlink" Target="https://thunhoon.com/article/280531" TargetMode="External"/><Relationship Id="rId3044" Type="http://schemas.openxmlformats.org/officeDocument/2006/relationships/hyperlink" Target="https://thunhoon.com/article/293396" TargetMode="External"/><Relationship Id="rId4375" Type="http://schemas.openxmlformats.org/officeDocument/2006/relationships/hyperlink" Target="https://thunhoon.com/article/280542" TargetMode="External"/><Relationship Id="rId3047" Type="http://schemas.openxmlformats.org/officeDocument/2006/relationships/hyperlink" Target="https://thunhoon.com/article/293397" TargetMode="External"/><Relationship Id="rId4378" Type="http://schemas.openxmlformats.org/officeDocument/2006/relationships/hyperlink" Target="https://thunhoon.com/article/280519" TargetMode="External"/><Relationship Id="rId3046" Type="http://schemas.openxmlformats.org/officeDocument/2006/relationships/hyperlink" Target="https://thunhoon.com/article/293397" TargetMode="External"/><Relationship Id="rId4377" Type="http://schemas.openxmlformats.org/officeDocument/2006/relationships/hyperlink" Target="https://thunhoon.com/article/280519" TargetMode="External"/><Relationship Id="rId3049" Type="http://schemas.openxmlformats.org/officeDocument/2006/relationships/hyperlink" Target="https://thunhoon.com/article/293398" TargetMode="External"/><Relationship Id="rId3048" Type="http://schemas.openxmlformats.org/officeDocument/2006/relationships/hyperlink" Target="https://thunhoon.com/article/293398" TargetMode="External"/><Relationship Id="rId4379" Type="http://schemas.openxmlformats.org/officeDocument/2006/relationships/hyperlink" Target="https://thunhoon.com/article/280517" TargetMode="External"/><Relationship Id="rId5714" Type="http://schemas.openxmlformats.org/officeDocument/2006/relationships/hyperlink" Target="https://thunhoon.com/article/285100" TargetMode="External"/><Relationship Id="rId5715" Type="http://schemas.openxmlformats.org/officeDocument/2006/relationships/hyperlink" Target="https://thunhoon.com/article/285100" TargetMode="External"/><Relationship Id="rId5712" Type="http://schemas.openxmlformats.org/officeDocument/2006/relationships/hyperlink" Target="https://thunhoon.com/article/284941" TargetMode="External"/><Relationship Id="rId5713" Type="http://schemas.openxmlformats.org/officeDocument/2006/relationships/hyperlink" Target="https://thunhoon.com/article/285100" TargetMode="External"/><Relationship Id="rId5718" Type="http://schemas.openxmlformats.org/officeDocument/2006/relationships/hyperlink" Target="https://thunhoon.com/article/285079" TargetMode="External"/><Relationship Id="rId5719" Type="http://schemas.openxmlformats.org/officeDocument/2006/relationships/hyperlink" Target="https://thunhoon.com/article/285076" TargetMode="External"/><Relationship Id="rId5716" Type="http://schemas.openxmlformats.org/officeDocument/2006/relationships/hyperlink" Target="https://thunhoon.com/article/285081" TargetMode="External"/><Relationship Id="rId5717" Type="http://schemas.openxmlformats.org/officeDocument/2006/relationships/hyperlink" Target="https://thunhoon.com/article/285080" TargetMode="External"/><Relationship Id="rId5710" Type="http://schemas.openxmlformats.org/officeDocument/2006/relationships/hyperlink" Target="https://thunhoon.com/article/284944" TargetMode="External"/><Relationship Id="rId5711" Type="http://schemas.openxmlformats.org/officeDocument/2006/relationships/hyperlink" Target="https://thunhoon.com/article/284942" TargetMode="External"/><Relationship Id="rId5703" Type="http://schemas.openxmlformats.org/officeDocument/2006/relationships/hyperlink" Target="https://thunhoon.com/article/284969" TargetMode="External"/><Relationship Id="rId5704" Type="http://schemas.openxmlformats.org/officeDocument/2006/relationships/hyperlink" Target="https://thunhoon.com/article/284963" TargetMode="External"/><Relationship Id="rId5701" Type="http://schemas.openxmlformats.org/officeDocument/2006/relationships/hyperlink" Target="https://thunhoon.com/article/284975" TargetMode="External"/><Relationship Id="rId5702" Type="http://schemas.openxmlformats.org/officeDocument/2006/relationships/hyperlink" Target="https://thunhoon.com/article/284973" TargetMode="External"/><Relationship Id="rId5707" Type="http://schemas.openxmlformats.org/officeDocument/2006/relationships/hyperlink" Target="https://thunhoon.com/article/284956" TargetMode="External"/><Relationship Id="rId5708" Type="http://schemas.openxmlformats.org/officeDocument/2006/relationships/hyperlink" Target="https://thunhoon.com/article/284951" TargetMode="External"/><Relationship Id="rId5705" Type="http://schemas.openxmlformats.org/officeDocument/2006/relationships/hyperlink" Target="https://thunhoon.com/article/284963" TargetMode="External"/><Relationship Id="rId5706" Type="http://schemas.openxmlformats.org/officeDocument/2006/relationships/hyperlink" Target="https://thunhoon.com/article/284955" TargetMode="External"/><Relationship Id="rId5709" Type="http://schemas.openxmlformats.org/officeDocument/2006/relationships/hyperlink" Target="https://thunhoon.com/article/284950" TargetMode="External"/><Relationship Id="rId5700" Type="http://schemas.openxmlformats.org/officeDocument/2006/relationships/hyperlink" Target="https://thunhoon.com/article/284976" TargetMode="External"/><Relationship Id="rId3117" Type="http://schemas.openxmlformats.org/officeDocument/2006/relationships/hyperlink" Target="https://thunhoon.com/article/275774" TargetMode="External"/><Relationship Id="rId4448" Type="http://schemas.openxmlformats.org/officeDocument/2006/relationships/hyperlink" Target="https://thunhoon.com/article/280831" TargetMode="External"/><Relationship Id="rId3116" Type="http://schemas.openxmlformats.org/officeDocument/2006/relationships/hyperlink" Target="https://thunhoon.com/article/275774" TargetMode="External"/><Relationship Id="rId4447" Type="http://schemas.openxmlformats.org/officeDocument/2006/relationships/hyperlink" Target="https://thunhoon.com/article/280831" TargetMode="External"/><Relationship Id="rId3119" Type="http://schemas.openxmlformats.org/officeDocument/2006/relationships/hyperlink" Target="https://thunhoon.com/article/275774" TargetMode="External"/><Relationship Id="rId5778" Type="http://schemas.openxmlformats.org/officeDocument/2006/relationships/hyperlink" Target="https://thunhoon.com/article/285322" TargetMode="External"/><Relationship Id="rId3118" Type="http://schemas.openxmlformats.org/officeDocument/2006/relationships/hyperlink" Target="https://thunhoon.com/article/275774" TargetMode="External"/><Relationship Id="rId4449" Type="http://schemas.openxmlformats.org/officeDocument/2006/relationships/hyperlink" Target="https://thunhoon.com/article/280808" TargetMode="External"/><Relationship Id="rId5779" Type="http://schemas.openxmlformats.org/officeDocument/2006/relationships/hyperlink" Target="https://thunhoon.com/article/285322" TargetMode="External"/><Relationship Id="rId4440" Type="http://schemas.openxmlformats.org/officeDocument/2006/relationships/hyperlink" Target="https://thunhoon.com/article/280854" TargetMode="External"/><Relationship Id="rId5772" Type="http://schemas.openxmlformats.org/officeDocument/2006/relationships/hyperlink" Target="https://thunhoon.com/article/285351" TargetMode="External"/><Relationship Id="rId5773" Type="http://schemas.openxmlformats.org/officeDocument/2006/relationships/hyperlink" Target="https://thunhoon.com/article/285351" TargetMode="External"/><Relationship Id="rId3111" Type="http://schemas.openxmlformats.org/officeDocument/2006/relationships/hyperlink" Target="https://thunhoon.com/article/293496" TargetMode="External"/><Relationship Id="rId4442" Type="http://schemas.openxmlformats.org/officeDocument/2006/relationships/hyperlink" Target="https://thunhoon.com/article/280849" TargetMode="External"/><Relationship Id="rId5770" Type="http://schemas.openxmlformats.org/officeDocument/2006/relationships/hyperlink" Target="https://thunhoon.com/article/285371" TargetMode="External"/><Relationship Id="rId3110" Type="http://schemas.openxmlformats.org/officeDocument/2006/relationships/hyperlink" Target="https://thunhoon.com/article/293495" TargetMode="External"/><Relationship Id="rId4441" Type="http://schemas.openxmlformats.org/officeDocument/2006/relationships/hyperlink" Target="https://thunhoon.com/article/280849" TargetMode="External"/><Relationship Id="rId5771" Type="http://schemas.openxmlformats.org/officeDocument/2006/relationships/hyperlink" Target="https://thunhoon.com/article/285353" TargetMode="External"/><Relationship Id="rId3113" Type="http://schemas.openxmlformats.org/officeDocument/2006/relationships/hyperlink" Target="https://thunhoon.com/article/293497" TargetMode="External"/><Relationship Id="rId4444" Type="http://schemas.openxmlformats.org/officeDocument/2006/relationships/hyperlink" Target="https://thunhoon.com/article/280822" TargetMode="External"/><Relationship Id="rId5776" Type="http://schemas.openxmlformats.org/officeDocument/2006/relationships/hyperlink" Target="https://thunhoon.com/article/285336" TargetMode="External"/><Relationship Id="rId3112" Type="http://schemas.openxmlformats.org/officeDocument/2006/relationships/hyperlink" Target="https://thunhoon.com/article/293496" TargetMode="External"/><Relationship Id="rId4443" Type="http://schemas.openxmlformats.org/officeDocument/2006/relationships/hyperlink" Target="https://thunhoon.com/article/280845" TargetMode="External"/><Relationship Id="rId5777" Type="http://schemas.openxmlformats.org/officeDocument/2006/relationships/hyperlink" Target="https://thunhoon.com/article/285325" TargetMode="External"/><Relationship Id="rId3115" Type="http://schemas.openxmlformats.org/officeDocument/2006/relationships/hyperlink" Target="https://thunhoon.com/article/293504" TargetMode="External"/><Relationship Id="rId4446" Type="http://schemas.openxmlformats.org/officeDocument/2006/relationships/hyperlink" Target="https://thunhoon.com/article/280831" TargetMode="External"/><Relationship Id="rId5774" Type="http://schemas.openxmlformats.org/officeDocument/2006/relationships/hyperlink" Target="https://thunhoon.com/article/285338" TargetMode="External"/><Relationship Id="rId3114" Type="http://schemas.openxmlformats.org/officeDocument/2006/relationships/hyperlink" Target="https://thunhoon.com/article/293497" TargetMode="External"/><Relationship Id="rId4445" Type="http://schemas.openxmlformats.org/officeDocument/2006/relationships/hyperlink" Target="https://thunhoon.com/article/280826" TargetMode="External"/><Relationship Id="rId5775" Type="http://schemas.openxmlformats.org/officeDocument/2006/relationships/hyperlink" Target="https://thunhoon.com/article/285338" TargetMode="External"/><Relationship Id="rId3106" Type="http://schemas.openxmlformats.org/officeDocument/2006/relationships/hyperlink" Target="https://thunhoon.com/article/293494" TargetMode="External"/><Relationship Id="rId4437" Type="http://schemas.openxmlformats.org/officeDocument/2006/relationships/hyperlink" Target="https://thunhoon.com/article/280861" TargetMode="External"/><Relationship Id="rId5769" Type="http://schemas.openxmlformats.org/officeDocument/2006/relationships/hyperlink" Target="https://thunhoon.com/article/285371" TargetMode="External"/><Relationship Id="rId3105" Type="http://schemas.openxmlformats.org/officeDocument/2006/relationships/hyperlink" Target="https://thunhoon.com/article/293493" TargetMode="External"/><Relationship Id="rId4436" Type="http://schemas.openxmlformats.org/officeDocument/2006/relationships/hyperlink" Target="https://thunhoon.com/article/280861" TargetMode="External"/><Relationship Id="rId3108" Type="http://schemas.openxmlformats.org/officeDocument/2006/relationships/hyperlink" Target="https://thunhoon.com/article/293495" TargetMode="External"/><Relationship Id="rId4439" Type="http://schemas.openxmlformats.org/officeDocument/2006/relationships/hyperlink" Target="https://thunhoon.com/article/280855" TargetMode="External"/><Relationship Id="rId5767" Type="http://schemas.openxmlformats.org/officeDocument/2006/relationships/hyperlink" Target="https://thunhoon.com/article/285204" TargetMode="External"/><Relationship Id="rId3107" Type="http://schemas.openxmlformats.org/officeDocument/2006/relationships/hyperlink" Target="https://thunhoon.com/article/293494" TargetMode="External"/><Relationship Id="rId4438" Type="http://schemas.openxmlformats.org/officeDocument/2006/relationships/hyperlink" Target="https://thunhoon.com/article/280856" TargetMode="External"/><Relationship Id="rId5768" Type="http://schemas.openxmlformats.org/officeDocument/2006/relationships/hyperlink" Target="https://thunhoon.com/article/285203" TargetMode="External"/><Relationship Id="rId3109" Type="http://schemas.openxmlformats.org/officeDocument/2006/relationships/hyperlink" Target="https://thunhoon.com/article/293495" TargetMode="External"/><Relationship Id="rId5761" Type="http://schemas.openxmlformats.org/officeDocument/2006/relationships/hyperlink" Target="https://thunhoon.com/article/285229" TargetMode="External"/><Relationship Id="rId5762" Type="http://schemas.openxmlformats.org/officeDocument/2006/relationships/hyperlink" Target="https://thunhoon.com/article/285220" TargetMode="External"/><Relationship Id="rId3100" Type="http://schemas.openxmlformats.org/officeDocument/2006/relationships/hyperlink" Target="https://thunhoon.com/article/293488" TargetMode="External"/><Relationship Id="rId4431" Type="http://schemas.openxmlformats.org/officeDocument/2006/relationships/hyperlink" Target="https://thunhoon.com/article/280876" TargetMode="External"/><Relationship Id="rId4430" Type="http://schemas.openxmlformats.org/officeDocument/2006/relationships/hyperlink" Target="https://thunhoon.com/article/280878" TargetMode="External"/><Relationship Id="rId5760" Type="http://schemas.openxmlformats.org/officeDocument/2006/relationships/hyperlink" Target="https://thunhoon.com/article/285246" TargetMode="External"/><Relationship Id="rId3102" Type="http://schemas.openxmlformats.org/officeDocument/2006/relationships/hyperlink" Target="https://thunhoon.com/article/293492" TargetMode="External"/><Relationship Id="rId4433" Type="http://schemas.openxmlformats.org/officeDocument/2006/relationships/hyperlink" Target="https://thunhoon.com/article/280875" TargetMode="External"/><Relationship Id="rId5765" Type="http://schemas.openxmlformats.org/officeDocument/2006/relationships/hyperlink" Target="https://thunhoon.com/article/285204" TargetMode="External"/><Relationship Id="rId3101" Type="http://schemas.openxmlformats.org/officeDocument/2006/relationships/hyperlink" Target="https://thunhoon.com/article/293488" TargetMode="External"/><Relationship Id="rId4432" Type="http://schemas.openxmlformats.org/officeDocument/2006/relationships/hyperlink" Target="https://thunhoon.com/article/280876" TargetMode="External"/><Relationship Id="rId5766" Type="http://schemas.openxmlformats.org/officeDocument/2006/relationships/hyperlink" Target="https://thunhoon.com/article/285204" TargetMode="External"/><Relationship Id="rId3104" Type="http://schemas.openxmlformats.org/officeDocument/2006/relationships/hyperlink" Target="https://thunhoon.com/article/293493" TargetMode="External"/><Relationship Id="rId4435" Type="http://schemas.openxmlformats.org/officeDocument/2006/relationships/hyperlink" Target="https://thunhoon.com/article/280861" TargetMode="External"/><Relationship Id="rId5763" Type="http://schemas.openxmlformats.org/officeDocument/2006/relationships/hyperlink" Target="https://thunhoon.com/article/285208" TargetMode="External"/><Relationship Id="rId3103" Type="http://schemas.openxmlformats.org/officeDocument/2006/relationships/hyperlink" Target="https://thunhoon.com/article/293493" TargetMode="External"/><Relationship Id="rId4434" Type="http://schemas.openxmlformats.org/officeDocument/2006/relationships/hyperlink" Target="https://thunhoon.com/article/280861" TargetMode="External"/><Relationship Id="rId5764" Type="http://schemas.openxmlformats.org/officeDocument/2006/relationships/hyperlink" Target="https://thunhoon.com/article/285205" TargetMode="External"/><Relationship Id="rId3139" Type="http://schemas.openxmlformats.org/officeDocument/2006/relationships/hyperlink" Target="https://thunhoon.com/article/275792" TargetMode="External"/><Relationship Id="rId3138" Type="http://schemas.openxmlformats.org/officeDocument/2006/relationships/hyperlink" Target="https://thunhoon.com/article/275792" TargetMode="External"/><Relationship Id="rId4469" Type="http://schemas.openxmlformats.org/officeDocument/2006/relationships/hyperlink" Target="https://thunhoon.com/article/280901" TargetMode="External"/><Relationship Id="rId5790" Type="http://schemas.openxmlformats.org/officeDocument/2006/relationships/hyperlink" Target="https://thunhoon.com/article/285455" TargetMode="External"/><Relationship Id="rId5791" Type="http://schemas.openxmlformats.org/officeDocument/2006/relationships/hyperlink" Target="https://thunhoon.com/article/285441" TargetMode="External"/><Relationship Id="rId4460" Type="http://schemas.openxmlformats.org/officeDocument/2006/relationships/hyperlink" Target="https://thunhoon.com/article/280932" TargetMode="External"/><Relationship Id="rId3131" Type="http://schemas.openxmlformats.org/officeDocument/2006/relationships/hyperlink" Target="https://thunhoon.com/article/275837" TargetMode="External"/><Relationship Id="rId4462" Type="http://schemas.openxmlformats.org/officeDocument/2006/relationships/hyperlink" Target="https://thunhoon.com/article/280926" TargetMode="External"/><Relationship Id="rId5794" Type="http://schemas.openxmlformats.org/officeDocument/2006/relationships/hyperlink" Target="https://thunhoon.com/article/285439" TargetMode="External"/><Relationship Id="rId3130" Type="http://schemas.openxmlformats.org/officeDocument/2006/relationships/hyperlink" Target="https://thunhoon.com/article/275837" TargetMode="External"/><Relationship Id="rId4461" Type="http://schemas.openxmlformats.org/officeDocument/2006/relationships/hyperlink" Target="https://thunhoon.com/article/280930" TargetMode="External"/><Relationship Id="rId5795" Type="http://schemas.openxmlformats.org/officeDocument/2006/relationships/hyperlink" Target="https://thunhoon.com/article/285439" TargetMode="External"/><Relationship Id="rId3133" Type="http://schemas.openxmlformats.org/officeDocument/2006/relationships/hyperlink" Target="https://thunhoon.com/article/275830" TargetMode="External"/><Relationship Id="rId4464" Type="http://schemas.openxmlformats.org/officeDocument/2006/relationships/hyperlink" Target="https://thunhoon.com/article/280923" TargetMode="External"/><Relationship Id="rId5792" Type="http://schemas.openxmlformats.org/officeDocument/2006/relationships/hyperlink" Target="https://thunhoon.com/article/285440" TargetMode="External"/><Relationship Id="rId3132" Type="http://schemas.openxmlformats.org/officeDocument/2006/relationships/hyperlink" Target="https://thunhoon.com/article/275830" TargetMode="External"/><Relationship Id="rId4463" Type="http://schemas.openxmlformats.org/officeDocument/2006/relationships/hyperlink" Target="https://thunhoon.com/article/280923" TargetMode="External"/><Relationship Id="rId5793" Type="http://schemas.openxmlformats.org/officeDocument/2006/relationships/hyperlink" Target="https://thunhoon.com/article/285439" TargetMode="External"/><Relationship Id="rId3135" Type="http://schemas.openxmlformats.org/officeDocument/2006/relationships/hyperlink" Target="https://thunhoon.com/article/275826" TargetMode="External"/><Relationship Id="rId4466" Type="http://schemas.openxmlformats.org/officeDocument/2006/relationships/hyperlink" Target="https://thunhoon.com/article/280911" TargetMode="External"/><Relationship Id="rId5798" Type="http://schemas.openxmlformats.org/officeDocument/2006/relationships/hyperlink" Target="https://thunhoon.com/article/285430" TargetMode="External"/><Relationship Id="rId3134" Type="http://schemas.openxmlformats.org/officeDocument/2006/relationships/hyperlink" Target="https://thunhoon.com/article/275826" TargetMode="External"/><Relationship Id="rId4465" Type="http://schemas.openxmlformats.org/officeDocument/2006/relationships/hyperlink" Target="https://thunhoon.com/article/280920" TargetMode="External"/><Relationship Id="rId5799" Type="http://schemas.openxmlformats.org/officeDocument/2006/relationships/hyperlink" Target="https://thunhoon.com/article/285430" TargetMode="External"/><Relationship Id="rId3137" Type="http://schemas.openxmlformats.org/officeDocument/2006/relationships/hyperlink" Target="https://thunhoon.com/article/275825" TargetMode="External"/><Relationship Id="rId4468" Type="http://schemas.openxmlformats.org/officeDocument/2006/relationships/hyperlink" Target="https://thunhoon.com/article/280910" TargetMode="External"/><Relationship Id="rId5796" Type="http://schemas.openxmlformats.org/officeDocument/2006/relationships/hyperlink" Target="https://thunhoon.com/article/285439" TargetMode="External"/><Relationship Id="rId3136" Type="http://schemas.openxmlformats.org/officeDocument/2006/relationships/hyperlink" Target="https://thunhoon.com/article/275826" TargetMode="External"/><Relationship Id="rId4467" Type="http://schemas.openxmlformats.org/officeDocument/2006/relationships/hyperlink" Target="https://thunhoon.com/article/280911" TargetMode="External"/><Relationship Id="rId5797" Type="http://schemas.openxmlformats.org/officeDocument/2006/relationships/hyperlink" Target="https://thunhoon.com/article/285432" TargetMode="External"/><Relationship Id="rId3128" Type="http://schemas.openxmlformats.org/officeDocument/2006/relationships/hyperlink" Target="https://thunhoon.com/article/275853" TargetMode="External"/><Relationship Id="rId4459" Type="http://schemas.openxmlformats.org/officeDocument/2006/relationships/hyperlink" Target="https://thunhoon.com/article/280935" TargetMode="External"/><Relationship Id="rId3127" Type="http://schemas.openxmlformats.org/officeDocument/2006/relationships/hyperlink" Target="https://thunhoon.com/article/275853" TargetMode="External"/><Relationship Id="rId4458" Type="http://schemas.openxmlformats.org/officeDocument/2006/relationships/hyperlink" Target="https://thunhoon.com/article/280941" TargetMode="External"/><Relationship Id="rId5789" Type="http://schemas.openxmlformats.org/officeDocument/2006/relationships/hyperlink" Target="https://thunhoon.com/article/285459" TargetMode="External"/><Relationship Id="rId3129" Type="http://schemas.openxmlformats.org/officeDocument/2006/relationships/hyperlink" Target="https://thunhoon.com/article/275840" TargetMode="External"/><Relationship Id="rId5780" Type="http://schemas.openxmlformats.org/officeDocument/2006/relationships/hyperlink" Target="https://thunhoon.com/article/285322" TargetMode="External"/><Relationship Id="rId3120" Type="http://schemas.openxmlformats.org/officeDocument/2006/relationships/hyperlink" Target="https://thunhoon.com/article/275773" TargetMode="External"/><Relationship Id="rId4451" Type="http://schemas.openxmlformats.org/officeDocument/2006/relationships/hyperlink" Target="https://thunhoon.com/article/280965" TargetMode="External"/><Relationship Id="rId5783" Type="http://schemas.openxmlformats.org/officeDocument/2006/relationships/hyperlink" Target="https://thunhoon.com/article/285300" TargetMode="External"/><Relationship Id="rId4450" Type="http://schemas.openxmlformats.org/officeDocument/2006/relationships/hyperlink" Target="https://thunhoon.com/article/280829" TargetMode="External"/><Relationship Id="rId5784" Type="http://schemas.openxmlformats.org/officeDocument/2006/relationships/hyperlink" Target="https://thunhoon.com/article/285299" TargetMode="External"/><Relationship Id="rId3122" Type="http://schemas.openxmlformats.org/officeDocument/2006/relationships/hyperlink" Target="https://thunhoon.com/article/275773" TargetMode="External"/><Relationship Id="rId4453" Type="http://schemas.openxmlformats.org/officeDocument/2006/relationships/hyperlink" Target="https://thunhoon.com/article/280965" TargetMode="External"/><Relationship Id="rId5781" Type="http://schemas.openxmlformats.org/officeDocument/2006/relationships/hyperlink" Target="https://thunhoon.com/article/285317" TargetMode="External"/><Relationship Id="rId3121" Type="http://schemas.openxmlformats.org/officeDocument/2006/relationships/hyperlink" Target="https://thunhoon.com/article/275773" TargetMode="External"/><Relationship Id="rId4452" Type="http://schemas.openxmlformats.org/officeDocument/2006/relationships/hyperlink" Target="https://thunhoon.com/article/280965" TargetMode="External"/><Relationship Id="rId5782" Type="http://schemas.openxmlformats.org/officeDocument/2006/relationships/hyperlink" Target="https://thunhoon.com/article/285317" TargetMode="External"/><Relationship Id="rId3124" Type="http://schemas.openxmlformats.org/officeDocument/2006/relationships/hyperlink" Target="https://thunhoon.com/article/275874" TargetMode="External"/><Relationship Id="rId4455" Type="http://schemas.openxmlformats.org/officeDocument/2006/relationships/hyperlink" Target="https://thunhoon.com/article/280943" TargetMode="External"/><Relationship Id="rId5787" Type="http://schemas.openxmlformats.org/officeDocument/2006/relationships/hyperlink" Target="https://thunhoon.com/article/285468" TargetMode="External"/><Relationship Id="rId3123" Type="http://schemas.openxmlformats.org/officeDocument/2006/relationships/hyperlink" Target="https://thunhoon.com/article/275874" TargetMode="External"/><Relationship Id="rId4454" Type="http://schemas.openxmlformats.org/officeDocument/2006/relationships/hyperlink" Target="https://thunhoon.com/article/280961" TargetMode="External"/><Relationship Id="rId5788" Type="http://schemas.openxmlformats.org/officeDocument/2006/relationships/hyperlink" Target="https://thunhoon.com/article/285468" TargetMode="External"/><Relationship Id="rId3126" Type="http://schemas.openxmlformats.org/officeDocument/2006/relationships/hyperlink" Target="https://thunhoon.com/article/275853" TargetMode="External"/><Relationship Id="rId4457" Type="http://schemas.openxmlformats.org/officeDocument/2006/relationships/hyperlink" Target="https://thunhoon.com/article/280941" TargetMode="External"/><Relationship Id="rId5785" Type="http://schemas.openxmlformats.org/officeDocument/2006/relationships/hyperlink" Target="https://thunhoon.com/article/285314" TargetMode="External"/><Relationship Id="rId3125" Type="http://schemas.openxmlformats.org/officeDocument/2006/relationships/hyperlink" Target="https://thunhoon.com/article/275874" TargetMode="External"/><Relationship Id="rId4456" Type="http://schemas.openxmlformats.org/officeDocument/2006/relationships/hyperlink" Target="https://thunhoon.com/article/280941" TargetMode="External"/><Relationship Id="rId5786" Type="http://schemas.openxmlformats.org/officeDocument/2006/relationships/hyperlink" Target="https://thunhoon.com/article/285468" TargetMode="External"/><Relationship Id="rId4404" Type="http://schemas.openxmlformats.org/officeDocument/2006/relationships/hyperlink" Target="https://thunhoon.com/article/280801" TargetMode="External"/><Relationship Id="rId5736" Type="http://schemas.openxmlformats.org/officeDocument/2006/relationships/hyperlink" Target="https://thunhoon.com/article/285179" TargetMode="External"/><Relationship Id="rId4403" Type="http://schemas.openxmlformats.org/officeDocument/2006/relationships/hyperlink" Target="https://thunhoon.com/article/280806" TargetMode="External"/><Relationship Id="rId5737" Type="http://schemas.openxmlformats.org/officeDocument/2006/relationships/hyperlink" Target="https://thunhoon.com/article/285166" TargetMode="External"/><Relationship Id="rId4406" Type="http://schemas.openxmlformats.org/officeDocument/2006/relationships/hyperlink" Target="https://thunhoon.com/article/280799" TargetMode="External"/><Relationship Id="rId5734" Type="http://schemas.openxmlformats.org/officeDocument/2006/relationships/hyperlink" Target="https://thunhoon.com/article/285179" TargetMode="External"/><Relationship Id="rId4405" Type="http://schemas.openxmlformats.org/officeDocument/2006/relationships/hyperlink" Target="https://thunhoon.com/article/280799" TargetMode="External"/><Relationship Id="rId5735" Type="http://schemas.openxmlformats.org/officeDocument/2006/relationships/hyperlink" Target="https://thunhoon.com/article/285179" TargetMode="External"/><Relationship Id="rId4408" Type="http://schemas.openxmlformats.org/officeDocument/2006/relationships/hyperlink" Target="https://thunhoon.com/article/280794" TargetMode="External"/><Relationship Id="rId4407" Type="http://schemas.openxmlformats.org/officeDocument/2006/relationships/hyperlink" Target="https://thunhoon.com/article/280799" TargetMode="External"/><Relationship Id="rId5738" Type="http://schemas.openxmlformats.org/officeDocument/2006/relationships/hyperlink" Target="https://thunhoon.com/article/285159" TargetMode="External"/><Relationship Id="rId4409" Type="http://schemas.openxmlformats.org/officeDocument/2006/relationships/hyperlink" Target="https://thunhoon.com/article/280768" TargetMode="External"/><Relationship Id="rId5739" Type="http://schemas.openxmlformats.org/officeDocument/2006/relationships/hyperlink" Target="https://thunhoon.com/article/285156" TargetMode="External"/><Relationship Id="rId4400" Type="http://schemas.openxmlformats.org/officeDocument/2006/relationships/hyperlink" Target="https://thunhoon.com/article/280685" TargetMode="External"/><Relationship Id="rId5732" Type="http://schemas.openxmlformats.org/officeDocument/2006/relationships/hyperlink" Target="https://thunhoon.com/article/285026" TargetMode="External"/><Relationship Id="rId5733" Type="http://schemas.openxmlformats.org/officeDocument/2006/relationships/hyperlink" Target="https://thunhoon.com/article/285026" TargetMode="External"/><Relationship Id="rId4402" Type="http://schemas.openxmlformats.org/officeDocument/2006/relationships/hyperlink" Target="https://thunhoon.com/article/280660" TargetMode="External"/><Relationship Id="rId5730" Type="http://schemas.openxmlformats.org/officeDocument/2006/relationships/hyperlink" Target="https://thunhoon.com/article/285037" TargetMode="External"/><Relationship Id="rId4401" Type="http://schemas.openxmlformats.org/officeDocument/2006/relationships/hyperlink" Target="https://thunhoon.com/article/280681" TargetMode="External"/><Relationship Id="rId5731" Type="http://schemas.openxmlformats.org/officeDocument/2006/relationships/hyperlink" Target="https://thunhoon.com/article/285034" TargetMode="External"/><Relationship Id="rId5725" Type="http://schemas.openxmlformats.org/officeDocument/2006/relationships/hyperlink" Target="https://thunhoon.com/article/285054" TargetMode="External"/><Relationship Id="rId5726" Type="http://schemas.openxmlformats.org/officeDocument/2006/relationships/hyperlink" Target="https://thunhoon.com/article/285054" TargetMode="External"/><Relationship Id="rId5723" Type="http://schemas.openxmlformats.org/officeDocument/2006/relationships/hyperlink" Target="https://thunhoon.com/article/285066" TargetMode="External"/><Relationship Id="rId5724" Type="http://schemas.openxmlformats.org/officeDocument/2006/relationships/hyperlink" Target="https://thunhoon.com/article/285056" TargetMode="External"/><Relationship Id="rId5729" Type="http://schemas.openxmlformats.org/officeDocument/2006/relationships/hyperlink" Target="https://thunhoon.com/article/285037" TargetMode="External"/><Relationship Id="rId5727" Type="http://schemas.openxmlformats.org/officeDocument/2006/relationships/hyperlink" Target="https://thunhoon.com/article/285046" TargetMode="External"/><Relationship Id="rId5728" Type="http://schemas.openxmlformats.org/officeDocument/2006/relationships/hyperlink" Target="https://thunhoon.com/article/285045" TargetMode="External"/><Relationship Id="rId5721" Type="http://schemas.openxmlformats.org/officeDocument/2006/relationships/hyperlink" Target="https://thunhoon.com/article/285076" TargetMode="External"/><Relationship Id="rId5722" Type="http://schemas.openxmlformats.org/officeDocument/2006/relationships/hyperlink" Target="https://thunhoon.com/article/285072" TargetMode="External"/><Relationship Id="rId5720" Type="http://schemas.openxmlformats.org/officeDocument/2006/relationships/hyperlink" Target="https://thunhoon.com/article/285076" TargetMode="External"/><Relationship Id="rId4426" Type="http://schemas.openxmlformats.org/officeDocument/2006/relationships/hyperlink" Target="https://thunhoon.com/article/280888" TargetMode="External"/><Relationship Id="rId5758" Type="http://schemas.openxmlformats.org/officeDocument/2006/relationships/hyperlink" Target="https://thunhoon.com/article/285246" TargetMode="External"/><Relationship Id="rId4425" Type="http://schemas.openxmlformats.org/officeDocument/2006/relationships/hyperlink" Target="https://thunhoon.com/article/280888" TargetMode="External"/><Relationship Id="rId5759" Type="http://schemas.openxmlformats.org/officeDocument/2006/relationships/hyperlink" Target="https://thunhoon.com/article/285246" TargetMode="External"/><Relationship Id="rId4428" Type="http://schemas.openxmlformats.org/officeDocument/2006/relationships/hyperlink" Target="https://thunhoon.com/article/280883" TargetMode="External"/><Relationship Id="rId5756" Type="http://schemas.openxmlformats.org/officeDocument/2006/relationships/hyperlink" Target="https://thunhoon.com/article/285260" TargetMode="External"/><Relationship Id="rId4427" Type="http://schemas.openxmlformats.org/officeDocument/2006/relationships/hyperlink" Target="https://thunhoon.com/article/280888" TargetMode="External"/><Relationship Id="rId5757" Type="http://schemas.openxmlformats.org/officeDocument/2006/relationships/hyperlink" Target="https://thunhoon.com/article/285255" TargetMode="External"/><Relationship Id="rId4429" Type="http://schemas.openxmlformats.org/officeDocument/2006/relationships/hyperlink" Target="https://thunhoon.com/article/280883" TargetMode="External"/><Relationship Id="rId5750" Type="http://schemas.openxmlformats.org/officeDocument/2006/relationships/hyperlink" Target="https://thunhoon.com/article/285119" TargetMode="External"/><Relationship Id="rId5751" Type="http://schemas.openxmlformats.org/officeDocument/2006/relationships/hyperlink" Target="https://thunhoon.com/article/285115" TargetMode="External"/><Relationship Id="rId4420" Type="http://schemas.openxmlformats.org/officeDocument/2006/relationships/hyperlink" Target="https://thunhoon.com/article/280738" TargetMode="External"/><Relationship Id="rId4422" Type="http://schemas.openxmlformats.org/officeDocument/2006/relationships/hyperlink" Target="https://thunhoon.com/article/280786" TargetMode="External"/><Relationship Id="rId5754" Type="http://schemas.openxmlformats.org/officeDocument/2006/relationships/hyperlink" Target="https://thunhoon.com/article/285278" TargetMode="External"/><Relationship Id="rId4421" Type="http://schemas.openxmlformats.org/officeDocument/2006/relationships/hyperlink" Target="https://thunhoon.com/article/280796" TargetMode="External"/><Relationship Id="rId5755" Type="http://schemas.openxmlformats.org/officeDocument/2006/relationships/hyperlink" Target="https://thunhoon.com/article/285278" TargetMode="External"/><Relationship Id="rId4424" Type="http://schemas.openxmlformats.org/officeDocument/2006/relationships/hyperlink" Target="https://thunhoon.com/article/280893" TargetMode="External"/><Relationship Id="rId5752" Type="http://schemas.openxmlformats.org/officeDocument/2006/relationships/hyperlink" Target="https://thunhoon.com/article/285120" TargetMode="External"/><Relationship Id="rId4423" Type="http://schemas.openxmlformats.org/officeDocument/2006/relationships/hyperlink" Target="https://thunhoon.com/article/280777" TargetMode="External"/><Relationship Id="rId5753" Type="http://schemas.openxmlformats.org/officeDocument/2006/relationships/hyperlink" Target="https://thunhoon.com/article/285278" TargetMode="External"/><Relationship Id="rId4415" Type="http://schemas.openxmlformats.org/officeDocument/2006/relationships/hyperlink" Target="https://thunhoon.com/article/280755" TargetMode="External"/><Relationship Id="rId5747" Type="http://schemas.openxmlformats.org/officeDocument/2006/relationships/hyperlink" Target="https://thunhoon.com/article/285134" TargetMode="External"/><Relationship Id="rId4414" Type="http://schemas.openxmlformats.org/officeDocument/2006/relationships/hyperlink" Target="https://thunhoon.com/article/280755" TargetMode="External"/><Relationship Id="rId5748" Type="http://schemas.openxmlformats.org/officeDocument/2006/relationships/hyperlink" Target="https://thunhoon.com/article/285133" TargetMode="External"/><Relationship Id="rId4417" Type="http://schemas.openxmlformats.org/officeDocument/2006/relationships/hyperlink" Target="https://thunhoon.com/article/280743" TargetMode="External"/><Relationship Id="rId5745" Type="http://schemas.openxmlformats.org/officeDocument/2006/relationships/hyperlink" Target="https://thunhoon.com/article/285144" TargetMode="External"/><Relationship Id="rId4416" Type="http://schemas.openxmlformats.org/officeDocument/2006/relationships/hyperlink" Target="https://thunhoon.com/article/280754" TargetMode="External"/><Relationship Id="rId5746" Type="http://schemas.openxmlformats.org/officeDocument/2006/relationships/hyperlink" Target="https://thunhoon.com/article/285134" TargetMode="External"/><Relationship Id="rId4419" Type="http://schemas.openxmlformats.org/officeDocument/2006/relationships/hyperlink" Target="https://thunhoon.com/article/280738" TargetMode="External"/><Relationship Id="rId4418" Type="http://schemas.openxmlformats.org/officeDocument/2006/relationships/hyperlink" Target="https://thunhoon.com/article/280740" TargetMode="External"/><Relationship Id="rId5749" Type="http://schemas.openxmlformats.org/officeDocument/2006/relationships/hyperlink" Target="https://thunhoon.com/article/285132" TargetMode="External"/><Relationship Id="rId5740" Type="http://schemas.openxmlformats.org/officeDocument/2006/relationships/hyperlink" Target="https://thunhoon.com/article/285156" TargetMode="External"/><Relationship Id="rId4411" Type="http://schemas.openxmlformats.org/officeDocument/2006/relationships/hyperlink" Target="https://thunhoon.com/article/280766" TargetMode="External"/><Relationship Id="rId5743" Type="http://schemas.openxmlformats.org/officeDocument/2006/relationships/hyperlink" Target="https://thunhoon.com/article/285150" TargetMode="External"/><Relationship Id="rId4410" Type="http://schemas.openxmlformats.org/officeDocument/2006/relationships/hyperlink" Target="https://thunhoon.com/article/280768" TargetMode="External"/><Relationship Id="rId5744" Type="http://schemas.openxmlformats.org/officeDocument/2006/relationships/hyperlink" Target="https://thunhoon.com/article/285144" TargetMode="External"/><Relationship Id="rId4413" Type="http://schemas.openxmlformats.org/officeDocument/2006/relationships/hyperlink" Target="https://thunhoon.com/article/280757" TargetMode="External"/><Relationship Id="rId5741" Type="http://schemas.openxmlformats.org/officeDocument/2006/relationships/hyperlink" Target="https://thunhoon.com/article/285150" TargetMode="External"/><Relationship Id="rId4412" Type="http://schemas.openxmlformats.org/officeDocument/2006/relationships/hyperlink" Target="https://thunhoon.com/article/280765" TargetMode="External"/><Relationship Id="rId5742" Type="http://schemas.openxmlformats.org/officeDocument/2006/relationships/hyperlink" Target="https://thunhoon.com/article/285150" TargetMode="External"/><Relationship Id="rId3191" Type="http://schemas.openxmlformats.org/officeDocument/2006/relationships/hyperlink" Target="https://thunhoon.com/article/276089" TargetMode="External"/><Relationship Id="rId3190" Type="http://schemas.openxmlformats.org/officeDocument/2006/relationships/hyperlink" Target="https://thunhoon.com/article/276089" TargetMode="External"/><Relationship Id="rId3193" Type="http://schemas.openxmlformats.org/officeDocument/2006/relationships/hyperlink" Target="https://thunhoon.com/article/276086" TargetMode="External"/><Relationship Id="rId3192" Type="http://schemas.openxmlformats.org/officeDocument/2006/relationships/hyperlink" Target="https://thunhoon.com/article/276087" TargetMode="External"/><Relationship Id="rId3195" Type="http://schemas.openxmlformats.org/officeDocument/2006/relationships/hyperlink" Target="https://thunhoon.com/article/276063" TargetMode="External"/><Relationship Id="rId3194" Type="http://schemas.openxmlformats.org/officeDocument/2006/relationships/hyperlink" Target="https://thunhoon.com/article/276086" TargetMode="External"/><Relationship Id="rId3197" Type="http://schemas.openxmlformats.org/officeDocument/2006/relationships/hyperlink" Target="https://thunhoon.com/article/276199" TargetMode="External"/><Relationship Id="rId3196" Type="http://schemas.openxmlformats.org/officeDocument/2006/relationships/hyperlink" Target="https://thunhoon.com/article/276199" TargetMode="External"/><Relationship Id="rId3199" Type="http://schemas.openxmlformats.org/officeDocument/2006/relationships/hyperlink" Target="https://thunhoon.com/article/276185" TargetMode="External"/><Relationship Id="rId3198" Type="http://schemas.openxmlformats.org/officeDocument/2006/relationships/hyperlink" Target="https://thunhoon.com/article/276199" TargetMode="External"/><Relationship Id="rId3180" Type="http://schemas.openxmlformats.org/officeDocument/2006/relationships/hyperlink" Target="https://thunhoon.com/article/276098" TargetMode="External"/><Relationship Id="rId3182" Type="http://schemas.openxmlformats.org/officeDocument/2006/relationships/hyperlink" Target="https://thunhoon.com/article/276127" TargetMode="External"/><Relationship Id="rId3181" Type="http://schemas.openxmlformats.org/officeDocument/2006/relationships/hyperlink" Target="https://thunhoon.com/article/276127" TargetMode="External"/><Relationship Id="rId3184" Type="http://schemas.openxmlformats.org/officeDocument/2006/relationships/hyperlink" Target="https://thunhoon.com/article/276116" TargetMode="External"/><Relationship Id="rId3183" Type="http://schemas.openxmlformats.org/officeDocument/2006/relationships/hyperlink" Target="https://thunhoon.com/article/276116" TargetMode="External"/><Relationship Id="rId3186" Type="http://schemas.openxmlformats.org/officeDocument/2006/relationships/hyperlink" Target="https://thunhoon.com/article/276104" TargetMode="External"/><Relationship Id="rId3185" Type="http://schemas.openxmlformats.org/officeDocument/2006/relationships/hyperlink" Target="https://thunhoon.com/article/276116" TargetMode="External"/><Relationship Id="rId3188" Type="http://schemas.openxmlformats.org/officeDocument/2006/relationships/hyperlink" Target="https://thunhoon.com/article/276094" TargetMode="External"/><Relationship Id="rId3187" Type="http://schemas.openxmlformats.org/officeDocument/2006/relationships/hyperlink" Target="https://thunhoon.com/article/276094" TargetMode="External"/><Relationship Id="rId3189" Type="http://schemas.openxmlformats.org/officeDocument/2006/relationships/hyperlink" Target="https://thunhoon.com/article/276091" TargetMode="External"/><Relationship Id="rId4480" Type="http://schemas.openxmlformats.org/officeDocument/2006/relationships/hyperlink" Target="https://thunhoon.com/article/281005" TargetMode="External"/><Relationship Id="rId3151" Type="http://schemas.openxmlformats.org/officeDocument/2006/relationships/hyperlink" Target="https://thunhoon.com/article/275915" TargetMode="External"/><Relationship Id="rId4482" Type="http://schemas.openxmlformats.org/officeDocument/2006/relationships/hyperlink" Target="https://thunhoon.com/article/281005" TargetMode="External"/><Relationship Id="rId3150" Type="http://schemas.openxmlformats.org/officeDocument/2006/relationships/hyperlink" Target="https://thunhoon.com/article/275916" TargetMode="External"/><Relationship Id="rId4481" Type="http://schemas.openxmlformats.org/officeDocument/2006/relationships/hyperlink" Target="https://thunhoon.com/article/281005" TargetMode="External"/><Relationship Id="rId3153" Type="http://schemas.openxmlformats.org/officeDocument/2006/relationships/hyperlink" Target="https://thunhoon.com/article/275911" TargetMode="External"/><Relationship Id="rId4484" Type="http://schemas.openxmlformats.org/officeDocument/2006/relationships/hyperlink" Target="https://thunhoon.com/article/281004" TargetMode="External"/><Relationship Id="rId3152" Type="http://schemas.openxmlformats.org/officeDocument/2006/relationships/hyperlink" Target="https://thunhoon.com/article/275915" TargetMode="External"/><Relationship Id="rId4483" Type="http://schemas.openxmlformats.org/officeDocument/2006/relationships/hyperlink" Target="https://thunhoon.com/article/281004" TargetMode="External"/><Relationship Id="rId3155" Type="http://schemas.openxmlformats.org/officeDocument/2006/relationships/hyperlink" Target="https://thunhoon.com/article/275908" TargetMode="External"/><Relationship Id="rId4486" Type="http://schemas.openxmlformats.org/officeDocument/2006/relationships/hyperlink" Target="https://thunhoon.com/article/281004" TargetMode="External"/><Relationship Id="rId3154" Type="http://schemas.openxmlformats.org/officeDocument/2006/relationships/hyperlink" Target="https://thunhoon.com/article/275911" TargetMode="External"/><Relationship Id="rId4485" Type="http://schemas.openxmlformats.org/officeDocument/2006/relationships/hyperlink" Target="https://thunhoon.com/article/281004" TargetMode="External"/><Relationship Id="rId3157" Type="http://schemas.openxmlformats.org/officeDocument/2006/relationships/hyperlink" Target="https://thunhoon.com/article/275896" TargetMode="External"/><Relationship Id="rId4488" Type="http://schemas.openxmlformats.org/officeDocument/2006/relationships/hyperlink" Target="https://thunhoon.com/article/280998" TargetMode="External"/><Relationship Id="rId3156" Type="http://schemas.openxmlformats.org/officeDocument/2006/relationships/hyperlink" Target="https://thunhoon.com/article/275885" TargetMode="External"/><Relationship Id="rId4487" Type="http://schemas.openxmlformats.org/officeDocument/2006/relationships/hyperlink" Target="https://thunhoon.com/article/281003" TargetMode="External"/><Relationship Id="rId3159" Type="http://schemas.openxmlformats.org/officeDocument/2006/relationships/hyperlink" Target="https://thunhoon.com/article/276045" TargetMode="External"/><Relationship Id="rId3158" Type="http://schemas.openxmlformats.org/officeDocument/2006/relationships/hyperlink" Target="https://thunhoon.com/article/275896" TargetMode="External"/><Relationship Id="rId4489" Type="http://schemas.openxmlformats.org/officeDocument/2006/relationships/hyperlink" Target="https://thunhoon.com/article/280996" TargetMode="External"/><Relationship Id="rId3149" Type="http://schemas.openxmlformats.org/officeDocument/2006/relationships/hyperlink" Target="https://thunhoon.com/article/275918" TargetMode="External"/><Relationship Id="rId3140" Type="http://schemas.openxmlformats.org/officeDocument/2006/relationships/hyperlink" Target="https://thunhoon.com/article/275960" TargetMode="External"/><Relationship Id="rId4471" Type="http://schemas.openxmlformats.org/officeDocument/2006/relationships/hyperlink" Target="https://thunhoon.com/article/281031" TargetMode="External"/><Relationship Id="rId4470" Type="http://schemas.openxmlformats.org/officeDocument/2006/relationships/hyperlink" Target="https://thunhoon.com/article/281039" TargetMode="External"/><Relationship Id="rId3142" Type="http://schemas.openxmlformats.org/officeDocument/2006/relationships/hyperlink" Target="https://thunhoon.com/article/275947" TargetMode="External"/><Relationship Id="rId4473" Type="http://schemas.openxmlformats.org/officeDocument/2006/relationships/hyperlink" Target="https://thunhoon.com/article/281031" TargetMode="External"/><Relationship Id="rId3141" Type="http://schemas.openxmlformats.org/officeDocument/2006/relationships/hyperlink" Target="https://thunhoon.com/article/275960" TargetMode="External"/><Relationship Id="rId4472" Type="http://schemas.openxmlformats.org/officeDocument/2006/relationships/hyperlink" Target="https://thunhoon.com/article/281031" TargetMode="External"/><Relationship Id="rId3144" Type="http://schemas.openxmlformats.org/officeDocument/2006/relationships/hyperlink" Target="https://thunhoon.com/article/275947" TargetMode="External"/><Relationship Id="rId4475" Type="http://schemas.openxmlformats.org/officeDocument/2006/relationships/hyperlink" Target="https://thunhoon.com/article/281029" TargetMode="External"/><Relationship Id="rId3143" Type="http://schemas.openxmlformats.org/officeDocument/2006/relationships/hyperlink" Target="https://thunhoon.com/article/275947" TargetMode="External"/><Relationship Id="rId4474" Type="http://schemas.openxmlformats.org/officeDocument/2006/relationships/hyperlink" Target="https://thunhoon.com/article/281030" TargetMode="External"/><Relationship Id="rId3146" Type="http://schemas.openxmlformats.org/officeDocument/2006/relationships/hyperlink" Target="https://thunhoon.com/article/275935" TargetMode="External"/><Relationship Id="rId4477" Type="http://schemas.openxmlformats.org/officeDocument/2006/relationships/hyperlink" Target="https://thunhoon.com/article/281025" TargetMode="External"/><Relationship Id="rId3145" Type="http://schemas.openxmlformats.org/officeDocument/2006/relationships/hyperlink" Target="https://thunhoon.com/article/275935" TargetMode="External"/><Relationship Id="rId4476" Type="http://schemas.openxmlformats.org/officeDocument/2006/relationships/hyperlink" Target="https://thunhoon.com/article/281025" TargetMode="External"/><Relationship Id="rId3148" Type="http://schemas.openxmlformats.org/officeDocument/2006/relationships/hyperlink" Target="https://thunhoon.com/article/275920" TargetMode="External"/><Relationship Id="rId4479" Type="http://schemas.openxmlformats.org/officeDocument/2006/relationships/hyperlink" Target="https://thunhoon.com/article/281007" TargetMode="External"/><Relationship Id="rId3147" Type="http://schemas.openxmlformats.org/officeDocument/2006/relationships/hyperlink" Target="https://thunhoon.com/article/275920" TargetMode="External"/><Relationship Id="rId4478" Type="http://schemas.openxmlformats.org/officeDocument/2006/relationships/hyperlink" Target="https://thunhoon.com/article/281014" TargetMode="External"/><Relationship Id="rId3171" Type="http://schemas.openxmlformats.org/officeDocument/2006/relationships/hyperlink" Target="https://thunhoon.com/article/276006" TargetMode="External"/><Relationship Id="rId3170" Type="http://schemas.openxmlformats.org/officeDocument/2006/relationships/hyperlink" Target="https://thunhoon.com/article/276008" TargetMode="External"/><Relationship Id="rId3173" Type="http://schemas.openxmlformats.org/officeDocument/2006/relationships/hyperlink" Target="https://thunhoon.com/article/275994" TargetMode="External"/><Relationship Id="rId3172" Type="http://schemas.openxmlformats.org/officeDocument/2006/relationships/hyperlink" Target="https://thunhoon.com/article/275997" TargetMode="External"/><Relationship Id="rId3175" Type="http://schemas.openxmlformats.org/officeDocument/2006/relationships/hyperlink" Target="https://thunhoon.com/article/275986" TargetMode="External"/><Relationship Id="rId3174" Type="http://schemas.openxmlformats.org/officeDocument/2006/relationships/hyperlink" Target="https://thunhoon.com/article/275994" TargetMode="External"/><Relationship Id="rId3177" Type="http://schemas.openxmlformats.org/officeDocument/2006/relationships/hyperlink" Target="https://thunhoon.com/article/275970" TargetMode="External"/><Relationship Id="rId3176" Type="http://schemas.openxmlformats.org/officeDocument/2006/relationships/hyperlink" Target="https://thunhoon.com/article/275986" TargetMode="External"/><Relationship Id="rId3179" Type="http://schemas.openxmlformats.org/officeDocument/2006/relationships/hyperlink" Target="https://thunhoon.com/article/276107" TargetMode="External"/><Relationship Id="rId3178" Type="http://schemas.openxmlformats.org/officeDocument/2006/relationships/hyperlink" Target="https://thunhoon.com/article/275970" TargetMode="External"/><Relationship Id="rId3160" Type="http://schemas.openxmlformats.org/officeDocument/2006/relationships/hyperlink" Target="https://thunhoon.com/article/276045" TargetMode="External"/><Relationship Id="rId4491" Type="http://schemas.openxmlformats.org/officeDocument/2006/relationships/hyperlink" Target="https://thunhoon.com/article/280982" TargetMode="External"/><Relationship Id="rId4490" Type="http://schemas.openxmlformats.org/officeDocument/2006/relationships/hyperlink" Target="https://thunhoon.com/article/280983" TargetMode="External"/><Relationship Id="rId3162" Type="http://schemas.openxmlformats.org/officeDocument/2006/relationships/hyperlink" Target="https://thunhoon.com/article/276037" TargetMode="External"/><Relationship Id="rId4493" Type="http://schemas.openxmlformats.org/officeDocument/2006/relationships/hyperlink" Target="https://thunhoon.com/article/280980" TargetMode="External"/><Relationship Id="rId3161" Type="http://schemas.openxmlformats.org/officeDocument/2006/relationships/hyperlink" Target="https://thunhoon.com/article/276037" TargetMode="External"/><Relationship Id="rId4492" Type="http://schemas.openxmlformats.org/officeDocument/2006/relationships/hyperlink" Target="https://thunhoon.com/article/280981" TargetMode="External"/><Relationship Id="rId3164" Type="http://schemas.openxmlformats.org/officeDocument/2006/relationships/hyperlink" Target="https://thunhoon.com/article/276019" TargetMode="External"/><Relationship Id="rId4495" Type="http://schemas.openxmlformats.org/officeDocument/2006/relationships/hyperlink" Target="https://thunhoon.com/article/280980" TargetMode="External"/><Relationship Id="rId3163" Type="http://schemas.openxmlformats.org/officeDocument/2006/relationships/hyperlink" Target="https://thunhoon.com/article/276032" TargetMode="External"/><Relationship Id="rId4494" Type="http://schemas.openxmlformats.org/officeDocument/2006/relationships/hyperlink" Target="https://thunhoon.com/article/280980" TargetMode="External"/><Relationship Id="rId3166" Type="http://schemas.openxmlformats.org/officeDocument/2006/relationships/hyperlink" Target="https://thunhoon.com/article/276009" TargetMode="External"/><Relationship Id="rId4497" Type="http://schemas.openxmlformats.org/officeDocument/2006/relationships/hyperlink" Target="https://thunhoon.com/article/281115" TargetMode="External"/><Relationship Id="rId3165" Type="http://schemas.openxmlformats.org/officeDocument/2006/relationships/hyperlink" Target="https://thunhoon.com/article/276009" TargetMode="External"/><Relationship Id="rId4496" Type="http://schemas.openxmlformats.org/officeDocument/2006/relationships/hyperlink" Target="https://thunhoon.com/article/280978" TargetMode="External"/><Relationship Id="rId3168" Type="http://schemas.openxmlformats.org/officeDocument/2006/relationships/hyperlink" Target="https://thunhoon.com/article/276009" TargetMode="External"/><Relationship Id="rId4499" Type="http://schemas.openxmlformats.org/officeDocument/2006/relationships/hyperlink" Target="https://thunhoon.com/article/281100" TargetMode="External"/><Relationship Id="rId3167" Type="http://schemas.openxmlformats.org/officeDocument/2006/relationships/hyperlink" Target="https://thunhoon.com/article/276009" TargetMode="External"/><Relationship Id="rId4498" Type="http://schemas.openxmlformats.org/officeDocument/2006/relationships/hyperlink" Target="https://thunhoon.com/article/281115" TargetMode="External"/><Relationship Id="rId3169" Type="http://schemas.openxmlformats.org/officeDocument/2006/relationships/hyperlink" Target="https://thunhoon.com/article/276008" TargetMode="External"/><Relationship Id="rId8002" Type="http://schemas.openxmlformats.org/officeDocument/2006/relationships/hyperlink" Target="https://www.bangkokbiznews.com/finance/stock/1113158" TargetMode="External"/><Relationship Id="rId8001" Type="http://schemas.openxmlformats.org/officeDocument/2006/relationships/hyperlink" Target="https://www.bangkokbiznews.com/finance/stock/1113158" TargetMode="External"/><Relationship Id="rId8000" Type="http://schemas.openxmlformats.org/officeDocument/2006/relationships/hyperlink" Target="https://www.bangkokbiznews.com/finance/stock/1113170" TargetMode="External"/><Relationship Id="rId8006" Type="http://schemas.openxmlformats.org/officeDocument/2006/relationships/hyperlink" Target="https://www.bangkokbiznews.com/finance/stock/1113134" TargetMode="External"/><Relationship Id="rId8005" Type="http://schemas.openxmlformats.org/officeDocument/2006/relationships/hyperlink" Target="https://www.bangkokbiznews.com/finance/stock/1113144" TargetMode="External"/><Relationship Id="rId8004" Type="http://schemas.openxmlformats.org/officeDocument/2006/relationships/hyperlink" Target="https://www.bangkokbiznews.com/finance/stock/1113158" TargetMode="External"/><Relationship Id="rId8003" Type="http://schemas.openxmlformats.org/officeDocument/2006/relationships/hyperlink" Target="https://www.bangkokbiznews.com/finance/stock/1113158" TargetMode="External"/><Relationship Id="rId8009" Type="http://schemas.openxmlformats.org/officeDocument/2006/relationships/hyperlink" Target="https://www.bangkokbiznews.com/finance/stock/1112903" TargetMode="External"/><Relationship Id="rId8008" Type="http://schemas.openxmlformats.org/officeDocument/2006/relationships/hyperlink" Target="https://www.bangkokbiznews.com/finance/stock/1112903" TargetMode="External"/><Relationship Id="rId8007" Type="http://schemas.openxmlformats.org/officeDocument/2006/relationships/hyperlink" Target="https://www.bangkokbiznews.com/finance/stock/1112859" TargetMode="External"/><Relationship Id="rId8020" Type="http://schemas.openxmlformats.org/officeDocument/2006/relationships/hyperlink" Target="https://www.bangkokbiznews.com/finance/stock/1112469" TargetMode="External"/><Relationship Id="rId8024" Type="http://schemas.openxmlformats.org/officeDocument/2006/relationships/hyperlink" Target="https://www.bangkokbiznews.com/finance/stock/1112431" TargetMode="External"/><Relationship Id="rId8023" Type="http://schemas.openxmlformats.org/officeDocument/2006/relationships/hyperlink" Target="https://www.bangkokbiznews.com/finance/stock/1112439" TargetMode="External"/><Relationship Id="rId8022" Type="http://schemas.openxmlformats.org/officeDocument/2006/relationships/hyperlink" Target="https://www.bangkokbiznews.com/finance/stock/1112453" TargetMode="External"/><Relationship Id="rId8021" Type="http://schemas.openxmlformats.org/officeDocument/2006/relationships/hyperlink" Target="https://www.bangkokbiznews.com/finance/stock/1112463" TargetMode="External"/><Relationship Id="rId8028" Type="http://schemas.openxmlformats.org/officeDocument/2006/relationships/hyperlink" Target="https://www.bangkokbiznews.com/finance/stock/1112275" TargetMode="External"/><Relationship Id="rId8027" Type="http://schemas.openxmlformats.org/officeDocument/2006/relationships/hyperlink" Target="https://www.bangkokbiznews.com/finance/stock/1112252" TargetMode="External"/><Relationship Id="rId8026" Type="http://schemas.openxmlformats.org/officeDocument/2006/relationships/hyperlink" Target="https://www.bangkokbiznews.com/finance/stock/1112372" TargetMode="External"/><Relationship Id="rId8025" Type="http://schemas.openxmlformats.org/officeDocument/2006/relationships/hyperlink" Target="https://www.bangkokbiznews.com/finance/stock/1112382" TargetMode="External"/><Relationship Id="rId8029" Type="http://schemas.openxmlformats.org/officeDocument/2006/relationships/hyperlink" Target="https://www.bangkokbiznews.com/finance/stock/1112275" TargetMode="External"/><Relationship Id="rId8013" Type="http://schemas.openxmlformats.org/officeDocument/2006/relationships/hyperlink" Target="https://www.bangkokbiznews.com/finance/stock/1112876" TargetMode="External"/><Relationship Id="rId8012" Type="http://schemas.openxmlformats.org/officeDocument/2006/relationships/hyperlink" Target="https://www.bangkokbiznews.com/finance/stock/1112876" TargetMode="External"/><Relationship Id="rId8011" Type="http://schemas.openxmlformats.org/officeDocument/2006/relationships/hyperlink" Target="https://www.bangkokbiznews.com/finance/stock/1112877" TargetMode="External"/><Relationship Id="rId8010" Type="http://schemas.openxmlformats.org/officeDocument/2006/relationships/hyperlink" Target="https://www.bangkokbiznews.com/finance/stock/1112903" TargetMode="External"/><Relationship Id="rId8017" Type="http://schemas.openxmlformats.org/officeDocument/2006/relationships/hyperlink" Target="https://www.bangkokbiznews.com/finance/stock/1112737" TargetMode="External"/><Relationship Id="rId8016" Type="http://schemas.openxmlformats.org/officeDocument/2006/relationships/hyperlink" Target="https://www.bangkokbiznews.com/finance/stock/1112743" TargetMode="External"/><Relationship Id="rId8015" Type="http://schemas.openxmlformats.org/officeDocument/2006/relationships/hyperlink" Target="https://www.bangkokbiznews.com/finance/stock/1112779" TargetMode="External"/><Relationship Id="rId8014" Type="http://schemas.openxmlformats.org/officeDocument/2006/relationships/hyperlink" Target="https://www.bangkokbiznews.com/finance/stock/1112779" TargetMode="External"/><Relationship Id="rId8019" Type="http://schemas.openxmlformats.org/officeDocument/2006/relationships/hyperlink" Target="https://www.bangkokbiznews.com/finance/stock/1112469" TargetMode="External"/><Relationship Id="rId8018" Type="http://schemas.openxmlformats.org/officeDocument/2006/relationships/hyperlink" Target="https://www.bangkokbiznews.com/finance/stock/1112737" TargetMode="External"/><Relationship Id="rId5813" Type="http://schemas.openxmlformats.org/officeDocument/2006/relationships/hyperlink" Target="https://thunhoon.com/article/285536" TargetMode="External"/><Relationship Id="rId5814" Type="http://schemas.openxmlformats.org/officeDocument/2006/relationships/hyperlink" Target="https://thunhoon.com/article/285536" TargetMode="External"/><Relationship Id="rId5811" Type="http://schemas.openxmlformats.org/officeDocument/2006/relationships/hyperlink" Target="https://thunhoon.com/article/285386" TargetMode="External"/><Relationship Id="rId5812" Type="http://schemas.openxmlformats.org/officeDocument/2006/relationships/hyperlink" Target="https://thunhoon.com/article/285558" TargetMode="External"/><Relationship Id="rId5817" Type="http://schemas.openxmlformats.org/officeDocument/2006/relationships/hyperlink" Target="https://thunhoon.com/article/285523" TargetMode="External"/><Relationship Id="rId5818" Type="http://schemas.openxmlformats.org/officeDocument/2006/relationships/hyperlink" Target="https://thunhoon.com/article/285523" TargetMode="External"/><Relationship Id="rId5815" Type="http://schemas.openxmlformats.org/officeDocument/2006/relationships/hyperlink" Target="https://thunhoon.com/article/285535" TargetMode="External"/><Relationship Id="rId5816" Type="http://schemas.openxmlformats.org/officeDocument/2006/relationships/hyperlink" Target="https://thunhoon.com/article/285533" TargetMode="External"/><Relationship Id="rId5819" Type="http://schemas.openxmlformats.org/officeDocument/2006/relationships/hyperlink" Target="https://thunhoon.com/article/285523" TargetMode="External"/><Relationship Id="rId8093" Type="http://schemas.openxmlformats.org/officeDocument/2006/relationships/hyperlink" Target="https://www.bangkokbiznews.com/finance/stock/1108697" TargetMode="External"/><Relationship Id="rId8092" Type="http://schemas.openxmlformats.org/officeDocument/2006/relationships/hyperlink" Target="https://www.bangkokbiznews.com/finance/stock/1108701" TargetMode="External"/><Relationship Id="rId8091" Type="http://schemas.openxmlformats.org/officeDocument/2006/relationships/hyperlink" Target="https://www.bangkokbiznews.com/finance/stock/1108824" TargetMode="External"/><Relationship Id="rId8090" Type="http://schemas.openxmlformats.org/officeDocument/2006/relationships/hyperlink" Target="https://www.bangkokbiznews.com/finance/stock/1108824" TargetMode="External"/><Relationship Id="rId8086" Type="http://schemas.openxmlformats.org/officeDocument/2006/relationships/hyperlink" Target="https://www.bangkokbiznews.com/finance/stock/1108985" TargetMode="External"/><Relationship Id="rId8085" Type="http://schemas.openxmlformats.org/officeDocument/2006/relationships/hyperlink" Target="https://www.bangkokbiznews.com/finance/stock/1108956" TargetMode="External"/><Relationship Id="rId8084" Type="http://schemas.openxmlformats.org/officeDocument/2006/relationships/hyperlink" Target="https://www.bangkokbiznews.com/finance/stock/1109289" TargetMode="External"/><Relationship Id="rId8083" Type="http://schemas.openxmlformats.org/officeDocument/2006/relationships/hyperlink" Target="https://www.bangkokbiznews.com/finance/stock/1109289" TargetMode="External"/><Relationship Id="rId8089" Type="http://schemas.openxmlformats.org/officeDocument/2006/relationships/hyperlink" Target="https://www.bangkokbiznews.com/finance/stock/1108818" TargetMode="External"/><Relationship Id="rId8088" Type="http://schemas.openxmlformats.org/officeDocument/2006/relationships/hyperlink" Target="https://www.bangkokbiznews.com/finance/stock/1108948" TargetMode="External"/><Relationship Id="rId8087" Type="http://schemas.openxmlformats.org/officeDocument/2006/relationships/hyperlink" Target="https://www.bangkokbiznews.com/finance/stock/1108894" TargetMode="External"/><Relationship Id="rId5810" Type="http://schemas.openxmlformats.org/officeDocument/2006/relationships/hyperlink" Target="https://thunhoon.com/article/285387" TargetMode="External"/><Relationship Id="rId5802" Type="http://schemas.openxmlformats.org/officeDocument/2006/relationships/hyperlink" Target="https://thunhoon.com/article/285428" TargetMode="External"/><Relationship Id="rId5803" Type="http://schemas.openxmlformats.org/officeDocument/2006/relationships/hyperlink" Target="https://thunhoon.com/article/285427" TargetMode="External"/><Relationship Id="rId5800" Type="http://schemas.openxmlformats.org/officeDocument/2006/relationships/hyperlink" Target="https://thunhoon.com/article/285430" TargetMode="External"/><Relationship Id="rId5801" Type="http://schemas.openxmlformats.org/officeDocument/2006/relationships/hyperlink" Target="https://thunhoon.com/article/285428" TargetMode="External"/><Relationship Id="rId5806" Type="http://schemas.openxmlformats.org/officeDocument/2006/relationships/hyperlink" Target="https://thunhoon.com/article/285418" TargetMode="External"/><Relationship Id="rId5807" Type="http://schemas.openxmlformats.org/officeDocument/2006/relationships/hyperlink" Target="https://thunhoon.com/article/285415" TargetMode="External"/><Relationship Id="rId5804" Type="http://schemas.openxmlformats.org/officeDocument/2006/relationships/hyperlink" Target="https://thunhoon.com/article/285420" TargetMode="External"/><Relationship Id="rId5805" Type="http://schemas.openxmlformats.org/officeDocument/2006/relationships/hyperlink" Target="https://thunhoon.com/article/285420" TargetMode="External"/><Relationship Id="rId5808" Type="http://schemas.openxmlformats.org/officeDocument/2006/relationships/hyperlink" Target="https://thunhoon.com/article/285407" TargetMode="External"/><Relationship Id="rId5809" Type="http://schemas.openxmlformats.org/officeDocument/2006/relationships/hyperlink" Target="https://thunhoon.com/article/285388" TargetMode="External"/><Relationship Id="rId8082" Type="http://schemas.openxmlformats.org/officeDocument/2006/relationships/hyperlink" Target="https://www.bangkokbiznews.com/finance/stock/1109497" TargetMode="External"/><Relationship Id="rId8081" Type="http://schemas.openxmlformats.org/officeDocument/2006/relationships/hyperlink" Target="https://www.bangkokbiznews.com/finance/stock/1109497" TargetMode="External"/><Relationship Id="rId8080" Type="http://schemas.openxmlformats.org/officeDocument/2006/relationships/hyperlink" Target="https://www.bangkokbiznews.com/finance/stock/1109497" TargetMode="External"/><Relationship Id="rId8075" Type="http://schemas.openxmlformats.org/officeDocument/2006/relationships/hyperlink" Target="https://www.bangkokbiznews.com/finance/stock/1109663" TargetMode="External"/><Relationship Id="rId8074" Type="http://schemas.openxmlformats.org/officeDocument/2006/relationships/hyperlink" Target="https://www.bangkokbiznews.com/finance/stock/1109663" TargetMode="External"/><Relationship Id="rId8073" Type="http://schemas.openxmlformats.org/officeDocument/2006/relationships/hyperlink" Target="https://www.bangkokbiznews.com/finance/stock/1109755" TargetMode="External"/><Relationship Id="rId8072" Type="http://schemas.openxmlformats.org/officeDocument/2006/relationships/hyperlink" Target="https://www.bangkokbiznews.com/finance/stock/1109755" TargetMode="External"/><Relationship Id="rId8079" Type="http://schemas.openxmlformats.org/officeDocument/2006/relationships/hyperlink" Target="https://www.bangkokbiznews.com/finance/stock/1109504" TargetMode="External"/><Relationship Id="rId8078" Type="http://schemas.openxmlformats.org/officeDocument/2006/relationships/hyperlink" Target="https://www.bangkokbiznews.com/finance/stock/1109550" TargetMode="External"/><Relationship Id="rId8077" Type="http://schemas.openxmlformats.org/officeDocument/2006/relationships/hyperlink" Target="https://www.bangkokbiznews.com/finance/stock/1109551" TargetMode="External"/><Relationship Id="rId8076" Type="http://schemas.openxmlformats.org/officeDocument/2006/relationships/hyperlink" Target="https://www.bangkokbiznews.com/finance/stock/1109663" TargetMode="External"/><Relationship Id="rId4503" Type="http://schemas.openxmlformats.org/officeDocument/2006/relationships/hyperlink" Target="https://thunhoon.com/article/281080" TargetMode="External"/><Relationship Id="rId5835" Type="http://schemas.openxmlformats.org/officeDocument/2006/relationships/hyperlink" Target="https://thunhoon.com/article/285616" TargetMode="External"/><Relationship Id="rId4502" Type="http://schemas.openxmlformats.org/officeDocument/2006/relationships/hyperlink" Target="https://thunhoon.com/article/281083" TargetMode="External"/><Relationship Id="rId5836" Type="http://schemas.openxmlformats.org/officeDocument/2006/relationships/hyperlink" Target="https://thunhoon.com/article/285612" TargetMode="External"/><Relationship Id="rId4505" Type="http://schemas.openxmlformats.org/officeDocument/2006/relationships/hyperlink" Target="https://thunhoon.com/article/281071" TargetMode="External"/><Relationship Id="rId5833" Type="http://schemas.openxmlformats.org/officeDocument/2006/relationships/hyperlink" Target="https://thunhoon.com/article/285493" TargetMode="External"/><Relationship Id="rId4504" Type="http://schemas.openxmlformats.org/officeDocument/2006/relationships/hyperlink" Target="https://thunhoon.com/article/281076" TargetMode="External"/><Relationship Id="rId5834" Type="http://schemas.openxmlformats.org/officeDocument/2006/relationships/hyperlink" Target="https://thunhoon.com/article/285616" TargetMode="External"/><Relationship Id="rId4507" Type="http://schemas.openxmlformats.org/officeDocument/2006/relationships/hyperlink" Target="https://thunhoon.com/article/281071" TargetMode="External"/><Relationship Id="rId5839" Type="http://schemas.openxmlformats.org/officeDocument/2006/relationships/hyperlink" Target="https://thunhoon.com/article/285606" TargetMode="External"/><Relationship Id="rId4506" Type="http://schemas.openxmlformats.org/officeDocument/2006/relationships/hyperlink" Target="https://thunhoon.com/article/281071" TargetMode="External"/><Relationship Id="rId4509" Type="http://schemas.openxmlformats.org/officeDocument/2006/relationships/hyperlink" Target="https://thunhoon.com/article/281059" TargetMode="External"/><Relationship Id="rId5837" Type="http://schemas.openxmlformats.org/officeDocument/2006/relationships/hyperlink" Target="https://thunhoon.com/article/285612" TargetMode="External"/><Relationship Id="rId4508" Type="http://schemas.openxmlformats.org/officeDocument/2006/relationships/hyperlink" Target="https://thunhoon.com/article/281046" TargetMode="External"/><Relationship Id="rId5838" Type="http://schemas.openxmlformats.org/officeDocument/2006/relationships/hyperlink" Target="https://thunhoon.com/article/285612" TargetMode="External"/><Relationship Id="rId5831" Type="http://schemas.openxmlformats.org/officeDocument/2006/relationships/hyperlink" Target="https://thunhoon.com/article/285490" TargetMode="External"/><Relationship Id="rId5832" Type="http://schemas.openxmlformats.org/officeDocument/2006/relationships/hyperlink" Target="https://thunhoon.com/article/285487" TargetMode="External"/><Relationship Id="rId4501" Type="http://schemas.openxmlformats.org/officeDocument/2006/relationships/hyperlink" Target="https://thunhoon.com/article/281083" TargetMode="External"/><Relationship Id="rId4500" Type="http://schemas.openxmlformats.org/officeDocument/2006/relationships/hyperlink" Target="https://thunhoon.com/article/281083" TargetMode="External"/><Relationship Id="rId5830" Type="http://schemas.openxmlformats.org/officeDocument/2006/relationships/hyperlink" Target="https://thunhoon.com/article/285499" TargetMode="External"/><Relationship Id="rId5824" Type="http://schemas.openxmlformats.org/officeDocument/2006/relationships/hyperlink" Target="https://thunhoon.com/article/285519" TargetMode="External"/><Relationship Id="rId5825" Type="http://schemas.openxmlformats.org/officeDocument/2006/relationships/hyperlink" Target="https://thunhoon.com/article/285513" TargetMode="External"/><Relationship Id="rId5822" Type="http://schemas.openxmlformats.org/officeDocument/2006/relationships/hyperlink" Target="https://thunhoon.com/article/285519" TargetMode="External"/><Relationship Id="rId5823" Type="http://schemas.openxmlformats.org/officeDocument/2006/relationships/hyperlink" Target="https://thunhoon.com/article/285519" TargetMode="External"/><Relationship Id="rId5828" Type="http://schemas.openxmlformats.org/officeDocument/2006/relationships/hyperlink" Target="https://thunhoon.com/article/285500" TargetMode="External"/><Relationship Id="rId5829" Type="http://schemas.openxmlformats.org/officeDocument/2006/relationships/hyperlink" Target="https://thunhoon.com/article/285500" TargetMode="External"/><Relationship Id="rId5826" Type="http://schemas.openxmlformats.org/officeDocument/2006/relationships/hyperlink" Target="https://thunhoon.com/article/285510" TargetMode="External"/><Relationship Id="rId5827" Type="http://schemas.openxmlformats.org/officeDocument/2006/relationships/hyperlink" Target="https://thunhoon.com/article/285507" TargetMode="External"/><Relationship Id="rId8097" Type="http://schemas.openxmlformats.org/officeDocument/2006/relationships/hyperlink" Target="https://www.bangkokbiznews.com/finance/stock/1108608" TargetMode="External"/><Relationship Id="rId8096" Type="http://schemas.openxmlformats.org/officeDocument/2006/relationships/hyperlink" Target="https://www.bangkokbiznews.com/finance/stock/1108608" TargetMode="External"/><Relationship Id="rId8095" Type="http://schemas.openxmlformats.org/officeDocument/2006/relationships/hyperlink" Target="https://www.bangkokbiznews.com/finance/stock/1108608" TargetMode="External"/><Relationship Id="rId8094" Type="http://schemas.openxmlformats.org/officeDocument/2006/relationships/hyperlink" Target="https://www.bangkokbiznews.com/finance/stock/1108708" TargetMode="External"/><Relationship Id="rId8099" Type="http://schemas.openxmlformats.org/officeDocument/2006/relationships/hyperlink" Target="https://www.bangkokbiznews.com/finance/stock/1108439" TargetMode="External"/><Relationship Id="rId8098" Type="http://schemas.openxmlformats.org/officeDocument/2006/relationships/hyperlink" Target="https://www.bangkokbiznews.com/finance/stock/1108542" TargetMode="External"/><Relationship Id="rId5820" Type="http://schemas.openxmlformats.org/officeDocument/2006/relationships/hyperlink" Target="https://thunhoon.com/article/285523" TargetMode="External"/><Relationship Id="rId5821" Type="http://schemas.openxmlformats.org/officeDocument/2006/relationships/hyperlink" Target="https://thunhoon.com/article/285521" TargetMode="External"/><Relationship Id="rId8042" Type="http://schemas.openxmlformats.org/officeDocument/2006/relationships/hyperlink" Target="https://www.bangkokbiznews.com/finance/stock/1112004" TargetMode="External"/><Relationship Id="rId8041" Type="http://schemas.openxmlformats.org/officeDocument/2006/relationships/hyperlink" Target="https://www.bangkokbiznews.com/finance/stock/1112017" TargetMode="External"/><Relationship Id="rId8040" Type="http://schemas.openxmlformats.org/officeDocument/2006/relationships/hyperlink" Target="https://www.bangkokbiznews.com/finance/stock/1112061" TargetMode="External"/><Relationship Id="rId8046" Type="http://schemas.openxmlformats.org/officeDocument/2006/relationships/hyperlink" Target="https://www.bangkokbiznews.com/finance/stock/1111818" TargetMode="External"/><Relationship Id="rId8045" Type="http://schemas.openxmlformats.org/officeDocument/2006/relationships/hyperlink" Target="https://www.bangkokbiznews.com/finance/stock/1111818" TargetMode="External"/><Relationship Id="rId8044" Type="http://schemas.openxmlformats.org/officeDocument/2006/relationships/hyperlink" Target="https://www.bangkokbiznews.com/finance/stock/1111971" TargetMode="External"/><Relationship Id="rId8043" Type="http://schemas.openxmlformats.org/officeDocument/2006/relationships/hyperlink" Target="https://www.bangkokbiznews.com/finance/stock/1111971" TargetMode="External"/><Relationship Id="rId8049" Type="http://schemas.openxmlformats.org/officeDocument/2006/relationships/hyperlink" Target="https://www.bangkokbiznews.com/finance/stock/1111692" TargetMode="External"/><Relationship Id="rId8048" Type="http://schemas.openxmlformats.org/officeDocument/2006/relationships/hyperlink" Target="https://www.bangkokbiznews.com/finance/stock/1111692" TargetMode="External"/><Relationship Id="rId8047" Type="http://schemas.openxmlformats.org/officeDocument/2006/relationships/hyperlink" Target="https://www.bangkokbiznews.com/finance/stock/1111702" TargetMode="External"/><Relationship Id="rId8031" Type="http://schemas.openxmlformats.org/officeDocument/2006/relationships/hyperlink" Target="https://www.bangkokbiznews.com/finance/stock/1112263" TargetMode="External"/><Relationship Id="rId8030" Type="http://schemas.openxmlformats.org/officeDocument/2006/relationships/hyperlink" Target="https://www.bangkokbiznews.com/finance/stock/1112275" TargetMode="External"/><Relationship Id="rId8035" Type="http://schemas.openxmlformats.org/officeDocument/2006/relationships/hyperlink" Target="https://www.bangkokbiznews.com/finance/stock/1112080" TargetMode="External"/><Relationship Id="rId8034" Type="http://schemas.openxmlformats.org/officeDocument/2006/relationships/hyperlink" Target="https://www.bangkokbiznews.com/finance/stock/1112223" TargetMode="External"/><Relationship Id="rId8033" Type="http://schemas.openxmlformats.org/officeDocument/2006/relationships/hyperlink" Target="https://www.bangkokbiznews.com/finance/stock/1112180" TargetMode="External"/><Relationship Id="rId8032" Type="http://schemas.openxmlformats.org/officeDocument/2006/relationships/hyperlink" Target="https://www.bangkokbiznews.com/finance/stock/1112263" TargetMode="External"/><Relationship Id="rId8039" Type="http://schemas.openxmlformats.org/officeDocument/2006/relationships/hyperlink" Target="https://www.bangkokbiznews.com/finance/stock/1112072" TargetMode="External"/><Relationship Id="rId8038" Type="http://schemas.openxmlformats.org/officeDocument/2006/relationships/hyperlink" Target="https://www.bangkokbiznews.com/finance/stock/1112072" TargetMode="External"/><Relationship Id="rId8037" Type="http://schemas.openxmlformats.org/officeDocument/2006/relationships/hyperlink" Target="https://www.bangkokbiznews.com/finance/stock/1112099" TargetMode="External"/><Relationship Id="rId8036" Type="http://schemas.openxmlformats.org/officeDocument/2006/relationships/hyperlink" Target="https://www.bangkokbiznews.com/finance/stock/1112099" TargetMode="External"/><Relationship Id="rId8071" Type="http://schemas.openxmlformats.org/officeDocument/2006/relationships/hyperlink" Target="https://www.bangkokbiznews.com/finance/stock/1109670" TargetMode="External"/><Relationship Id="rId8070" Type="http://schemas.openxmlformats.org/officeDocument/2006/relationships/hyperlink" Target="https://www.bangkokbiznews.com/finance/stock/1109670" TargetMode="External"/><Relationship Id="rId8064" Type="http://schemas.openxmlformats.org/officeDocument/2006/relationships/hyperlink" Target="https://www.bangkokbiznews.com/finance/stock/1110391" TargetMode="External"/><Relationship Id="rId8063" Type="http://schemas.openxmlformats.org/officeDocument/2006/relationships/hyperlink" Target="https://www.bangkokbiznews.com/finance/stock/1110347" TargetMode="External"/><Relationship Id="rId8062" Type="http://schemas.openxmlformats.org/officeDocument/2006/relationships/hyperlink" Target="https://www.bangkokbiznews.com/finance/stock/1110626" TargetMode="External"/><Relationship Id="rId8061" Type="http://schemas.openxmlformats.org/officeDocument/2006/relationships/hyperlink" Target="https://www.bangkokbiznews.com/finance/stock/1110700" TargetMode="External"/><Relationship Id="rId8068" Type="http://schemas.openxmlformats.org/officeDocument/2006/relationships/hyperlink" Target="https://www.bangkokbiznews.com/finance/stock/1110304" TargetMode="External"/><Relationship Id="rId8067" Type="http://schemas.openxmlformats.org/officeDocument/2006/relationships/hyperlink" Target="https://www.bangkokbiznews.com/finance/stock/1110272" TargetMode="External"/><Relationship Id="rId8066" Type="http://schemas.openxmlformats.org/officeDocument/2006/relationships/hyperlink" Target="https://www.bangkokbiznews.com/finance/stock/1110272" TargetMode="External"/><Relationship Id="rId8065" Type="http://schemas.openxmlformats.org/officeDocument/2006/relationships/hyperlink" Target="https://www.bangkokbiznews.com/finance/stock/1110391" TargetMode="External"/><Relationship Id="rId8069" Type="http://schemas.openxmlformats.org/officeDocument/2006/relationships/hyperlink" Target="https://www.bangkokbiznews.com/finance/stock/1109887" TargetMode="External"/><Relationship Id="rId8060" Type="http://schemas.openxmlformats.org/officeDocument/2006/relationships/hyperlink" Target="https://www.bangkokbiznews.com/finance/stock/1110694" TargetMode="External"/><Relationship Id="rId8053" Type="http://schemas.openxmlformats.org/officeDocument/2006/relationships/hyperlink" Target="https://www.bangkokbiznews.com/finance/stock/1111122" TargetMode="External"/><Relationship Id="rId8052" Type="http://schemas.openxmlformats.org/officeDocument/2006/relationships/hyperlink" Target="https://www.bangkokbiznews.com/blogs/finance/stock/1111098" TargetMode="External"/><Relationship Id="rId8051" Type="http://schemas.openxmlformats.org/officeDocument/2006/relationships/hyperlink" Target="https://www.bangkokbiznews.com/finance/stock/1111168" TargetMode="External"/><Relationship Id="rId8050" Type="http://schemas.openxmlformats.org/officeDocument/2006/relationships/hyperlink" Target="https://www.bangkokbiznews.com/finance/stock/1111401" TargetMode="External"/><Relationship Id="rId8057" Type="http://schemas.openxmlformats.org/officeDocument/2006/relationships/hyperlink" Target="https://www.bangkokbiznews.com/finance/stock/1110875" TargetMode="External"/><Relationship Id="rId8056" Type="http://schemas.openxmlformats.org/officeDocument/2006/relationships/hyperlink" Target="https://www.bangkokbiznews.com/finance/stock/1110932" TargetMode="External"/><Relationship Id="rId8055" Type="http://schemas.openxmlformats.org/officeDocument/2006/relationships/hyperlink" Target="https://www.bangkokbiznews.com/finance/stock/1110938" TargetMode="External"/><Relationship Id="rId8054" Type="http://schemas.openxmlformats.org/officeDocument/2006/relationships/hyperlink" Target="https://www.bangkokbiznews.com/finance/stock/1110874" TargetMode="External"/><Relationship Id="rId8059" Type="http://schemas.openxmlformats.org/officeDocument/2006/relationships/hyperlink" Target="https://www.bangkokbiznews.com/finance/stock/1110741" TargetMode="External"/><Relationship Id="rId8058" Type="http://schemas.openxmlformats.org/officeDocument/2006/relationships/hyperlink" Target="https://www.bangkokbiznews.com/finance/stock/1110851" TargetMode="External"/><Relationship Id="rId3238" Type="http://schemas.openxmlformats.org/officeDocument/2006/relationships/hyperlink" Target="https://thunhoon.com/article/276280" TargetMode="External"/><Relationship Id="rId4569" Type="http://schemas.openxmlformats.org/officeDocument/2006/relationships/hyperlink" Target="https://thunhoon.com/article/281410" TargetMode="External"/><Relationship Id="rId3237" Type="http://schemas.openxmlformats.org/officeDocument/2006/relationships/hyperlink" Target="https://thunhoon.com/article/276280" TargetMode="External"/><Relationship Id="rId4568" Type="http://schemas.openxmlformats.org/officeDocument/2006/relationships/hyperlink" Target="https://thunhoon.com/article/281410" TargetMode="External"/><Relationship Id="rId5899" Type="http://schemas.openxmlformats.org/officeDocument/2006/relationships/hyperlink" Target="https://thunhoon.com/article/285730" TargetMode="External"/><Relationship Id="rId3239" Type="http://schemas.openxmlformats.org/officeDocument/2006/relationships/hyperlink" Target="https://thunhoon.com/article/276276" TargetMode="External"/><Relationship Id="rId5890" Type="http://schemas.openxmlformats.org/officeDocument/2006/relationships/hyperlink" Target="https://thunhoon.com/article/285744" TargetMode="External"/><Relationship Id="rId3230" Type="http://schemas.openxmlformats.org/officeDocument/2006/relationships/hyperlink" Target="https://thunhoon.com/article/276302" TargetMode="External"/><Relationship Id="rId4561" Type="http://schemas.openxmlformats.org/officeDocument/2006/relationships/hyperlink" Target="https://thunhoon.com/article/281443" TargetMode="External"/><Relationship Id="rId5893" Type="http://schemas.openxmlformats.org/officeDocument/2006/relationships/hyperlink" Target="https://thunhoon.com/article/285738" TargetMode="External"/><Relationship Id="rId4560" Type="http://schemas.openxmlformats.org/officeDocument/2006/relationships/hyperlink" Target="https://thunhoon.com/article/281445" TargetMode="External"/><Relationship Id="rId5894" Type="http://schemas.openxmlformats.org/officeDocument/2006/relationships/hyperlink" Target="https://thunhoon.com/article/285737" TargetMode="External"/><Relationship Id="rId3232" Type="http://schemas.openxmlformats.org/officeDocument/2006/relationships/hyperlink" Target="https://thunhoon.com/article/276291" TargetMode="External"/><Relationship Id="rId4563" Type="http://schemas.openxmlformats.org/officeDocument/2006/relationships/hyperlink" Target="https://thunhoon.com/article/281443" TargetMode="External"/><Relationship Id="rId5891" Type="http://schemas.openxmlformats.org/officeDocument/2006/relationships/hyperlink" Target="https://thunhoon.com/article/285744" TargetMode="External"/><Relationship Id="rId3231" Type="http://schemas.openxmlformats.org/officeDocument/2006/relationships/hyperlink" Target="https://thunhoon.com/article/276301" TargetMode="External"/><Relationship Id="rId4562" Type="http://schemas.openxmlformats.org/officeDocument/2006/relationships/hyperlink" Target="https://thunhoon.com/article/281443" TargetMode="External"/><Relationship Id="rId5892" Type="http://schemas.openxmlformats.org/officeDocument/2006/relationships/hyperlink" Target="https://thunhoon.com/article/285738" TargetMode="External"/><Relationship Id="rId3234" Type="http://schemas.openxmlformats.org/officeDocument/2006/relationships/hyperlink" Target="https://thunhoon.com/article/276288" TargetMode="External"/><Relationship Id="rId4565" Type="http://schemas.openxmlformats.org/officeDocument/2006/relationships/hyperlink" Target="https://thunhoon.com/article/281426" TargetMode="External"/><Relationship Id="rId5897" Type="http://schemas.openxmlformats.org/officeDocument/2006/relationships/hyperlink" Target="https://thunhoon.com/article/285735" TargetMode="External"/><Relationship Id="rId3233" Type="http://schemas.openxmlformats.org/officeDocument/2006/relationships/hyperlink" Target="https://thunhoon.com/article/276291" TargetMode="External"/><Relationship Id="rId4564" Type="http://schemas.openxmlformats.org/officeDocument/2006/relationships/hyperlink" Target="https://thunhoon.com/article/281436" TargetMode="External"/><Relationship Id="rId5898" Type="http://schemas.openxmlformats.org/officeDocument/2006/relationships/hyperlink" Target="https://thunhoon.com/article/285733" TargetMode="External"/><Relationship Id="rId3236" Type="http://schemas.openxmlformats.org/officeDocument/2006/relationships/hyperlink" Target="https://thunhoon.com/article/276286" TargetMode="External"/><Relationship Id="rId4567" Type="http://schemas.openxmlformats.org/officeDocument/2006/relationships/hyperlink" Target="https://thunhoon.com/article/281418" TargetMode="External"/><Relationship Id="rId5895" Type="http://schemas.openxmlformats.org/officeDocument/2006/relationships/hyperlink" Target="https://thunhoon.com/article/285737" TargetMode="External"/><Relationship Id="rId3235" Type="http://schemas.openxmlformats.org/officeDocument/2006/relationships/hyperlink" Target="https://thunhoon.com/article/276288" TargetMode="External"/><Relationship Id="rId4566" Type="http://schemas.openxmlformats.org/officeDocument/2006/relationships/hyperlink" Target="https://thunhoon.com/article/281423" TargetMode="External"/><Relationship Id="rId5896" Type="http://schemas.openxmlformats.org/officeDocument/2006/relationships/hyperlink" Target="https://thunhoon.com/article/285736" TargetMode="External"/><Relationship Id="rId3227" Type="http://schemas.openxmlformats.org/officeDocument/2006/relationships/hyperlink" Target="https://thunhoon.com/article/276306" TargetMode="External"/><Relationship Id="rId4558" Type="http://schemas.openxmlformats.org/officeDocument/2006/relationships/hyperlink" Target="https://thunhoon.com/article/281453" TargetMode="External"/><Relationship Id="rId3226" Type="http://schemas.openxmlformats.org/officeDocument/2006/relationships/hyperlink" Target="https://thunhoon.com/article/276306" TargetMode="External"/><Relationship Id="rId4557" Type="http://schemas.openxmlformats.org/officeDocument/2006/relationships/hyperlink" Target="https://thunhoon.com/article/281456" TargetMode="External"/><Relationship Id="rId3229" Type="http://schemas.openxmlformats.org/officeDocument/2006/relationships/hyperlink" Target="https://thunhoon.com/article/276302" TargetMode="External"/><Relationship Id="rId5888" Type="http://schemas.openxmlformats.org/officeDocument/2006/relationships/hyperlink" Target="https://thunhoon.com/article/285746" TargetMode="External"/><Relationship Id="rId3228" Type="http://schemas.openxmlformats.org/officeDocument/2006/relationships/hyperlink" Target="https://thunhoon.com/article/276306" TargetMode="External"/><Relationship Id="rId4559" Type="http://schemas.openxmlformats.org/officeDocument/2006/relationships/hyperlink" Target="https://thunhoon.com/article/281450" TargetMode="External"/><Relationship Id="rId5889" Type="http://schemas.openxmlformats.org/officeDocument/2006/relationships/hyperlink" Target="https://thunhoon.com/article/285744" TargetMode="External"/><Relationship Id="rId4550" Type="http://schemas.openxmlformats.org/officeDocument/2006/relationships/hyperlink" Target="https://thunhoon.com/article/281329" TargetMode="External"/><Relationship Id="rId5882" Type="http://schemas.openxmlformats.org/officeDocument/2006/relationships/hyperlink" Target="https://thunhoon.com/article/285780" TargetMode="External"/><Relationship Id="rId5883" Type="http://schemas.openxmlformats.org/officeDocument/2006/relationships/hyperlink" Target="https://thunhoon.com/article/285755" TargetMode="External"/><Relationship Id="rId3221" Type="http://schemas.openxmlformats.org/officeDocument/2006/relationships/hyperlink" Target="https://thunhoon.com/article/276145" TargetMode="External"/><Relationship Id="rId4552" Type="http://schemas.openxmlformats.org/officeDocument/2006/relationships/hyperlink" Target="https://thunhoon.com/article/281320" TargetMode="External"/><Relationship Id="rId5880" Type="http://schemas.openxmlformats.org/officeDocument/2006/relationships/hyperlink" Target="https://thunhoon.com/article/285634" TargetMode="External"/><Relationship Id="rId3220" Type="http://schemas.openxmlformats.org/officeDocument/2006/relationships/hyperlink" Target="https://thunhoon.com/article/276145" TargetMode="External"/><Relationship Id="rId4551" Type="http://schemas.openxmlformats.org/officeDocument/2006/relationships/hyperlink" Target="https://thunhoon.com/article/281328" TargetMode="External"/><Relationship Id="rId5881" Type="http://schemas.openxmlformats.org/officeDocument/2006/relationships/hyperlink" Target="https://thunhoon.com/article/285631" TargetMode="External"/><Relationship Id="rId3223" Type="http://schemas.openxmlformats.org/officeDocument/2006/relationships/hyperlink" Target="https://thunhoon.com/article/276196" TargetMode="External"/><Relationship Id="rId4554" Type="http://schemas.openxmlformats.org/officeDocument/2006/relationships/hyperlink" Target="https://thunhoon.com/article/281306" TargetMode="External"/><Relationship Id="rId5886" Type="http://schemas.openxmlformats.org/officeDocument/2006/relationships/hyperlink" Target="https://thunhoon.com/article/285751" TargetMode="External"/><Relationship Id="rId3222" Type="http://schemas.openxmlformats.org/officeDocument/2006/relationships/hyperlink" Target="https://thunhoon.com/article/276196" TargetMode="External"/><Relationship Id="rId4553" Type="http://schemas.openxmlformats.org/officeDocument/2006/relationships/hyperlink" Target="https://thunhoon.com/article/281299" TargetMode="External"/><Relationship Id="rId5887" Type="http://schemas.openxmlformats.org/officeDocument/2006/relationships/hyperlink" Target="https://thunhoon.com/article/285748" TargetMode="External"/><Relationship Id="rId3225" Type="http://schemas.openxmlformats.org/officeDocument/2006/relationships/hyperlink" Target="https://thunhoon.com/article/276193" TargetMode="External"/><Relationship Id="rId4556" Type="http://schemas.openxmlformats.org/officeDocument/2006/relationships/hyperlink" Target="https://thunhoon.com/article/281304" TargetMode="External"/><Relationship Id="rId5884" Type="http://schemas.openxmlformats.org/officeDocument/2006/relationships/hyperlink" Target="https://thunhoon.com/article/285755" TargetMode="External"/><Relationship Id="rId3224" Type="http://schemas.openxmlformats.org/officeDocument/2006/relationships/hyperlink" Target="https://thunhoon.com/article/276193" TargetMode="External"/><Relationship Id="rId4555" Type="http://schemas.openxmlformats.org/officeDocument/2006/relationships/hyperlink" Target="https://thunhoon.com/article/281306" TargetMode="External"/><Relationship Id="rId5885" Type="http://schemas.openxmlformats.org/officeDocument/2006/relationships/hyperlink" Target="https://thunhoon.com/article/285753" TargetMode="External"/><Relationship Id="rId3259" Type="http://schemas.openxmlformats.org/officeDocument/2006/relationships/hyperlink" Target="https://thunhoon.com/article/276376" TargetMode="External"/><Relationship Id="rId3250" Type="http://schemas.openxmlformats.org/officeDocument/2006/relationships/hyperlink" Target="https://thunhoon.com/article/276250" TargetMode="External"/><Relationship Id="rId4581" Type="http://schemas.openxmlformats.org/officeDocument/2006/relationships/hyperlink" Target="https://thunhoon.com/article/281524" TargetMode="External"/><Relationship Id="rId4580" Type="http://schemas.openxmlformats.org/officeDocument/2006/relationships/hyperlink" Target="https://thunhoon.com/article/281371" TargetMode="External"/><Relationship Id="rId3252" Type="http://schemas.openxmlformats.org/officeDocument/2006/relationships/hyperlink" Target="https://thunhoon.com/article/276249" TargetMode="External"/><Relationship Id="rId4583" Type="http://schemas.openxmlformats.org/officeDocument/2006/relationships/hyperlink" Target="https://thunhoon.com/article/281520" TargetMode="External"/><Relationship Id="rId3251" Type="http://schemas.openxmlformats.org/officeDocument/2006/relationships/hyperlink" Target="https://thunhoon.com/article/276249" TargetMode="External"/><Relationship Id="rId4582" Type="http://schemas.openxmlformats.org/officeDocument/2006/relationships/hyperlink" Target="https://thunhoon.com/article/281520" TargetMode="External"/><Relationship Id="rId3254" Type="http://schemas.openxmlformats.org/officeDocument/2006/relationships/hyperlink" Target="https://thunhoon.com/article/276236" TargetMode="External"/><Relationship Id="rId4585" Type="http://schemas.openxmlformats.org/officeDocument/2006/relationships/hyperlink" Target="https://thunhoon.com/article/281493" TargetMode="External"/><Relationship Id="rId3253" Type="http://schemas.openxmlformats.org/officeDocument/2006/relationships/hyperlink" Target="https://thunhoon.com/article/276236" TargetMode="External"/><Relationship Id="rId4584" Type="http://schemas.openxmlformats.org/officeDocument/2006/relationships/hyperlink" Target="https://thunhoon.com/article/281498" TargetMode="External"/><Relationship Id="rId3256" Type="http://schemas.openxmlformats.org/officeDocument/2006/relationships/hyperlink" Target="https://thunhoon.com/article/276388" TargetMode="External"/><Relationship Id="rId4587" Type="http://schemas.openxmlformats.org/officeDocument/2006/relationships/hyperlink" Target="https://thunhoon.com/article/281493" TargetMode="External"/><Relationship Id="rId3255" Type="http://schemas.openxmlformats.org/officeDocument/2006/relationships/hyperlink" Target="https://thunhoon.com/article/276235" TargetMode="External"/><Relationship Id="rId4586" Type="http://schemas.openxmlformats.org/officeDocument/2006/relationships/hyperlink" Target="https://thunhoon.com/article/281493" TargetMode="External"/><Relationship Id="rId3258" Type="http://schemas.openxmlformats.org/officeDocument/2006/relationships/hyperlink" Target="https://thunhoon.com/article/276388" TargetMode="External"/><Relationship Id="rId4589" Type="http://schemas.openxmlformats.org/officeDocument/2006/relationships/hyperlink" Target="https://thunhoon.com/article/281469" TargetMode="External"/><Relationship Id="rId3257" Type="http://schemas.openxmlformats.org/officeDocument/2006/relationships/hyperlink" Target="https://thunhoon.com/article/276388" TargetMode="External"/><Relationship Id="rId4588" Type="http://schemas.openxmlformats.org/officeDocument/2006/relationships/hyperlink" Target="https://thunhoon.com/article/281470" TargetMode="External"/><Relationship Id="rId3249" Type="http://schemas.openxmlformats.org/officeDocument/2006/relationships/hyperlink" Target="https://thunhoon.com/article/276256" TargetMode="External"/><Relationship Id="rId3248" Type="http://schemas.openxmlformats.org/officeDocument/2006/relationships/hyperlink" Target="https://thunhoon.com/article/276260" TargetMode="External"/><Relationship Id="rId4579" Type="http://schemas.openxmlformats.org/officeDocument/2006/relationships/hyperlink" Target="https://thunhoon.com/article/281371" TargetMode="External"/><Relationship Id="rId4570" Type="http://schemas.openxmlformats.org/officeDocument/2006/relationships/hyperlink" Target="https://thunhoon.com/article/281408" TargetMode="External"/><Relationship Id="rId3241" Type="http://schemas.openxmlformats.org/officeDocument/2006/relationships/hyperlink" Target="https://thunhoon.com/article/276274" TargetMode="External"/><Relationship Id="rId4572" Type="http://schemas.openxmlformats.org/officeDocument/2006/relationships/hyperlink" Target="https://thunhoon.com/article/281408" TargetMode="External"/><Relationship Id="rId3240" Type="http://schemas.openxmlformats.org/officeDocument/2006/relationships/hyperlink" Target="https://thunhoon.com/article/276274" TargetMode="External"/><Relationship Id="rId4571" Type="http://schemas.openxmlformats.org/officeDocument/2006/relationships/hyperlink" Target="https://thunhoon.com/article/281408" TargetMode="External"/><Relationship Id="rId3243" Type="http://schemas.openxmlformats.org/officeDocument/2006/relationships/hyperlink" Target="https://thunhoon.com/article/276270" TargetMode="External"/><Relationship Id="rId4574" Type="http://schemas.openxmlformats.org/officeDocument/2006/relationships/hyperlink" Target="https://thunhoon.com/article/281398" TargetMode="External"/><Relationship Id="rId3242" Type="http://schemas.openxmlformats.org/officeDocument/2006/relationships/hyperlink" Target="https://thunhoon.com/article/276274" TargetMode="External"/><Relationship Id="rId4573" Type="http://schemas.openxmlformats.org/officeDocument/2006/relationships/hyperlink" Target="https://thunhoon.com/article/281402" TargetMode="External"/><Relationship Id="rId3245" Type="http://schemas.openxmlformats.org/officeDocument/2006/relationships/hyperlink" Target="https://thunhoon.com/article/276269" TargetMode="External"/><Relationship Id="rId4576" Type="http://schemas.openxmlformats.org/officeDocument/2006/relationships/hyperlink" Target="https://thunhoon.com/article/281391" TargetMode="External"/><Relationship Id="rId3244" Type="http://schemas.openxmlformats.org/officeDocument/2006/relationships/hyperlink" Target="https://thunhoon.com/article/276269" TargetMode="External"/><Relationship Id="rId4575" Type="http://schemas.openxmlformats.org/officeDocument/2006/relationships/hyperlink" Target="https://thunhoon.com/article/281398" TargetMode="External"/><Relationship Id="rId3247" Type="http://schemas.openxmlformats.org/officeDocument/2006/relationships/hyperlink" Target="https://thunhoon.com/article/276264" TargetMode="External"/><Relationship Id="rId4578" Type="http://schemas.openxmlformats.org/officeDocument/2006/relationships/hyperlink" Target="https://thunhoon.com/article/281371" TargetMode="External"/><Relationship Id="rId3246" Type="http://schemas.openxmlformats.org/officeDocument/2006/relationships/hyperlink" Target="https://thunhoon.com/article/276266" TargetMode="External"/><Relationship Id="rId4577" Type="http://schemas.openxmlformats.org/officeDocument/2006/relationships/hyperlink" Target="https://thunhoon.com/article/281376" TargetMode="External"/><Relationship Id="rId4525" Type="http://schemas.openxmlformats.org/officeDocument/2006/relationships/hyperlink" Target="https://thunhoon.com/article/281140" TargetMode="External"/><Relationship Id="rId5857" Type="http://schemas.openxmlformats.org/officeDocument/2006/relationships/hyperlink" Target="https://thunhoon.com/article/285562" TargetMode="External"/><Relationship Id="rId4524" Type="http://schemas.openxmlformats.org/officeDocument/2006/relationships/hyperlink" Target="https://thunhoon.com/article/281155" TargetMode="External"/><Relationship Id="rId5858" Type="http://schemas.openxmlformats.org/officeDocument/2006/relationships/hyperlink" Target="https://thunhoon.com/article/285608" TargetMode="External"/><Relationship Id="rId4527" Type="http://schemas.openxmlformats.org/officeDocument/2006/relationships/hyperlink" Target="https://thunhoon.com/article/281290" TargetMode="External"/><Relationship Id="rId5855" Type="http://schemas.openxmlformats.org/officeDocument/2006/relationships/hyperlink" Target="https://thunhoon.com/article/285547" TargetMode="External"/><Relationship Id="rId4526" Type="http://schemas.openxmlformats.org/officeDocument/2006/relationships/hyperlink" Target="https://thunhoon.com/article/281138" TargetMode="External"/><Relationship Id="rId5856" Type="http://schemas.openxmlformats.org/officeDocument/2006/relationships/hyperlink" Target="https://thunhoon.com/article/285559" TargetMode="External"/><Relationship Id="rId4529" Type="http://schemas.openxmlformats.org/officeDocument/2006/relationships/hyperlink" Target="https://thunhoon.com/article/281290" TargetMode="External"/><Relationship Id="rId4528" Type="http://schemas.openxmlformats.org/officeDocument/2006/relationships/hyperlink" Target="https://thunhoon.com/article/281290" TargetMode="External"/><Relationship Id="rId5859" Type="http://schemas.openxmlformats.org/officeDocument/2006/relationships/hyperlink" Target="https://thunhoon.com/article/285591" TargetMode="External"/><Relationship Id="rId5850" Type="http://schemas.openxmlformats.org/officeDocument/2006/relationships/hyperlink" Target="https://thunhoon.com/article/285588" TargetMode="External"/><Relationship Id="rId4521" Type="http://schemas.openxmlformats.org/officeDocument/2006/relationships/hyperlink" Target="https://thunhoon.com/article/281187" TargetMode="External"/><Relationship Id="rId5853" Type="http://schemas.openxmlformats.org/officeDocument/2006/relationships/hyperlink" Target="https://thunhoon.com/article/285549" TargetMode="External"/><Relationship Id="rId4520" Type="http://schemas.openxmlformats.org/officeDocument/2006/relationships/hyperlink" Target="https://thunhoon.com/article/281204" TargetMode="External"/><Relationship Id="rId5854" Type="http://schemas.openxmlformats.org/officeDocument/2006/relationships/hyperlink" Target="https://thunhoon.com/article/285547" TargetMode="External"/><Relationship Id="rId4523" Type="http://schemas.openxmlformats.org/officeDocument/2006/relationships/hyperlink" Target="https://thunhoon.com/article/281162" TargetMode="External"/><Relationship Id="rId5851" Type="http://schemas.openxmlformats.org/officeDocument/2006/relationships/hyperlink" Target="https://thunhoon.com/article/285580" TargetMode="External"/><Relationship Id="rId4522" Type="http://schemas.openxmlformats.org/officeDocument/2006/relationships/hyperlink" Target="https://thunhoon.com/article/281170" TargetMode="External"/><Relationship Id="rId5852" Type="http://schemas.openxmlformats.org/officeDocument/2006/relationships/hyperlink" Target="https://thunhoon.com/article/285570" TargetMode="External"/><Relationship Id="rId4514" Type="http://schemas.openxmlformats.org/officeDocument/2006/relationships/hyperlink" Target="https://thunhoon.com/article/281096" TargetMode="External"/><Relationship Id="rId5846" Type="http://schemas.openxmlformats.org/officeDocument/2006/relationships/hyperlink" Target="https://thunhoon.com/article/285592" TargetMode="External"/><Relationship Id="rId4513" Type="http://schemas.openxmlformats.org/officeDocument/2006/relationships/hyperlink" Target="https://thunhoon.com/article/281096" TargetMode="External"/><Relationship Id="rId5847" Type="http://schemas.openxmlformats.org/officeDocument/2006/relationships/hyperlink" Target="https://thunhoon.com/article/285592" TargetMode="External"/><Relationship Id="rId4516" Type="http://schemas.openxmlformats.org/officeDocument/2006/relationships/hyperlink" Target="https://thunhoon.com/article/281111" TargetMode="External"/><Relationship Id="rId5844" Type="http://schemas.openxmlformats.org/officeDocument/2006/relationships/hyperlink" Target="https://thunhoon.com/article/285595" TargetMode="External"/><Relationship Id="rId4515" Type="http://schemas.openxmlformats.org/officeDocument/2006/relationships/hyperlink" Target="https://thunhoon.com/article/281119" TargetMode="External"/><Relationship Id="rId5845" Type="http://schemas.openxmlformats.org/officeDocument/2006/relationships/hyperlink" Target="https://thunhoon.com/article/285595" TargetMode="External"/><Relationship Id="rId4518" Type="http://schemas.openxmlformats.org/officeDocument/2006/relationships/hyperlink" Target="https://thunhoon.com/article/281204" TargetMode="External"/><Relationship Id="rId4517" Type="http://schemas.openxmlformats.org/officeDocument/2006/relationships/hyperlink" Target="https://thunhoon.com/article/281111" TargetMode="External"/><Relationship Id="rId5848" Type="http://schemas.openxmlformats.org/officeDocument/2006/relationships/hyperlink" Target="https://thunhoon.com/article/285592" TargetMode="External"/><Relationship Id="rId4519" Type="http://schemas.openxmlformats.org/officeDocument/2006/relationships/hyperlink" Target="https://thunhoon.com/article/281204" TargetMode="External"/><Relationship Id="rId5849" Type="http://schemas.openxmlformats.org/officeDocument/2006/relationships/hyperlink" Target="https://thunhoon.com/article/285589" TargetMode="External"/><Relationship Id="rId4510" Type="http://schemas.openxmlformats.org/officeDocument/2006/relationships/hyperlink" Target="https://thunhoon.com/article/281106" TargetMode="External"/><Relationship Id="rId5842" Type="http://schemas.openxmlformats.org/officeDocument/2006/relationships/hyperlink" Target="https://thunhoon.com/article/285597" TargetMode="External"/><Relationship Id="rId5843" Type="http://schemas.openxmlformats.org/officeDocument/2006/relationships/hyperlink" Target="https://thunhoon.com/article/285597" TargetMode="External"/><Relationship Id="rId4512" Type="http://schemas.openxmlformats.org/officeDocument/2006/relationships/hyperlink" Target="https://thunhoon.com/article/281101" TargetMode="External"/><Relationship Id="rId5840" Type="http://schemas.openxmlformats.org/officeDocument/2006/relationships/hyperlink" Target="https://thunhoon.com/article/285597" TargetMode="External"/><Relationship Id="rId4511" Type="http://schemas.openxmlformats.org/officeDocument/2006/relationships/hyperlink" Target="https://thunhoon.com/article/281101" TargetMode="External"/><Relationship Id="rId5841" Type="http://schemas.openxmlformats.org/officeDocument/2006/relationships/hyperlink" Target="https://thunhoon.com/article/285597" TargetMode="External"/><Relationship Id="rId3216" Type="http://schemas.openxmlformats.org/officeDocument/2006/relationships/hyperlink" Target="https://thunhoon.com/article/276159" TargetMode="External"/><Relationship Id="rId4547" Type="http://schemas.openxmlformats.org/officeDocument/2006/relationships/hyperlink" Target="https://thunhoon.com/article/281335" TargetMode="External"/><Relationship Id="rId5879" Type="http://schemas.openxmlformats.org/officeDocument/2006/relationships/hyperlink" Target="https://thunhoon.com/article/285626" TargetMode="External"/><Relationship Id="rId3215" Type="http://schemas.openxmlformats.org/officeDocument/2006/relationships/hyperlink" Target="https://thunhoon.com/article/276161" TargetMode="External"/><Relationship Id="rId4546" Type="http://schemas.openxmlformats.org/officeDocument/2006/relationships/hyperlink" Target="https://thunhoon.com/article/281336" TargetMode="External"/><Relationship Id="rId3218" Type="http://schemas.openxmlformats.org/officeDocument/2006/relationships/hyperlink" Target="https://thunhoon.com/article/276158" TargetMode="External"/><Relationship Id="rId4549" Type="http://schemas.openxmlformats.org/officeDocument/2006/relationships/hyperlink" Target="https://thunhoon.com/article/281335" TargetMode="External"/><Relationship Id="rId5877" Type="http://schemas.openxmlformats.org/officeDocument/2006/relationships/hyperlink" Target="https://thunhoon.com/article/285626" TargetMode="External"/><Relationship Id="rId3217" Type="http://schemas.openxmlformats.org/officeDocument/2006/relationships/hyperlink" Target="https://thunhoon.com/article/276158" TargetMode="External"/><Relationship Id="rId4548" Type="http://schemas.openxmlformats.org/officeDocument/2006/relationships/hyperlink" Target="https://thunhoon.com/article/281335" TargetMode="External"/><Relationship Id="rId5878" Type="http://schemas.openxmlformats.org/officeDocument/2006/relationships/hyperlink" Target="https://thunhoon.com/article/285626" TargetMode="External"/><Relationship Id="rId3219" Type="http://schemas.openxmlformats.org/officeDocument/2006/relationships/hyperlink" Target="https://thunhoon.com/article/276158" TargetMode="External"/><Relationship Id="rId5871" Type="http://schemas.openxmlformats.org/officeDocument/2006/relationships/hyperlink" Target="https://thunhoon.com/article/285658" TargetMode="External"/><Relationship Id="rId5872" Type="http://schemas.openxmlformats.org/officeDocument/2006/relationships/hyperlink" Target="https://thunhoon.com/article/285651" TargetMode="External"/><Relationship Id="rId3210" Type="http://schemas.openxmlformats.org/officeDocument/2006/relationships/hyperlink" Target="https://thunhoon.com/article/276166" TargetMode="External"/><Relationship Id="rId4541" Type="http://schemas.openxmlformats.org/officeDocument/2006/relationships/hyperlink" Target="https://thunhoon.com/article/281215" TargetMode="External"/><Relationship Id="rId4540" Type="http://schemas.openxmlformats.org/officeDocument/2006/relationships/hyperlink" Target="https://thunhoon.com/article/281217" TargetMode="External"/><Relationship Id="rId5870" Type="http://schemas.openxmlformats.org/officeDocument/2006/relationships/hyperlink" Target="https://thunhoon.com/article/285668" TargetMode="External"/><Relationship Id="rId3212" Type="http://schemas.openxmlformats.org/officeDocument/2006/relationships/hyperlink" Target="https://thunhoon.com/article/276162" TargetMode="External"/><Relationship Id="rId4543" Type="http://schemas.openxmlformats.org/officeDocument/2006/relationships/hyperlink" Target="https://thunhoon.com/article/281359" TargetMode="External"/><Relationship Id="rId5875" Type="http://schemas.openxmlformats.org/officeDocument/2006/relationships/hyperlink" Target="https://thunhoon.com/article/285628" TargetMode="External"/><Relationship Id="rId3211" Type="http://schemas.openxmlformats.org/officeDocument/2006/relationships/hyperlink" Target="https://thunhoon.com/article/276166" TargetMode="External"/><Relationship Id="rId4542" Type="http://schemas.openxmlformats.org/officeDocument/2006/relationships/hyperlink" Target="https://thunhoon.com/article/281215" TargetMode="External"/><Relationship Id="rId5876" Type="http://schemas.openxmlformats.org/officeDocument/2006/relationships/hyperlink" Target="https://thunhoon.com/article/285627" TargetMode="External"/><Relationship Id="rId3214" Type="http://schemas.openxmlformats.org/officeDocument/2006/relationships/hyperlink" Target="https://thunhoon.com/article/276161" TargetMode="External"/><Relationship Id="rId4545" Type="http://schemas.openxmlformats.org/officeDocument/2006/relationships/hyperlink" Target="https://thunhoon.com/article/281359" TargetMode="External"/><Relationship Id="rId5873" Type="http://schemas.openxmlformats.org/officeDocument/2006/relationships/hyperlink" Target="https://thunhoon.com/article/285651" TargetMode="External"/><Relationship Id="rId3213" Type="http://schemas.openxmlformats.org/officeDocument/2006/relationships/hyperlink" Target="https://thunhoon.com/article/276162" TargetMode="External"/><Relationship Id="rId4544" Type="http://schemas.openxmlformats.org/officeDocument/2006/relationships/hyperlink" Target="https://thunhoon.com/article/281359" TargetMode="External"/><Relationship Id="rId5874" Type="http://schemas.openxmlformats.org/officeDocument/2006/relationships/hyperlink" Target="https://thunhoon.com/article/285648" TargetMode="External"/><Relationship Id="rId3205" Type="http://schemas.openxmlformats.org/officeDocument/2006/relationships/hyperlink" Target="https://thunhoon.com/article/276174" TargetMode="External"/><Relationship Id="rId4536" Type="http://schemas.openxmlformats.org/officeDocument/2006/relationships/hyperlink" Target="https://thunhoon.com/article/281251" TargetMode="External"/><Relationship Id="rId5868" Type="http://schemas.openxmlformats.org/officeDocument/2006/relationships/hyperlink" Target="https://thunhoon.com/article/285669" TargetMode="External"/><Relationship Id="rId3204" Type="http://schemas.openxmlformats.org/officeDocument/2006/relationships/hyperlink" Target="https://thunhoon.com/article/276174" TargetMode="External"/><Relationship Id="rId4535" Type="http://schemas.openxmlformats.org/officeDocument/2006/relationships/hyperlink" Target="https://thunhoon.com/article/281251" TargetMode="External"/><Relationship Id="rId5869" Type="http://schemas.openxmlformats.org/officeDocument/2006/relationships/hyperlink" Target="https://thunhoon.com/article/285668" TargetMode="External"/><Relationship Id="rId3207" Type="http://schemas.openxmlformats.org/officeDocument/2006/relationships/hyperlink" Target="https://thunhoon.com/article/276171" TargetMode="External"/><Relationship Id="rId4538" Type="http://schemas.openxmlformats.org/officeDocument/2006/relationships/hyperlink" Target="https://thunhoon.com/article/281249" TargetMode="External"/><Relationship Id="rId5866" Type="http://schemas.openxmlformats.org/officeDocument/2006/relationships/hyperlink" Target="https://thunhoon.com/article/285674" TargetMode="External"/><Relationship Id="rId3206" Type="http://schemas.openxmlformats.org/officeDocument/2006/relationships/hyperlink" Target="https://thunhoon.com/article/276172" TargetMode="External"/><Relationship Id="rId4537" Type="http://schemas.openxmlformats.org/officeDocument/2006/relationships/hyperlink" Target="https://thunhoon.com/article/281249" TargetMode="External"/><Relationship Id="rId5867" Type="http://schemas.openxmlformats.org/officeDocument/2006/relationships/hyperlink" Target="https://thunhoon.com/article/285674" TargetMode="External"/><Relationship Id="rId3209" Type="http://schemas.openxmlformats.org/officeDocument/2006/relationships/hyperlink" Target="https://thunhoon.com/article/276166" TargetMode="External"/><Relationship Id="rId3208" Type="http://schemas.openxmlformats.org/officeDocument/2006/relationships/hyperlink" Target="https://thunhoon.com/article/276171" TargetMode="External"/><Relationship Id="rId4539" Type="http://schemas.openxmlformats.org/officeDocument/2006/relationships/hyperlink" Target="https://thunhoon.com/article/281221" TargetMode="External"/><Relationship Id="rId5860" Type="http://schemas.openxmlformats.org/officeDocument/2006/relationships/hyperlink" Target="https://thunhoon.com/article/285699" TargetMode="External"/><Relationship Id="rId5861" Type="http://schemas.openxmlformats.org/officeDocument/2006/relationships/hyperlink" Target="https://thunhoon.com/article/285699" TargetMode="External"/><Relationship Id="rId4530" Type="http://schemas.openxmlformats.org/officeDocument/2006/relationships/hyperlink" Target="https://thunhoon.com/article/281273" TargetMode="External"/><Relationship Id="rId3201" Type="http://schemas.openxmlformats.org/officeDocument/2006/relationships/hyperlink" Target="https://thunhoon.com/article/276179" TargetMode="External"/><Relationship Id="rId4532" Type="http://schemas.openxmlformats.org/officeDocument/2006/relationships/hyperlink" Target="https://thunhoon.com/article/281272" TargetMode="External"/><Relationship Id="rId5864" Type="http://schemas.openxmlformats.org/officeDocument/2006/relationships/hyperlink" Target="https://thunhoon.com/article/285675" TargetMode="External"/><Relationship Id="rId3200" Type="http://schemas.openxmlformats.org/officeDocument/2006/relationships/hyperlink" Target="https://thunhoon.com/article/276179" TargetMode="External"/><Relationship Id="rId4531" Type="http://schemas.openxmlformats.org/officeDocument/2006/relationships/hyperlink" Target="https://thunhoon.com/article/281273" TargetMode="External"/><Relationship Id="rId5865" Type="http://schemas.openxmlformats.org/officeDocument/2006/relationships/hyperlink" Target="https://thunhoon.com/article/285675" TargetMode="External"/><Relationship Id="rId3203" Type="http://schemas.openxmlformats.org/officeDocument/2006/relationships/hyperlink" Target="https://thunhoon.com/article/276175" TargetMode="External"/><Relationship Id="rId4534" Type="http://schemas.openxmlformats.org/officeDocument/2006/relationships/hyperlink" Target="https://thunhoon.com/article/281251" TargetMode="External"/><Relationship Id="rId5862" Type="http://schemas.openxmlformats.org/officeDocument/2006/relationships/hyperlink" Target="https://thunhoon.com/article/285699" TargetMode="External"/><Relationship Id="rId3202" Type="http://schemas.openxmlformats.org/officeDocument/2006/relationships/hyperlink" Target="https://thunhoon.com/article/276179" TargetMode="External"/><Relationship Id="rId4533" Type="http://schemas.openxmlformats.org/officeDocument/2006/relationships/hyperlink" Target="https://thunhoon.com/article/281252" TargetMode="External"/><Relationship Id="rId5863" Type="http://schemas.openxmlformats.org/officeDocument/2006/relationships/hyperlink" Target="https://thunhoon.com/article/285682" TargetMode="External"/><Relationship Id="rId190" Type="http://schemas.openxmlformats.org/officeDocument/2006/relationships/hyperlink" Target="https://thunhoon.com/article/286168" TargetMode="External"/><Relationship Id="rId194" Type="http://schemas.openxmlformats.org/officeDocument/2006/relationships/hyperlink" Target="https://thunhoon.com/article/286192" TargetMode="External"/><Relationship Id="rId193" Type="http://schemas.openxmlformats.org/officeDocument/2006/relationships/hyperlink" Target="https://thunhoon.com/article/286192" TargetMode="External"/><Relationship Id="rId192" Type="http://schemas.openxmlformats.org/officeDocument/2006/relationships/hyperlink" Target="https://thunhoon.com/article/286190" TargetMode="External"/><Relationship Id="rId191" Type="http://schemas.openxmlformats.org/officeDocument/2006/relationships/hyperlink" Target="https://thunhoon.com/article/286190" TargetMode="External"/><Relationship Id="rId187" Type="http://schemas.openxmlformats.org/officeDocument/2006/relationships/hyperlink" Target="https://thunhoon.com/article/286161" TargetMode="External"/><Relationship Id="rId186" Type="http://schemas.openxmlformats.org/officeDocument/2006/relationships/hyperlink" Target="https://thunhoon.com/article/286161" TargetMode="External"/><Relationship Id="rId185" Type="http://schemas.openxmlformats.org/officeDocument/2006/relationships/hyperlink" Target="https://thunhoon.com/article/286159" TargetMode="External"/><Relationship Id="rId184" Type="http://schemas.openxmlformats.org/officeDocument/2006/relationships/hyperlink" Target="https://thunhoon.com/article/286159" TargetMode="External"/><Relationship Id="rId189" Type="http://schemas.openxmlformats.org/officeDocument/2006/relationships/hyperlink" Target="https://thunhoon.com/article/286163" TargetMode="External"/><Relationship Id="rId188" Type="http://schemas.openxmlformats.org/officeDocument/2006/relationships/hyperlink" Target="https://thunhoon.com/article/286163" TargetMode="External"/><Relationship Id="rId183" Type="http://schemas.openxmlformats.org/officeDocument/2006/relationships/hyperlink" Target="https://thunhoon.com/article/286157" TargetMode="External"/><Relationship Id="rId182" Type="http://schemas.openxmlformats.org/officeDocument/2006/relationships/hyperlink" Target="https://thunhoon.com/article/286155" TargetMode="External"/><Relationship Id="rId181" Type="http://schemas.openxmlformats.org/officeDocument/2006/relationships/hyperlink" Target="https://thunhoon.com/article/286154" TargetMode="External"/><Relationship Id="rId180" Type="http://schemas.openxmlformats.org/officeDocument/2006/relationships/hyperlink" Target="https://thunhoon.com/article/286154" TargetMode="External"/><Relationship Id="rId176" Type="http://schemas.openxmlformats.org/officeDocument/2006/relationships/hyperlink" Target="https://thunhoon.com/article/286148" TargetMode="External"/><Relationship Id="rId175" Type="http://schemas.openxmlformats.org/officeDocument/2006/relationships/hyperlink" Target="https://thunhoon.com/article/286144" TargetMode="External"/><Relationship Id="rId174" Type="http://schemas.openxmlformats.org/officeDocument/2006/relationships/hyperlink" Target="https://thunhoon.com/article/286144" TargetMode="External"/><Relationship Id="rId173" Type="http://schemas.openxmlformats.org/officeDocument/2006/relationships/hyperlink" Target="https://thunhoon.com/article/286140" TargetMode="External"/><Relationship Id="rId179" Type="http://schemas.openxmlformats.org/officeDocument/2006/relationships/hyperlink" Target="https://thunhoon.com/article/286152" TargetMode="External"/><Relationship Id="rId178" Type="http://schemas.openxmlformats.org/officeDocument/2006/relationships/hyperlink" Target="https://thunhoon.com/article/286150" TargetMode="External"/><Relationship Id="rId177" Type="http://schemas.openxmlformats.org/officeDocument/2006/relationships/hyperlink" Target="https://thunhoon.com/article/286149" TargetMode="External"/><Relationship Id="rId198" Type="http://schemas.openxmlformats.org/officeDocument/2006/relationships/hyperlink" Target="https://thunhoon.com/article/286236" TargetMode="External"/><Relationship Id="rId197" Type="http://schemas.openxmlformats.org/officeDocument/2006/relationships/hyperlink" Target="https://thunhoon.com/article/286240" TargetMode="External"/><Relationship Id="rId196" Type="http://schemas.openxmlformats.org/officeDocument/2006/relationships/hyperlink" Target="https://thunhoon.com/article/286207" TargetMode="External"/><Relationship Id="rId195" Type="http://schemas.openxmlformats.org/officeDocument/2006/relationships/hyperlink" Target="https://thunhoon.com/article/286194" TargetMode="External"/><Relationship Id="rId199" Type="http://schemas.openxmlformats.org/officeDocument/2006/relationships/hyperlink" Target="https://thunhoon.com/article/286222" TargetMode="External"/><Relationship Id="rId150" Type="http://schemas.openxmlformats.org/officeDocument/2006/relationships/hyperlink" Target="https://thunhoon.com/article/286040" TargetMode="External"/><Relationship Id="rId149" Type="http://schemas.openxmlformats.org/officeDocument/2006/relationships/hyperlink" Target="https://thunhoon.com/article/286040" TargetMode="External"/><Relationship Id="rId148" Type="http://schemas.openxmlformats.org/officeDocument/2006/relationships/hyperlink" Target="https://thunhoon.com/article/286059" TargetMode="External"/><Relationship Id="rId3270" Type="http://schemas.openxmlformats.org/officeDocument/2006/relationships/hyperlink" Target="https://thunhoon.com/article/276354" TargetMode="External"/><Relationship Id="rId3272" Type="http://schemas.openxmlformats.org/officeDocument/2006/relationships/hyperlink" Target="https://thunhoon.com/article/276350" TargetMode="External"/><Relationship Id="rId3271" Type="http://schemas.openxmlformats.org/officeDocument/2006/relationships/hyperlink" Target="https://thunhoon.com/article/276350" TargetMode="External"/><Relationship Id="rId143" Type="http://schemas.openxmlformats.org/officeDocument/2006/relationships/hyperlink" Target="https://thunhoon.com/article/286055" TargetMode="External"/><Relationship Id="rId3274" Type="http://schemas.openxmlformats.org/officeDocument/2006/relationships/hyperlink" Target="https://thunhoon.com/article/276344" TargetMode="External"/><Relationship Id="rId142" Type="http://schemas.openxmlformats.org/officeDocument/2006/relationships/hyperlink" Target="https://thunhoon.com/article/286047" TargetMode="External"/><Relationship Id="rId3273" Type="http://schemas.openxmlformats.org/officeDocument/2006/relationships/hyperlink" Target="https://thunhoon.com/article/276346" TargetMode="External"/><Relationship Id="rId141" Type="http://schemas.openxmlformats.org/officeDocument/2006/relationships/hyperlink" Target="https://thunhoon.com/article/286047" TargetMode="External"/><Relationship Id="rId3276" Type="http://schemas.openxmlformats.org/officeDocument/2006/relationships/hyperlink" Target="https://thunhoon.com/article/276344" TargetMode="External"/><Relationship Id="rId140" Type="http://schemas.openxmlformats.org/officeDocument/2006/relationships/hyperlink" Target="https://thunhoon.com/article/286057" TargetMode="External"/><Relationship Id="rId3275" Type="http://schemas.openxmlformats.org/officeDocument/2006/relationships/hyperlink" Target="https://thunhoon.com/article/276344" TargetMode="External"/><Relationship Id="rId147" Type="http://schemas.openxmlformats.org/officeDocument/2006/relationships/hyperlink" Target="https://thunhoon.com/article/286059" TargetMode="External"/><Relationship Id="rId3278" Type="http://schemas.openxmlformats.org/officeDocument/2006/relationships/hyperlink" Target="https://thunhoon.com/article/276343" TargetMode="External"/><Relationship Id="rId146" Type="http://schemas.openxmlformats.org/officeDocument/2006/relationships/hyperlink" Target="https://thunhoon.com/article/286043" TargetMode="External"/><Relationship Id="rId3277" Type="http://schemas.openxmlformats.org/officeDocument/2006/relationships/hyperlink" Target="https://thunhoon.com/article/276343" TargetMode="External"/><Relationship Id="rId145" Type="http://schemas.openxmlformats.org/officeDocument/2006/relationships/hyperlink" Target="https://thunhoon.com/article/286041" TargetMode="External"/><Relationship Id="rId144" Type="http://schemas.openxmlformats.org/officeDocument/2006/relationships/hyperlink" Target="https://thunhoon.com/article/286041" TargetMode="External"/><Relationship Id="rId3279" Type="http://schemas.openxmlformats.org/officeDocument/2006/relationships/hyperlink" Target="https://thunhoon.com/article/276322" TargetMode="External"/><Relationship Id="rId139" Type="http://schemas.openxmlformats.org/officeDocument/2006/relationships/hyperlink" Target="https://thunhoon.com/article/286032" TargetMode="External"/><Relationship Id="rId138" Type="http://schemas.openxmlformats.org/officeDocument/2006/relationships/hyperlink" Target="https://thunhoon.com/article/286025" TargetMode="External"/><Relationship Id="rId137" Type="http://schemas.openxmlformats.org/officeDocument/2006/relationships/hyperlink" Target="https://thunhoon.com/article/286025" TargetMode="External"/><Relationship Id="rId4590" Type="http://schemas.openxmlformats.org/officeDocument/2006/relationships/hyperlink" Target="https://thunhoon.com/article/281469" TargetMode="External"/><Relationship Id="rId3261" Type="http://schemas.openxmlformats.org/officeDocument/2006/relationships/hyperlink" Target="https://thunhoon.com/article/276374" TargetMode="External"/><Relationship Id="rId4592" Type="http://schemas.openxmlformats.org/officeDocument/2006/relationships/hyperlink" Target="https://thunhoon.com/article/281458" TargetMode="External"/><Relationship Id="rId3260" Type="http://schemas.openxmlformats.org/officeDocument/2006/relationships/hyperlink" Target="https://thunhoon.com/article/276375" TargetMode="External"/><Relationship Id="rId4591" Type="http://schemas.openxmlformats.org/officeDocument/2006/relationships/hyperlink" Target="https://thunhoon.com/article/281468" TargetMode="External"/><Relationship Id="rId132" Type="http://schemas.openxmlformats.org/officeDocument/2006/relationships/hyperlink" Target="https://thunhoon.com/article/286013" TargetMode="External"/><Relationship Id="rId3263" Type="http://schemas.openxmlformats.org/officeDocument/2006/relationships/hyperlink" Target="https://thunhoon.com/article/276372" TargetMode="External"/><Relationship Id="rId4594" Type="http://schemas.openxmlformats.org/officeDocument/2006/relationships/hyperlink" Target="https://thunhoon.com/article/281518" TargetMode="External"/><Relationship Id="rId131" Type="http://schemas.openxmlformats.org/officeDocument/2006/relationships/hyperlink" Target="https://thunhoon.com/article/285999" TargetMode="External"/><Relationship Id="rId3262" Type="http://schemas.openxmlformats.org/officeDocument/2006/relationships/hyperlink" Target="https://thunhoon.com/article/276372" TargetMode="External"/><Relationship Id="rId4593" Type="http://schemas.openxmlformats.org/officeDocument/2006/relationships/hyperlink" Target="https://thunhoon.com/article/281462" TargetMode="External"/><Relationship Id="rId130" Type="http://schemas.openxmlformats.org/officeDocument/2006/relationships/hyperlink" Target="https://thunhoon.com/article/285996" TargetMode="External"/><Relationship Id="rId3265" Type="http://schemas.openxmlformats.org/officeDocument/2006/relationships/hyperlink" Target="https://thunhoon.com/article/276366" TargetMode="External"/><Relationship Id="rId4596" Type="http://schemas.openxmlformats.org/officeDocument/2006/relationships/hyperlink" Target="https://thunhoon.com/article/281620" TargetMode="External"/><Relationship Id="rId3264" Type="http://schemas.openxmlformats.org/officeDocument/2006/relationships/hyperlink" Target="https://thunhoon.com/article/276366" TargetMode="External"/><Relationship Id="rId4595" Type="http://schemas.openxmlformats.org/officeDocument/2006/relationships/hyperlink" Target="https://thunhoon.com/article/281620" TargetMode="External"/><Relationship Id="rId136" Type="http://schemas.openxmlformats.org/officeDocument/2006/relationships/hyperlink" Target="https://thunhoon.com/article/286023" TargetMode="External"/><Relationship Id="rId3267" Type="http://schemas.openxmlformats.org/officeDocument/2006/relationships/hyperlink" Target="https://thunhoon.com/article/276360" TargetMode="External"/><Relationship Id="rId4598" Type="http://schemas.openxmlformats.org/officeDocument/2006/relationships/hyperlink" Target="https://thunhoon.com/article/281606" TargetMode="External"/><Relationship Id="rId135" Type="http://schemas.openxmlformats.org/officeDocument/2006/relationships/hyperlink" Target="https://thunhoon.com/article/286023" TargetMode="External"/><Relationship Id="rId3266" Type="http://schemas.openxmlformats.org/officeDocument/2006/relationships/hyperlink" Target="https://thunhoon.com/article/276360" TargetMode="External"/><Relationship Id="rId4597" Type="http://schemas.openxmlformats.org/officeDocument/2006/relationships/hyperlink" Target="https://thunhoon.com/article/281620" TargetMode="External"/><Relationship Id="rId134" Type="http://schemas.openxmlformats.org/officeDocument/2006/relationships/hyperlink" Target="https://thunhoon.com/article/286017" TargetMode="External"/><Relationship Id="rId3269" Type="http://schemas.openxmlformats.org/officeDocument/2006/relationships/hyperlink" Target="https://thunhoon.com/article/276354" TargetMode="External"/><Relationship Id="rId133" Type="http://schemas.openxmlformats.org/officeDocument/2006/relationships/hyperlink" Target="https://thunhoon.com/article/286017" TargetMode="External"/><Relationship Id="rId3268" Type="http://schemas.openxmlformats.org/officeDocument/2006/relationships/hyperlink" Target="https://thunhoon.com/article/276354" TargetMode="External"/><Relationship Id="rId4599" Type="http://schemas.openxmlformats.org/officeDocument/2006/relationships/hyperlink" Target="https://thunhoon.com/article/281590" TargetMode="External"/><Relationship Id="rId172" Type="http://schemas.openxmlformats.org/officeDocument/2006/relationships/hyperlink" Target="https://thunhoon.com/article/286128" TargetMode="External"/><Relationship Id="rId171" Type="http://schemas.openxmlformats.org/officeDocument/2006/relationships/hyperlink" Target="https://thunhoon.com/article/286127" TargetMode="External"/><Relationship Id="rId170" Type="http://schemas.openxmlformats.org/officeDocument/2006/relationships/hyperlink" Target="https://thunhoon.com/article/286125" TargetMode="External"/><Relationship Id="rId3290" Type="http://schemas.openxmlformats.org/officeDocument/2006/relationships/hyperlink" Target="https://thunhoon.com/article/276444" TargetMode="External"/><Relationship Id="rId3292" Type="http://schemas.openxmlformats.org/officeDocument/2006/relationships/hyperlink" Target="https://thunhoon.com/article/276437" TargetMode="External"/><Relationship Id="rId3291" Type="http://schemas.openxmlformats.org/officeDocument/2006/relationships/hyperlink" Target="https://thunhoon.com/article/276437" TargetMode="External"/><Relationship Id="rId3294" Type="http://schemas.openxmlformats.org/officeDocument/2006/relationships/hyperlink" Target="https://thunhoon.com/article/276435" TargetMode="External"/><Relationship Id="rId3293" Type="http://schemas.openxmlformats.org/officeDocument/2006/relationships/hyperlink" Target="https://thunhoon.com/article/276435" TargetMode="External"/><Relationship Id="rId165" Type="http://schemas.openxmlformats.org/officeDocument/2006/relationships/hyperlink" Target="https://thunhoon.com/article/286098" TargetMode="External"/><Relationship Id="rId3296" Type="http://schemas.openxmlformats.org/officeDocument/2006/relationships/hyperlink" Target="https://thunhoon.com/article/276428" TargetMode="External"/><Relationship Id="rId164" Type="http://schemas.openxmlformats.org/officeDocument/2006/relationships/hyperlink" Target="https://thunhoon.com/article/286081" TargetMode="External"/><Relationship Id="rId3295" Type="http://schemas.openxmlformats.org/officeDocument/2006/relationships/hyperlink" Target="https://thunhoon.com/article/276428" TargetMode="External"/><Relationship Id="rId163" Type="http://schemas.openxmlformats.org/officeDocument/2006/relationships/hyperlink" Target="https://thunhoon.com/article/286081" TargetMode="External"/><Relationship Id="rId3298" Type="http://schemas.openxmlformats.org/officeDocument/2006/relationships/hyperlink" Target="https://thunhoon.com/article/276424" TargetMode="External"/><Relationship Id="rId162" Type="http://schemas.openxmlformats.org/officeDocument/2006/relationships/hyperlink" Target="https://thunhoon.com/article/286081" TargetMode="External"/><Relationship Id="rId3297" Type="http://schemas.openxmlformats.org/officeDocument/2006/relationships/hyperlink" Target="https://thunhoon.com/article/276426" TargetMode="External"/><Relationship Id="rId169" Type="http://schemas.openxmlformats.org/officeDocument/2006/relationships/hyperlink" Target="https://thunhoon.com/article/286125" TargetMode="External"/><Relationship Id="rId168" Type="http://schemas.openxmlformats.org/officeDocument/2006/relationships/hyperlink" Target="https://thunhoon.com/article/286135" TargetMode="External"/><Relationship Id="rId3299" Type="http://schemas.openxmlformats.org/officeDocument/2006/relationships/hyperlink" Target="https://thunhoon.com/article/276424" TargetMode="External"/><Relationship Id="rId167" Type="http://schemas.openxmlformats.org/officeDocument/2006/relationships/hyperlink" Target="https://thunhoon.com/article/286138" TargetMode="External"/><Relationship Id="rId166" Type="http://schemas.openxmlformats.org/officeDocument/2006/relationships/hyperlink" Target="https://thunhoon.com/article/286137" TargetMode="External"/><Relationship Id="rId161" Type="http://schemas.openxmlformats.org/officeDocument/2006/relationships/hyperlink" Target="https://thunhoon.com/article/286078" TargetMode="External"/><Relationship Id="rId160" Type="http://schemas.openxmlformats.org/officeDocument/2006/relationships/hyperlink" Target="https://thunhoon.com/article/286078" TargetMode="External"/><Relationship Id="rId159" Type="http://schemas.openxmlformats.org/officeDocument/2006/relationships/hyperlink" Target="https://thunhoon.com/article/286076" TargetMode="External"/><Relationship Id="rId3281" Type="http://schemas.openxmlformats.org/officeDocument/2006/relationships/hyperlink" Target="https://thunhoon.com/article/276461" TargetMode="External"/><Relationship Id="rId3280" Type="http://schemas.openxmlformats.org/officeDocument/2006/relationships/hyperlink" Target="https://thunhoon.com/article/276322" TargetMode="External"/><Relationship Id="rId3283" Type="http://schemas.openxmlformats.org/officeDocument/2006/relationships/hyperlink" Target="https://thunhoon.com/article/276461" TargetMode="External"/><Relationship Id="rId3282" Type="http://schemas.openxmlformats.org/officeDocument/2006/relationships/hyperlink" Target="https://thunhoon.com/article/276461" TargetMode="External"/><Relationship Id="rId154" Type="http://schemas.openxmlformats.org/officeDocument/2006/relationships/hyperlink" Target="https://thunhoon.com/article/286069" TargetMode="External"/><Relationship Id="rId3285" Type="http://schemas.openxmlformats.org/officeDocument/2006/relationships/hyperlink" Target="https://thunhoon.com/article/276457" TargetMode="External"/><Relationship Id="rId153" Type="http://schemas.openxmlformats.org/officeDocument/2006/relationships/hyperlink" Target="https://thunhoon.com/article/286067" TargetMode="External"/><Relationship Id="rId3284" Type="http://schemas.openxmlformats.org/officeDocument/2006/relationships/hyperlink" Target="https://thunhoon.com/article/276457" TargetMode="External"/><Relationship Id="rId152" Type="http://schemas.openxmlformats.org/officeDocument/2006/relationships/hyperlink" Target="https://thunhoon.com/article/286066" TargetMode="External"/><Relationship Id="rId3287" Type="http://schemas.openxmlformats.org/officeDocument/2006/relationships/hyperlink" Target="https://thunhoon.com/article/276455" TargetMode="External"/><Relationship Id="rId151" Type="http://schemas.openxmlformats.org/officeDocument/2006/relationships/hyperlink" Target="https://thunhoon.com/article/286064" TargetMode="External"/><Relationship Id="rId3286" Type="http://schemas.openxmlformats.org/officeDocument/2006/relationships/hyperlink" Target="https://thunhoon.com/article/276455" TargetMode="External"/><Relationship Id="rId158" Type="http://schemas.openxmlformats.org/officeDocument/2006/relationships/hyperlink" Target="https://thunhoon.com/article/286076" TargetMode="External"/><Relationship Id="rId3289" Type="http://schemas.openxmlformats.org/officeDocument/2006/relationships/hyperlink" Target="https://thunhoon.com/article/276451" TargetMode="External"/><Relationship Id="rId157" Type="http://schemas.openxmlformats.org/officeDocument/2006/relationships/hyperlink" Target="https://thunhoon.com/article/286075" TargetMode="External"/><Relationship Id="rId3288" Type="http://schemas.openxmlformats.org/officeDocument/2006/relationships/hyperlink" Target="https://thunhoon.com/article/276451" TargetMode="External"/><Relationship Id="rId156" Type="http://schemas.openxmlformats.org/officeDocument/2006/relationships/hyperlink" Target="https://thunhoon.com/article/286072" TargetMode="External"/><Relationship Id="rId155" Type="http://schemas.openxmlformats.org/officeDocument/2006/relationships/hyperlink" Target="https://thunhoon.com/article/286071" TargetMode="External"/><Relationship Id="rId8123" Type="http://schemas.openxmlformats.org/officeDocument/2006/relationships/hyperlink" Target="https://www.bangkokbiznews.com/finance/stock/1107277" TargetMode="External"/><Relationship Id="rId8122" Type="http://schemas.openxmlformats.org/officeDocument/2006/relationships/hyperlink" Target="https://www.bangkokbiznews.com/finance/stock/1107277" TargetMode="External"/><Relationship Id="rId8121" Type="http://schemas.openxmlformats.org/officeDocument/2006/relationships/hyperlink" Target="https://www.bangkokbiznews.com/finance/stock/1107401" TargetMode="External"/><Relationship Id="rId8120" Type="http://schemas.openxmlformats.org/officeDocument/2006/relationships/hyperlink" Target="https://www.bangkokbiznews.com/finance/stock/1107401" TargetMode="External"/><Relationship Id="rId8127" Type="http://schemas.openxmlformats.org/officeDocument/2006/relationships/hyperlink" Target="https://www.bangkokbiznews.com/finance/stock/1106893" TargetMode="External"/><Relationship Id="rId8126" Type="http://schemas.openxmlformats.org/officeDocument/2006/relationships/hyperlink" Target="https://www.bangkokbiznews.com/finance/stock/1106940" TargetMode="External"/><Relationship Id="rId8125" Type="http://schemas.openxmlformats.org/officeDocument/2006/relationships/hyperlink" Target="https://www.bangkokbiznews.com/finance/stock/1106964" TargetMode="External"/><Relationship Id="rId8124" Type="http://schemas.openxmlformats.org/officeDocument/2006/relationships/hyperlink" Target="https://www.bangkokbiznews.com/finance/stock/1107287" TargetMode="External"/><Relationship Id="rId8129" Type="http://schemas.openxmlformats.org/officeDocument/2006/relationships/hyperlink" Target="https://www.bangkokbiznews.com/finance/stock/1106790" TargetMode="External"/><Relationship Id="rId8128" Type="http://schemas.openxmlformats.org/officeDocument/2006/relationships/hyperlink" Target="https://www.bangkokbiznews.com/finance/stock/1106798" TargetMode="External"/><Relationship Id="rId8112" Type="http://schemas.openxmlformats.org/officeDocument/2006/relationships/hyperlink" Target="https://www.bangkokbiznews.com/finance/stock/1107672" TargetMode="External"/><Relationship Id="rId8111" Type="http://schemas.openxmlformats.org/officeDocument/2006/relationships/hyperlink" Target="https://www.bangkokbiznews.com/finance/stock/1107672" TargetMode="External"/><Relationship Id="rId8110" Type="http://schemas.openxmlformats.org/officeDocument/2006/relationships/hyperlink" Target="https://www.bangkokbiznews.com/finance/stock/1107792" TargetMode="External"/><Relationship Id="rId8116" Type="http://schemas.openxmlformats.org/officeDocument/2006/relationships/hyperlink" Target="https://www.bangkokbiznews.com/finance/stock/1107509" TargetMode="External"/><Relationship Id="rId8115" Type="http://schemas.openxmlformats.org/officeDocument/2006/relationships/hyperlink" Target="https://www.bangkokbiznews.com/finance/stock/1107452" TargetMode="External"/><Relationship Id="rId8114" Type="http://schemas.openxmlformats.org/officeDocument/2006/relationships/hyperlink" Target="https://www.bangkokbiznews.com/finance/stock/1107603" TargetMode="External"/><Relationship Id="rId8113" Type="http://schemas.openxmlformats.org/officeDocument/2006/relationships/hyperlink" Target="https://www.bangkokbiznews.com/finance/stock/1107615" TargetMode="External"/><Relationship Id="rId8119" Type="http://schemas.openxmlformats.org/officeDocument/2006/relationships/hyperlink" Target="https://www.bangkokbiznews.com/finance/stock/1107401" TargetMode="External"/><Relationship Id="rId8118" Type="http://schemas.openxmlformats.org/officeDocument/2006/relationships/hyperlink" Target="https://www.bangkokbiznews.com/finance/stock/1107468" TargetMode="External"/><Relationship Id="rId8117" Type="http://schemas.openxmlformats.org/officeDocument/2006/relationships/hyperlink" Target="https://www.bangkokbiznews.com/finance/stock/1107501" TargetMode="External"/><Relationship Id="rId8141" Type="http://schemas.openxmlformats.org/officeDocument/2006/relationships/hyperlink" Target="https://www.bangkokbiznews.com/finance/stock/1105309" TargetMode="External"/><Relationship Id="rId8140" Type="http://schemas.openxmlformats.org/officeDocument/2006/relationships/hyperlink" Target="https://www.bangkokbiznews.com/finance/stock/1105385" TargetMode="External"/><Relationship Id="rId8145" Type="http://schemas.openxmlformats.org/officeDocument/2006/relationships/hyperlink" Target="https://www.bangkokbiznews.com/finance/stock/1105135" TargetMode="External"/><Relationship Id="rId8144" Type="http://schemas.openxmlformats.org/officeDocument/2006/relationships/hyperlink" Target="https://www.bangkokbiznews.com/finance/stock/1105297" TargetMode="External"/><Relationship Id="rId8143" Type="http://schemas.openxmlformats.org/officeDocument/2006/relationships/hyperlink" Target="https://www.bangkokbiznews.com/finance/stock/1105336" TargetMode="External"/><Relationship Id="rId8142" Type="http://schemas.openxmlformats.org/officeDocument/2006/relationships/hyperlink" Target="https://www.bangkokbiznews.com/finance/stock/1105336" TargetMode="External"/><Relationship Id="rId8149" Type="http://schemas.openxmlformats.org/officeDocument/2006/relationships/hyperlink" Target="https://www.bangkokbiznews.com/finance/stock/1104871" TargetMode="External"/><Relationship Id="rId8148" Type="http://schemas.openxmlformats.org/officeDocument/2006/relationships/hyperlink" Target="https://www.bangkokbiznews.com/finance/stock/1104863" TargetMode="External"/><Relationship Id="rId8147" Type="http://schemas.openxmlformats.org/officeDocument/2006/relationships/hyperlink" Target="https://www.bangkokbiznews.com/finance/stock/1104952" TargetMode="External"/><Relationship Id="rId8146" Type="http://schemas.openxmlformats.org/officeDocument/2006/relationships/hyperlink" Target="https://www.bangkokbiznews.com/finance/stock/1105041" TargetMode="External"/><Relationship Id="rId8130" Type="http://schemas.openxmlformats.org/officeDocument/2006/relationships/hyperlink" Target="https://www.bangkokbiznews.com/finance/stock/1106779" TargetMode="External"/><Relationship Id="rId8134" Type="http://schemas.openxmlformats.org/officeDocument/2006/relationships/hyperlink" Target="https://www.bangkokbiznews.com/finance/stock/1106445" TargetMode="External"/><Relationship Id="rId8133" Type="http://schemas.openxmlformats.org/officeDocument/2006/relationships/hyperlink" Target="https://www.bangkokbiznews.com/finance/stock/1106540" TargetMode="External"/><Relationship Id="rId8132" Type="http://schemas.openxmlformats.org/officeDocument/2006/relationships/hyperlink" Target="https://www.bangkokbiznews.com/finance/stock/1106535" TargetMode="External"/><Relationship Id="rId8131" Type="http://schemas.openxmlformats.org/officeDocument/2006/relationships/hyperlink" Target="https://www.bangkokbiznews.com/finance/stock/1106719" TargetMode="External"/><Relationship Id="rId8138" Type="http://schemas.openxmlformats.org/officeDocument/2006/relationships/hyperlink" Target="https://www.bangkokbiznews.com/finance/stock/1105682" TargetMode="External"/><Relationship Id="rId8137" Type="http://schemas.openxmlformats.org/officeDocument/2006/relationships/hyperlink" Target="https://www.bangkokbiznews.com/finance/stock/1106481" TargetMode="External"/><Relationship Id="rId8136" Type="http://schemas.openxmlformats.org/officeDocument/2006/relationships/hyperlink" Target="https://www.bangkokbiznews.com/finance/stock/1106481" TargetMode="External"/><Relationship Id="rId8135" Type="http://schemas.openxmlformats.org/officeDocument/2006/relationships/hyperlink" Target="https://www.bangkokbiznews.com/finance/stock/1106445" TargetMode="External"/><Relationship Id="rId8139" Type="http://schemas.openxmlformats.org/officeDocument/2006/relationships/hyperlink" Target="https://www.bangkokbiznews.com/finance/stock/1105385" TargetMode="External"/><Relationship Id="rId8101" Type="http://schemas.openxmlformats.org/officeDocument/2006/relationships/hyperlink" Target="https://www.bangkokbiznews.com/finance/stock/1108413" TargetMode="External"/><Relationship Id="rId8100" Type="http://schemas.openxmlformats.org/officeDocument/2006/relationships/hyperlink" Target="https://www.bangkokbiznews.com/finance/stock/1108413" TargetMode="External"/><Relationship Id="rId8105" Type="http://schemas.openxmlformats.org/officeDocument/2006/relationships/hyperlink" Target="https://www.bangkokbiznews.com/finance/stock/1108075" TargetMode="External"/><Relationship Id="rId8104" Type="http://schemas.openxmlformats.org/officeDocument/2006/relationships/hyperlink" Target="https://www.bangkokbiznews.com/finance/stock/1108132" TargetMode="External"/><Relationship Id="rId8103" Type="http://schemas.openxmlformats.org/officeDocument/2006/relationships/hyperlink" Target="https://www.bangkokbiznews.com/finance/stock/1108178" TargetMode="External"/><Relationship Id="rId8102" Type="http://schemas.openxmlformats.org/officeDocument/2006/relationships/hyperlink" Target="https://www.bangkokbiznews.com/finance/stock/1108178" TargetMode="External"/><Relationship Id="rId8109" Type="http://schemas.openxmlformats.org/officeDocument/2006/relationships/hyperlink" Target="https://www.bangkokbiznews.com/finance/stock/1107861" TargetMode="External"/><Relationship Id="rId8108" Type="http://schemas.openxmlformats.org/officeDocument/2006/relationships/hyperlink" Target="https://www.bangkokbiznews.com/finance/stock/1107861" TargetMode="External"/><Relationship Id="rId8107" Type="http://schemas.openxmlformats.org/officeDocument/2006/relationships/hyperlink" Target="https://www.bangkokbiznews.com/finance/stock/1107861" TargetMode="External"/><Relationship Id="rId8106" Type="http://schemas.openxmlformats.org/officeDocument/2006/relationships/hyperlink" Target="https://www.bangkokbiznews.com/finance/stock/1108075" TargetMode="External"/><Relationship Id="rId4602" Type="http://schemas.openxmlformats.org/officeDocument/2006/relationships/hyperlink" Target="https://thunhoon.com/article/281588" TargetMode="External"/><Relationship Id="rId5934" Type="http://schemas.openxmlformats.org/officeDocument/2006/relationships/hyperlink" Target="https://thunhoon.com/article/285897" TargetMode="External"/><Relationship Id="rId4601" Type="http://schemas.openxmlformats.org/officeDocument/2006/relationships/hyperlink" Target="https://thunhoon.com/article/281588" TargetMode="External"/><Relationship Id="rId5935" Type="http://schemas.openxmlformats.org/officeDocument/2006/relationships/hyperlink" Target="https://thunhoon.com/article/285897" TargetMode="External"/><Relationship Id="rId4604" Type="http://schemas.openxmlformats.org/officeDocument/2006/relationships/hyperlink" Target="https://thunhoon.com/article/281568" TargetMode="External"/><Relationship Id="rId5932" Type="http://schemas.openxmlformats.org/officeDocument/2006/relationships/hyperlink" Target="https://thunhoon.com/article/285900" TargetMode="External"/><Relationship Id="rId4603" Type="http://schemas.openxmlformats.org/officeDocument/2006/relationships/hyperlink" Target="https://thunhoon.com/article/281572" TargetMode="External"/><Relationship Id="rId5933" Type="http://schemas.openxmlformats.org/officeDocument/2006/relationships/hyperlink" Target="https://thunhoon.com/article/285900" TargetMode="External"/><Relationship Id="rId4606" Type="http://schemas.openxmlformats.org/officeDocument/2006/relationships/hyperlink" Target="https://thunhoon.com/article/281565" TargetMode="External"/><Relationship Id="rId5938" Type="http://schemas.openxmlformats.org/officeDocument/2006/relationships/hyperlink" Target="https://thunhoon.com/article/285890" TargetMode="External"/><Relationship Id="rId4605" Type="http://schemas.openxmlformats.org/officeDocument/2006/relationships/hyperlink" Target="https://thunhoon.com/article/281568" TargetMode="External"/><Relationship Id="rId5939" Type="http://schemas.openxmlformats.org/officeDocument/2006/relationships/hyperlink" Target="https://thunhoon.com/article/285888" TargetMode="External"/><Relationship Id="rId4608" Type="http://schemas.openxmlformats.org/officeDocument/2006/relationships/hyperlink" Target="https://thunhoon.com/article/281562" TargetMode="External"/><Relationship Id="rId5936" Type="http://schemas.openxmlformats.org/officeDocument/2006/relationships/hyperlink" Target="https://thunhoon.com/article/285896" TargetMode="External"/><Relationship Id="rId4607" Type="http://schemas.openxmlformats.org/officeDocument/2006/relationships/hyperlink" Target="https://thunhoon.com/article/281564" TargetMode="External"/><Relationship Id="rId5937" Type="http://schemas.openxmlformats.org/officeDocument/2006/relationships/hyperlink" Target="https://thunhoon.com/article/285896" TargetMode="External"/><Relationship Id="rId4609" Type="http://schemas.openxmlformats.org/officeDocument/2006/relationships/hyperlink" Target="https://thunhoon.com/article/281702" TargetMode="External"/><Relationship Id="rId5930" Type="http://schemas.openxmlformats.org/officeDocument/2006/relationships/hyperlink" Target="https://thunhoon.com/article/285901" TargetMode="External"/><Relationship Id="rId5931" Type="http://schemas.openxmlformats.org/officeDocument/2006/relationships/hyperlink" Target="https://thunhoon.com/article/285901" TargetMode="External"/><Relationship Id="rId4600" Type="http://schemas.openxmlformats.org/officeDocument/2006/relationships/hyperlink" Target="https://thunhoon.com/article/281588" TargetMode="External"/><Relationship Id="rId5923" Type="http://schemas.openxmlformats.org/officeDocument/2006/relationships/hyperlink" Target="https://thunhoon.com/article/285936" TargetMode="External"/><Relationship Id="rId5924" Type="http://schemas.openxmlformats.org/officeDocument/2006/relationships/hyperlink" Target="https://thunhoon.com/article/285936" TargetMode="External"/><Relationship Id="rId5921" Type="http://schemas.openxmlformats.org/officeDocument/2006/relationships/hyperlink" Target="https://thunhoon.com/article/285789" TargetMode="External"/><Relationship Id="rId5922" Type="http://schemas.openxmlformats.org/officeDocument/2006/relationships/hyperlink" Target="https://thunhoon.com/article/285787" TargetMode="External"/><Relationship Id="rId5927" Type="http://schemas.openxmlformats.org/officeDocument/2006/relationships/hyperlink" Target="https://thunhoon.com/article/285908" TargetMode="External"/><Relationship Id="rId5928" Type="http://schemas.openxmlformats.org/officeDocument/2006/relationships/hyperlink" Target="https://thunhoon.com/article/285904" TargetMode="External"/><Relationship Id="rId5925" Type="http://schemas.openxmlformats.org/officeDocument/2006/relationships/hyperlink" Target="https://thunhoon.com/article/285936" TargetMode="External"/><Relationship Id="rId5926" Type="http://schemas.openxmlformats.org/officeDocument/2006/relationships/hyperlink" Target="https://thunhoon.com/article/285908" TargetMode="External"/><Relationship Id="rId5929" Type="http://schemas.openxmlformats.org/officeDocument/2006/relationships/hyperlink" Target="https://thunhoon.com/article/285901" TargetMode="External"/><Relationship Id="rId8196" Type="http://schemas.openxmlformats.org/officeDocument/2006/relationships/hyperlink" Target="https://www.bangkokbiznews.com/finance/stock/1102559" TargetMode="External"/><Relationship Id="rId8195" Type="http://schemas.openxmlformats.org/officeDocument/2006/relationships/hyperlink" Target="https://www.bangkokbiznews.com/finance/stock/1102627" TargetMode="External"/><Relationship Id="rId8194" Type="http://schemas.openxmlformats.org/officeDocument/2006/relationships/hyperlink" Target="https://www.bangkokbiznews.com/finance/stock/1102775" TargetMode="External"/><Relationship Id="rId8193" Type="http://schemas.openxmlformats.org/officeDocument/2006/relationships/hyperlink" Target="https://www.bangkokbiznews.com/finance/stock/1103128" TargetMode="External"/><Relationship Id="rId8199" Type="http://schemas.openxmlformats.org/officeDocument/2006/relationships/hyperlink" Target="https://www.bangkokbiznews.com/finance/stock/1102462" TargetMode="External"/><Relationship Id="rId8198" Type="http://schemas.openxmlformats.org/officeDocument/2006/relationships/hyperlink" Target="https://www.bangkokbiznews.com/finance/stock/1102533" TargetMode="External"/><Relationship Id="rId8197" Type="http://schemas.openxmlformats.org/officeDocument/2006/relationships/hyperlink" Target="https://www.bangkokbiznews.com/finance/stock/1102533" TargetMode="External"/><Relationship Id="rId5920" Type="http://schemas.openxmlformats.org/officeDocument/2006/relationships/hyperlink" Target="https://thunhoon.com/article/285790" TargetMode="External"/><Relationship Id="rId4624" Type="http://schemas.openxmlformats.org/officeDocument/2006/relationships/hyperlink" Target="https://thunhoon.com/article/281636" TargetMode="External"/><Relationship Id="rId5956" Type="http://schemas.openxmlformats.org/officeDocument/2006/relationships/hyperlink" Target="https://thunhoon.com/article/285988" TargetMode="External"/><Relationship Id="rId4623" Type="http://schemas.openxmlformats.org/officeDocument/2006/relationships/hyperlink" Target="https://thunhoon.com/article/281636" TargetMode="External"/><Relationship Id="rId5957" Type="http://schemas.openxmlformats.org/officeDocument/2006/relationships/hyperlink" Target="https://thunhoon.com/article/285987" TargetMode="External"/><Relationship Id="rId4626" Type="http://schemas.openxmlformats.org/officeDocument/2006/relationships/hyperlink" Target="https://thunhoon.com/article/281644" TargetMode="External"/><Relationship Id="rId5954" Type="http://schemas.openxmlformats.org/officeDocument/2006/relationships/hyperlink" Target="https://thunhoon.com/article/285996" TargetMode="External"/><Relationship Id="rId4625" Type="http://schemas.openxmlformats.org/officeDocument/2006/relationships/hyperlink" Target="https://thunhoon.com/article/281644" TargetMode="External"/><Relationship Id="rId5955" Type="http://schemas.openxmlformats.org/officeDocument/2006/relationships/hyperlink" Target="https://thunhoon.com/article/285996" TargetMode="External"/><Relationship Id="rId4628" Type="http://schemas.openxmlformats.org/officeDocument/2006/relationships/hyperlink" Target="https://thunhoon.com/article/281777" TargetMode="External"/><Relationship Id="rId4627" Type="http://schemas.openxmlformats.org/officeDocument/2006/relationships/hyperlink" Target="https://thunhoon.com/article/281783" TargetMode="External"/><Relationship Id="rId5958" Type="http://schemas.openxmlformats.org/officeDocument/2006/relationships/hyperlink" Target="https://thunhoon.com/article/285987" TargetMode="External"/><Relationship Id="rId4629" Type="http://schemas.openxmlformats.org/officeDocument/2006/relationships/hyperlink" Target="https://thunhoon.com/article/281777" TargetMode="External"/><Relationship Id="rId5959" Type="http://schemas.openxmlformats.org/officeDocument/2006/relationships/hyperlink" Target="https://thunhoon.com/article/285983" TargetMode="External"/><Relationship Id="rId4620" Type="http://schemas.openxmlformats.org/officeDocument/2006/relationships/hyperlink" Target="https://thunhoon.com/article/281664" TargetMode="External"/><Relationship Id="rId5952" Type="http://schemas.openxmlformats.org/officeDocument/2006/relationships/hyperlink" Target="https://thunhoon.com/article/286002" TargetMode="External"/><Relationship Id="rId5953" Type="http://schemas.openxmlformats.org/officeDocument/2006/relationships/hyperlink" Target="https://thunhoon.com/article/286002" TargetMode="External"/><Relationship Id="rId4622" Type="http://schemas.openxmlformats.org/officeDocument/2006/relationships/hyperlink" Target="https://thunhoon.com/article/281633" TargetMode="External"/><Relationship Id="rId5950" Type="http://schemas.openxmlformats.org/officeDocument/2006/relationships/hyperlink" Target="https://thunhoon.com/article/286013" TargetMode="External"/><Relationship Id="rId4621" Type="http://schemas.openxmlformats.org/officeDocument/2006/relationships/hyperlink" Target="https://thunhoon.com/article/281650" TargetMode="External"/><Relationship Id="rId5951" Type="http://schemas.openxmlformats.org/officeDocument/2006/relationships/hyperlink" Target="https://thunhoon.com/article/286002" TargetMode="External"/><Relationship Id="rId4613" Type="http://schemas.openxmlformats.org/officeDocument/2006/relationships/hyperlink" Target="https://thunhoon.com/article/281678" TargetMode="External"/><Relationship Id="rId5945" Type="http://schemas.openxmlformats.org/officeDocument/2006/relationships/hyperlink" Target="https://thunhoon.com/article/285917" TargetMode="External"/><Relationship Id="rId4612" Type="http://schemas.openxmlformats.org/officeDocument/2006/relationships/hyperlink" Target="https://thunhoon.com/article/281680" TargetMode="External"/><Relationship Id="rId5946" Type="http://schemas.openxmlformats.org/officeDocument/2006/relationships/hyperlink" Target="https://thunhoon.com/article/286038" TargetMode="External"/><Relationship Id="rId4615" Type="http://schemas.openxmlformats.org/officeDocument/2006/relationships/hyperlink" Target="https://thunhoon.com/article/281669" TargetMode="External"/><Relationship Id="rId5943" Type="http://schemas.openxmlformats.org/officeDocument/2006/relationships/hyperlink" Target="https://thunhoon.com/article/285871" TargetMode="External"/><Relationship Id="rId4614" Type="http://schemas.openxmlformats.org/officeDocument/2006/relationships/hyperlink" Target="https://thunhoon.com/article/281670" TargetMode="External"/><Relationship Id="rId5944" Type="http://schemas.openxmlformats.org/officeDocument/2006/relationships/hyperlink" Target="https://thunhoon.com/article/285925" TargetMode="External"/><Relationship Id="rId4617" Type="http://schemas.openxmlformats.org/officeDocument/2006/relationships/hyperlink" Target="https://thunhoon.com/article/281668" TargetMode="External"/><Relationship Id="rId5949" Type="http://schemas.openxmlformats.org/officeDocument/2006/relationships/hyperlink" Target="https://thunhoon.com/article/286032" TargetMode="External"/><Relationship Id="rId4616" Type="http://schemas.openxmlformats.org/officeDocument/2006/relationships/hyperlink" Target="https://thunhoon.com/article/281668" TargetMode="External"/><Relationship Id="rId4619" Type="http://schemas.openxmlformats.org/officeDocument/2006/relationships/hyperlink" Target="https://thunhoon.com/article/281665" TargetMode="External"/><Relationship Id="rId5947" Type="http://schemas.openxmlformats.org/officeDocument/2006/relationships/hyperlink" Target="https://thunhoon.com/article/286038" TargetMode="External"/><Relationship Id="rId4618" Type="http://schemas.openxmlformats.org/officeDocument/2006/relationships/hyperlink" Target="https://thunhoon.com/article/281668" TargetMode="External"/><Relationship Id="rId5948" Type="http://schemas.openxmlformats.org/officeDocument/2006/relationships/hyperlink" Target="https://thunhoon.com/article/286038" TargetMode="External"/><Relationship Id="rId5941" Type="http://schemas.openxmlformats.org/officeDocument/2006/relationships/hyperlink" Target="https://thunhoon.com/article/285865" TargetMode="External"/><Relationship Id="rId5942" Type="http://schemas.openxmlformats.org/officeDocument/2006/relationships/hyperlink" Target="https://thunhoon.com/article/285864" TargetMode="External"/><Relationship Id="rId4611" Type="http://schemas.openxmlformats.org/officeDocument/2006/relationships/hyperlink" Target="https://thunhoon.com/article/281697" TargetMode="External"/><Relationship Id="rId4610" Type="http://schemas.openxmlformats.org/officeDocument/2006/relationships/hyperlink" Target="https://thunhoon.com/article/281702" TargetMode="External"/><Relationship Id="rId5940" Type="http://schemas.openxmlformats.org/officeDocument/2006/relationships/hyperlink" Target="https://thunhoon.com/article/285869" TargetMode="External"/><Relationship Id="rId8170" Type="http://schemas.openxmlformats.org/officeDocument/2006/relationships/hyperlink" Target="https://www.bangkokbiznews.com/finance/stock/1104229" TargetMode="External"/><Relationship Id="rId8163" Type="http://schemas.openxmlformats.org/officeDocument/2006/relationships/hyperlink" Target="https://www.bangkokbiznews.com/finance/stock/1104314" TargetMode="External"/><Relationship Id="rId8162" Type="http://schemas.openxmlformats.org/officeDocument/2006/relationships/hyperlink" Target="https://www.bangkokbiznews.com/finance/stock/1104433" TargetMode="External"/><Relationship Id="rId8161" Type="http://schemas.openxmlformats.org/officeDocument/2006/relationships/hyperlink" Target="https://www.bangkokbiznews.com/finance/stock/1104448" TargetMode="External"/><Relationship Id="rId8160" Type="http://schemas.openxmlformats.org/officeDocument/2006/relationships/hyperlink" Target="https://www.bangkokbiznews.com/finance/stock/1104426" TargetMode="External"/><Relationship Id="rId8167" Type="http://schemas.openxmlformats.org/officeDocument/2006/relationships/hyperlink" Target="https://www.bangkokbiznews.com/finance/stock/1104327" TargetMode="External"/><Relationship Id="rId8166" Type="http://schemas.openxmlformats.org/officeDocument/2006/relationships/hyperlink" Target="https://www.bangkokbiznews.com/finance/stock/1104327" TargetMode="External"/><Relationship Id="rId8165" Type="http://schemas.openxmlformats.org/officeDocument/2006/relationships/hyperlink" Target="https://www.bangkokbiznews.com/finance/stock/1104327" TargetMode="External"/><Relationship Id="rId8164" Type="http://schemas.openxmlformats.org/officeDocument/2006/relationships/hyperlink" Target="https://www.bangkokbiznews.com/finance/stock/1104314" TargetMode="External"/><Relationship Id="rId8169" Type="http://schemas.openxmlformats.org/officeDocument/2006/relationships/hyperlink" Target="https://www.bangkokbiznews.com/finance/stock/1104284" TargetMode="External"/><Relationship Id="rId8168" Type="http://schemas.openxmlformats.org/officeDocument/2006/relationships/hyperlink" Target="https://www.bangkokbiznews.com/finance/stock/1104284" TargetMode="External"/><Relationship Id="rId8152" Type="http://schemas.openxmlformats.org/officeDocument/2006/relationships/hyperlink" Target="https://www.bangkokbiznews.com/finance/stock/1104731" TargetMode="External"/><Relationship Id="rId8151" Type="http://schemas.openxmlformats.org/officeDocument/2006/relationships/hyperlink" Target="https://www.bangkokbiznews.com/finance/stock/1104744" TargetMode="External"/><Relationship Id="rId8150" Type="http://schemas.openxmlformats.org/officeDocument/2006/relationships/hyperlink" Target="https://www.bangkokbiznews.com/finance/stock/1104871" TargetMode="External"/><Relationship Id="rId8156" Type="http://schemas.openxmlformats.org/officeDocument/2006/relationships/hyperlink" Target="https://www.bangkokbiznews.com/finance/stock/1104713" TargetMode="External"/><Relationship Id="rId8155" Type="http://schemas.openxmlformats.org/officeDocument/2006/relationships/hyperlink" Target="https://www.bangkokbiznews.com/finance/stock/1104713" TargetMode="External"/><Relationship Id="rId8154" Type="http://schemas.openxmlformats.org/officeDocument/2006/relationships/hyperlink" Target="https://www.bangkokbiznews.com/finance/stock/1104721" TargetMode="External"/><Relationship Id="rId8153" Type="http://schemas.openxmlformats.org/officeDocument/2006/relationships/hyperlink" Target="https://www.bangkokbiznews.com/finance/stock/1104731" TargetMode="External"/><Relationship Id="rId8159" Type="http://schemas.openxmlformats.org/officeDocument/2006/relationships/hyperlink" Target="https://www.bangkokbiznews.com/finance/stock/1104426" TargetMode="External"/><Relationship Id="rId8158" Type="http://schemas.openxmlformats.org/officeDocument/2006/relationships/hyperlink" Target="https://www.bangkokbiznews.com/finance/stock/1104555" TargetMode="External"/><Relationship Id="rId8157" Type="http://schemas.openxmlformats.org/officeDocument/2006/relationships/hyperlink" Target="https://www.bangkokbiznews.com/finance/stock/1104555" TargetMode="External"/><Relationship Id="rId5912" Type="http://schemas.openxmlformats.org/officeDocument/2006/relationships/hyperlink" Target="https://thunhoon.com/article/285811" TargetMode="External"/><Relationship Id="rId5913" Type="http://schemas.openxmlformats.org/officeDocument/2006/relationships/hyperlink" Target="https://thunhoon.com/article/285809" TargetMode="External"/><Relationship Id="rId5910" Type="http://schemas.openxmlformats.org/officeDocument/2006/relationships/hyperlink" Target="https://thunhoon.com/article/285813" TargetMode="External"/><Relationship Id="rId5911" Type="http://schemas.openxmlformats.org/officeDocument/2006/relationships/hyperlink" Target="https://thunhoon.com/article/285813" TargetMode="External"/><Relationship Id="rId5916" Type="http://schemas.openxmlformats.org/officeDocument/2006/relationships/hyperlink" Target="https://thunhoon.com/article/285805" TargetMode="External"/><Relationship Id="rId5917" Type="http://schemas.openxmlformats.org/officeDocument/2006/relationships/hyperlink" Target="https://thunhoon.com/article/285793" TargetMode="External"/><Relationship Id="rId5914" Type="http://schemas.openxmlformats.org/officeDocument/2006/relationships/hyperlink" Target="https://thunhoon.com/article/285809" TargetMode="External"/><Relationship Id="rId5915" Type="http://schemas.openxmlformats.org/officeDocument/2006/relationships/hyperlink" Target="https://thunhoon.com/article/285805" TargetMode="External"/><Relationship Id="rId5918" Type="http://schemas.openxmlformats.org/officeDocument/2006/relationships/hyperlink" Target="https://thunhoon.com/article/285792" TargetMode="External"/><Relationship Id="rId5919" Type="http://schemas.openxmlformats.org/officeDocument/2006/relationships/hyperlink" Target="https://thunhoon.com/article/285792" TargetMode="External"/><Relationship Id="rId8192" Type="http://schemas.openxmlformats.org/officeDocument/2006/relationships/hyperlink" Target="https://www.bangkokbiznews.com/finance/stock/1103218" TargetMode="External"/><Relationship Id="rId8191" Type="http://schemas.openxmlformats.org/officeDocument/2006/relationships/hyperlink" Target="https://www.bangkokbiznews.com/finance/stock/1103218" TargetMode="External"/><Relationship Id="rId8190" Type="http://schemas.openxmlformats.org/officeDocument/2006/relationships/hyperlink" Target="https://www.bangkokbiznews.com/finance/stock/1103239" TargetMode="External"/><Relationship Id="rId8185" Type="http://schemas.openxmlformats.org/officeDocument/2006/relationships/hyperlink" Target="https://www.bangkokbiznews.com/finance/stock/1103451" TargetMode="External"/><Relationship Id="rId8184" Type="http://schemas.openxmlformats.org/officeDocument/2006/relationships/hyperlink" Target="https://www.bangkokbiznews.com/finance/stock/1103624" TargetMode="External"/><Relationship Id="rId8183" Type="http://schemas.openxmlformats.org/officeDocument/2006/relationships/hyperlink" Target="https://www.bangkokbiznews.com/finance/stock/1103624" TargetMode="External"/><Relationship Id="rId8182" Type="http://schemas.openxmlformats.org/officeDocument/2006/relationships/hyperlink" Target="https://www.bangkokbiznews.com/finance/stock/1103644" TargetMode="External"/><Relationship Id="rId8189" Type="http://schemas.openxmlformats.org/officeDocument/2006/relationships/hyperlink" Target="https://www.bangkokbiznews.com/finance/stock/1103242" TargetMode="External"/><Relationship Id="rId8188" Type="http://schemas.openxmlformats.org/officeDocument/2006/relationships/hyperlink" Target="https://www.bangkokbiznews.com/finance/stock/1103286" TargetMode="External"/><Relationship Id="rId8187" Type="http://schemas.openxmlformats.org/officeDocument/2006/relationships/hyperlink" Target="https://www.bangkokbiznews.com/finance/stock/1103312" TargetMode="External"/><Relationship Id="rId8186" Type="http://schemas.openxmlformats.org/officeDocument/2006/relationships/hyperlink" Target="https://www.bangkokbiznews.com/finance/stock/1103312" TargetMode="External"/><Relationship Id="rId5901" Type="http://schemas.openxmlformats.org/officeDocument/2006/relationships/hyperlink" Target="https://thunhoon.com/article/285717" TargetMode="External"/><Relationship Id="rId5902" Type="http://schemas.openxmlformats.org/officeDocument/2006/relationships/hyperlink" Target="https://thunhoon.com/article/285852" TargetMode="External"/><Relationship Id="rId5900" Type="http://schemas.openxmlformats.org/officeDocument/2006/relationships/hyperlink" Target="https://thunhoon.com/article/285714" TargetMode="External"/><Relationship Id="rId5905" Type="http://schemas.openxmlformats.org/officeDocument/2006/relationships/hyperlink" Target="https://thunhoon.com/article/285836" TargetMode="External"/><Relationship Id="rId5906" Type="http://schemas.openxmlformats.org/officeDocument/2006/relationships/hyperlink" Target="https://thunhoon.com/article/285818" TargetMode="External"/><Relationship Id="rId5903" Type="http://schemas.openxmlformats.org/officeDocument/2006/relationships/hyperlink" Target="https://thunhoon.com/article/285852" TargetMode="External"/><Relationship Id="rId5904" Type="http://schemas.openxmlformats.org/officeDocument/2006/relationships/hyperlink" Target="https://thunhoon.com/article/285852" TargetMode="External"/><Relationship Id="rId5909" Type="http://schemas.openxmlformats.org/officeDocument/2006/relationships/hyperlink" Target="https://thunhoon.com/article/285816" TargetMode="External"/><Relationship Id="rId5907" Type="http://schemas.openxmlformats.org/officeDocument/2006/relationships/hyperlink" Target="https://thunhoon.com/article/285818" TargetMode="External"/><Relationship Id="rId5908" Type="http://schemas.openxmlformats.org/officeDocument/2006/relationships/hyperlink" Target="https://thunhoon.com/article/285818" TargetMode="External"/><Relationship Id="rId8181" Type="http://schemas.openxmlformats.org/officeDocument/2006/relationships/hyperlink" Target="https://www.bangkokbiznews.com/finance/stock/1103837" TargetMode="External"/><Relationship Id="rId8180" Type="http://schemas.openxmlformats.org/officeDocument/2006/relationships/hyperlink" Target="https://www.bangkokbiznews.com/finance/stock/1103842" TargetMode="External"/><Relationship Id="rId8174" Type="http://schemas.openxmlformats.org/officeDocument/2006/relationships/hyperlink" Target="https://www.bangkokbiznews.com/finance/stock/1104191" TargetMode="External"/><Relationship Id="rId8173" Type="http://schemas.openxmlformats.org/officeDocument/2006/relationships/hyperlink" Target="https://www.bangkokbiznews.com/finance/stock/1104213" TargetMode="External"/><Relationship Id="rId8172" Type="http://schemas.openxmlformats.org/officeDocument/2006/relationships/hyperlink" Target="https://www.bangkokbiznews.com/finance/stock/1104228" TargetMode="External"/><Relationship Id="rId8171" Type="http://schemas.openxmlformats.org/officeDocument/2006/relationships/hyperlink" Target="https://www.bangkokbiznews.com/finance/stock/1104228" TargetMode="External"/><Relationship Id="rId8178" Type="http://schemas.openxmlformats.org/officeDocument/2006/relationships/hyperlink" Target="https://www.bangkokbiznews.com/finance/stock/1104124" TargetMode="External"/><Relationship Id="rId8177" Type="http://schemas.openxmlformats.org/officeDocument/2006/relationships/hyperlink" Target="https://www.bangkokbiznews.com/finance/stock/1104124" TargetMode="External"/><Relationship Id="rId8176" Type="http://schemas.openxmlformats.org/officeDocument/2006/relationships/hyperlink" Target="https://www.bangkokbiznews.com/finance/stock/1104124" TargetMode="External"/><Relationship Id="rId8175" Type="http://schemas.openxmlformats.org/officeDocument/2006/relationships/hyperlink" Target="https://www.bangkokbiznews.com/finance/stock/1104073" TargetMode="External"/><Relationship Id="rId8179" Type="http://schemas.openxmlformats.org/officeDocument/2006/relationships/hyperlink" Target="https://www.bangkokbiznews.com/finance/stock/1104074" TargetMode="External"/><Relationship Id="rId2027" Type="http://schemas.openxmlformats.org/officeDocument/2006/relationships/hyperlink" Target="https://thunhoon.com/article/291221" TargetMode="External"/><Relationship Id="rId3359" Type="http://schemas.openxmlformats.org/officeDocument/2006/relationships/hyperlink" Target="https://thunhoon.com/article/276558" TargetMode="External"/><Relationship Id="rId2028" Type="http://schemas.openxmlformats.org/officeDocument/2006/relationships/hyperlink" Target="https://thunhoon.com/article/291221" TargetMode="External"/><Relationship Id="rId3358" Type="http://schemas.openxmlformats.org/officeDocument/2006/relationships/hyperlink" Target="https://thunhoon.com/article/276570" TargetMode="External"/><Relationship Id="rId4689" Type="http://schemas.openxmlformats.org/officeDocument/2006/relationships/hyperlink" Target="https://thunhoon.com/article/281910" TargetMode="External"/><Relationship Id="rId2029" Type="http://schemas.openxmlformats.org/officeDocument/2006/relationships/hyperlink" Target="https://thunhoon.com/article/291223" TargetMode="External"/><Relationship Id="rId107" Type="http://schemas.openxmlformats.org/officeDocument/2006/relationships/hyperlink" Target="https://thunhoon.com/article/285917" TargetMode="External"/><Relationship Id="rId106" Type="http://schemas.openxmlformats.org/officeDocument/2006/relationships/hyperlink" Target="https://thunhoon.com/article/285908" TargetMode="External"/><Relationship Id="rId105" Type="http://schemas.openxmlformats.org/officeDocument/2006/relationships/hyperlink" Target="https://thunhoon.com/article/285908" TargetMode="External"/><Relationship Id="rId104" Type="http://schemas.openxmlformats.org/officeDocument/2006/relationships/hyperlink" Target="https://thunhoon.com/article/285904" TargetMode="External"/><Relationship Id="rId109" Type="http://schemas.openxmlformats.org/officeDocument/2006/relationships/hyperlink" Target="https://thunhoon.com/article/285943" TargetMode="External"/><Relationship Id="rId4680" Type="http://schemas.openxmlformats.org/officeDocument/2006/relationships/hyperlink" Target="https://thunhoon.com/article/281923" TargetMode="External"/><Relationship Id="rId108" Type="http://schemas.openxmlformats.org/officeDocument/2006/relationships/hyperlink" Target="https://thunhoon.com/article/285925" TargetMode="External"/><Relationship Id="rId3351" Type="http://schemas.openxmlformats.org/officeDocument/2006/relationships/hyperlink" Target="https://thunhoon.com/article/276580" TargetMode="External"/><Relationship Id="rId4682" Type="http://schemas.openxmlformats.org/officeDocument/2006/relationships/hyperlink" Target="https://thunhoon.com/article/281922" TargetMode="External"/><Relationship Id="rId2020" Type="http://schemas.openxmlformats.org/officeDocument/2006/relationships/hyperlink" Target="https://thunhoon.com/article/291239" TargetMode="External"/><Relationship Id="rId3350" Type="http://schemas.openxmlformats.org/officeDocument/2006/relationships/hyperlink" Target="https://thunhoon.com/article/276582" TargetMode="External"/><Relationship Id="rId4681" Type="http://schemas.openxmlformats.org/officeDocument/2006/relationships/hyperlink" Target="https://thunhoon.com/article/281922" TargetMode="External"/><Relationship Id="rId2021" Type="http://schemas.openxmlformats.org/officeDocument/2006/relationships/hyperlink" Target="https://thunhoon.com/article/291239" TargetMode="External"/><Relationship Id="rId3353" Type="http://schemas.openxmlformats.org/officeDocument/2006/relationships/hyperlink" Target="https://thunhoon.com/article/276578" TargetMode="External"/><Relationship Id="rId4684" Type="http://schemas.openxmlformats.org/officeDocument/2006/relationships/hyperlink" Target="https://thunhoon.com/article/281915" TargetMode="External"/><Relationship Id="rId2022" Type="http://schemas.openxmlformats.org/officeDocument/2006/relationships/hyperlink" Target="https://thunhoon.com/article/291241" TargetMode="External"/><Relationship Id="rId3352" Type="http://schemas.openxmlformats.org/officeDocument/2006/relationships/hyperlink" Target="https://thunhoon.com/article/276580" TargetMode="External"/><Relationship Id="rId4683" Type="http://schemas.openxmlformats.org/officeDocument/2006/relationships/hyperlink" Target="https://thunhoon.com/article/281920" TargetMode="External"/><Relationship Id="rId103" Type="http://schemas.openxmlformats.org/officeDocument/2006/relationships/hyperlink" Target="https://thunhoon.com/article/285900" TargetMode="External"/><Relationship Id="rId2023" Type="http://schemas.openxmlformats.org/officeDocument/2006/relationships/hyperlink" Target="https://thunhoon.com/article/291241" TargetMode="External"/><Relationship Id="rId3355" Type="http://schemas.openxmlformats.org/officeDocument/2006/relationships/hyperlink" Target="https://thunhoon.com/article/276572" TargetMode="External"/><Relationship Id="rId4686" Type="http://schemas.openxmlformats.org/officeDocument/2006/relationships/hyperlink" Target="https://thunhoon.com/article/281914" TargetMode="External"/><Relationship Id="rId102" Type="http://schemas.openxmlformats.org/officeDocument/2006/relationships/hyperlink" Target="https://thunhoon.com/article/285900" TargetMode="External"/><Relationship Id="rId2024" Type="http://schemas.openxmlformats.org/officeDocument/2006/relationships/hyperlink" Target="https://thunhoon.com/article/291220" TargetMode="External"/><Relationship Id="rId3354" Type="http://schemas.openxmlformats.org/officeDocument/2006/relationships/hyperlink" Target="https://thunhoon.com/article/276572" TargetMode="External"/><Relationship Id="rId4685" Type="http://schemas.openxmlformats.org/officeDocument/2006/relationships/hyperlink" Target="https://thunhoon.com/article/281914" TargetMode="External"/><Relationship Id="rId101" Type="http://schemas.openxmlformats.org/officeDocument/2006/relationships/hyperlink" Target="https://thunhoon.com/article/285892" TargetMode="External"/><Relationship Id="rId2025" Type="http://schemas.openxmlformats.org/officeDocument/2006/relationships/hyperlink" Target="https://thunhoon.com/article/291220" TargetMode="External"/><Relationship Id="rId3357" Type="http://schemas.openxmlformats.org/officeDocument/2006/relationships/hyperlink" Target="https://thunhoon.com/article/276570" TargetMode="External"/><Relationship Id="rId4688" Type="http://schemas.openxmlformats.org/officeDocument/2006/relationships/hyperlink" Target="https://thunhoon.com/article/281910" TargetMode="External"/><Relationship Id="rId100" Type="http://schemas.openxmlformats.org/officeDocument/2006/relationships/hyperlink" Target="https://thunhoon.com/article/285892" TargetMode="External"/><Relationship Id="rId2026" Type="http://schemas.openxmlformats.org/officeDocument/2006/relationships/hyperlink" Target="https://thunhoon.com/article/291221" TargetMode="External"/><Relationship Id="rId3356" Type="http://schemas.openxmlformats.org/officeDocument/2006/relationships/hyperlink" Target="https://thunhoon.com/article/276572" TargetMode="External"/><Relationship Id="rId4687" Type="http://schemas.openxmlformats.org/officeDocument/2006/relationships/hyperlink" Target="https://thunhoon.com/article/281912" TargetMode="External"/><Relationship Id="rId2016" Type="http://schemas.openxmlformats.org/officeDocument/2006/relationships/hyperlink" Target="https://thunhoon.com/article/291228" TargetMode="External"/><Relationship Id="rId3348" Type="http://schemas.openxmlformats.org/officeDocument/2006/relationships/hyperlink" Target="https://thunhoon.com/article/276583" TargetMode="External"/><Relationship Id="rId4679" Type="http://schemas.openxmlformats.org/officeDocument/2006/relationships/hyperlink" Target="https://thunhoon.com/article/281923" TargetMode="External"/><Relationship Id="rId2017" Type="http://schemas.openxmlformats.org/officeDocument/2006/relationships/hyperlink" Target="https://thunhoon.com/article/291229" TargetMode="External"/><Relationship Id="rId3347" Type="http://schemas.openxmlformats.org/officeDocument/2006/relationships/hyperlink" Target="https://thunhoon.com/article/276583" TargetMode="External"/><Relationship Id="rId4678" Type="http://schemas.openxmlformats.org/officeDocument/2006/relationships/hyperlink" Target="https://thunhoon.com/article/281924" TargetMode="External"/><Relationship Id="rId2018" Type="http://schemas.openxmlformats.org/officeDocument/2006/relationships/hyperlink" Target="https://thunhoon.com/article/291229" TargetMode="External"/><Relationship Id="rId2019" Type="http://schemas.openxmlformats.org/officeDocument/2006/relationships/hyperlink" Target="https://thunhoon.com/article/291236" TargetMode="External"/><Relationship Id="rId3349" Type="http://schemas.openxmlformats.org/officeDocument/2006/relationships/hyperlink" Target="https://thunhoon.com/article/276583" TargetMode="External"/><Relationship Id="rId3340" Type="http://schemas.openxmlformats.org/officeDocument/2006/relationships/hyperlink" Target="https://thunhoon.com/article/276614" TargetMode="External"/><Relationship Id="rId4671" Type="http://schemas.openxmlformats.org/officeDocument/2006/relationships/hyperlink" Target="https://thunhoon.com/article/281938" TargetMode="External"/><Relationship Id="rId4670" Type="http://schemas.openxmlformats.org/officeDocument/2006/relationships/hyperlink" Target="https://thunhoon.com/article/281951" TargetMode="External"/><Relationship Id="rId2010" Type="http://schemas.openxmlformats.org/officeDocument/2006/relationships/hyperlink" Target="https://thunhoon.com/article/291190" TargetMode="External"/><Relationship Id="rId3342" Type="http://schemas.openxmlformats.org/officeDocument/2006/relationships/hyperlink" Target="https://thunhoon.com/article/276603" TargetMode="External"/><Relationship Id="rId4673" Type="http://schemas.openxmlformats.org/officeDocument/2006/relationships/hyperlink" Target="https://thunhoon.com/article/281937" TargetMode="External"/><Relationship Id="rId2011" Type="http://schemas.openxmlformats.org/officeDocument/2006/relationships/hyperlink" Target="https://thunhoon.com/article/291190" TargetMode="External"/><Relationship Id="rId3341" Type="http://schemas.openxmlformats.org/officeDocument/2006/relationships/hyperlink" Target="https://thunhoon.com/article/276613" TargetMode="External"/><Relationship Id="rId4672" Type="http://schemas.openxmlformats.org/officeDocument/2006/relationships/hyperlink" Target="https://thunhoon.com/article/281938" TargetMode="External"/><Relationship Id="rId2012" Type="http://schemas.openxmlformats.org/officeDocument/2006/relationships/hyperlink" Target="https://thunhoon.com/article/291196" TargetMode="External"/><Relationship Id="rId3344" Type="http://schemas.openxmlformats.org/officeDocument/2006/relationships/hyperlink" Target="https://thunhoon.com/article/276603" TargetMode="External"/><Relationship Id="rId4675" Type="http://schemas.openxmlformats.org/officeDocument/2006/relationships/hyperlink" Target="https://thunhoon.com/article/281933" TargetMode="External"/><Relationship Id="rId2013" Type="http://schemas.openxmlformats.org/officeDocument/2006/relationships/hyperlink" Target="https://thunhoon.com/article/291198" TargetMode="External"/><Relationship Id="rId3343" Type="http://schemas.openxmlformats.org/officeDocument/2006/relationships/hyperlink" Target="https://thunhoon.com/article/276603" TargetMode="External"/><Relationship Id="rId4674" Type="http://schemas.openxmlformats.org/officeDocument/2006/relationships/hyperlink" Target="https://thunhoon.com/article/281936" TargetMode="External"/><Relationship Id="rId2014" Type="http://schemas.openxmlformats.org/officeDocument/2006/relationships/hyperlink" Target="https://thunhoon.com/article/291198" TargetMode="External"/><Relationship Id="rId3346" Type="http://schemas.openxmlformats.org/officeDocument/2006/relationships/hyperlink" Target="https://thunhoon.com/article/276591" TargetMode="External"/><Relationship Id="rId4677" Type="http://schemas.openxmlformats.org/officeDocument/2006/relationships/hyperlink" Target="https://thunhoon.com/article/281924" TargetMode="External"/><Relationship Id="rId2015" Type="http://schemas.openxmlformats.org/officeDocument/2006/relationships/hyperlink" Target="https://thunhoon.com/article/291209" TargetMode="External"/><Relationship Id="rId3345" Type="http://schemas.openxmlformats.org/officeDocument/2006/relationships/hyperlink" Target="https://thunhoon.com/article/276591" TargetMode="External"/><Relationship Id="rId4676" Type="http://schemas.openxmlformats.org/officeDocument/2006/relationships/hyperlink" Target="https://thunhoon.com/article/281925" TargetMode="External"/><Relationship Id="rId2049" Type="http://schemas.openxmlformats.org/officeDocument/2006/relationships/hyperlink" Target="https://thunhoon.com/article/291313" TargetMode="External"/><Relationship Id="rId129" Type="http://schemas.openxmlformats.org/officeDocument/2006/relationships/hyperlink" Target="https://thunhoon.com/article/285996" TargetMode="External"/><Relationship Id="rId128" Type="http://schemas.openxmlformats.org/officeDocument/2006/relationships/hyperlink" Target="https://thunhoon.com/article/285992" TargetMode="External"/><Relationship Id="rId127" Type="http://schemas.openxmlformats.org/officeDocument/2006/relationships/hyperlink" Target="https://thunhoon.com/article/285988" TargetMode="External"/><Relationship Id="rId126" Type="http://schemas.openxmlformats.org/officeDocument/2006/relationships/hyperlink" Target="https://thunhoon.com/article/285987" TargetMode="External"/><Relationship Id="rId3371" Type="http://schemas.openxmlformats.org/officeDocument/2006/relationships/hyperlink" Target="https://thunhoon.com/article/276724" TargetMode="External"/><Relationship Id="rId2040" Type="http://schemas.openxmlformats.org/officeDocument/2006/relationships/hyperlink" Target="https://thunhoon.com/article/291262" TargetMode="External"/><Relationship Id="rId3370" Type="http://schemas.openxmlformats.org/officeDocument/2006/relationships/hyperlink" Target="https://thunhoon.com/article/276608" TargetMode="External"/><Relationship Id="rId121" Type="http://schemas.openxmlformats.org/officeDocument/2006/relationships/hyperlink" Target="https://thunhoon.com/article/285975" TargetMode="External"/><Relationship Id="rId2041" Type="http://schemas.openxmlformats.org/officeDocument/2006/relationships/hyperlink" Target="https://thunhoon.com/article/291262" TargetMode="External"/><Relationship Id="rId3373" Type="http://schemas.openxmlformats.org/officeDocument/2006/relationships/hyperlink" Target="https://thunhoon.com/article/276724" TargetMode="External"/><Relationship Id="rId120" Type="http://schemas.openxmlformats.org/officeDocument/2006/relationships/hyperlink" Target="https://thunhoon.com/article/285960" TargetMode="External"/><Relationship Id="rId2042" Type="http://schemas.openxmlformats.org/officeDocument/2006/relationships/hyperlink" Target="https://thunhoon.com/article/291263" TargetMode="External"/><Relationship Id="rId3372" Type="http://schemas.openxmlformats.org/officeDocument/2006/relationships/hyperlink" Target="https://thunhoon.com/article/276724" TargetMode="External"/><Relationship Id="rId2043" Type="http://schemas.openxmlformats.org/officeDocument/2006/relationships/hyperlink" Target="https://thunhoon.com/article/291268" TargetMode="External"/><Relationship Id="rId3375" Type="http://schemas.openxmlformats.org/officeDocument/2006/relationships/hyperlink" Target="https://thunhoon.com/article/276721" TargetMode="External"/><Relationship Id="rId2044" Type="http://schemas.openxmlformats.org/officeDocument/2006/relationships/hyperlink" Target="https://thunhoon.com/article/291272" TargetMode="External"/><Relationship Id="rId3374" Type="http://schemas.openxmlformats.org/officeDocument/2006/relationships/hyperlink" Target="https://thunhoon.com/article/276721" TargetMode="External"/><Relationship Id="rId125" Type="http://schemas.openxmlformats.org/officeDocument/2006/relationships/hyperlink" Target="https://thunhoon.com/article/285987" TargetMode="External"/><Relationship Id="rId2045" Type="http://schemas.openxmlformats.org/officeDocument/2006/relationships/hyperlink" Target="https://thunhoon.com/article/291307" TargetMode="External"/><Relationship Id="rId3377" Type="http://schemas.openxmlformats.org/officeDocument/2006/relationships/hyperlink" Target="https://thunhoon.com/article/276690" TargetMode="External"/><Relationship Id="rId124" Type="http://schemas.openxmlformats.org/officeDocument/2006/relationships/hyperlink" Target="https://thunhoon.com/article/285983" TargetMode="External"/><Relationship Id="rId2046" Type="http://schemas.openxmlformats.org/officeDocument/2006/relationships/hyperlink" Target="https://thunhoon.com/article/291312" TargetMode="External"/><Relationship Id="rId3376" Type="http://schemas.openxmlformats.org/officeDocument/2006/relationships/hyperlink" Target="https://thunhoon.com/article/276700" TargetMode="External"/><Relationship Id="rId123" Type="http://schemas.openxmlformats.org/officeDocument/2006/relationships/hyperlink" Target="https://thunhoon.com/article/285983" TargetMode="External"/><Relationship Id="rId2047" Type="http://schemas.openxmlformats.org/officeDocument/2006/relationships/hyperlink" Target="https://thunhoon.com/article/291312" TargetMode="External"/><Relationship Id="rId3379" Type="http://schemas.openxmlformats.org/officeDocument/2006/relationships/hyperlink" Target="https://thunhoon.com/article/276690" TargetMode="External"/><Relationship Id="rId122" Type="http://schemas.openxmlformats.org/officeDocument/2006/relationships/hyperlink" Target="https://thunhoon.com/article/285980" TargetMode="External"/><Relationship Id="rId2048" Type="http://schemas.openxmlformats.org/officeDocument/2006/relationships/hyperlink" Target="https://thunhoon.com/article/291313" TargetMode="External"/><Relationship Id="rId3378" Type="http://schemas.openxmlformats.org/officeDocument/2006/relationships/hyperlink" Target="https://thunhoon.com/article/276690" TargetMode="External"/><Relationship Id="rId2038" Type="http://schemas.openxmlformats.org/officeDocument/2006/relationships/hyperlink" Target="https://thunhoon.com/article/291259" TargetMode="External"/><Relationship Id="rId2039" Type="http://schemas.openxmlformats.org/officeDocument/2006/relationships/hyperlink" Target="https://thunhoon.com/article/291260" TargetMode="External"/><Relationship Id="rId3369" Type="http://schemas.openxmlformats.org/officeDocument/2006/relationships/hyperlink" Target="https://thunhoon.com/article/276608" TargetMode="External"/><Relationship Id="rId118" Type="http://schemas.openxmlformats.org/officeDocument/2006/relationships/hyperlink" Target="https://thunhoon.com/article/285959" TargetMode="External"/><Relationship Id="rId117" Type="http://schemas.openxmlformats.org/officeDocument/2006/relationships/hyperlink" Target="https://thunhoon.com/article/285959" TargetMode="External"/><Relationship Id="rId116" Type="http://schemas.openxmlformats.org/officeDocument/2006/relationships/hyperlink" Target="https://thunhoon.com/article/285958" TargetMode="External"/><Relationship Id="rId115" Type="http://schemas.openxmlformats.org/officeDocument/2006/relationships/hyperlink" Target="https://thunhoon.com/article/285958" TargetMode="External"/><Relationship Id="rId3360" Type="http://schemas.openxmlformats.org/officeDocument/2006/relationships/hyperlink" Target="https://thunhoon.com/article/276558" TargetMode="External"/><Relationship Id="rId4691" Type="http://schemas.openxmlformats.org/officeDocument/2006/relationships/hyperlink" Target="https://thunhoon.com/article/281909" TargetMode="External"/><Relationship Id="rId119" Type="http://schemas.openxmlformats.org/officeDocument/2006/relationships/hyperlink" Target="https://thunhoon.com/article/285960" TargetMode="External"/><Relationship Id="rId4690" Type="http://schemas.openxmlformats.org/officeDocument/2006/relationships/hyperlink" Target="https://thunhoon.com/article/281909" TargetMode="External"/><Relationship Id="rId110" Type="http://schemas.openxmlformats.org/officeDocument/2006/relationships/hyperlink" Target="https://thunhoon.com/article/285943" TargetMode="External"/><Relationship Id="rId2030" Type="http://schemas.openxmlformats.org/officeDocument/2006/relationships/hyperlink" Target="https://thunhoon.com/article/291250" TargetMode="External"/><Relationship Id="rId3362" Type="http://schemas.openxmlformats.org/officeDocument/2006/relationships/hyperlink" Target="https://thunhoon.com/article/276556" TargetMode="External"/><Relationship Id="rId4693" Type="http://schemas.openxmlformats.org/officeDocument/2006/relationships/hyperlink" Target="https://thunhoon.com/article/281891" TargetMode="External"/><Relationship Id="rId2031" Type="http://schemas.openxmlformats.org/officeDocument/2006/relationships/hyperlink" Target="https://thunhoon.com/article/291251" TargetMode="External"/><Relationship Id="rId3361" Type="http://schemas.openxmlformats.org/officeDocument/2006/relationships/hyperlink" Target="https://thunhoon.com/article/276557" TargetMode="External"/><Relationship Id="rId4692" Type="http://schemas.openxmlformats.org/officeDocument/2006/relationships/hyperlink" Target="https://thunhoon.com/article/281906" TargetMode="External"/><Relationship Id="rId2032" Type="http://schemas.openxmlformats.org/officeDocument/2006/relationships/hyperlink" Target="https://thunhoon.com/article/291252" TargetMode="External"/><Relationship Id="rId3364" Type="http://schemas.openxmlformats.org/officeDocument/2006/relationships/hyperlink" Target="https://thunhoon.com/article/276555" TargetMode="External"/><Relationship Id="rId4695" Type="http://schemas.openxmlformats.org/officeDocument/2006/relationships/hyperlink" Target="https://thunhoon.com/article/281887" TargetMode="External"/><Relationship Id="rId2033" Type="http://schemas.openxmlformats.org/officeDocument/2006/relationships/hyperlink" Target="https://thunhoon.com/article/291253" TargetMode="External"/><Relationship Id="rId3363" Type="http://schemas.openxmlformats.org/officeDocument/2006/relationships/hyperlink" Target="https://thunhoon.com/article/276555" TargetMode="External"/><Relationship Id="rId4694" Type="http://schemas.openxmlformats.org/officeDocument/2006/relationships/hyperlink" Target="https://thunhoon.com/article/281890" TargetMode="External"/><Relationship Id="rId114" Type="http://schemas.openxmlformats.org/officeDocument/2006/relationships/hyperlink" Target="https://thunhoon.com/article/285957" TargetMode="External"/><Relationship Id="rId2034" Type="http://schemas.openxmlformats.org/officeDocument/2006/relationships/hyperlink" Target="https://thunhoon.com/article/291255" TargetMode="External"/><Relationship Id="rId3366" Type="http://schemas.openxmlformats.org/officeDocument/2006/relationships/hyperlink" Target="https://thunhoon.com/article/276604" TargetMode="External"/><Relationship Id="rId4697" Type="http://schemas.openxmlformats.org/officeDocument/2006/relationships/hyperlink" Target="https://thunhoon.com/article/281898" TargetMode="External"/><Relationship Id="rId113" Type="http://schemas.openxmlformats.org/officeDocument/2006/relationships/hyperlink" Target="https://thunhoon.com/article/285957" TargetMode="External"/><Relationship Id="rId2035" Type="http://schemas.openxmlformats.org/officeDocument/2006/relationships/hyperlink" Target="https://thunhoon.com/article/291256" TargetMode="External"/><Relationship Id="rId3365" Type="http://schemas.openxmlformats.org/officeDocument/2006/relationships/hyperlink" Target="https://thunhoon.com/article/276555" TargetMode="External"/><Relationship Id="rId4696" Type="http://schemas.openxmlformats.org/officeDocument/2006/relationships/hyperlink" Target="https://thunhoon.com/article/281887" TargetMode="External"/><Relationship Id="rId112" Type="http://schemas.openxmlformats.org/officeDocument/2006/relationships/hyperlink" Target="https://thunhoon.com/article/285967" TargetMode="External"/><Relationship Id="rId2036" Type="http://schemas.openxmlformats.org/officeDocument/2006/relationships/hyperlink" Target="https://thunhoon.com/article/291258" TargetMode="External"/><Relationship Id="rId3368" Type="http://schemas.openxmlformats.org/officeDocument/2006/relationships/hyperlink" Target="https://thunhoon.com/article/276609" TargetMode="External"/><Relationship Id="rId4699" Type="http://schemas.openxmlformats.org/officeDocument/2006/relationships/hyperlink" Target="https://thunhoon.com/article/282041" TargetMode="External"/><Relationship Id="rId111" Type="http://schemas.openxmlformats.org/officeDocument/2006/relationships/hyperlink" Target="https://thunhoon.com/article/285898" TargetMode="External"/><Relationship Id="rId2037" Type="http://schemas.openxmlformats.org/officeDocument/2006/relationships/hyperlink" Target="https://thunhoon.com/article/291258" TargetMode="External"/><Relationship Id="rId3367" Type="http://schemas.openxmlformats.org/officeDocument/2006/relationships/hyperlink" Target="https://thunhoon.com/article/276602" TargetMode="External"/><Relationship Id="rId4698" Type="http://schemas.openxmlformats.org/officeDocument/2006/relationships/hyperlink" Target="https://thunhoon.com/article/282041" TargetMode="External"/><Relationship Id="rId3315" Type="http://schemas.openxmlformats.org/officeDocument/2006/relationships/hyperlink" Target="https://thunhoon.com/article/276537" TargetMode="External"/><Relationship Id="rId4646" Type="http://schemas.openxmlformats.org/officeDocument/2006/relationships/hyperlink" Target="https://thunhoon.com/article/281867" TargetMode="External"/><Relationship Id="rId5978" Type="http://schemas.openxmlformats.org/officeDocument/2006/relationships/hyperlink" Target="https://thunhoon.com/article/286077" TargetMode="External"/><Relationship Id="rId3314" Type="http://schemas.openxmlformats.org/officeDocument/2006/relationships/hyperlink" Target="https://thunhoon.com/article/276541" TargetMode="External"/><Relationship Id="rId4645" Type="http://schemas.openxmlformats.org/officeDocument/2006/relationships/hyperlink" Target="https://thunhoon.com/article/281867" TargetMode="External"/><Relationship Id="rId5979" Type="http://schemas.openxmlformats.org/officeDocument/2006/relationships/hyperlink" Target="https://thunhoon.com/article/286076" TargetMode="External"/><Relationship Id="rId3317" Type="http://schemas.openxmlformats.org/officeDocument/2006/relationships/hyperlink" Target="https://thunhoon.com/article/276526" TargetMode="External"/><Relationship Id="rId4648" Type="http://schemas.openxmlformats.org/officeDocument/2006/relationships/hyperlink" Target="https://thunhoon.com/article/281866" TargetMode="External"/><Relationship Id="rId5976" Type="http://schemas.openxmlformats.org/officeDocument/2006/relationships/hyperlink" Target="https://thunhoon.com/article/286078" TargetMode="External"/><Relationship Id="rId3316" Type="http://schemas.openxmlformats.org/officeDocument/2006/relationships/hyperlink" Target="https://thunhoon.com/article/276534" TargetMode="External"/><Relationship Id="rId4647" Type="http://schemas.openxmlformats.org/officeDocument/2006/relationships/hyperlink" Target="https://thunhoon.com/article/281866" TargetMode="External"/><Relationship Id="rId5977" Type="http://schemas.openxmlformats.org/officeDocument/2006/relationships/hyperlink" Target="https://thunhoon.com/article/286078" TargetMode="External"/><Relationship Id="rId3319" Type="http://schemas.openxmlformats.org/officeDocument/2006/relationships/hyperlink" Target="https://thunhoon.com/article/276523" TargetMode="External"/><Relationship Id="rId3318" Type="http://schemas.openxmlformats.org/officeDocument/2006/relationships/hyperlink" Target="https://thunhoon.com/article/276523" TargetMode="External"/><Relationship Id="rId4649" Type="http://schemas.openxmlformats.org/officeDocument/2006/relationships/hyperlink" Target="https://thunhoon.com/article/281866" TargetMode="External"/><Relationship Id="rId5970" Type="http://schemas.openxmlformats.org/officeDocument/2006/relationships/hyperlink" Target="https://thunhoon.com/article/286098" TargetMode="External"/><Relationship Id="rId5971" Type="http://schemas.openxmlformats.org/officeDocument/2006/relationships/hyperlink" Target="https://thunhoon.com/article/286086" TargetMode="External"/><Relationship Id="rId4640" Type="http://schemas.openxmlformats.org/officeDocument/2006/relationships/hyperlink" Target="https://thunhoon.com/article/281740" TargetMode="External"/><Relationship Id="rId3311" Type="http://schemas.openxmlformats.org/officeDocument/2006/relationships/hyperlink" Target="https://thunhoon.com/article/276550" TargetMode="External"/><Relationship Id="rId4642" Type="http://schemas.openxmlformats.org/officeDocument/2006/relationships/hyperlink" Target="https://thunhoon.com/article/281730" TargetMode="External"/><Relationship Id="rId5974" Type="http://schemas.openxmlformats.org/officeDocument/2006/relationships/hyperlink" Target="https://thunhoon.com/article/286080" TargetMode="External"/><Relationship Id="rId3310" Type="http://schemas.openxmlformats.org/officeDocument/2006/relationships/hyperlink" Target="https://thunhoon.com/article/276552" TargetMode="External"/><Relationship Id="rId4641" Type="http://schemas.openxmlformats.org/officeDocument/2006/relationships/hyperlink" Target="https://thunhoon.com/article/281737" TargetMode="External"/><Relationship Id="rId5975" Type="http://schemas.openxmlformats.org/officeDocument/2006/relationships/hyperlink" Target="https://thunhoon.com/article/286078" TargetMode="External"/><Relationship Id="rId3313" Type="http://schemas.openxmlformats.org/officeDocument/2006/relationships/hyperlink" Target="https://thunhoon.com/article/276541" TargetMode="External"/><Relationship Id="rId4644" Type="http://schemas.openxmlformats.org/officeDocument/2006/relationships/hyperlink" Target="https://thunhoon.com/article/281718" TargetMode="External"/><Relationship Id="rId5972" Type="http://schemas.openxmlformats.org/officeDocument/2006/relationships/hyperlink" Target="https://thunhoon.com/article/286086" TargetMode="External"/><Relationship Id="rId3312" Type="http://schemas.openxmlformats.org/officeDocument/2006/relationships/hyperlink" Target="https://thunhoon.com/article/276541" TargetMode="External"/><Relationship Id="rId4643" Type="http://schemas.openxmlformats.org/officeDocument/2006/relationships/hyperlink" Target="https://thunhoon.com/article/281721" TargetMode="External"/><Relationship Id="rId5973" Type="http://schemas.openxmlformats.org/officeDocument/2006/relationships/hyperlink" Target="https://thunhoon.com/article/286086" TargetMode="External"/><Relationship Id="rId3304" Type="http://schemas.openxmlformats.org/officeDocument/2006/relationships/hyperlink" Target="https://thunhoon.com/article/276403" TargetMode="External"/><Relationship Id="rId4635" Type="http://schemas.openxmlformats.org/officeDocument/2006/relationships/hyperlink" Target="https://thunhoon.com/article/281753" TargetMode="External"/><Relationship Id="rId5967" Type="http://schemas.openxmlformats.org/officeDocument/2006/relationships/hyperlink" Target="https://thunhoon.com/article/286119" TargetMode="External"/><Relationship Id="rId3303" Type="http://schemas.openxmlformats.org/officeDocument/2006/relationships/hyperlink" Target="https://thunhoon.com/article/276406" TargetMode="External"/><Relationship Id="rId4634" Type="http://schemas.openxmlformats.org/officeDocument/2006/relationships/hyperlink" Target="https://thunhoon.com/article/281756" TargetMode="External"/><Relationship Id="rId5968" Type="http://schemas.openxmlformats.org/officeDocument/2006/relationships/hyperlink" Target="https://thunhoon.com/article/286119" TargetMode="External"/><Relationship Id="rId3306" Type="http://schemas.openxmlformats.org/officeDocument/2006/relationships/hyperlink" Target="https://thunhoon.com/article/276401" TargetMode="External"/><Relationship Id="rId4637" Type="http://schemas.openxmlformats.org/officeDocument/2006/relationships/hyperlink" Target="https://thunhoon.com/article/281747" TargetMode="External"/><Relationship Id="rId5965" Type="http://schemas.openxmlformats.org/officeDocument/2006/relationships/hyperlink" Target="https://thunhoon.com/article/285964" TargetMode="External"/><Relationship Id="rId3305" Type="http://schemas.openxmlformats.org/officeDocument/2006/relationships/hyperlink" Target="https://thunhoon.com/article/276403" TargetMode="External"/><Relationship Id="rId4636" Type="http://schemas.openxmlformats.org/officeDocument/2006/relationships/hyperlink" Target="https://thunhoon.com/article/281753" TargetMode="External"/><Relationship Id="rId5966" Type="http://schemas.openxmlformats.org/officeDocument/2006/relationships/hyperlink" Target="https://thunhoon.com/article/285967" TargetMode="External"/><Relationship Id="rId3308" Type="http://schemas.openxmlformats.org/officeDocument/2006/relationships/hyperlink" Target="https://thunhoon.com/article/276410" TargetMode="External"/><Relationship Id="rId4639" Type="http://schemas.openxmlformats.org/officeDocument/2006/relationships/hyperlink" Target="https://thunhoon.com/article/281742" TargetMode="External"/><Relationship Id="rId3307" Type="http://schemas.openxmlformats.org/officeDocument/2006/relationships/hyperlink" Target="https://thunhoon.com/article/276401" TargetMode="External"/><Relationship Id="rId4638" Type="http://schemas.openxmlformats.org/officeDocument/2006/relationships/hyperlink" Target="https://thunhoon.com/article/281743" TargetMode="External"/><Relationship Id="rId5969" Type="http://schemas.openxmlformats.org/officeDocument/2006/relationships/hyperlink" Target="https://thunhoon.com/article/286119" TargetMode="External"/><Relationship Id="rId3309" Type="http://schemas.openxmlformats.org/officeDocument/2006/relationships/hyperlink" Target="https://thunhoon.com/article/276552" TargetMode="External"/><Relationship Id="rId5960" Type="http://schemas.openxmlformats.org/officeDocument/2006/relationships/hyperlink" Target="https://thunhoon.com/article/285983" TargetMode="External"/><Relationship Id="rId3300" Type="http://schemas.openxmlformats.org/officeDocument/2006/relationships/hyperlink" Target="https://thunhoon.com/article/276421" TargetMode="External"/><Relationship Id="rId4631" Type="http://schemas.openxmlformats.org/officeDocument/2006/relationships/hyperlink" Target="https://thunhoon.com/article/281770" TargetMode="External"/><Relationship Id="rId5963" Type="http://schemas.openxmlformats.org/officeDocument/2006/relationships/hyperlink" Target="https://thunhoon.com/article/285959" TargetMode="External"/><Relationship Id="rId4630" Type="http://schemas.openxmlformats.org/officeDocument/2006/relationships/hyperlink" Target="https://thunhoon.com/article/281777" TargetMode="External"/><Relationship Id="rId5964" Type="http://schemas.openxmlformats.org/officeDocument/2006/relationships/hyperlink" Target="https://thunhoon.com/article/285959" TargetMode="External"/><Relationship Id="rId3302" Type="http://schemas.openxmlformats.org/officeDocument/2006/relationships/hyperlink" Target="https://thunhoon.com/article/276408" TargetMode="External"/><Relationship Id="rId4633" Type="http://schemas.openxmlformats.org/officeDocument/2006/relationships/hyperlink" Target="https://thunhoon.com/article/281757" TargetMode="External"/><Relationship Id="rId5961" Type="http://schemas.openxmlformats.org/officeDocument/2006/relationships/hyperlink" Target="https://thunhoon.com/article/285960" TargetMode="External"/><Relationship Id="rId3301" Type="http://schemas.openxmlformats.org/officeDocument/2006/relationships/hyperlink" Target="https://thunhoon.com/article/276421" TargetMode="External"/><Relationship Id="rId4632" Type="http://schemas.openxmlformats.org/officeDocument/2006/relationships/hyperlink" Target="https://thunhoon.com/article/281757" TargetMode="External"/><Relationship Id="rId5962" Type="http://schemas.openxmlformats.org/officeDocument/2006/relationships/hyperlink" Target="https://thunhoon.com/article/285960" TargetMode="External"/><Relationship Id="rId2005" Type="http://schemas.openxmlformats.org/officeDocument/2006/relationships/hyperlink" Target="https://thunhoon.com/article/291179" TargetMode="External"/><Relationship Id="rId3337" Type="http://schemas.openxmlformats.org/officeDocument/2006/relationships/hyperlink" Target="https://thunhoon.com/article/276484" TargetMode="External"/><Relationship Id="rId4668" Type="http://schemas.openxmlformats.org/officeDocument/2006/relationships/hyperlink" Target="https://thunhoon.com/article/281953" TargetMode="External"/><Relationship Id="rId2006" Type="http://schemas.openxmlformats.org/officeDocument/2006/relationships/hyperlink" Target="https://thunhoon.com/article/291187" TargetMode="External"/><Relationship Id="rId3336" Type="http://schemas.openxmlformats.org/officeDocument/2006/relationships/hyperlink" Target="https://thunhoon.com/article/276484" TargetMode="External"/><Relationship Id="rId4667" Type="http://schemas.openxmlformats.org/officeDocument/2006/relationships/hyperlink" Target="https://thunhoon.com/article/281953" TargetMode="External"/><Relationship Id="rId2007" Type="http://schemas.openxmlformats.org/officeDocument/2006/relationships/hyperlink" Target="https://thunhoon.com/article/291187" TargetMode="External"/><Relationship Id="rId3339" Type="http://schemas.openxmlformats.org/officeDocument/2006/relationships/hyperlink" Target="https://thunhoon.com/article/276614" TargetMode="External"/><Relationship Id="rId5998" Type="http://schemas.openxmlformats.org/officeDocument/2006/relationships/hyperlink" Target="https://thunhoon.com/article/286169" TargetMode="External"/><Relationship Id="rId2008" Type="http://schemas.openxmlformats.org/officeDocument/2006/relationships/hyperlink" Target="https://thunhoon.com/article/291187" TargetMode="External"/><Relationship Id="rId3338" Type="http://schemas.openxmlformats.org/officeDocument/2006/relationships/hyperlink" Target="https://thunhoon.com/article/276483" TargetMode="External"/><Relationship Id="rId4669" Type="http://schemas.openxmlformats.org/officeDocument/2006/relationships/hyperlink" Target="https://thunhoon.com/article/281953" TargetMode="External"/><Relationship Id="rId5999" Type="http://schemas.openxmlformats.org/officeDocument/2006/relationships/hyperlink" Target="https://thunhoon.com/article/286168" TargetMode="External"/><Relationship Id="rId2009" Type="http://schemas.openxmlformats.org/officeDocument/2006/relationships/hyperlink" Target="https://thunhoon.com/article/291190" TargetMode="External"/><Relationship Id="rId4660" Type="http://schemas.openxmlformats.org/officeDocument/2006/relationships/hyperlink" Target="https://thunhoon.com/article/281794" TargetMode="External"/><Relationship Id="rId5992" Type="http://schemas.openxmlformats.org/officeDocument/2006/relationships/hyperlink" Target="https://thunhoon.com/article/286212" TargetMode="External"/><Relationship Id="rId5993" Type="http://schemas.openxmlformats.org/officeDocument/2006/relationships/hyperlink" Target="https://thunhoon.com/article/286207" TargetMode="External"/><Relationship Id="rId3331" Type="http://schemas.openxmlformats.org/officeDocument/2006/relationships/hyperlink" Target="https://thunhoon.com/article/276501" TargetMode="External"/><Relationship Id="rId4662" Type="http://schemas.openxmlformats.org/officeDocument/2006/relationships/hyperlink" Target="https://thunhoon.com/article/281863" TargetMode="External"/><Relationship Id="rId5990" Type="http://schemas.openxmlformats.org/officeDocument/2006/relationships/hyperlink" Target="https://thunhoon.com/article/286212" TargetMode="External"/><Relationship Id="rId2000" Type="http://schemas.openxmlformats.org/officeDocument/2006/relationships/hyperlink" Target="https://thunhoon.com/article/291171" TargetMode="External"/><Relationship Id="rId3330" Type="http://schemas.openxmlformats.org/officeDocument/2006/relationships/hyperlink" Target="https://thunhoon.com/article/276504" TargetMode="External"/><Relationship Id="rId4661" Type="http://schemas.openxmlformats.org/officeDocument/2006/relationships/hyperlink" Target="https://thunhoon.com/article/281799" TargetMode="External"/><Relationship Id="rId5991" Type="http://schemas.openxmlformats.org/officeDocument/2006/relationships/hyperlink" Target="https://thunhoon.com/article/286212" TargetMode="External"/><Relationship Id="rId2001" Type="http://schemas.openxmlformats.org/officeDocument/2006/relationships/hyperlink" Target="https://thunhoon.com/article/291172" TargetMode="External"/><Relationship Id="rId3333" Type="http://schemas.openxmlformats.org/officeDocument/2006/relationships/hyperlink" Target="https://thunhoon.com/article/276497" TargetMode="External"/><Relationship Id="rId4664" Type="http://schemas.openxmlformats.org/officeDocument/2006/relationships/hyperlink" Target="https://thunhoon.com/article/281865" TargetMode="External"/><Relationship Id="rId5996" Type="http://schemas.openxmlformats.org/officeDocument/2006/relationships/hyperlink" Target="https://thunhoon.com/article/286174" TargetMode="External"/><Relationship Id="rId2002" Type="http://schemas.openxmlformats.org/officeDocument/2006/relationships/hyperlink" Target="https://thunhoon.com/article/291173" TargetMode="External"/><Relationship Id="rId3332" Type="http://schemas.openxmlformats.org/officeDocument/2006/relationships/hyperlink" Target="https://thunhoon.com/article/276497" TargetMode="External"/><Relationship Id="rId4663" Type="http://schemas.openxmlformats.org/officeDocument/2006/relationships/hyperlink" Target="https://thunhoon.com/article/281863" TargetMode="External"/><Relationship Id="rId5997" Type="http://schemas.openxmlformats.org/officeDocument/2006/relationships/hyperlink" Target="https://thunhoon.com/article/286174" TargetMode="External"/><Relationship Id="rId2003" Type="http://schemas.openxmlformats.org/officeDocument/2006/relationships/hyperlink" Target="https://thunhoon.com/article/291173" TargetMode="External"/><Relationship Id="rId3335" Type="http://schemas.openxmlformats.org/officeDocument/2006/relationships/hyperlink" Target="https://thunhoon.com/article/276493" TargetMode="External"/><Relationship Id="rId4666" Type="http://schemas.openxmlformats.org/officeDocument/2006/relationships/hyperlink" Target="https://thunhoon.com/article/281968" TargetMode="External"/><Relationship Id="rId5994" Type="http://schemas.openxmlformats.org/officeDocument/2006/relationships/hyperlink" Target="https://thunhoon.com/article/286192" TargetMode="External"/><Relationship Id="rId2004" Type="http://schemas.openxmlformats.org/officeDocument/2006/relationships/hyperlink" Target="https://thunhoon.com/article/291173" TargetMode="External"/><Relationship Id="rId3334" Type="http://schemas.openxmlformats.org/officeDocument/2006/relationships/hyperlink" Target="https://thunhoon.com/article/276494" TargetMode="External"/><Relationship Id="rId4665" Type="http://schemas.openxmlformats.org/officeDocument/2006/relationships/hyperlink" Target="https://thunhoon.com/article/281865" TargetMode="External"/><Relationship Id="rId5995" Type="http://schemas.openxmlformats.org/officeDocument/2006/relationships/hyperlink" Target="https://thunhoon.com/article/286174" TargetMode="External"/><Relationship Id="rId3326" Type="http://schemas.openxmlformats.org/officeDocument/2006/relationships/hyperlink" Target="https://thunhoon.com/article/276506" TargetMode="External"/><Relationship Id="rId4657" Type="http://schemas.openxmlformats.org/officeDocument/2006/relationships/hyperlink" Target="https://thunhoon.com/article/281618" TargetMode="External"/><Relationship Id="rId5989" Type="http://schemas.openxmlformats.org/officeDocument/2006/relationships/hyperlink" Target="https://thunhoon.com/article/286047" TargetMode="External"/><Relationship Id="rId3325" Type="http://schemas.openxmlformats.org/officeDocument/2006/relationships/hyperlink" Target="https://thunhoon.com/article/276506" TargetMode="External"/><Relationship Id="rId4656" Type="http://schemas.openxmlformats.org/officeDocument/2006/relationships/hyperlink" Target="https://thunhoon.com/article/281815" TargetMode="External"/><Relationship Id="rId3328" Type="http://schemas.openxmlformats.org/officeDocument/2006/relationships/hyperlink" Target="https://thunhoon.com/article/276505" TargetMode="External"/><Relationship Id="rId4659" Type="http://schemas.openxmlformats.org/officeDocument/2006/relationships/hyperlink" Target="https://thunhoon.com/article/281796" TargetMode="External"/><Relationship Id="rId5987" Type="http://schemas.openxmlformats.org/officeDocument/2006/relationships/hyperlink" Target="https://thunhoon.com/article/286055" TargetMode="External"/><Relationship Id="rId3327" Type="http://schemas.openxmlformats.org/officeDocument/2006/relationships/hyperlink" Target="https://thunhoon.com/article/276506" TargetMode="External"/><Relationship Id="rId4658" Type="http://schemas.openxmlformats.org/officeDocument/2006/relationships/hyperlink" Target="https://thunhoon.com/article/281809" TargetMode="External"/><Relationship Id="rId5988" Type="http://schemas.openxmlformats.org/officeDocument/2006/relationships/hyperlink" Target="https://thunhoon.com/article/286053" TargetMode="External"/><Relationship Id="rId3329" Type="http://schemas.openxmlformats.org/officeDocument/2006/relationships/hyperlink" Target="https://thunhoon.com/article/276505" TargetMode="External"/><Relationship Id="rId5981" Type="http://schemas.openxmlformats.org/officeDocument/2006/relationships/hyperlink" Target="https://thunhoon.com/article/286069" TargetMode="External"/><Relationship Id="rId5982" Type="http://schemas.openxmlformats.org/officeDocument/2006/relationships/hyperlink" Target="https://thunhoon.com/article/286067" TargetMode="External"/><Relationship Id="rId3320" Type="http://schemas.openxmlformats.org/officeDocument/2006/relationships/hyperlink" Target="https://thunhoon.com/article/276513" TargetMode="External"/><Relationship Id="rId4651" Type="http://schemas.openxmlformats.org/officeDocument/2006/relationships/hyperlink" Target="https://thunhoon.com/article/281836" TargetMode="External"/><Relationship Id="rId4650" Type="http://schemas.openxmlformats.org/officeDocument/2006/relationships/hyperlink" Target="https://thunhoon.com/article/281845" TargetMode="External"/><Relationship Id="rId5980" Type="http://schemas.openxmlformats.org/officeDocument/2006/relationships/hyperlink" Target="https://thunhoon.com/article/286071" TargetMode="External"/><Relationship Id="rId3322" Type="http://schemas.openxmlformats.org/officeDocument/2006/relationships/hyperlink" Target="https://thunhoon.com/article/276511" TargetMode="External"/><Relationship Id="rId4653" Type="http://schemas.openxmlformats.org/officeDocument/2006/relationships/hyperlink" Target="https://thunhoon.com/article/281828" TargetMode="External"/><Relationship Id="rId5985" Type="http://schemas.openxmlformats.org/officeDocument/2006/relationships/hyperlink" Target="https://thunhoon.com/article/286042" TargetMode="External"/><Relationship Id="rId3321" Type="http://schemas.openxmlformats.org/officeDocument/2006/relationships/hyperlink" Target="https://thunhoon.com/article/276513" TargetMode="External"/><Relationship Id="rId4652" Type="http://schemas.openxmlformats.org/officeDocument/2006/relationships/hyperlink" Target="https://thunhoon.com/article/281828" TargetMode="External"/><Relationship Id="rId5986" Type="http://schemas.openxmlformats.org/officeDocument/2006/relationships/hyperlink" Target="https://thunhoon.com/article/286041" TargetMode="External"/><Relationship Id="rId3324" Type="http://schemas.openxmlformats.org/officeDocument/2006/relationships/hyperlink" Target="https://thunhoon.com/article/276507" TargetMode="External"/><Relationship Id="rId4655" Type="http://schemas.openxmlformats.org/officeDocument/2006/relationships/hyperlink" Target="https://thunhoon.com/article/281821" TargetMode="External"/><Relationship Id="rId5983" Type="http://schemas.openxmlformats.org/officeDocument/2006/relationships/hyperlink" Target="https://thunhoon.com/article/286040" TargetMode="External"/><Relationship Id="rId3323" Type="http://schemas.openxmlformats.org/officeDocument/2006/relationships/hyperlink" Target="https://thunhoon.com/article/276510" TargetMode="External"/><Relationship Id="rId4654" Type="http://schemas.openxmlformats.org/officeDocument/2006/relationships/hyperlink" Target="https://thunhoon.com/article/281828" TargetMode="External"/><Relationship Id="rId5984" Type="http://schemas.openxmlformats.org/officeDocument/2006/relationships/hyperlink" Target="https://thunhoon.com/article/286042" TargetMode="External"/><Relationship Id="rId2090" Type="http://schemas.openxmlformats.org/officeDocument/2006/relationships/hyperlink" Target="https://thunhoon.com/article/291390" TargetMode="External"/><Relationship Id="rId2091" Type="http://schemas.openxmlformats.org/officeDocument/2006/relationships/hyperlink" Target="https://thunhoon.com/article/291392" TargetMode="External"/><Relationship Id="rId2092" Type="http://schemas.openxmlformats.org/officeDocument/2006/relationships/hyperlink" Target="https://thunhoon.com/article/291392" TargetMode="External"/><Relationship Id="rId2093" Type="http://schemas.openxmlformats.org/officeDocument/2006/relationships/hyperlink" Target="https://thunhoon.com/article/291392" TargetMode="External"/><Relationship Id="rId2094" Type="http://schemas.openxmlformats.org/officeDocument/2006/relationships/hyperlink" Target="https://thunhoon.com/article/291393" TargetMode="External"/><Relationship Id="rId2095" Type="http://schemas.openxmlformats.org/officeDocument/2006/relationships/hyperlink" Target="https://thunhoon.com/article/291397" TargetMode="External"/><Relationship Id="rId2096" Type="http://schemas.openxmlformats.org/officeDocument/2006/relationships/hyperlink" Target="https://thunhoon.com/article/291397" TargetMode="External"/><Relationship Id="rId2097" Type="http://schemas.openxmlformats.org/officeDocument/2006/relationships/hyperlink" Target="https://thunhoon.com/article/291405" TargetMode="External"/><Relationship Id="rId2098" Type="http://schemas.openxmlformats.org/officeDocument/2006/relationships/hyperlink" Target="https://thunhoon.com/article/291406" TargetMode="External"/><Relationship Id="rId2099" Type="http://schemas.openxmlformats.org/officeDocument/2006/relationships/hyperlink" Target="https://thunhoon.com/article/291412" TargetMode="External"/><Relationship Id="rId3391" Type="http://schemas.openxmlformats.org/officeDocument/2006/relationships/hyperlink" Target="https://thunhoon.com/article/276812" TargetMode="External"/><Relationship Id="rId2060" Type="http://schemas.openxmlformats.org/officeDocument/2006/relationships/hyperlink" Target="https://thunhoon.com/article/291323" TargetMode="External"/><Relationship Id="rId3390" Type="http://schemas.openxmlformats.org/officeDocument/2006/relationships/hyperlink" Target="https://thunhoon.com/article/276819" TargetMode="External"/><Relationship Id="rId2061" Type="http://schemas.openxmlformats.org/officeDocument/2006/relationships/hyperlink" Target="https://thunhoon.com/article/291323" TargetMode="External"/><Relationship Id="rId3393" Type="http://schemas.openxmlformats.org/officeDocument/2006/relationships/hyperlink" Target="https://thunhoon.com/article/276812" TargetMode="External"/><Relationship Id="rId2062" Type="http://schemas.openxmlformats.org/officeDocument/2006/relationships/hyperlink" Target="https://thunhoon.com/article/291323" TargetMode="External"/><Relationship Id="rId3392" Type="http://schemas.openxmlformats.org/officeDocument/2006/relationships/hyperlink" Target="https://thunhoon.com/article/276812" TargetMode="External"/><Relationship Id="rId2063" Type="http://schemas.openxmlformats.org/officeDocument/2006/relationships/hyperlink" Target="https://thunhoon.com/article/291324" TargetMode="External"/><Relationship Id="rId3395" Type="http://schemas.openxmlformats.org/officeDocument/2006/relationships/hyperlink" Target="https://thunhoon.com/article/276780" TargetMode="External"/><Relationship Id="rId2064" Type="http://schemas.openxmlformats.org/officeDocument/2006/relationships/hyperlink" Target="https://thunhoon.com/article/291329" TargetMode="External"/><Relationship Id="rId3394" Type="http://schemas.openxmlformats.org/officeDocument/2006/relationships/hyperlink" Target="https://thunhoon.com/article/276799" TargetMode="External"/><Relationship Id="rId2065" Type="http://schemas.openxmlformats.org/officeDocument/2006/relationships/hyperlink" Target="https://thunhoon.com/article/291332" TargetMode="External"/><Relationship Id="rId3397" Type="http://schemas.openxmlformats.org/officeDocument/2006/relationships/hyperlink" Target="https://thunhoon.com/article/276776" TargetMode="External"/><Relationship Id="rId2066" Type="http://schemas.openxmlformats.org/officeDocument/2006/relationships/hyperlink" Target="https://thunhoon.com/article/291332" TargetMode="External"/><Relationship Id="rId3396" Type="http://schemas.openxmlformats.org/officeDocument/2006/relationships/hyperlink" Target="https://thunhoon.com/article/276776" TargetMode="External"/><Relationship Id="rId2067" Type="http://schemas.openxmlformats.org/officeDocument/2006/relationships/hyperlink" Target="https://thunhoon.com/article/291332" TargetMode="External"/><Relationship Id="rId3399" Type="http://schemas.openxmlformats.org/officeDocument/2006/relationships/hyperlink" Target="https://thunhoon.com/article/276775" TargetMode="External"/><Relationship Id="rId2068" Type="http://schemas.openxmlformats.org/officeDocument/2006/relationships/hyperlink" Target="https://thunhoon.com/article/291336" TargetMode="External"/><Relationship Id="rId3398" Type="http://schemas.openxmlformats.org/officeDocument/2006/relationships/hyperlink" Target="https://thunhoon.com/article/276776" TargetMode="External"/><Relationship Id="rId2069" Type="http://schemas.openxmlformats.org/officeDocument/2006/relationships/hyperlink" Target="https://thunhoon.com/article/291337" TargetMode="External"/><Relationship Id="rId3380" Type="http://schemas.openxmlformats.org/officeDocument/2006/relationships/hyperlink" Target="https://thunhoon.com/article/276688" TargetMode="External"/><Relationship Id="rId2050" Type="http://schemas.openxmlformats.org/officeDocument/2006/relationships/hyperlink" Target="https://thunhoon.com/article/291313" TargetMode="External"/><Relationship Id="rId3382" Type="http://schemas.openxmlformats.org/officeDocument/2006/relationships/hyperlink" Target="https://thunhoon.com/article/276688" TargetMode="External"/><Relationship Id="rId2051" Type="http://schemas.openxmlformats.org/officeDocument/2006/relationships/hyperlink" Target="https://thunhoon.com/article/291314" TargetMode="External"/><Relationship Id="rId3381" Type="http://schemas.openxmlformats.org/officeDocument/2006/relationships/hyperlink" Target="https://thunhoon.com/article/276688" TargetMode="External"/><Relationship Id="rId2052" Type="http://schemas.openxmlformats.org/officeDocument/2006/relationships/hyperlink" Target="https://thunhoon.com/article/291300" TargetMode="External"/><Relationship Id="rId3384" Type="http://schemas.openxmlformats.org/officeDocument/2006/relationships/hyperlink" Target="https://thunhoon.com/article/276687" TargetMode="External"/><Relationship Id="rId2053" Type="http://schemas.openxmlformats.org/officeDocument/2006/relationships/hyperlink" Target="https://thunhoon.com/article/291300" TargetMode="External"/><Relationship Id="rId3383" Type="http://schemas.openxmlformats.org/officeDocument/2006/relationships/hyperlink" Target="https://thunhoon.com/article/276687" TargetMode="External"/><Relationship Id="rId2054" Type="http://schemas.openxmlformats.org/officeDocument/2006/relationships/hyperlink" Target="https://thunhoon.com/article/291301" TargetMode="External"/><Relationship Id="rId3386" Type="http://schemas.openxmlformats.org/officeDocument/2006/relationships/hyperlink" Target="https://thunhoon.com/article/276679" TargetMode="External"/><Relationship Id="rId2055" Type="http://schemas.openxmlformats.org/officeDocument/2006/relationships/hyperlink" Target="https://thunhoon.com/article/291318" TargetMode="External"/><Relationship Id="rId3385" Type="http://schemas.openxmlformats.org/officeDocument/2006/relationships/hyperlink" Target="https://thunhoon.com/article/276681" TargetMode="External"/><Relationship Id="rId2056" Type="http://schemas.openxmlformats.org/officeDocument/2006/relationships/hyperlink" Target="https://thunhoon.com/article/291321" TargetMode="External"/><Relationship Id="rId3388" Type="http://schemas.openxmlformats.org/officeDocument/2006/relationships/hyperlink" Target="https://thunhoon.com/article/276673" TargetMode="External"/><Relationship Id="rId2057" Type="http://schemas.openxmlformats.org/officeDocument/2006/relationships/hyperlink" Target="https://thunhoon.com/article/291321" TargetMode="External"/><Relationship Id="rId3387" Type="http://schemas.openxmlformats.org/officeDocument/2006/relationships/hyperlink" Target="https://thunhoon.com/article/276678" TargetMode="External"/><Relationship Id="rId2058" Type="http://schemas.openxmlformats.org/officeDocument/2006/relationships/hyperlink" Target="https://thunhoon.com/article/291322" TargetMode="External"/><Relationship Id="rId2059" Type="http://schemas.openxmlformats.org/officeDocument/2006/relationships/hyperlink" Target="https://thunhoon.com/article/291322" TargetMode="External"/><Relationship Id="rId3389" Type="http://schemas.openxmlformats.org/officeDocument/2006/relationships/hyperlink" Target="https://thunhoon.com/article/276637" TargetMode="External"/><Relationship Id="rId2080" Type="http://schemas.openxmlformats.org/officeDocument/2006/relationships/hyperlink" Target="https://thunhoon.com/article/291383" TargetMode="External"/><Relationship Id="rId2081" Type="http://schemas.openxmlformats.org/officeDocument/2006/relationships/hyperlink" Target="https://thunhoon.com/article/291384" TargetMode="External"/><Relationship Id="rId2082" Type="http://schemas.openxmlformats.org/officeDocument/2006/relationships/hyperlink" Target="https://thunhoon.com/article/291384" TargetMode="External"/><Relationship Id="rId2083" Type="http://schemas.openxmlformats.org/officeDocument/2006/relationships/hyperlink" Target="https://thunhoon.com/article/291376" TargetMode="External"/><Relationship Id="rId2084" Type="http://schemas.openxmlformats.org/officeDocument/2006/relationships/hyperlink" Target="https://thunhoon.com/article/291376" TargetMode="External"/><Relationship Id="rId2085" Type="http://schemas.openxmlformats.org/officeDocument/2006/relationships/hyperlink" Target="https://thunhoon.com/article/291376" TargetMode="External"/><Relationship Id="rId2086" Type="http://schemas.openxmlformats.org/officeDocument/2006/relationships/hyperlink" Target="https://thunhoon.com/article/291361" TargetMode="External"/><Relationship Id="rId2087" Type="http://schemas.openxmlformats.org/officeDocument/2006/relationships/hyperlink" Target="https://thunhoon.com/article/291361" TargetMode="External"/><Relationship Id="rId2088" Type="http://schemas.openxmlformats.org/officeDocument/2006/relationships/hyperlink" Target="https://thunhoon.com/article/291362" TargetMode="External"/><Relationship Id="rId2089" Type="http://schemas.openxmlformats.org/officeDocument/2006/relationships/hyperlink" Target="https://thunhoon.com/article/291362" TargetMode="External"/><Relationship Id="rId2070" Type="http://schemas.openxmlformats.org/officeDocument/2006/relationships/hyperlink" Target="https://thunhoon.com/article/291350" TargetMode="External"/><Relationship Id="rId2071" Type="http://schemas.openxmlformats.org/officeDocument/2006/relationships/hyperlink" Target="https://thunhoon.com/article/291352" TargetMode="External"/><Relationship Id="rId2072" Type="http://schemas.openxmlformats.org/officeDocument/2006/relationships/hyperlink" Target="https://thunhoon.com/article/291352" TargetMode="External"/><Relationship Id="rId2073" Type="http://schemas.openxmlformats.org/officeDocument/2006/relationships/hyperlink" Target="https://thunhoon.com/article/291352" TargetMode="External"/><Relationship Id="rId2074" Type="http://schemas.openxmlformats.org/officeDocument/2006/relationships/hyperlink" Target="https://thunhoon.com/article/291354" TargetMode="External"/><Relationship Id="rId2075" Type="http://schemas.openxmlformats.org/officeDocument/2006/relationships/hyperlink" Target="https://thunhoon.com/article/291354" TargetMode="External"/><Relationship Id="rId2076" Type="http://schemas.openxmlformats.org/officeDocument/2006/relationships/hyperlink" Target="https://thunhoon.com/article/291382" TargetMode="External"/><Relationship Id="rId2077" Type="http://schemas.openxmlformats.org/officeDocument/2006/relationships/hyperlink" Target="https://thunhoon.com/article/291382" TargetMode="External"/><Relationship Id="rId2078" Type="http://schemas.openxmlformats.org/officeDocument/2006/relationships/hyperlink" Target="https://thunhoon.com/article/291383" TargetMode="External"/><Relationship Id="rId2079" Type="http://schemas.openxmlformats.org/officeDocument/2006/relationships/hyperlink" Target="https://thunhoon.com/article/291383" TargetMode="External"/><Relationship Id="rId8240" Type="http://schemas.openxmlformats.org/officeDocument/2006/relationships/hyperlink" Target="https://www.bangkokbiznews.com/finance/stock/1099998" TargetMode="External"/><Relationship Id="rId8244" Type="http://schemas.openxmlformats.org/officeDocument/2006/relationships/hyperlink" Target="https://www.bangkokbiznews.com/finance/stock/1099813" TargetMode="External"/><Relationship Id="rId8243" Type="http://schemas.openxmlformats.org/officeDocument/2006/relationships/hyperlink" Target="https://www.bangkokbiznews.com/finance/stock/1099813" TargetMode="External"/><Relationship Id="rId8242" Type="http://schemas.openxmlformats.org/officeDocument/2006/relationships/hyperlink" Target="https://www.bangkokbiznews.com/finance/stock/1099813" TargetMode="External"/><Relationship Id="rId8241" Type="http://schemas.openxmlformats.org/officeDocument/2006/relationships/hyperlink" Target="https://www.bangkokbiznews.com/finance/stock/1099976" TargetMode="External"/><Relationship Id="rId8248" Type="http://schemas.openxmlformats.org/officeDocument/2006/relationships/hyperlink" Target="https://www.bangkokbiznews.com/finance/stock/1099781" TargetMode="External"/><Relationship Id="rId8247" Type="http://schemas.openxmlformats.org/officeDocument/2006/relationships/hyperlink" Target="https://www.bangkokbiznews.com/finance/stock/1099781" TargetMode="External"/><Relationship Id="rId8246" Type="http://schemas.openxmlformats.org/officeDocument/2006/relationships/hyperlink" Target="https://www.bangkokbiznews.com/finance/stock/1099781" TargetMode="External"/><Relationship Id="rId8245" Type="http://schemas.openxmlformats.org/officeDocument/2006/relationships/hyperlink" Target="https://www.bangkokbiznews.com/finance/stock/1099813" TargetMode="External"/><Relationship Id="rId8249" Type="http://schemas.openxmlformats.org/officeDocument/2006/relationships/hyperlink" Target="https://www.bangkokbiznews.com/finance/stock/1099781" TargetMode="External"/><Relationship Id="rId8233" Type="http://schemas.openxmlformats.org/officeDocument/2006/relationships/hyperlink" Target="https://www.bangkokbiznews.com/finance/stock/1100157" TargetMode="External"/><Relationship Id="rId8232" Type="http://schemas.openxmlformats.org/officeDocument/2006/relationships/hyperlink" Target="https://www.bangkokbiznews.com/finance/stock/1100211" TargetMode="External"/><Relationship Id="rId8231" Type="http://schemas.openxmlformats.org/officeDocument/2006/relationships/hyperlink" Target="https://www.bangkokbiznews.com/finance/stock/1100283" TargetMode="External"/><Relationship Id="rId8230" Type="http://schemas.openxmlformats.org/officeDocument/2006/relationships/hyperlink" Target="https://www.bangkokbiznews.com/finance/stock/1100283" TargetMode="External"/><Relationship Id="rId8237" Type="http://schemas.openxmlformats.org/officeDocument/2006/relationships/hyperlink" Target="https://www.bangkokbiznews.com/finance/stock/1100059" TargetMode="External"/><Relationship Id="rId8236" Type="http://schemas.openxmlformats.org/officeDocument/2006/relationships/hyperlink" Target="https://www.bangkokbiznews.com/finance/stock/1100146" TargetMode="External"/><Relationship Id="rId8235" Type="http://schemas.openxmlformats.org/officeDocument/2006/relationships/hyperlink" Target="https://www.bangkokbiznews.com/finance/stock/1100146" TargetMode="External"/><Relationship Id="rId8234" Type="http://schemas.openxmlformats.org/officeDocument/2006/relationships/hyperlink" Target="https://www.bangkokbiznews.com/finance/stock/1100204" TargetMode="External"/><Relationship Id="rId8239" Type="http://schemas.openxmlformats.org/officeDocument/2006/relationships/hyperlink" Target="https://www.bangkokbiznews.com/finance/stock/1100033" TargetMode="External"/><Relationship Id="rId8238" Type="http://schemas.openxmlformats.org/officeDocument/2006/relationships/hyperlink" Target="https://www.bangkokbiznews.com/finance/stock/1100059" TargetMode="External"/><Relationship Id="rId8262" Type="http://schemas.openxmlformats.org/officeDocument/2006/relationships/hyperlink" Target="https://www.bangkokbiznews.com/finance/stock/1098923" TargetMode="External"/><Relationship Id="rId8261" Type="http://schemas.openxmlformats.org/officeDocument/2006/relationships/hyperlink" Target="https://www.bangkokbiznews.com/finance/stock/1098929" TargetMode="External"/><Relationship Id="rId8260" Type="http://schemas.openxmlformats.org/officeDocument/2006/relationships/hyperlink" Target="https://www.bangkokbiznews.com/finance/stock/1098929" TargetMode="External"/><Relationship Id="rId8266" Type="http://schemas.openxmlformats.org/officeDocument/2006/relationships/hyperlink" Target="https://www.bangkokbiznews.com/finance/stock/1098893" TargetMode="External"/><Relationship Id="rId8265" Type="http://schemas.openxmlformats.org/officeDocument/2006/relationships/hyperlink" Target="https://www.bangkokbiznews.com/finance/stock/1098921" TargetMode="External"/><Relationship Id="rId8264" Type="http://schemas.openxmlformats.org/officeDocument/2006/relationships/hyperlink" Target="https://www.bangkokbiznews.com/finance/stock/1098923" TargetMode="External"/><Relationship Id="rId8263" Type="http://schemas.openxmlformats.org/officeDocument/2006/relationships/hyperlink" Target="https://www.bangkokbiznews.com/finance/stock/1098923" TargetMode="External"/><Relationship Id="rId8269" Type="http://schemas.openxmlformats.org/officeDocument/2006/relationships/hyperlink" Target="https://www.bangkokbiznews.com/finance/stock/1098795" TargetMode="External"/><Relationship Id="rId8268" Type="http://schemas.openxmlformats.org/officeDocument/2006/relationships/hyperlink" Target="https://www.bangkokbiznews.com/finance/stock/1098882" TargetMode="External"/><Relationship Id="rId8267" Type="http://schemas.openxmlformats.org/officeDocument/2006/relationships/hyperlink" Target="https://www.bangkokbiznews.com/finance/stock/1098808" TargetMode="External"/><Relationship Id="rId8251" Type="http://schemas.openxmlformats.org/officeDocument/2006/relationships/hyperlink" Target="https://www.bangkokbiznews.com/finance/stock/1099421" TargetMode="External"/><Relationship Id="rId8250" Type="http://schemas.openxmlformats.org/officeDocument/2006/relationships/hyperlink" Target="https://www.bangkokbiznews.com/finance/stock/1099767" TargetMode="External"/><Relationship Id="rId8255" Type="http://schemas.openxmlformats.org/officeDocument/2006/relationships/hyperlink" Target="https://www.bangkokbiznews.com/finance/stock/1099092" TargetMode="External"/><Relationship Id="rId8254" Type="http://schemas.openxmlformats.org/officeDocument/2006/relationships/hyperlink" Target="https://www.bangkokbiznews.com/finance/stock/1099155" TargetMode="External"/><Relationship Id="rId8253" Type="http://schemas.openxmlformats.org/officeDocument/2006/relationships/hyperlink" Target="https://www.bangkokbiznews.com/finance/stock/1098664" TargetMode="External"/><Relationship Id="rId8252" Type="http://schemas.openxmlformats.org/officeDocument/2006/relationships/hyperlink" Target="https://www.bangkokbiznews.com/finance/stock/1098664" TargetMode="External"/><Relationship Id="rId8259" Type="http://schemas.openxmlformats.org/officeDocument/2006/relationships/hyperlink" Target="https://www.bangkokbiznews.com/finance/stock/1098975" TargetMode="External"/><Relationship Id="rId8258" Type="http://schemas.openxmlformats.org/officeDocument/2006/relationships/hyperlink" Target="https://www.bangkokbiznews.com/finance/stock/1098977" TargetMode="External"/><Relationship Id="rId8257" Type="http://schemas.openxmlformats.org/officeDocument/2006/relationships/hyperlink" Target="https://www.bangkokbiznews.com/finance/stock/1098977" TargetMode="External"/><Relationship Id="rId8256" Type="http://schemas.openxmlformats.org/officeDocument/2006/relationships/hyperlink" Target="https://www.bangkokbiznews.com/finance/stock/1098977" TargetMode="External"/><Relationship Id="rId8209" Type="http://schemas.openxmlformats.org/officeDocument/2006/relationships/hyperlink" Target="https://www.bangkokbiznews.com/finance/stock/1101932" TargetMode="External"/><Relationship Id="rId8200" Type="http://schemas.openxmlformats.org/officeDocument/2006/relationships/hyperlink" Target="https://www.bangkokbiznews.com/finance/stock/1102392" TargetMode="External"/><Relationship Id="rId8204" Type="http://schemas.openxmlformats.org/officeDocument/2006/relationships/hyperlink" Target="https://www.bangkokbiznews.com/finance/stock/1102208" TargetMode="External"/><Relationship Id="rId8203" Type="http://schemas.openxmlformats.org/officeDocument/2006/relationships/hyperlink" Target="https://www.bangkokbiznews.com/finance/stock/1102226" TargetMode="External"/><Relationship Id="rId8202" Type="http://schemas.openxmlformats.org/officeDocument/2006/relationships/hyperlink" Target="https://www.bangkokbiznews.com/finance/stock/1102313" TargetMode="External"/><Relationship Id="rId8201" Type="http://schemas.openxmlformats.org/officeDocument/2006/relationships/hyperlink" Target="https://www.bangkokbiznews.com/finance/stock/1102348" TargetMode="External"/><Relationship Id="rId8208" Type="http://schemas.openxmlformats.org/officeDocument/2006/relationships/hyperlink" Target="https://www.bangkokbiznews.com/finance/stock/1101932" TargetMode="External"/><Relationship Id="rId8207" Type="http://schemas.openxmlformats.org/officeDocument/2006/relationships/hyperlink" Target="https://www.bangkokbiznews.com/finance/stock/1101932" TargetMode="External"/><Relationship Id="rId8206" Type="http://schemas.openxmlformats.org/officeDocument/2006/relationships/hyperlink" Target="https://www.bangkokbiznews.com/finance/stock/1102208" TargetMode="External"/><Relationship Id="rId8205" Type="http://schemas.openxmlformats.org/officeDocument/2006/relationships/hyperlink" Target="https://www.bangkokbiznews.com/finance/stock/1102208" TargetMode="External"/><Relationship Id="rId8222" Type="http://schemas.openxmlformats.org/officeDocument/2006/relationships/hyperlink" Target="https://www.bangkokbiznews.com/finance/stock/1101140" TargetMode="External"/><Relationship Id="rId8221" Type="http://schemas.openxmlformats.org/officeDocument/2006/relationships/hyperlink" Target="https://www.bangkokbiznews.com/finance/stock/1101140" TargetMode="External"/><Relationship Id="rId8220" Type="http://schemas.openxmlformats.org/officeDocument/2006/relationships/hyperlink" Target="https://www.bangkokbiznews.com/finance/stock/1101281" TargetMode="External"/><Relationship Id="rId8226" Type="http://schemas.openxmlformats.org/officeDocument/2006/relationships/hyperlink" Target="https://www.bangkokbiznews.com/finance/stock/1100370" TargetMode="External"/><Relationship Id="rId8225" Type="http://schemas.openxmlformats.org/officeDocument/2006/relationships/hyperlink" Target="https://www.bangkokbiznews.com/finance/stock/1100558" TargetMode="External"/><Relationship Id="rId8224" Type="http://schemas.openxmlformats.org/officeDocument/2006/relationships/hyperlink" Target="https://www.bangkokbiznews.com/finance/stock/1100555" TargetMode="External"/><Relationship Id="rId8223" Type="http://schemas.openxmlformats.org/officeDocument/2006/relationships/hyperlink" Target="https://www.bangkokbiznews.com/finance/stock/1100984" TargetMode="External"/><Relationship Id="rId8229" Type="http://schemas.openxmlformats.org/officeDocument/2006/relationships/hyperlink" Target="https://www.bangkokbiznews.com/finance/stock/1100318" TargetMode="External"/><Relationship Id="rId8228" Type="http://schemas.openxmlformats.org/officeDocument/2006/relationships/hyperlink" Target="https://www.bangkokbiznews.com/finance/stock/1100318" TargetMode="External"/><Relationship Id="rId8227" Type="http://schemas.openxmlformats.org/officeDocument/2006/relationships/hyperlink" Target="https://www.bangkokbiznews.com/finance/stock/1100318" TargetMode="External"/><Relationship Id="rId8211" Type="http://schemas.openxmlformats.org/officeDocument/2006/relationships/hyperlink" Target="https://www.bangkokbiznews.com/finance/stock/1101641" TargetMode="External"/><Relationship Id="rId8210" Type="http://schemas.openxmlformats.org/officeDocument/2006/relationships/hyperlink" Target="https://www.bangkokbiznews.com/finance/stock/1101657" TargetMode="External"/><Relationship Id="rId8215" Type="http://schemas.openxmlformats.org/officeDocument/2006/relationships/hyperlink" Target="https://www.bangkokbiznews.com/finance/stock/1101392" TargetMode="External"/><Relationship Id="rId8214" Type="http://schemas.openxmlformats.org/officeDocument/2006/relationships/hyperlink" Target="https://www.bangkokbiznews.com/finance/stock/1101392" TargetMode="External"/><Relationship Id="rId8213" Type="http://schemas.openxmlformats.org/officeDocument/2006/relationships/hyperlink" Target="https://www.bangkokbiznews.com/finance/stock/1101426" TargetMode="External"/><Relationship Id="rId8212" Type="http://schemas.openxmlformats.org/officeDocument/2006/relationships/hyperlink" Target="https://www.bangkokbiznews.com/finance/stock/1101479" TargetMode="External"/><Relationship Id="rId8219" Type="http://schemas.openxmlformats.org/officeDocument/2006/relationships/hyperlink" Target="https://www.bangkokbiznews.com/finance/stock/1101281" TargetMode="External"/><Relationship Id="rId8218" Type="http://schemas.openxmlformats.org/officeDocument/2006/relationships/hyperlink" Target="https://www.bangkokbiznews.com/finance/stock/1101283" TargetMode="External"/><Relationship Id="rId8217" Type="http://schemas.openxmlformats.org/officeDocument/2006/relationships/hyperlink" Target="https://www.bangkokbiznews.com/finance/stock/1101334" TargetMode="External"/><Relationship Id="rId8216" Type="http://schemas.openxmlformats.org/officeDocument/2006/relationships/hyperlink" Target="https://www.bangkokbiznews.com/finance/stock/1101335" TargetMode="External"/><Relationship Id="rId4723" Type="http://schemas.openxmlformats.org/officeDocument/2006/relationships/hyperlink" Target="https://thunhoon.com/article/281971" TargetMode="External"/><Relationship Id="rId4722" Type="http://schemas.openxmlformats.org/officeDocument/2006/relationships/hyperlink" Target="https://thunhoon.com/article/281971" TargetMode="External"/><Relationship Id="rId4725" Type="http://schemas.openxmlformats.org/officeDocument/2006/relationships/hyperlink" Target="https://thunhoon.com/article/282119" TargetMode="External"/><Relationship Id="rId4724" Type="http://schemas.openxmlformats.org/officeDocument/2006/relationships/hyperlink" Target="https://thunhoon.com/article/281983" TargetMode="External"/><Relationship Id="rId4727" Type="http://schemas.openxmlformats.org/officeDocument/2006/relationships/hyperlink" Target="https://thunhoon.com/article/282119" TargetMode="External"/><Relationship Id="rId4726" Type="http://schemas.openxmlformats.org/officeDocument/2006/relationships/hyperlink" Target="https://thunhoon.com/article/282119" TargetMode="External"/><Relationship Id="rId4729" Type="http://schemas.openxmlformats.org/officeDocument/2006/relationships/hyperlink" Target="https://thunhoon.com/article/282104" TargetMode="External"/><Relationship Id="rId4728" Type="http://schemas.openxmlformats.org/officeDocument/2006/relationships/hyperlink" Target="https://thunhoon.com/article/282109" TargetMode="External"/><Relationship Id="rId4721" Type="http://schemas.openxmlformats.org/officeDocument/2006/relationships/hyperlink" Target="https://thunhoon.com/article/281978" TargetMode="External"/><Relationship Id="rId4720" Type="http://schemas.openxmlformats.org/officeDocument/2006/relationships/hyperlink" Target="https://thunhoon.com/article/281964" TargetMode="External"/><Relationship Id="rId4712" Type="http://schemas.openxmlformats.org/officeDocument/2006/relationships/hyperlink" Target="https://thunhoon.com/article/282012" TargetMode="External"/><Relationship Id="rId4711" Type="http://schemas.openxmlformats.org/officeDocument/2006/relationships/hyperlink" Target="https://thunhoon.com/article/282012" TargetMode="External"/><Relationship Id="rId4714" Type="http://schemas.openxmlformats.org/officeDocument/2006/relationships/hyperlink" Target="https://thunhoon.com/article/282008" TargetMode="External"/><Relationship Id="rId4713" Type="http://schemas.openxmlformats.org/officeDocument/2006/relationships/hyperlink" Target="https://thunhoon.com/article/282009" TargetMode="External"/><Relationship Id="rId4716" Type="http://schemas.openxmlformats.org/officeDocument/2006/relationships/hyperlink" Target="https://thunhoon.com/article/282000" TargetMode="External"/><Relationship Id="rId4715" Type="http://schemas.openxmlformats.org/officeDocument/2006/relationships/hyperlink" Target="https://thunhoon.com/article/282008" TargetMode="External"/><Relationship Id="rId4718" Type="http://schemas.openxmlformats.org/officeDocument/2006/relationships/hyperlink" Target="https://thunhoon.com/article/281991" TargetMode="External"/><Relationship Id="rId4717" Type="http://schemas.openxmlformats.org/officeDocument/2006/relationships/hyperlink" Target="https://thunhoon.com/article/281995" TargetMode="External"/><Relationship Id="rId4719" Type="http://schemas.openxmlformats.org/officeDocument/2006/relationships/hyperlink" Target="https://thunhoon.com/article/281991" TargetMode="External"/><Relationship Id="rId4710" Type="http://schemas.openxmlformats.org/officeDocument/2006/relationships/hyperlink" Target="https://thunhoon.com/article/282013" TargetMode="External"/><Relationship Id="rId3414" Type="http://schemas.openxmlformats.org/officeDocument/2006/relationships/hyperlink" Target="https://thunhoon.com/article/276905" TargetMode="External"/><Relationship Id="rId4745" Type="http://schemas.openxmlformats.org/officeDocument/2006/relationships/hyperlink" Target="https://thunhoon.com/article/282072" TargetMode="External"/><Relationship Id="rId3413" Type="http://schemas.openxmlformats.org/officeDocument/2006/relationships/hyperlink" Target="https://thunhoon.com/article/276905" TargetMode="External"/><Relationship Id="rId4744" Type="http://schemas.openxmlformats.org/officeDocument/2006/relationships/hyperlink" Target="https://thunhoon.com/article/282074" TargetMode="External"/><Relationship Id="rId3416" Type="http://schemas.openxmlformats.org/officeDocument/2006/relationships/hyperlink" Target="https://thunhoon.com/article/276905" TargetMode="External"/><Relationship Id="rId4747" Type="http://schemas.openxmlformats.org/officeDocument/2006/relationships/hyperlink" Target="https://thunhoon.com/article/282054" TargetMode="External"/><Relationship Id="rId3415" Type="http://schemas.openxmlformats.org/officeDocument/2006/relationships/hyperlink" Target="https://thunhoon.com/article/276905" TargetMode="External"/><Relationship Id="rId4746" Type="http://schemas.openxmlformats.org/officeDocument/2006/relationships/hyperlink" Target="https://thunhoon.com/article/282069" TargetMode="External"/><Relationship Id="rId3418" Type="http://schemas.openxmlformats.org/officeDocument/2006/relationships/hyperlink" Target="https://thunhoon.com/article/276900" TargetMode="External"/><Relationship Id="rId4749" Type="http://schemas.openxmlformats.org/officeDocument/2006/relationships/hyperlink" Target="https://thunhoon.com/article/282061" TargetMode="External"/><Relationship Id="rId3417" Type="http://schemas.openxmlformats.org/officeDocument/2006/relationships/hyperlink" Target="https://thunhoon.com/article/276904" TargetMode="External"/><Relationship Id="rId4748" Type="http://schemas.openxmlformats.org/officeDocument/2006/relationships/hyperlink" Target="https://thunhoon.com/article/282061" TargetMode="External"/><Relationship Id="rId3419" Type="http://schemas.openxmlformats.org/officeDocument/2006/relationships/hyperlink" Target="https://thunhoon.com/article/276900" TargetMode="External"/><Relationship Id="rId3410" Type="http://schemas.openxmlformats.org/officeDocument/2006/relationships/hyperlink" Target="https://thunhoon.com/article/276741" TargetMode="External"/><Relationship Id="rId4741" Type="http://schemas.openxmlformats.org/officeDocument/2006/relationships/hyperlink" Target="https://thunhoon.com/article/282087" TargetMode="External"/><Relationship Id="rId4740" Type="http://schemas.openxmlformats.org/officeDocument/2006/relationships/hyperlink" Target="https://thunhoon.com/article/282087" TargetMode="External"/><Relationship Id="rId3412" Type="http://schemas.openxmlformats.org/officeDocument/2006/relationships/hyperlink" Target="https://thunhoon.com/article/276907" TargetMode="External"/><Relationship Id="rId4743" Type="http://schemas.openxmlformats.org/officeDocument/2006/relationships/hyperlink" Target="https://thunhoon.com/article/282074" TargetMode="External"/><Relationship Id="rId3411" Type="http://schemas.openxmlformats.org/officeDocument/2006/relationships/hyperlink" Target="https://thunhoon.com/article/276907" TargetMode="External"/><Relationship Id="rId4742" Type="http://schemas.openxmlformats.org/officeDocument/2006/relationships/hyperlink" Target="https://thunhoon.com/article/282076" TargetMode="External"/><Relationship Id="rId3403" Type="http://schemas.openxmlformats.org/officeDocument/2006/relationships/hyperlink" Target="https://thunhoon.com/article/276762" TargetMode="External"/><Relationship Id="rId4734" Type="http://schemas.openxmlformats.org/officeDocument/2006/relationships/hyperlink" Target="https://thunhoon.com/article/282093" TargetMode="External"/><Relationship Id="rId3402" Type="http://schemas.openxmlformats.org/officeDocument/2006/relationships/hyperlink" Target="https://thunhoon.com/article/276774" TargetMode="External"/><Relationship Id="rId4733" Type="http://schemas.openxmlformats.org/officeDocument/2006/relationships/hyperlink" Target="https://thunhoon.com/article/282095" TargetMode="External"/><Relationship Id="rId3405" Type="http://schemas.openxmlformats.org/officeDocument/2006/relationships/hyperlink" Target="https://thunhoon.com/article/276750" TargetMode="External"/><Relationship Id="rId4736" Type="http://schemas.openxmlformats.org/officeDocument/2006/relationships/hyperlink" Target="https://thunhoon.com/article/282092" TargetMode="External"/><Relationship Id="rId3404" Type="http://schemas.openxmlformats.org/officeDocument/2006/relationships/hyperlink" Target="https://thunhoon.com/article/276758" TargetMode="External"/><Relationship Id="rId4735" Type="http://schemas.openxmlformats.org/officeDocument/2006/relationships/hyperlink" Target="https://thunhoon.com/article/282093" TargetMode="External"/><Relationship Id="rId3407" Type="http://schemas.openxmlformats.org/officeDocument/2006/relationships/hyperlink" Target="https://thunhoon.com/article/276750" TargetMode="External"/><Relationship Id="rId4738" Type="http://schemas.openxmlformats.org/officeDocument/2006/relationships/hyperlink" Target="https://thunhoon.com/article/282092" TargetMode="External"/><Relationship Id="rId3406" Type="http://schemas.openxmlformats.org/officeDocument/2006/relationships/hyperlink" Target="https://thunhoon.com/article/276750" TargetMode="External"/><Relationship Id="rId4737" Type="http://schemas.openxmlformats.org/officeDocument/2006/relationships/hyperlink" Target="https://thunhoon.com/article/282092" TargetMode="External"/><Relationship Id="rId3409" Type="http://schemas.openxmlformats.org/officeDocument/2006/relationships/hyperlink" Target="https://thunhoon.com/article/276739" TargetMode="External"/><Relationship Id="rId3408" Type="http://schemas.openxmlformats.org/officeDocument/2006/relationships/hyperlink" Target="https://thunhoon.com/article/276739" TargetMode="External"/><Relationship Id="rId4739" Type="http://schemas.openxmlformats.org/officeDocument/2006/relationships/hyperlink" Target="https://thunhoon.com/article/282087" TargetMode="External"/><Relationship Id="rId4730" Type="http://schemas.openxmlformats.org/officeDocument/2006/relationships/hyperlink" Target="https://thunhoon.com/article/282104" TargetMode="External"/><Relationship Id="rId3401" Type="http://schemas.openxmlformats.org/officeDocument/2006/relationships/hyperlink" Target="https://thunhoon.com/article/276774" TargetMode="External"/><Relationship Id="rId4732" Type="http://schemas.openxmlformats.org/officeDocument/2006/relationships/hyperlink" Target="https://thunhoon.com/article/282095" TargetMode="External"/><Relationship Id="rId3400" Type="http://schemas.openxmlformats.org/officeDocument/2006/relationships/hyperlink" Target="https://thunhoon.com/article/276775" TargetMode="External"/><Relationship Id="rId4731" Type="http://schemas.openxmlformats.org/officeDocument/2006/relationships/hyperlink" Target="https://thunhoon.com/article/282098" TargetMode="External"/><Relationship Id="rId8291" Type="http://schemas.openxmlformats.org/officeDocument/2006/relationships/hyperlink" Target="https://www.bangkokbiznews.com/finance/stock/1097922" TargetMode="External"/><Relationship Id="rId8290" Type="http://schemas.openxmlformats.org/officeDocument/2006/relationships/hyperlink" Target="https://www.bangkokbiznews.com/finance/stock/1097933" TargetMode="External"/><Relationship Id="rId8284" Type="http://schemas.openxmlformats.org/officeDocument/2006/relationships/hyperlink" Target="https://www.bangkokbiznews.com/finance/stock/1098088" TargetMode="External"/><Relationship Id="rId8283" Type="http://schemas.openxmlformats.org/officeDocument/2006/relationships/hyperlink" Target="https://www.bangkokbiznews.com/finance/stock/1098138" TargetMode="External"/><Relationship Id="rId8282" Type="http://schemas.openxmlformats.org/officeDocument/2006/relationships/hyperlink" Target="https://www.bangkokbiznews.com/finance/stock/1098271" TargetMode="External"/><Relationship Id="rId8281" Type="http://schemas.openxmlformats.org/officeDocument/2006/relationships/hyperlink" Target="https://www.bangkokbiznews.com/finance/stock/1098271" TargetMode="External"/><Relationship Id="rId8288" Type="http://schemas.openxmlformats.org/officeDocument/2006/relationships/hyperlink" Target="https://www.bangkokbiznews.com/finance/stock/1097988" TargetMode="External"/><Relationship Id="rId8287" Type="http://schemas.openxmlformats.org/officeDocument/2006/relationships/hyperlink" Target="https://www.bangkokbiznews.com/finance/stock/1098052" TargetMode="External"/><Relationship Id="rId8286" Type="http://schemas.openxmlformats.org/officeDocument/2006/relationships/hyperlink" Target="https://www.bangkokbiznews.com/finance/stock/1098052" TargetMode="External"/><Relationship Id="rId8285" Type="http://schemas.openxmlformats.org/officeDocument/2006/relationships/hyperlink" Target="https://www.bangkokbiznews.com/finance/stock/1098060" TargetMode="External"/><Relationship Id="rId8289" Type="http://schemas.openxmlformats.org/officeDocument/2006/relationships/hyperlink" Target="https://www.bangkokbiznews.com/finance/stock/1097933" TargetMode="External"/><Relationship Id="rId8280" Type="http://schemas.openxmlformats.org/officeDocument/2006/relationships/hyperlink" Target="https://www.bangkokbiznews.com/finance/stock/1098271" TargetMode="External"/><Relationship Id="rId8273" Type="http://schemas.openxmlformats.org/officeDocument/2006/relationships/hyperlink" Target="https://www.bangkokbiznews.com/finance/stock/1098649" TargetMode="External"/><Relationship Id="rId8272" Type="http://schemas.openxmlformats.org/officeDocument/2006/relationships/hyperlink" Target="https://www.bangkokbiznews.com/finance/stock/1098736" TargetMode="External"/><Relationship Id="rId8271" Type="http://schemas.openxmlformats.org/officeDocument/2006/relationships/hyperlink" Target="https://www.bangkokbiznews.com/finance/stock/1098736" TargetMode="External"/><Relationship Id="rId8270" Type="http://schemas.openxmlformats.org/officeDocument/2006/relationships/hyperlink" Target="https://www.bangkokbiznews.com/finance/stock/1098864" TargetMode="External"/><Relationship Id="rId8277" Type="http://schemas.openxmlformats.org/officeDocument/2006/relationships/hyperlink" Target="https://www.bangkokbiznews.com/finance/stock/1098603" TargetMode="External"/><Relationship Id="rId8276" Type="http://schemas.openxmlformats.org/officeDocument/2006/relationships/hyperlink" Target="https://www.bangkokbiznews.com/finance/stock/1098603" TargetMode="External"/><Relationship Id="rId8275" Type="http://schemas.openxmlformats.org/officeDocument/2006/relationships/hyperlink" Target="https://www.bangkokbiznews.com/finance/stock/1098635" TargetMode="External"/><Relationship Id="rId8274" Type="http://schemas.openxmlformats.org/officeDocument/2006/relationships/hyperlink" Target="https://www.bangkokbiznews.com/finance/stock/1098649" TargetMode="External"/><Relationship Id="rId8279" Type="http://schemas.openxmlformats.org/officeDocument/2006/relationships/hyperlink" Target="https://www.bangkokbiznews.com/finance/stock/1098597" TargetMode="External"/><Relationship Id="rId8278" Type="http://schemas.openxmlformats.org/officeDocument/2006/relationships/hyperlink" Target="https://www.bangkokbiznews.com/finance/stock/1098603" TargetMode="External"/><Relationship Id="rId4701" Type="http://schemas.openxmlformats.org/officeDocument/2006/relationships/hyperlink" Target="https://thunhoon.com/article/282039" TargetMode="External"/><Relationship Id="rId4700" Type="http://schemas.openxmlformats.org/officeDocument/2006/relationships/hyperlink" Target="https://thunhoon.com/article/282041" TargetMode="External"/><Relationship Id="rId4703" Type="http://schemas.openxmlformats.org/officeDocument/2006/relationships/hyperlink" Target="https://thunhoon.com/article/282035" TargetMode="External"/><Relationship Id="rId4702" Type="http://schemas.openxmlformats.org/officeDocument/2006/relationships/hyperlink" Target="https://thunhoon.com/article/282039" TargetMode="External"/><Relationship Id="rId4705" Type="http://schemas.openxmlformats.org/officeDocument/2006/relationships/hyperlink" Target="https://thunhoon.com/article/282023" TargetMode="External"/><Relationship Id="rId4704" Type="http://schemas.openxmlformats.org/officeDocument/2006/relationships/hyperlink" Target="https://thunhoon.com/article/282023" TargetMode="External"/><Relationship Id="rId4707" Type="http://schemas.openxmlformats.org/officeDocument/2006/relationships/hyperlink" Target="https://thunhoon.com/article/282015" TargetMode="External"/><Relationship Id="rId4706" Type="http://schemas.openxmlformats.org/officeDocument/2006/relationships/hyperlink" Target="https://thunhoon.com/article/282016" TargetMode="External"/><Relationship Id="rId4709" Type="http://schemas.openxmlformats.org/officeDocument/2006/relationships/hyperlink" Target="https://thunhoon.com/article/282013" TargetMode="External"/><Relationship Id="rId4708" Type="http://schemas.openxmlformats.org/officeDocument/2006/relationships/hyperlink" Target="https://thunhoon.com/article/282013" TargetMode="External"/><Relationship Id="rId8295" Type="http://schemas.openxmlformats.org/officeDocument/2006/relationships/hyperlink" Target="https://www.bangkokbiznews.com/finance/stock/1097909" TargetMode="External"/><Relationship Id="rId8294" Type="http://schemas.openxmlformats.org/officeDocument/2006/relationships/hyperlink" Target="https://www.bangkokbiznews.com/finance/stock/1097905" TargetMode="External"/><Relationship Id="rId8293" Type="http://schemas.openxmlformats.org/officeDocument/2006/relationships/hyperlink" Target="https://www.bangkokbiznews.com/finance/stock/1097915" TargetMode="External"/><Relationship Id="rId8292" Type="http://schemas.openxmlformats.org/officeDocument/2006/relationships/hyperlink" Target="https://www.bangkokbiznews.com/finance/stock/1097922" TargetMode="External"/><Relationship Id="rId8299" Type="http://schemas.openxmlformats.org/officeDocument/2006/relationships/hyperlink" Target="https://www.bangkokbiznews.com/finance/stock/1097849" TargetMode="External"/><Relationship Id="rId8298" Type="http://schemas.openxmlformats.org/officeDocument/2006/relationships/hyperlink" Target="https://www.bangkokbiznews.com/finance/stock/1097856" TargetMode="External"/><Relationship Id="rId8297" Type="http://schemas.openxmlformats.org/officeDocument/2006/relationships/hyperlink" Target="https://www.bangkokbiznews.com/finance/stock/1097909" TargetMode="External"/><Relationship Id="rId8296" Type="http://schemas.openxmlformats.org/officeDocument/2006/relationships/hyperlink" Target="https://www.bangkokbiznews.com/finance/stock/1097909" TargetMode="External"/><Relationship Id="rId2148" Type="http://schemas.openxmlformats.org/officeDocument/2006/relationships/hyperlink" Target="https://thunhoon.com/article/291555" TargetMode="External"/><Relationship Id="rId2149" Type="http://schemas.openxmlformats.org/officeDocument/2006/relationships/hyperlink" Target="https://thunhoon.com/article/291555" TargetMode="External"/><Relationship Id="rId3479" Type="http://schemas.openxmlformats.org/officeDocument/2006/relationships/hyperlink" Target="https://thunhoon.com/article/277043" TargetMode="External"/><Relationship Id="rId3470" Type="http://schemas.openxmlformats.org/officeDocument/2006/relationships/hyperlink" Target="https://thunhoon.com/article/276973" TargetMode="External"/><Relationship Id="rId2140" Type="http://schemas.openxmlformats.org/officeDocument/2006/relationships/hyperlink" Target="https://thunhoon.com/article/291501" TargetMode="External"/><Relationship Id="rId3472" Type="http://schemas.openxmlformats.org/officeDocument/2006/relationships/hyperlink" Target="https://thunhoon.com/article/276987" TargetMode="External"/><Relationship Id="rId2141" Type="http://schemas.openxmlformats.org/officeDocument/2006/relationships/hyperlink" Target="https://thunhoon.com/article/291511" TargetMode="External"/><Relationship Id="rId3471" Type="http://schemas.openxmlformats.org/officeDocument/2006/relationships/hyperlink" Target="https://thunhoon.com/article/276987" TargetMode="External"/><Relationship Id="rId2142" Type="http://schemas.openxmlformats.org/officeDocument/2006/relationships/hyperlink" Target="https://thunhoon.com/article/291511" TargetMode="External"/><Relationship Id="rId3474" Type="http://schemas.openxmlformats.org/officeDocument/2006/relationships/hyperlink" Target="https://thunhoon.com/article/277048" TargetMode="External"/><Relationship Id="rId2143" Type="http://schemas.openxmlformats.org/officeDocument/2006/relationships/hyperlink" Target="https://thunhoon.com/article/291516" TargetMode="External"/><Relationship Id="rId3473" Type="http://schemas.openxmlformats.org/officeDocument/2006/relationships/hyperlink" Target="https://thunhoon.com/article/276988" TargetMode="External"/><Relationship Id="rId2144" Type="http://schemas.openxmlformats.org/officeDocument/2006/relationships/hyperlink" Target="https://thunhoon.com/article/291516" TargetMode="External"/><Relationship Id="rId3476" Type="http://schemas.openxmlformats.org/officeDocument/2006/relationships/hyperlink" Target="https://thunhoon.com/article/277046" TargetMode="External"/><Relationship Id="rId2145" Type="http://schemas.openxmlformats.org/officeDocument/2006/relationships/hyperlink" Target="https://thunhoon.com/article/291518" TargetMode="External"/><Relationship Id="rId3475" Type="http://schemas.openxmlformats.org/officeDocument/2006/relationships/hyperlink" Target="https://thunhoon.com/article/277048" TargetMode="External"/><Relationship Id="rId2146" Type="http://schemas.openxmlformats.org/officeDocument/2006/relationships/hyperlink" Target="https://thunhoon.com/article/291527" TargetMode="External"/><Relationship Id="rId3478" Type="http://schemas.openxmlformats.org/officeDocument/2006/relationships/hyperlink" Target="https://thunhoon.com/article/277043" TargetMode="External"/><Relationship Id="rId2147" Type="http://schemas.openxmlformats.org/officeDocument/2006/relationships/hyperlink" Target="https://thunhoon.com/article/291538" TargetMode="External"/><Relationship Id="rId3477" Type="http://schemas.openxmlformats.org/officeDocument/2006/relationships/hyperlink" Target="https://thunhoon.com/article/277046" TargetMode="External"/><Relationship Id="rId2137" Type="http://schemas.openxmlformats.org/officeDocument/2006/relationships/hyperlink" Target="https://thunhoon.com/article/291506" TargetMode="External"/><Relationship Id="rId3469" Type="http://schemas.openxmlformats.org/officeDocument/2006/relationships/hyperlink" Target="https://thunhoon.com/article/276968" TargetMode="External"/><Relationship Id="rId2138" Type="http://schemas.openxmlformats.org/officeDocument/2006/relationships/hyperlink" Target="https://thunhoon.com/article/291506" TargetMode="External"/><Relationship Id="rId3468" Type="http://schemas.openxmlformats.org/officeDocument/2006/relationships/hyperlink" Target="https://thunhoon.com/article/276966" TargetMode="External"/><Relationship Id="rId4799" Type="http://schemas.openxmlformats.org/officeDocument/2006/relationships/hyperlink" Target="https://thunhoon.com/article/282285" TargetMode="External"/><Relationship Id="rId2139" Type="http://schemas.openxmlformats.org/officeDocument/2006/relationships/hyperlink" Target="https://thunhoon.com/article/291501" TargetMode="External"/><Relationship Id="rId4790" Type="http://schemas.openxmlformats.org/officeDocument/2006/relationships/hyperlink" Target="https://thunhoon.com/article/282259" TargetMode="External"/><Relationship Id="rId3461" Type="http://schemas.openxmlformats.org/officeDocument/2006/relationships/hyperlink" Target="https://thunhoon.com/article/276936" TargetMode="External"/><Relationship Id="rId4792" Type="http://schemas.openxmlformats.org/officeDocument/2006/relationships/hyperlink" Target="https://thunhoon.com/article/282246" TargetMode="External"/><Relationship Id="rId2130" Type="http://schemas.openxmlformats.org/officeDocument/2006/relationships/hyperlink" Target="https://thunhoon.com/article/291496" TargetMode="External"/><Relationship Id="rId3460" Type="http://schemas.openxmlformats.org/officeDocument/2006/relationships/hyperlink" Target="https://thunhoon.com/article/276941" TargetMode="External"/><Relationship Id="rId4791" Type="http://schemas.openxmlformats.org/officeDocument/2006/relationships/hyperlink" Target="https://thunhoon.com/article/282250" TargetMode="External"/><Relationship Id="rId2131" Type="http://schemas.openxmlformats.org/officeDocument/2006/relationships/hyperlink" Target="https://thunhoon.com/article/291496" TargetMode="External"/><Relationship Id="rId3463" Type="http://schemas.openxmlformats.org/officeDocument/2006/relationships/hyperlink" Target="https://thunhoon.com/article/276928" TargetMode="External"/><Relationship Id="rId4794" Type="http://schemas.openxmlformats.org/officeDocument/2006/relationships/hyperlink" Target="https://thunhoon.com/article/282238" TargetMode="External"/><Relationship Id="rId2132" Type="http://schemas.openxmlformats.org/officeDocument/2006/relationships/hyperlink" Target="https://thunhoon.com/article/291499" TargetMode="External"/><Relationship Id="rId3462" Type="http://schemas.openxmlformats.org/officeDocument/2006/relationships/hyperlink" Target="https://thunhoon.com/article/276934" TargetMode="External"/><Relationship Id="rId4793" Type="http://schemas.openxmlformats.org/officeDocument/2006/relationships/hyperlink" Target="https://thunhoon.com/article/282247" TargetMode="External"/><Relationship Id="rId2133" Type="http://schemas.openxmlformats.org/officeDocument/2006/relationships/hyperlink" Target="https://thunhoon.com/article/291499" TargetMode="External"/><Relationship Id="rId3465" Type="http://schemas.openxmlformats.org/officeDocument/2006/relationships/hyperlink" Target="https://thunhoon.com/article/276896" TargetMode="External"/><Relationship Id="rId4796" Type="http://schemas.openxmlformats.org/officeDocument/2006/relationships/hyperlink" Target="https://thunhoon.com/article/282216" TargetMode="External"/><Relationship Id="rId2134" Type="http://schemas.openxmlformats.org/officeDocument/2006/relationships/hyperlink" Target="https://thunhoon.com/article/291499" TargetMode="External"/><Relationship Id="rId3464" Type="http://schemas.openxmlformats.org/officeDocument/2006/relationships/hyperlink" Target="https://thunhoon.com/article/276928" TargetMode="External"/><Relationship Id="rId4795" Type="http://schemas.openxmlformats.org/officeDocument/2006/relationships/hyperlink" Target="https://thunhoon.com/article/282218" TargetMode="External"/><Relationship Id="rId2135" Type="http://schemas.openxmlformats.org/officeDocument/2006/relationships/hyperlink" Target="https://thunhoon.com/article/291503" TargetMode="External"/><Relationship Id="rId3467" Type="http://schemas.openxmlformats.org/officeDocument/2006/relationships/hyperlink" Target="https://thunhoon.com/article/276966" TargetMode="External"/><Relationship Id="rId4798" Type="http://schemas.openxmlformats.org/officeDocument/2006/relationships/hyperlink" Target="https://thunhoon.com/article/282228" TargetMode="External"/><Relationship Id="rId2136" Type="http://schemas.openxmlformats.org/officeDocument/2006/relationships/hyperlink" Target="https://thunhoon.com/article/291504" TargetMode="External"/><Relationship Id="rId3466" Type="http://schemas.openxmlformats.org/officeDocument/2006/relationships/hyperlink" Target="https://thunhoon.com/article/276896" TargetMode="External"/><Relationship Id="rId4797" Type="http://schemas.openxmlformats.org/officeDocument/2006/relationships/hyperlink" Target="https://thunhoon.com/article/282216" TargetMode="External"/><Relationship Id="rId3490" Type="http://schemas.openxmlformats.org/officeDocument/2006/relationships/hyperlink" Target="https://thunhoon.com/article/277149" TargetMode="External"/><Relationship Id="rId2160" Type="http://schemas.openxmlformats.org/officeDocument/2006/relationships/hyperlink" Target="https://thunhoon.com/article/291566" TargetMode="External"/><Relationship Id="rId3492" Type="http://schemas.openxmlformats.org/officeDocument/2006/relationships/hyperlink" Target="https://thunhoon.com/article/277144" TargetMode="External"/><Relationship Id="rId2161" Type="http://schemas.openxmlformats.org/officeDocument/2006/relationships/hyperlink" Target="https://thunhoon.com/article/291566" TargetMode="External"/><Relationship Id="rId3491" Type="http://schemas.openxmlformats.org/officeDocument/2006/relationships/hyperlink" Target="https://thunhoon.com/article/277144" TargetMode="External"/><Relationship Id="rId2162" Type="http://schemas.openxmlformats.org/officeDocument/2006/relationships/hyperlink" Target="https://thunhoon.com/article/291568" TargetMode="External"/><Relationship Id="rId3494" Type="http://schemas.openxmlformats.org/officeDocument/2006/relationships/hyperlink" Target="https://thunhoon.com/article/277130" TargetMode="External"/><Relationship Id="rId2163" Type="http://schemas.openxmlformats.org/officeDocument/2006/relationships/hyperlink" Target="https://thunhoon.com/article/291568" TargetMode="External"/><Relationship Id="rId3493" Type="http://schemas.openxmlformats.org/officeDocument/2006/relationships/hyperlink" Target="https://thunhoon.com/article/277144" TargetMode="External"/><Relationship Id="rId2164" Type="http://schemas.openxmlformats.org/officeDocument/2006/relationships/hyperlink" Target="https://thunhoon.com/article/291575" TargetMode="External"/><Relationship Id="rId3496" Type="http://schemas.openxmlformats.org/officeDocument/2006/relationships/hyperlink" Target="https://thunhoon.com/article/277122" TargetMode="External"/><Relationship Id="rId2165" Type="http://schemas.openxmlformats.org/officeDocument/2006/relationships/hyperlink" Target="https://thunhoon.com/article/291575" TargetMode="External"/><Relationship Id="rId3495" Type="http://schemas.openxmlformats.org/officeDocument/2006/relationships/hyperlink" Target="https://thunhoon.com/article/277124" TargetMode="External"/><Relationship Id="rId2166" Type="http://schemas.openxmlformats.org/officeDocument/2006/relationships/hyperlink" Target="https://thunhoon.com/article/291576" TargetMode="External"/><Relationship Id="rId3498" Type="http://schemas.openxmlformats.org/officeDocument/2006/relationships/hyperlink" Target="https://thunhoon.com/article/277103" TargetMode="External"/><Relationship Id="rId2167" Type="http://schemas.openxmlformats.org/officeDocument/2006/relationships/hyperlink" Target="https://thunhoon.com/article/291576" TargetMode="External"/><Relationship Id="rId3497" Type="http://schemas.openxmlformats.org/officeDocument/2006/relationships/hyperlink" Target="https://thunhoon.com/article/277121" TargetMode="External"/><Relationship Id="rId2168" Type="http://schemas.openxmlformats.org/officeDocument/2006/relationships/hyperlink" Target="https://thunhoon.com/article/291577" TargetMode="External"/><Relationship Id="rId2169" Type="http://schemas.openxmlformats.org/officeDocument/2006/relationships/hyperlink" Target="https://thunhoon.com/article/291577" TargetMode="External"/><Relationship Id="rId3499" Type="http://schemas.openxmlformats.org/officeDocument/2006/relationships/hyperlink" Target="https://thunhoon.com/article/277103" TargetMode="External"/><Relationship Id="rId2159" Type="http://schemas.openxmlformats.org/officeDocument/2006/relationships/hyperlink" Target="https://thunhoon.com/article/291552" TargetMode="External"/><Relationship Id="rId3481" Type="http://schemas.openxmlformats.org/officeDocument/2006/relationships/hyperlink" Target="https://thunhoon.com/article/277038" TargetMode="External"/><Relationship Id="rId2150" Type="http://schemas.openxmlformats.org/officeDocument/2006/relationships/hyperlink" Target="https://thunhoon.com/article/291557" TargetMode="External"/><Relationship Id="rId3480" Type="http://schemas.openxmlformats.org/officeDocument/2006/relationships/hyperlink" Target="https://thunhoon.com/article/277038" TargetMode="External"/><Relationship Id="rId2151" Type="http://schemas.openxmlformats.org/officeDocument/2006/relationships/hyperlink" Target="https://thunhoon.com/article/291557" TargetMode="External"/><Relationship Id="rId3483" Type="http://schemas.openxmlformats.org/officeDocument/2006/relationships/hyperlink" Target="https://thunhoon.com/article/277031" TargetMode="External"/><Relationship Id="rId2152" Type="http://schemas.openxmlformats.org/officeDocument/2006/relationships/hyperlink" Target="https://thunhoon.com/article/291541" TargetMode="External"/><Relationship Id="rId3482" Type="http://schemas.openxmlformats.org/officeDocument/2006/relationships/hyperlink" Target="https://thunhoon.com/article/277037" TargetMode="External"/><Relationship Id="rId2153" Type="http://schemas.openxmlformats.org/officeDocument/2006/relationships/hyperlink" Target="https://thunhoon.com/article/291560" TargetMode="External"/><Relationship Id="rId3485" Type="http://schemas.openxmlformats.org/officeDocument/2006/relationships/hyperlink" Target="https://thunhoon.com/article/277020" TargetMode="External"/><Relationship Id="rId2154" Type="http://schemas.openxmlformats.org/officeDocument/2006/relationships/hyperlink" Target="https://thunhoon.com/article/291560" TargetMode="External"/><Relationship Id="rId3484" Type="http://schemas.openxmlformats.org/officeDocument/2006/relationships/hyperlink" Target="https://thunhoon.com/article/277031" TargetMode="External"/><Relationship Id="rId2155" Type="http://schemas.openxmlformats.org/officeDocument/2006/relationships/hyperlink" Target="https://thunhoon.com/article/291551" TargetMode="External"/><Relationship Id="rId3487" Type="http://schemas.openxmlformats.org/officeDocument/2006/relationships/hyperlink" Target="https://thunhoon.com/article/277054" TargetMode="External"/><Relationship Id="rId2156" Type="http://schemas.openxmlformats.org/officeDocument/2006/relationships/hyperlink" Target="https://thunhoon.com/article/291551" TargetMode="External"/><Relationship Id="rId3486" Type="http://schemas.openxmlformats.org/officeDocument/2006/relationships/hyperlink" Target="https://thunhoon.com/article/277053" TargetMode="External"/><Relationship Id="rId2157" Type="http://schemas.openxmlformats.org/officeDocument/2006/relationships/hyperlink" Target="https://thunhoon.com/article/291551" TargetMode="External"/><Relationship Id="rId3489" Type="http://schemas.openxmlformats.org/officeDocument/2006/relationships/hyperlink" Target="https://thunhoon.com/article/277045" TargetMode="External"/><Relationship Id="rId2158" Type="http://schemas.openxmlformats.org/officeDocument/2006/relationships/hyperlink" Target="https://thunhoon.com/article/291552" TargetMode="External"/><Relationship Id="rId3488" Type="http://schemas.openxmlformats.org/officeDocument/2006/relationships/hyperlink" Target="https://thunhoon.com/article/277045" TargetMode="External"/><Relationship Id="rId2104" Type="http://schemas.openxmlformats.org/officeDocument/2006/relationships/hyperlink" Target="https://thunhoon.com/article/291437" TargetMode="External"/><Relationship Id="rId3436" Type="http://schemas.openxmlformats.org/officeDocument/2006/relationships/hyperlink" Target="https://thunhoon.com/article/276852" TargetMode="External"/><Relationship Id="rId4767" Type="http://schemas.openxmlformats.org/officeDocument/2006/relationships/hyperlink" Target="https://thunhoon.com/article/282156" TargetMode="External"/><Relationship Id="rId2105" Type="http://schemas.openxmlformats.org/officeDocument/2006/relationships/hyperlink" Target="https://thunhoon.com/article/291439" TargetMode="External"/><Relationship Id="rId3435" Type="http://schemas.openxmlformats.org/officeDocument/2006/relationships/hyperlink" Target="https://thunhoon.com/article/276854" TargetMode="External"/><Relationship Id="rId4766" Type="http://schemas.openxmlformats.org/officeDocument/2006/relationships/hyperlink" Target="https://thunhoon.com/article/282158" TargetMode="External"/><Relationship Id="rId2106" Type="http://schemas.openxmlformats.org/officeDocument/2006/relationships/hyperlink" Target="https://thunhoon.com/article/291443" TargetMode="External"/><Relationship Id="rId3438" Type="http://schemas.openxmlformats.org/officeDocument/2006/relationships/hyperlink" Target="https://thunhoon.com/article/276850" TargetMode="External"/><Relationship Id="rId4769" Type="http://schemas.openxmlformats.org/officeDocument/2006/relationships/hyperlink" Target="https://thunhoon.com/article/282154" TargetMode="External"/><Relationship Id="rId2107" Type="http://schemas.openxmlformats.org/officeDocument/2006/relationships/hyperlink" Target="https://thunhoon.com/article/291443" TargetMode="External"/><Relationship Id="rId3437" Type="http://schemas.openxmlformats.org/officeDocument/2006/relationships/hyperlink" Target="https://thunhoon.com/article/276852" TargetMode="External"/><Relationship Id="rId4768" Type="http://schemas.openxmlformats.org/officeDocument/2006/relationships/hyperlink" Target="https://thunhoon.com/article/282156" TargetMode="External"/><Relationship Id="rId2108" Type="http://schemas.openxmlformats.org/officeDocument/2006/relationships/hyperlink" Target="https://thunhoon.com/article/291443" TargetMode="External"/><Relationship Id="rId2109" Type="http://schemas.openxmlformats.org/officeDocument/2006/relationships/hyperlink" Target="https://thunhoon.com/article/291446" TargetMode="External"/><Relationship Id="rId3439" Type="http://schemas.openxmlformats.org/officeDocument/2006/relationships/hyperlink" Target="https://thunhoon.com/article/276843" TargetMode="External"/><Relationship Id="rId3430" Type="http://schemas.openxmlformats.org/officeDocument/2006/relationships/hyperlink" Target="https://thunhoon.com/article/276869" TargetMode="External"/><Relationship Id="rId4761" Type="http://schemas.openxmlformats.org/officeDocument/2006/relationships/hyperlink" Target="https://thunhoon.com/article/282162" TargetMode="External"/><Relationship Id="rId4760" Type="http://schemas.openxmlformats.org/officeDocument/2006/relationships/hyperlink" Target="https://thunhoon.com/article/282167" TargetMode="External"/><Relationship Id="rId2100" Type="http://schemas.openxmlformats.org/officeDocument/2006/relationships/hyperlink" Target="https://thunhoon.com/article/291412" TargetMode="External"/><Relationship Id="rId3432" Type="http://schemas.openxmlformats.org/officeDocument/2006/relationships/hyperlink" Target="https://thunhoon.com/article/276863" TargetMode="External"/><Relationship Id="rId4763" Type="http://schemas.openxmlformats.org/officeDocument/2006/relationships/hyperlink" Target="https://thunhoon.com/article/282160" TargetMode="External"/><Relationship Id="rId2101" Type="http://schemas.openxmlformats.org/officeDocument/2006/relationships/hyperlink" Target="https://thunhoon.com/article/291415" TargetMode="External"/><Relationship Id="rId3431" Type="http://schemas.openxmlformats.org/officeDocument/2006/relationships/hyperlink" Target="https://thunhoon.com/article/276869" TargetMode="External"/><Relationship Id="rId4762" Type="http://schemas.openxmlformats.org/officeDocument/2006/relationships/hyperlink" Target="https://thunhoon.com/article/282162" TargetMode="External"/><Relationship Id="rId2102" Type="http://schemas.openxmlformats.org/officeDocument/2006/relationships/hyperlink" Target="https://thunhoon.com/article/291418" TargetMode="External"/><Relationship Id="rId3434" Type="http://schemas.openxmlformats.org/officeDocument/2006/relationships/hyperlink" Target="https://thunhoon.com/article/276856" TargetMode="External"/><Relationship Id="rId4765" Type="http://schemas.openxmlformats.org/officeDocument/2006/relationships/hyperlink" Target="https://thunhoon.com/article/282158" TargetMode="External"/><Relationship Id="rId2103" Type="http://schemas.openxmlformats.org/officeDocument/2006/relationships/hyperlink" Target="https://thunhoon.com/article/291418" TargetMode="External"/><Relationship Id="rId3433" Type="http://schemas.openxmlformats.org/officeDocument/2006/relationships/hyperlink" Target="https://thunhoon.com/article/276856" TargetMode="External"/><Relationship Id="rId4764" Type="http://schemas.openxmlformats.org/officeDocument/2006/relationships/hyperlink" Target="https://thunhoon.com/article/282160" TargetMode="External"/><Relationship Id="rId3425" Type="http://schemas.openxmlformats.org/officeDocument/2006/relationships/hyperlink" Target="https://thunhoon.com/article/276874" TargetMode="External"/><Relationship Id="rId4756" Type="http://schemas.openxmlformats.org/officeDocument/2006/relationships/hyperlink" Target="https://thunhoon.com/article/282193" TargetMode="External"/><Relationship Id="rId3424" Type="http://schemas.openxmlformats.org/officeDocument/2006/relationships/hyperlink" Target="https://thunhoon.com/article/276875" TargetMode="External"/><Relationship Id="rId4755" Type="http://schemas.openxmlformats.org/officeDocument/2006/relationships/hyperlink" Target="https://thunhoon.com/article/282194" TargetMode="External"/><Relationship Id="rId3427" Type="http://schemas.openxmlformats.org/officeDocument/2006/relationships/hyperlink" Target="https://thunhoon.com/article/276871" TargetMode="External"/><Relationship Id="rId4758" Type="http://schemas.openxmlformats.org/officeDocument/2006/relationships/hyperlink" Target="https://thunhoon.com/article/282174" TargetMode="External"/><Relationship Id="rId3426" Type="http://schemas.openxmlformats.org/officeDocument/2006/relationships/hyperlink" Target="https://thunhoon.com/article/276871" TargetMode="External"/><Relationship Id="rId4757" Type="http://schemas.openxmlformats.org/officeDocument/2006/relationships/hyperlink" Target="https://thunhoon.com/article/282174" TargetMode="External"/><Relationship Id="rId3429" Type="http://schemas.openxmlformats.org/officeDocument/2006/relationships/hyperlink" Target="https://thunhoon.com/article/276870" TargetMode="External"/><Relationship Id="rId3428" Type="http://schemas.openxmlformats.org/officeDocument/2006/relationships/hyperlink" Target="https://thunhoon.com/article/276871" TargetMode="External"/><Relationship Id="rId4759" Type="http://schemas.openxmlformats.org/officeDocument/2006/relationships/hyperlink" Target="https://thunhoon.com/article/282167" TargetMode="External"/><Relationship Id="rId4750" Type="http://schemas.openxmlformats.org/officeDocument/2006/relationships/hyperlink" Target="https://thunhoon.com/article/282219" TargetMode="External"/><Relationship Id="rId3421" Type="http://schemas.openxmlformats.org/officeDocument/2006/relationships/hyperlink" Target="https://thunhoon.com/article/276897" TargetMode="External"/><Relationship Id="rId4752" Type="http://schemas.openxmlformats.org/officeDocument/2006/relationships/hyperlink" Target="https://thunhoon.com/article/282201" TargetMode="External"/><Relationship Id="rId3420" Type="http://schemas.openxmlformats.org/officeDocument/2006/relationships/hyperlink" Target="https://thunhoon.com/article/276900" TargetMode="External"/><Relationship Id="rId4751" Type="http://schemas.openxmlformats.org/officeDocument/2006/relationships/hyperlink" Target="https://thunhoon.com/article/282201" TargetMode="External"/><Relationship Id="rId3423" Type="http://schemas.openxmlformats.org/officeDocument/2006/relationships/hyperlink" Target="https://thunhoon.com/article/276884" TargetMode="External"/><Relationship Id="rId4754" Type="http://schemas.openxmlformats.org/officeDocument/2006/relationships/hyperlink" Target="https://thunhoon.com/article/282198" TargetMode="External"/><Relationship Id="rId3422" Type="http://schemas.openxmlformats.org/officeDocument/2006/relationships/hyperlink" Target="https://thunhoon.com/article/276889" TargetMode="External"/><Relationship Id="rId4753" Type="http://schemas.openxmlformats.org/officeDocument/2006/relationships/hyperlink" Target="https://thunhoon.com/article/282201" TargetMode="External"/><Relationship Id="rId2126" Type="http://schemas.openxmlformats.org/officeDocument/2006/relationships/hyperlink" Target="https://thunhoon.com/article/291473" TargetMode="External"/><Relationship Id="rId3458" Type="http://schemas.openxmlformats.org/officeDocument/2006/relationships/hyperlink" Target="https://thunhoon.com/article/276945" TargetMode="External"/><Relationship Id="rId4789" Type="http://schemas.openxmlformats.org/officeDocument/2006/relationships/hyperlink" Target="https://thunhoon.com/article/282260" TargetMode="External"/><Relationship Id="rId2127" Type="http://schemas.openxmlformats.org/officeDocument/2006/relationships/hyperlink" Target="https://thunhoon.com/article/291474" TargetMode="External"/><Relationship Id="rId3457" Type="http://schemas.openxmlformats.org/officeDocument/2006/relationships/hyperlink" Target="https://thunhoon.com/article/276945" TargetMode="External"/><Relationship Id="rId4788" Type="http://schemas.openxmlformats.org/officeDocument/2006/relationships/hyperlink" Target="https://thunhoon.com/article/282260" TargetMode="External"/><Relationship Id="rId2128" Type="http://schemas.openxmlformats.org/officeDocument/2006/relationships/hyperlink" Target="https://thunhoon.com/article/291489" TargetMode="External"/><Relationship Id="rId2129" Type="http://schemas.openxmlformats.org/officeDocument/2006/relationships/hyperlink" Target="https://thunhoon.com/article/291491" TargetMode="External"/><Relationship Id="rId3459" Type="http://schemas.openxmlformats.org/officeDocument/2006/relationships/hyperlink" Target="https://thunhoon.com/article/276941" TargetMode="External"/><Relationship Id="rId3450" Type="http://schemas.openxmlformats.org/officeDocument/2006/relationships/hyperlink" Target="https://thunhoon.com/article/276984" TargetMode="External"/><Relationship Id="rId4781" Type="http://schemas.openxmlformats.org/officeDocument/2006/relationships/hyperlink" Target="https://thunhoon.com/article/282294" TargetMode="External"/><Relationship Id="rId4780" Type="http://schemas.openxmlformats.org/officeDocument/2006/relationships/hyperlink" Target="https://thunhoon.com/article/282300" TargetMode="External"/><Relationship Id="rId2120" Type="http://schemas.openxmlformats.org/officeDocument/2006/relationships/hyperlink" Target="https://thunhoon.com/article/291477" TargetMode="External"/><Relationship Id="rId3452" Type="http://schemas.openxmlformats.org/officeDocument/2006/relationships/hyperlink" Target="https://thunhoon.com/article/276984" TargetMode="External"/><Relationship Id="rId4783" Type="http://schemas.openxmlformats.org/officeDocument/2006/relationships/hyperlink" Target="https://thunhoon.com/article/282293" TargetMode="External"/><Relationship Id="rId2121" Type="http://schemas.openxmlformats.org/officeDocument/2006/relationships/hyperlink" Target="https://thunhoon.com/article/291471" TargetMode="External"/><Relationship Id="rId3451" Type="http://schemas.openxmlformats.org/officeDocument/2006/relationships/hyperlink" Target="https://thunhoon.com/article/276984" TargetMode="External"/><Relationship Id="rId4782" Type="http://schemas.openxmlformats.org/officeDocument/2006/relationships/hyperlink" Target="https://thunhoon.com/article/282293" TargetMode="External"/><Relationship Id="rId2122" Type="http://schemas.openxmlformats.org/officeDocument/2006/relationships/hyperlink" Target="https://thunhoon.com/article/291472" TargetMode="External"/><Relationship Id="rId3454" Type="http://schemas.openxmlformats.org/officeDocument/2006/relationships/hyperlink" Target="https://thunhoon.com/article/276951" TargetMode="External"/><Relationship Id="rId4785" Type="http://schemas.openxmlformats.org/officeDocument/2006/relationships/hyperlink" Target="https://thunhoon.com/article/282288" TargetMode="External"/><Relationship Id="rId2123" Type="http://schemas.openxmlformats.org/officeDocument/2006/relationships/hyperlink" Target="https://thunhoon.com/article/291472" TargetMode="External"/><Relationship Id="rId3453" Type="http://schemas.openxmlformats.org/officeDocument/2006/relationships/hyperlink" Target="https://thunhoon.com/article/276951" TargetMode="External"/><Relationship Id="rId4784" Type="http://schemas.openxmlformats.org/officeDocument/2006/relationships/hyperlink" Target="https://thunhoon.com/article/282288" TargetMode="External"/><Relationship Id="rId2124" Type="http://schemas.openxmlformats.org/officeDocument/2006/relationships/hyperlink" Target="https://thunhoon.com/article/291472" TargetMode="External"/><Relationship Id="rId3456" Type="http://schemas.openxmlformats.org/officeDocument/2006/relationships/hyperlink" Target="https://thunhoon.com/article/276945" TargetMode="External"/><Relationship Id="rId4787" Type="http://schemas.openxmlformats.org/officeDocument/2006/relationships/hyperlink" Target="https://thunhoon.com/article/282260" TargetMode="External"/><Relationship Id="rId2125" Type="http://schemas.openxmlformats.org/officeDocument/2006/relationships/hyperlink" Target="https://thunhoon.com/article/291473" TargetMode="External"/><Relationship Id="rId3455" Type="http://schemas.openxmlformats.org/officeDocument/2006/relationships/hyperlink" Target="https://thunhoon.com/article/276950" TargetMode="External"/><Relationship Id="rId4786" Type="http://schemas.openxmlformats.org/officeDocument/2006/relationships/hyperlink" Target="https://thunhoon.com/article/282288" TargetMode="External"/><Relationship Id="rId2115" Type="http://schemas.openxmlformats.org/officeDocument/2006/relationships/hyperlink" Target="https://thunhoon.com/article/291411" TargetMode="External"/><Relationship Id="rId3447" Type="http://schemas.openxmlformats.org/officeDocument/2006/relationships/hyperlink" Target="https://thunhoon.com/article/276991" TargetMode="External"/><Relationship Id="rId4778" Type="http://schemas.openxmlformats.org/officeDocument/2006/relationships/hyperlink" Target="https://thunhoon.com/article/282130" TargetMode="External"/><Relationship Id="rId2116" Type="http://schemas.openxmlformats.org/officeDocument/2006/relationships/hyperlink" Target="https://thunhoon.com/article/291475" TargetMode="External"/><Relationship Id="rId3446" Type="http://schemas.openxmlformats.org/officeDocument/2006/relationships/hyperlink" Target="https://thunhoon.com/article/276991" TargetMode="External"/><Relationship Id="rId4777" Type="http://schemas.openxmlformats.org/officeDocument/2006/relationships/hyperlink" Target="https://thunhoon.com/article/282130" TargetMode="External"/><Relationship Id="rId2117" Type="http://schemas.openxmlformats.org/officeDocument/2006/relationships/hyperlink" Target="https://thunhoon.com/article/291480" TargetMode="External"/><Relationship Id="rId3449" Type="http://schemas.openxmlformats.org/officeDocument/2006/relationships/hyperlink" Target="https://thunhoon.com/article/276985" TargetMode="External"/><Relationship Id="rId2118" Type="http://schemas.openxmlformats.org/officeDocument/2006/relationships/hyperlink" Target="https://thunhoon.com/article/291476" TargetMode="External"/><Relationship Id="rId3448" Type="http://schemas.openxmlformats.org/officeDocument/2006/relationships/hyperlink" Target="https://thunhoon.com/article/276985" TargetMode="External"/><Relationship Id="rId4779" Type="http://schemas.openxmlformats.org/officeDocument/2006/relationships/hyperlink" Target="https://thunhoon.com/article/282301" TargetMode="External"/><Relationship Id="rId2119" Type="http://schemas.openxmlformats.org/officeDocument/2006/relationships/hyperlink" Target="https://thunhoon.com/article/291476" TargetMode="External"/><Relationship Id="rId4770" Type="http://schemas.openxmlformats.org/officeDocument/2006/relationships/hyperlink" Target="https://thunhoon.com/article/282126" TargetMode="External"/><Relationship Id="rId3441" Type="http://schemas.openxmlformats.org/officeDocument/2006/relationships/hyperlink" Target="https://thunhoon.com/article/276841" TargetMode="External"/><Relationship Id="rId4772" Type="http://schemas.openxmlformats.org/officeDocument/2006/relationships/hyperlink" Target="https://thunhoon.com/article/282125" TargetMode="External"/><Relationship Id="rId2110" Type="http://schemas.openxmlformats.org/officeDocument/2006/relationships/hyperlink" Target="https://thunhoon.com/article/291456" TargetMode="External"/><Relationship Id="rId3440" Type="http://schemas.openxmlformats.org/officeDocument/2006/relationships/hyperlink" Target="https://thunhoon.com/article/276841" TargetMode="External"/><Relationship Id="rId4771" Type="http://schemas.openxmlformats.org/officeDocument/2006/relationships/hyperlink" Target="https://thunhoon.com/article/282144" TargetMode="External"/><Relationship Id="rId2111" Type="http://schemas.openxmlformats.org/officeDocument/2006/relationships/hyperlink" Target="https://thunhoon.com/article/291458" TargetMode="External"/><Relationship Id="rId3443" Type="http://schemas.openxmlformats.org/officeDocument/2006/relationships/hyperlink" Target="https://thunhoon.com/article/276809" TargetMode="External"/><Relationship Id="rId4774" Type="http://schemas.openxmlformats.org/officeDocument/2006/relationships/hyperlink" Target="https://thunhoon.com/article/282143" TargetMode="External"/><Relationship Id="rId2112" Type="http://schemas.openxmlformats.org/officeDocument/2006/relationships/hyperlink" Target="https://thunhoon.com/article/291410" TargetMode="External"/><Relationship Id="rId3442" Type="http://schemas.openxmlformats.org/officeDocument/2006/relationships/hyperlink" Target="https://thunhoon.com/article/276840" TargetMode="External"/><Relationship Id="rId4773" Type="http://schemas.openxmlformats.org/officeDocument/2006/relationships/hyperlink" Target="https://thunhoon.com/article/282143" TargetMode="External"/><Relationship Id="rId2113" Type="http://schemas.openxmlformats.org/officeDocument/2006/relationships/hyperlink" Target="https://thunhoon.com/article/291440" TargetMode="External"/><Relationship Id="rId3445" Type="http://schemas.openxmlformats.org/officeDocument/2006/relationships/hyperlink" Target="https://thunhoon.com/article/276826" TargetMode="External"/><Relationship Id="rId4776" Type="http://schemas.openxmlformats.org/officeDocument/2006/relationships/hyperlink" Target="https://thunhoon.com/article/282140" TargetMode="External"/><Relationship Id="rId2114" Type="http://schemas.openxmlformats.org/officeDocument/2006/relationships/hyperlink" Target="https://thunhoon.com/article/291440" TargetMode="External"/><Relationship Id="rId3444" Type="http://schemas.openxmlformats.org/officeDocument/2006/relationships/hyperlink" Target="https://thunhoon.com/article/276826" TargetMode="External"/><Relationship Id="rId4775" Type="http://schemas.openxmlformats.org/officeDocument/2006/relationships/hyperlink" Target="https://thunhoon.com/article/282142" TargetMode="External"/><Relationship Id="rId5251" Type="http://schemas.openxmlformats.org/officeDocument/2006/relationships/hyperlink" Target="https://thunhoon.com/article/283412" TargetMode="External"/><Relationship Id="rId6582" Type="http://schemas.openxmlformats.org/officeDocument/2006/relationships/hyperlink" Target="https://www.bangkokbiznews.com/finance/stock/1138911" TargetMode="External"/><Relationship Id="rId5252" Type="http://schemas.openxmlformats.org/officeDocument/2006/relationships/hyperlink" Target="https://thunhoon.com/article/283412" TargetMode="External"/><Relationship Id="rId6583" Type="http://schemas.openxmlformats.org/officeDocument/2006/relationships/hyperlink" Target="https://www.bangkokbiznews.com/finance/stock/1138883" TargetMode="External"/><Relationship Id="rId6580" Type="http://schemas.openxmlformats.org/officeDocument/2006/relationships/hyperlink" Target="https://www.bangkokbiznews.com/finance/stock/1138939" TargetMode="External"/><Relationship Id="rId5250" Type="http://schemas.openxmlformats.org/officeDocument/2006/relationships/hyperlink" Target="https://thunhoon.com/article/283427" TargetMode="External"/><Relationship Id="rId6581" Type="http://schemas.openxmlformats.org/officeDocument/2006/relationships/hyperlink" Target="https://www.bangkokbiznews.com/finance/stock/1138913" TargetMode="External"/><Relationship Id="rId5255" Type="http://schemas.openxmlformats.org/officeDocument/2006/relationships/hyperlink" Target="https://thunhoon.com/article/283406" TargetMode="External"/><Relationship Id="rId6586" Type="http://schemas.openxmlformats.org/officeDocument/2006/relationships/hyperlink" Target="https://www.bangkokbiznews.com/finance/stock/1138851" TargetMode="External"/><Relationship Id="rId5256" Type="http://schemas.openxmlformats.org/officeDocument/2006/relationships/hyperlink" Target="https://thunhoon.com/article/283393" TargetMode="External"/><Relationship Id="rId6587" Type="http://schemas.openxmlformats.org/officeDocument/2006/relationships/hyperlink" Target="https://www.bangkokbiznews.com/finance/stock/1138835" TargetMode="External"/><Relationship Id="rId5253" Type="http://schemas.openxmlformats.org/officeDocument/2006/relationships/hyperlink" Target="https://thunhoon.com/article/283412" TargetMode="External"/><Relationship Id="rId6584" Type="http://schemas.openxmlformats.org/officeDocument/2006/relationships/hyperlink" Target="https://www.bangkokbiznews.com/finance/stock/1138872" TargetMode="External"/><Relationship Id="rId5254" Type="http://schemas.openxmlformats.org/officeDocument/2006/relationships/hyperlink" Target="https://thunhoon.com/article/283406" TargetMode="External"/><Relationship Id="rId6585" Type="http://schemas.openxmlformats.org/officeDocument/2006/relationships/hyperlink" Target="https://www.bangkokbiznews.com/finance/stock/1138857" TargetMode="External"/><Relationship Id="rId5259" Type="http://schemas.openxmlformats.org/officeDocument/2006/relationships/hyperlink" Target="https://thunhoon.com/article/283386" TargetMode="External"/><Relationship Id="rId5257" Type="http://schemas.openxmlformats.org/officeDocument/2006/relationships/hyperlink" Target="https://thunhoon.com/article/283393" TargetMode="External"/><Relationship Id="rId6588" Type="http://schemas.openxmlformats.org/officeDocument/2006/relationships/hyperlink" Target="https://www.bangkokbiznews.com/finance/stock/1138791" TargetMode="External"/><Relationship Id="rId5258" Type="http://schemas.openxmlformats.org/officeDocument/2006/relationships/hyperlink" Target="https://thunhoon.com/article/283388" TargetMode="External"/><Relationship Id="rId6589" Type="http://schemas.openxmlformats.org/officeDocument/2006/relationships/hyperlink" Target="https://www.bangkokbiznews.com/finance/stock/1138795" TargetMode="External"/><Relationship Id="rId5240" Type="http://schemas.openxmlformats.org/officeDocument/2006/relationships/hyperlink" Target="https://thunhoon.com/article/283287" TargetMode="External"/><Relationship Id="rId6571" Type="http://schemas.openxmlformats.org/officeDocument/2006/relationships/hyperlink" Target="https://www.bangkokbiznews.com/finance/stock/1139051" TargetMode="External"/><Relationship Id="rId5241" Type="http://schemas.openxmlformats.org/officeDocument/2006/relationships/hyperlink" Target="https://thunhoon.com/article/283287" TargetMode="External"/><Relationship Id="rId6572" Type="http://schemas.openxmlformats.org/officeDocument/2006/relationships/hyperlink" Target="https://www.bangkokbiznews.com/finance/stock/1139039" TargetMode="External"/><Relationship Id="rId6570" Type="http://schemas.openxmlformats.org/officeDocument/2006/relationships/hyperlink" Target="https://www.bangkokbiznews.com/finance/stock/1139051" TargetMode="External"/><Relationship Id="rId5244" Type="http://schemas.openxmlformats.org/officeDocument/2006/relationships/hyperlink" Target="https://thunhoon.com/article/283263" TargetMode="External"/><Relationship Id="rId6575" Type="http://schemas.openxmlformats.org/officeDocument/2006/relationships/hyperlink" Target="https://www.bangkokbiznews.com/finance/stock/1138995" TargetMode="External"/><Relationship Id="rId5245" Type="http://schemas.openxmlformats.org/officeDocument/2006/relationships/hyperlink" Target="https://thunhoon.com/article/283262" TargetMode="External"/><Relationship Id="rId6576" Type="http://schemas.openxmlformats.org/officeDocument/2006/relationships/hyperlink" Target="https://www.bangkokbiznews.com/finance/stock/1138989" TargetMode="External"/><Relationship Id="rId5242" Type="http://schemas.openxmlformats.org/officeDocument/2006/relationships/hyperlink" Target="https://thunhoon.com/article/283284" TargetMode="External"/><Relationship Id="rId6573" Type="http://schemas.openxmlformats.org/officeDocument/2006/relationships/hyperlink" Target="https://www.bangkokbiznews.com/finance/stock/1138856" TargetMode="External"/><Relationship Id="rId5243" Type="http://schemas.openxmlformats.org/officeDocument/2006/relationships/hyperlink" Target="https://thunhoon.com/article/283263" TargetMode="External"/><Relationship Id="rId6574" Type="http://schemas.openxmlformats.org/officeDocument/2006/relationships/hyperlink" Target="https://www.bangkokbiznews.com/finance/stock/1138995" TargetMode="External"/><Relationship Id="rId5248" Type="http://schemas.openxmlformats.org/officeDocument/2006/relationships/hyperlink" Target="https://thunhoon.com/article/283275" TargetMode="External"/><Relationship Id="rId6579" Type="http://schemas.openxmlformats.org/officeDocument/2006/relationships/hyperlink" Target="https://www.bangkokbiznews.com/finance/stock/1138956" TargetMode="External"/><Relationship Id="rId5249" Type="http://schemas.openxmlformats.org/officeDocument/2006/relationships/hyperlink" Target="https://thunhoon.com/article/283427" TargetMode="External"/><Relationship Id="rId5246" Type="http://schemas.openxmlformats.org/officeDocument/2006/relationships/hyperlink" Target="https://thunhoon.com/article/283276" TargetMode="External"/><Relationship Id="rId6577" Type="http://schemas.openxmlformats.org/officeDocument/2006/relationships/hyperlink" Target="https://www.bangkokbiznews.com/finance/stock/1138989" TargetMode="External"/><Relationship Id="rId5247" Type="http://schemas.openxmlformats.org/officeDocument/2006/relationships/hyperlink" Target="https://thunhoon.com/article/283267" TargetMode="External"/><Relationship Id="rId6578" Type="http://schemas.openxmlformats.org/officeDocument/2006/relationships/hyperlink" Target="https://www.bangkokbiznews.com/finance/stock/1138958" TargetMode="External"/><Relationship Id="rId5270" Type="http://schemas.openxmlformats.org/officeDocument/2006/relationships/hyperlink" Target="https://thunhoon.com/article/283357" TargetMode="External"/><Relationship Id="rId5273" Type="http://schemas.openxmlformats.org/officeDocument/2006/relationships/hyperlink" Target="https://thunhoon.com/article/283355" TargetMode="External"/><Relationship Id="rId5274" Type="http://schemas.openxmlformats.org/officeDocument/2006/relationships/hyperlink" Target="https://thunhoon.com/article/283354" TargetMode="External"/><Relationship Id="rId5271" Type="http://schemas.openxmlformats.org/officeDocument/2006/relationships/hyperlink" Target="https://thunhoon.com/article/283356" TargetMode="External"/><Relationship Id="rId5272" Type="http://schemas.openxmlformats.org/officeDocument/2006/relationships/hyperlink" Target="https://thunhoon.com/article/283356" TargetMode="External"/><Relationship Id="rId5277" Type="http://schemas.openxmlformats.org/officeDocument/2006/relationships/hyperlink" Target="https://thunhoon.com/article/283362" TargetMode="External"/><Relationship Id="rId5278" Type="http://schemas.openxmlformats.org/officeDocument/2006/relationships/hyperlink" Target="https://thunhoon.com/article/283362" TargetMode="External"/><Relationship Id="rId5275" Type="http://schemas.openxmlformats.org/officeDocument/2006/relationships/hyperlink" Target="https://thunhoon.com/article/283363" TargetMode="External"/><Relationship Id="rId5276" Type="http://schemas.openxmlformats.org/officeDocument/2006/relationships/hyperlink" Target="https://thunhoon.com/article/283363" TargetMode="External"/><Relationship Id="rId5279" Type="http://schemas.openxmlformats.org/officeDocument/2006/relationships/hyperlink" Target="https://thunhoon.com/article/283505" TargetMode="External"/><Relationship Id="rId6590" Type="http://schemas.openxmlformats.org/officeDocument/2006/relationships/hyperlink" Target="https://www.bangkokbiznews.com/finance/stock/1138774" TargetMode="External"/><Relationship Id="rId5262" Type="http://schemas.openxmlformats.org/officeDocument/2006/relationships/hyperlink" Target="https://thunhoon.com/article/283382" TargetMode="External"/><Relationship Id="rId6593" Type="http://schemas.openxmlformats.org/officeDocument/2006/relationships/hyperlink" Target="https://www.bangkokbiznews.com/finance/stock/1138748" TargetMode="External"/><Relationship Id="rId5263" Type="http://schemas.openxmlformats.org/officeDocument/2006/relationships/hyperlink" Target="https://thunhoon.com/article/283382" TargetMode="External"/><Relationship Id="rId6594" Type="http://schemas.openxmlformats.org/officeDocument/2006/relationships/hyperlink" Target="https://www.bangkokbiznews.com/finance/stock/1138746" TargetMode="External"/><Relationship Id="rId5260" Type="http://schemas.openxmlformats.org/officeDocument/2006/relationships/hyperlink" Target="https://thunhoon.com/article/283386" TargetMode="External"/><Relationship Id="rId6591" Type="http://schemas.openxmlformats.org/officeDocument/2006/relationships/hyperlink" Target="https://www.bangkokbiznews.com/finance/stock/1138774" TargetMode="External"/><Relationship Id="rId5261" Type="http://schemas.openxmlformats.org/officeDocument/2006/relationships/hyperlink" Target="https://thunhoon.com/article/283386" TargetMode="External"/><Relationship Id="rId6592" Type="http://schemas.openxmlformats.org/officeDocument/2006/relationships/hyperlink" Target="https://www.bangkokbiznews.com/finance/stock/1138766" TargetMode="External"/><Relationship Id="rId5266" Type="http://schemas.openxmlformats.org/officeDocument/2006/relationships/hyperlink" Target="https://thunhoon.com/article/283377" TargetMode="External"/><Relationship Id="rId6597" Type="http://schemas.openxmlformats.org/officeDocument/2006/relationships/hyperlink" Target="https://www.bangkokbiznews.com/finance/stock/1138722" TargetMode="External"/><Relationship Id="rId5267" Type="http://schemas.openxmlformats.org/officeDocument/2006/relationships/hyperlink" Target="https://thunhoon.com/article/283374" TargetMode="External"/><Relationship Id="rId6598" Type="http://schemas.openxmlformats.org/officeDocument/2006/relationships/hyperlink" Target="https://www.bangkokbiznews.com/finance/stock/1138722" TargetMode="External"/><Relationship Id="rId5264" Type="http://schemas.openxmlformats.org/officeDocument/2006/relationships/hyperlink" Target="https://thunhoon.com/article/283382" TargetMode="External"/><Relationship Id="rId6595" Type="http://schemas.openxmlformats.org/officeDocument/2006/relationships/hyperlink" Target="https://www.bangkokbiznews.com/finance/stock/1138742" TargetMode="External"/><Relationship Id="rId5265" Type="http://schemas.openxmlformats.org/officeDocument/2006/relationships/hyperlink" Target="https://thunhoon.com/article/283377" TargetMode="External"/><Relationship Id="rId6596" Type="http://schemas.openxmlformats.org/officeDocument/2006/relationships/hyperlink" Target="https://www.bangkokbiznews.com/finance/stock/1138722" TargetMode="External"/><Relationship Id="rId5268" Type="http://schemas.openxmlformats.org/officeDocument/2006/relationships/hyperlink" Target="https://thunhoon.com/article/283371" TargetMode="External"/><Relationship Id="rId6599" Type="http://schemas.openxmlformats.org/officeDocument/2006/relationships/hyperlink" Target="https://www.bangkokbiznews.com/finance/stock/1138506" TargetMode="External"/><Relationship Id="rId5269" Type="http://schemas.openxmlformats.org/officeDocument/2006/relationships/hyperlink" Target="https://thunhoon.com/article/283357" TargetMode="External"/><Relationship Id="rId5219" Type="http://schemas.openxmlformats.org/officeDocument/2006/relationships/hyperlink" Target="https://thunhoon.com/article/283318" TargetMode="External"/><Relationship Id="rId5217" Type="http://schemas.openxmlformats.org/officeDocument/2006/relationships/hyperlink" Target="https://thunhoon.com/article/283338" TargetMode="External"/><Relationship Id="rId6548" Type="http://schemas.openxmlformats.org/officeDocument/2006/relationships/hyperlink" Target="https://www.bangkokbiznews.com/finance/stock/1139238" TargetMode="External"/><Relationship Id="rId5218" Type="http://schemas.openxmlformats.org/officeDocument/2006/relationships/hyperlink" Target="https://thunhoon.com/article/283321" TargetMode="External"/><Relationship Id="rId6549" Type="http://schemas.openxmlformats.org/officeDocument/2006/relationships/hyperlink" Target="https://www.bangkokbiznews.com/finance/stock/1139232" TargetMode="External"/><Relationship Id="rId7879" Type="http://schemas.openxmlformats.org/officeDocument/2006/relationships/hyperlink" Target="https://www.bangkokbiznews.com/finance/stock/1115579" TargetMode="External"/><Relationship Id="rId392" Type="http://schemas.openxmlformats.org/officeDocument/2006/relationships/hyperlink" Target="https://thunhoon.com/article/286847" TargetMode="External"/><Relationship Id="rId391" Type="http://schemas.openxmlformats.org/officeDocument/2006/relationships/hyperlink" Target="https://thunhoon.com/article/286847" TargetMode="External"/><Relationship Id="rId390" Type="http://schemas.openxmlformats.org/officeDocument/2006/relationships/hyperlink" Target="https://thunhoon.com/article/286846" TargetMode="External"/><Relationship Id="rId7870" Type="http://schemas.openxmlformats.org/officeDocument/2006/relationships/hyperlink" Target="https://www.bangkokbiznews.com/finance/stock/1115859" TargetMode="External"/><Relationship Id="rId385" Type="http://schemas.openxmlformats.org/officeDocument/2006/relationships/hyperlink" Target="https://thunhoon.com/article/286835" TargetMode="External"/><Relationship Id="rId5211" Type="http://schemas.openxmlformats.org/officeDocument/2006/relationships/hyperlink" Target="https://thunhoon.com/article/283203" TargetMode="External"/><Relationship Id="rId6542" Type="http://schemas.openxmlformats.org/officeDocument/2006/relationships/hyperlink" Target="https://www.bangkokbiznews.com/finance/stock/1139260" TargetMode="External"/><Relationship Id="rId7874" Type="http://schemas.openxmlformats.org/officeDocument/2006/relationships/hyperlink" Target="https://www.bangkokbiznews.com/finance/stock/1115607" TargetMode="External"/><Relationship Id="rId384" Type="http://schemas.openxmlformats.org/officeDocument/2006/relationships/hyperlink" Target="https://thunhoon.com/article/286835" TargetMode="External"/><Relationship Id="rId5212" Type="http://schemas.openxmlformats.org/officeDocument/2006/relationships/hyperlink" Target="https://thunhoon.com/article/283203" TargetMode="External"/><Relationship Id="rId6543" Type="http://schemas.openxmlformats.org/officeDocument/2006/relationships/hyperlink" Target="https://www.bangkokbiznews.com/finance/stock/1139260" TargetMode="External"/><Relationship Id="rId7873" Type="http://schemas.openxmlformats.org/officeDocument/2006/relationships/hyperlink" Target="https://www.bangkokbiznews.com/finance/stock/1115637" TargetMode="External"/><Relationship Id="rId383" Type="http://schemas.openxmlformats.org/officeDocument/2006/relationships/hyperlink" Target="https://thunhoon.com/article/286831" TargetMode="External"/><Relationship Id="rId6540" Type="http://schemas.openxmlformats.org/officeDocument/2006/relationships/hyperlink" Target="https://www.bangkokbiznews.com/finance/stock/1139267" TargetMode="External"/><Relationship Id="rId7872" Type="http://schemas.openxmlformats.org/officeDocument/2006/relationships/hyperlink" Target="https://www.bangkokbiznews.com/finance/stock/1115637" TargetMode="External"/><Relationship Id="rId382" Type="http://schemas.openxmlformats.org/officeDocument/2006/relationships/hyperlink" Target="https://thunhoon.com/article/286829" TargetMode="External"/><Relationship Id="rId5210" Type="http://schemas.openxmlformats.org/officeDocument/2006/relationships/hyperlink" Target="https://thunhoon.com/article/283232" TargetMode="External"/><Relationship Id="rId6541" Type="http://schemas.openxmlformats.org/officeDocument/2006/relationships/hyperlink" Target="https://www.bangkokbiznews.com/finance/stock/1139265" TargetMode="External"/><Relationship Id="rId7871" Type="http://schemas.openxmlformats.org/officeDocument/2006/relationships/hyperlink" Target="https://www.bangkokbiznews.com/finance/stock/1115652" TargetMode="External"/><Relationship Id="rId389" Type="http://schemas.openxmlformats.org/officeDocument/2006/relationships/hyperlink" Target="https://thunhoon.com/article/286846" TargetMode="External"/><Relationship Id="rId5215" Type="http://schemas.openxmlformats.org/officeDocument/2006/relationships/hyperlink" Target="https://thunhoon.com/article/283338" TargetMode="External"/><Relationship Id="rId6546" Type="http://schemas.openxmlformats.org/officeDocument/2006/relationships/hyperlink" Target="https://www.bangkokbiznews.com/finance/stock/1139246" TargetMode="External"/><Relationship Id="rId7878" Type="http://schemas.openxmlformats.org/officeDocument/2006/relationships/hyperlink" Target="https://www.bangkokbiznews.com/finance/stock/1115599" TargetMode="External"/><Relationship Id="rId388" Type="http://schemas.openxmlformats.org/officeDocument/2006/relationships/hyperlink" Target="https://thunhoon.com/article/286839" TargetMode="External"/><Relationship Id="rId5216" Type="http://schemas.openxmlformats.org/officeDocument/2006/relationships/hyperlink" Target="https://thunhoon.com/article/283338" TargetMode="External"/><Relationship Id="rId6547" Type="http://schemas.openxmlformats.org/officeDocument/2006/relationships/hyperlink" Target="https://www.bangkokbiznews.com/finance/stock/1139238" TargetMode="External"/><Relationship Id="rId7877" Type="http://schemas.openxmlformats.org/officeDocument/2006/relationships/hyperlink" Target="https://www.bangkokbiznews.com/finance/stock/1115599" TargetMode="External"/><Relationship Id="rId387" Type="http://schemas.openxmlformats.org/officeDocument/2006/relationships/hyperlink" Target="https://thunhoon.com/article/286839" TargetMode="External"/><Relationship Id="rId5213" Type="http://schemas.openxmlformats.org/officeDocument/2006/relationships/hyperlink" Target="https://thunhoon.com/article/283343" TargetMode="External"/><Relationship Id="rId6544" Type="http://schemas.openxmlformats.org/officeDocument/2006/relationships/hyperlink" Target="https://www.bangkokbiznews.com/finance/stock/1139259" TargetMode="External"/><Relationship Id="rId7876" Type="http://schemas.openxmlformats.org/officeDocument/2006/relationships/hyperlink" Target="https://www.bangkokbiznews.com/finance/stock/1115607" TargetMode="External"/><Relationship Id="rId386" Type="http://schemas.openxmlformats.org/officeDocument/2006/relationships/hyperlink" Target="https://thunhoon.com/article/286838" TargetMode="External"/><Relationship Id="rId5214" Type="http://schemas.openxmlformats.org/officeDocument/2006/relationships/hyperlink" Target="https://thunhoon.com/article/283342" TargetMode="External"/><Relationship Id="rId6545" Type="http://schemas.openxmlformats.org/officeDocument/2006/relationships/hyperlink" Target="https://www.bangkokbiznews.com/finance/stock/1139256" TargetMode="External"/><Relationship Id="rId7875" Type="http://schemas.openxmlformats.org/officeDocument/2006/relationships/hyperlink" Target="https://www.bangkokbiznews.com/finance/stock/1115607" TargetMode="External"/><Relationship Id="rId5208" Type="http://schemas.openxmlformats.org/officeDocument/2006/relationships/hyperlink" Target="https://thunhoon.com/article/283244" TargetMode="External"/><Relationship Id="rId6539" Type="http://schemas.openxmlformats.org/officeDocument/2006/relationships/hyperlink" Target="https://www.bangkokbiznews.com/finance/stock/1139267" TargetMode="External"/><Relationship Id="rId5209" Type="http://schemas.openxmlformats.org/officeDocument/2006/relationships/hyperlink" Target="https://thunhoon.com/article/283244" TargetMode="External"/><Relationship Id="rId5206" Type="http://schemas.openxmlformats.org/officeDocument/2006/relationships/hyperlink" Target="https://thunhoon.com/article/283178" TargetMode="External"/><Relationship Id="rId6537" Type="http://schemas.openxmlformats.org/officeDocument/2006/relationships/hyperlink" Target="https://www.bangkokbiznews.com/finance/stock/1139307" TargetMode="External"/><Relationship Id="rId7869" Type="http://schemas.openxmlformats.org/officeDocument/2006/relationships/hyperlink" Target="https://www.bangkokbiznews.com/finance/stock/1115859" TargetMode="External"/><Relationship Id="rId5207" Type="http://schemas.openxmlformats.org/officeDocument/2006/relationships/hyperlink" Target="https://thunhoon.com/article/283177" TargetMode="External"/><Relationship Id="rId6538" Type="http://schemas.openxmlformats.org/officeDocument/2006/relationships/hyperlink" Target="https://www.bangkokbiznews.com/finance/stock/1139253" TargetMode="External"/><Relationship Id="rId7868" Type="http://schemas.openxmlformats.org/officeDocument/2006/relationships/hyperlink" Target="https://www.bangkokbiznews.com/finance/stock/1115930" TargetMode="External"/><Relationship Id="rId381" Type="http://schemas.openxmlformats.org/officeDocument/2006/relationships/hyperlink" Target="https://thunhoon.com/article/286827" TargetMode="External"/><Relationship Id="rId380" Type="http://schemas.openxmlformats.org/officeDocument/2006/relationships/hyperlink" Target="https://thunhoon.com/article/286827" TargetMode="External"/><Relationship Id="rId379" Type="http://schemas.openxmlformats.org/officeDocument/2006/relationships/hyperlink" Target="https://thunhoon.com/article/286826" TargetMode="External"/><Relationship Id="rId374" Type="http://schemas.openxmlformats.org/officeDocument/2006/relationships/hyperlink" Target="https://thunhoon.com/article/286817" TargetMode="External"/><Relationship Id="rId5200" Type="http://schemas.openxmlformats.org/officeDocument/2006/relationships/hyperlink" Target="https://thunhoon.com/article/283170" TargetMode="External"/><Relationship Id="rId6531" Type="http://schemas.openxmlformats.org/officeDocument/2006/relationships/hyperlink" Target="https://www.bangkokbiznews.com/finance/stock/1139371" TargetMode="External"/><Relationship Id="rId7863" Type="http://schemas.openxmlformats.org/officeDocument/2006/relationships/hyperlink" Target="https://www.bangkokbiznews.com/finance/stock/1115971" TargetMode="External"/><Relationship Id="rId373" Type="http://schemas.openxmlformats.org/officeDocument/2006/relationships/hyperlink" Target="https://thunhoon.com/article/286816" TargetMode="External"/><Relationship Id="rId5201" Type="http://schemas.openxmlformats.org/officeDocument/2006/relationships/hyperlink" Target="https://thunhoon.com/article/283169" TargetMode="External"/><Relationship Id="rId6532" Type="http://schemas.openxmlformats.org/officeDocument/2006/relationships/hyperlink" Target="https://www.bangkokbiznews.com/finance/stock/1139362" TargetMode="External"/><Relationship Id="rId7862" Type="http://schemas.openxmlformats.org/officeDocument/2006/relationships/hyperlink" Target="https://www.bangkokbiznews.com/finance/stock/1116080" TargetMode="External"/><Relationship Id="rId372" Type="http://schemas.openxmlformats.org/officeDocument/2006/relationships/hyperlink" Target="https://thunhoon.com/article/286816" TargetMode="External"/><Relationship Id="rId7861" Type="http://schemas.openxmlformats.org/officeDocument/2006/relationships/hyperlink" Target="https://www.bangkokbiznews.com/finance/stock/1116080" TargetMode="External"/><Relationship Id="rId371" Type="http://schemas.openxmlformats.org/officeDocument/2006/relationships/hyperlink" Target="https://thunhoon.com/article/286815" TargetMode="External"/><Relationship Id="rId6530" Type="http://schemas.openxmlformats.org/officeDocument/2006/relationships/hyperlink" Target="https://www.bangkokbiznews.com/finance/stock/1139393" TargetMode="External"/><Relationship Id="rId7860" Type="http://schemas.openxmlformats.org/officeDocument/2006/relationships/hyperlink" Target="https://www.bangkokbiznews.com/finance/stock/1116099" TargetMode="External"/><Relationship Id="rId378" Type="http://schemas.openxmlformats.org/officeDocument/2006/relationships/hyperlink" Target="https://thunhoon.com/article/286820" TargetMode="External"/><Relationship Id="rId5204" Type="http://schemas.openxmlformats.org/officeDocument/2006/relationships/hyperlink" Target="https://thunhoon.com/article/283168" TargetMode="External"/><Relationship Id="rId6535" Type="http://schemas.openxmlformats.org/officeDocument/2006/relationships/hyperlink" Target="https://www.bangkokbiznews.com/finance/stock/1139332" TargetMode="External"/><Relationship Id="rId7867" Type="http://schemas.openxmlformats.org/officeDocument/2006/relationships/hyperlink" Target="https://www.bangkokbiznews.com/finance/stock/1115930" TargetMode="External"/><Relationship Id="rId377" Type="http://schemas.openxmlformats.org/officeDocument/2006/relationships/hyperlink" Target="https://thunhoon.com/article/286819" TargetMode="External"/><Relationship Id="rId5205" Type="http://schemas.openxmlformats.org/officeDocument/2006/relationships/hyperlink" Target="https://thunhoon.com/article/283178" TargetMode="External"/><Relationship Id="rId6536" Type="http://schemas.openxmlformats.org/officeDocument/2006/relationships/hyperlink" Target="https://www.bangkokbiznews.com/finance/stock/1139332" TargetMode="External"/><Relationship Id="rId7866" Type="http://schemas.openxmlformats.org/officeDocument/2006/relationships/hyperlink" Target="https://www.bangkokbiznews.com/finance/stock/1115951" TargetMode="External"/><Relationship Id="rId376" Type="http://schemas.openxmlformats.org/officeDocument/2006/relationships/hyperlink" Target="https://thunhoon.com/article/286819" TargetMode="External"/><Relationship Id="rId5202" Type="http://schemas.openxmlformats.org/officeDocument/2006/relationships/hyperlink" Target="https://thunhoon.com/article/283169" TargetMode="External"/><Relationship Id="rId6533" Type="http://schemas.openxmlformats.org/officeDocument/2006/relationships/hyperlink" Target="https://www.bangkokbiznews.com/finance/stock/1139330" TargetMode="External"/><Relationship Id="rId7865" Type="http://schemas.openxmlformats.org/officeDocument/2006/relationships/hyperlink" Target="https://www.bangkokbiznews.com/finance/stock/1115969" TargetMode="External"/><Relationship Id="rId375" Type="http://schemas.openxmlformats.org/officeDocument/2006/relationships/hyperlink" Target="https://thunhoon.com/article/286817" TargetMode="External"/><Relationship Id="rId5203" Type="http://schemas.openxmlformats.org/officeDocument/2006/relationships/hyperlink" Target="https://thunhoon.com/article/283168" TargetMode="External"/><Relationship Id="rId6534" Type="http://schemas.openxmlformats.org/officeDocument/2006/relationships/hyperlink" Target="https://www.bangkokbiznews.com/finance/stock/1139330" TargetMode="External"/><Relationship Id="rId7864" Type="http://schemas.openxmlformats.org/officeDocument/2006/relationships/hyperlink" Target="https://www.bangkokbiznews.com/finance/stock/1116002" TargetMode="External"/><Relationship Id="rId5239" Type="http://schemas.openxmlformats.org/officeDocument/2006/relationships/hyperlink" Target="https://thunhoon.com/article/283288" TargetMode="External"/><Relationship Id="rId6560" Type="http://schemas.openxmlformats.org/officeDocument/2006/relationships/hyperlink" Target="https://www.bangkokbiznews.com/finance/stock/1139063" TargetMode="External"/><Relationship Id="rId7892" Type="http://schemas.openxmlformats.org/officeDocument/2006/relationships/hyperlink" Target="https://www.bangkokbiznews.com/finance/stock/1115426" TargetMode="External"/><Relationship Id="rId5230" Type="http://schemas.openxmlformats.org/officeDocument/2006/relationships/hyperlink" Target="https://thunhoon.com/article/283306" TargetMode="External"/><Relationship Id="rId6561" Type="http://schemas.openxmlformats.org/officeDocument/2006/relationships/hyperlink" Target="https://www.bangkokbiznews.com/finance/stock/1139073" TargetMode="External"/><Relationship Id="rId7891" Type="http://schemas.openxmlformats.org/officeDocument/2006/relationships/hyperlink" Target="https://www.bangkokbiznews.com/finance/stock/1115422" TargetMode="External"/><Relationship Id="rId7890" Type="http://schemas.openxmlformats.org/officeDocument/2006/relationships/hyperlink" Target="https://www.bangkokbiznews.com/finance/stock/1115422" TargetMode="External"/><Relationship Id="rId5233" Type="http://schemas.openxmlformats.org/officeDocument/2006/relationships/hyperlink" Target="https://thunhoon.com/article/283302" TargetMode="External"/><Relationship Id="rId6564" Type="http://schemas.openxmlformats.org/officeDocument/2006/relationships/hyperlink" Target="https://www.bangkokbiznews.com/finance/stock/1139079" TargetMode="External"/><Relationship Id="rId7896" Type="http://schemas.openxmlformats.org/officeDocument/2006/relationships/hyperlink" Target="https://www.bangkokbiznews.com/finance/stock/1115414" TargetMode="External"/><Relationship Id="rId5234" Type="http://schemas.openxmlformats.org/officeDocument/2006/relationships/hyperlink" Target="https://thunhoon.com/article/283299" TargetMode="External"/><Relationship Id="rId6565" Type="http://schemas.openxmlformats.org/officeDocument/2006/relationships/hyperlink" Target="https://www.bangkokbiznews.com/finance/stock/1139079" TargetMode="External"/><Relationship Id="rId7895" Type="http://schemas.openxmlformats.org/officeDocument/2006/relationships/hyperlink" Target="https://www.bangkokbiznews.com/finance/stock/1115414" TargetMode="External"/><Relationship Id="rId5231" Type="http://schemas.openxmlformats.org/officeDocument/2006/relationships/hyperlink" Target="https://thunhoon.com/article/283306" TargetMode="External"/><Relationship Id="rId6562" Type="http://schemas.openxmlformats.org/officeDocument/2006/relationships/hyperlink" Target="https://www.bangkokbiznews.com/finance/stock/1139080" TargetMode="External"/><Relationship Id="rId7894" Type="http://schemas.openxmlformats.org/officeDocument/2006/relationships/hyperlink" Target="https://www.bangkokbiznews.com/finance/stock/1115426" TargetMode="External"/><Relationship Id="rId5232" Type="http://schemas.openxmlformats.org/officeDocument/2006/relationships/hyperlink" Target="https://thunhoon.com/article/283302" TargetMode="External"/><Relationship Id="rId6563" Type="http://schemas.openxmlformats.org/officeDocument/2006/relationships/hyperlink" Target="https://www.bangkokbiznews.com/finance/stock/1139079" TargetMode="External"/><Relationship Id="rId7893" Type="http://schemas.openxmlformats.org/officeDocument/2006/relationships/hyperlink" Target="https://www.bangkokbiznews.com/finance/stock/1115426" TargetMode="External"/><Relationship Id="rId5237" Type="http://schemas.openxmlformats.org/officeDocument/2006/relationships/hyperlink" Target="https://thunhoon.com/article/283295" TargetMode="External"/><Relationship Id="rId6568" Type="http://schemas.openxmlformats.org/officeDocument/2006/relationships/hyperlink" Target="https://www.bangkokbiznews.com/finance/stock/1139067" TargetMode="External"/><Relationship Id="rId5238" Type="http://schemas.openxmlformats.org/officeDocument/2006/relationships/hyperlink" Target="https://thunhoon.com/article/283292" TargetMode="External"/><Relationship Id="rId6569" Type="http://schemas.openxmlformats.org/officeDocument/2006/relationships/hyperlink" Target="https://www.bangkokbiznews.com/finance/stock/1139064" TargetMode="External"/><Relationship Id="rId7899" Type="http://schemas.openxmlformats.org/officeDocument/2006/relationships/hyperlink" Target="https://www.bangkokbiznews.com/finance/stock/1115362" TargetMode="External"/><Relationship Id="rId5235" Type="http://schemas.openxmlformats.org/officeDocument/2006/relationships/hyperlink" Target="https://thunhoon.com/article/283297" TargetMode="External"/><Relationship Id="rId6566" Type="http://schemas.openxmlformats.org/officeDocument/2006/relationships/hyperlink" Target="https://www.bangkokbiznews.com/finance/stock/1139075" TargetMode="External"/><Relationship Id="rId7898" Type="http://schemas.openxmlformats.org/officeDocument/2006/relationships/hyperlink" Target="https://www.bangkokbiznews.com/finance/stock/1115376" TargetMode="External"/><Relationship Id="rId5236" Type="http://schemas.openxmlformats.org/officeDocument/2006/relationships/hyperlink" Target="https://thunhoon.com/article/283297" TargetMode="External"/><Relationship Id="rId6567" Type="http://schemas.openxmlformats.org/officeDocument/2006/relationships/hyperlink" Target="https://www.bangkokbiznews.com/finance/stock/1139075" TargetMode="External"/><Relationship Id="rId7897" Type="http://schemas.openxmlformats.org/officeDocument/2006/relationships/hyperlink" Target="https://www.bangkokbiznews.com/finance/stock/1115376" TargetMode="External"/><Relationship Id="rId5228" Type="http://schemas.openxmlformats.org/officeDocument/2006/relationships/hyperlink" Target="https://thunhoon.com/article/283307" TargetMode="External"/><Relationship Id="rId6559" Type="http://schemas.openxmlformats.org/officeDocument/2006/relationships/hyperlink" Target="https://www.bangkokbiznews.com/finance/stock/1139063" TargetMode="External"/><Relationship Id="rId5229" Type="http://schemas.openxmlformats.org/officeDocument/2006/relationships/hyperlink" Target="https://thunhoon.com/article/283307" TargetMode="External"/><Relationship Id="rId7881" Type="http://schemas.openxmlformats.org/officeDocument/2006/relationships/hyperlink" Target="https://www.bangkokbiznews.com/finance/stock/1115571" TargetMode="External"/><Relationship Id="rId6550" Type="http://schemas.openxmlformats.org/officeDocument/2006/relationships/hyperlink" Target="https://www.bangkokbiznews.com/finance/stock/1139203" TargetMode="External"/><Relationship Id="rId7880" Type="http://schemas.openxmlformats.org/officeDocument/2006/relationships/hyperlink" Target="https://www.bangkokbiznews.com/finance/stock/1115579" TargetMode="External"/><Relationship Id="rId396" Type="http://schemas.openxmlformats.org/officeDocument/2006/relationships/hyperlink" Target="https://thunhoon.com/article/286848" TargetMode="External"/><Relationship Id="rId5222" Type="http://schemas.openxmlformats.org/officeDocument/2006/relationships/hyperlink" Target="https://thunhoon.com/article/283313" TargetMode="External"/><Relationship Id="rId6553" Type="http://schemas.openxmlformats.org/officeDocument/2006/relationships/hyperlink" Target="https://www.bangkokbiznews.com/finance/stock/1139174" TargetMode="External"/><Relationship Id="rId7885" Type="http://schemas.openxmlformats.org/officeDocument/2006/relationships/hyperlink" Target="https://www.bangkokbiznews.com/finance/stock/1115446" TargetMode="External"/><Relationship Id="rId395" Type="http://schemas.openxmlformats.org/officeDocument/2006/relationships/hyperlink" Target="https://thunhoon.com/article/286833" TargetMode="External"/><Relationship Id="rId5223" Type="http://schemas.openxmlformats.org/officeDocument/2006/relationships/hyperlink" Target="https://thunhoon.com/article/283311" TargetMode="External"/><Relationship Id="rId6554" Type="http://schemas.openxmlformats.org/officeDocument/2006/relationships/hyperlink" Target="https://www.bangkokbiznews.com/finance/stock/1139141" TargetMode="External"/><Relationship Id="rId7884" Type="http://schemas.openxmlformats.org/officeDocument/2006/relationships/hyperlink" Target="https://www.bangkokbiznews.com/finance/stock/1115470" TargetMode="External"/><Relationship Id="rId394" Type="http://schemas.openxmlformats.org/officeDocument/2006/relationships/hyperlink" Target="https://thunhoon.com/article/286887" TargetMode="External"/><Relationship Id="rId5220" Type="http://schemas.openxmlformats.org/officeDocument/2006/relationships/hyperlink" Target="https://thunhoon.com/article/283318" TargetMode="External"/><Relationship Id="rId6551" Type="http://schemas.openxmlformats.org/officeDocument/2006/relationships/hyperlink" Target="https://www.bangkokbiznews.com/finance/stock/1139183" TargetMode="External"/><Relationship Id="rId7883" Type="http://schemas.openxmlformats.org/officeDocument/2006/relationships/hyperlink" Target="https://www.bangkokbiznews.com/finance/stock/1115459" TargetMode="External"/><Relationship Id="rId393" Type="http://schemas.openxmlformats.org/officeDocument/2006/relationships/hyperlink" Target="https://thunhoon.com/article/286864" TargetMode="External"/><Relationship Id="rId5221" Type="http://schemas.openxmlformats.org/officeDocument/2006/relationships/hyperlink" Target="https://thunhoon.com/article/283313" TargetMode="External"/><Relationship Id="rId6552" Type="http://schemas.openxmlformats.org/officeDocument/2006/relationships/hyperlink" Target="https://www.bangkokbiznews.com/finance/stock/1139174" TargetMode="External"/><Relationship Id="rId7882" Type="http://schemas.openxmlformats.org/officeDocument/2006/relationships/hyperlink" Target="https://www.bangkokbiznews.com/finance/stock/1115571" TargetMode="External"/><Relationship Id="rId5226" Type="http://schemas.openxmlformats.org/officeDocument/2006/relationships/hyperlink" Target="https://thunhoon.com/article/283310" TargetMode="External"/><Relationship Id="rId6557" Type="http://schemas.openxmlformats.org/officeDocument/2006/relationships/hyperlink" Target="https://www.bangkokbiznews.com/finance/stock/1139118" TargetMode="External"/><Relationship Id="rId7889" Type="http://schemas.openxmlformats.org/officeDocument/2006/relationships/hyperlink" Target="https://www.bangkokbiznews.com/finance/stock/1115422" TargetMode="External"/><Relationship Id="rId399" Type="http://schemas.openxmlformats.org/officeDocument/2006/relationships/hyperlink" Target="https://thunhoon.com/article/286890" TargetMode="External"/><Relationship Id="rId5227" Type="http://schemas.openxmlformats.org/officeDocument/2006/relationships/hyperlink" Target="https://thunhoon.com/article/283307" TargetMode="External"/><Relationship Id="rId6558" Type="http://schemas.openxmlformats.org/officeDocument/2006/relationships/hyperlink" Target="https://www.bangkokbiznews.com/finance/stock/1139114" TargetMode="External"/><Relationship Id="rId7888" Type="http://schemas.openxmlformats.org/officeDocument/2006/relationships/hyperlink" Target="https://www.bangkokbiznews.com/finance/stock/1115446" TargetMode="External"/><Relationship Id="rId398" Type="http://schemas.openxmlformats.org/officeDocument/2006/relationships/hyperlink" Target="https://thunhoon.com/article/286890" TargetMode="External"/><Relationship Id="rId5224" Type="http://schemas.openxmlformats.org/officeDocument/2006/relationships/hyperlink" Target="https://thunhoon.com/article/283311" TargetMode="External"/><Relationship Id="rId6555" Type="http://schemas.openxmlformats.org/officeDocument/2006/relationships/hyperlink" Target="https://www.bangkokbiznews.com/finance/stock/1139124" TargetMode="External"/><Relationship Id="rId7887" Type="http://schemas.openxmlformats.org/officeDocument/2006/relationships/hyperlink" Target="https://www.bangkokbiznews.com/finance/stock/1115446" TargetMode="External"/><Relationship Id="rId397" Type="http://schemas.openxmlformats.org/officeDocument/2006/relationships/hyperlink" Target="https://thunhoon.com/article/286848" TargetMode="External"/><Relationship Id="rId5225" Type="http://schemas.openxmlformats.org/officeDocument/2006/relationships/hyperlink" Target="https://thunhoon.com/article/283311" TargetMode="External"/><Relationship Id="rId6556" Type="http://schemas.openxmlformats.org/officeDocument/2006/relationships/hyperlink" Target="https://www.bangkokbiznews.com/finance/stock/1139124" TargetMode="External"/><Relationship Id="rId7886" Type="http://schemas.openxmlformats.org/officeDocument/2006/relationships/hyperlink" Target="https://www.bangkokbiznews.com/finance/stock/1115446" TargetMode="External"/><Relationship Id="rId1730" Type="http://schemas.openxmlformats.org/officeDocument/2006/relationships/hyperlink" Target="https://thunhoon.com/article/290515" TargetMode="External"/><Relationship Id="rId1731" Type="http://schemas.openxmlformats.org/officeDocument/2006/relationships/hyperlink" Target="https://thunhoon.com/article/290516" TargetMode="External"/><Relationship Id="rId1732" Type="http://schemas.openxmlformats.org/officeDocument/2006/relationships/hyperlink" Target="https://thunhoon.com/article/290516" TargetMode="External"/><Relationship Id="rId1733" Type="http://schemas.openxmlformats.org/officeDocument/2006/relationships/hyperlink" Target="https://thunhoon.com/article/290525" TargetMode="External"/><Relationship Id="rId1734" Type="http://schemas.openxmlformats.org/officeDocument/2006/relationships/hyperlink" Target="https://thunhoon.com/article/290525" TargetMode="External"/><Relationship Id="rId1735" Type="http://schemas.openxmlformats.org/officeDocument/2006/relationships/hyperlink" Target="https://thunhoon.com/article/290525" TargetMode="External"/><Relationship Id="rId1736" Type="http://schemas.openxmlformats.org/officeDocument/2006/relationships/hyperlink" Target="https://thunhoon.com/article/290526" TargetMode="External"/><Relationship Id="rId1737" Type="http://schemas.openxmlformats.org/officeDocument/2006/relationships/hyperlink" Target="https://thunhoon.com/article/290528" TargetMode="External"/><Relationship Id="rId1738" Type="http://schemas.openxmlformats.org/officeDocument/2006/relationships/hyperlink" Target="https://thunhoon.com/article/290528" TargetMode="External"/><Relationship Id="rId1739" Type="http://schemas.openxmlformats.org/officeDocument/2006/relationships/hyperlink" Target="https://thunhoon.com/article/290532" TargetMode="External"/><Relationship Id="rId1720" Type="http://schemas.openxmlformats.org/officeDocument/2006/relationships/hyperlink" Target="https://thunhoon.com/article/290503" TargetMode="External"/><Relationship Id="rId1721" Type="http://schemas.openxmlformats.org/officeDocument/2006/relationships/hyperlink" Target="https://thunhoon.com/article/290508" TargetMode="External"/><Relationship Id="rId1722" Type="http://schemas.openxmlformats.org/officeDocument/2006/relationships/hyperlink" Target="https://thunhoon.com/article/290509" TargetMode="External"/><Relationship Id="rId1723" Type="http://schemas.openxmlformats.org/officeDocument/2006/relationships/hyperlink" Target="https://thunhoon.com/article/290504" TargetMode="External"/><Relationship Id="rId1724" Type="http://schemas.openxmlformats.org/officeDocument/2006/relationships/hyperlink" Target="https://thunhoon.com/article/290504" TargetMode="External"/><Relationship Id="rId1725" Type="http://schemas.openxmlformats.org/officeDocument/2006/relationships/hyperlink" Target="https://thunhoon.com/article/290505" TargetMode="External"/><Relationship Id="rId1726" Type="http://schemas.openxmlformats.org/officeDocument/2006/relationships/hyperlink" Target="https://thunhoon.com/article/290491" TargetMode="External"/><Relationship Id="rId1727" Type="http://schemas.openxmlformats.org/officeDocument/2006/relationships/hyperlink" Target="https://thunhoon.com/article/290492" TargetMode="External"/><Relationship Id="rId1728" Type="http://schemas.openxmlformats.org/officeDocument/2006/relationships/hyperlink" Target="https://thunhoon.com/article/290494" TargetMode="External"/><Relationship Id="rId1729" Type="http://schemas.openxmlformats.org/officeDocument/2006/relationships/hyperlink" Target="https://thunhoon.com/article/290515" TargetMode="External"/><Relationship Id="rId1752" Type="http://schemas.openxmlformats.org/officeDocument/2006/relationships/hyperlink" Target="https://thunhoon.com/article/290558" TargetMode="External"/><Relationship Id="rId1753" Type="http://schemas.openxmlformats.org/officeDocument/2006/relationships/hyperlink" Target="https://thunhoon.com/article/290558" TargetMode="External"/><Relationship Id="rId1754" Type="http://schemas.openxmlformats.org/officeDocument/2006/relationships/hyperlink" Target="https://thunhoon.com/article/290559" TargetMode="External"/><Relationship Id="rId1755" Type="http://schemas.openxmlformats.org/officeDocument/2006/relationships/hyperlink" Target="https://thunhoon.com/article/290559" TargetMode="External"/><Relationship Id="rId1756" Type="http://schemas.openxmlformats.org/officeDocument/2006/relationships/hyperlink" Target="https://thunhoon.com/article/290563" TargetMode="External"/><Relationship Id="rId1757" Type="http://schemas.openxmlformats.org/officeDocument/2006/relationships/hyperlink" Target="https://thunhoon.com/article/290568" TargetMode="External"/><Relationship Id="rId1758" Type="http://schemas.openxmlformats.org/officeDocument/2006/relationships/hyperlink" Target="https://thunhoon.com/article/290568" TargetMode="External"/><Relationship Id="rId1759" Type="http://schemas.openxmlformats.org/officeDocument/2006/relationships/hyperlink" Target="https://thunhoon.com/article/290569" TargetMode="External"/><Relationship Id="rId1750" Type="http://schemas.openxmlformats.org/officeDocument/2006/relationships/hyperlink" Target="https://thunhoon.com/article/290553" TargetMode="External"/><Relationship Id="rId1751" Type="http://schemas.openxmlformats.org/officeDocument/2006/relationships/hyperlink" Target="https://thunhoon.com/article/290553" TargetMode="External"/><Relationship Id="rId1741" Type="http://schemas.openxmlformats.org/officeDocument/2006/relationships/hyperlink" Target="https://thunhoon.com/article/290546" TargetMode="External"/><Relationship Id="rId1742" Type="http://schemas.openxmlformats.org/officeDocument/2006/relationships/hyperlink" Target="https://thunhoon.com/article/290548" TargetMode="External"/><Relationship Id="rId1743" Type="http://schemas.openxmlformats.org/officeDocument/2006/relationships/hyperlink" Target="https://thunhoon.com/article/290549" TargetMode="External"/><Relationship Id="rId1744" Type="http://schemas.openxmlformats.org/officeDocument/2006/relationships/hyperlink" Target="https://thunhoon.com/article/290549" TargetMode="External"/><Relationship Id="rId1745" Type="http://schemas.openxmlformats.org/officeDocument/2006/relationships/hyperlink" Target="https://thunhoon.com/article/290549" TargetMode="External"/><Relationship Id="rId1746" Type="http://schemas.openxmlformats.org/officeDocument/2006/relationships/hyperlink" Target="https://thunhoon.com/article/290550" TargetMode="External"/><Relationship Id="rId1747" Type="http://schemas.openxmlformats.org/officeDocument/2006/relationships/hyperlink" Target="https://thunhoon.com/article/290552" TargetMode="External"/><Relationship Id="rId1748" Type="http://schemas.openxmlformats.org/officeDocument/2006/relationships/hyperlink" Target="https://thunhoon.com/article/290552" TargetMode="External"/><Relationship Id="rId1749" Type="http://schemas.openxmlformats.org/officeDocument/2006/relationships/hyperlink" Target="https://thunhoon.com/article/290553" TargetMode="External"/><Relationship Id="rId1740" Type="http://schemas.openxmlformats.org/officeDocument/2006/relationships/hyperlink" Target="https://thunhoon.com/article/290532" TargetMode="External"/><Relationship Id="rId5291" Type="http://schemas.openxmlformats.org/officeDocument/2006/relationships/hyperlink" Target="https://thunhoon.com/article/283466" TargetMode="External"/><Relationship Id="rId5292" Type="http://schemas.openxmlformats.org/officeDocument/2006/relationships/hyperlink" Target="https://thunhoon.com/article/283466" TargetMode="External"/><Relationship Id="rId5290" Type="http://schemas.openxmlformats.org/officeDocument/2006/relationships/hyperlink" Target="https://thunhoon.com/article/283468" TargetMode="External"/><Relationship Id="rId5295" Type="http://schemas.openxmlformats.org/officeDocument/2006/relationships/hyperlink" Target="https://thunhoon.com/article/283463" TargetMode="External"/><Relationship Id="rId5296" Type="http://schemas.openxmlformats.org/officeDocument/2006/relationships/hyperlink" Target="https://thunhoon.com/article/283462" TargetMode="External"/><Relationship Id="rId5293" Type="http://schemas.openxmlformats.org/officeDocument/2006/relationships/hyperlink" Target="https://thunhoon.com/article/283466" TargetMode="External"/><Relationship Id="rId5294" Type="http://schemas.openxmlformats.org/officeDocument/2006/relationships/hyperlink" Target="https://thunhoon.com/article/283463" TargetMode="External"/><Relationship Id="rId5299" Type="http://schemas.openxmlformats.org/officeDocument/2006/relationships/hyperlink" Target="https://thunhoon.com/article/283460" TargetMode="External"/><Relationship Id="rId5297" Type="http://schemas.openxmlformats.org/officeDocument/2006/relationships/hyperlink" Target="https://thunhoon.com/article/283462" TargetMode="External"/><Relationship Id="rId5298" Type="http://schemas.openxmlformats.org/officeDocument/2006/relationships/hyperlink" Target="https://thunhoon.com/article/283460" TargetMode="External"/><Relationship Id="rId5280" Type="http://schemas.openxmlformats.org/officeDocument/2006/relationships/hyperlink" Target="https://thunhoon.com/article/283505" TargetMode="External"/><Relationship Id="rId5281" Type="http://schemas.openxmlformats.org/officeDocument/2006/relationships/hyperlink" Target="https://thunhoon.com/article/283504" TargetMode="External"/><Relationship Id="rId5284" Type="http://schemas.openxmlformats.org/officeDocument/2006/relationships/hyperlink" Target="https://thunhoon.com/article/283499" TargetMode="External"/><Relationship Id="rId5285" Type="http://schemas.openxmlformats.org/officeDocument/2006/relationships/hyperlink" Target="https://thunhoon.com/article/283499" TargetMode="External"/><Relationship Id="rId5282" Type="http://schemas.openxmlformats.org/officeDocument/2006/relationships/hyperlink" Target="https://thunhoon.com/article/283504" TargetMode="External"/><Relationship Id="rId5283" Type="http://schemas.openxmlformats.org/officeDocument/2006/relationships/hyperlink" Target="https://thunhoon.com/article/283504" TargetMode="External"/><Relationship Id="rId5288" Type="http://schemas.openxmlformats.org/officeDocument/2006/relationships/hyperlink" Target="https://thunhoon.com/article/283477" TargetMode="External"/><Relationship Id="rId5289" Type="http://schemas.openxmlformats.org/officeDocument/2006/relationships/hyperlink" Target="https://thunhoon.com/article/283474" TargetMode="External"/><Relationship Id="rId5286" Type="http://schemas.openxmlformats.org/officeDocument/2006/relationships/hyperlink" Target="https://thunhoon.com/article/283491" TargetMode="External"/><Relationship Id="rId5287" Type="http://schemas.openxmlformats.org/officeDocument/2006/relationships/hyperlink" Target="https://thunhoon.com/article/283482" TargetMode="External"/><Relationship Id="rId1710" Type="http://schemas.openxmlformats.org/officeDocument/2006/relationships/hyperlink" Target="https://thunhoon.com/article/290457" TargetMode="External"/><Relationship Id="rId1711" Type="http://schemas.openxmlformats.org/officeDocument/2006/relationships/hyperlink" Target="https://thunhoon.com/article/290458" TargetMode="External"/><Relationship Id="rId1712" Type="http://schemas.openxmlformats.org/officeDocument/2006/relationships/hyperlink" Target="https://thunhoon.com/article/290461" TargetMode="External"/><Relationship Id="rId1713" Type="http://schemas.openxmlformats.org/officeDocument/2006/relationships/hyperlink" Target="https://thunhoon.com/article/290465" TargetMode="External"/><Relationship Id="rId1714" Type="http://schemas.openxmlformats.org/officeDocument/2006/relationships/hyperlink" Target="https://thunhoon.com/article/290468" TargetMode="External"/><Relationship Id="rId1715" Type="http://schemas.openxmlformats.org/officeDocument/2006/relationships/hyperlink" Target="https://thunhoon.com/article/290469" TargetMode="External"/><Relationship Id="rId1716" Type="http://schemas.openxmlformats.org/officeDocument/2006/relationships/hyperlink" Target="https://thunhoon.com/article/290477" TargetMode="External"/><Relationship Id="rId1717" Type="http://schemas.openxmlformats.org/officeDocument/2006/relationships/hyperlink" Target="https://thunhoon.com/article/290480" TargetMode="External"/><Relationship Id="rId1718" Type="http://schemas.openxmlformats.org/officeDocument/2006/relationships/hyperlink" Target="https://thunhoon.com/article/290483" TargetMode="External"/><Relationship Id="rId1719" Type="http://schemas.openxmlformats.org/officeDocument/2006/relationships/hyperlink" Target="https://thunhoon.com/article/290485" TargetMode="External"/><Relationship Id="rId1700" Type="http://schemas.openxmlformats.org/officeDocument/2006/relationships/hyperlink" Target="https://thunhoon.com/article/290441" TargetMode="External"/><Relationship Id="rId1701" Type="http://schemas.openxmlformats.org/officeDocument/2006/relationships/hyperlink" Target="https://thunhoon.com/article/290441" TargetMode="External"/><Relationship Id="rId1702" Type="http://schemas.openxmlformats.org/officeDocument/2006/relationships/hyperlink" Target="https://thunhoon.com/article/290445" TargetMode="External"/><Relationship Id="rId1703" Type="http://schemas.openxmlformats.org/officeDocument/2006/relationships/hyperlink" Target="https://thunhoon.com/article/290446" TargetMode="External"/><Relationship Id="rId1704" Type="http://schemas.openxmlformats.org/officeDocument/2006/relationships/hyperlink" Target="https://thunhoon.com/article/290447" TargetMode="External"/><Relationship Id="rId1705" Type="http://schemas.openxmlformats.org/officeDocument/2006/relationships/hyperlink" Target="https://thunhoon.com/article/290447" TargetMode="External"/><Relationship Id="rId1706" Type="http://schemas.openxmlformats.org/officeDocument/2006/relationships/hyperlink" Target="https://thunhoon.com/article/290454" TargetMode="External"/><Relationship Id="rId1707" Type="http://schemas.openxmlformats.org/officeDocument/2006/relationships/hyperlink" Target="https://thunhoon.com/article/290454" TargetMode="External"/><Relationship Id="rId1708" Type="http://schemas.openxmlformats.org/officeDocument/2006/relationships/hyperlink" Target="https://thunhoon.com/article/290455" TargetMode="External"/><Relationship Id="rId1709" Type="http://schemas.openxmlformats.org/officeDocument/2006/relationships/hyperlink" Target="https://thunhoon.com/article/290457" TargetMode="External"/><Relationship Id="rId40" Type="http://schemas.openxmlformats.org/officeDocument/2006/relationships/hyperlink" Target="https://thunhoon.com/article/285738" TargetMode="External"/><Relationship Id="rId42" Type="http://schemas.openxmlformats.org/officeDocument/2006/relationships/hyperlink" Target="https://thunhoon.com/article/285748" TargetMode="External"/><Relationship Id="rId41" Type="http://schemas.openxmlformats.org/officeDocument/2006/relationships/hyperlink" Target="https://thunhoon.com/article/285738" TargetMode="External"/><Relationship Id="rId44" Type="http://schemas.openxmlformats.org/officeDocument/2006/relationships/hyperlink" Target="https://thunhoon.com/article/285753" TargetMode="External"/><Relationship Id="rId43" Type="http://schemas.openxmlformats.org/officeDocument/2006/relationships/hyperlink" Target="https://thunhoon.com/article/285751" TargetMode="External"/><Relationship Id="rId46" Type="http://schemas.openxmlformats.org/officeDocument/2006/relationships/hyperlink" Target="https://thunhoon.com/article/285755" TargetMode="External"/><Relationship Id="rId45" Type="http://schemas.openxmlformats.org/officeDocument/2006/relationships/hyperlink" Target="https://thunhoon.com/article/285753" TargetMode="External"/><Relationship Id="rId48" Type="http://schemas.openxmlformats.org/officeDocument/2006/relationships/hyperlink" Target="https://thunhoon.com/article/285780" TargetMode="External"/><Relationship Id="rId47" Type="http://schemas.openxmlformats.org/officeDocument/2006/relationships/hyperlink" Target="https://thunhoon.com/article/285755" TargetMode="External"/><Relationship Id="rId49" Type="http://schemas.openxmlformats.org/officeDocument/2006/relationships/hyperlink" Target="https://thunhoon.com/article/285780" TargetMode="External"/><Relationship Id="rId31" Type="http://schemas.openxmlformats.org/officeDocument/2006/relationships/hyperlink" Target="https://thunhoon.com/article/285722" TargetMode="External"/><Relationship Id="rId30" Type="http://schemas.openxmlformats.org/officeDocument/2006/relationships/hyperlink" Target="https://thunhoon.com/article/285718" TargetMode="External"/><Relationship Id="rId33" Type="http://schemas.openxmlformats.org/officeDocument/2006/relationships/hyperlink" Target="https://thunhoon.com/article/285716" TargetMode="External"/><Relationship Id="rId32" Type="http://schemas.openxmlformats.org/officeDocument/2006/relationships/hyperlink" Target="https://thunhoon.com/article/285714" TargetMode="External"/><Relationship Id="rId35" Type="http://schemas.openxmlformats.org/officeDocument/2006/relationships/hyperlink" Target="https://thunhoon.com/article/285733" TargetMode="External"/><Relationship Id="rId34" Type="http://schemas.openxmlformats.org/officeDocument/2006/relationships/hyperlink" Target="https://thunhoon.com/article/285730" TargetMode="External"/><Relationship Id="rId37" Type="http://schemas.openxmlformats.org/officeDocument/2006/relationships/hyperlink" Target="https://thunhoon.com/article/285736" TargetMode="External"/><Relationship Id="rId36" Type="http://schemas.openxmlformats.org/officeDocument/2006/relationships/hyperlink" Target="https://thunhoon.com/article/285735" TargetMode="External"/><Relationship Id="rId39" Type="http://schemas.openxmlformats.org/officeDocument/2006/relationships/hyperlink" Target="https://thunhoon.com/article/285737" TargetMode="External"/><Relationship Id="rId38" Type="http://schemas.openxmlformats.org/officeDocument/2006/relationships/hyperlink" Target="https://thunhoon.com/article/285737" TargetMode="External"/><Relationship Id="rId20" Type="http://schemas.openxmlformats.org/officeDocument/2006/relationships/hyperlink" Target="https://thunhoon.com/article/285654" TargetMode="External"/><Relationship Id="rId22" Type="http://schemas.openxmlformats.org/officeDocument/2006/relationships/hyperlink" Target="https://thunhoon.com/article/285658" TargetMode="External"/><Relationship Id="rId21" Type="http://schemas.openxmlformats.org/officeDocument/2006/relationships/hyperlink" Target="https://thunhoon.com/article/285658" TargetMode="External"/><Relationship Id="rId24" Type="http://schemas.openxmlformats.org/officeDocument/2006/relationships/hyperlink" Target="https://thunhoon.com/article/285669" TargetMode="External"/><Relationship Id="rId23" Type="http://schemas.openxmlformats.org/officeDocument/2006/relationships/hyperlink" Target="https://thunhoon.com/article/285669" TargetMode="External"/><Relationship Id="rId26" Type="http://schemas.openxmlformats.org/officeDocument/2006/relationships/hyperlink" Target="https://thunhoon.com/article/285674" TargetMode="External"/><Relationship Id="rId25" Type="http://schemas.openxmlformats.org/officeDocument/2006/relationships/hyperlink" Target="https://thunhoon.com/article/285674" TargetMode="External"/><Relationship Id="rId28" Type="http://schemas.openxmlformats.org/officeDocument/2006/relationships/hyperlink" Target="https://thunhoon.com/article/285682" TargetMode="External"/><Relationship Id="rId27" Type="http://schemas.openxmlformats.org/officeDocument/2006/relationships/hyperlink" Target="https://thunhoon.com/article/285675" TargetMode="External"/><Relationship Id="rId29" Type="http://schemas.openxmlformats.org/officeDocument/2006/relationships/hyperlink" Target="https://thunhoon.com/article/285703" TargetMode="External"/><Relationship Id="rId11" Type="http://schemas.openxmlformats.org/officeDocument/2006/relationships/hyperlink" Target="https://thunhoon.com/article/285627" TargetMode="External"/><Relationship Id="rId10" Type="http://schemas.openxmlformats.org/officeDocument/2006/relationships/hyperlink" Target="https://thunhoon.com/article/285634" TargetMode="External"/><Relationship Id="rId13" Type="http://schemas.openxmlformats.org/officeDocument/2006/relationships/hyperlink" Target="https://thunhoon.com/article/285639" TargetMode="External"/><Relationship Id="rId12" Type="http://schemas.openxmlformats.org/officeDocument/2006/relationships/hyperlink" Target="https://thunhoon.com/article/285628" TargetMode="External"/><Relationship Id="rId15" Type="http://schemas.openxmlformats.org/officeDocument/2006/relationships/hyperlink" Target="https://thunhoon.com/article/285646" TargetMode="External"/><Relationship Id="rId14" Type="http://schemas.openxmlformats.org/officeDocument/2006/relationships/hyperlink" Target="https://thunhoon.com/article/285642" TargetMode="External"/><Relationship Id="rId17" Type="http://schemas.openxmlformats.org/officeDocument/2006/relationships/hyperlink" Target="https://thunhoon.com/article/285648" TargetMode="External"/><Relationship Id="rId16" Type="http://schemas.openxmlformats.org/officeDocument/2006/relationships/hyperlink" Target="https://thunhoon.com/article/285646" TargetMode="External"/><Relationship Id="rId19" Type="http://schemas.openxmlformats.org/officeDocument/2006/relationships/hyperlink" Target="https://thunhoon.com/article/285651" TargetMode="External"/><Relationship Id="rId18" Type="http://schemas.openxmlformats.org/officeDocument/2006/relationships/hyperlink" Target="https://thunhoon.com/article/285651" TargetMode="External"/><Relationship Id="rId84" Type="http://schemas.openxmlformats.org/officeDocument/2006/relationships/hyperlink" Target="https://thunhoon.com/article/285837" TargetMode="External"/><Relationship Id="rId1774" Type="http://schemas.openxmlformats.org/officeDocument/2006/relationships/hyperlink" Target="https://thunhoon.com/article/290591" TargetMode="External"/><Relationship Id="rId83" Type="http://schemas.openxmlformats.org/officeDocument/2006/relationships/hyperlink" Target="https://thunhoon.com/article/285837" TargetMode="External"/><Relationship Id="rId1775" Type="http://schemas.openxmlformats.org/officeDocument/2006/relationships/hyperlink" Target="https://thunhoon.com/article/290591" TargetMode="External"/><Relationship Id="rId86" Type="http://schemas.openxmlformats.org/officeDocument/2006/relationships/hyperlink" Target="https://thunhoon.com/article/285871" TargetMode="External"/><Relationship Id="rId1776" Type="http://schemas.openxmlformats.org/officeDocument/2006/relationships/hyperlink" Target="https://thunhoon.com/article/290592" TargetMode="External"/><Relationship Id="rId85" Type="http://schemas.openxmlformats.org/officeDocument/2006/relationships/hyperlink" Target="https://thunhoon.com/article/285840" TargetMode="External"/><Relationship Id="rId1777" Type="http://schemas.openxmlformats.org/officeDocument/2006/relationships/hyperlink" Target="https://thunhoon.com/article/290592" TargetMode="External"/><Relationship Id="rId88" Type="http://schemas.openxmlformats.org/officeDocument/2006/relationships/hyperlink" Target="https://thunhoon.com/article/285863" TargetMode="External"/><Relationship Id="rId1778" Type="http://schemas.openxmlformats.org/officeDocument/2006/relationships/hyperlink" Target="https://thunhoon.com/article/290592" TargetMode="External"/><Relationship Id="rId87" Type="http://schemas.openxmlformats.org/officeDocument/2006/relationships/hyperlink" Target="https://thunhoon.com/article/285872" TargetMode="External"/><Relationship Id="rId1779" Type="http://schemas.openxmlformats.org/officeDocument/2006/relationships/hyperlink" Target="https://thunhoon.com/article/290594" TargetMode="External"/><Relationship Id="rId89" Type="http://schemas.openxmlformats.org/officeDocument/2006/relationships/hyperlink" Target="https://thunhoon.com/article/285864" TargetMode="External"/><Relationship Id="rId80" Type="http://schemas.openxmlformats.org/officeDocument/2006/relationships/hyperlink" Target="https://thunhoon.com/article/285823" TargetMode="External"/><Relationship Id="rId82" Type="http://schemas.openxmlformats.org/officeDocument/2006/relationships/hyperlink" Target="https://thunhoon.com/article/285835" TargetMode="External"/><Relationship Id="rId81" Type="http://schemas.openxmlformats.org/officeDocument/2006/relationships/hyperlink" Target="https://thunhoon.com/article/285823" TargetMode="External"/><Relationship Id="rId1770" Type="http://schemas.openxmlformats.org/officeDocument/2006/relationships/hyperlink" Target="https://thunhoon.com/article/290604" TargetMode="External"/><Relationship Id="rId1771" Type="http://schemas.openxmlformats.org/officeDocument/2006/relationships/hyperlink" Target="https://thunhoon.com/article/290604" TargetMode="External"/><Relationship Id="rId1772" Type="http://schemas.openxmlformats.org/officeDocument/2006/relationships/hyperlink" Target="https://thunhoon.com/article/290599" TargetMode="External"/><Relationship Id="rId1773" Type="http://schemas.openxmlformats.org/officeDocument/2006/relationships/hyperlink" Target="https://thunhoon.com/article/290601" TargetMode="External"/><Relationship Id="rId73" Type="http://schemas.openxmlformats.org/officeDocument/2006/relationships/hyperlink" Target="https://thunhoon.com/article/285812" TargetMode="External"/><Relationship Id="rId1763" Type="http://schemas.openxmlformats.org/officeDocument/2006/relationships/hyperlink" Target="https://thunhoon.com/article/290570" TargetMode="External"/><Relationship Id="rId72" Type="http://schemas.openxmlformats.org/officeDocument/2006/relationships/hyperlink" Target="https://thunhoon.com/article/285811" TargetMode="External"/><Relationship Id="rId1764" Type="http://schemas.openxmlformats.org/officeDocument/2006/relationships/hyperlink" Target="https://thunhoon.com/article/290571" TargetMode="External"/><Relationship Id="rId75" Type="http://schemas.openxmlformats.org/officeDocument/2006/relationships/hyperlink" Target="https://thunhoon.com/article/285812" TargetMode="External"/><Relationship Id="rId1765" Type="http://schemas.openxmlformats.org/officeDocument/2006/relationships/hyperlink" Target="https://thunhoon.com/article/290571" TargetMode="External"/><Relationship Id="rId74" Type="http://schemas.openxmlformats.org/officeDocument/2006/relationships/hyperlink" Target="https://thunhoon.com/article/285812" TargetMode="External"/><Relationship Id="rId1766" Type="http://schemas.openxmlformats.org/officeDocument/2006/relationships/hyperlink" Target="https://thunhoon.com/article/290602" TargetMode="External"/><Relationship Id="rId77" Type="http://schemas.openxmlformats.org/officeDocument/2006/relationships/hyperlink" Target="https://thunhoon.com/article/285820" TargetMode="External"/><Relationship Id="rId1767" Type="http://schemas.openxmlformats.org/officeDocument/2006/relationships/hyperlink" Target="https://thunhoon.com/article/290602" TargetMode="External"/><Relationship Id="rId76" Type="http://schemas.openxmlformats.org/officeDocument/2006/relationships/hyperlink" Target="https://thunhoon.com/article/285816" TargetMode="External"/><Relationship Id="rId1768" Type="http://schemas.openxmlformats.org/officeDocument/2006/relationships/hyperlink" Target="https://thunhoon.com/article/290603" TargetMode="External"/><Relationship Id="rId79" Type="http://schemas.openxmlformats.org/officeDocument/2006/relationships/hyperlink" Target="https://thunhoon.com/article/285821" TargetMode="External"/><Relationship Id="rId1769" Type="http://schemas.openxmlformats.org/officeDocument/2006/relationships/hyperlink" Target="https://thunhoon.com/article/290604" TargetMode="External"/><Relationship Id="rId78" Type="http://schemas.openxmlformats.org/officeDocument/2006/relationships/hyperlink" Target="https://thunhoon.com/article/285820" TargetMode="External"/><Relationship Id="rId71" Type="http://schemas.openxmlformats.org/officeDocument/2006/relationships/hyperlink" Target="https://thunhoon.com/article/285811" TargetMode="External"/><Relationship Id="rId70" Type="http://schemas.openxmlformats.org/officeDocument/2006/relationships/hyperlink" Target="https://thunhoon.com/article/285805" TargetMode="External"/><Relationship Id="rId1760" Type="http://schemas.openxmlformats.org/officeDocument/2006/relationships/hyperlink" Target="https://thunhoon.com/article/290569" TargetMode="External"/><Relationship Id="rId1761" Type="http://schemas.openxmlformats.org/officeDocument/2006/relationships/hyperlink" Target="https://thunhoon.com/article/290569" TargetMode="External"/><Relationship Id="rId1762" Type="http://schemas.openxmlformats.org/officeDocument/2006/relationships/hyperlink" Target="https://thunhoon.com/article/290570" TargetMode="External"/><Relationship Id="rId62" Type="http://schemas.openxmlformats.org/officeDocument/2006/relationships/hyperlink" Target="https://thunhoon.com/article/285792" TargetMode="External"/><Relationship Id="rId1796" Type="http://schemas.openxmlformats.org/officeDocument/2006/relationships/hyperlink" Target="https://thunhoon.com/article/290625" TargetMode="External"/><Relationship Id="rId61" Type="http://schemas.openxmlformats.org/officeDocument/2006/relationships/hyperlink" Target="https://thunhoon.com/article/285792" TargetMode="External"/><Relationship Id="rId1797" Type="http://schemas.openxmlformats.org/officeDocument/2006/relationships/hyperlink" Target="https://thunhoon.com/article/290631" TargetMode="External"/><Relationship Id="rId64" Type="http://schemas.openxmlformats.org/officeDocument/2006/relationships/hyperlink" Target="https://thunhoon.com/article/285781" TargetMode="External"/><Relationship Id="rId1798" Type="http://schemas.openxmlformats.org/officeDocument/2006/relationships/hyperlink" Target="https://thunhoon.com/article/290634" TargetMode="External"/><Relationship Id="rId63" Type="http://schemas.openxmlformats.org/officeDocument/2006/relationships/hyperlink" Target="https://thunhoon.com/article/285793" TargetMode="External"/><Relationship Id="rId1799" Type="http://schemas.openxmlformats.org/officeDocument/2006/relationships/hyperlink" Target="https://thunhoon.com/article/290634" TargetMode="External"/><Relationship Id="rId66" Type="http://schemas.openxmlformats.org/officeDocument/2006/relationships/hyperlink" Target="https://thunhoon.com/article/285781" TargetMode="External"/><Relationship Id="rId65" Type="http://schemas.openxmlformats.org/officeDocument/2006/relationships/hyperlink" Target="https://thunhoon.com/article/285781" TargetMode="External"/><Relationship Id="rId68" Type="http://schemas.openxmlformats.org/officeDocument/2006/relationships/hyperlink" Target="https://thunhoon.com/article/285804" TargetMode="External"/><Relationship Id="rId67" Type="http://schemas.openxmlformats.org/officeDocument/2006/relationships/hyperlink" Target="https://thunhoon.com/article/285803" TargetMode="External"/><Relationship Id="rId60" Type="http://schemas.openxmlformats.org/officeDocument/2006/relationships/hyperlink" Target="https://thunhoon.com/article/285791" TargetMode="External"/><Relationship Id="rId69" Type="http://schemas.openxmlformats.org/officeDocument/2006/relationships/hyperlink" Target="https://thunhoon.com/article/285804" TargetMode="External"/><Relationship Id="rId1790" Type="http://schemas.openxmlformats.org/officeDocument/2006/relationships/hyperlink" Target="https://thunhoon.com/article/290615" TargetMode="External"/><Relationship Id="rId1791" Type="http://schemas.openxmlformats.org/officeDocument/2006/relationships/hyperlink" Target="https://thunhoon.com/article/290615" TargetMode="External"/><Relationship Id="rId1792" Type="http://schemas.openxmlformats.org/officeDocument/2006/relationships/hyperlink" Target="https://thunhoon.com/article/290623" TargetMode="External"/><Relationship Id="rId1793" Type="http://schemas.openxmlformats.org/officeDocument/2006/relationships/hyperlink" Target="https://thunhoon.com/article/290623" TargetMode="External"/><Relationship Id="rId1794" Type="http://schemas.openxmlformats.org/officeDocument/2006/relationships/hyperlink" Target="https://thunhoon.com/article/290623" TargetMode="External"/><Relationship Id="rId1795" Type="http://schemas.openxmlformats.org/officeDocument/2006/relationships/hyperlink" Target="https://thunhoon.com/article/290625" TargetMode="External"/><Relationship Id="rId51" Type="http://schemas.openxmlformats.org/officeDocument/2006/relationships/hyperlink" Target="https://thunhoon.com/article/285794" TargetMode="External"/><Relationship Id="rId1785" Type="http://schemas.openxmlformats.org/officeDocument/2006/relationships/hyperlink" Target="https://thunhoon.com/article/290613" TargetMode="External"/><Relationship Id="rId50" Type="http://schemas.openxmlformats.org/officeDocument/2006/relationships/hyperlink" Target="https://thunhoon.com/article/285794" TargetMode="External"/><Relationship Id="rId1786" Type="http://schemas.openxmlformats.org/officeDocument/2006/relationships/hyperlink" Target="https://thunhoon.com/article/290614" TargetMode="External"/><Relationship Id="rId53" Type="http://schemas.openxmlformats.org/officeDocument/2006/relationships/hyperlink" Target="https://thunhoon.com/article/285787" TargetMode="External"/><Relationship Id="rId1787" Type="http://schemas.openxmlformats.org/officeDocument/2006/relationships/hyperlink" Target="https://thunhoon.com/article/290614" TargetMode="External"/><Relationship Id="rId52" Type="http://schemas.openxmlformats.org/officeDocument/2006/relationships/hyperlink" Target="https://thunhoon.com/article/285794" TargetMode="External"/><Relationship Id="rId1788" Type="http://schemas.openxmlformats.org/officeDocument/2006/relationships/hyperlink" Target="https://thunhoon.com/article/290615" TargetMode="External"/><Relationship Id="rId55" Type="http://schemas.openxmlformats.org/officeDocument/2006/relationships/hyperlink" Target="https://thunhoon.com/article/285788" TargetMode="External"/><Relationship Id="rId1789" Type="http://schemas.openxmlformats.org/officeDocument/2006/relationships/hyperlink" Target="https://thunhoon.com/article/290615" TargetMode="External"/><Relationship Id="rId54" Type="http://schemas.openxmlformats.org/officeDocument/2006/relationships/hyperlink" Target="https://thunhoon.com/article/285787" TargetMode="External"/><Relationship Id="rId57" Type="http://schemas.openxmlformats.org/officeDocument/2006/relationships/hyperlink" Target="https://thunhoon.com/article/285789" TargetMode="External"/><Relationship Id="rId56" Type="http://schemas.openxmlformats.org/officeDocument/2006/relationships/hyperlink" Target="https://thunhoon.com/article/285788" TargetMode="External"/><Relationship Id="rId59" Type="http://schemas.openxmlformats.org/officeDocument/2006/relationships/hyperlink" Target="https://thunhoon.com/article/285791" TargetMode="External"/><Relationship Id="rId58" Type="http://schemas.openxmlformats.org/officeDocument/2006/relationships/hyperlink" Target="https://thunhoon.com/article/285791" TargetMode="External"/><Relationship Id="rId1780" Type="http://schemas.openxmlformats.org/officeDocument/2006/relationships/hyperlink" Target="https://thunhoon.com/article/290594" TargetMode="External"/><Relationship Id="rId1781" Type="http://schemas.openxmlformats.org/officeDocument/2006/relationships/hyperlink" Target="https://thunhoon.com/article/290595" TargetMode="External"/><Relationship Id="rId1782" Type="http://schemas.openxmlformats.org/officeDocument/2006/relationships/hyperlink" Target="https://thunhoon.com/article/290595" TargetMode="External"/><Relationship Id="rId1783" Type="http://schemas.openxmlformats.org/officeDocument/2006/relationships/hyperlink" Target="https://thunhoon.com/article/290595" TargetMode="External"/><Relationship Id="rId1784" Type="http://schemas.openxmlformats.org/officeDocument/2006/relationships/hyperlink" Target="https://thunhoon.com/article/290610" TargetMode="External"/><Relationship Id="rId6627" Type="http://schemas.openxmlformats.org/officeDocument/2006/relationships/hyperlink" Target="https://www.bangkokbiznews.com/finance/stock/1138275" TargetMode="External"/><Relationship Id="rId7959" Type="http://schemas.openxmlformats.org/officeDocument/2006/relationships/hyperlink" Target="https://www.bangkokbiznews.com/finance/stock/1114132" TargetMode="External"/><Relationship Id="rId6628" Type="http://schemas.openxmlformats.org/officeDocument/2006/relationships/hyperlink" Target="https://www.bangkokbiznews.com/finance/stock/1138260" TargetMode="External"/><Relationship Id="rId7958" Type="http://schemas.openxmlformats.org/officeDocument/2006/relationships/hyperlink" Target="https://www.bangkokbiznews.com/finance/stock/1114175" TargetMode="External"/><Relationship Id="rId6625" Type="http://schemas.openxmlformats.org/officeDocument/2006/relationships/hyperlink" Target="https://www.bangkokbiznews.com/finance/stock/1138335" TargetMode="External"/><Relationship Id="rId7957" Type="http://schemas.openxmlformats.org/officeDocument/2006/relationships/hyperlink" Target="https://www.bangkokbiznews.com/finance/stock/1114195" TargetMode="External"/><Relationship Id="rId6626" Type="http://schemas.openxmlformats.org/officeDocument/2006/relationships/hyperlink" Target="https://www.bangkokbiznews.com/finance/stock/1138268" TargetMode="External"/><Relationship Id="rId7956" Type="http://schemas.openxmlformats.org/officeDocument/2006/relationships/hyperlink" Target="https://www.bangkokbiznews.com/finance/stock/1114195" TargetMode="External"/><Relationship Id="rId6629" Type="http://schemas.openxmlformats.org/officeDocument/2006/relationships/hyperlink" Target="https://www.bangkokbiznews.com/finance/stock/1138257" TargetMode="External"/><Relationship Id="rId349" Type="http://schemas.openxmlformats.org/officeDocument/2006/relationships/hyperlink" Target="https://thunhoon.com/article/286736" TargetMode="External"/><Relationship Id="rId348" Type="http://schemas.openxmlformats.org/officeDocument/2006/relationships/hyperlink" Target="https://thunhoon.com/article/286733" TargetMode="External"/><Relationship Id="rId347" Type="http://schemas.openxmlformats.org/officeDocument/2006/relationships/hyperlink" Target="https://thunhoon.com/article/286733" TargetMode="External"/><Relationship Id="rId346" Type="http://schemas.openxmlformats.org/officeDocument/2006/relationships/hyperlink" Target="https://thunhoon.com/article/286728" TargetMode="External"/><Relationship Id="rId341" Type="http://schemas.openxmlformats.org/officeDocument/2006/relationships/hyperlink" Target="https://thunhoon.com/article/286699" TargetMode="External"/><Relationship Id="rId7951" Type="http://schemas.openxmlformats.org/officeDocument/2006/relationships/hyperlink" Target="https://www.bangkokbiznews.com/finance/stock/1114310" TargetMode="External"/><Relationship Id="rId340" Type="http://schemas.openxmlformats.org/officeDocument/2006/relationships/hyperlink" Target="https://thunhoon.com/article/286699" TargetMode="External"/><Relationship Id="rId6620" Type="http://schemas.openxmlformats.org/officeDocument/2006/relationships/hyperlink" Target="https://www.bangkokbiznews.com/finance/stock/1138395" TargetMode="External"/><Relationship Id="rId7950" Type="http://schemas.openxmlformats.org/officeDocument/2006/relationships/hyperlink" Target="https://www.bangkokbiznews.com/finance/stock/1114310" TargetMode="External"/><Relationship Id="rId345" Type="http://schemas.openxmlformats.org/officeDocument/2006/relationships/hyperlink" Target="https://thunhoon.com/article/286717" TargetMode="External"/><Relationship Id="rId6623" Type="http://schemas.openxmlformats.org/officeDocument/2006/relationships/hyperlink" Target="https://www.bangkokbiznews.com/finance/stock/1138355" TargetMode="External"/><Relationship Id="rId7955" Type="http://schemas.openxmlformats.org/officeDocument/2006/relationships/hyperlink" Target="https://www.bangkokbiznews.com/finance/stock/1114217" TargetMode="External"/><Relationship Id="rId344" Type="http://schemas.openxmlformats.org/officeDocument/2006/relationships/hyperlink" Target="https://thunhoon.com/article/286712" TargetMode="External"/><Relationship Id="rId6624" Type="http://schemas.openxmlformats.org/officeDocument/2006/relationships/hyperlink" Target="https://www.bangkokbiznews.com/finance/stock/1138125" TargetMode="External"/><Relationship Id="rId7954" Type="http://schemas.openxmlformats.org/officeDocument/2006/relationships/hyperlink" Target="https://www.bangkokbiznews.com/finance/stock/1114217" TargetMode="External"/><Relationship Id="rId343" Type="http://schemas.openxmlformats.org/officeDocument/2006/relationships/hyperlink" Target="https://thunhoon.com/article/286677" TargetMode="External"/><Relationship Id="rId6621" Type="http://schemas.openxmlformats.org/officeDocument/2006/relationships/hyperlink" Target="https://www.bangkokbiznews.com/finance/stock/1138414" TargetMode="External"/><Relationship Id="rId7953" Type="http://schemas.openxmlformats.org/officeDocument/2006/relationships/hyperlink" Target="https://www.bangkokbiznews.com/finance/stock/1114189" TargetMode="External"/><Relationship Id="rId342" Type="http://schemas.openxmlformats.org/officeDocument/2006/relationships/hyperlink" Target="https://thunhoon.com/article/286690" TargetMode="External"/><Relationship Id="rId6622" Type="http://schemas.openxmlformats.org/officeDocument/2006/relationships/hyperlink" Target="https://www.bangkokbiznews.com/finance/stock/1138385" TargetMode="External"/><Relationship Id="rId7952" Type="http://schemas.openxmlformats.org/officeDocument/2006/relationships/hyperlink" Target="https://www.bangkokbiznews.com/finance/stock/1114189" TargetMode="External"/><Relationship Id="rId6616" Type="http://schemas.openxmlformats.org/officeDocument/2006/relationships/hyperlink" Target="https://www.bangkokbiznews.com/finance/stock/1138445" TargetMode="External"/><Relationship Id="rId7948" Type="http://schemas.openxmlformats.org/officeDocument/2006/relationships/hyperlink" Target="https://www.bangkokbiznews.com/finance/stock/1114348" TargetMode="External"/><Relationship Id="rId6617" Type="http://schemas.openxmlformats.org/officeDocument/2006/relationships/hyperlink" Target="https://www.bangkokbiznews.com/finance/stock/1138444" TargetMode="External"/><Relationship Id="rId7947" Type="http://schemas.openxmlformats.org/officeDocument/2006/relationships/hyperlink" Target="https://www.bangkokbiznews.com/finance/stock/1114394" TargetMode="External"/><Relationship Id="rId6614" Type="http://schemas.openxmlformats.org/officeDocument/2006/relationships/hyperlink" Target="https://www.bangkokbiznews.com/finance/stock/1138488" TargetMode="External"/><Relationship Id="rId7946" Type="http://schemas.openxmlformats.org/officeDocument/2006/relationships/hyperlink" Target="https://www.bangkokbiznews.com/finance/stock/1114402" TargetMode="External"/><Relationship Id="rId6615" Type="http://schemas.openxmlformats.org/officeDocument/2006/relationships/hyperlink" Target="https://www.bangkokbiznews.com/finance/stock/1138467" TargetMode="External"/><Relationship Id="rId7945" Type="http://schemas.openxmlformats.org/officeDocument/2006/relationships/hyperlink" Target="https://www.bangkokbiznews.com/finance/stock/1114402" TargetMode="External"/><Relationship Id="rId6618" Type="http://schemas.openxmlformats.org/officeDocument/2006/relationships/hyperlink" Target="https://www.bangkokbiznews.com/finance/stock/1138442" TargetMode="External"/><Relationship Id="rId6619" Type="http://schemas.openxmlformats.org/officeDocument/2006/relationships/hyperlink" Target="https://www.bangkokbiznews.com/finance/stock/1138442" TargetMode="External"/><Relationship Id="rId7949" Type="http://schemas.openxmlformats.org/officeDocument/2006/relationships/hyperlink" Target="https://www.bangkokbiznews.com/finance/stock/1114342" TargetMode="External"/><Relationship Id="rId338" Type="http://schemas.openxmlformats.org/officeDocument/2006/relationships/hyperlink" Target="https://thunhoon.com/article/286698" TargetMode="External"/><Relationship Id="rId337" Type="http://schemas.openxmlformats.org/officeDocument/2006/relationships/hyperlink" Target="https://thunhoon.com/article/286695" TargetMode="External"/><Relationship Id="rId336" Type="http://schemas.openxmlformats.org/officeDocument/2006/relationships/hyperlink" Target="https://thunhoon.com/article/286670" TargetMode="External"/><Relationship Id="rId335" Type="http://schemas.openxmlformats.org/officeDocument/2006/relationships/hyperlink" Target="https://thunhoon.com/article/286663" TargetMode="External"/><Relationship Id="rId339" Type="http://schemas.openxmlformats.org/officeDocument/2006/relationships/hyperlink" Target="https://thunhoon.com/article/286698" TargetMode="External"/><Relationship Id="rId330" Type="http://schemas.openxmlformats.org/officeDocument/2006/relationships/hyperlink" Target="https://thunhoon.com/article/286647" TargetMode="External"/><Relationship Id="rId7940" Type="http://schemas.openxmlformats.org/officeDocument/2006/relationships/hyperlink" Target="https://www.bangkokbiznews.com/finance/stock/1114557" TargetMode="External"/><Relationship Id="rId334" Type="http://schemas.openxmlformats.org/officeDocument/2006/relationships/hyperlink" Target="https://thunhoon.com/article/286661" TargetMode="External"/><Relationship Id="rId6612" Type="http://schemas.openxmlformats.org/officeDocument/2006/relationships/hyperlink" Target="https://www.bangkokbiznews.com/finance/stock/1138496" TargetMode="External"/><Relationship Id="rId7944" Type="http://schemas.openxmlformats.org/officeDocument/2006/relationships/hyperlink" Target="https://www.bangkokbiznews.com/finance/stock/1114402" TargetMode="External"/><Relationship Id="rId333" Type="http://schemas.openxmlformats.org/officeDocument/2006/relationships/hyperlink" Target="https://thunhoon.com/article/286660" TargetMode="External"/><Relationship Id="rId6613" Type="http://schemas.openxmlformats.org/officeDocument/2006/relationships/hyperlink" Target="https://www.bangkokbiznews.com/finance/stock/1138514" TargetMode="External"/><Relationship Id="rId7943" Type="http://schemas.openxmlformats.org/officeDocument/2006/relationships/hyperlink" Target="https://www.bangkokbiznews.com/finance/stock/1114437" TargetMode="External"/><Relationship Id="rId332" Type="http://schemas.openxmlformats.org/officeDocument/2006/relationships/hyperlink" Target="https://thunhoon.com/article/286656" TargetMode="External"/><Relationship Id="rId6610" Type="http://schemas.openxmlformats.org/officeDocument/2006/relationships/hyperlink" Target="https://www.bangkokbiznews.com/finance/stock/1138539" TargetMode="External"/><Relationship Id="rId7942" Type="http://schemas.openxmlformats.org/officeDocument/2006/relationships/hyperlink" Target="https://www.bangkokbiznews.com/finance/stock/1114437" TargetMode="External"/><Relationship Id="rId331" Type="http://schemas.openxmlformats.org/officeDocument/2006/relationships/hyperlink" Target="https://thunhoon.com/article/286649" TargetMode="External"/><Relationship Id="rId6611" Type="http://schemas.openxmlformats.org/officeDocument/2006/relationships/hyperlink" Target="https://www.bangkokbiznews.com/finance/stock/1138496" TargetMode="External"/><Relationship Id="rId7941" Type="http://schemas.openxmlformats.org/officeDocument/2006/relationships/hyperlink" Target="https://www.bangkokbiznews.com/finance/stock/1114557" TargetMode="External"/><Relationship Id="rId5318" Type="http://schemas.openxmlformats.org/officeDocument/2006/relationships/hyperlink" Target="https://thunhoon.com/article/283554" TargetMode="External"/><Relationship Id="rId6649" Type="http://schemas.openxmlformats.org/officeDocument/2006/relationships/hyperlink" Target="https://www.bangkokbiznews.com/finance/stock/1137887" TargetMode="External"/><Relationship Id="rId5319" Type="http://schemas.openxmlformats.org/officeDocument/2006/relationships/hyperlink" Target="https://thunhoon.com/article/283554" TargetMode="External"/><Relationship Id="rId5316" Type="http://schemas.openxmlformats.org/officeDocument/2006/relationships/hyperlink" Target="https://thunhoon.com/article/283566" TargetMode="External"/><Relationship Id="rId6647" Type="http://schemas.openxmlformats.org/officeDocument/2006/relationships/hyperlink" Target="https://www.bangkokbiznews.com/finance/stock/1137898" TargetMode="External"/><Relationship Id="rId7979" Type="http://schemas.openxmlformats.org/officeDocument/2006/relationships/hyperlink" Target="https://www.bangkokbiznews.com/finance/stock/1113461" TargetMode="External"/><Relationship Id="rId5317" Type="http://schemas.openxmlformats.org/officeDocument/2006/relationships/hyperlink" Target="https://thunhoon.com/article/283556" TargetMode="External"/><Relationship Id="rId6648" Type="http://schemas.openxmlformats.org/officeDocument/2006/relationships/hyperlink" Target="https://www.bangkokbiznews.com/finance/stock/1137898" TargetMode="External"/><Relationship Id="rId7978" Type="http://schemas.openxmlformats.org/officeDocument/2006/relationships/hyperlink" Target="https://www.bangkokbiznews.com/finance/stock/1113494" TargetMode="External"/><Relationship Id="rId370" Type="http://schemas.openxmlformats.org/officeDocument/2006/relationships/hyperlink" Target="https://thunhoon.com/article/286814" TargetMode="External"/><Relationship Id="rId369" Type="http://schemas.openxmlformats.org/officeDocument/2006/relationships/hyperlink" Target="https://thunhoon.com/article/286813" TargetMode="External"/><Relationship Id="rId368" Type="http://schemas.openxmlformats.org/officeDocument/2006/relationships/hyperlink" Target="https://thunhoon.com/article/286812" TargetMode="External"/><Relationship Id="rId363" Type="http://schemas.openxmlformats.org/officeDocument/2006/relationships/hyperlink" Target="https://thunhoon.com/article/286790" TargetMode="External"/><Relationship Id="rId5310" Type="http://schemas.openxmlformats.org/officeDocument/2006/relationships/hyperlink" Target="https://thunhoon.com/article/283591" TargetMode="External"/><Relationship Id="rId6641" Type="http://schemas.openxmlformats.org/officeDocument/2006/relationships/hyperlink" Target="https://www.bangkokbiznews.com/finance/stock/1138021" TargetMode="External"/><Relationship Id="rId7973" Type="http://schemas.openxmlformats.org/officeDocument/2006/relationships/hyperlink" Target="https://www.bangkokbiznews.com/finance/stock/1113622" TargetMode="External"/><Relationship Id="rId362" Type="http://schemas.openxmlformats.org/officeDocument/2006/relationships/hyperlink" Target="https://thunhoon.com/article/286794" TargetMode="External"/><Relationship Id="rId5311" Type="http://schemas.openxmlformats.org/officeDocument/2006/relationships/hyperlink" Target="https://thunhoon.com/article/283591" TargetMode="External"/><Relationship Id="rId6642" Type="http://schemas.openxmlformats.org/officeDocument/2006/relationships/hyperlink" Target="https://www.bangkokbiznews.com/finance/stock/1138018" TargetMode="External"/><Relationship Id="rId7972" Type="http://schemas.openxmlformats.org/officeDocument/2006/relationships/hyperlink" Target="https://www.bangkokbiznews.com/finance/stock/1113817" TargetMode="External"/><Relationship Id="rId361" Type="http://schemas.openxmlformats.org/officeDocument/2006/relationships/hyperlink" Target="https://thunhoon.com/article/286794" TargetMode="External"/><Relationship Id="rId7971" Type="http://schemas.openxmlformats.org/officeDocument/2006/relationships/hyperlink" Target="https://www.bangkokbiznews.com/finance/stock/1113817" TargetMode="External"/><Relationship Id="rId360" Type="http://schemas.openxmlformats.org/officeDocument/2006/relationships/hyperlink" Target="https://thunhoon.com/article/286793" TargetMode="External"/><Relationship Id="rId6640" Type="http://schemas.openxmlformats.org/officeDocument/2006/relationships/hyperlink" Target="https://www.bangkokbiznews.com/finance/stock/1138031" TargetMode="External"/><Relationship Id="rId7970" Type="http://schemas.openxmlformats.org/officeDocument/2006/relationships/hyperlink" Target="https://www.bangkokbiznews.com/finance/stock/1113865" TargetMode="External"/><Relationship Id="rId367" Type="http://schemas.openxmlformats.org/officeDocument/2006/relationships/hyperlink" Target="https://thunhoon.com/article/286809" TargetMode="External"/><Relationship Id="rId5314" Type="http://schemas.openxmlformats.org/officeDocument/2006/relationships/hyperlink" Target="https://thunhoon.com/article/283566" TargetMode="External"/><Relationship Id="rId6645" Type="http://schemas.openxmlformats.org/officeDocument/2006/relationships/hyperlink" Target="https://www.bangkokbiznews.com/finance/stock/1137955" TargetMode="External"/><Relationship Id="rId7977" Type="http://schemas.openxmlformats.org/officeDocument/2006/relationships/hyperlink" Target="https://www.bangkokbiznews.com/finance/stock/1113516" TargetMode="External"/><Relationship Id="rId366" Type="http://schemas.openxmlformats.org/officeDocument/2006/relationships/hyperlink" Target="https://thunhoon.com/article/286809" TargetMode="External"/><Relationship Id="rId5315" Type="http://schemas.openxmlformats.org/officeDocument/2006/relationships/hyperlink" Target="https://thunhoon.com/article/283566" TargetMode="External"/><Relationship Id="rId6646" Type="http://schemas.openxmlformats.org/officeDocument/2006/relationships/hyperlink" Target="https://www.bangkokbiznews.com/finance/stock/1137936" TargetMode="External"/><Relationship Id="rId7976" Type="http://schemas.openxmlformats.org/officeDocument/2006/relationships/hyperlink" Target="https://www.bangkokbiznews.com/finance/stock/1113516" TargetMode="External"/><Relationship Id="rId365" Type="http://schemas.openxmlformats.org/officeDocument/2006/relationships/hyperlink" Target="https://thunhoon.com/article/286802" TargetMode="External"/><Relationship Id="rId5312" Type="http://schemas.openxmlformats.org/officeDocument/2006/relationships/hyperlink" Target="https://thunhoon.com/article/283580" TargetMode="External"/><Relationship Id="rId6643" Type="http://schemas.openxmlformats.org/officeDocument/2006/relationships/hyperlink" Target="https://www.bangkokbiznews.com/finance/stock/1138004" TargetMode="External"/><Relationship Id="rId7975" Type="http://schemas.openxmlformats.org/officeDocument/2006/relationships/hyperlink" Target="https://www.bangkokbiznews.com/finance/stock/1113516" TargetMode="External"/><Relationship Id="rId364" Type="http://schemas.openxmlformats.org/officeDocument/2006/relationships/hyperlink" Target="https://thunhoon.com/article/286790" TargetMode="External"/><Relationship Id="rId5313" Type="http://schemas.openxmlformats.org/officeDocument/2006/relationships/hyperlink" Target="https://thunhoon.com/article/283568" TargetMode="External"/><Relationship Id="rId6644" Type="http://schemas.openxmlformats.org/officeDocument/2006/relationships/hyperlink" Target="https://www.bangkokbiznews.com/finance/stock/1137995" TargetMode="External"/><Relationship Id="rId7974" Type="http://schemas.openxmlformats.org/officeDocument/2006/relationships/hyperlink" Target="https://www.bangkokbiznews.com/finance/stock/1113506" TargetMode="External"/><Relationship Id="rId95" Type="http://schemas.openxmlformats.org/officeDocument/2006/relationships/hyperlink" Target="https://thunhoon.com/article/285881" TargetMode="External"/><Relationship Id="rId5307" Type="http://schemas.openxmlformats.org/officeDocument/2006/relationships/hyperlink" Target="https://thunhoon.com/article/283430" TargetMode="External"/><Relationship Id="rId6638" Type="http://schemas.openxmlformats.org/officeDocument/2006/relationships/hyperlink" Target="https://www.bangkokbiznews.com/finance/stock/1138030" TargetMode="External"/><Relationship Id="rId94" Type="http://schemas.openxmlformats.org/officeDocument/2006/relationships/hyperlink" Target="https://thunhoon.com/article/285875" TargetMode="External"/><Relationship Id="rId5308" Type="http://schemas.openxmlformats.org/officeDocument/2006/relationships/hyperlink" Target="https://thunhoon.com/article/283439" TargetMode="External"/><Relationship Id="rId6639" Type="http://schemas.openxmlformats.org/officeDocument/2006/relationships/hyperlink" Target="https://www.bangkokbiznews.com/finance/stock/1138031" TargetMode="External"/><Relationship Id="rId7969" Type="http://schemas.openxmlformats.org/officeDocument/2006/relationships/hyperlink" Target="https://www.bangkokbiznews.com/finance/stock/1113886" TargetMode="External"/><Relationship Id="rId97" Type="http://schemas.openxmlformats.org/officeDocument/2006/relationships/hyperlink" Target="https://thunhoon.com/article/285885" TargetMode="External"/><Relationship Id="rId5305" Type="http://schemas.openxmlformats.org/officeDocument/2006/relationships/hyperlink" Target="https://thunhoon.com/article/283431" TargetMode="External"/><Relationship Id="rId6636" Type="http://schemas.openxmlformats.org/officeDocument/2006/relationships/hyperlink" Target="https://www.bangkokbiznews.com/finance/stock/1138075" TargetMode="External"/><Relationship Id="rId7968" Type="http://schemas.openxmlformats.org/officeDocument/2006/relationships/hyperlink" Target="https://www.bangkokbiznews.com/finance/stock/1113800" TargetMode="External"/><Relationship Id="rId96" Type="http://schemas.openxmlformats.org/officeDocument/2006/relationships/hyperlink" Target="https://thunhoon.com/article/285883" TargetMode="External"/><Relationship Id="rId5306" Type="http://schemas.openxmlformats.org/officeDocument/2006/relationships/hyperlink" Target="https://thunhoon.com/article/283430" TargetMode="External"/><Relationship Id="rId6637" Type="http://schemas.openxmlformats.org/officeDocument/2006/relationships/hyperlink" Target="https://www.bangkokbiznews.com/finance/stock/1138065" TargetMode="External"/><Relationship Id="rId7967" Type="http://schemas.openxmlformats.org/officeDocument/2006/relationships/hyperlink" Target="https://www.bangkokbiznews.com/finance/stock/1113800" TargetMode="External"/><Relationship Id="rId99" Type="http://schemas.openxmlformats.org/officeDocument/2006/relationships/hyperlink" Target="https://thunhoon.com/article/285890" TargetMode="External"/><Relationship Id="rId98" Type="http://schemas.openxmlformats.org/officeDocument/2006/relationships/hyperlink" Target="https://thunhoon.com/article/285888" TargetMode="External"/><Relationship Id="rId5309" Type="http://schemas.openxmlformats.org/officeDocument/2006/relationships/hyperlink" Target="https://thunhoon.com/article/283439" TargetMode="External"/><Relationship Id="rId91" Type="http://schemas.openxmlformats.org/officeDocument/2006/relationships/hyperlink" Target="https://thunhoon.com/article/285868" TargetMode="External"/><Relationship Id="rId90" Type="http://schemas.openxmlformats.org/officeDocument/2006/relationships/hyperlink" Target="https://thunhoon.com/article/285865" TargetMode="External"/><Relationship Id="rId93" Type="http://schemas.openxmlformats.org/officeDocument/2006/relationships/hyperlink" Target="https://thunhoon.com/article/285869" TargetMode="External"/><Relationship Id="rId92" Type="http://schemas.openxmlformats.org/officeDocument/2006/relationships/hyperlink" Target="https://thunhoon.com/article/285869" TargetMode="External"/><Relationship Id="rId359" Type="http://schemas.openxmlformats.org/officeDocument/2006/relationships/hyperlink" Target="https://thunhoon.com/article/286777" TargetMode="External"/><Relationship Id="rId358" Type="http://schemas.openxmlformats.org/officeDocument/2006/relationships/hyperlink" Target="https://thunhoon.com/article/286775" TargetMode="External"/><Relationship Id="rId357" Type="http://schemas.openxmlformats.org/officeDocument/2006/relationships/hyperlink" Target="https://thunhoon.com/article/286770" TargetMode="External"/><Relationship Id="rId352" Type="http://schemas.openxmlformats.org/officeDocument/2006/relationships/hyperlink" Target="https://thunhoon.com/article/286739" TargetMode="External"/><Relationship Id="rId6630" Type="http://schemas.openxmlformats.org/officeDocument/2006/relationships/hyperlink" Target="https://www.bangkokbiznews.com/finance/stock/1138234" TargetMode="External"/><Relationship Id="rId7962" Type="http://schemas.openxmlformats.org/officeDocument/2006/relationships/hyperlink" Target="https://www.bangkokbiznews.com/finance/stock/1114027" TargetMode="External"/><Relationship Id="rId351" Type="http://schemas.openxmlformats.org/officeDocument/2006/relationships/hyperlink" Target="https://thunhoon.com/article/286739" TargetMode="External"/><Relationship Id="rId5300" Type="http://schemas.openxmlformats.org/officeDocument/2006/relationships/hyperlink" Target="https://thunhoon.com/article/283459" TargetMode="External"/><Relationship Id="rId6631" Type="http://schemas.openxmlformats.org/officeDocument/2006/relationships/hyperlink" Target="https://www.bangkokbiznews.com/finance/stock/1138217" TargetMode="External"/><Relationship Id="rId7961" Type="http://schemas.openxmlformats.org/officeDocument/2006/relationships/hyperlink" Target="https://www.bangkokbiznews.com/finance/stock/1114055" TargetMode="External"/><Relationship Id="rId350" Type="http://schemas.openxmlformats.org/officeDocument/2006/relationships/hyperlink" Target="https://thunhoon.com/article/286738" TargetMode="External"/><Relationship Id="rId7960" Type="http://schemas.openxmlformats.org/officeDocument/2006/relationships/hyperlink" Target="https://www.bangkokbiznews.com/finance/stock/1114118" TargetMode="External"/><Relationship Id="rId356" Type="http://schemas.openxmlformats.org/officeDocument/2006/relationships/hyperlink" Target="https://thunhoon.com/article/286756" TargetMode="External"/><Relationship Id="rId5303" Type="http://schemas.openxmlformats.org/officeDocument/2006/relationships/hyperlink" Target="https://thunhoon.com/article/283455" TargetMode="External"/><Relationship Id="rId6634" Type="http://schemas.openxmlformats.org/officeDocument/2006/relationships/hyperlink" Target="https://www.bangkokbiznews.com/finance/stock/1138148" TargetMode="External"/><Relationship Id="rId7966" Type="http://schemas.openxmlformats.org/officeDocument/2006/relationships/hyperlink" Target="https://www.bangkokbiznews.com/finance/stock/1113924" TargetMode="External"/><Relationship Id="rId355" Type="http://schemas.openxmlformats.org/officeDocument/2006/relationships/hyperlink" Target="https://thunhoon.com/article/286755" TargetMode="External"/><Relationship Id="rId5304" Type="http://schemas.openxmlformats.org/officeDocument/2006/relationships/hyperlink" Target="https://thunhoon.com/article/283455" TargetMode="External"/><Relationship Id="rId6635" Type="http://schemas.openxmlformats.org/officeDocument/2006/relationships/hyperlink" Target="https://www.bangkokbiznews.com/finance/stock/1138134" TargetMode="External"/><Relationship Id="rId7965" Type="http://schemas.openxmlformats.org/officeDocument/2006/relationships/hyperlink" Target="https://www.bangkokbiznews.com/finance/stock/1113977" TargetMode="External"/><Relationship Id="rId354" Type="http://schemas.openxmlformats.org/officeDocument/2006/relationships/hyperlink" Target="https://thunhoon.com/article/286755" TargetMode="External"/><Relationship Id="rId5301" Type="http://schemas.openxmlformats.org/officeDocument/2006/relationships/hyperlink" Target="https://thunhoon.com/article/283459" TargetMode="External"/><Relationship Id="rId6632" Type="http://schemas.openxmlformats.org/officeDocument/2006/relationships/hyperlink" Target="https://www.bangkokbiznews.com/finance/stock/1138210" TargetMode="External"/><Relationship Id="rId7964" Type="http://schemas.openxmlformats.org/officeDocument/2006/relationships/hyperlink" Target="https://www.bangkokbiznews.com/finance/stock/1113995" TargetMode="External"/><Relationship Id="rId353" Type="http://schemas.openxmlformats.org/officeDocument/2006/relationships/hyperlink" Target="https://thunhoon.com/article/286743" TargetMode="External"/><Relationship Id="rId5302" Type="http://schemas.openxmlformats.org/officeDocument/2006/relationships/hyperlink" Target="https://thunhoon.com/article/283457" TargetMode="External"/><Relationship Id="rId6633" Type="http://schemas.openxmlformats.org/officeDocument/2006/relationships/hyperlink" Target="https://www.bangkokbiznews.com/finance/stock/1138183" TargetMode="External"/><Relationship Id="rId7963" Type="http://schemas.openxmlformats.org/officeDocument/2006/relationships/hyperlink" Target="https://www.bangkokbiznews.com/finance/stock/1114027" TargetMode="External"/><Relationship Id="rId7915" Type="http://schemas.openxmlformats.org/officeDocument/2006/relationships/hyperlink" Target="https://www.bangkokbiznews.com/finance/stock/1115062" TargetMode="External"/><Relationship Id="rId7914" Type="http://schemas.openxmlformats.org/officeDocument/2006/relationships/hyperlink" Target="https://www.bangkokbiznews.com/finance/stock/1115062" TargetMode="External"/><Relationship Id="rId7913" Type="http://schemas.openxmlformats.org/officeDocument/2006/relationships/hyperlink" Target="https://www.bangkokbiznews.com/finance/stock/1115062" TargetMode="External"/><Relationship Id="rId7912" Type="http://schemas.openxmlformats.org/officeDocument/2006/relationships/hyperlink" Target="https://www.bangkokbiznews.com/finance/stock/1115072" TargetMode="External"/><Relationship Id="rId7919" Type="http://schemas.openxmlformats.org/officeDocument/2006/relationships/hyperlink" Target="https://www.bangkokbiznews.com/finance/stock/1115036" TargetMode="External"/><Relationship Id="rId7918" Type="http://schemas.openxmlformats.org/officeDocument/2006/relationships/hyperlink" Target="https://www.bangkokbiznews.com/finance/stock/1115043" TargetMode="External"/><Relationship Id="rId7917" Type="http://schemas.openxmlformats.org/officeDocument/2006/relationships/hyperlink" Target="https://www.bangkokbiznews.com/finance/stock/1115043" TargetMode="External"/><Relationship Id="rId7916" Type="http://schemas.openxmlformats.org/officeDocument/2006/relationships/hyperlink" Target="https://www.bangkokbiznews.com/finance/stock/1115043" TargetMode="External"/><Relationship Id="rId305" Type="http://schemas.openxmlformats.org/officeDocument/2006/relationships/hyperlink" Target="https://thunhoon.com/article/286559" TargetMode="External"/><Relationship Id="rId304" Type="http://schemas.openxmlformats.org/officeDocument/2006/relationships/hyperlink" Target="https://thunhoon.com/article/286557" TargetMode="External"/><Relationship Id="rId303" Type="http://schemas.openxmlformats.org/officeDocument/2006/relationships/hyperlink" Target="https://thunhoon.com/article/286555" TargetMode="External"/><Relationship Id="rId302" Type="http://schemas.openxmlformats.org/officeDocument/2006/relationships/hyperlink" Target="https://thunhoon.com/article/286549" TargetMode="External"/><Relationship Id="rId309" Type="http://schemas.openxmlformats.org/officeDocument/2006/relationships/hyperlink" Target="https://thunhoon.com/article/286595" TargetMode="External"/><Relationship Id="rId308" Type="http://schemas.openxmlformats.org/officeDocument/2006/relationships/hyperlink" Target="https://thunhoon.com/article/286595" TargetMode="External"/><Relationship Id="rId307" Type="http://schemas.openxmlformats.org/officeDocument/2006/relationships/hyperlink" Target="https://thunhoon.com/article/286577" TargetMode="External"/><Relationship Id="rId306" Type="http://schemas.openxmlformats.org/officeDocument/2006/relationships/hyperlink" Target="https://thunhoon.com/article/286566" TargetMode="External"/><Relationship Id="rId301" Type="http://schemas.openxmlformats.org/officeDocument/2006/relationships/hyperlink" Target="https://thunhoon.com/article/286547" TargetMode="External"/><Relationship Id="rId7911" Type="http://schemas.openxmlformats.org/officeDocument/2006/relationships/hyperlink" Target="https://www.bangkokbiznews.com/finance/stock/1115072" TargetMode="External"/><Relationship Id="rId300" Type="http://schemas.openxmlformats.org/officeDocument/2006/relationships/hyperlink" Target="https://thunhoon.com/article/286546" TargetMode="External"/><Relationship Id="rId7910" Type="http://schemas.openxmlformats.org/officeDocument/2006/relationships/hyperlink" Target="https://www.bangkokbiznews.com/finance/stock/1115152" TargetMode="External"/><Relationship Id="rId7904" Type="http://schemas.openxmlformats.org/officeDocument/2006/relationships/hyperlink" Target="https://www.bangkokbiznews.com/finance/stock/1115246" TargetMode="External"/><Relationship Id="rId7903" Type="http://schemas.openxmlformats.org/officeDocument/2006/relationships/hyperlink" Target="https://www.bangkokbiznews.com/finance/stock/1115246" TargetMode="External"/><Relationship Id="rId7902" Type="http://schemas.openxmlformats.org/officeDocument/2006/relationships/hyperlink" Target="https://www.bangkokbiznews.com/finance/stock/1115259" TargetMode="External"/><Relationship Id="rId7901" Type="http://schemas.openxmlformats.org/officeDocument/2006/relationships/hyperlink" Target="https://www.bangkokbiznews.com/finance/stock/1115362" TargetMode="External"/><Relationship Id="rId7908" Type="http://schemas.openxmlformats.org/officeDocument/2006/relationships/hyperlink" Target="https://www.bangkokbiznews.com/finance/stock/1115172" TargetMode="External"/><Relationship Id="rId7907" Type="http://schemas.openxmlformats.org/officeDocument/2006/relationships/hyperlink" Target="https://www.bangkokbiznews.com/finance/stock/1115172" TargetMode="External"/><Relationship Id="rId7906" Type="http://schemas.openxmlformats.org/officeDocument/2006/relationships/hyperlink" Target="https://www.bangkokbiznews.com/finance/stock/1115185" TargetMode="External"/><Relationship Id="rId7905" Type="http://schemas.openxmlformats.org/officeDocument/2006/relationships/hyperlink" Target="https://www.bangkokbiznews.com/finance/stock/1115185" TargetMode="External"/><Relationship Id="rId7909" Type="http://schemas.openxmlformats.org/officeDocument/2006/relationships/hyperlink" Target="https://www.bangkokbiznews.com/finance/stock/1115152" TargetMode="External"/><Relationship Id="rId7900" Type="http://schemas.openxmlformats.org/officeDocument/2006/relationships/hyperlink" Target="https://www.bangkokbiznews.com/finance/stock/1115362" TargetMode="External"/><Relationship Id="rId6605" Type="http://schemas.openxmlformats.org/officeDocument/2006/relationships/hyperlink" Target="https://www.bangkokbiznews.com/finance/stock/1138558" TargetMode="External"/><Relationship Id="rId7937" Type="http://schemas.openxmlformats.org/officeDocument/2006/relationships/hyperlink" Target="https://www.bangkokbiznews.com/finance/stock/1114566" TargetMode="External"/><Relationship Id="rId6606" Type="http://schemas.openxmlformats.org/officeDocument/2006/relationships/hyperlink" Target="https://www.bangkokbiznews.com/finance/stock/1138541" TargetMode="External"/><Relationship Id="rId7936" Type="http://schemas.openxmlformats.org/officeDocument/2006/relationships/hyperlink" Target="https://www.bangkokbiznews.com/finance/stock/1114566" TargetMode="External"/><Relationship Id="rId6603" Type="http://schemas.openxmlformats.org/officeDocument/2006/relationships/hyperlink" Target="https://www.bangkokbiznews.com/finance/stock/1138561" TargetMode="External"/><Relationship Id="rId7935" Type="http://schemas.openxmlformats.org/officeDocument/2006/relationships/hyperlink" Target="https://www.bangkokbiznews.com/finance/stock/1114566" TargetMode="External"/><Relationship Id="rId6604" Type="http://schemas.openxmlformats.org/officeDocument/2006/relationships/hyperlink" Target="https://www.bangkokbiznews.com/finance/stock/1138561" TargetMode="External"/><Relationship Id="rId7934" Type="http://schemas.openxmlformats.org/officeDocument/2006/relationships/hyperlink" Target="https://www.bangkokbiznews.com/finance/stock/1114567" TargetMode="External"/><Relationship Id="rId6609" Type="http://schemas.openxmlformats.org/officeDocument/2006/relationships/hyperlink" Target="https://www.bangkokbiznews.com/finance/stock/1138539" TargetMode="External"/><Relationship Id="rId6607" Type="http://schemas.openxmlformats.org/officeDocument/2006/relationships/hyperlink" Target="https://www.bangkokbiznews.com/finance/stock/1138541" TargetMode="External"/><Relationship Id="rId7939" Type="http://schemas.openxmlformats.org/officeDocument/2006/relationships/hyperlink" Target="https://www.bangkokbiznews.com/finance/stock/1114514" TargetMode="External"/><Relationship Id="rId6608" Type="http://schemas.openxmlformats.org/officeDocument/2006/relationships/hyperlink" Target="https://www.bangkokbiznews.com/finance/stock/1138541" TargetMode="External"/><Relationship Id="rId7938" Type="http://schemas.openxmlformats.org/officeDocument/2006/relationships/hyperlink" Target="https://www.bangkokbiznews.com/finance/stock/1114566" TargetMode="External"/><Relationship Id="rId327" Type="http://schemas.openxmlformats.org/officeDocument/2006/relationships/hyperlink" Target="https://thunhoon.com/article/286642" TargetMode="External"/><Relationship Id="rId326" Type="http://schemas.openxmlformats.org/officeDocument/2006/relationships/hyperlink" Target="https://thunhoon.com/article/286642" TargetMode="External"/><Relationship Id="rId325" Type="http://schemas.openxmlformats.org/officeDocument/2006/relationships/hyperlink" Target="https://thunhoon.com/article/286640" TargetMode="External"/><Relationship Id="rId324" Type="http://schemas.openxmlformats.org/officeDocument/2006/relationships/hyperlink" Target="https://thunhoon.com/article/286638" TargetMode="External"/><Relationship Id="rId329" Type="http://schemas.openxmlformats.org/officeDocument/2006/relationships/hyperlink" Target="https://thunhoon.com/article/286647" TargetMode="External"/><Relationship Id="rId328" Type="http://schemas.openxmlformats.org/officeDocument/2006/relationships/hyperlink" Target="https://thunhoon.com/article/286642" TargetMode="External"/><Relationship Id="rId323" Type="http://schemas.openxmlformats.org/officeDocument/2006/relationships/hyperlink" Target="https://thunhoon.com/article/286637" TargetMode="External"/><Relationship Id="rId6601" Type="http://schemas.openxmlformats.org/officeDocument/2006/relationships/hyperlink" Target="https://www.bangkokbiznews.com/finance/stock/1138565" TargetMode="External"/><Relationship Id="rId7933" Type="http://schemas.openxmlformats.org/officeDocument/2006/relationships/hyperlink" Target="https://www.bangkokbiznews.com/finance/stock/1114650" TargetMode="External"/><Relationship Id="rId322" Type="http://schemas.openxmlformats.org/officeDocument/2006/relationships/hyperlink" Target="https://thunhoon.com/article/286633" TargetMode="External"/><Relationship Id="rId6602" Type="http://schemas.openxmlformats.org/officeDocument/2006/relationships/hyperlink" Target="https://www.bangkokbiznews.com/finance/stock/1138567" TargetMode="External"/><Relationship Id="rId7932" Type="http://schemas.openxmlformats.org/officeDocument/2006/relationships/hyperlink" Target="https://www.bangkokbiznews.com/finance/stock/1114662" TargetMode="External"/><Relationship Id="rId321" Type="http://schemas.openxmlformats.org/officeDocument/2006/relationships/hyperlink" Target="https://thunhoon.com/article/286632" TargetMode="External"/><Relationship Id="rId7931" Type="http://schemas.openxmlformats.org/officeDocument/2006/relationships/hyperlink" Target="https://www.bangkokbiznews.com/finance/stock/1114573" TargetMode="External"/><Relationship Id="rId320" Type="http://schemas.openxmlformats.org/officeDocument/2006/relationships/hyperlink" Target="https://thunhoon.com/article/286627" TargetMode="External"/><Relationship Id="rId6600" Type="http://schemas.openxmlformats.org/officeDocument/2006/relationships/hyperlink" Target="https://www.bangkokbiznews.com/finance/stock/1138565" TargetMode="External"/><Relationship Id="rId7930" Type="http://schemas.openxmlformats.org/officeDocument/2006/relationships/hyperlink" Target="https://www.bangkokbiznews.com/finance/stock/1114699" TargetMode="External"/><Relationship Id="rId7926" Type="http://schemas.openxmlformats.org/officeDocument/2006/relationships/hyperlink" Target="https://www.bangkokbiznews.com/finance/stock/1114904" TargetMode="External"/><Relationship Id="rId7925" Type="http://schemas.openxmlformats.org/officeDocument/2006/relationships/hyperlink" Target="https://www.bangkokbiznews.com/finance/stock/1114894" TargetMode="External"/><Relationship Id="rId7924" Type="http://schemas.openxmlformats.org/officeDocument/2006/relationships/hyperlink" Target="https://www.bangkokbiznews.com/finance/stock/1114894" TargetMode="External"/><Relationship Id="rId7923" Type="http://schemas.openxmlformats.org/officeDocument/2006/relationships/hyperlink" Target="https://www.bangkokbiznews.com/finance/stock/1114702" TargetMode="External"/><Relationship Id="rId7929" Type="http://schemas.openxmlformats.org/officeDocument/2006/relationships/hyperlink" Target="https://www.bangkokbiznews.com/finance/stock/1114900" TargetMode="External"/><Relationship Id="rId7928" Type="http://schemas.openxmlformats.org/officeDocument/2006/relationships/hyperlink" Target="https://www.bangkokbiznews.com/finance/stock/1114900" TargetMode="External"/><Relationship Id="rId7927" Type="http://schemas.openxmlformats.org/officeDocument/2006/relationships/hyperlink" Target="https://www.bangkokbiznews.com/finance/stock/1114904" TargetMode="External"/><Relationship Id="rId316" Type="http://schemas.openxmlformats.org/officeDocument/2006/relationships/hyperlink" Target="https://thunhoon.com/article/286613" TargetMode="External"/><Relationship Id="rId315" Type="http://schemas.openxmlformats.org/officeDocument/2006/relationships/hyperlink" Target="https://thunhoon.com/article/286613" TargetMode="External"/><Relationship Id="rId314" Type="http://schemas.openxmlformats.org/officeDocument/2006/relationships/hyperlink" Target="https://thunhoon.com/article/286616" TargetMode="External"/><Relationship Id="rId313" Type="http://schemas.openxmlformats.org/officeDocument/2006/relationships/hyperlink" Target="https://thunhoon.com/article/286603" TargetMode="External"/><Relationship Id="rId319" Type="http://schemas.openxmlformats.org/officeDocument/2006/relationships/hyperlink" Target="https://thunhoon.com/article/286626" TargetMode="External"/><Relationship Id="rId318" Type="http://schemas.openxmlformats.org/officeDocument/2006/relationships/hyperlink" Target="https://thunhoon.com/article/286615" TargetMode="External"/><Relationship Id="rId317" Type="http://schemas.openxmlformats.org/officeDocument/2006/relationships/hyperlink" Target="https://thunhoon.com/article/286615" TargetMode="External"/><Relationship Id="rId312" Type="http://schemas.openxmlformats.org/officeDocument/2006/relationships/hyperlink" Target="https://thunhoon.com/article/286603" TargetMode="External"/><Relationship Id="rId7922" Type="http://schemas.openxmlformats.org/officeDocument/2006/relationships/hyperlink" Target="https://www.bangkokbiznews.com/finance/stock/1115028" TargetMode="External"/><Relationship Id="rId311" Type="http://schemas.openxmlformats.org/officeDocument/2006/relationships/hyperlink" Target="https://thunhoon.com/article/286603" TargetMode="External"/><Relationship Id="rId7921" Type="http://schemas.openxmlformats.org/officeDocument/2006/relationships/hyperlink" Target="https://www.bangkokbiznews.com/finance/stock/1115034" TargetMode="External"/><Relationship Id="rId310" Type="http://schemas.openxmlformats.org/officeDocument/2006/relationships/hyperlink" Target="https://thunhoon.com/article/286597" TargetMode="External"/><Relationship Id="rId7920" Type="http://schemas.openxmlformats.org/officeDocument/2006/relationships/hyperlink" Target="https://www.bangkokbiznews.com/finance/stock/1115036" TargetMode="External"/><Relationship Id="rId4040" Type="http://schemas.openxmlformats.org/officeDocument/2006/relationships/hyperlink" Target="https://thunhoon.com/article/278923" TargetMode="External"/><Relationship Id="rId5372" Type="http://schemas.openxmlformats.org/officeDocument/2006/relationships/hyperlink" Target="https://thunhoon.com/article/283789" TargetMode="External"/><Relationship Id="rId5373" Type="http://schemas.openxmlformats.org/officeDocument/2006/relationships/hyperlink" Target="https://thunhoon.com/article/283789" TargetMode="External"/><Relationship Id="rId4042" Type="http://schemas.openxmlformats.org/officeDocument/2006/relationships/hyperlink" Target="https://thunhoon.com/article/278934" TargetMode="External"/><Relationship Id="rId5370" Type="http://schemas.openxmlformats.org/officeDocument/2006/relationships/hyperlink" Target="https://thunhoon.com/article/283805" TargetMode="External"/><Relationship Id="rId4041" Type="http://schemas.openxmlformats.org/officeDocument/2006/relationships/hyperlink" Target="https://thunhoon.com/article/278923" TargetMode="External"/><Relationship Id="rId5371" Type="http://schemas.openxmlformats.org/officeDocument/2006/relationships/hyperlink" Target="https://thunhoon.com/article/283799" TargetMode="External"/><Relationship Id="rId4044" Type="http://schemas.openxmlformats.org/officeDocument/2006/relationships/hyperlink" Target="https://thunhoon.com/article/279058" TargetMode="External"/><Relationship Id="rId5376" Type="http://schemas.openxmlformats.org/officeDocument/2006/relationships/hyperlink" Target="https://thunhoon.com/article/283775" TargetMode="External"/><Relationship Id="rId4043" Type="http://schemas.openxmlformats.org/officeDocument/2006/relationships/hyperlink" Target="https://thunhoon.com/article/278932" TargetMode="External"/><Relationship Id="rId5377" Type="http://schemas.openxmlformats.org/officeDocument/2006/relationships/hyperlink" Target="https://thunhoon.com/article/283759" TargetMode="External"/><Relationship Id="rId4046" Type="http://schemas.openxmlformats.org/officeDocument/2006/relationships/hyperlink" Target="https://thunhoon.com/article/279058" TargetMode="External"/><Relationship Id="rId5374" Type="http://schemas.openxmlformats.org/officeDocument/2006/relationships/hyperlink" Target="https://thunhoon.com/article/283789" TargetMode="External"/><Relationship Id="rId4045" Type="http://schemas.openxmlformats.org/officeDocument/2006/relationships/hyperlink" Target="https://thunhoon.com/article/279058" TargetMode="External"/><Relationship Id="rId5375" Type="http://schemas.openxmlformats.org/officeDocument/2006/relationships/hyperlink" Target="https://thunhoon.com/article/283778" TargetMode="External"/><Relationship Id="rId4048" Type="http://schemas.openxmlformats.org/officeDocument/2006/relationships/hyperlink" Target="https://thunhoon.com/article/279038" TargetMode="External"/><Relationship Id="rId4047" Type="http://schemas.openxmlformats.org/officeDocument/2006/relationships/hyperlink" Target="https://thunhoon.com/article/279054" TargetMode="External"/><Relationship Id="rId5378" Type="http://schemas.openxmlformats.org/officeDocument/2006/relationships/hyperlink" Target="https://thunhoon.com/article/283754" TargetMode="External"/><Relationship Id="rId4049" Type="http://schemas.openxmlformats.org/officeDocument/2006/relationships/hyperlink" Target="https://thunhoon.com/article/279030" TargetMode="External"/><Relationship Id="rId5379" Type="http://schemas.openxmlformats.org/officeDocument/2006/relationships/hyperlink" Target="https://thunhoon.com/article/283746" TargetMode="External"/><Relationship Id="rId5361" Type="http://schemas.openxmlformats.org/officeDocument/2006/relationships/hyperlink" Target="https://thunhoon.com/article/283601" TargetMode="External"/><Relationship Id="rId6692" Type="http://schemas.openxmlformats.org/officeDocument/2006/relationships/hyperlink" Target="https://www.bangkokbiznews.com/finance/stock/1137084" TargetMode="External"/><Relationship Id="rId5362" Type="http://schemas.openxmlformats.org/officeDocument/2006/relationships/hyperlink" Target="https://thunhoon.com/article/283615" TargetMode="External"/><Relationship Id="rId6693" Type="http://schemas.openxmlformats.org/officeDocument/2006/relationships/hyperlink" Target="https://www.bangkokbiznews.com/finance/stock/1137084" TargetMode="External"/><Relationship Id="rId4031" Type="http://schemas.openxmlformats.org/officeDocument/2006/relationships/hyperlink" Target="https://thunhoon.com/article/278988" TargetMode="External"/><Relationship Id="rId6690" Type="http://schemas.openxmlformats.org/officeDocument/2006/relationships/hyperlink" Target="https://www.bangkokbiznews.com/finance/stock/1137088" TargetMode="External"/><Relationship Id="rId4030" Type="http://schemas.openxmlformats.org/officeDocument/2006/relationships/hyperlink" Target="https://thunhoon.com/article/278988" TargetMode="External"/><Relationship Id="rId5360" Type="http://schemas.openxmlformats.org/officeDocument/2006/relationships/hyperlink" Target="https://thunhoon.com/article/283602" TargetMode="External"/><Relationship Id="rId6691" Type="http://schemas.openxmlformats.org/officeDocument/2006/relationships/hyperlink" Target="https://www.bangkokbiznews.com/finance/stock/1137084" TargetMode="External"/><Relationship Id="rId297" Type="http://schemas.openxmlformats.org/officeDocument/2006/relationships/hyperlink" Target="https://thunhoon.com/article/286539" TargetMode="External"/><Relationship Id="rId4033" Type="http://schemas.openxmlformats.org/officeDocument/2006/relationships/hyperlink" Target="https://thunhoon.com/article/278959" TargetMode="External"/><Relationship Id="rId5365" Type="http://schemas.openxmlformats.org/officeDocument/2006/relationships/hyperlink" Target="https://thunhoon.com/article/283613" TargetMode="External"/><Relationship Id="rId6696" Type="http://schemas.openxmlformats.org/officeDocument/2006/relationships/hyperlink" Target="https://www.bangkokbiznews.com/finance/stock/1137021" TargetMode="External"/><Relationship Id="rId296" Type="http://schemas.openxmlformats.org/officeDocument/2006/relationships/hyperlink" Target="https://thunhoon.com/article/286538" TargetMode="External"/><Relationship Id="rId4032" Type="http://schemas.openxmlformats.org/officeDocument/2006/relationships/hyperlink" Target="https://thunhoon.com/article/278988" TargetMode="External"/><Relationship Id="rId5366" Type="http://schemas.openxmlformats.org/officeDocument/2006/relationships/hyperlink" Target="https://thunhoon.com/article/283669" TargetMode="External"/><Relationship Id="rId6697" Type="http://schemas.openxmlformats.org/officeDocument/2006/relationships/hyperlink" Target="https://www.bangkokbiznews.com/finance/stock/1137014" TargetMode="External"/><Relationship Id="rId295" Type="http://schemas.openxmlformats.org/officeDocument/2006/relationships/hyperlink" Target="https://thunhoon.com/article/286538" TargetMode="External"/><Relationship Id="rId4035" Type="http://schemas.openxmlformats.org/officeDocument/2006/relationships/hyperlink" Target="https://thunhoon.com/article/278955" TargetMode="External"/><Relationship Id="rId5363" Type="http://schemas.openxmlformats.org/officeDocument/2006/relationships/hyperlink" Target="https://thunhoon.com/article/283615" TargetMode="External"/><Relationship Id="rId6694" Type="http://schemas.openxmlformats.org/officeDocument/2006/relationships/hyperlink" Target="https://www.bangkokbiznews.com/finance/stock/1137032" TargetMode="External"/><Relationship Id="rId294" Type="http://schemas.openxmlformats.org/officeDocument/2006/relationships/hyperlink" Target="https://thunhoon.com/article/286538" TargetMode="External"/><Relationship Id="rId4034" Type="http://schemas.openxmlformats.org/officeDocument/2006/relationships/hyperlink" Target="https://thunhoon.com/article/278959" TargetMode="External"/><Relationship Id="rId5364" Type="http://schemas.openxmlformats.org/officeDocument/2006/relationships/hyperlink" Target="https://thunhoon.com/article/283614" TargetMode="External"/><Relationship Id="rId6695" Type="http://schemas.openxmlformats.org/officeDocument/2006/relationships/hyperlink" Target="https://www.bangkokbiznews.com/finance/stock/1137025" TargetMode="External"/><Relationship Id="rId4037" Type="http://schemas.openxmlformats.org/officeDocument/2006/relationships/hyperlink" Target="https://thunhoon.com/article/278944" TargetMode="External"/><Relationship Id="rId5369" Type="http://schemas.openxmlformats.org/officeDocument/2006/relationships/hyperlink" Target="https://thunhoon.com/article/283673" TargetMode="External"/><Relationship Id="rId4036" Type="http://schemas.openxmlformats.org/officeDocument/2006/relationships/hyperlink" Target="https://thunhoon.com/article/278944" TargetMode="External"/><Relationship Id="rId299" Type="http://schemas.openxmlformats.org/officeDocument/2006/relationships/hyperlink" Target="https://thunhoon.com/article/286542" TargetMode="External"/><Relationship Id="rId4039" Type="http://schemas.openxmlformats.org/officeDocument/2006/relationships/hyperlink" Target="https://thunhoon.com/article/278936" TargetMode="External"/><Relationship Id="rId5367" Type="http://schemas.openxmlformats.org/officeDocument/2006/relationships/hyperlink" Target="https://thunhoon.com/article/283673" TargetMode="External"/><Relationship Id="rId6698" Type="http://schemas.openxmlformats.org/officeDocument/2006/relationships/hyperlink" Target="https://www.bangkokbiznews.com/finance/stock/1137047" TargetMode="External"/><Relationship Id="rId298" Type="http://schemas.openxmlformats.org/officeDocument/2006/relationships/hyperlink" Target="https://thunhoon.com/article/286539" TargetMode="External"/><Relationship Id="rId4038" Type="http://schemas.openxmlformats.org/officeDocument/2006/relationships/hyperlink" Target="https://thunhoon.com/article/278944" TargetMode="External"/><Relationship Id="rId5368" Type="http://schemas.openxmlformats.org/officeDocument/2006/relationships/hyperlink" Target="https://thunhoon.com/article/283673" TargetMode="External"/><Relationship Id="rId6699" Type="http://schemas.openxmlformats.org/officeDocument/2006/relationships/hyperlink" Target="https://www.bangkokbiznews.com/finance/stock/1137047" TargetMode="External"/><Relationship Id="rId5390" Type="http://schemas.openxmlformats.org/officeDocument/2006/relationships/hyperlink" Target="https://thunhoon.com/article/283708" TargetMode="External"/><Relationship Id="rId5391" Type="http://schemas.openxmlformats.org/officeDocument/2006/relationships/hyperlink" Target="https://thunhoon.com/article/283707" TargetMode="External"/><Relationship Id="rId4060" Type="http://schemas.openxmlformats.org/officeDocument/2006/relationships/hyperlink" Target="https://thunhoon.com/article/279005" TargetMode="External"/><Relationship Id="rId4062" Type="http://schemas.openxmlformats.org/officeDocument/2006/relationships/hyperlink" Target="https://thunhoon.com/article/279137" TargetMode="External"/><Relationship Id="rId5394" Type="http://schemas.openxmlformats.org/officeDocument/2006/relationships/hyperlink" Target="https://thunhoon.com/article/283710" TargetMode="External"/><Relationship Id="rId4061" Type="http://schemas.openxmlformats.org/officeDocument/2006/relationships/hyperlink" Target="https://thunhoon.com/article/279137" TargetMode="External"/><Relationship Id="rId5395" Type="http://schemas.openxmlformats.org/officeDocument/2006/relationships/hyperlink" Target="https://thunhoon.com/article/283709" TargetMode="External"/><Relationship Id="rId4064" Type="http://schemas.openxmlformats.org/officeDocument/2006/relationships/hyperlink" Target="https://thunhoon.com/article/279124" TargetMode="External"/><Relationship Id="rId5392" Type="http://schemas.openxmlformats.org/officeDocument/2006/relationships/hyperlink" Target="https://thunhoon.com/article/283704" TargetMode="External"/><Relationship Id="rId4063" Type="http://schemas.openxmlformats.org/officeDocument/2006/relationships/hyperlink" Target="https://thunhoon.com/article/279137" TargetMode="External"/><Relationship Id="rId5393" Type="http://schemas.openxmlformats.org/officeDocument/2006/relationships/hyperlink" Target="https://thunhoon.com/article/283715" TargetMode="External"/><Relationship Id="rId4066" Type="http://schemas.openxmlformats.org/officeDocument/2006/relationships/hyperlink" Target="https://thunhoon.com/article/279114" TargetMode="External"/><Relationship Id="rId5398" Type="http://schemas.openxmlformats.org/officeDocument/2006/relationships/hyperlink" Target="https://thunhoon.com/article/283881" TargetMode="External"/><Relationship Id="rId4065" Type="http://schemas.openxmlformats.org/officeDocument/2006/relationships/hyperlink" Target="https://thunhoon.com/article/279116" TargetMode="External"/><Relationship Id="rId5399" Type="http://schemas.openxmlformats.org/officeDocument/2006/relationships/hyperlink" Target="https://thunhoon.com/article/283881" TargetMode="External"/><Relationship Id="rId4068" Type="http://schemas.openxmlformats.org/officeDocument/2006/relationships/hyperlink" Target="https://thunhoon.com/article/279114" TargetMode="External"/><Relationship Id="rId5396" Type="http://schemas.openxmlformats.org/officeDocument/2006/relationships/hyperlink" Target="https://thunhoon.com/article/283714" TargetMode="External"/><Relationship Id="rId4067" Type="http://schemas.openxmlformats.org/officeDocument/2006/relationships/hyperlink" Target="https://thunhoon.com/article/279114" TargetMode="External"/><Relationship Id="rId5397" Type="http://schemas.openxmlformats.org/officeDocument/2006/relationships/hyperlink" Target="https://thunhoon.com/article/283713" TargetMode="External"/><Relationship Id="rId4069" Type="http://schemas.openxmlformats.org/officeDocument/2006/relationships/hyperlink" Target="https://thunhoon.com/article/279113" TargetMode="External"/><Relationship Id="rId5380" Type="http://schemas.openxmlformats.org/officeDocument/2006/relationships/hyperlink" Target="https://thunhoon.com/article/283746" TargetMode="External"/><Relationship Id="rId4051" Type="http://schemas.openxmlformats.org/officeDocument/2006/relationships/hyperlink" Target="https://thunhoon.com/article/279030" TargetMode="External"/><Relationship Id="rId5383" Type="http://schemas.openxmlformats.org/officeDocument/2006/relationships/hyperlink" Target="https://thunhoon.com/article/283745" TargetMode="External"/><Relationship Id="rId4050" Type="http://schemas.openxmlformats.org/officeDocument/2006/relationships/hyperlink" Target="https://thunhoon.com/article/279030" TargetMode="External"/><Relationship Id="rId5384" Type="http://schemas.openxmlformats.org/officeDocument/2006/relationships/hyperlink" Target="https://thunhoon.com/article/283743" TargetMode="External"/><Relationship Id="rId4053" Type="http://schemas.openxmlformats.org/officeDocument/2006/relationships/hyperlink" Target="https://thunhoon.com/article/279010" TargetMode="External"/><Relationship Id="rId5381" Type="http://schemas.openxmlformats.org/officeDocument/2006/relationships/hyperlink" Target="https://thunhoon.com/article/283746" TargetMode="External"/><Relationship Id="rId4052" Type="http://schemas.openxmlformats.org/officeDocument/2006/relationships/hyperlink" Target="https://thunhoon.com/article/279027" TargetMode="External"/><Relationship Id="rId5382" Type="http://schemas.openxmlformats.org/officeDocument/2006/relationships/hyperlink" Target="https://thunhoon.com/article/283745" TargetMode="External"/><Relationship Id="rId4055" Type="http://schemas.openxmlformats.org/officeDocument/2006/relationships/hyperlink" Target="https://thunhoon.com/article/279008" TargetMode="External"/><Relationship Id="rId5387" Type="http://schemas.openxmlformats.org/officeDocument/2006/relationships/hyperlink" Target="https://thunhoon.com/article/283727" TargetMode="External"/><Relationship Id="rId4054" Type="http://schemas.openxmlformats.org/officeDocument/2006/relationships/hyperlink" Target="https://thunhoon.com/article/279008" TargetMode="External"/><Relationship Id="rId5388" Type="http://schemas.openxmlformats.org/officeDocument/2006/relationships/hyperlink" Target="https://thunhoon.com/article/283727" TargetMode="External"/><Relationship Id="rId4057" Type="http://schemas.openxmlformats.org/officeDocument/2006/relationships/hyperlink" Target="https://thunhoon.com/article/279007" TargetMode="External"/><Relationship Id="rId5385" Type="http://schemas.openxmlformats.org/officeDocument/2006/relationships/hyperlink" Target="https://thunhoon.com/article/283735" TargetMode="External"/><Relationship Id="rId4056" Type="http://schemas.openxmlformats.org/officeDocument/2006/relationships/hyperlink" Target="https://thunhoon.com/article/279007" TargetMode="External"/><Relationship Id="rId5386" Type="http://schemas.openxmlformats.org/officeDocument/2006/relationships/hyperlink" Target="https://thunhoon.com/article/283733" TargetMode="External"/><Relationship Id="rId4059" Type="http://schemas.openxmlformats.org/officeDocument/2006/relationships/hyperlink" Target="https://thunhoon.com/article/279005" TargetMode="External"/><Relationship Id="rId4058" Type="http://schemas.openxmlformats.org/officeDocument/2006/relationships/hyperlink" Target="https://thunhoon.com/article/279006" TargetMode="External"/><Relationship Id="rId5389" Type="http://schemas.openxmlformats.org/officeDocument/2006/relationships/hyperlink" Target="https://thunhoon.com/article/283727" TargetMode="External"/><Relationship Id="rId4008" Type="http://schemas.openxmlformats.org/officeDocument/2006/relationships/hyperlink" Target="https://thunhoon.com/article/278769" TargetMode="External"/><Relationship Id="rId4007" Type="http://schemas.openxmlformats.org/officeDocument/2006/relationships/hyperlink" Target="https://thunhoon.com/article/278761" TargetMode="External"/><Relationship Id="rId5338" Type="http://schemas.openxmlformats.org/officeDocument/2006/relationships/hyperlink" Target="https://thunhoon.com/article/283675" TargetMode="External"/><Relationship Id="rId6669" Type="http://schemas.openxmlformats.org/officeDocument/2006/relationships/hyperlink" Target="https://www.bangkokbiznews.com/finance/stock/1137442" TargetMode="External"/><Relationship Id="rId4009" Type="http://schemas.openxmlformats.org/officeDocument/2006/relationships/hyperlink" Target="https://thunhoon.com/article/278816" TargetMode="External"/><Relationship Id="rId5339" Type="http://schemas.openxmlformats.org/officeDocument/2006/relationships/hyperlink" Target="https://thunhoon.com/article/283675" TargetMode="External"/><Relationship Id="rId271" Type="http://schemas.openxmlformats.org/officeDocument/2006/relationships/hyperlink" Target="https://thunhoon.com/article/286457" TargetMode="External"/><Relationship Id="rId270" Type="http://schemas.openxmlformats.org/officeDocument/2006/relationships/hyperlink" Target="https://thunhoon.com/article/286456" TargetMode="External"/><Relationship Id="rId269" Type="http://schemas.openxmlformats.org/officeDocument/2006/relationships/hyperlink" Target="https://thunhoon.com/article/286455" TargetMode="External"/><Relationship Id="rId7991" Type="http://schemas.openxmlformats.org/officeDocument/2006/relationships/hyperlink" Target="https://www.bangkokbiznews.com/finance/stock/1113317" TargetMode="External"/><Relationship Id="rId6660" Type="http://schemas.openxmlformats.org/officeDocument/2006/relationships/hyperlink" Target="https://www.bangkokbiznews.com/finance/stock/1137520" TargetMode="External"/><Relationship Id="rId7990" Type="http://schemas.openxmlformats.org/officeDocument/2006/relationships/hyperlink" Target="https://www.bangkokbiznews.com/finance/stock/1113321" TargetMode="External"/><Relationship Id="rId264" Type="http://schemas.openxmlformats.org/officeDocument/2006/relationships/hyperlink" Target="https://thunhoon.com/article/286450" TargetMode="External"/><Relationship Id="rId4000" Type="http://schemas.openxmlformats.org/officeDocument/2006/relationships/hyperlink" Target="https://thunhoon.com/article/278789" TargetMode="External"/><Relationship Id="rId5332" Type="http://schemas.openxmlformats.org/officeDocument/2006/relationships/hyperlink" Target="https://thunhoon.com/article/283519" TargetMode="External"/><Relationship Id="rId6663" Type="http://schemas.openxmlformats.org/officeDocument/2006/relationships/hyperlink" Target="https://www.bangkokbiznews.com/finance/stock/1137476" TargetMode="External"/><Relationship Id="rId7995" Type="http://schemas.openxmlformats.org/officeDocument/2006/relationships/hyperlink" Target="https://www.bangkokbiznews.com/finance/stock/1113317" TargetMode="External"/><Relationship Id="rId263" Type="http://schemas.openxmlformats.org/officeDocument/2006/relationships/hyperlink" Target="https://thunhoon.com/article/286450" TargetMode="External"/><Relationship Id="rId5333" Type="http://schemas.openxmlformats.org/officeDocument/2006/relationships/hyperlink" Target="https://thunhoon.com/article/283519" TargetMode="External"/><Relationship Id="rId6664" Type="http://schemas.openxmlformats.org/officeDocument/2006/relationships/hyperlink" Target="https://www.bangkokbiznews.com/finance/stock/1137466" TargetMode="External"/><Relationship Id="rId7994" Type="http://schemas.openxmlformats.org/officeDocument/2006/relationships/hyperlink" Target="https://www.bangkokbiznews.com/finance/stock/1113317" TargetMode="External"/><Relationship Id="rId262" Type="http://schemas.openxmlformats.org/officeDocument/2006/relationships/hyperlink" Target="https://thunhoon.com/article/286449" TargetMode="External"/><Relationship Id="rId4002" Type="http://schemas.openxmlformats.org/officeDocument/2006/relationships/hyperlink" Target="https://thunhoon.com/article/278788" TargetMode="External"/><Relationship Id="rId5330" Type="http://schemas.openxmlformats.org/officeDocument/2006/relationships/hyperlink" Target="https://thunhoon.com/article/283521" TargetMode="External"/><Relationship Id="rId6661" Type="http://schemas.openxmlformats.org/officeDocument/2006/relationships/hyperlink" Target="https://www.bangkokbiznews.com/finance/stock/1137520" TargetMode="External"/><Relationship Id="rId7993" Type="http://schemas.openxmlformats.org/officeDocument/2006/relationships/hyperlink" Target="https://www.bangkokbiznews.com/finance/stock/1113317" TargetMode="External"/><Relationship Id="rId261" Type="http://schemas.openxmlformats.org/officeDocument/2006/relationships/hyperlink" Target="https://thunhoon.com/article/286435" TargetMode="External"/><Relationship Id="rId4001" Type="http://schemas.openxmlformats.org/officeDocument/2006/relationships/hyperlink" Target="https://thunhoon.com/article/278788" TargetMode="External"/><Relationship Id="rId5331" Type="http://schemas.openxmlformats.org/officeDocument/2006/relationships/hyperlink" Target="https://thunhoon.com/article/283521" TargetMode="External"/><Relationship Id="rId6662" Type="http://schemas.openxmlformats.org/officeDocument/2006/relationships/hyperlink" Target="https://www.bangkokbiznews.com/finance/stock/1137476" TargetMode="External"/><Relationship Id="rId7992" Type="http://schemas.openxmlformats.org/officeDocument/2006/relationships/hyperlink" Target="https://www.bangkokbiznews.com/finance/stock/1113317" TargetMode="External"/><Relationship Id="rId268" Type="http://schemas.openxmlformats.org/officeDocument/2006/relationships/hyperlink" Target="https://thunhoon.com/article/286455" TargetMode="External"/><Relationship Id="rId4004" Type="http://schemas.openxmlformats.org/officeDocument/2006/relationships/hyperlink" Target="https://thunhoon.com/article/278744" TargetMode="External"/><Relationship Id="rId5336" Type="http://schemas.openxmlformats.org/officeDocument/2006/relationships/hyperlink" Target="https://thunhoon.com/article/283685" TargetMode="External"/><Relationship Id="rId6667" Type="http://schemas.openxmlformats.org/officeDocument/2006/relationships/hyperlink" Target="https://www.bangkokbiznews.com/finance/stock/1137451" TargetMode="External"/><Relationship Id="rId7999" Type="http://schemas.openxmlformats.org/officeDocument/2006/relationships/hyperlink" Target="https://www.bangkokbiznews.com/finance/stock/1113170" TargetMode="External"/><Relationship Id="rId267" Type="http://schemas.openxmlformats.org/officeDocument/2006/relationships/hyperlink" Target="https://thunhoon.com/article/286452" TargetMode="External"/><Relationship Id="rId4003" Type="http://schemas.openxmlformats.org/officeDocument/2006/relationships/hyperlink" Target="https://thunhoon.com/article/278765" TargetMode="External"/><Relationship Id="rId5337" Type="http://schemas.openxmlformats.org/officeDocument/2006/relationships/hyperlink" Target="https://thunhoon.com/article/283679" TargetMode="External"/><Relationship Id="rId6668" Type="http://schemas.openxmlformats.org/officeDocument/2006/relationships/hyperlink" Target="https://www.bangkokbiznews.com/finance/stock/1137442" TargetMode="External"/><Relationship Id="rId7998" Type="http://schemas.openxmlformats.org/officeDocument/2006/relationships/hyperlink" Target="https://www.bangkokbiznews.com/finance/stock/1113273" TargetMode="External"/><Relationship Id="rId266" Type="http://schemas.openxmlformats.org/officeDocument/2006/relationships/hyperlink" Target="https://thunhoon.com/article/286452" TargetMode="External"/><Relationship Id="rId4006" Type="http://schemas.openxmlformats.org/officeDocument/2006/relationships/hyperlink" Target="https://thunhoon.com/article/278764" TargetMode="External"/><Relationship Id="rId5334" Type="http://schemas.openxmlformats.org/officeDocument/2006/relationships/hyperlink" Target="https://thunhoon.com/article/283525" TargetMode="External"/><Relationship Id="rId6665" Type="http://schemas.openxmlformats.org/officeDocument/2006/relationships/hyperlink" Target="https://www.bangkokbiznews.com/finance/stock/1137466" TargetMode="External"/><Relationship Id="rId7997" Type="http://schemas.openxmlformats.org/officeDocument/2006/relationships/hyperlink" Target="https://www.bangkokbiznews.com/finance/stock/1113246" TargetMode="External"/><Relationship Id="rId265" Type="http://schemas.openxmlformats.org/officeDocument/2006/relationships/hyperlink" Target="https://thunhoon.com/article/286452" TargetMode="External"/><Relationship Id="rId4005" Type="http://schemas.openxmlformats.org/officeDocument/2006/relationships/hyperlink" Target="https://thunhoon.com/article/278744" TargetMode="External"/><Relationship Id="rId5335" Type="http://schemas.openxmlformats.org/officeDocument/2006/relationships/hyperlink" Target="https://thunhoon.com/article/283523" TargetMode="External"/><Relationship Id="rId6666" Type="http://schemas.openxmlformats.org/officeDocument/2006/relationships/hyperlink" Target="https://www.bangkokbiznews.com/finance/stock/1137451" TargetMode="External"/><Relationship Id="rId7996" Type="http://schemas.openxmlformats.org/officeDocument/2006/relationships/hyperlink" Target="https://www.bangkokbiznews.com/finance/stock/1113246" TargetMode="External"/><Relationship Id="rId5329" Type="http://schemas.openxmlformats.org/officeDocument/2006/relationships/hyperlink" Target="https://thunhoon.com/article/283528" TargetMode="External"/><Relationship Id="rId5327" Type="http://schemas.openxmlformats.org/officeDocument/2006/relationships/hyperlink" Target="https://thunhoon.com/article/283546" TargetMode="External"/><Relationship Id="rId6658" Type="http://schemas.openxmlformats.org/officeDocument/2006/relationships/hyperlink" Target="https://www.bangkokbiznews.com/finance/stock/1137622" TargetMode="External"/><Relationship Id="rId5328" Type="http://schemas.openxmlformats.org/officeDocument/2006/relationships/hyperlink" Target="https://thunhoon.com/article/283541" TargetMode="External"/><Relationship Id="rId6659" Type="http://schemas.openxmlformats.org/officeDocument/2006/relationships/hyperlink" Target="https://www.bangkokbiznews.com/finance/stock/1137520" TargetMode="External"/><Relationship Id="rId7989" Type="http://schemas.openxmlformats.org/officeDocument/2006/relationships/hyperlink" Target="https://www.bangkokbiznews.com/finance/stock/1113321" TargetMode="External"/><Relationship Id="rId260" Type="http://schemas.openxmlformats.org/officeDocument/2006/relationships/hyperlink" Target="https://thunhoon.com/article/286427" TargetMode="External"/><Relationship Id="rId259" Type="http://schemas.openxmlformats.org/officeDocument/2006/relationships/hyperlink" Target="https://thunhoon.com/article/286426" TargetMode="External"/><Relationship Id="rId258" Type="http://schemas.openxmlformats.org/officeDocument/2006/relationships/hyperlink" Target="https://thunhoon.com/article/286426" TargetMode="External"/><Relationship Id="rId7980" Type="http://schemas.openxmlformats.org/officeDocument/2006/relationships/hyperlink" Target="https://www.bangkokbiznews.com/finance/stock/1113461" TargetMode="External"/><Relationship Id="rId253" Type="http://schemas.openxmlformats.org/officeDocument/2006/relationships/hyperlink" Target="https://thunhoon.com/article/286429" TargetMode="External"/><Relationship Id="rId5321" Type="http://schemas.openxmlformats.org/officeDocument/2006/relationships/hyperlink" Target="https://thunhoon.com/article/283553" TargetMode="External"/><Relationship Id="rId6652" Type="http://schemas.openxmlformats.org/officeDocument/2006/relationships/hyperlink" Target="https://www.bangkokbiznews.com/finance/stock/1137876" TargetMode="External"/><Relationship Id="rId7984" Type="http://schemas.openxmlformats.org/officeDocument/2006/relationships/hyperlink" Target="https://www.bangkokbiznews.com/finance/stock/1113448" TargetMode="External"/><Relationship Id="rId252" Type="http://schemas.openxmlformats.org/officeDocument/2006/relationships/hyperlink" Target="https://thunhoon.com/article/286396" TargetMode="External"/><Relationship Id="rId5322" Type="http://schemas.openxmlformats.org/officeDocument/2006/relationships/hyperlink" Target="https://thunhoon.com/article/283552" TargetMode="External"/><Relationship Id="rId6653" Type="http://schemas.openxmlformats.org/officeDocument/2006/relationships/hyperlink" Target="https://www.bangkokbiznews.com/finance/stock/1137876" TargetMode="External"/><Relationship Id="rId7983" Type="http://schemas.openxmlformats.org/officeDocument/2006/relationships/hyperlink" Target="https://www.bangkokbiznews.com/finance/stock/1113456" TargetMode="External"/><Relationship Id="rId251" Type="http://schemas.openxmlformats.org/officeDocument/2006/relationships/hyperlink" Target="https://thunhoon.com/article/286389" TargetMode="External"/><Relationship Id="rId6650" Type="http://schemas.openxmlformats.org/officeDocument/2006/relationships/hyperlink" Target="https://www.bangkokbiznews.com/finance/stock/1137887" TargetMode="External"/><Relationship Id="rId7982" Type="http://schemas.openxmlformats.org/officeDocument/2006/relationships/hyperlink" Target="https://www.bangkokbiznews.com/finance/stock/1113456" TargetMode="External"/><Relationship Id="rId250" Type="http://schemas.openxmlformats.org/officeDocument/2006/relationships/hyperlink" Target="https://thunhoon.com/article/286400" TargetMode="External"/><Relationship Id="rId5320" Type="http://schemas.openxmlformats.org/officeDocument/2006/relationships/hyperlink" Target="https://thunhoon.com/article/283553" TargetMode="External"/><Relationship Id="rId6651" Type="http://schemas.openxmlformats.org/officeDocument/2006/relationships/hyperlink" Target="https://www.bangkokbiznews.com/finance/stock/1137880" TargetMode="External"/><Relationship Id="rId7981" Type="http://schemas.openxmlformats.org/officeDocument/2006/relationships/hyperlink" Target="https://www.bangkokbiznews.com/finance/stock/1113461" TargetMode="External"/><Relationship Id="rId257" Type="http://schemas.openxmlformats.org/officeDocument/2006/relationships/hyperlink" Target="https://thunhoon.com/article/286431" TargetMode="External"/><Relationship Id="rId5325" Type="http://schemas.openxmlformats.org/officeDocument/2006/relationships/hyperlink" Target="https://thunhoon.com/article/283546" TargetMode="External"/><Relationship Id="rId6656" Type="http://schemas.openxmlformats.org/officeDocument/2006/relationships/hyperlink" Target="https://www.bangkokbiznews.com/finance/stock/1137714" TargetMode="External"/><Relationship Id="rId7988" Type="http://schemas.openxmlformats.org/officeDocument/2006/relationships/hyperlink" Target="https://www.bangkokbiznews.com/finance/stock/1113321" TargetMode="External"/><Relationship Id="rId256" Type="http://schemas.openxmlformats.org/officeDocument/2006/relationships/hyperlink" Target="https://thunhoon.com/article/286430" TargetMode="External"/><Relationship Id="rId5326" Type="http://schemas.openxmlformats.org/officeDocument/2006/relationships/hyperlink" Target="https://thunhoon.com/article/283546" TargetMode="External"/><Relationship Id="rId6657" Type="http://schemas.openxmlformats.org/officeDocument/2006/relationships/hyperlink" Target="https://www.bangkokbiznews.com/finance/stock/1137622" TargetMode="External"/><Relationship Id="rId7987" Type="http://schemas.openxmlformats.org/officeDocument/2006/relationships/hyperlink" Target="https://www.bangkokbiznews.com/finance/stock/1113352" TargetMode="External"/><Relationship Id="rId255" Type="http://schemas.openxmlformats.org/officeDocument/2006/relationships/hyperlink" Target="https://thunhoon.com/article/286429" TargetMode="External"/><Relationship Id="rId5323" Type="http://schemas.openxmlformats.org/officeDocument/2006/relationships/hyperlink" Target="https://thunhoon.com/article/283552" TargetMode="External"/><Relationship Id="rId6654" Type="http://schemas.openxmlformats.org/officeDocument/2006/relationships/hyperlink" Target="https://www.bangkokbiznews.com/finance/stock/1137716" TargetMode="External"/><Relationship Id="rId7986" Type="http://schemas.openxmlformats.org/officeDocument/2006/relationships/hyperlink" Target="https://www.bangkokbiznews.com/finance/stock/1113352" TargetMode="External"/><Relationship Id="rId254" Type="http://schemas.openxmlformats.org/officeDocument/2006/relationships/hyperlink" Target="https://thunhoon.com/article/286429" TargetMode="External"/><Relationship Id="rId5324" Type="http://schemas.openxmlformats.org/officeDocument/2006/relationships/hyperlink" Target="https://thunhoon.com/article/283551" TargetMode="External"/><Relationship Id="rId6655" Type="http://schemas.openxmlformats.org/officeDocument/2006/relationships/hyperlink" Target="https://www.bangkokbiznews.com/finance/stock/1137716" TargetMode="External"/><Relationship Id="rId7985" Type="http://schemas.openxmlformats.org/officeDocument/2006/relationships/hyperlink" Target="https://www.bangkokbiznews.com/finance/stock/1113448" TargetMode="External"/><Relationship Id="rId4029" Type="http://schemas.openxmlformats.org/officeDocument/2006/relationships/hyperlink" Target="https://thunhoon.com/article/278856" TargetMode="External"/><Relationship Id="rId293" Type="http://schemas.openxmlformats.org/officeDocument/2006/relationships/hyperlink" Target="https://thunhoon.com/article/286535" TargetMode="External"/><Relationship Id="rId292" Type="http://schemas.openxmlformats.org/officeDocument/2006/relationships/hyperlink" Target="https://thunhoon.com/article/286535" TargetMode="External"/><Relationship Id="rId291" Type="http://schemas.openxmlformats.org/officeDocument/2006/relationships/hyperlink" Target="https://thunhoon.com/article/286534" TargetMode="External"/><Relationship Id="rId290" Type="http://schemas.openxmlformats.org/officeDocument/2006/relationships/hyperlink" Target="https://thunhoon.com/article/286534" TargetMode="External"/><Relationship Id="rId5350" Type="http://schemas.openxmlformats.org/officeDocument/2006/relationships/hyperlink" Target="https://thunhoon.com/article/283637" TargetMode="External"/><Relationship Id="rId6681" Type="http://schemas.openxmlformats.org/officeDocument/2006/relationships/hyperlink" Target="https://www.bangkokbiznews.com/finance/stock/1137183" TargetMode="External"/><Relationship Id="rId5351" Type="http://schemas.openxmlformats.org/officeDocument/2006/relationships/hyperlink" Target="https://thunhoon.com/article/283636" TargetMode="External"/><Relationship Id="rId6682" Type="http://schemas.openxmlformats.org/officeDocument/2006/relationships/hyperlink" Target="https://www.bangkokbiznews.com/finance/stock/1137172" TargetMode="External"/><Relationship Id="rId4020" Type="http://schemas.openxmlformats.org/officeDocument/2006/relationships/hyperlink" Target="https://thunhoon.com/article/278884" TargetMode="External"/><Relationship Id="rId6680" Type="http://schemas.openxmlformats.org/officeDocument/2006/relationships/hyperlink" Target="https://www.bangkokbiznews.com/finance/stock/1137182" TargetMode="External"/><Relationship Id="rId286" Type="http://schemas.openxmlformats.org/officeDocument/2006/relationships/hyperlink" Target="https://thunhoon.com/article/286531" TargetMode="External"/><Relationship Id="rId4022" Type="http://schemas.openxmlformats.org/officeDocument/2006/relationships/hyperlink" Target="https://thunhoon.com/article/278877" TargetMode="External"/><Relationship Id="rId5354" Type="http://schemas.openxmlformats.org/officeDocument/2006/relationships/hyperlink" Target="https://thunhoon.com/article/283634" TargetMode="External"/><Relationship Id="rId6685" Type="http://schemas.openxmlformats.org/officeDocument/2006/relationships/hyperlink" Target="https://www.bangkokbiznews.com/finance/stock/1137147" TargetMode="External"/><Relationship Id="rId285" Type="http://schemas.openxmlformats.org/officeDocument/2006/relationships/hyperlink" Target="https://thunhoon.com/article/286531" TargetMode="External"/><Relationship Id="rId4021" Type="http://schemas.openxmlformats.org/officeDocument/2006/relationships/hyperlink" Target="https://thunhoon.com/article/278877" TargetMode="External"/><Relationship Id="rId5355" Type="http://schemas.openxmlformats.org/officeDocument/2006/relationships/hyperlink" Target="https://thunhoon.com/article/283633" TargetMode="External"/><Relationship Id="rId6686" Type="http://schemas.openxmlformats.org/officeDocument/2006/relationships/hyperlink" Target="https://www.bangkokbiznews.com/finance/stock/1137147" TargetMode="External"/><Relationship Id="rId284" Type="http://schemas.openxmlformats.org/officeDocument/2006/relationships/hyperlink" Target="https://thunhoon.com/article/286531" TargetMode="External"/><Relationship Id="rId4024" Type="http://schemas.openxmlformats.org/officeDocument/2006/relationships/hyperlink" Target="https://thunhoon.com/article/278876" TargetMode="External"/><Relationship Id="rId5352" Type="http://schemas.openxmlformats.org/officeDocument/2006/relationships/hyperlink" Target="https://thunhoon.com/article/283636" TargetMode="External"/><Relationship Id="rId6683" Type="http://schemas.openxmlformats.org/officeDocument/2006/relationships/hyperlink" Target="https://www.bangkokbiznews.com/finance/stock/1137172" TargetMode="External"/><Relationship Id="rId283" Type="http://schemas.openxmlformats.org/officeDocument/2006/relationships/hyperlink" Target="https://thunhoon.com/article/286529" TargetMode="External"/><Relationship Id="rId4023" Type="http://schemas.openxmlformats.org/officeDocument/2006/relationships/hyperlink" Target="https://thunhoon.com/article/278876" TargetMode="External"/><Relationship Id="rId5353" Type="http://schemas.openxmlformats.org/officeDocument/2006/relationships/hyperlink" Target="https://thunhoon.com/article/283635" TargetMode="External"/><Relationship Id="rId6684" Type="http://schemas.openxmlformats.org/officeDocument/2006/relationships/hyperlink" Target="https://www.bangkokbiznews.com/finance/stock/1137147" TargetMode="External"/><Relationship Id="rId4026" Type="http://schemas.openxmlformats.org/officeDocument/2006/relationships/hyperlink" Target="https://thunhoon.com/article/278873" TargetMode="External"/><Relationship Id="rId5358" Type="http://schemas.openxmlformats.org/officeDocument/2006/relationships/hyperlink" Target="https://thunhoon.com/article/283631" TargetMode="External"/><Relationship Id="rId6689" Type="http://schemas.openxmlformats.org/officeDocument/2006/relationships/hyperlink" Target="https://www.bangkokbiznews.com/finance/stock/1137094" TargetMode="External"/><Relationship Id="rId289" Type="http://schemas.openxmlformats.org/officeDocument/2006/relationships/hyperlink" Target="https://thunhoon.com/article/286531" TargetMode="External"/><Relationship Id="rId4025" Type="http://schemas.openxmlformats.org/officeDocument/2006/relationships/hyperlink" Target="https://thunhoon.com/article/278873" TargetMode="External"/><Relationship Id="rId5359" Type="http://schemas.openxmlformats.org/officeDocument/2006/relationships/hyperlink" Target="https://thunhoon.com/article/283619" TargetMode="External"/><Relationship Id="rId288" Type="http://schemas.openxmlformats.org/officeDocument/2006/relationships/hyperlink" Target="https://thunhoon.com/article/286531" TargetMode="External"/><Relationship Id="rId4028" Type="http://schemas.openxmlformats.org/officeDocument/2006/relationships/hyperlink" Target="https://thunhoon.com/article/278870" TargetMode="External"/><Relationship Id="rId5356" Type="http://schemas.openxmlformats.org/officeDocument/2006/relationships/hyperlink" Target="https://thunhoon.com/article/283633" TargetMode="External"/><Relationship Id="rId6687" Type="http://schemas.openxmlformats.org/officeDocument/2006/relationships/hyperlink" Target="https://www.bangkokbiznews.com/finance/stock/1137118" TargetMode="External"/><Relationship Id="rId287" Type="http://schemas.openxmlformats.org/officeDocument/2006/relationships/hyperlink" Target="https://thunhoon.com/article/286531" TargetMode="External"/><Relationship Id="rId4027" Type="http://schemas.openxmlformats.org/officeDocument/2006/relationships/hyperlink" Target="https://thunhoon.com/article/278870" TargetMode="External"/><Relationship Id="rId5357" Type="http://schemas.openxmlformats.org/officeDocument/2006/relationships/hyperlink" Target="https://thunhoon.com/article/283631" TargetMode="External"/><Relationship Id="rId6688" Type="http://schemas.openxmlformats.org/officeDocument/2006/relationships/hyperlink" Target="https://www.bangkokbiznews.com/finance/stock/1137094" TargetMode="External"/><Relationship Id="rId4019" Type="http://schemas.openxmlformats.org/officeDocument/2006/relationships/hyperlink" Target="https://thunhoon.com/article/278884" TargetMode="External"/><Relationship Id="rId4018" Type="http://schemas.openxmlformats.org/officeDocument/2006/relationships/hyperlink" Target="https://thunhoon.com/article/278884" TargetMode="External"/><Relationship Id="rId5349" Type="http://schemas.openxmlformats.org/officeDocument/2006/relationships/hyperlink" Target="https://thunhoon.com/article/283637" TargetMode="External"/><Relationship Id="rId282" Type="http://schemas.openxmlformats.org/officeDocument/2006/relationships/hyperlink" Target="https://thunhoon.com/article/286518" TargetMode="External"/><Relationship Id="rId281" Type="http://schemas.openxmlformats.org/officeDocument/2006/relationships/hyperlink" Target="https://thunhoon.com/article/286515" TargetMode="External"/><Relationship Id="rId280" Type="http://schemas.openxmlformats.org/officeDocument/2006/relationships/hyperlink" Target="https://thunhoon.com/article/286513" TargetMode="External"/><Relationship Id="rId6670" Type="http://schemas.openxmlformats.org/officeDocument/2006/relationships/hyperlink" Target="https://www.bangkokbiznews.com/finance/stock/1137355" TargetMode="External"/><Relationship Id="rId5340" Type="http://schemas.openxmlformats.org/officeDocument/2006/relationships/hyperlink" Target="https://thunhoon.com/article/283675" TargetMode="External"/><Relationship Id="rId6671" Type="http://schemas.openxmlformats.org/officeDocument/2006/relationships/hyperlink" Target="https://www.bangkokbiznews.com/finance/stock/1137355" TargetMode="External"/><Relationship Id="rId275" Type="http://schemas.openxmlformats.org/officeDocument/2006/relationships/hyperlink" Target="https://thunhoon.com/article/286486" TargetMode="External"/><Relationship Id="rId4011" Type="http://schemas.openxmlformats.org/officeDocument/2006/relationships/hyperlink" Target="https://thunhoon.com/article/278910" TargetMode="External"/><Relationship Id="rId5343" Type="http://schemas.openxmlformats.org/officeDocument/2006/relationships/hyperlink" Target="https://thunhoon.com/article/283653" TargetMode="External"/><Relationship Id="rId6674" Type="http://schemas.openxmlformats.org/officeDocument/2006/relationships/hyperlink" Target="https://www.bangkokbiznews.com/finance/stock/1137290" TargetMode="External"/><Relationship Id="rId274" Type="http://schemas.openxmlformats.org/officeDocument/2006/relationships/hyperlink" Target="https://thunhoon.com/article/286465" TargetMode="External"/><Relationship Id="rId4010" Type="http://schemas.openxmlformats.org/officeDocument/2006/relationships/hyperlink" Target="https://thunhoon.com/article/278815" TargetMode="External"/><Relationship Id="rId5344" Type="http://schemas.openxmlformats.org/officeDocument/2006/relationships/hyperlink" Target="https://thunhoon.com/article/283653" TargetMode="External"/><Relationship Id="rId6675" Type="http://schemas.openxmlformats.org/officeDocument/2006/relationships/hyperlink" Target="https://www.bangkokbiznews.com/finance/stock/1137274" TargetMode="External"/><Relationship Id="rId273" Type="http://schemas.openxmlformats.org/officeDocument/2006/relationships/hyperlink" Target="https://thunhoon.com/article/286460" TargetMode="External"/><Relationship Id="rId4013" Type="http://schemas.openxmlformats.org/officeDocument/2006/relationships/hyperlink" Target="https://thunhoon.com/article/278910" TargetMode="External"/><Relationship Id="rId5341" Type="http://schemas.openxmlformats.org/officeDocument/2006/relationships/hyperlink" Target="https://thunhoon.com/article/283660" TargetMode="External"/><Relationship Id="rId6672" Type="http://schemas.openxmlformats.org/officeDocument/2006/relationships/hyperlink" Target="https://www.bangkokbiznews.com/finance/stock/1137324" TargetMode="External"/><Relationship Id="rId272" Type="http://schemas.openxmlformats.org/officeDocument/2006/relationships/hyperlink" Target="https://thunhoon.com/article/286457" TargetMode="External"/><Relationship Id="rId4012" Type="http://schemas.openxmlformats.org/officeDocument/2006/relationships/hyperlink" Target="https://thunhoon.com/article/278910" TargetMode="External"/><Relationship Id="rId5342" Type="http://schemas.openxmlformats.org/officeDocument/2006/relationships/hyperlink" Target="https://thunhoon.com/article/283658" TargetMode="External"/><Relationship Id="rId6673" Type="http://schemas.openxmlformats.org/officeDocument/2006/relationships/hyperlink" Target="https://www.bangkokbiznews.com/finance/stock/1137324" TargetMode="External"/><Relationship Id="rId279" Type="http://schemas.openxmlformats.org/officeDocument/2006/relationships/hyperlink" Target="https://thunhoon.com/article/286505" TargetMode="External"/><Relationship Id="rId4015" Type="http://schemas.openxmlformats.org/officeDocument/2006/relationships/hyperlink" Target="https://thunhoon.com/article/278901" TargetMode="External"/><Relationship Id="rId5347" Type="http://schemas.openxmlformats.org/officeDocument/2006/relationships/hyperlink" Target="https://thunhoon.com/article/283648" TargetMode="External"/><Relationship Id="rId6678" Type="http://schemas.openxmlformats.org/officeDocument/2006/relationships/hyperlink" Target="https://www.bangkokbiznews.com/finance/stock/1137213" TargetMode="External"/><Relationship Id="rId278" Type="http://schemas.openxmlformats.org/officeDocument/2006/relationships/hyperlink" Target="https://thunhoon.com/article/286505" TargetMode="External"/><Relationship Id="rId4014" Type="http://schemas.openxmlformats.org/officeDocument/2006/relationships/hyperlink" Target="https://thunhoon.com/article/278907" TargetMode="External"/><Relationship Id="rId5348" Type="http://schemas.openxmlformats.org/officeDocument/2006/relationships/hyperlink" Target="https://thunhoon.com/article/283642" TargetMode="External"/><Relationship Id="rId6679" Type="http://schemas.openxmlformats.org/officeDocument/2006/relationships/hyperlink" Target="https://www.bangkokbiznews.com/finance/stock/1137202" TargetMode="External"/><Relationship Id="rId277" Type="http://schemas.openxmlformats.org/officeDocument/2006/relationships/hyperlink" Target="https://thunhoon.com/article/286502" TargetMode="External"/><Relationship Id="rId4017" Type="http://schemas.openxmlformats.org/officeDocument/2006/relationships/hyperlink" Target="https://thunhoon.com/article/278900" TargetMode="External"/><Relationship Id="rId5345" Type="http://schemas.openxmlformats.org/officeDocument/2006/relationships/hyperlink" Target="https://thunhoon.com/article/283648" TargetMode="External"/><Relationship Id="rId6676" Type="http://schemas.openxmlformats.org/officeDocument/2006/relationships/hyperlink" Target="https://www.bangkokbiznews.com/finance/stock/1137274" TargetMode="External"/><Relationship Id="rId276" Type="http://schemas.openxmlformats.org/officeDocument/2006/relationships/hyperlink" Target="https://thunhoon.com/article/286486" TargetMode="External"/><Relationship Id="rId4016" Type="http://schemas.openxmlformats.org/officeDocument/2006/relationships/hyperlink" Target="https://thunhoon.com/article/278901" TargetMode="External"/><Relationship Id="rId5346" Type="http://schemas.openxmlformats.org/officeDocument/2006/relationships/hyperlink" Target="https://thunhoon.com/article/283648" TargetMode="External"/><Relationship Id="rId6677" Type="http://schemas.openxmlformats.org/officeDocument/2006/relationships/hyperlink" Target="https://www.bangkokbiznews.com/finance/stock/1137227" TargetMode="External"/><Relationship Id="rId1851" Type="http://schemas.openxmlformats.org/officeDocument/2006/relationships/hyperlink" Target="https://thunhoon.com/article/290767" TargetMode="External"/><Relationship Id="rId1852" Type="http://schemas.openxmlformats.org/officeDocument/2006/relationships/hyperlink" Target="https://thunhoon.com/article/290767" TargetMode="External"/><Relationship Id="rId1853" Type="http://schemas.openxmlformats.org/officeDocument/2006/relationships/hyperlink" Target="https://thunhoon.com/article/290777" TargetMode="External"/><Relationship Id="rId1854" Type="http://schemas.openxmlformats.org/officeDocument/2006/relationships/hyperlink" Target="https://thunhoon.com/article/290777" TargetMode="External"/><Relationship Id="rId1855" Type="http://schemas.openxmlformats.org/officeDocument/2006/relationships/hyperlink" Target="https://thunhoon.com/article/290769" TargetMode="External"/><Relationship Id="rId1856" Type="http://schemas.openxmlformats.org/officeDocument/2006/relationships/hyperlink" Target="https://thunhoon.com/article/290769" TargetMode="External"/><Relationship Id="rId1857" Type="http://schemas.openxmlformats.org/officeDocument/2006/relationships/hyperlink" Target="https://thunhoon.com/article/290769" TargetMode="External"/><Relationship Id="rId1858" Type="http://schemas.openxmlformats.org/officeDocument/2006/relationships/hyperlink" Target="https://thunhoon.com/article/290770" TargetMode="External"/><Relationship Id="rId1859" Type="http://schemas.openxmlformats.org/officeDocument/2006/relationships/hyperlink" Target="https://thunhoon.com/article/290770" TargetMode="External"/><Relationship Id="rId1850" Type="http://schemas.openxmlformats.org/officeDocument/2006/relationships/hyperlink" Target="https://thunhoon.com/article/290776" TargetMode="External"/><Relationship Id="rId1840" Type="http://schemas.openxmlformats.org/officeDocument/2006/relationships/hyperlink" Target="https://thunhoon.com/article/290729" TargetMode="External"/><Relationship Id="rId1841" Type="http://schemas.openxmlformats.org/officeDocument/2006/relationships/hyperlink" Target="https://thunhoon.com/article/290735" TargetMode="External"/><Relationship Id="rId1842" Type="http://schemas.openxmlformats.org/officeDocument/2006/relationships/hyperlink" Target="https://thunhoon.com/article/290745" TargetMode="External"/><Relationship Id="rId1843" Type="http://schemas.openxmlformats.org/officeDocument/2006/relationships/hyperlink" Target="https://thunhoon.com/article/290745" TargetMode="External"/><Relationship Id="rId1844" Type="http://schemas.openxmlformats.org/officeDocument/2006/relationships/hyperlink" Target="https://thunhoon.com/article/290746" TargetMode="External"/><Relationship Id="rId1845" Type="http://schemas.openxmlformats.org/officeDocument/2006/relationships/hyperlink" Target="https://thunhoon.com/article/290746" TargetMode="External"/><Relationship Id="rId1846" Type="http://schemas.openxmlformats.org/officeDocument/2006/relationships/hyperlink" Target="https://thunhoon.com/article/290762" TargetMode="External"/><Relationship Id="rId1847" Type="http://schemas.openxmlformats.org/officeDocument/2006/relationships/hyperlink" Target="https://thunhoon.com/article/290762" TargetMode="External"/><Relationship Id="rId1848" Type="http://schemas.openxmlformats.org/officeDocument/2006/relationships/hyperlink" Target="https://thunhoon.com/article/290766" TargetMode="External"/><Relationship Id="rId1849" Type="http://schemas.openxmlformats.org/officeDocument/2006/relationships/hyperlink" Target="https://thunhoon.com/article/290776" TargetMode="External"/><Relationship Id="rId1873" Type="http://schemas.openxmlformats.org/officeDocument/2006/relationships/hyperlink" Target="https://thunhoon.com/article/290802" TargetMode="External"/><Relationship Id="rId1874" Type="http://schemas.openxmlformats.org/officeDocument/2006/relationships/hyperlink" Target="https://thunhoon.com/article/290809" TargetMode="External"/><Relationship Id="rId1875" Type="http://schemas.openxmlformats.org/officeDocument/2006/relationships/hyperlink" Target="https://thunhoon.com/article/290812" TargetMode="External"/><Relationship Id="rId1876" Type="http://schemas.openxmlformats.org/officeDocument/2006/relationships/hyperlink" Target="https://thunhoon.com/article/290817" TargetMode="External"/><Relationship Id="rId1877" Type="http://schemas.openxmlformats.org/officeDocument/2006/relationships/hyperlink" Target="https://thunhoon.com/article/290817" TargetMode="External"/><Relationship Id="rId1878" Type="http://schemas.openxmlformats.org/officeDocument/2006/relationships/hyperlink" Target="https://thunhoon.com/article/290819" TargetMode="External"/><Relationship Id="rId1879" Type="http://schemas.openxmlformats.org/officeDocument/2006/relationships/hyperlink" Target="https://thunhoon.com/article/290819" TargetMode="External"/><Relationship Id="rId1870" Type="http://schemas.openxmlformats.org/officeDocument/2006/relationships/hyperlink" Target="https://thunhoon.com/article/290801" TargetMode="External"/><Relationship Id="rId1871" Type="http://schemas.openxmlformats.org/officeDocument/2006/relationships/hyperlink" Target="https://thunhoon.com/article/290802" TargetMode="External"/><Relationship Id="rId1872" Type="http://schemas.openxmlformats.org/officeDocument/2006/relationships/hyperlink" Target="https://thunhoon.com/article/290802" TargetMode="External"/><Relationship Id="rId1862" Type="http://schemas.openxmlformats.org/officeDocument/2006/relationships/hyperlink" Target="https://thunhoon.com/article/290773" TargetMode="External"/><Relationship Id="rId1863" Type="http://schemas.openxmlformats.org/officeDocument/2006/relationships/hyperlink" Target="https://thunhoon.com/article/290773" TargetMode="External"/><Relationship Id="rId1864" Type="http://schemas.openxmlformats.org/officeDocument/2006/relationships/hyperlink" Target="https://thunhoon.com/article/290786" TargetMode="External"/><Relationship Id="rId1865" Type="http://schemas.openxmlformats.org/officeDocument/2006/relationships/hyperlink" Target="https://thunhoon.com/article/290786" TargetMode="External"/><Relationship Id="rId1866" Type="http://schemas.openxmlformats.org/officeDocument/2006/relationships/hyperlink" Target="https://thunhoon.com/article/290789" TargetMode="External"/><Relationship Id="rId1867" Type="http://schemas.openxmlformats.org/officeDocument/2006/relationships/hyperlink" Target="https://thunhoon.com/article/290793" TargetMode="External"/><Relationship Id="rId1868" Type="http://schemas.openxmlformats.org/officeDocument/2006/relationships/hyperlink" Target="https://thunhoon.com/article/290793" TargetMode="External"/><Relationship Id="rId1869" Type="http://schemas.openxmlformats.org/officeDocument/2006/relationships/hyperlink" Target="https://thunhoon.com/article/290799" TargetMode="External"/><Relationship Id="rId1860" Type="http://schemas.openxmlformats.org/officeDocument/2006/relationships/hyperlink" Target="https://thunhoon.com/article/290771" TargetMode="External"/><Relationship Id="rId1861" Type="http://schemas.openxmlformats.org/officeDocument/2006/relationships/hyperlink" Target="https://thunhoon.com/article/290771" TargetMode="External"/><Relationship Id="rId1810" Type="http://schemas.openxmlformats.org/officeDocument/2006/relationships/hyperlink" Target="https://thunhoon.com/article/290657" TargetMode="External"/><Relationship Id="rId1811" Type="http://schemas.openxmlformats.org/officeDocument/2006/relationships/hyperlink" Target="https://thunhoon.com/article/290657" TargetMode="External"/><Relationship Id="rId1812" Type="http://schemas.openxmlformats.org/officeDocument/2006/relationships/hyperlink" Target="https://thunhoon.com/article/290657" TargetMode="External"/><Relationship Id="rId1813" Type="http://schemas.openxmlformats.org/officeDocument/2006/relationships/hyperlink" Target="https://thunhoon.com/article/290657" TargetMode="External"/><Relationship Id="rId1814" Type="http://schemas.openxmlformats.org/officeDocument/2006/relationships/hyperlink" Target="https://thunhoon.com/article/290647" TargetMode="External"/><Relationship Id="rId1815" Type="http://schemas.openxmlformats.org/officeDocument/2006/relationships/hyperlink" Target="https://thunhoon.com/article/290647" TargetMode="External"/><Relationship Id="rId1816" Type="http://schemas.openxmlformats.org/officeDocument/2006/relationships/hyperlink" Target="https://thunhoon.com/article/290647" TargetMode="External"/><Relationship Id="rId1817" Type="http://schemas.openxmlformats.org/officeDocument/2006/relationships/hyperlink" Target="https://thunhoon.com/article/290628" TargetMode="External"/><Relationship Id="rId1818" Type="http://schemas.openxmlformats.org/officeDocument/2006/relationships/hyperlink" Target="https://thunhoon.com/article/290628" TargetMode="External"/><Relationship Id="rId1819" Type="http://schemas.openxmlformats.org/officeDocument/2006/relationships/hyperlink" Target="https://thunhoon.com/article/290685" TargetMode="External"/><Relationship Id="rId4080" Type="http://schemas.openxmlformats.org/officeDocument/2006/relationships/hyperlink" Target="https://thunhoon.com/article/279089" TargetMode="External"/><Relationship Id="rId4082" Type="http://schemas.openxmlformats.org/officeDocument/2006/relationships/hyperlink" Target="https://thunhoon.com/article/279076" TargetMode="External"/><Relationship Id="rId4081" Type="http://schemas.openxmlformats.org/officeDocument/2006/relationships/hyperlink" Target="https://thunhoon.com/article/279088" TargetMode="External"/><Relationship Id="rId4084" Type="http://schemas.openxmlformats.org/officeDocument/2006/relationships/hyperlink" Target="https://thunhoon.com/article/279226" TargetMode="External"/><Relationship Id="rId4083" Type="http://schemas.openxmlformats.org/officeDocument/2006/relationships/hyperlink" Target="https://thunhoon.com/article/279224" TargetMode="External"/><Relationship Id="rId4086" Type="http://schemas.openxmlformats.org/officeDocument/2006/relationships/hyperlink" Target="https://thunhoon.com/article/279215" TargetMode="External"/><Relationship Id="rId4085" Type="http://schemas.openxmlformats.org/officeDocument/2006/relationships/hyperlink" Target="https://thunhoon.com/article/279215" TargetMode="External"/><Relationship Id="rId4088" Type="http://schemas.openxmlformats.org/officeDocument/2006/relationships/hyperlink" Target="https://thunhoon.com/article/279203" TargetMode="External"/><Relationship Id="rId4087" Type="http://schemas.openxmlformats.org/officeDocument/2006/relationships/hyperlink" Target="https://thunhoon.com/article/279215" TargetMode="External"/><Relationship Id="rId4089" Type="http://schemas.openxmlformats.org/officeDocument/2006/relationships/hyperlink" Target="https://thunhoon.com/article/279203" TargetMode="External"/><Relationship Id="rId1800" Type="http://schemas.openxmlformats.org/officeDocument/2006/relationships/hyperlink" Target="https://thunhoon.com/article/290636" TargetMode="External"/><Relationship Id="rId1801" Type="http://schemas.openxmlformats.org/officeDocument/2006/relationships/hyperlink" Target="https://thunhoon.com/article/290636" TargetMode="External"/><Relationship Id="rId1802" Type="http://schemas.openxmlformats.org/officeDocument/2006/relationships/hyperlink" Target="https://thunhoon.com/article/290637" TargetMode="External"/><Relationship Id="rId1803" Type="http://schemas.openxmlformats.org/officeDocument/2006/relationships/hyperlink" Target="https://thunhoon.com/article/290641" TargetMode="External"/><Relationship Id="rId1804" Type="http://schemas.openxmlformats.org/officeDocument/2006/relationships/hyperlink" Target="https://thunhoon.com/article/290641" TargetMode="External"/><Relationship Id="rId1805" Type="http://schemas.openxmlformats.org/officeDocument/2006/relationships/hyperlink" Target="https://thunhoon.com/article/290641" TargetMode="External"/><Relationship Id="rId1806" Type="http://schemas.openxmlformats.org/officeDocument/2006/relationships/hyperlink" Target="https://thunhoon.com/article/290645" TargetMode="External"/><Relationship Id="rId1807" Type="http://schemas.openxmlformats.org/officeDocument/2006/relationships/hyperlink" Target="https://thunhoon.com/article/290652" TargetMode="External"/><Relationship Id="rId1808" Type="http://schemas.openxmlformats.org/officeDocument/2006/relationships/hyperlink" Target="https://thunhoon.com/article/290663" TargetMode="External"/><Relationship Id="rId1809" Type="http://schemas.openxmlformats.org/officeDocument/2006/relationships/hyperlink" Target="https://thunhoon.com/article/290616" TargetMode="External"/><Relationship Id="rId4071" Type="http://schemas.openxmlformats.org/officeDocument/2006/relationships/hyperlink" Target="https://thunhoon.com/article/279101" TargetMode="External"/><Relationship Id="rId4070" Type="http://schemas.openxmlformats.org/officeDocument/2006/relationships/hyperlink" Target="https://thunhoon.com/article/279111" TargetMode="External"/><Relationship Id="rId4073" Type="http://schemas.openxmlformats.org/officeDocument/2006/relationships/hyperlink" Target="https://thunhoon.com/article/279083" TargetMode="External"/><Relationship Id="rId4072" Type="http://schemas.openxmlformats.org/officeDocument/2006/relationships/hyperlink" Target="https://thunhoon.com/article/279084" TargetMode="External"/><Relationship Id="rId4075" Type="http://schemas.openxmlformats.org/officeDocument/2006/relationships/hyperlink" Target="https://thunhoon.com/article/279079" TargetMode="External"/><Relationship Id="rId4074" Type="http://schemas.openxmlformats.org/officeDocument/2006/relationships/hyperlink" Target="https://thunhoon.com/article/279082" TargetMode="External"/><Relationship Id="rId4077" Type="http://schemas.openxmlformats.org/officeDocument/2006/relationships/hyperlink" Target="https://thunhoon.com/article/279079" TargetMode="External"/><Relationship Id="rId4076" Type="http://schemas.openxmlformats.org/officeDocument/2006/relationships/hyperlink" Target="https://thunhoon.com/article/279079" TargetMode="External"/><Relationship Id="rId4079" Type="http://schemas.openxmlformats.org/officeDocument/2006/relationships/hyperlink" Target="https://thunhoon.com/article/279089" TargetMode="External"/><Relationship Id="rId4078" Type="http://schemas.openxmlformats.org/officeDocument/2006/relationships/hyperlink" Target="https://thunhoon.com/article/279077" TargetMode="External"/><Relationship Id="rId1830" Type="http://schemas.openxmlformats.org/officeDocument/2006/relationships/hyperlink" Target="https://thunhoon.com/article/290679" TargetMode="External"/><Relationship Id="rId1831" Type="http://schemas.openxmlformats.org/officeDocument/2006/relationships/hyperlink" Target="https://thunhoon.com/article/290695" TargetMode="External"/><Relationship Id="rId1832" Type="http://schemas.openxmlformats.org/officeDocument/2006/relationships/hyperlink" Target="https://thunhoon.com/article/290697" TargetMode="External"/><Relationship Id="rId1833" Type="http://schemas.openxmlformats.org/officeDocument/2006/relationships/hyperlink" Target="https://thunhoon.com/article/290703" TargetMode="External"/><Relationship Id="rId1834" Type="http://schemas.openxmlformats.org/officeDocument/2006/relationships/hyperlink" Target="https://thunhoon.com/article/290703" TargetMode="External"/><Relationship Id="rId1835" Type="http://schemas.openxmlformats.org/officeDocument/2006/relationships/hyperlink" Target="https://thunhoon.com/article/290712" TargetMode="External"/><Relationship Id="rId1836" Type="http://schemas.openxmlformats.org/officeDocument/2006/relationships/hyperlink" Target="https://thunhoon.com/article/290712" TargetMode="External"/><Relationship Id="rId1837" Type="http://schemas.openxmlformats.org/officeDocument/2006/relationships/hyperlink" Target="https://thunhoon.com/article/290712" TargetMode="External"/><Relationship Id="rId1838" Type="http://schemas.openxmlformats.org/officeDocument/2006/relationships/hyperlink" Target="https://thunhoon.com/article/290728" TargetMode="External"/><Relationship Id="rId1839" Type="http://schemas.openxmlformats.org/officeDocument/2006/relationships/hyperlink" Target="https://thunhoon.com/article/290729" TargetMode="External"/><Relationship Id="rId1820" Type="http://schemas.openxmlformats.org/officeDocument/2006/relationships/hyperlink" Target="https://thunhoon.com/article/290686" TargetMode="External"/><Relationship Id="rId1821" Type="http://schemas.openxmlformats.org/officeDocument/2006/relationships/hyperlink" Target="https://thunhoon.com/article/290686" TargetMode="External"/><Relationship Id="rId1822" Type="http://schemas.openxmlformats.org/officeDocument/2006/relationships/hyperlink" Target="https://thunhoon.com/article/290682" TargetMode="External"/><Relationship Id="rId1823" Type="http://schemas.openxmlformats.org/officeDocument/2006/relationships/hyperlink" Target="https://thunhoon.com/article/290682" TargetMode="External"/><Relationship Id="rId1824" Type="http://schemas.openxmlformats.org/officeDocument/2006/relationships/hyperlink" Target="https://thunhoon.com/article/290682" TargetMode="External"/><Relationship Id="rId1825" Type="http://schemas.openxmlformats.org/officeDocument/2006/relationships/hyperlink" Target="https://thunhoon.com/article/290683" TargetMode="External"/><Relationship Id="rId1826" Type="http://schemas.openxmlformats.org/officeDocument/2006/relationships/hyperlink" Target="https://thunhoon.com/article/290677" TargetMode="External"/><Relationship Id="rId1827" Type="http://schemas.openxmlformats.org/officeDocument/2006/relationships/hyperlink" Target="https://thunhoon.com/article/290678" TargetMode="External"/><Relationship Id="rId1828" Type="http://schemas.openxmlformats.org/officeDocument/2006/relationships/hyperlink" Target="https://thunhoon.com/article/290678" TargetMode="External"/><Relationship Id="rId1829" Type="http://schemas.openxmlformats.org/officeDocument/2006/relationships/hyperlink" Target="https://thunhoon.com/article/290679" TargetMode="External"/><Relationship Id="rId4091" Type="http://schemas.openxmlformats.org/officeDocument/2006/relationships/hyperlink" Target="https://thunhoon.com/article/279189" TargetMode="External"/><Relationship Id="rId4090" Type="http://schemas.openxmlformats.org/officeDocument/2006/relationships/hyperlink" Target="https://thunhoon.com/article/279203" TargetMode="External"/><Relationship Id="rId4093" Type="http://schemas.openxmlformats.org/officeDocument/2006/relationships/hyperlink" Target="https://thunhoon.com/article/279180" TargetMode="External"/><Relationship Id="rId4092" Type="http://schemas.openxmlformats.org/officeDocument/2006/relationships/hyperlink" Target="https://thunhoon.com/article/279189" TargetMode="External"/><Relationship Id="rId4095" Type="http://schemas.openxmlformats.org/officeDocument/2006/relationships/hyperlink" Target="https://thunhoon.com/article/279166" TargetMode="External"/><Relationship Id="rId4094" Type="http://schemas.openxmlformats.org/officeDocument/2006/relationships/hyperlink" Target="https://thunhoon.com/article/279175" TargetMode="External"/><Relationship Id="rId4097" Type="http://schemas.openxmlformats.org/officeDocument/2006/relationships/hyperlink" Target="https://thunhoon.com/article/279158" TargetMode="External"/><Relationship Id="rId4096" Type="http://schemas.openxmlformats.org/officeDocument/2006/relationships/hyperlink" Target="https://thunhoon.com/article/279158" TargetMode="External"/><Relationship Id="rId4099" Type="http://schemas.openxmlformats.org/officeDocument/2006/relationships/hyperlink" Target="https://thunhoon.com/article/279157" TargetMode="External"/><Relationship Id="rId4098" Type="http://schemas.openxmlformats.org/officeDocument/2006/relationships/hyperlink" Target="https://thunhoon.com/article/279158" TargetMode="External"/><Relationship Id="rId1895" Type="http://schemas.openxmlformats.org/officeDocument/2006/relationships/hyperlink" Target="https://thunhoon.com/article/290867" TargetMode="External"/><Relationship Id="rId1896" Type="http://schemas.openxmlformats.org/officeDocument/2006/relationships/hyperlink" Target="https://thunhoon.com/article/290867" TargetMode="External"/><Relationship Id="rId1897" Type="http://schemas.openxmlformats.org/officeDocument/2006/relationships/hyperlink" Target="https://thunhoon.com/article/290867" TargetMode="External"/><Relationship Id="rId1898" Type="http://schemas.openxmlformats.org/officeDocument/2006/relationships/hyperlink" Target="https://thunhoon.com/article/290873" TargetMode="External"/><Relationship Id="rId1899" Type="http://schemas.openxmlformats.org/officeDocument/2006/relationships/hyperlink" Target="https://thunhoon.com/article/290877" TargetMode="External"/><Relationship Id="rId1890" Type="http://schemas.openxmlformats.org/officeDocument/2006/relationships/hyperlink" Target="https://thunhoon.com/article/290857" TargetMode="External"/><Relationship Id="rId1891" Type="http://schemas.openxmlformats.org/officeDocument/2006/relationships/hyperlink" Target="https://thunhoon.com/article/290865" TargetMode="External"/><Relationship Id="rId1892" Type="http://schemas.openxmlformats.org/officeDocument/2006/relationships/hyperlink" Target="https://thunhoon.com/article/290860" TargetMode="External"/><Relationship Id="rId1893" Type="http://schemas.openxmlformats.org/officeDocument/2006/relationships/hyperlink" Target="https://thunhoon.com/article/290860" TargetMode="External"/><Relationship Id="rId1894" Type="http://schemas.openxmlformats.org/officeDocument/2006/relationships/hyperlink" Target="https://thunhoon.com/article/290860" TargetMode="External"/><Relationship Id="rId1884" Type="http://schemas.openxmlformats.org/officeDocument/2006/relationships/hyperlink" Target="https://thunhoon.com/article/290862" TargetMode="External"/><Relationship Id="rId1885" Type="http://schemas.openxmlformats.org/officeDocument/2006/relationships/hyperlink" Target="https://thunhoon.com/article/290862" TargetMode="External"/><Relationship Id="rId1886" Type="http://schemas.openxmlformats.org/officeDocument/2006/relationships/hyperlink" Target="https://thunhoon.com/article/290862" TargetMode="External"/><Relationship Id="rId1887" Type="http://schemas.openxmlformats.org/officeDocument/2006/relationships/hyperlink" Target="https://thunhoon.com/article/290853" TargetMode="External"/><Relationship Id="rId1888" Type="http://schemas.openxmlformats.org/officeDocument/2006/relationships/hyperlink" Target="https://thunhoon.com/article/290856" TargetMode="External"/><Relationship Id="rId1889" Type="http://schemas.openxmlformats.org/officeDocument/2006/relationships/hyperlink" Target="https://thunhoon.com/article/290856" TargetMode="External"/><Relationship Id="rId1880" Type="http://schemas.openxmlformats.org/officeDocument/2006/relationships/hyperlink" Target="https://thunhoon.com/article/290838" TargetMode="External"/><Relationship Id="rId1881" Type="http://schemas.openxmlformats.org/officeDocument/2006/relationships/hyperlink" Target="https://thunhoon.com/article/290838" TargetMode="External"/><Relationship Id="rId1882" Type="http://schemas.openxmlformats.org/officeDocument/2006/relationships/hyperlink" Target="https://thunhoon.com/article/290841" TargetMode="External"/><Relationship Id="rId1883" Type="http://schemas.openxmlformats.org/officeDocument/2006/relationships/hyperlink" Target="https://thunhoon.com/article/290862" TargetMode="External"/><Relationship Id="rId5417" Type="http://schemas.openxmlformats.org/officeDocument/2006/relationships/hyperlink" Target="https://thunhoon.com/article/283846" TargetMode="External"/><Relationship Id="rId6748" Type="http://schemas.openxmlformats.org/officeDocument/2006/relationships/hyperlink" Target="https://www.bangkokbiznews.com/finance/stock/1136341" TargetMode="External"/><Relationship Id="rId5418" Type="http://schemas.openxmlformats.org/officeDocument/2006/relationships/hyperlink" Target="https://thunhoon.com/article/283838" TargetMode="External"/><Relationship Id="rId6749" Type="http://schemas.openxmlformats.org/officeDocument/2006/relationships/hyperlink" Target="https://www.bangkokbiznews.com/finance/stock/1136296" TargetMode="External"/><Relationship Id="rId5415" Type="http://schemas.openxmlformats.org/officeDocument/2006/relationships/hyperlink" Target="https://thunhoon.com/article/283848" TargetMode="External"/><Relationship Id="rId6746" Type="http://schemas.openxmlformats.org/officeDocument/2006/relationships/hyperlink" Target="https://www.bangkokbiznews.com/finance/stock/1136336" TargetMode="External"/><Relationship Id="rId5416" Type="http://schemas.openxmlformats.org/officeDocument/2006/relationships/hyperlink" Target="https://thunhoon.com/article/283846" TargetMode="External"/><Relationship Id="rId6747" Type="http://schemas.openxmlformats.org/officeDocument/2006/relationships/hyperlink" Target="https://www.bangkokbiznews.com/finance/stock/1136337" TargetMode="External"/><Relationship Id="rId5419" Type="http://schemas.openxmlformats.org/officeDocument/2006/relationships/hyperlink" Target="https://thunhoon.com/article/283833" TargetMode="External"/><Relationship Id="rId228" Type="http://schemas.openxmlformats.org/officeDocument/2006/relationships/hyperlink" Target="https://thunhoon.com/article/286318" TargetMode="External"/><Relationship Id="rId227" Type="http://schemas.openxmlformats.org/officeDocument/2006/relationships/hyperlink" Target="https://thunhoon.com/article/286316" TargetMode="External"/><Relationship Id="rId226" Type="http://schemas.openxmlformats.org/officeDocument/2006/relationships/hyperlink" Target="https://thunhoon.com/article/286316" TargetMode="External"/><Relationship Id="rId225" Type="http://schemas.openxmlformats.org/officeDocument/2006/relationships/hyperlink" Target="https://thunhoon.com/article/286302" TargetMode="External"/><Relationship Id="rId229" Type="http://schemas.openxmlformats.org/officeDocument/2006/relationships/hyperlink" Target="https://thunhoon.com/article/286328" TargetMode="External"/><Relationship Id="rId220" Type="http://schemas.openxmlformats.org/officeDocument/2006/relationships/hyperlink" Target="https://thunhoon.com/article/286294" TargetMode="External"/><Relationship Id="rId6740" Type="http://schemas.openxmlformats.org/officeDocument/2006/relationships/hyperlink" Target="https://www.bangkokbiznews.com/finance/stock/1136381" TargetMode="External"/><Relationship Id="rId5410" Type="http://schemas.openxmlformats.org/officeDocument/2006/relationships/hyperlink" Target="https://thunhoon.com/article/283860" TargetMode="External"/><Relationship Id="rId6741" Type="http://schemas.openxmlformats.org/officeDocument/2006/relationships/hyperlink" Target="https://www.bangkokbiznews.com/finance/stock/1136381" TargetMode="External"/><Relationship Id="rId224" Type="http://schemas.openxmlformats.org/officeDocument/2006/relationships/hyperlink" Target="https://thunhoon.com/article/286302" TargetMode="External"/><Relationship Id="rId5413" Type="http://schemas.openxmlformats.org/officeDocument/2006/relationships/hyperlink" Target="https://thunhoon.com/article/283852" TargetMode="External"/><Relationship Id="rId6744" Type="http://schemas.openxmlformats.org/officeDocument/2006/relationships/hyperlink" Target="https://www.bangkokbiznews.com/finance/stock/1136381" TargetMode="External"/><Relationship Id="rId223" Type="http://schemas.openxmlformats.org/officeDocument/2006/relationships/hyperlink" Target="https://thunhoon.com/article/286296" TargetMode="External"/><Relationship Id="rId5414" Type="http://schemas.openxmlformats.org/officeDocument/2006/relationships/hyperlink" Target="https://thunhoon.com/article/283848" TargetMode="External"/><Relationship Id="rId6745" Type="http://schemas.openxmlformats.org/officeDocument/2006/relationships/hyperlink" Target="https://www.bangkokbiznews.com/finance/stock/1136381" TargetMode="External"/><Relationship Id="rId222" Type="http://schemas.openxmlformats.org/officeDocument/2006/relationships/hyperlink" Target="https://thunhoon.com/article/286296" TargetMode="External"/><Relationship Id="rId5411" Type="http://schemas.openxmlformats.org/officeDocument/2006/relationships/hyperlink" Target="https://thunhoon.com/article/283852" TargetMode="External"/><Relationship Id="rId6742" Type="http://schemas.openxmlformats.org/officeDocument/2006/relationships/hyperlink" Target="https://www.bangkokbiznews.com/finance/stock/1136381" TargetMode="External"/><Relationship Id="rId221" Type="http://schemas.openxmlformats.org/officeDocument/2006/relationships/hyperlink" Target="https://thunhoon.com/article/286295" TargetMode="External"/><Relationship Id="rId5412" Type="http://schemas.openxmlformats.org/officeDocument/2006/relationships/hyperlink" Target="https://thunhoon.com/article/283852" TargetMode="External"/><Relationship Id="rId6743" Type="http://schemas.openxmlformats.org/officeDocument/2006/relationships/hyperlink" Target="https://www.bangkokbiznews.com/finance/stock/1136381" TargetMode="External"/><Relationship Id="rId5406" Type="http://schemas.openxmlformats.org/officeDocument/2006/relationships/hyperlink" Target="https://thunhoon.com/article/283862" TargetMode="External"/><Relationship Id="rId6737" Type="http://schemas.openxmlformats.org/officeDocument/2006/relationships/hyperlink" Target="https://www.bangkokbiznews.com/finance/stock/1136391" TargetMode="External"/><Relationship Id="rId5407" Type="http://schemas.openxmlformats.org/officeDocument/2006/relationships/hyperlink" Target="https://thunhoon.com/article/283862" TargetMode="External"/><Relationship Id="rId6738" Type="http://schemas.openxmlformats.org/officeDocument/2006/relationships/hyperlink" Target="https://www.bangkokbiznews.com/finance/stock/1136390" TargetMode="External"/><Relationship Id="rId5404" Type="http://schemas.openxmlformats.org/officeDocument/2006/relationships/hyperlink" Target="https://thunhoon.com/article/283872" TargetMode="External"/><Relationship Id="rId6735" Type="http://schemas.openxmlformats.org/officeDocument/2006/relationships/hyperlink" Target="https://www.bangkokbiznews.com/finance/stock/1136432" TargetMode="External"/><Relationship Id="rId5405" Type="http://schemas.openxmlformats.org/officeDocument/2006/relationships/hyperlink" Target="https://thunhoon.com/article/283870" TargetMode="External"/><Relationship Id="rId6736" Type="http://schemas.openxmlformats.org/officeDocument/2006/relationships/hyperlink" Target="https://www.bangkokbiznews.com/finance/stock/1136391" TargetMode="External"/><Relationship Id="rId5408" Type="http://schemas.openxmlformats.org/officeDocument/2006/relationships/hyperlink" Target="https://thunhoon.com/article/283860" TargetMode="External"/><Relationship Id="rId6739" Type="http://schemas.openxmlformats.org/officeDocument/2006/relationships/hyperlink" Target="https://www.bangkokbiznews.com/finance/stock/1136381" TargetMode="External"/><Relationship Id="rId5409" Type="http://schemas.openxmlformats.org/officeDocument/2006/relationships/hyperlink" Target="https://thunhoon.com/article/283860" TargetMode="External"/><Relationship Id="rId217" Type="http://schemas.openxmlformats.org/officeDocument/2006/relationships/hyperlink" Target="https://thunhoon.com/article/286278" TargetMode="External"/><Relationship Id="rId216" Type="http://schemas.openxmlformats.org/officeDocument/2006/relationships/hyperlink" Target="https://thunhoon.com/article/286278" TargetMode="External"/><Relationship Id="rId215" Type="http://schemas.openxmlformats.org/officeDocument/2006/relationships/hyperlink" Target="https://thunhoon.com/article/286277" TargetMode="External"/><Relationship Id="rId214" Type="http://schemas.openxmlformats.org/officeDocument/2006/relationships/hyperlink" Target="https://thunhoon.com/article/286272" TargetMode="External"/><Relationship Id="rId219" Type="http://schemas.openxmlformats.org/officeDocument/2006/relationships/hyperlink" Target="https://thunhoon.com/article/286294" TargetMode="External"/><Relationship Id="rId218" Type="http://schemas.openxmlformats.org/officeDocument/2006/relationships/hyperlink" Target="https://thunhoon.com/article/286284" TargetMode="External"/><Relationship Id="rId6730" Type="http://schemas.openxmlformats.org/officeDocument/2006/relationships/hyperlink" Target="https://www.bangkokbiznews.com/finance/stock/1136483" TargetMode="External"/><Relationship Id="rId213" Type="http://schemas.openxmlformats.org/officeDocument/2006/relationships/hyperlink" Target="https://thunhoon.com/article/286265" TargetMode="External"/><Relationship Id="rId5402" Type="http://schemas.openxmlformats.org/officeDocument/2006/relationships/hyperlink" Target="https://thunhoon.com/article/283873" TargetMode="External"/><Relationship Id="rId6733" Type="http://schemas.openxmlformats.org/officeDocument/2006/relationships/hyperlink" Target="https://www.bangkokbiznews.com/finance/stock/1136444" TargetMode="External"/><Relationship Id="rId212" Type="http://schemas.openxmlformats.org/officeDocument/2006/relationships/hyperlink" Target="https://thunhoon.com/article/286264" TargetMode="External"/><Relationship Id="rId5403" Type="http://schemas.openxmlformats.org/officeDocument/2006/relationships/hyperlink" Target="https://thunhoon.com/article/283872" TargetMode="External"/><Relationship Id="rId6734" Type="http://schemas.openxmlformats.org/officeDocument/2006/relationships/hyperlink" Target="https://www.bangkokbiznews.com/finance/stock/1136432" TargetMode="External"/><Relationship Id="rId211" Type="http://schemas.openxmlformats.org/officeDocument/2006/relationships/hyperlink" Target="https://thunhoon.com/article/286264" TargetMode="External"/><Relationship Id="rId5400" Type="http://schemas.openxmlformats.org/officeDocument/2006/relationships/hyperlink" Target="https://thunhoon.com/article/283881" TargetMode="External"/><Relationship Id="rId6731" Type="http://schemas.openxmlformats.org/officeDocument/2006/relationships/hyperlink" Target="https://www.bangkokbiznews.com/finance/stock/1136452" TargetMode="External"/><Relationship Id="rId210" Type="http://schemas.openxmlformats.org/officeDocument/2006/relationships/hyperlink" Target="https://thunhoon.com/article/286263" TargetMode="External"/><Relationship Id="rId5401" Type="http://schemas.openxmlformats.org/officeDocument/2006/relationships/hyperlink" Target="https://thunhoon.com/article/283878" TargetMode="External"/><Relationship Id="rId6732" Type="http://schemas.openxmlformats.org/officeDocument/2006/relationships/hyperlink" Target="https://www.bangkokbiznews.com/finance/stock/1136444" TargetMode="External"/><Relationship Id="rId4107" Type="http://schemas.openxmlformats.org/officeDocument/2006/relationships/hyperlink" Target="https://thunhoon.com/article/279299" TargetMode="External"/><Relationship Id="rId5439" Type="http://schemas.openxmlformats.org/officeDocument/2006/relationships/hyperlink" Target="https://thunhoon.com/article/283932" TargetMode="External"/><Relationship Id="rId4106" Type="http://schemas.openxmlformats.org/officeDocument/2006/relationships/hyperlink" Target="https://thunhoon.com/article/279316" TargetMode="External"/><Relationship Id="rId4109" Type="http://schemas.openxmlformats.org/officeDocument/2006/relationships/hyperlink" Target="https://thunhoon.com/article/279295" TargetMode="External"/><Relationship Id="rId5437" Type="http://schemas.openxmlformats.org/officeDocument/2006/relationships/hyperlink" Target="https://thunhoon.com/article/283934" TargetMode="External"/><Relationship Id="rId6768" Type="http://schemas.openxmlformats.org/officeDocument/2006/relationships/hyperlink" Target="https://www.bangkokbiznews.com/finance/stock/1136141" TargetMode="External"/><Relationship Id="rId4108" Type="http://schemas.openxmlformats.org/officeDocument/2006/relationships/hyperlink" Target="https://thunhoon.com/article/279295" TargetMode="External"/><Relationship Id="rId5438" Type="http://schemas.openxmlformats.org/officeDocument/2006/relationships/hyperlink" Target="https://thunhoon.com/article/283934" TargetMode="External"/><Relationship Id="rId6769" Type="http://schemas.openxmlformats.org/officeDocument/2006/relationships/hyperlink" Target="https://www.bangkokbiznews.com/finance/stock/1136141" TargetMode="External"/><Relationship Id="rId249" Type="http://schemas.openxmlformats.org/officeDocument/2006/relationships/hyperlink" Target="https://thunhoon.com/article/286400" TargetMode="External"/><Relationship Id="rId248" Type="http://schemas.openxmlformats.org/officeDocument/2006/relationships/hyperlink" Target="https://thunhoon.com/article/286405" TargetMode="External"/><Relationship Id="rId247" Type="http://schemas.openxmlformats.org/officeDocument/2006/relationships/hyperlink" Target="https://thunhoon.com/article/286394" TargetMode="External"/><Relationship Id="rId242" Type="http://schemas.openxmlformats.org/officeDocument/2006/relationships/hyperlink" Target="https://thunhoon.com/article/286361" TargetMode="External"/><Relationship Id="rId5431" Type="http://schemas.openxmlformats.org/officeDocument/2006/relationships/hyperlink" Target="https://thunhoon.com/article/283949" TargetMode="External"/><Relationship Id="rId6762" Type="http://schemas.openxmlformats.org/officeDocument/2006/relationships/hyperlink" Target="https://www.bangkokbiznews.com/finance/stock/1136191" TargetMode="External"/><Relationship Id="rId241" Type="http://schemas.openxmlformats.org/officeDocument/2006/relationships/hyperlink" Target="https://thunhoon.com/article/286360" TargetMode="External"/><Relationship Id="rId5432" Type="http://schemas.openxmlformats.org/officeDocument/2006/relationships/hyperlink" Target="https://thunhoon.com/article/283944" TargetMode="External"/><Relationship Id="rId6763" Type="http://schemas.openxmlformats.org/officeDocument/2006/relationships/hyperlink" Target="https://www.bangkokbiznews.com/finance/stock/1136168" TargetMode="External"/><Relationship Id="rId240" Type="http://schemas.openxmlformats.org/officeDocument/2006/relationships/hyperlink" Target="https://thunhoon.com/article/286360" TargetMode="External"/><Relationship Id="rId4101" Type="http://schemas.openxmlformats.org/officeDocument/2006/relationships/hyperlink" Target="https://thunhoon.com/article/279155" TargetMode="External"/><Relationship Id="rId6760" Type="http://schemas.openxmlformats.org/officeDocument/2006/relationships/hyperlink" Target="https://www.bangkokbiznews.com/finance/stock/1136193" TargetMode="External"/><Relationship Id="rId4100" Type="http://schemas.openxmlformats.org/officeDocument/2006/relationships/hyperlink" Target="https://thunhoon.com/article/279157" TargetMode="External"/><Relationship Id="rId5430" Type="http://schemas.openxmlformats.org/officeDocument/2006/relationships/hyperlink" Target="https://thunhoon.com/article/283949" TargetMode="External"/><Relationship Id="rId6761" Type="http://schemas.openxmlformats.org/officeDocument/2006/relationships/hyperlink" Target="https://www.bangkokbiznews.com/finance/stock/1136193" TargetMode="External"/><Relationship Id="rId246" Type="http://schemas.openxmlformats.org/officeDocument/2006/relationships/hyperlink" Target="https://thunhoon.com/article/286394" TargetMode="External"/><Relationship Id="rId4103" Type="http://schemas.openxmlformats.org/officeDocument/2006/relationships/hyperlink" Target="https://thunhoon.com/article/279321" TargetMode="External"/><Relationship Id="rId5435" Type="http://schemas.openxmlformats.org/officeDocument/2006/relationships/hyperlink" Target="https://thunhoon.com/article/283941" TargetMode="External"/><Relationship Id="rId6766" Type="http://schemas.openxmlformats.org/officeDocument/2006/relationships/hyperlink" Target="https://www.bangkokbiznews.com/finance/stock/1136169" TargetMode="External"/><Relationship Id="rId245" Type="http://schemas.openxmlformats.org/officeDocument/2006/relationships/hyperlink" Target="https://thunhoon.com/article/286375" TargetMode="External"/><Relationship Id="rId4102" Type="http://schemas.openxmlformats.org/officeDocument/2006/relationships/hyperlink" Target="https://thunhoon.com/article/279335" TargetMode="External"/><Relationship Id="rId5436" Type="http://schemas.openxmlformats.org/officeDocument/2006/relationships/hyperlink" Target="https://thunhoon.com/article/283939" TargetMode="External"/><Relationship Id="rId6767" Type="http://schemas.openxmlformats.org/officeDocument/2006/relationships/hyperlink" Target="https://www.bangkokbiznews.com/finance/stock/1136169" TargetMode="External"/><Relationship Id="rId244" Type="http://schemas.openxmlformats.org/officeDocument/2006/relationships/hyperlink" Target="https://thunhoon.com/article/286375" TargetMode="External"/><Relationship Id="rId4105" Type="http://schemas.openxmlformats.org/officeDocument/2006/relationships/hyperlink" Target="https://thunhoon.com/article/279321" TargetMode="External"/><Relationship Id="rId5433" Type="http://schemas.openxmlformats.org/officeDocument/2006/relationships/hyperlink" Target="https://thunhoon.com/article/283944" TargetMode="External"/><Relationship Id="rId6764" Type="http://schemas.openxmlformats.org/officeDocument/2006/relationships/hyperlink" Target="https://www.bangkokbiznews.com/finance/stock/1136168" TargetMode="External"/><Relationship Id="rId243" Type="http://schemas.openxmlformats.org/officeDocument/2006/relationships/hyperlink" Target="https://thunhoon.com/article/286364" TargetMode="External"/><Relationship Id="rId4104" Type="http://schemas.openxmlformats.org/officeDocument/2006/relationships/hyperlink" Target="https://thunhoon.com/article/279321" TargetMode="External"/><Relationship Id="rId5434" Type="http://schemas.openxmlformats.org/officeDocument/2006/relationships/hyperlink" Target="https://thunhoon.com/article/283942" TargetMode="External"/><Relationship Id="rId6765" Type="http://schemas.openxmlformats.org/officeDocument/2006/relationships/hyperlink" Target="https://www.bangkokbiznews.com/finance/stock/1136168" TargetMode="External"/><Relationship Id="rId5428" Type="http://schemas.openxmlformats.org/officeDocument/2006/relationships/hyperlink" Target="https://thunhoon.com/article/283959" TargetMode="External"/><Relationship Id="rId6759" Type="http://schemas.openxmlformats.org/officeDocument/2006/relationships/hyperlink" Target="https://www.bangkokbiznews.com/finance/stock/1136201" TargetMode="External"/><Relationship Id="rId5429" Type="http://schemas.openxmlformats.org/officeDocument/2006/relationships/hyperlink" Target="https://thunhoon.com/article/283951" TargetMode="External"/><Relationship Id="rId5426" Type="http://schemas.openxmlformats.org/officeDocument/2006/relationships/hyperlink" Target="https://thunhoon.com/article/283981" TargetMode="External"/><Relationship Id="rId6757" Type="http://schemas.openxmlformats.org/officeDocument/2006/relationships/hyperlink" Target="https://www.bangkokbiznews.com/finance/stock/1136214" TargetMode="External"/><Relationship Id="rId5427" Type="http://schemas.openxmlformats.org/officeDocument/2006/relationships/hyperlink" Target="https://thunhoon.com/article/283981" TargetMode="External"/><Relationship Id="rId6758" Type="http://schemas.openxmlformats.org/officeDocument/2006/relationships/hyperlink" Target="https://www.bangkokbiznews.com/finance/stock/1136201" TargetMode="External"/><Relationship Id="rId239" Type="http://schemas.openxmlformats.org/officeDocument/2006/relationships/hyperlink" Target="https://thunhoon.com/article/286352" TargetMode="External"/><Relationship Id="rId238" Type="http://schemas.openxmlformats.org/officeDocument/2006/relationships/hyperlink" Target="https://thunhoon.com/article/286352" TargetMode="External"/><Relationship Id="rId237" Type="http://schemas.openxmlformats.org/officeDocument/2006/relationships/hyperlink" Target="https://thunhoon.com/article/286350" TargetMode="External"/><Relationship Id="rId236" Type="http://schemas.openxmlformats.org/officeDocument/2006/relationships/hyperlink" Target="https://thunhoon.com/article/286350" TargetMode="External"/><Relationship Id="rId231" Type="http://schemas.openxmlformats.org/officeDocument/2006/relationships/hyperlink" Target="https://thunhoon.com/article/286333" TargetMode="External"/><Relationship Id="rId5420" Type="http://schemas.openxmlformats.org/officeDocument/2006/relationships/hyperlink" Target="https://thunhoon.com/article/283831" TargetMode="External"/><Relationship Id="rId6751" Type="http://schemas.openxmlformats.org/officeDocument/2006/relationships/hyperlink" Target="https://www.bangkokbiznews.com/finance/stock/1136286" TargetMode="External"/><Relationship Id="rId230" Type="http://schemas.openxmlformats.org/officeDocument/2006/relationships/hyperlink" Target="https://thunhoon.com/article/286329" TargetMode="External"/><Relationship Id="rId5421" Type="http://schemas.openxmlformats.org/officeDocument/2006/relationships/hyperlink" Target="https://thunhoon.com/article/283831" TargetMode="External"/><Relationship Id="rId6752" Type="http://schemas.openxmlformats.org/officeDocument/2006/relationships/hyperlink" Target="https://www.bangkokbiznews.com/finance/stock/1136286" TargetMode="External"/><Relationship Id="rId6750" Type="http://schemas.openxmlformats.org/officeDocument/2006/relationships/hyperlink" Target="https://www.bangkokbiznews.com/finance/stock/1136296" TargetMode="External"/><Relationship Id="rId235" Type="http://schemas.openxmlformats.org/officeDocument/2006/relationships/hyperlink" Target="https://thunhoon.com/article/286340" TargetMode="External"/><Relationship Id="rId5424" Type="http://schemas.openxmlformats.org/officeDocument/2006/relationships/hyperlink" Target="https://thunhoon.com/article/283819" TargetMode="External"/><Relationship Id="rId6755" Type="http://schemas.openxmlformats.org/officeDocument/2006/relationships/hyperlink" Target="https://www.bangkokbiznews.com/finance/stock/1136261" TargetMode="External"/><Relationship Id="rId234" Type="http://schemas.openxmlformats.org/officeDocument/2006/relationships/hyperlink" Target="https://thunhoon.com/article/286314" TargetMode="External"/><Relationship Id="rId5425" Type="http://schemas.openxmlformats.org/officeDocument/2006/relationships/hyperlink" Target="https://thunhoon.com/article/283981" TargetMode="External"/><Relationship Id="rId6756" Type="http://schemas.openxmlformats.org/officeDocument/2006/relationships/hyperlink" Target="https://www.bangkokbiznews.com/finance/stock/1136261" TargetMode="External"/><Relationship Id="rId233" Type="http://schemas.openxmlformats.org/officeDocument/2006/relationships/hyperlink" Target="https://thunhoon.com/article/286314" TargetMode="External"/><Relationship Id="rId5422" Type="http://schemas.openxmlformats.org/officeDocument/2006/relationships/hyperlink" Target="https://thunhoon.com/article/283816" TargetMode="External"/><Relationship Id="rId6753" Type="http://schemas.openxmlformats.org/officeDocument/2006/relationships/hyperlink" Target="https://www.bangkokbiznews.com/finance/stock/1136274" TargetMode="External"/><Relationship Id="rId232" Type="http://schemas.openxmlformats.org/officeDocument/2006/relationships/hyperlink" Target="https://thunhoon.com/article/286310" TargetMode="External"/><Relationship Id="rId5423" Type="http://schemas.openxmlformats.org/officeDocument/2006/relationships/hyperlink" Target="https://thunhoon.com/article/283816" TargetMode="External"/><Relationship Id="rId6754" Type="http://schemas.openxmlformats.org/officeDocument/2006/relationships/hyperlink" Target="https://www.bangkokbiznews.com/finance/stock/1136274" TargetMode="External"/><Relationship Id="rId6704" Type="http://schemas.openxmlformats.org/officeDocument/2006/relationships/hyperlink" Target="https://www.bangkokbiznews.com/finance/stock/1136952" TargetMode="External"/><Relationship Id="rId6705" Type="http://schemas.openxmlformats.org/officeDocument/2006/relationships/hyperlink" Target="https://www.bangkokbiznews.com/finance/stock/1136943" TargetMode="External"/><Relationship Id="rId6702" Type="http://schemas.openxmlformats.org/officeDocument/2006/relationships/hyperlink" Target="https://www.bangkokbiznews.com/finance/stock/1136967" TargetMode="External"/><Relationship Id="rId6703" Type="http://schemas.openxmlformats.org/officeDocument/2006/relationships/hyperlink" Target="https://www.bangkokbiznews.com/finance/stock/1136967" TargetMode="External"/><Relationship Id="rId6708" Type="http://schemas.openxmlformats.org/officeDocument/2006/relationships/hyperlink" Target="https://www.bangkokbiznews.com/finance/stock/1136915" TargetMode="External"/><Relationship Id="rId6709" Type="http://schemas.openxmlformats.org/officeDocument/2006/relationships/hyperlink" Target="https://www.bangkokbiznews.com/finance/stock/1136915" TargetMode="External"/><Relationship Id="rId6706" Type="http://schemas.openxmlformats.org/officeDocument/2006/relationships/hyperlink" Target="https://www.bangkokbiznews.com/finance/stock/1136943" TargetMode="External"/><Relationship Id="rId6707" Type="http://schemas.openxmlformats.org/officeDocument/2006/relationships/hyperlink" Target="https://www.bangkokbiznews.com/finance/stock/1136925" TargetMode="External"/><Relationship Id="rId6700" Type="http://schemas.openxmlformats.org/officeDocument/2006/relationships/hyperlink" Target="https://www.bangkokbiznews.com/finance/stock/1136979" TargetMode="External"/><Relationship Id="rId6701" Type="http://schemas.openxmlformats.org/officeDocument/2006/relationships/hyperlink" Target="https://www.bangkokbiznews.com/finance/stock/1136979" TargetMode="External"/><Relationship Id="rId6726" Type="http://schemas.openxmlformats.org/officeDocument/2006/relationships/hyperlink" Target="https://www.bangkokbiznews.com/finance/stock/1136507" TargetMode="External"/><Relationship Id="rId6727" Type="http://schemas.openxmlformats.org/officeDocument/2006/relationships/hyperlink" Target="https://www.bangkokbiznews.com/finance/stock/1136487" TargetMode="External"/><Relationship Id="rId6724" Type="http://schemas.openxmlformats.org/officeDocument/2006/relationships/hyperlink" Target="https://www.bangkokbiznews.com/finance/stock/1136517" TargetMode="External"/><Relationship Id="rId6725" Type="http://schemas.openxmlformats.org/officeDocument/2006/relationships/hyperlink" Target="https://www.bangkokbiznews.com/finance/stock/1136507" TargetMode="External"/><Relationship Id="rId6728" Type="http://schemas.openxmlformats.org/officeDocument/2006/relationships/hyperlink" Target="https://www.bangkokbiznews.com/finance/stock/1136485" TargetMode="External"/><Relationship Id="rId6729" Type="http://schemas.openxmlformats.org/officeDocument/2006/relationships/hyperlink" Target="https://www.bangkokbiznews.com/finance/stock/1136483" TargetMode="External"/><Relationship Id="rId206" Type="http://schemas.openxmlformats.org/officeDocument/2006/relationships/hyperlink" Target="https://thunhoon.com/article/286259" TargetMode="External"/><Relationship Id="rId205" Type="http://schemas.openxmlformats.org/officeDocument/2006/relationships/hyperlink" Target="https://thunhoon.com/article/286254" TargetMode="External"/><Relationship Id="rId204" Type="http://schemas.openxmlformats.org/officeDocument/2006/relationships/hyperlink" Target="https://thunhoon.com/article/286254" TargetMode="External"/><Relationship Id="rId203" Type="http://schemas.openxmlformats.org/officeDocument/2006/relationships/hyperlink" Target="https://thunhoon.com/article/286246" TargetMode="External"/><Relationship Id="rId209" Type="http://schemas.openxmlformats.org/officeDocument/2006/relationships/hyperlink" Target="https://thunhoon.com/article/286263" TargetMode="External"/><Relationship Id="rId208" Type="http://schemas.openxmlformats.org/officeDocument/2006/relationships/hyperlink" Target="https://thunhoon.com/article/286259" TargetMode="External"/><Relationship Id="rId207" Type="http://schemas.openxmlformats.org/officeDocument/2006/relationships/hyperlink" Target="https://thunhoon.com/article/286259" TargetMode="External"/><Relationship Id="rId202" Type="http://schemas.openxmlformats.org/officeDocument/2006/relationships/hyperlink" Target="https://thunhoon.com/article/286218" TargetMode="External"/><Relationship Id="rId6722" Type="http://schemas.openxmlformats.org/officeDocument/2006/relationships/hyperlink" Target="https://www.bangkokbiznews.com/finance/stock/1136524" TargetMode="External"/><Relationship Id="rId201" Type="http://schemas.openxmlformats.org/officeDocument/2006/relationships/hyperlink" Target="https://thunhoon.com/article/286218" TargetMode="External"/><Relationship Id="rId6723" Type="http://schemas.openxmlformats.org/officeDocument/2006/relationships/hyperlink" Target="https://www.bangkokbiznews.com/finance/stock/1136517" TargetMode="External"/><Relationship Id="rId200" Type="http://schemas.openxmlformats.org/officeDocument/2006/relationships/hyperlink" Target="https://thunhoon.com/article/286225" TargetMode="External"/><Relationship Id="rId6720" Type="http://schemas.openxmlformats.org/officeDocument/2006/relationships/hyperlink" Target="https://www.bangkokbiznews.com/finance/stock/1136564" TargetMode="External"/><Relationship Id="rId6721" Type="http://schemas.openxmlformats.org/officeDocument/2006/relationships/hyperlink" Target="https://www.bangkokbiznews.com/finance/stock/1136533" TargetMode="External"/><Relationship Id="rId6715" Type="http://schemas.openxmlformats.org/officeDocument/2006/relationships/hyperlink" Target="https://www.bangkokbiznews.com/finance/stock/1136563" TargetMode="External"/><Relationship Id="rId6716" Type="http://schemas.openxmlformats.org/officeDocument/2006/relationships/hyperlink" Target="https://www.bangkokbiznews.com/finance/stock/1136603" TargetMode="External"/><Relationship Id="rId6713" Type="http://schemas.openxmlformats.org/officeDocument/2006/relationships/hyperlink" Target="https://www.bangkokbiznews.com/finance/stock/1136573" TargetMode="External"/><Relationship Id="rId6714" Type="http://schemas.openxmlformats.org/officeDocument/2006/relationships/hyperlink" Target="https://www.bangkokbiznews.com/finance/stock/1136678" TargetMode="External"/><Relationship Id="rId6719" Type="http://schemas.openxmlformats.org/officeDocument/2006/relationships/hyperlink" Target="https://www.bangkokbiznews.com/finance/stock/1136564" TargetMode="External"/><Relationship Id="rId6717" Type="http://schemas.openxmlformats.org/officeDocument/2006/relationships/hyperlink" Target="https://www.bangkokbiznews.com/finance/stock/1136605" TargetMode="External"/><Relationship Id="rId6718" Type="http://schemas.openxmlformats.org/officeDocument/2006/relationships/hyperlink" Target="https://www.bangkokbiznews.com/finance/stock/1136590" TargetMode="External"/><Relationship Id="rId6711" Type="http://schemas.openxmlformats.org/officeDocument/2006/relationships/hyperlink" Target="https://www.bangkokbiznews.com/finance/stock/1136620" TargetMode="External"/><Relationship Id="rId6712" Type="http://schemas.openxmlformats.org/officeDocument/2006/relationships/hyperlink" Target="https://www.bangkokbiznews.com/finance/stock/1136677" TargetMode="External"/><Relationship Id="rId6710" Type="http://schemas.openxmlformats.org/officeDocument/2006/relationships/hyperlink" Target="https://www.bangkokbiznews.com/finance/stock/1136915" TargetMode="External"/><Relationship Id="rId5490" Type="http://schemas.openxmlformats.org/officeDocument/2006/relationships/hyperlink" Target="https://thunhoon.com/article/282057" TargetMode="External"/><Relationship Id="rId4161" Type="http://schemas.openxmlformats.org/officeDocument/2006/relationships/hyperlink" Target="https://thunhoon.com/article/279519" TargetMode="External"/><Relationship Id="rId5493" Type="http://schemas.openxmlformats.org/officeDocument/2006/relationships/hyperlink" Target="https://thunhoon.com/article/284138" TargetMode="External"/><Relationship Id="rId4160" Type="http://schemas.openxmlformats.org/officeDocument/2006/relationships/hyperlink" Target="https://thunhoon.com/article/279531" TargetMode="External"/><Relationship Id="rId5494" Type="http://schemas.openxmlformats.org/officeDocument/2006/relationships/hyperlink" Target="https://thunhoon.com/article/284246" TargetMode="External"/><Relationship Id="rId4163" Type="http://schemas.openxmlformats.org/officeDocument/2006/relationships/hyperlink" Target="https://thunhoon.com/article/279508" TargetMode="External"/><Relationship Id="rId5491" Type="http://schemas.openxmlformats.org/officeDocument/2006/relationships/hyperlink" Target="https://thunhoon.com/article/284080" TargetMode="External"/><Relationship Id="rId4162" Type="http://schemas.openxmlformats.org/officeDocument/2006/relationships/hyperlink" Target="https://thunhoon.com/article/279519" TargetMode="External"/><Relationship Id="rId5492" Type="http://schemas.openxmlformats.org/officeDocument/2006/relationships/hyperlink" Target="https://thunhoon.com/article/284079" TargetMode="External"/><Relationship Id="rId4165" Type="http://schemas.openxmlformats.org/officeDocument/2006/relationships/hyperlink" Target="https://thunhoon.com/article/279505" TargetMode="External"/><Relationship Id="rId5497" Type="http://schemas.openxmlformats.org/officeDocument/2006/relationships/hyperlink" Target="https://thunhoon.com/article/284239" TargetMode="External"/><Relationship Id="rId4164" Type="http://schemas.openxmlformats.org/officeDocument/2006/relationships/hyperlink" Target="https://thunhoon.com/article/279508" TargetMode="External"/><Relationship Id="rId5498" Type="http://schemas.openxmlformats.org/officeDocument/2006/relationships/hyperlink" Target="https://thunhoon.com/article/284239" TargetMode="External"/><Relationship Id="rId4167" Type="http://schemas.openxmlformats.org/officeDocument/2006/relationships/hyperlink" Target="https://thunhoon.com/article/279628" TargetMode="External"/><Relationship Id="rId5495" Type="http://schemas.openxmlformats.org/officeDocument/2006/relationships/hyperlink" Target="https://thunhoon.com/article/284246" TargetMode="External"/><Relationship Id="rId4166" Type="http://schemas.openxmlformats.org/officeDocument/2006/relationships/hyperlink" Target="https://thunhoon.com/article/279628" TargetMode="External"/><Relationship Id="rId5496" Type="http://schemas.openxmlformats.org/officeDocument/2006/relationships/hyperlink" Target="https://thunhoon.com/article/284246" TargetMode="External"/><Relationship Id="rId4169" Type="http://schemas.openxmlformats.org/officeDocument/2006/relationships/hyperlink" Target="https://thunhoon.com/article/279606" TargetMode="External"/><Relationship Id="rId4168" Type="http://schemas.openxmlformats.org/officeDocument/2006/relationships/hyperlink" Target="https://thunhoon.com/article/279606" TargetMode="External"/><Relationship Id="rId5499" Type="http://schemas.openxmlformats.org/officeDocument/2006/relationships/hyperlink" Target="https://thunhoon.com/article/284232" TargetMode="External"/><Relationship Id="rId4150" Type="http://schemas.openxmlformats.org/officeDocument/2006/relationships/hyperlink" Target="https://thunhoon.com/article/279417" TargetMode="External"/><Relationship Id="rId5482" Type="http://schemas.openxmlformats.org/officeDocument/2006/relationships/hyperlink" Target="https://thunhoon.com/article/284116" TargetMode="External"/><Relationship Id="rId5483" Type="http://schemas.openxmlformats.org/officeDocument/2006/relationships/hyperlink" Target="https://thunhoon.com/article/284114" TargetMode="External"/><Relationship Id="rId4152" Type="http://schemas.openxmlformats.org/officeDocument/2006/relationships/hyperlink" Target="https://thunhoon.com/article/279415" TargetMode="External"/><Relationship Id="rId5480" Type="http://schemas.openxmlformats.org/officeDocument/2006/relationships/hyperlink" Target="https://thunhoon.com/article/284122" TargetMode="External"/><Relationship Id="rId4151" Type="http://schemas.openxmlformats.org/officeDocument/2006/relationships/hyperlink" Target="https://thunhoon.com/article/279416" TargetMode="External"/><Relationship Id="rId5481" Type="http://schemas.openxmlformats.org/officeDocument/2006/relationships/hyperlink" Target="https://thunhoon.com/article/284122" TargetMode="External"/><Relationship Id="rId4154" Type="http://schemas.openxmlformats.org/officeDocument/2006/relationships/hyperlink" Target="https://thunhoon.com/article/279559" TargetMode="External"/><Relationship Id="rId5486" Type="http://schemas.openxmlformats.org/officeDocument/2006/relationships/hyperlink" Target="https://thunhoon.com/article/284110" TargetMode="External"/><Relationship Id="rId4153" Type="http://schemas.openxmlformats.org/officeDocument/2006/relationships/hyperlink" Target="https://thunhoon.com/article/279559" TargetMode="External"/><Relationship Id="rId5487" Type="http://schemas.openxmlformats.org/officeDocument/2006/relationships/hyperlink" Target="https://thunhoon.com/article/284110" TargetMode="External"/><Relationship Id="rId4156" Type="http://schemas.openxmlformats.org/officeDocument/2006/relationships/hyperlink" Target="https://thunhoon.com/article/279539" TargetMode="External"/><Relationship Id="rId5484" Type="http://schemas.openxmlformats.org/officeDocument/2006/relationships/hyperlink" Target="https://thunhoon.com/article/284114" TargetMode="External"/><Relationship Id="rId4155" Type="http://schemas.openxmlformats.org/officeDocument/2006/relationships/hyperlink" Target="https://thunhoon.com/article/279539" TargetMode="External"/><Relationship Id="rId5485" Type="http://schemas.openxmlformats.org/officeDocument/2006/relationships/hyperlink" Target="https://thunhoon.com/article/284112" TargetMode="External"/><Relationship Id="rId4158" Type="http://schemas.openxmlformats.org/officeDocument/2006/relationships/hyperlink" Target="https://thunhoon.com/article/279531" TargetMode="External"/><Relationship Id="rId4157" Type="http://schemas.openxmlformats.org/officeDocument/2006/relationships/hyperlink" Target="https://thunhoon.com/article/279533" TargetMode="External"/><Relationship Id="rId5488" Type="http://schemas.openxmlformats.org/officeDocument/2006/relationships/hyperlink" Target="https://thunhoon.com/article/284088" TargetMode="External"/><Relationship Id="rId4159" Type="http://schemas.openxmlformats.org/officeDocument/2006/relationships/hyperlink" Target="https://thunhoon.com/article/279531" TargetMode="External"/><Relationship Id="rId5489" Type="http://schemas.openxmlformats.org/officeDocument/2006/relationships/hyperlink" Target="https://thunhoon.com/article/284086" TargetMode="External"/><Relationship Id="rId1910" Type="http://schemas.openxmlformats.org/officeDocument/2006/relationships/hyperlink" Target="https://thunhoon.com/article/290934" TargetMode="External"/><Relationship Id="rId1911" Type="http://schemas.openxmlformats.org/officeDocument/2006/relationships/hyperlink" Target="https://thunhoon.com/article/290934" TargetMode="External"/><Relationship Id="rId1912" Type="http://schemas.openxmlformats.org/officeDocument/2006/relationships/hyperlink" Target="https://thunhoon.com/article/290930" TargetMode="External"/><Relationship Id="rId1913" Type="http://schemas.openxmlformats.org/officeDocument/2006/relationships/hyperlink" Target="https://thunhoon.com/article/290919" TargetMode="External"/><Relationship Id="rId1914" Type="http://schemas.openxmlformats.org/officeDocument/2006/relationships/hyperlink" Target="https://thunhoon.com/article/290919" TargetMode="External"/><Relationship Id="rId1915" Type="http://schemas.openxmlformats.org/officeDocument/2006/relationships/hyperlink" Target="https://thunhoon.com/article/290920" TargetMode="External"/><Relationship Id="rId1916" Type="http://schemas.openxmlformats.org/officeDocument/2006/relationships/hyperlink" Target="https://thunhoon.com/article/290920" TargetMode="External"/><Relationship Id="rId1917" Type="http://schemas.openxmlformats.org/officeDocument/2006/relationships/hyperlink" Target="https://thunhoon.com/article/290920" TargetMode="External"/><Relationship Id="rId1918" Type="http://schemas.openxmlformats.org/officeDocument/2006/relationships/hyperlink" Target="https://thunhoon.com/article/290922" TargetMode="External"/><Relationship Id="rId1919" Type="http://schemas.openxmlformats.org/officeDocument/2006/relationships/hyperlink" Target="https://thunhoon.com/article/290936" TargetMode="External"/><Relationship Id="rId4181" Type="http://schemas.openxmlformats.org/officeDocument/2006/relationships/hyperlink" Target="https://thunhoon.com/article/279717" TargetMode="External"/><Relationship Id="rId4180" Type="http://schemas.openxmlformats.org/officeDocument/2006/relationships/hyperlink" Target="https://thunhoon.com/article/279717" TargetMode="External"/><Relationship Id="rId4183" Type="http://schemas.openxmlformats.org/officeDocument/2006/relationships/hyperlink" Target="https://thunhoon.com/article/279697" TargetMode="External"/><Relationship Id="rId4182" Type="http://schemas.openxmlformats.org/officeDocument/2006/relationships/hyperlink" Target="https://thunhoon.com/article/279705" TargetMode="External"/><Relationship Id="rId4185" Type="http://schemas.openxmlformats.org/officeDocument/2006/relationships/hyperlink" Target="https://thunhoon.com/article/279685" TargetMode="External"/><Relationship Id="rId4184" Type="http://schemas.openxmlformats.org/officeDocument/2006/relationships/hyperlink" Target="https://thunhoon.com/article/279685" TargetMode="External"/><Relationship Id="rId4187" Type="http://schemas.openxmlformats.org/officeDocument/2006/relationships/hyperlink" Target="https://thunhoon.com/article/279668" TargetMode="External"/><Relationship Id="rId4186" Type="http://schemas.openxmlformats.org/officeDocument/2006/relationships/hyperlink" Target="https://thunhoon.com/article/279678" TargetMode="External"/><Relationship Id="rId4189" Type="http://schemas.openxmlformats.org/officeDocument/2006/relationships/hyperlink" Target="https://thunhoon.com/article/279652" TargetMode="External"/><Relationship Id="rId4188" Type="http://schemas.openxmlformats.org/officeDocument/2006/relationships/hyperlink" Target="https://thunhoon.com/article/279668" TargetMode="External"/><Relationship Id="rId1900" Type="http://schemas.openxmlformats.org/officeDocument/2006/relationships/hyperlink" Target="https://thunhoon.com/article/290877" TargetMode="External"/><Relationship Id="rId1901" Type="http://schemas.openxmlformats.org/officeDocument/2006/relationships/hyperlink" Target="https://thunhoon.com/article/290881" TargetMode="External"/><Relationship Id="rId1902" Type="http://schemas.openxmlformats.org/officeDocument/2006/relationships/hyperlink" Target="https://thunhoon.com/article/290895" TargetMode="External"/><Relationship Id="rId1903" Type="http://schemas.openxmlformats.org/officeDocument/2006/relationships/hyperlink" Target="https://thunhoon.com/article/290895" TargetMode="External"/><Relationship Id="rId1904" Type="http://schemas.openxmlformats.org/officeDocument/2006/relationships/hyperlink" Target="https://thunhoon.com/article/290897" TargetMode="External"/><Relationship Id="rId1905" Type="http://schemas.openxmlformats.org/officeDocument/2006/relationships/hyperlink" Target="https://thunhoon.com/article/290898" TargetMode="External"/><Relationship Id="rId1906" Type="http://schemas.openxmlformats.org/officeDocument/2006/relationships/hyperlink" Target="https://thunhoon.com/article/290903" TargetMode="External"/><Relationship Id="rId1907" Type="http://schemas.openxmlformats.org/officeDocument/2006/relationships/hyperlink" Target="https://thunhoon.com/article/290903" TargetMode="External"/><Relationship Id="rId1908" Type="http://schemas.openxmlformats.org/officeDocument/2006/relationships/hyperlink" Target="https://thunhoon.com/article/290913" TargetMode="External"/><Relationship Id="rId1909" Type="http://schemas.openxmlformats.org/officeDocument/2006/relationships/hyperlink" Target="https://thunhoon.com/article/290913" TargetMode="External"/><Relationship Id="rId4170" Type="http://schemas.openxmlformats.org/officeDocument/2006/relationships/hyperlink" Target="https://thunhoon.com/article/279603" TargetMode="External"/><Relationship Id="rId4172" Type="http://schemas.openxmlformats.org/officeDocument/2006/relationships/hyperlink" Target="https://thunhoon.com/article/279569" TargetMode="External"/><Relationship Id="rId4171" Type="http://schemas.openxmlformats.org/officeDocument/2006/relationships/hyperlink" Target="https://thunhoon.com/article/279569" TargetMode="External"/><Relationship Id="rId4174" Type="http://schemas.openxmlformats.org/officeDocument/2006/relationships/hyperlink" Target="https://thunhoon.com/article/279580" TargetMode="External"/><Relationship Id="rId4173" Type="http://schemas.openxmlformats.org/officeDocument/2006/relationships/hyperlink" Target="https://thunhoon.com/article/279581" TargetMode="External"/><Relationship Id="rId4176" Type="http://schemas.openxmlformats.org/officeDocument/2006/relationships/hyperlink" Target="https://thunhoon.com/article/279623" TargetMode="External"/><Relationship Id="rId4175" Type="http://schemas.openxmlformats.org/officeDocument/2006/relationships/hyperlink" Target="https://thunhoon.com/article/279578" TargetMode="External"/><Relationship Id="rId4178" Type="http://schemas.openxmlformats.org/officeDocument/2006/relationships/hyperlink" Target="https://thunhoon.com/article/279718" TargetMode="External"/><Relationship Id="rId4177" Type="http://schemas.openxmlformats.org/officeDocument/2006/relationships/hyperlink" Target="https://thunhoon.com/article/279622" TargetMode="External"/><Relationship Id="rId4179" Type="http://schemas.openxmlformats.org/officeDocument/2006/relationships/hyperlink" Target="https://thunhoon.com/article/279717" TargetMode="External"/><Relationship Id="rId4129" Type="http://schemas.openxmlformats.org/officeDocument/2006/relationships/hyperlink" Target="https://thunhoon.com/article/279348" TargetMode="External"/><Relationship Id="rId4128" Type="http://schemas.openxmlformats.org/officeDocument/2006/relationships/hyperlink" Target="https://thunhoon.com/article/279348" TargetMode="External"/><Relationship Id="rId5459" Type="http://schemas.openxmlformats.org/officeDocument/2006/relationships/hyperlink" Target="https://thunhoon.com/article/284028" TargetMode="External"/><Relationship Id="rId6780" Type="http://schemas.openxmlformats.org/officeDocument/2006/relationships/hyperlink" Target="https://www.bangkokbiznews.com/finance/stock/1136009" TargetMode="External"/><Relationship Id="rId5450" Type="http://schemas.openxmlformats.org/officeDocument/2006/relationships/hyperlink" Target="https://thunhoon.com/article/284081" TargetMode="External"/><Relationship Id="rId6781" Type="http://schemas.openxmlformats.org/officeDocument/2006/relationships/hyperlink" Target="https://www.bangkokbiznews.com/finance/stock/1135993" TargetMode="External"/><Relationship Id="rId4121" Type="http://schemas.openxmlformats.org/officeDocument/2006/relationships/hyperlink" Target="https://thunhoon.com/article/279373" TargetMode="External"/><Relationship Id="rId5453" Type="http://schemas.openxmlformats.org/officeDocument/2006/relationships/hyperlink" Target="https://thunhoon.com/article/284063" TargetMode="External"/><Relationship Id="rId6784" Type="http://schemas.openxmlformats.org/officeDocument/2006/relationships/hyperlink" Target="https://www.bangkokbiznews.com/finance/stock/1135969" TargetMode="External"/><Relationship Id="rId4120" Type="http://schemas.openxmlformats.org/officeDocument/2006/relationships/hyperlink" Target="https://thunhoon.com/article/279373" TargetMode="External"/><Relationship Id="rId5454" Type="http://schemas.openxmlformats.org/officeDocument/2006/relationships/hyperlink" Target="https://thunhoon.com/article/284054" TargetMode="External"/><Relationship Id="rId6785" Type="http://schemas.openxmlformats.org/officeDocument/2006/relationships/hyperlink" Target="https://www.bangkokbiznews.com/finance/stock/1135969" TargetMode="External"/><Relationship Id="rId4123" Type="http://schemas.openxmlformats.org/officeDocument/2006/relationships/hyperlink" Target="https://thunhoon.com/article/279370" TargetMode="External"/><Relationship Id="rId5451" Type="http://schemas.openxmlformats.org/officeDocument/2006/relationships/hyperlink" Target="https://thunhoon.com/article/284063" TargetMode="External"/><Relationship Id="rId6782" Type="http://schemas.openxmlformats.org/officeDocument/2006/relationships/hyperlink" Target="https://www.bangkokbiznews.com/finance/stock/1135993" TargetMode="External"/><Relationship Id="rId4122" Type="http://schemas.openxmlformats.org/officeDocument/2006/relationships/hyperlink" Target="https://thunhoon.com/article/279373" TargetMode="External"/><Relationship Id="rId5452" Type="http://schemas.openxmlformats.org/officeDocument/2006/relationships/hyperlink" Target="https://thunhoon.com/article/284063" TargetMode="External"/><Relationship Id="rId6783" Type="http://schemas.openxmlformats.org/officeDocument/2006/relationships/hyperlink" Target="https://www.bangkokbiznews.com/finance/stock/1135969" TargetMode="External"/><Relationship Id="rId4125" Type="http://schemas.openxmlformats.org/officeDocument/2006/relationships/hyperlink" Target="https://thunhoon.com/article/279366" TargetMode="External"/><Relationship Id="rId5457" Type="http://schemas.openxmlformats.org/officeDocument/2006/relationships/hyperlink" Target="https://thunhoon.com/article/284031" TargetMode="External"/><Relationship Id="rId6788" Type="http://schemas.openxmlformats.org/officeDocument/2006/relationships/hyperlink" Target="https://www.bangkokbiznews.com/finance/stock/1135940" TargetMode="External"/><Relationship Id="rId4124" Type="http://schemas.openxmlformats.org/officeDocument/2006/relationships/hyperlink" Target="https://thunhoon.com/article/279370" TargetMode="External"/><Relationship Id="rId5458" Type="http://schemas.openxmlformats.org/officeDocument/2006/relationships/hyperlink" Target="https://thunhoon.com/article/284028" TargetMode="External"/><Relationship Id="rId6789" Type="http://schemas.openxmlformats.org/officeDocument/2006/relationships/hyperlink" Target="https://www.bangkokbiznews.com/finance/stock/1135940" TargetMode="External"/><Relationship Id="rId4127" Type="http://schemas.openxmlformats.org/officeDocument/2006/relationships/hyperlink" Target="https://thunhoon.com/article/279348" TargetMode="External"/><Relationship Id="rId5455" Type="http://schemas.openxmlformats.org/officeDocument/2006/relationships/hyperlink" Target="https://thunhoon.com/article/284054" TargetMode="External"/><Relationship Id="rId6786" Type="http://schemas.openxmlformats.org/officeDocument/2006/relationships/hyperlink" Target="https://www.bangkokbiznews.com/finance/stock/1135967" TargetMode="External"/><Relationship Id="rId4126" Type="http://schemas.openxmlformats.org/officeDocument/2006/relationships/hyperlink" Target="https://thunhoon.com/article/279361" TargetMode="External"/><Relationship Id="rId5456" Type="http://schemas.openxmlformats.org/officeDocument/2006/relationships/hyperlink" Target="https://thunhoon.com/article/284031" TargetMode="External"/><Relationship Id="rId6787" Type="http://schemas.openxmlformats.org/officeDocument/2006/relationships/hyperlink" Target="https://www.bangkokbiznews.com/finance/stock/1135967" TargetMode="External"/><Relationship Id="rId4118" Type="http://schemas.openxmlformats.org/officeDocument/2006/relationships/hyperlink" Target="https://thunhoon.com/article/279389" TargetMode="External"/><Relationship Id="rId4117" Type="http://schemas.openxmlformats.org/officeDocument/2006/relationships/hyperlink" Target="https://thunhoon.com/article/279394" TargetMode="External"/><Relationship Id="rId5448" Type="http://schemas.openxmlformats.org/officeDocument/2006/relationships/hyperlink" Target="https://thunhoon.com/article/283912" TargetMode="External"/><Relationship Id="rId6779" Type="http://schemas.openxmlformats.org/officeDocument/2006/relationships/hyperlink" Target="https://www.bangkokbiznews.com/finance/stock/1136033" TargetMode="External"/><Relationship Id="rId4119" Type="http://schemas.openxmlformats.org/officeDocument/2006/relationships/hyperlink" Target="https://thunhoon.com/article/279387" TargetMode="External"/><Relationship Id="rId5449" Type="http://schemas.openxmlformats.org/officeDocument/2006/relationships/hyperlink" Target="https://thunhoon.com/article/283912" TargetMode="External"/><Relationship Id="rId6770" Type="http://schemas.openxmlformats.org/officeDocument/2006/relationships/hyperlink" Target="https://www.bangkokbiznews.com/finance/stock/1136118" TargetMode="External"/><Relationship Id="rId4110" Type="http://schemas.openxmlformats.org/officeDocument/2006/relationships/hyperlink" Target="https://thunhoon.com/article/279295" TargetMode="External"/><Relationship Id="rId5442" Type="http://schemas.openxmlformats.org/officeDocument/2006/relationships/hyperlink" Target="https://thunhoon.com/article/283916" TargetMode="External"/><Relationship Id="rId6773" Type="http://schemas.openxmlformats.org/officeDocument/2006/relationships/hyperlink" Target="https://www.bangkokbiznews.com/finance/stock/1136108" TargetMode="External"/><Relationship Id="rId5443" Type="http://schemas.openxmlformats.org/officeDocument/2006/relationships/hyperlink" Target="https://thunhoon.com/article/283904" TargetMode="External"/><Relationship Id="rId6774" Type="http://schemas.openxmlformats.org/officeDocument/2006/relationships/hyperlink" Target="https://www.bangkokbiznews.com/finance/stock/1136043" TargetMode="External"/><Relationship Id="rId4112" Type="http://schemas.openxmlformats.org/officeDocument/2006/relationships/hyperlink" Target="https://thunhoon.com/article/279286" TargetMode="External"/><Relationship Id="rId5440" Type="http://schemas.openxmlformats.org/officeDocument/2006/relationships/hyperlink" Target="https://thunhoon.com/article/283932" TargetMode="External"/><Relationship Id="rId6771" Type="http://schemas.openxmlformats.org/officeDocument/2006/relationships/hyperlink" Target="https://www.bangkokbiznews.com/finance/stock/1136118" TargetMode="External"/><Relationship Id="rId4111" Type="http://schemas.openxmlformats.org/officeDocument/2006/relationships/hyperlink" Target="https://thunhoon.com/article/279286" TargetMode="External"/><Relationship Id="rId5441" Type="http://schemas.openxmlformats.org/officeDocument/2006/relationships/hyperlink" Target="https://thunhoon.com/article/283907" TargetMode="External"/><Relationship Id="rId6772" Type="http://schemas.openxmlformats.org/officeDocument/2006/relationships/hyperlink" Target="https://www.bangkokbiznews.com/finance/stock/1136108" TargetMode="External"/><Relationship Id="rId4114" Type="http://schemas.openxmlformats.org/officeDocument/2006/relationships/hyperlink" Target="https://thunhoon.com/article/279406" TargetMode="External"/><Relationship Id="rId5446" Type="http://schemas.openxmlformats.org/officeDocument/2006/relationships/hyperlink" Target="https://thunhoon.com/article/283901" TargetMode="External"/><Relationship Id="rId6777" Type="http://schemas.openxmlformats.org/officeDocument/2006/relationships/hyperlink" Target="https://www.bangkokbiznews.com/finance/stock/1136047" TargetMode="External"/><Relationship Id="rId4113" Type="http://schemas.openxmlformats.org/officeDocument/2006/relationships/hyperlink" Target="https://thunhoon.com/article/279282" TargetMode="External"/><Relationship Id="rId5447" Type="http://schemas.openxmlformats.org/officeDocument/2006/relationships/hyperlink" Target="https://thunhoon.com/article/283901" TargetMode="External"/><Relationship Id="rId6778" Type="http://schemas.openxmlformats.org/officeDocument/2006/relationships/hyperlink" Target="https://www.bangkokbiznews.com/finance/stock/1136033" TargetMode="External"/><Relationship Id="rId4116" Type="http://schemas.openxmlformats.org/officeDocument/2006/relationships/hyperlink" Target="https://thunhoon.com/article/279396" TargetMode="External"/><Relationship Id="rId5444" Type="http://schemas.openxmlformats.org/officeDocument/2006/relationships/hyperlink" Target="https://thunhoon.com/article/283902" TargetMode="External"/><Relationship Id="rId6775" Type="http://schemas.openxmlformats.org/officeDocument/2006/relationships/hyperlink" Target="https://www.bangkokbiznews.com/finance/stock/1136043" TargetMode="External"/><Relationship Id="rId4115" Type="http://schemas.openxmlformats.org/officeDocument/2006/relationships/hyperlink" Target="https://thunhoon.com/article/279406" TargetMode="External"/><Relationship Id="rId5445" Type="http://schemas.openxmlformats.org/officeDocument/2006/relationships/hyperlink" Target="https://thunhoon.com/article/283902" TargetMode="External"/><Relationship Id="rId6776" Type="http://schemas.openxmlformats.org/officeDocument/2006/relationships/hyperlink" Target="https://www.bangkokbiznews.com/finance/stock/1136047" TargetMode="External"/><Relationship Id="rId5471" Type="http://schemas.openxmlformats.org/officeDocument/2006/relationships/hyperlink" Target="https://thunhoon.com/article/283998" TargetMode="External"/><Relationship Id="rId5472" Type="http://schemas.openxmlformats.org/officeDocument/2006/relationships/hyperlink" Target="https://thunhoon.com/article/283998" TargetMode="External"/><Relationship Id="rId4141" Type="http://schemas.openxmlformats.org/officeDocument/2006/relationships/hyperlink" Target="https://thunhoon.com/article/279453" TargetMode="External"/><Relationship Id="rId4140" Type="http://schemas.openxmlformats.org/officeDocument/2006/relationships/hyperlink" Target="https://thunhoon.com/article/279482" TargetMode="External"/><Relationship Id="rId5470" Type="http://schemas.openxmlformats.org/officeDocument/2006/relationships/hyperlink" Target="https://thunhoon.com/article/284002" TargetMode="External"/><Relationship Id="rId4143" Type="http://schemas.openxmlformats.org/officeDocument/2006/relationships/hyperlink" Target="https://thunhoon.com/article/279453" TargetMode="External"/><Relationship Id="rId5475" Type="http://schemas.openxmlformats.org/officeDocument/2006/relationships/hyperlink" Target="https://thunhoon.com/article/284144" TargetMode="External"/><Relationship Id="rId4142" Type="http://schemas.openxmlformats.org/officeDocument/2006/relationships/hyperlink" Target="https://thunhoon.com/article/279453" TargetMode="External"/><Relationship Id="rId5476" Type="http://schemas.openxmlformats.org/officeDocument/2006/relationships/hyperlink" Target="https://thunhoon.com/article/284135" TargetMode="External"/><Relationship Id="rId4145" Type="http://schemas.openxmlformats.org/officeDocument/2006/relationships/hyperlink" Target="https://thunhoon.com/article/279452" TargetMode="External"/><Relationship Id="rId5473" Type="http://schemas.openxmlformats.org/officeDocument/2006/relationships/hyperlink" Target="https://thunhoon.com/article/284144" TargetMode="External"/><Relationship Id="rId4144" Type="http://schemas.openxmlformats.org/officeDocument/2006/relationships/hyperlink" Target="https://thunhoon.com/article/279452" TargetMode="External"/><Relationship Id="rId5474" Type="http://schemas.openxmlformats.org/officeDocument/2006/relationships/hyperlink" Target="https://thunhoon.com/article/284144" TargetMode="External"/><Relationship Id="rId4147" Type="http://schemas.openxmlformats.org/officeDocument/2006/relationships/hyperlink" Target="https://thunhoon.com/article/279449" TargetMode="External"/><Relationship Id="rId5479" Type="http://schemas.openxmlformats.org/officeDocument/2006/relationships/hyperlink" Target="https://thunhoon.com/article/284125" TargetMode="External"/><Relationship Id="rId4146" Type="http://schemas.openxmlformats.org/officeDocument/2006/relationships/hyperlink" Target="https://thunhoon.com/article/279451" TargetMode="External"/><Relationship Id="rId4149" Type="http://schemas.openxmlformats.org/officeDocument/2006/relationships/hyperlink" Target="https://thunhoon.com/article/279436" TargetMode="External"/><Relationship Id="rId5477" Type="http://schemas.openxmlformats.org/officeDocument/2006/relationships/hyperlink" Target="https://thunhoon.com/article/284125" TargetMode="External"/><Relationship Id="rId4148" Type="http://schemas.openxmlformats.org/officeDocument/2006/relationships/hyperlink" Target="https://thunhoon.com/article/279449" TargetMode="External"/><Relationship Id="rId5478" Type="http://schemas.openxmlformats.org/officeDocument/2006/relationships/hyperlink" Target="https://thunhoon.com/article/284125" TargetMode="External"/><Relationship Id="rId4139" Type="http://schemas.openxmlformats.org/officeDocument/2006/relationships/hyperlink" Target="https://thunhoon.com/article/279482" TargetMode="External"/><Relationship Id="rId5460" Type="http://schemas.openxmlformats.org/officeDocument/2006/relationships/hyperlink" Target="https://thunhoon.com/article/284028" TargetMode="External"/><Relationship Id="rId6791" Type="http://schemas.openxmlformats.org/officeDocument/2006/relationships/hyperlink" Target="https://www.bangkokbiznews.com/finance/stock/1135917" TargetMode="External"/><Relationship Id="rId5461" Type="http://schemas.openxmlformats.org/officeDocument/2006/relationships/hyperlink" Target="https://thunhoon.com/article/284024" TargetMode="External"/><Relationship Id="rId6792" Type="http://schemas.openxmlformats.org/officeDocument/2006/relationships/hyperlink" Target="https://www.bangkokbiznews.com/finance/stock/1135917" TargetMode="External"/><Relationship Id="rId4130" Type="http://schemas.openxmlformats.org/officeDocument/2006/relationships/hyperlink" Target="https://thunhoon.com/article/279345" TargetMode="External"/><Relationship Id="rId6790" Type="http://schemas.openxmlformats.org/officeDocument/2006/relationships/hyperlink" Target="https://www.bangkokbiznews.com/finance/stock/1135940" TargetMode="External"/><Relationship Id="rId4132" Type="http://schemas.openxmlformats.org/officeDocument/2006/relationships/hyperlink" Target="https://thunhoon.com/article/279338" TargetMode="External"/><Relationship Id="rId5464" Type="http://schemas.openxmlformats.org/officeDocument/2006/relationships/hyperlink" Target="https://thunhoon.com/article/284018" TargetMode="External"/><Relationship Id="rId6795" Type="http://schemas.openxmlformats.org/officeDocument/2006/relationships/hyperlink" Target="https://www.bangkokbiznews.com/finance/stock/1135925" TargetMode="External"/><Relationship Id="rId4131" Type="http://schemas.openxmlformats.org/officeDocument/2006/relationships/hyperlink" Target="https://thunhoon.com/article/279343" TargetMode="External"/><Relationship Id="rId5465" Type="http://schemas.openxmlformats.org/officeDocument/2006/relationships/hyperlink" Target="https://thunhoon.com/article/284009" TargetMode="External"/><Relationship Id="rId6796" Type="http://schemas.openxmlformats.org/officeDocument/2006/relationships/hyperlink" Target="https://www.bangkokbiznews.com/finance/stock/1135924" TargetMode="External"/><Relationship Id="rId4134" Type="http://schemas.openxmlformats.org/officeDocument/2006/relationships/hyperlink" Target="https://thunhoon.com/article/279350" TargetMode="External"/><Relationship Id="rId5462" Type="http://schemas.openxmlformats.org/officeDocument/2006/relationships/hyperlink" Target="https://thunhoon.com/article/284019" TargetMode="External"/><Relationship Id="rId6793" Type="http://schemas.openxmlformats.org/officeDocument/2006/relationships/hyperlink" Target="https://www.bangkokbiznews.com/finance/stock/1136059" TargetMode="External"/><Relationship Id="rId4133" Type="http://schemas.openxmlformats.org/officeDocument/2006/relationships/hyperlink" Target="https://thunhoon.com/article/279350" TargetMode="External"/><Relationship Id="rId5463" Type="http://schemas.openxmlformats.org/officeDocument/2006/relationships/hyperlink" Target="https://thunhoon.com/article/284018" TargetMode="External"/><Relationship Id="rId6794" Type="http://schemas.openxmlformats.org/officeDocument/2006/relationships/hyperlink" Target="https://www.bangkokbiznews.com/finance/stock/1136059" TargetMode="External"/><Relationship Id="rId4136" Type="http://schemas.openxmlformats.org/officeDocument/2006/relationships/hyperlink" Target="https://thunhoon.com/article/279487" TargetMode="External"/><Relationship Id="rId5468" Type="http://schemas.openxmlformats.org/officeDocument/2006/relationships/hyperlink" Target="https://thunhoon.com/article/283990" TargetMode="External"/><Relationship Id="rId6799" Type="http://schemas.openxmlformats.org/officeDocument/2006/relationships/hyperlink" Target="https://www.bangkokbiznews.com/finance/stock/1135920" TargetMode="External"/><Relationship Id="rId4135" Type="http://schemas.openxmlformats.org/officeDocument/2006/relationships/hyperlink" Target="https://thunhoon.com/article/279499" TargetMode="External"/><Relationship Id="rId5469" Type="http://schemas.openxmlformats.org/officeDocument/2006/relationships/hyperlink" Target="https://thunhoon.com/article/284002" TargetMode="External"/><Relationship Id="rId4138" Type="http://schemas.openxmlformats.org/officeDocument/2006/relationships/hyperlink" Target="https://thunhoon.com/article/279487" TargetMode="External"/><Relationship Id="rId5466" Type="http://schemas.openxmlformats.org/officeDocument/2006/relationships/hyperlink" Target="https://thunhoon.com/article/283992" TargetMode="External"/><Relationship Id="rId6797" Type="http://schemas.openxmlformats.org/officeDocument/2006/relationships/hyperlink" Target="https://www.bangkokbiznews.com/finance/stock/1135920" TargetMode="External"/><Relationship Id="rId4137" Type="http://schemas.openxmlformats.org/officeDocument/2006/relationships/hyperlink" Target="https://thunhoon.com/article/279487" TargetMode="External"/><Relationship Id="rId5467" Type="http://schemas.openxmlformats.org/officeDocument/2006/relationships/hyperlink" Target="https://thunhoon.com/article/283991" TargetMode="External"/><Relationship Id="rId6798" Type="http://schemas.openxmlformats.org/officeDocument/2006/relationships/hyperlink" Target="https://www.bangkokbiznews.com/finance/stock/1135920" TargetMode="External"/><Relationship Id="rId1972" Type="http://schemas.openxmlformats.org/officeDocument/2006/relationships/hyperlink" Target="https://thunhoon.com/article/291067" TargetMode="External"/><Relationship Id="rId1973" Type="http://schemas.openxmlformats.org/officeDocument/2006/relationships/hyperlink" Target="https://thunhoon.com/article/291069" TargetMode="External"/><Relationship Id="rId1974" Type="http://schemas.openxmlformats.org/officeDocument/2006/relationships/hyperlink" Target="https://thunhoon.com/article/291069" TargetMode="External"/><Relationship Id="rId1975" Type="http://schemas.openxmlformats.org/officeDocument/2006/relationships/hyperlink" Target="https://thunhoon.com/article/291070" TargetMode="External"/><Relationship Id="rId1976" Type="http://schemas.openxmlformats.org/officeDocument/2006/relationships/hyperlink" Target="https://thunhoon.com/article/291086" TargetMode="External"/><Relationship Id="rId1977" Type="http://schemas.openxmlformats.org/officeDocument/2006/relationships/hyperlink" Target="https://thunhoon.com/article/291115" TargetMode="External"/><Relationship Id="rId1978" Type="http://schemas.openxmlformats.org/officeDocument/2006/relationships/hyperlink" Target="https://thunhoon.com/article/291119" TargetMode="External"/><Relationship Id="rId1979" Type="http://schemas.openxmlformats.org/officeDocument/2006/relationships/hyperlink" Target="https://thunhoon.com/article/291119" TargetMode="External"/><Relationship Id="rId1970" Type="http://schemas.openxmlformats.org/officeDocument/2006/relationships/hyperlink" Target="https://thunhoon.com/article/291077" TargetMode="External"/><Relationship Id="rId1971" Type="http://schemas.openxmlformats.org/officeDocument/2006/relationships/hyperlink" Target="https://thunhoon.com/article/291073" TargetMode="External"/><Relationship Id="rId1961" Type="http://schemas.openxmlformats.org/officeDocument/2006/relationships/hyperlink" Target="https://thunhoon.com/article/291044" TargetMode="External"/><Relationship Id="rId1962" Type="http://schemas.openxmlformats.org/officeDocument/2006/relationships/hyperlink" Target="https://thunhoon.com/article/291044" TargetMode="External"/><Relationship Id="rId1963" Type="http://schemas.openxmlformats.org/officeDocument/2006/relationships/hyperlink" Target="https://thunhoon.com/article/291045" TargetMode="External"/><Relationship Id="rId1964" Type="http://schemas.openxmlformats.org/officeDocument/2006/relationships/hyperlink" Target="https://thunhoon.com/article/291045" TargetMode="External"/><Relationship Id="rId1965" Type="http://schemas.openxmlformats.org/officeDocument/2006/relationships/hyperlink" Target="https://thunhoon.com/article/291052" TargetMode="External"/><Relationship Id="rId1966" Type="http://schemas.openxmlformats.org/officeDocument/2006/relationships/hyperlink" Target="https://thunhoon.com/article/291074" TargetMode="External"/><Relationship Id="rId1967" Type="http://schemas.openxmlformats.org/officeDocument/2006/relationships/hyperlink" Target="https://thunhoon.com/article/291071" TargetMode="External"/><Relationship Id="rId1968" Type="http://schemas.openxmlformats.org/officeDocument/2006/relationships/hyperlink" Target="https://thunhoon.com/article/291071" TargetMode="External"/><Relationship Id="rId1969" Type="http://schemas.openxmlformats.org/officeDocument/2006/relationships/hyperlink" Target="https://thunhoon.com/article/291072" TargetMode="External"/><Relationship Id="rId1960" Type="http://schemas.openxmlformats.org/officeDocument/2006/relationships/hyperlink" Target="https://thunhoon.com/article/291035" TargetMode="External"/><Relationship Id="rId1994" Type="http://schemas.openxmlformats.org/officeDocument/2006/relationships/hyperlink" Target="https://thunhoon.com/article/291158" TargetMode="External"/><Relationship Id="rId1995" Type="http://schemas.openxmlformats.org/officeDocument/2006/relationships/hyperlink" Target="https://thunhoon.com/article/291159" TargetMode="External"/><Relationship Id="rId1996" Type="http://schemas.openxmlformats.org/officeDocument/2006/relationships/hyperlink" Target="https://thunhoon.com/article/291160" TargetMode="External"/><Relationship Id="rId1997" Type="http://schemas.openxmlformats.org/officeDocument/2006/relationships/hyperlink" Target="https://thunhoon.com/article/291148" TargetMode="External"/><Relationship Id="rId1998" Type="http://schemas.openxmlformats.org/officeDocument/2006/relationships/hyperlink" Target="https://thunhoon.com/article/291170" TargetMode="External"/><Relationship Id="rId1999" Type="http://schemas.openxmlformats.org/officeDocument/2006/relationships/hyperlink" Target="https://thunhoon.com/article/291170" TargetMode="External"/><Relationship Id="rId1990" Type="http://schemas.openxmlformats.org/officeDocument/2006/relationships/hyperlink" Target="https://thunhoon.com/article/291144" TargetMode="External"/><Relationship Id="rId1991" Type="http://schemas.openxmlformats.org/officeDocument/2006/relationships/hyperlink" Target="https://thunhoon.com/article/291151" TargetMode="External"/><Relationship Id="rId1992" Type="http://schemas.openxmlformats.org/officeDocument/2006/relationships/hyperlink" Target="https://thunhoon.com/article/291151" TargetMode="External"/><Relationship Id="rId1993" Type="http://schemas.openxmlformats.org/officeDocument/2006/relationships/hyperlink" Target="https://thunhoon.com/article/291158" TargetMode="External"/><Relationship Id="rId1983" Type="http://schemas.openxmlformats.org/officeDocument/2006/relationships/hyperlink" Target="https://thunhoon.com/article/291126" TargetMode="External"/><Relationship Id="rId1984" Type="http://schemas.openxmlformats.org/officeDocument/2006/relationships/hyperlink" Target="https://thunhoon.com/article/291127" TargetMode="External"/><Relationship Id="rId1985" Type="http://schemas.openxmlformats.org/officeDocument/2006/relationships/hyperlink" Target="https://thunhoon.com/article/291128" TargetMode="External"/><Relationship Id="rId1986" Type="http://schemas.openxmlformats.org/officeDocument/2006/relationships/hyperlink" Target="https://thunhoon.com/article/291128" TargetMode="External"/><Relationship Id="rId1987" Type="http://schemas.openxmlformats.org/officeDocument/2006/relationships/hyperlink" Target="https://thunhoon.com/article/291134" TargetMode="External"/><Relationship Id="rId1988" Type="http://schemas.openxmlformats.org/officeDocument/2006/relationships/hyperlink" Target="https://thunhoon.com/article/291134" TargetMode="External"/><Relationship Id="rId1989" Type="http://schemas.openxmlformats.org/officeDocument/2006/relationships/hyperlink" Target="https://thunhoon.com/article/291144" TargetMode="External"/><Relationship Id="rId1980" Type="http://schemas.openxmlformats.org/officeDocument/2006/relationships/hyperlink" Target="https://thunhoon.com/article/291125" TargetMode="External"/><Relationship Id="rId1981" Type="http://schemas.openxmlformats.org/officeDocument/2006/relationships/hyperlink" Target="https://thunhoon.com/article/291125" TargetMode="External"/><Relationship Id="rId1982" Type="http://schemas.openxmlformats.org/officeDocument/2006/relationships/hyperlink" Target="https://thunhoon.com/article/291126" TargetMode="External"/><Relationship Id="rId1930" Type="http://schemas.openxmlformats.org/officeDocument/2006/relationships/hyperlink" Target="https://thunhoon.com/article/290989" TargetMode="External"/><Relationship Id="rId1931" Type="http://schemas.openxmlformats.org/officeDocument/2006/relationships/hyperlink" Target="https://thunhoon.com/article/290991" TargetMode="External"/><Relationship Id="rId1932" Type="http://schemas.openxmlformats.org/officeDocument/2006/relationships/hyperlink" Target="https://thunhoon.com/article/290996" TargetMode="External"/><Relationship Id="rId1933" Type="http://schemas.openxmlformats.org/officeDocument/2006/relationships/hyperlink" Target="https://thunhoon.com/article/290997" TargetMode="External"/><Relationship Id="rId1934" Type="http://schemas.openxmlformats.org/officeDocument/2006/relationships/hyperlink" Target="https://thunhoon.com/article/290998" TargetMode="External"/><Relationship Id="rId1935" Type="http://schemas.openxmlformats.org/officeDocument/2006/relationships/hyperlink" Target="https://thunhoon.com/article/290999" TargetMode="External"/><Relationship Id="rId1936" Type="http://schemas.openxmlformats.org/officeDocument/2006/relationships/hyperlink" Target="https://thunhoon.com/article/290999" TargetMode="External"/><Relationship Id="rId1937" Type="http://schemas.openxmlformats.org/officeDocument/2006/relationships/hyperlink" Target="https://thunhoon.com/article/291012" TargetMode="External"/><Relationship Id="rId1938" Type="http://schemas.openxmlformats.org/officeDocument/2006/relationships/hyperlink" Target="https://thunhoon.com/article/291012" TargetMode="External"/><Relationship Id="rId1939" Type="http://schemas.openxmlformats.org/officeDocument/2006/relationships/hyperlink" Target="https://thunhoon.com/article/291014" TargetMode="External"/><Relationship Id="rId1920" Type="http://schemas.openxmlformats.org/officeDocument/2006/relationships/hyperlink" Target="https://thunhoon.com/article/290936" TargetMode="External"/><Relationship Id="rId1921" Type="http://schemas.openxmlformats.org/officeDocument/2006/relationships/hyperlink" Target="https://thunhoon.com/article/290938" TargetMode="External"/><Relationship Id="rId1922" Type="http://schemas.openxmlformats.org/officeDocument/2006/relationships/hyperlink" Target="https://thunhoon.com/article/290938" TargetMode="External"/><Relationship Id="rId1923" Type="http://schemas.openxmlformats.org/officeDocument/2006/relationships/hyperlink" Target="https://thunhoon.com/article/290938" TargetMode="External"/><Relationship Id="rId1924" Type="http://schemas.openxmlformats.org/officeDocument/2006/relationships/hyperlink" Target="https://thunhoon.com/article/290946" TargetMode="External"/><Relationship Id="rId1925" Type="http://schemas.openxmlformats.org/officeDocument/2006/relationships/hyperlink" Target="https://thunhoon.com/article/290948" TargetMode="External"/><Relationship Id="rId1926" Type="http://schemas.openxmlformats.org/officeDocument/2006/relationships/hyperlink" Target="https://thunhoon.com/article/290948" TargetMode="External"/><Relationship Id="rId1927" Type="http://schemas.openxmlformats.org/officeDocument/2006/relationships/hyperlink" Target="https://thunhoon.com/article/290957" TargetMode="External"/><Relationship Id="rId1928" Type="http://schemas.openxmlformats.org/officeDocument/2006/relationships/hyperlink" Target="https://thunhoon.com/article/290971" TargetMode="External"/><Relationship Id="rId1929" Type="http://schemas.openxmlformats.org/officeDocument/2006/relationships/hyperlink" Target="https://thunhoon.com/article/290989" TargetMode="External"/><Relationship Id="rId4190" Type="http://schemas.openxmlformats.org/officeDocument/2006/relationships/hyperlink" Target="https://thunhoon.com/article/279658" TargetMode="External"/><Relationship Id="rId4192" Type="http://schemas.openxmlformats.org/officeDocument/2006/relationships/hyperlink" Target="https://thunhoon.com/article/279795" TargetMode="External"/><Relationship Id="rId4191" Type="http://schemas.openxmlformats.org/officeDocument/2006/relationships/hyperlink" Target="https://thunhoon.com/article/279658" TargetMode="External"/><Relationship Id="rId4194" Type="http://schemas.openxmlformats.org/officeDocument/2006/relationships/hyperlink" Target="https://thunhoon.com/article/279795" TargetMode="External"/><Relationship Id="rId4193" Type="http://schemas.openxmlformats.org/officeDocument/2006/relationships/hyperlink" Target="https://thunhoon.com/article/279795" TargetMode="External"/><Relationship Id="rId4196" Type="http://schemas.openxmlformats.org/officeDocument/2006/relationships/hyperlink" Target="https://thunhoon.com/article/279781" TargetMode="External"/><Relationship Id="rId4195" Type="http://schemas.openxmlformats.org/officeDocument/2006/relationships/hyperlink" Target="https://thunhoon.com/article/279782" TargetMode="External"/><Relationship Id="rId4198" Type="http://schemas.openxmlformats.org/officeDocument/2006/relationships/hyperlink" Target="https://thunhoon.com/article/279766" TargetMode="External"/><Relationship Id="rId4197" Type="http://schemas.openxmlformats.org/officeDocument/2006/relationships/hyperlink" Target="https://thunhoon.com/article/279766" TargetMode="External"/><Relationship Id="rId4199" Type="http://schemas.openxmlformats.org/officeDocument/2006/relationships/hyperlink" Target="https://thunhoon.com/article/279766" TargetMode="External"/><Relationship Id="rId1950" Type="http://schemas.openxmlformats.org/officeDocument/2006/relationships/hyperlink" Target="https://thunhoon.com/article/291023" TargetMode="External"/><Relationship Id="rId1951" Type="http://schemas.openxmlformats.org/officeDocument/2006/relationships/hyperlink" Target="https://thunhoon.com/article/291023" TargetMode="External"/><Relationship Id="rId1952" Type="http://schemas.openxmlformats.org/officeDocument/2006/relationships/hyperlink" Target="https://thunhoon.com/article/291024" TargetMode="External"/><Relationship Id="rId1953" Type="http://schemas.openxmlformats.org/officeDocument/2006/relationships/hyperlink" Target="https://thunhoon.com/article/291025" TargetMode="External"/><Relationship Id="rId1954" Type="http://schemas.openxmlformats.org/officeDocument/2006/relationships/hyperlink" Target="https://thunhoon.com/article/291025" TargetMode="External"/><Relationship Id="rId1955" Type="http://schemas.openxmlformats.org/officeDocument/2006/relationships/hyperlink" Target="https://thunhoon.com/article/291025" TargetMode="External"/><Relationship Id="rId1956" Type="http://schemas.openxmlformats.org/officeDocument/2006/relationships/hyperlink" Target="https://thunhoon.com/article/291030" TargetMode="External"/><Relationship Id="rId1957" Type="http://schemas.openxmlformats.org/officeDocument/2006/relationships/hyperlink" Target="https://thunhoon.com/article/291030" TargetMode="External"/><Relationship Id="rId1958" Type="http://schemas.openxmlformats.org/officeDocument/2006/relationships/hyperlink" Target="https://thunhoon.com/article/291032" TargetMode="External"/><Relationship Id="rId1959" Type="http://schemas.openxmlformats.org/officeDocument/2006/relationships/hyperlink" Target="https://thunhoon.com/article/291034" TargetMode="External"/><Relationship Id="rId1940" Type="http://schemas.openxmlformats.org/officeDocument/2006/relationships/hyperlink" Target="https://thunhoon.com/article/291014" TargetMode="External"/><Relationship Id="rId1941" Type="http://schemas.openxmlformats.org/officeDocument/2006/relationships/hyperlink" Target="https://thunhoon.com/article/291016" TargetMode="External"/><Relationship Id="rId1942" Type="http://schemas.openxmlformats.org/officeDocument/2006/relationships/hyperlink" Target="https://thunhoon.com/article/291016" TargetMode="External"/><Relationship Id="rId1943" Type="http://schemas.openxmlformats.org/officeDocument/2006/relationships/hyperlink" Target="https://thunhoon.com/article/291016" TargetMode="External"/><Relationship Id="rId1944" Type="http://schemas.openxmlformats.org/officeDocument/2006/relationships/hyperlink" Target="https://thunhoon.com/article/291016" TargetMode="External"/><Relationship Id="rId1945" Type="http://schemas.openxmlformats.org/officeDocument/2006/relationships/hyperlink" Target="https://thunhoon.com/article/291018" TargetMode="External"/><Relationship Id="rId1946" Type="http://schemas.openxmlformats.org/officeDocument/2006/relationships/hyperlink" Target="https://thunhoon.com/article/291018" TargetMode="External"/><Relationship Id="rId1947" Type="http://schemas.openxmlformats.org/officeDocument/2006/relationships/hyperlink" Target="https://thunhoon.com/article/291018" TargetMode="External"/><Relationship Id="rId1948" Type="http://schemas.openxmlformats.org/officeDocument/2006/relationships/hyperlink" Target="https://thunhoon.com/article/291021" TargetMode="External"/><Relationship Id="rId1949" Type="http://schemas.openxmlformats.org/officeDocument/2006/relationships/hyperlink" Target="https://thunhoon.com/article/291022" TargetMode="External"/><Relationship Id="rId509" Type="http://schemas.openxmlformats.org/officeDocument/2006/relationships/hyperlink" Target="https://thunhoon.com/article/287304" TargetMode="External"/><Relationship Id="rId508" Type="http://schemas.openxmlformats.org/officeDocument/2006/relationships/hyperlink" Target="https://thunhoon.com/article/287303" TargetMode="External"/><Relationship Id="rId503" Type="http://schemas.openxmlformats.org/officeDocument/2006/relationships/hyperlink" Target="https://thunhoon.com/article/287290" TargetMode="External"/><Relationship Id="rId502" Type="http://schemas.openxmlformats.org/officeDocument/2006/relationships/hyperlink" Target="https://thunhoon.com/article/287289" TargetMode="External"/><Relationship Id="rId501" Type="http://schemas.openxmlformats.org/officeDocument/2006/relationships/hyperlink" Target="https://thunhoon.com/article/287258" TargetMode="External"/><Relationship Id="rId500" Type="http://schemas.openxmlformats.org/officeDocument/2006/relationships/hyperlink" Target="https://thunhoon.com/article/287264" TargetMode="External"/><Relationship Id="rId507" Type="http://schemas.openxmlformats.org/officeDocument/2006/relationships/hyperlink" Target="https://thunhoon.com/article/287284" TargetMode="External"/><Relationship Id="rId506" Type="http://schemas.openxmlformats.org/officeDocument/2006/relationships/hyperlink" Target="https://thunhoon.com/article/287284" TargetMode="External"/><Relationship Id="rId505" Type="http://schemas.openxmlformats.org/officeDocument/2006/relationships/hyperlink" Target="https://thunhoon.com/article/287283" TargetMode="External"/><Relationship Id="rId504" Type="http://schemas.openxmlformats.org/officeDocument/2006/relationships/hyperlink" Target="https://thunhoon.com/article/287283" TargetMode="External"/><Relationship Id="rId6803" Type="http://schemas.openxmlformats.org/officeDocument/2006/relationships/hyperlink" Target="https://www.bangkokbiznews.com/finance/stock/1135922" TargetMode="External"/><Relationship Id="rId6804" Type="http://schemas.openxmlformats.org/officeDocument/2006/relationships/hyperlink" Target="https://www.bangkokbiznews.com/finance/stock/1135913" TargetMode="External"/><Relationship Id="rId6801" Type="http://schemas.openxmlformats.org/officeDocument/2006/relationships/hyperlink" Target="https://www.bangkokbiznews.com/finance/stock/1135922" TargetMode="External"/><Relationship Id="rId6802" Type="http://schemas.openxmlformats.org/officeDocument/2006/relationships/hyperlink" Target="https://www.bangkokbiznews.com/finance/stock/1135922" TargetMode="External"/><Relationship Id="rId6807" Type="http://schemas.openxmlformats.org/officeDocument/2006/relationships/hyperlink" Target="https://www.bangkokbiznews.com/finance/stock/1135846" TargetMode="External"/><Relationship Id="rId6808" Type="http://schemas.openxmlformats.org/officeDocument/2006/relationships/hyperlink" Target="https://www.bangkokbiznews.com/finance/stock/1135841" TargetMode="External"/><Relationship Id="rId6805" Type="http://schemas.openxmlformats.org/officeDocument/2006/relationships/hyperlink" Target="https://www.bangkokbiznews.com/finance/stock/1135877" TargetMode="External"/><Relationship Id="rId6806" Type="http://schemas.openxmlformats.org/officeDocument/2006/relationships/hyperlink" Target="https://www.bangkokbiznews.com/finance/stock/1135877" TargetMode="External"/><Relationship Id="rId6809" Type="http://schemas.openxmlformats.org/officeDocument/2006/relationships/hyperlink" Target="https://www.bangkokbiznews.com/finance/stock/1135842" TargetMode="External"/><Relationship Id="rId525" Type="http://schemas.openxmlformats.org/officeDocument/2006/relationships/hyperlink" Target="https://thunhoon.com/article/287359" TargetMode="External"/><Relationship Id="rId524" Type="http://schemas.openxmlformats.org/officeDocument/2006/relationships/hyperlink" Target="https://thunhoon.com/article/287357" TargetMode="External"/><Relationship Id="rId523" Type="http://schemas.openxmlformats.org/officeDocument/2006/relationships/hyperlink" Target="https://thunhoon.com/article/287357" TargetMode="External"/><Relationship Id="rId522" Type="http://schemas.openxmlformats.org/officeDocument/2006/relationships/hyperlink" Target="https://thunhoon.com/article/287357" TargetMode="External"/><Relationship Id="rId529" Type="http://schemas.openxmlformats.org/officeDocument/2006/relationships/hyperlink" Target="https://thunhoon.com/article/287387" TargetMode="External"/><Relationship Id="rId528" Type="http://schemas.openxmlformats.org/officeDocument/2006/relationships/hyperlink" Target="https://thunhoon.com/article/287387" TargetMode="External"/><Relationship Id="rId527" Type="http://schemas.openxmlformats.org/officeDocument/2006/relationships/hyperlink" Target="https://thunhoon.com/article/287386" TargetMode="External"/><Relationship Id="rId526" Type="http://schemas.openxmlformats.org/officeDocument/2006/relationships/hyperlink" Target="https://thunhoon.com/article/287382" TargetMode="External"/><Relationship Id="rId521" Type="http://schemas.openxmlformats.org/officeDocument/2006/relationships/hyperlink" Target="https://thunhoon.com/article/287355" TargetMode="External"/><Relationship Id="rId520" Type="http://schemas.openxmlformats.org/officeDocument/2006/relationships/hyperlink" Target="https://thunhoon.com/article/287355" TargetMode="External"/><Relationship Id="rId6800" Type="http://schemas.openxmlformats.org/officeDocument/2006/relationships/hyperlink" Target="https://www.bangkokbiznews.com/finance/stock/1135920" TargetMode="External"/><Relationship Id="rId519" Type="http://schemas.openxmlformats.org/officeDocument/2006/relationships/hyperlink" Target="https://thunhoon.com/article/287354" TargetMode="External"/><Relationship Id="rId514" Type="http://schemas.openxmlformats.org/officeDocument/2006/relationships/hyperlink" Target="https://thunhoon.com/article/287329" TargetMode="External"/><Relationship Id="rId513" Type="http://schemas.openxmlformats.org/officeDocument/2006/relationships/hyperlink" Target="https://thunhoon.com/article/287329" TargetMode="External"/><Relationship Id="rId512" Type="http://schemas.openxmlformats.org/officeDocument/2006/relationships/hyperlink" Target="https://thunhoon.com/article/287328" TargetMode="External"/><Relationship Id="rId511" Type="http://schemas.openxmlformats.org/officeDocument/2006/relationships/hyperlink" Target="https://thunhoon.com/article/287328" TargetMode="External"/><Relationship Id="rId518" Type="http://schemas.openxmlformats.org/officeDocument/2006/relationships/hyperlink" Target="https://thunhoon.com/article/287344" TargetMode="External"/><Relationship Id="rId517" Type="http://schemas.openxmlformats.org/officeDocument/2006/relationships/hyperlink" Target="https://thunhoon.com/article/287333" TargetMode="External"/><Relationship Id="rId516" Type="http://schemas.openxmlformats.org/officeDocument/2006/relationships/hyperlink" Target="https://thunhoon.com/article/287333" TargetMode="External"/><Relationship Id="rId515" Type="http://schemas.openxmlformats.org/officeDocument/2006/relationships/hyperlink" Target="https://thunhoon.com/article/287333" TargetMode="External"/><Relationship Id="rId510" Type="http://schemas.openxmlformats.org/officeDocument/2006/relationships/hyperlink" Target="https://thunhoon.com/article/287322" TargetMode="External"/><Relationship Id="rId4206" Type="http://schemas.openxmlformats.org/officeDocument/2006/relationships/hyperlink" Target="https://thunhoon.com/article/279736" TargetMode="External"/><Relationship Id="rId5538" Type="http://schemas.openxmlformats.org/officeDocument/2006/relationships/hyperlink" Target="https://thunhoon.com/article/284265" TargetMode="External"/><Relationship Id="rId6869" Type="http://schemas.openxmlformats.org/officeDocument/2006/relationships/hyperlink" Target="https://www.bangkokbiznews.com/finance/stock/1135076" TargetMode="External"/><Relationship Id="rId4205" Type="http://schemas.openxmlformats.org/officeDocument/2006/relationships/hyperlink" Target="https://thunhoon.com/article/279736" TargetMode="External"/><Relationship Id="rId5539" Type="http://schemas.openxmlformats.org/officeDocument/2006/relationships/hyperlink" Target="https://thunhoon.com/article/284261" TargetMode="External"/><Relationship Id="rId4208" Type="http://schemas.openxmlformats.org/officeDocument/2006/relationships/hyperlink" Target="https://thunhoon.com/article/279866" TargetMode="External"/><Relationship Id="rId5536" Type="http://schemas.openxmlformats.org/officeDocument/2006/relationships/hyperlink" Target="https://thunhoon.com/article/284257" TargetMode="External"/><Relationship Id="rId6867" Type="http://schemas.openxmlformats.org/officeDocument/2006/relationships/hyperlink" Target="https://www.bangkokbiznews.com/finance/stock/1135126" TargetMode="External"/><Relationship Id="rId4207" Type="http://schemas.openxmlformats.org/officeDocument/2006/relationships/hyperlink" Target="https://thunhoon.com/article/279731" TargetMode="External"/><Relationship Id="rId5537" Type="http://schemas.openxmlformats.org/officeDocument/2006/relationships/hyperlink" Target="https://thunhoon.com/article/284265" TargetMode="External"/><Relationship Id="rId6868" Type="http://schemas.openxmlformats.org/officeDocument/2006/relationships/hyperlink" Target="https://www.bangkokbiznews.com/finance/stock/1135100" TargetMode="External"/><Relationship Id="rId590" Type="http://schemas.openxmlformats.org/officeDocument/2006/relationships/hyperlink" Target="https://thunhoon.com/article/287562" TargetMode="External"/><Relationship Id="rId4209" Type="http://schemas.openxmlformats.org/officeDocument/2006/relationships/hyperlink" Target="https://thunhoon.com/article/279866" TargetMode="External"/><Relationship Id="rId589" Type="http://schemas.openxmlformats.org/officeDocument/2006/relationships/hyperlink" Target="https://thunhoon.com/article/287561" TargetMode="External"/><Relationship Id="rId588" Type="http://schemas.openxmlformats.org/officeDocument/2006/relationships/hyperlink" Target="https://thunhoon.com/article/287561" TargetMode="External"/><Relationship Id="rId583" Type="http://schemas.openxmlformats.org/officeDocument/2006/relationships/hyperlink" Target="https://thunhoon.com/article/287579" TargetMode="External"/><Relationship Id="rId5530" Type="http://schemas.openxmlformats.org/officeDocument/2006/relationships/hyperlink" Target="https://thunhoon.com/article/284296" TargetMode="External"/><Relationship Id="rId6861" Type="http://schemas.openxmlformats.org/officeDocument/2006/relationships/hyperlink" Target="https://www.bangkokbiznews.com/finance/stock/1135231" TargetMode="External"/><Relationship Id="rId582" Type="http://schemas.openxmlformats.org/officeDocument/2006/relationships/hyperlink" Target="https://thunhoon.com/article/287579" TargetMode="External"/><Relationship Id="rId5531" Type="http://schemas.openxmlformats.org/officeDocument/2006/relationships/hyperlink" Target="https://thunhoon.com/article/284287" TargetMode="External"/><Relationship Id="rId6862" Type="http://schemas.openxmlformats.org/officeDocument/2006/relationships/hyperlink" Target="https://www.bangkokbiznews.com/finance/stock/1135247" TargetMode="External"/><Relationship Id="rId581" Type="http://schemas.openxmlformats.org/officeDocument/2006/relationships/hyperlink" Target="https://thunhoon.com/article/287572" TargetMode="External"/><Relationship Id="rId4200" Type="http://schemas.openxmlformats.org/officeDocument/2006/relationships/hyperlink" Target="https://thunhoon.com/article/279761" TargetMode="External"/><Relationship Id="rId580" Type="http://schemas.openxmlformats.org/officeDocument/2006/relationships/hyperlink" Target="https://thunhoon.com/article/287578" TargetMode="External"/><Relationship Id="rId6860" Type="http://schemas.openxmlformats.org/officeDocument/2006/relationships/hyperlink" Target="https://www.bangkokbiznews.com/finance/stock/1135254" TargetMode="External"/><Relationship Id="rId587" Type="http://schemas.openxmlformats.org/officeDocument/2006/relationships/hyperlink" Target="https://thunhoon.com/article/287581" TargetMode="External"/><Relationship Id="rId4202" Type="http://schemas.openxmlformats.org/officeDocument/2006/relationships/hyperlink" Target="https://thunhoon.com/article/279758" TargetMode="External"/><Relationship Id="rId5534" Type="http://schemas.openxmlformats.org/officeDocument/2006/relationships/hyperlink" Target="https://thunhoon.com/article/284284" TargetMode="External"/><Relationship Id="rId6865" Type="http://schemas.openxmlformats.org/officeDocument/2006/relationships/hyperlink" Target="https://www.bangkokbiznews.com/finance/stock/1135158" TargetMode="External"/><Relationship Id="rId586" Type="http://schemas.openxmlformats.org/officeDocument/2006/relationships/hyperlink" Target="https://thunhoon.com/article/287581" TargetMode="External"/><Relationship Id="rId4201" Type="http://schemas.openxmlformats.org/officeDocument/2006/relationships/hyperlink" Target="https://thunhoon.com/article/279758" TargetMode="External"/><Relationship Id="rId5535" Type="http://schemas.openxmlformats.org/officeDocument/2006/relationships/hyperlink" Target="https://thunhoon.com/article/284268" TargetMode="External"/><Relationship Id="rId6866" Type="http://schemas.openxmlformats.org/officeDocument/2006/relationships/hyperlink" Target="https://www.bangkokbiznews.com/finance/stock/1135126" TargetMode="External"/><Relationship Id="rId585" Type="http://schemas.openxmlformats.org/officeDocument/2006/relationships/hyperlink" Target="https://thunhoon.com/article/287581" TargetMode="External"/><Relationship Id="rId4204" Type="http://schemas.openxmlformats.org/officeDocument/2006/relationships/hyperlink" Target="https://thunhoon.com/article/279752" TargetMode="External"/><Relationship Id="rId5532" Type="http://schemas.openxmlformats.org/officeDocument/2006/relationships/hyperlink" Target="https://thunhoon.com/article/284287" TargetMode="External"/><Relationship Id="rId6863" Type="http://schemas.openxmlformats.org/officeDocument/2006/relationships/hyperlink" Target="https://www.bangkokbiznews.com/finance/stock/1135181" TargetMode="External"/><Relationship Id="rId584" Type="http://schemas.openxmlformats.org/officeDocument/2006/relationships/hyperlink" Target="https://thunhoon.com/article/287580" TargetMode="External"/><Relationship Id="rId4203" Type="http://schemas.openxmlformats.org/officeDocument/2006/relationships/hyperlink" Target="https://thunhoon.com/article/279752" TargetMode="External"/><Relationship Id="rId5533" Type="http://schemas.openxmlformats.org/officeDocument/2006/relationships/hyperlink" Target="https://thunhoon.com/article/284284" TargetMode="External"/><Relationship Id="rId6864" Type="http://schemas.openxmlformats.org/officeDocument/2006/relationships/hyperlink" Target="https://www.bangkokbiznews.com/finance/stock/1135158" TargetMode="External"/><Relationship Id="rId5527" Type="http://schemas.openxmlformats.org/officeDocument/2006/relationships/hyperlink" Target="https://thunhoon.com/article/284316" TargetMode="External"/><Relationship Id="rId6858" Type="http://schemas.openxmlformats.org/officeDocument/2006/relationships/hyperlink" Target="https://www.bangkokbiznews.com/finance/stock/1135254" TargetMode="External"/><Relationship Id="rId5528" Type="http://schemas.openxmlformats.org/officeDocument/2006/relationships/hyperlink" Target="https://thunhoon.com/article/284304" TargetMode="External"/><Relationship Id="rId6859" Type="http://schemas.openxmlformats.org/officeDocument/2006/relationships/hyperlink" Target="https://www.bangkokbiznews.com/finance/stock/1135254" TargetMode="External"/><Relationship Id="rId5525" Type="http://schemas.openxmlformats.org/officeDocument/2006/relationships/hyperlink" Target="https://thunhoon.com/article/284325" TargetMode="External"/><Relationship Id="rId6856" Type="http://schemas.openxmlformats.org/officeDocument/2006/relationships/hyperlink" Target="https://www.bangkokbiznews.com/finance/stock/1135265" TargetMode="External"/><Relationship Id="rId5526" Type="http://schemas.openxmlformats.org/officeDocument/2006/relationships/hyperlink" Target="https://thunhoon.com/article/284325" TargetMode="External"/><Relationship Id="rId6857" Type="http://schemas.openxmlformats.org/officeDocument/2006/relationships/hyperlink" Target="https://www.bangkokbiznews.com/finance/stock/1135254" TargetMode="External"/><Relationship Id="rId5529" Type="http://schemas.openxmlformats.org/officeDocument/2006/relationships/hyperlink" Target="https://thunhoon.com/article/284296" TargetMode="External"/><Relationship Id="rId579" Type="http://schemas.openxmlformats.org/officeDocument/2006/relationships/hyperlink" Target="https://thunhoon.com/article/287577" TargetMode="External"/><Relationship Id="rId578" Type="http://schemas.openxmlformats.org/officeDocument/2006/relationships/hyperlink" Target="https://thunhoon.com/article/287577" TargetMode="External"/><Relationship Id="rId577" Type="http://schemas.openxmlformats.org/officeDocument/2006/relationships/hyperlink" Target="https://thunhoon.com/article/287547" TargetMode="External"/><Relationship Id="rId572" Type="http://schemas.openxmlformats.org/officeDocument/2006/relationships/hyperlink" Target="https://thunhoon.com/article/287536" TargetMode="External"/><Relationship Id="rId6850" Type="http://schemas.openxmlformats.org/officeDocument/2006/relationships/hyperlink" Target="https://www.bangkokbiznews.com/finance/stock/1135348" TargetMode="External"/><Relationship Id="rId571" Type="http://schemas.openxmlformats.org/officeDocument/2006/relationships/hyperlink" Target="https://thunhoon.com/article/287532" TargetMode="External"/><Relationship Id="rId5520" Type="http://schemas.openxmlformats.org/officeDocument/2006/relationships/hyperlink" Target="https://thunhoon.com/article/284223" TargetMode="External"/><Relationship Id="rId6851" Type="http://schemas.openxmlformats.org/officeDocument/2006/relationships/hyperlink" Target="https://www.bangkokbiznews.com/finance/stock/1135337" TargetMode="External"/><Relationship Id="rId570" Type="http://schemas.openxmlformats.org/officeDocument/2006/relationships/hyperlink" Target="https://thunhoon.com/article/287532" TargetMode="External"/><Relationship Id="rId576" Type="http://schemas.openxmlformats.org/officeDocument/2006/relationships/hyperlink" Target="https://thunhoon.com/article/287547" TargetMode="External"/><Relationship Id="rId5523" Type="http://schemas.openxmlformats.org/officeDocument/2006/relationships/hyperlink" Target="https://thunhoon.com/article/284235" TargetMode="External"/><Relationship Id="rId6854" Type="http://schemas.openxmlformats.org/officeDocument/2006/relationships/hyperlink" Target="https://www.bangkokbiznews.com/finance/stock/1135296" TargetMode="External"/><Relationship Id="rId575" Type="http://schemas.openxmlformats.org/officeDocument/2006/relationships/hyperlink" Target="https://thunhoon.com/article/287547" TargetMode="External"/><Relationship Id="rId5524" Type="http://schemas.openxmlformats.org/officeDocument/2006/relationships/hyperlink" Target="https://thunhoon.com/article/284325" TargetMode="External"/><Relationship Id="rId6855" Type="http://schemas.openxmlformats.org/officeDocument/2006/relationships/hyperlink" Target="https://www.bangkokbiznews.com/finance/stock/1135294" TargetMode="External"/><Relationship Id="rId574" Type="http://schemas.openxmlformats.org/officeDocument/2006/relationships/hyperlink" Target="https://thunhoon.com/article/287536" TargetMode="External"/><Relationship Id="rId5521" Type="http://schemas.openxmlformats.org/officeDocument/2006/relationships/hyperlink" Target="https://thunhoon.com/article/284223" TargetMode="External"/><Relationship Id="rId6852" Type="http://schemas.openxmlformats.org/officeDocument/2006/relationships/hyperlink" Target="https://www.bangkokbiznews.com/finance/stock/1135334" TargetMode="External"/><Relationship Id="rId573" Type="http://schemas.openxmlformats.org/officeDocument/2006/relationships/hyperlink" Target="https://thunhoon.com/article/287536" TargetMode="External"/><Relationship Id="rId5522" Type="http://schemas.openxmlformats.org/officeDocument/2006/relationships/hyperlink" Target="https://thunhoon.com/article/284235" TargetMode="External"/><Relationship Id="rId6853" Type="http://schemas.openxmlformats.org/officeDocument/2006/relationships/hyperlink" Target="https://www.bangkokbiznews.com/finance/stock/1135306" TargetMode="External"/><Relationship Id="rId4228" Type="http://schemas.openxmlformats.org/officeDocument/2006/relationships/hyperlink" Target="https://thunhoon.com/article/279915" TargetMode="External"/><Relationship Id="rId4227" Type="http://schemas.openxmlformats.org/officeDocument/2006/relationships/hyperlink" Target="https://thunhoon.com/article/279915" TargetMode="External"/><Relationship Id="rId5558" Type="http://schemas.openxmlformats.org/officeDocument/2006/relationships/hyperlink" Target="https://thunhoon.com/article/284349" TargetMode="External"/><Relationship Id="rId6889" Type="http://schemas.openxmlformats.org/officeDocument/2006/relationships/hyperlink" Target="https://www.bangkokbiznews.com/finance/stock/1134764" TargetMode="External"/><Relationship Id="rId4229" Type="http://schemas.openxmlformats.org/officeDocument/2006/relationships/hyperlink" Target="https://thunhoon.com/article/279910" TargetMode="External"/><Relationship Id="rId5559" Type="http://schemas.openxmlformats.org/officeDocument/2006/relationships/hyperlink" Target="https://thunhoon.com/article/284349" TargetMode="External"/><Relationship Id="rId6880" Type="http://schemas.openxmlformats.org/officeDocument/2006/relationships/hyperlink" Target="https://www.bangkokbiznews.com/finance/stock/1134853" TargetMode="External"/><Relationship Id="rId4220" Type="http://schemas.openxmlformats.org/officeDocument/2006/relationships/hyperlink" Target="https://thunhoon.com/article/279816" TargetMode="External"/><Relationship Id="rId5552" Type="http://schemas.openxmlformats.org/officeDocument/2006/relationships/hyperlink" Target="https://thunhoon.com/article/284368" TargetMode="External"/><Relationship Id="rId6883" Type="http://schemas.openxmlformats.org/officeDocument/2006/relationships/hyperlink" Target="https://www.bangkokbiznews.com/finance/stock/1134796" TargetMode="External"/><Relationship Id="rId5553" Type="http://schemas.openxmlformats.org/officeDocument/2006/relationships/hyperlink" Target="https://thunhoon.com/article/284346" TargetMode="External"/><Relationship Id="rId6884" Type="http://schemas.openxmlformats.org/officeDocument/2006/relationships/hyperlink" Target="https://www.bangkokbiznews.com/finance/stock/1134785" TargetMode="External"/><Relationship Id="rId4222" Type="http://schemas.openxmlformats.org/officeDocument/2006/relationships/hyperlink" Target="https://thunhoon.com/article/279941" TargetMode="External"/><Relationship Id="rId5550" Type="http://schemas.openxmlformats.org/officeDocument/2006/relationships/hyperlink" Target="https://thunhoon.com/article/284370" TargetMode="External"/><Relationship Id="rId6881" Type="http://schemas.openxmlformats.org/officeDocument/2006/relationships/hyperlink" Target="https://www.bangkokbiznews.com/finance/stock/1134823" TargetMode="External"/><Relationship Id="rId4221" Type="http://schemas.openxmlformats.org/officeDocument/2006/relationships/hyperlink" Target="https://thunhoon.com/article/279942" TargetMode="External"/><Relationship Id="rId5551" Type="http://schemas.openxmlformats.org/officeDocument/2006/relationships/hyperlink" Target="https://thunhoon.com/article/284370" TargetMode="External"/><Relationship Id="rId6882" Type="http://schemas.openxmlformats.org/officeDocument/2006/relationships/hyperlink" Target="https://www.bangkokbiznews.com/finance/stock/1134796" TargetMode="External"/><Relationship Id="rId4224" Type="http://schemas.openxmlformats.org/officeDocument/2006/relationships/hyperlink" Target="https://thunhoon.com/article/279941" TargetMode="External"/><Relationship Id="rId5556" Type="http://schemas.openxmlformats.org/officeDocument/2006/relationships/hyperlink" Target="https://thunhoon.com/article/284340" TargetMode="External"/><Relationship Id="rId6887" Type="http://schemas.openxmlformats.org/officeDocument/2006/relationships/hyperlink" Target="https://www.bangkokbiznews.com/finance/stock/1134776" TargetMode="External"/><Relationship Id="rId4223" Type="http://schemas.openxmlformats.org/officeDocument/2006/relationships/hyperlink" Target="https://thunhoon.com/article/279941" TargetMode="External"/><Relationship Id="rId5557" Type="http://schemas.openxmlformats.org/officeDocument/2006/relationships/hyperlink" Target="https://thunhoon.com/article/284341" TargetMode="External"/><Relationship Id="rId6888" Type="http://schemas.openxmlformats.org/officeDocument/2006/relationships/hyperlink" Target="https://www.bangkokbiznews.com/finance/stock/1134770" TargetMode="External"/><Relationship Id="rId4226" Type="http://schemas.openxmlformats.org/officeDocument/2006/relationships/hyperlink" Target="https://thunhoon.com/article/279922" TargetMode="External"/><Relationship Id="rId5554" Type="http://schemas.openxmlformats.org/officeDocument/2006/relationships/hyperlink" Target="https://thunhoon.com/article/284343" TargetMode="External"/><Relationship Id="rId6885" Type="http://schemas.openxmlformats.org/officeDocument/2006/relationships/hyperlink" Target="https://www.bangkokbiznews.com/finance/stock/1134785" TargetMode="External"/><Relationship Id="rId4225" Type="http://schemas.openxmlformats.org/officeDocument/2006/relationships/hyperlink" Target="https://thunhoon.com/article/279922" TargetMode="External"/><Relationship Id="rId5555" Type="http://schemas.openxmlformats.org/officeDocument/2006/relationships/hyperlink" Target="https://thunhoon.com/article/284340" TargetMode="External"/><Relationship Id="rId6886" Type="http://schemas.openxmlformats.org/officeDocument/2006/relationships/hyperlink" Target="https://www.bangkokbiznews.com/finance/stock/1134776" TargetMode="External"/><Relationship Id="rId4217" Type="http://schemas.openxmlformats.org/officeDocument/2006/relationships/hyperlink" Target="https://thunhoon.com/article/279822" TargetMode="External"/><Relationship Id="rId5549" Type="http://schemas.openxmlformats.org/officeDocument/2006/relationships/hyperlink" Target="https://thunhoon.com/article/284373" TargetMode="External"/><Relationship Id="rId4216" Type="http://schemas.openxmlformats.org/officeDocument/2006/relationships/hyperlink" Target="https://thunhoon.com/article/279833" TargetMode="External"/><Relationship Id="rId4219" Type="http://schemas.openxmlformats.org/officeDocument/2006/relationships/hyperlink" Target="https://thunhoon.com/article/279807" TargetMode="External"/><Relationship Id="rId5547" Type="http://schemas.openxmlformats.org/officeDocument/2006/relationships/hyperlink" Target="https://thunhoon.com/article/284375" TargetMode="External"/><Relationship Id="rId6878" Type="http://schemas.openxmlformats.org/officeDocument/2006/relationships/hyperlink" Target="https://www.bangkokbiznews.com/finance/stock/1134897" TargetMode="External"/><Relationship Id="rId4218" Type="http://schemas.openxmlformats.org/officeDocument/2006/relationships/hyperlink" Target="https://thunhoon.com/article/279807" TargetMode="External"/><Relationship Id="rId5548" Type="http://schemas.openxmlformats.org/officeDocument/2006/relationships/hyperlink" Target="https://thunhoon.com/article/284373" TargetMode="External"/><Relationship Id="rId6879" Type="http://schemas.openxmlformats.org/officeDocument/2006/relationships/hyperlink" Target="https://www.bangkokbiznews.com/finance/stock/1134883" TargetMode="External"/><Relationship Id="rId599" Type="http://schemas.openxmlformats.org/officeDocument/2006/relationships/hyperlink" Target="https://thunhoon.com/article/287621" TargetMode="External"/><Relationship Id="rId594" Type="http://schemas.openxmlformats.org/officeDocument/2006/relationships/hyperlink" Target="https://thunhoon.com/article/287595" TargetMode="External"/><Relationship Id="rId5541" Type="http://schemas.openxmlformats.org/officeDocument/2006/relationships/hyperlink" Target="https://thunhoon.com/article/284264" TargetMode="External"/><Relationship Id="rId6872" Type="http://schemas.openxmlformats.org/officeDocument/2006/relationships/hyperlink" Target="https://www.bangkokbiznews.com/finance/stock/1134969" TargetMode="External"/><Relationship Id="rId593" Type="http://schemas.openxmlformats.org/officeDocument/2006/relationships/hyperlink" Target="https://thunhoon.com/article/287591" TargetMode="External"/><Relationship Id="rId5542" Type="http://schemas.openxmlformats.org/officeDocument/2006/relationships/hyperlink" Target="https://thunhoon.com/article/284412" TargetMode="External"/><Relationship Id="rId6873" Type="http://schemas.openxmlformats.org/officeDocument/2006/relationships/hyperlink" Target="https://www.bangkokbiznews.com/finance/stock/1134948" TargetMode="External"/><Relationship Id="rId592" Type="http://schemas.openxmlformats.org/officeDocument/2006/relationships/hyperlink" Target="https://thunhoon.com/article/287589" TargetMode="External"/><Relationship Id="rId4211" Type="http://schemas.openxmlformats.org/officeDocument/2006/relationships/hyperlink" Target="https://thunhoon.com/article/279851" TargetMode="External"/><Relationship Id="rId6870" Type="http://schemas.openxmlformats.org/officeDocument/2006/relationships/hyperlink" Target="https://www.bangkokbiznews.com/finance/stock/1135066" TargetMode="External"/><Relationship Id="rId591" Type="http://schemas.openxmlformats.org/officeDocument/2006/relationships/hyperlink" Target="https://thunhoon.com/article/287563" TargetMode="External"/><Relationship Id="rId4210" Type="http://schemas.openxmlformats.org/officeDocument/2006/relationships/hyperlink" Target="https://thunhoon.com/article/279860" TargetMode="External"/><Relationship Id="rId5540" Type="http://schemas.openxmlformats.org/officeDocument/2006/relationships/hyperlink" Target="https://thunhoon.com/article/284261" TargetMode="External"/><Relationship Id="rId6871" Type="http://schemas.openxmlformats.org/officeDocument/2006/relationships/hyperlink" Target="https://www.bangkokbiznews.com/finance/stock/1134971" TargetMode="External"/><Relationship Id="rId598" Type="http://schemas.openxmlformats.org/officeDocument/2006/relationships/hyperlink" Target="https://thunhoon.com/article/287610" TargetMode="External"/><Relationship Id="rId4213" Type="http://schemas.openxmlformats.org/officeDocument/2006/relationships/hyperlink" Target="https://thunhoon.com/article/279836" TargetMode="External"/><Relationship Id="rId5545" Type="http://schemas.openxmlformats.org/officeDocument/2006/relationships/hyperlink" Target="https://thunhoon.com/article/284380" TargetMode="External"/><Relationship Id="rId6876" Type="http://schemas.openxmlformats.org/officeDocument/2006/relationships/hyperlink" Target="https://www.bangkokbiznews.com/finance/stock/1134933" TargetMode="External"/><Relationship Id="rId597" Type="http://schemas.openxmlformats.org/officeDocument/2006/relationships/hyperlink" Target="https://thunhoon.com/article/287599" TargetMode="External"/><Relationship Id="rId4212" Type="http://schemas.openxmlformats.org/officeDocument/2006/relationships/hyperlink" Target="https://thunhoon.com/article/279851" TargetMode="External"/><Relationship Id="rId5546" Type="http://schemas.openxmlformats.org/officeDocument/2006/relationships/hyperlink" Target="https://thunhoon.com/article/284380" TargetMode="External"/><Relationship Id="rId6877" Type="http://schemas.openxmlformats.org/officeDocument/2006/relationships/hyperlink" Target="https://www.bangkokbiznews.com/finance/stock/1134931" TargetMode="External"/><Relationship Id="rId596" Type="http://schemas.openxmlformats.org/officeDocument/2006/relationships/hyperlink" Target="https://thunhoon.com/article/287599" TargetMode="External"/><Relationship Id="rId4215" Type="http://schemas.openxmlformats.org/officeDocument/2006/relationships/hyperlink" Target="https://thunhoon.com/article/279834" TargetMode="External"/><Relationship Id="rId5543" Type="http://schemas.openxmlformats.org/officeDocument/2006/relationships/hyperlink" Target="https://thunhoon.com/article/284412" TargetMode="External"/><Relationship Id="rId6874" Type="http://schemas.openxmlformats.org/officeDocument/2006/relationships/hyperlink" Target="https://www.bangkokbiznews.com/finance/stock/1134944" TargetMode="External"/><Relationship Id="rId595" Type="http://schemas.openxmlformats.org/officeDocument/2006/relationships/hyperlink" Target="https://thunhoon.com/article/287595" TargetMode="External"/><Relationship Id="rId4214" Type="http://schemas.openxmlformats.org/officeDocument/2006/relationships/hyperlink" Target="https://thunhoon.com/article/279836" TargetMode="External"/><Relationship Id="rId5544" Type="http://schemas.openxmlformats.org/officeDocument/2006/relationships/hyperlink" Target="https://thunhoon.com/article/284412" TargetMode="External"/><Relationship Id="rId6875" Type="http://schemas.openxmlformats.org/officeDocument/2006/relationships/hyperlink" Target="https://www.bangkokbiznews.com/finance/stock/1134937" TargetMode="External"/><Relationship Id="rId6825" Type="http://schemas.openxmlformats.org/officeDocument/2006/relationships/hyperlink" Target="https://www.bangkokbiznews.com/finance/stock/1135776" TargetMode="External"/><Relationship Id="rId6826" Type="http://schemas.openxmlformats.org/officeDocument/2006/relationships/hyperlink" Target="https://www.bangkokbiznews.com/finance/stock/1135773" TargetMode="External"/><Relationship Id="rId6823" Type="http://schemas.openxmlformats.org/officeDocument/2006/relationships/hyperlink" Target="https://www.bangkokbiznews.com/finance/stock/1135781" TargetMode="External"/><Relationship Id="rId6824" Type="http://schemas.openxmlformats.org/officeDocument/2006/relationships/hyperlink" Target="https://www.bangkokbiznews.com/finance/stock/1135779" TargetMode="External"/><Relationship Id="rId6829" Type="http://schemas.openxmlformats.org/officeDocument/2006/relationships/hyperlink" Target="https://www.bangkokbiznews.com/finance/stock/1135756" TargetMode="External"/><Relationship Id="rId6827" Type="http://schemas.openxmlformats.org/officeDocument/2006/relationships/hyperlink" Target="https://www.bangkokbiznews.com/finance/stock/1135724" TargetMode="External"/><Relationship Id="rId6828" Type="http://schemas.openxmlformats.org/officeDocument/2006/relationships/hyperlink" Target="https://www.bangkokbiznews.com/finance/stock/1135724" TargetMode="External"/><Relationship Id="rId547" Type="http://schemas.openxmlformats.org/officeDocument/2006/relationships/hyperlink" Target="https://thunhoon.com/article/287461" TargetMode="External"/><Relationship Id="rId546" Type="http://schemas.openxmlformats.org/officeDocument/2006/relationships/hyperlink" Target="https://thunhoon.com/article/287461" TargetMode="External"/><Relationship Id="rId545" Type="http://schemas.openxmlformats.org/officeDocument/2006/relationships/hyperlink" Target="https://thunhoon.com/article/287452" TargetMode="External"/><Relationship Id="rId544" Type="http://schemas.openxmlformats.org/officeDocument/2006/relationships/hyperlink" Target="https://thunhoon.com/article/287450" TargetMode="External"/><Relationship Id="rId549" Type="http://schemas.openxmlformats.org/officeDocument/2006/relationships/hyperlink" Target="https://thunhoon.com/article/287489" TargetMode="External"/><Relationship Id="rId548" Type="http://schemas.openxmlformats.org/officeDocument/2006/relationships/hyperlink" Target="https://thunhoon.com/article/287477" TargetMode="External"/><Relationship Id="rId543" Type="http://schemas.openxmlformats.org/officeDocument/2006/relationships/hyperlink" Target="https://thunhoon.com/article/287450" TargetMode="External"/><Relationship Id="rId6821" Type="http://schemas.openxmlformats.org/officeDocument/2006/relationships/hyperlink" Target="https://www.bangkokbiznews.com/finance/stock/1135786" TargetMode="External"/><Relationship Id="rId542" Type="http://schemas.openxmlformats.org/officeDocument/2006/relationships/hyperlink" Target="https://thunhoon.com/article/287449" TargetMode="External"/><Relationship Id="rId6822" Type="http://schemas.openxmlformats.org/officeDocument/2006/relationships/hyperlink" Target="https://www.bangkokbiznews.com/finance/stock/1135782" TargetMode="External"/><Relationship Id="rId541" Type="http://schemas.openxmlformats.org/officeDocument/2006/relationships/hyperlink" Target="https://thunhoon.com/article/287447" TargetMode="External"/><Relationship Id="rId540" Type="http://schemas.openxmlformats.org/officeDocument/2006/relationships/hyperlink" Target="https://thunhoon.com/article/287447" TargetMode="External"/><Relationship Id="rId6820" Type="http://schemas.openxmlformats.org/officeDocument/2006/relationships/hyperlink" Target="https://www.bangkokbiznews.com/finance/stock/1132199" TargetMode="External"/><Relationship Id="rId6814" Type="http://schemas.openxmlformats.org/officeDocument/2006/relationships/hyperlink" Target="https://www.bangkokbiznews.com/finance/stock/1135808" TargetMode="External"/><Relationship Id="rId6815" Type="http://schemas.openxmlformats.org/officeDocument/2006/relationships/hyperlink" Target="https://www.bangkokbiznews.com/finance/stock/1135798" TargetMode="External"/><Relationship Id="rId6812" Type="http://schemas.openxmlformats.org/officeDocument/2006/relationships/hyperlink" Target="https://www.bangkokbiznews.com/finance/stock/1135808" TargetMode="External"/><Relationship Id="rId6813" Type="http://schemas.openxmlformats.org/officeDocument/2006/relationships/hyperlink" Target="https://www.bangkokbiznews.com/finance/stock/1135808" TargetMode="External"/><Relationship Id="rId6818" Type="http://schemas.openxmlformats.org/officeDocument/2006/relationships/hyperlink" Target="https://www.bangkokbiznews.com/finance/stock/1135795" TargetMode="External"/><Relationship Id="rId6819" Type="http://schemas.openxmlformats.org/officeDocument/2006/relationships/hyperlink" Target="https://www.bangkokbiznews.com/finance/stock/1135795" TargetMode="External"/><Relationship Id="rId6816" Type="http://schemas.openxmlformats.org/officeDocument/2006/relationships/hyperlink" Target="https://www.bangkokbiznews.com/finance/stock/1135799" TargetMode="External"/><Relationship Id="rId6817" Type="http://schemas.openxmlformats.org/officeDocument/2006/relationships/hyperlink" Target="https://www.bangkokbiznews.com/finance/stock/1135799" TargetMode="External"/><Relationship Id="rId536" Type="http://schemas.openxmlformats.org/officeDocument/2006/relationships/hyperlink" Target="https://thunhoon.com/article/287421" TargetMode="External"/><Relationship Id="rId535" Type="http://schemas.openxmlformats.org/officeDocument/2006/relationships/hyperlink" Target="https://thunhoon.com/article/287413" TargetMode="External"/><Relationship Id="rId534" Type="http://schemas.openxmlformats.org/officeDocument/2006/relationships/hyperlink" Target="https://thunhoon.com/article/287413" TargetMode="External"/><Relationship Id="rId533" Type="http://schemas.openxmlformats.org/officeDocument/2006/relationships/hyperlink" Target="https://thunhoon.com/article/287409" TargetMode="External"/><Relationship Id="rId539" Type="http://schemas.openxmlformats.org/officeDocument/2006/relationships/hyperlink" Target="https://thunhoon.com/article/287447" TargetMode="External"/><Relationship Id="rId538" Type="http://schemas.openxmlformats.org/officeDocument/2006/relationships/hyperlink" Target="https://thunhoon.com/article/287446" TargetMode="External"/><Relationship Id="rId537" Type="http://schemas.openxmlformats.org/officeDocument/2006/relationships/hyperlink" Target="https://thunhoon.com/article/287421" TargetMode="External"/><Relationship Id="rId532" Type="http://schemas.openxmlformats.org/officeDocument/2006/relationships/hyperlink" Target="https://thunhoon.com/article/287391" TargetMode="External"/><Relationship Id="rId6810" Type="http://schemas.openxmlformats.org/officeDocument/2006/relationships/hyperlink" Target="https://www.bangkokbiznews.com/finance/stock/1135831" TargetMode="External"/><Relationship Id="rId531" Type="http://schemas.openxmlformats.org/officeDocument/2006/relationships/hyperlink" Target="https://thunhoon.com/article/287391" TargetMode="External"/><Relationship Id="rId6811" Type="http://schemas.openxmlformats.org/officeDocument/2006/relationships/hyperlink" Target="https://www.bangkokbiznews.com/finance/stock/1135821" TargetMode="External"/><Relationship Id="rId530" Type="http://schemas.openxmlformats.org/officeDocument/2006/relationships/hyperlink" Target="https://thunhoon.com/article/287389" TargetMode="External"/><Relationship Id="rId5516" Type="http://schemas.openxmlformats.org/officeDocument/2006/relationships/hyperlink" Target="https://thunhoon.com/article/284171" TargetMode="External"/><Relationship Id="rId6847" Type="http://schemas.openxmlformats.org/officeDocument/2006/relationships/hyperlink" Target="https://www.bangkokbiznews.com/finance/stock/1135480" TargetMode="External"/><Relationship Id="rId5517" Type="http://schemas.openxmlformats.org/officeDocument/2006/relationships/hyperlink" Target="https://thunhoon.com/article/284176" TargetMode="External"/><Relationship Id="rId6848" Type="http://schemas.openxmlformats.org/officeDocument/2006/relationships/hyperlink" Target="https://www.bangkokbiznews.com/finance/stock/1135457" TargetMode="External"/><Relationship Id="rId5514" Type="http://schemas.openxmlformats.org/officeDocument/2006/relationships/hyperlink" Target="https://thunhoon.com/article/284189" TargetMode="External"/><Relationship Id="rId6845" Type="http://schemas.openxmlformats.org/officeDocument/2006/relationships/hyperlink" Target="https://www.bangkokbiznews.com/finance/stock/1135488" TargetMode="External"/><Relationship Id="rId5515" Type="http://schemas.openxmlformats.org/officeDocument/2006/relationships/hyperlink" Target="https://thunhoon.com/article/284152" TargetMode="External"/><Relationship Id="rId6846" Type="http://schemas.openxmlformats.org/officeDocument/2006/relationships/hyperlink" Target="https://www.bangkokbiznews.com/finance/stock/1135488" TargetMode="External"/><Relationship Id="rId5518" Type="http://schemas.openxmlformats.org/officeDocument/2006/relationships/hyperlink" Target="https://thunhoon.com/article/284180" TargetMode="External"/><Relationship Id="rId6849" Type="http://schemas.openxmlformats.org/officeDocument/2006/relationships/hyperlink" Target="https://www.bangkokbiznews.com/finance/stock/1135348" TargetMode="External"/><Relationship Id="rId5519" Type="http://schemas.openxmlformats.org/officeDocument/2006/relationships/hyperlink" Target="https://thunhoon.com/article/284156" TargetMode="External"/><Relationship Id="rId569" Type="http://schemas.openxmlformats.org/officeDocument/2006/relationships/hyperlink" Target="https://thunhoon.com/article/287530" TargetMode="External"/><Relationship Id="rId568" Type="http://schemas.openxmlformats.org/officeDocument/2006/relationships/hyperlink" Target="https://thunhoon.com/article/287530" TargetMode="External"/><Relationship Id="rId567" Type="http://schemas.openxmlformats.org/officeDocument/2006/relationships/hyperlink" Target="https://thunhoon.com/article/287528" TargetMode="External"/><Relationship Id="rId566" Type="http://schemas.openxmlformats.org/officeDocument/2006/relationships/hyperlink" Target="https://thunhoon.com/article/287528" TargetMode="External"/><Relationship Id="rId561" Type="http://schemas.openxmlformats.org/officeDocument/2006/relationships/hyperlink" Target="https://thunhoon.com/article/287510" TargetMode="External"/><Relationship Id="rId560" Type="http://schemas.openxmlformats.org/officeDocument/2006/relationships/hyperlink" Target="https://thunhoon.com/article/287508" TargetMode="External"/><Relationship Id="rId6840" Type="http://schemas.openxmlformats.org/officeDocument/2006/relationships/hyperlink" Target="https://www.bangkokbiznews.com/finance/stock/1135520" TargetMode="External"/><Relationship Id="rId565" Type="http://schemas.openxmlformats.org/officeDocument/2006/relationships/hyperlink" Target="https://thunhoon.com/article/287526" TargetMode="External"/><Relationship Id="rId5512" Type="http://schemas.openxmlformats.org/officeDocument/2006/relationships/hyperlink" Target="https://thunhoon.com/article/284191" TargetMode="External"/><Relationship Id="rId6843" Type="http://schemas.openxmlformats.org/officeDocument/2006/relationships/hyperlink" Target="https://www.bangkokbiznews.com/finance/stock/1135502" TargetMode="External"/><Relationship Id="rId564" Type="http://schemas.openxmlformats.org/officeDocument/2006/relationships/hyperlink" Target="https://thunhoon.com/article/287525" TargetMode="External"/><Relationship Id="rId5513" Type="http://schemas.openxmlformats.org/officeDocument/2006/relationships/hyperlink" Target="https://thunhoon.com/article/284189" TargetMode="External"/><Relationship Id="rId6844" Type="http://schemas.openxmlformats.org/officeDocument/2006/relationships/hyperlink" Target="https://www.bangkokbiznews.com/finance/stock/1135502" TargetMode="External"/><Relationship Id="rId563" Type="http://schemas.openxmlformats.org/officeDocument/2006/relationships/hyperlink" Target="https://thunhoon.com/article/287522" TargetMode="External"/><Relationship Id="rId5510" Type="http://schemas.openxmlformats.org/officeDocument/2006/relationships/hyperlink" Target="https://thunhoon.com/article/284195" TargetMode="External"/><Relationship Id="rId6841" Type="http://schemas.openxmlformats.org/officeDocument/2006/relationships/hyperlink" Target="https://www.bangkokbiznews.com/finance/stock/1135520" TargetMode="External"/><Relationship Id="rId562" Type="http://schemas.openxmlformats.org/officeDocument/2006/relationships/hyperlink" Target="https://thunhoon.com/article/287518" TargetMode="External"/><Relationship Id="rId5511" Type="http://schemas.openxmlformats.org/officeDocument/2006/relationships/hyperlink" Target="https://thunhoon.com/article/284194" TargetMode="External"/><Relationship Id="rId6842" Type="http://schemas.openxmlformats.org/officeDocument/2006/relationships/hyperlink" Target="https://www.bangkokbiznews.com/finance/stock/1135508" TargetMode="External"/><Relationship Id="rId5505" Type="http://schemas.openxmlformats.org/officeDocument/2006/relationships/hyperlink" Target="https://thunhoon.com/article/284208" TargetMode="External"/><Relationship Id="rId6836" Type="http://schemas.openxmlformats.org/officeDocument/2006/relationships/hyperlink" Target="https://www.bangkokbiznews.com/finance/stock/1135525" TargetMode="External"/><Relationship Id="rId5506" Type="http://schemas.openxmlformats.org/officeDocument/2006/relationships/hyperlink" Target="https://thunhoon.com/article/284207" TargetMode="External"/><Relationship Id="rId6837" Type="http://schemas.openxmlformats.org/officeDocument/2006/relationships/hyperlink" Target="https://www.bangkokbiznews.com/finance/stock/1135613" TargetMode="External"/><Relationship Id="rId5503" Type="http://schemas.openxmlformats.org/officeDocument/2006/relationships/hyperlink" Target="https://thunhoon.com/article/284214" TargetMode="External"/><Relationship Id="rId6834" Type="http://schemas.openxmlformats.org/officeDocument/2006/relationships/hyperlink" Target="https://www.bangkokbiznews.com/finance/stock/1135527" TargetMode="External"/><Relationship Id="rId5504" Type="http://schemas.openxmlformats.org/officeDocument/2006/relationships/hyperlink" Target="https://thunhoon.com/article/284214" TargetMode="External"/><Relationship Id="rId6835" Type="http://schemas.openxmlformats.org/officeDocument/2006/relationships/hyperlink" Target="https://www.bangkokbiznews.com/finance/stock/1135527" TargetMode="External"/><Relationship Id="rId5509" Type="http://schemas.openxmlformats.org/officeDocument/2006/relationships/hyperlink" Target="https://thunhoon.com/article/284197" TargetMode="External"/><Relationship Id="rId5507" Type="http://schemas.openxmlformats.org/officeDocument/2006/relationships/hyperlink" Target="https://thunhoon.com/article/284206" TargetMode="External"/><Relationship Id="rId6838" Type="http://schemas.openxmlformats.org/officeDocument/2006/relationships/hyperlink" Target="https://www.bangkokbiznews.com/finance/stock/1135535" TargetMode="External"/><Relationship Id="rId5508" Type="http://schemas.openxmlformats.org/officeDocument/2006/relationships/hyperlink" Target="https://thunhoon.com/article/284197" TargetMode="External"/><Relationship Id="rId6839" Type="http://schemas.openxmlformats.org/officeDocument/2006/relationships/hyperlink" Target="https://www.bangkokbiznews.com/finance/stock/1135535" TargetMode="External"/><Relationship Id="rId558" Type="http://schemas.openxmlformats.org/officeDocument/2006/relationships/hyperlink" Target="https://thunhoon.com/article/287507" TargetMode="External"/><Relationship Id="rId557" Type="http://schemas.openxmlformats.org/officeDocument/2006/relationships/hyperlink" Target="https://thunhoon.com/article/287505" TargetMode="External"/><Relationship Id="rId556" Type="http://schemas.openxmlformats.org/officeDocument/2006/relationships/hyperlink" Target="https://thunhoon.com/article/287503" TargetMode="External"/><Relationship Id="rId555" Type="http://schemas.openxmlformats.org/officeDocument/2006/relationships/hyperlink" Target="https://thunhoon.com/article/287503" TargetMode="External"/><Relationship Id="rId559" Type="http://schemas.openxmlformats.org/officeDocument/2006/relationships/hyperlink" Target="https://thunhoon.com/article/287508" TargetMode="External"/><Relationship Id="rId550" Type="http://schemas.openxmlformats.org/officeDocument/2006/relationships/hyperlink" Target="https://thunhoon.com/article/287489" TargetMode="External"/><Relationship Id="rId554" Type="http://schemas.openxmlformats.org/officeDocument/2006/relationships/hyperlink" Target="https://thunhoon.com/article/287497" TargetMode="External"/><Relationship Id="rId5501" Type="http://schemas.openxmlformats.org/officeDocument/2006/relationships/hyperlink" Target="https://thunhoon.com/article/284215" TargetMode="External"/><Relationship Id="rId6832" Type="http://schemas.openxmlformats.org/officeDocument/2006/relationships/hyperlink" Target="https://www.bangkokbiznews.com/finance/stock/1135738" TargetMode="External"/><Relationship Id="rId553" Type="http://schemas.openxmlformats.org/officeDocument/2006/relationships/hyperlink" Target="https://thunhoon.com/article/287475" TargetMode="External"/><Relationship Id="rId5502" Type="http://schemas.openxmlformats.org/officeDocument/2006/relationships/hyperlink" Target="https://thunhoon.com/article/284214" TargetMode="External"/><Relationship Id="rId6833" Type="http://schemas.openxmlformats.org/officeDocument/2006/relationships/hyperlink" Target="https://www.bangkokbiznews.com/finance/stock/1135738" TargetMode="External"/><Relationship Id="rId552" Type="http://schemas.openxmlformats.org/officeDocument/2006/relationships/hyperlink" Target="https://thunhoon.com/article/287473" TargetMode="External"/><Relationship Id="rId6830" Type="http://schemas.openxmlformats.org/officeDocument/2006/relationships/hyperlink" Target="https://www.bangkokbiznews.com/finance/stock/1135756" TargetMode="External"/><Relationship Id="rId551" Type="http://schemas.openxmlformats.org/officeDocument/2006/relationships/hyperlink" Target="https://thunhoon.com/article/287482" TargetMode="External"/><Relationship Id="rId5500" Type="http://schemas.openxmlformats.org/officeDocument/2006/relationships/hyperlink" Target="https://thunhoon.com/article/284218" TargetMode="External"/><Relationship Id="rId6831" Type="http://schemas.openxmlformats.org/officeDocument/2006/relationships/hyperlink" Target="https://www.bangkokbiznews.com/finance/stock/1135738" TargetMode="External"/><Relationship Id="rId4280" Type="http://schemas.openxmlformats.org/officeDocument/2006/relationships/hyperlink" Target="https://thunhoon.com/article/280157" TargetMode="External"/><Relationship Id="rId4282" Type="http://schemas.openxmlformats.org/officeDocument/2006/relationships/hyperlink" Target="https://thunhoon.com/article/280154" TargetMode="External"/><Relationship Id="rId4281" Type="http://schemas.openxmlformats.org/officeDocument/2006/relationships/hyperlink" Target="https://thunhoon.com/article/280156" TargetMode="External"/><Relationship Id="rId4284" Type="http://schemas.openxmlformats.org/officeDocument/2006/relationships/hyperlink" Target="https://thunhoon.com/article/280151" TargetMode="External"/><Relationship Id="rId4283" Type="http://schemas.openxmlformats.org/officeDocument/2006/relationships/hyperlink" Target="https://thunhoon.com/article/280151" TargetMode="External"/><Relationship Id="rId4286" Type="http://schemas.openxmlformats.org/officeDocument/2006/relationships/hyperlink" Target="https://thunhoon.com/article/280128" TargetMode="External"/><Relationship Id="rId4285" Type="http://schemas.openxmlformats.org/officeDocument/2006/relationships/hyperlink" Target="https://thunhoon.com/article/280144" TargetMode="External"/><Relationship Id="rId4288" Type="http://schemas.openxmlformats.org/officeDocument/2006/relationships/hyperlink" Target="https://thunhoon.com/article/280253" TargetMode="External"/><Relationship Id="rId4287" Type="http://schemas.openxmlformats.org/officeDocument/2006/relationships/hyperlink" Target="https://thunhoon.com/article/280128" TargetMode="External"/><Relationship Id="rId4289" Type="http://schemas.openxmlformats.org/officeDocument/2006/relationships/hyperlink" Target="https://thunhoon.com/article/280251" TargetMode="External"/><Relationship Id="rId4271" Type="http://schemas.openxmlformats.org/officeDocument/2006/relationships/hyperlink" Target="https://thunhoon.com/article/280064" TargetMode="External"/><Relationship Id="rId4270" Type="http://schemas.openxmlformats.org/officeDocument/2006/relationships/hyperlink" Target="https://thunhoon.com/article/280061" TargetMode="External"/><Relationship Id="rId4273" Type="http://schemas.openxmlformats.org/officeDocument/2006/relationships/hyperlink" Target="https://thunhoon.com/article/280186" TargetMode="External"/><Relationship Id="rId4272" Type="http://schemas.openxmlformats.org/officeDocument/2006/relationships/hyperlink" Target="https://thunhoon.com/article/280063" TargetMode="External"/><Relationship Id="rId4275" Type="http://schemas.openxmlformats.org/officeDocument/2006/relationships/hyperlink" Target="https://thunhoon.com/article/280186" TargetMode="External"/><Relationship Id="rId4274" Type="http://schemas.openxmlformats.org/officeDocument/2006/relationships/hyperlink" Target="https://thunhoon.com/article/280186" TargetMode="External"/><Relationship Id="rId4277" Type="http://schemas.openxmlformats.org/officeDocument/2006/relationships/hyperlink" Target="https://thunhoon.com/article/280163" TargetMode="External"/><Relationship Id="rId4276" Type="http://schemas.openxmlformats.org/officeDocument/2006/relationships/hyperlink" Target="https://thunhoon.com/article/280173" TargetMode="External"/><Relationship Id="rId4279" Type="http://schemas.openxmlformats.org/officeDocument/2006/relationships/hyperlink" Target="https://thunhoon.com/article/280157" TargetMode="External"/><Relationship Id="rId4278" Type="http://schemas.openxmlformats.org/officeDocument/2006/relationships/hyperlink" Target="https://thunhoon.com/article/280163" TargetMode="External"/><Relationship Id="rId4291" Type="http://schemas.openxmlformats.org/officeDocument/2006/relationships/hyperlink" Target="https://thunhoon.com/article/280251" TargetMode="External"/><Relationship Id="rId4290" Type="http://schemas.openxmlformats.org/officeDocument/2006/relationships/hyperlink" Target="https://thunhoon.com/article/280251" TargetMode="External"/><Relationship Id="rId4293" Type="http://schemas.openxmlformats.org/officeDocument/2006/relationships/hyperlink" Target="https://thunhoon.com/article/280233" TargetMode="External"/><Relationship Id="rId4292" Type="http://schemas.openxmlformats.org/officeDocument/2006/relationships/hyperlink" Target="https://thunhoon.com/article/280233" TargetMode="External"/><Relationship Id="rId4295" Type="http://schemas.openxmlformats.org/officeDocument/2006/relationships/hyperlink" Target="https://thunhoon.com/article/280232" TargetMode="External"/><Relationship Id="rId4294" Type="http://schemas.openxmlformats.org/officeDocument/2006/relationships/hyperlink" Target="https://thunhoon.com/article/280233" TargetMode="External"/><Relationship Id="rId4297" Type="http://schemas.openxmlformats.org/officeDocument/2006/relationships/hyperlink" Target="https://thunhoon.com/article/280221" TargetMode="External"/><Relationship Id="rId4296" Type="http://schemas.openxmlformats.org/officeDocument/2006/relationships/hyperlink" Target="https://thunhoon.com/article/280232" TargetMode="External"/><Relationship Id="rId4299" Type="http://schemas.openxmlformats.org/officeDocument/2006/relationships/hyperlink" Target="https://thunhoon.com/article/280205" TargetMode="External"/><Relationship Id="rId4298" Type="http://schemas.openxmlformats.org/officeDocument/2006/relationships/hyperlink" Target="https://thunhoon.com/article/280221" TargetMode="External"/><Relationship Id="rId4249" Type="http://schemas.openxmlformats.org/officeDocument/2006/relationships/hyperlink" Target="https://thunhoon.com/article/280114" TargetMode="External"/><Relationship Id="rId5570" Type="http://schemas.openxmlformats.org/officeDocument/2006/relationships/hyperlink" Target="https://thunhoon.com/article/284458" TargetMode="External"/><Relationship Id="rId5571" Type="http://schemas.openxmlformats.org/officeDocument/2006/relationships/hyperlink" Target="https://thunhoon.com/article/284444" TargetMode="External"/><Relationship Id="rId4240" Type="http://schemas.openxmlformats.org/officeDocument/2006/relationships/hyperlink" Target="https://thunhoon.com/article/279983" TargetMode="External"/><Relationship Id="rId4242" Type="http://schemas.openxmlformats.org/officeDocument/2006/relationships/hyperlink" Target="https://thunhoon.com/article/279979" TargetMode="External"/><Relationship Id="rId5574" Type="http://schemas.openxmlformats.org/officeDocument/2006/relationships/hyperlink" Target="https://thunhoon.com/article/284442" TargetMode="External"/><Relationship Id="rId4241" Type="http://schemas.openxmlformats.org/officeDocument/2006/relationships/hyperlink" Target="https://thunhoon.com/article/279980" TargetMode="External"/><Relationship Id="rId5575" Type="http://schemas.openxmlformats.org/officeDocument/2006/relationships/hyperlink" Target="https://thunhoon.com/article/284424" TargetMode="External"/><Relationship Id="rId4244" Type="http://schemas.openxmlformats.org/officeDocument/2006/relationships/hyperlink" Target="https://thunhoon.com/article/279962" TargetMode="External"/><Relationship Id="rId5572" Type="http://schemas.openxmlformats.org/officeDocument/2006/relationships/hyperlink" Target="https://thunhoon.com/article/284444" TargetMode="External"/><Relationship Id="rId4243" Type="http://schemas.openxmlformats.org/officeDocument/2006/relationships/hyperlink" Target="https://thunhoon.com/article/279978" TargetMode="External"/><Relationship Id="rId5573" Type="http://schemas.openxmlformats.org/officeDocument/2006/relationships/hyperlink" Target="https://thunhoon.com/article/284442" TargetMode="External"/><Relationship Id="rId4246" Type="http://schemas.openxmlformats.org/officeDocument/2006/relationships/hyperlink" Target="https://thunhoon.com/article/279956" TargetMode="External"/><Relationship Id="rId5578" Type="http://schemas.openxmlformats.org/officeDocument/2006/relationships/hyperlink" Target="https://thunhoon.com/article/284430" TargetMode="External"/><Relationship Id="rId4245" Type="http://schemas.openxmlformats.org/officeDocument/2006/relationships/hyperlink" Target="https://thunhoon.com/article/279961" TargetMode="External"/><Relationship Id="rId5579" Type="http://schemas.openxmlformats.org/officeDocument/2006/relationships/hyperlink" Target="https://thunhoon.com/article/284434" TargetMode="External"/><Relationship Id="rId4248" Type="http://schemas.openxmlformats.org/officeDocument/2006/relationships/hyperlink" Target="https://thunhoon.com/article/280034" TargetMode="External"/><Relationship Id="rId5576" Type="http://schemas.openxmlformats.org/officeDocument/2006/relationships/hyperlink" Target="https://thunhoon.com/article/284423" TargetMode="External"/><Relationship Id="rId4247" Type="http://schemas.openxmlformats.org/officeDocument/2006/relationships/hyperlink" Target="https://thunhoon.com/article/280022" TargetMode="External"/><Relationship Id="rId5577" Type="http://schemas.openxmlformats.org/officeDocument/2006/relationships/hyperlink" Target="https://thunhoon.com/article/284432" TargetMode="External"/><Relationship Id="rId4239" Type="http://schemas.openxmlformats.org/officeDocument/2006/relationships/hyperlink" Target="https://thunhoon.com/article/279996" TargetMode="External"/><Relationship Id="rId4238" Type="http://schemas.openxmlformats.org/officeDocument/2006/relationships/hyperlink" Target="https://thunhoon.com/article/279996" TargetMode="External"/><Relationship Id="rId5569" Type="http://schemas.openxmlformats.org/officeDocument/2006/relationships/hyperlink" Target="https://thunhoon.com/article/284460" TargetMode="External"/><Relationship Id="rId6890" Type="http://schemas.openxmlformats.org/officeDocument/2006/relationships/hyperlink" Target="https://www.bangkokbiznews.com/finance/stock/1134761" TargetMode="External"/><Relationship Id="rId5560" Type="http://schemas.openxmlformats.org/officeDocument/2006/relationships/hyperlink" Target="https://thunhoon.com/article/284494" TargetMode="External"/><Relationship Id="rId6891" Type="http://schemas.openxmlformats.org/officeDocument/2006/relationships/hyperlink" Target="https://www.bangkokbiznews.com/finance/stock/1134727" TargetMode="External"/><Relationship Id="rId495" Type="http://schemas.openxmlformats.org/officeDocument/2006/relationships/hyperlink" Target="https://thunhoon.com/article/287251" TargetMode="External"/><Relationship Id="rId4231" Type="http://schemas.openxmlformats.org/officeDocument/2006/relationships/hyperlink" Target="https://thunhoon.com/article/280029" TargetMode="External"/><Relationship Id="rId5563" Type="http://schemas.openxmlformats.org/officeDocument/2006/relationships/hyperlink" Target="https://thunhoon.com/article/284480" TargetMode="External"/><Relationship Id="rId6894" Type="http://schemas.openxmlformats.org/officeDocument/2006/relationships/hyperlink" Target="https://www.bangkokbiznews.com/finance/stock/1134614" TargetMode="External"/><Relationship Id="rId494" Type="http://schemas.openxmlformats.org/officeDocument/2006/relationships/hyperlink" Target="https://thunhoon.com/article/287251" TargetMode="External"/><Relationship Id="rId4230" Type="http://schemas.openxmlformats.org/officeDocument/2006/relationships/hyperlink" Target="https://thunhoon.com/article/279901" TargetMode="External"/><Relationship Id="rId5564" Type="http://schemas.openxmlformats.org/officeDocument/2006/relationships/hyperlink" Target="https://thunhoon.com/article/284479" TargetMode="External"/><Relationship Id="rId6895" Type="http://schemas.openxmlformats.org/officeDocument/2006/relationships/hyperlink" Target="https://www.bangkokbiznews.com/finance/stock/1134594" TargetMode="External"/><Relationship Id="rId493" Type="http://schemas.openxmlformats.org/officeDocument/2006/relationships/hyperlink" Target="https://thunhoon.com/article/287251" TargetMode="External"/><Relationship Id="rId4233" Type="http://schemas.openxmlformats.org/officeDocument/2006/relationships/hyperlink" Target="https://thunhoon.com/article/280029" TargetMode="External"/><Relationship Id="rId5561" Type="http://schemas.openxmlformats.org/officeDocument/2006/relationships/hyperlink" Target="https://thunhoon.com/article/284481" TargetMode="External"/><Relationship Id="rId6892" Type="http://schemas.openxmlformats.org/officeDocument/2006/relationships/hyperlink" Target="https://www.bangkokbiznews.com/finance/stock/1134727" TargetMode="External"/><Relationship Id="rId492" Type="http://schemas.openxmlformats.org/officeDocument/2006/relationships/hyperlink" Target="https://thunhoon.com/article/287249" TargetMode="External"/><Relationship Id="rId4232" Type="http://schemas.openxmlformats.org/officeDocument/2006/relationships/hyperlink" Target="https://thunhoon.com/article/280029" TargetMode="External"/><Relationship Id="rId5562" Type="http://schemas.openxmlformats.org/officeDocument/2006/relationships/hyperlink" Target="https://thunhoon.com/article/284480" TargetMode="External"/><Relationship Id="rId6893" Type="http://schemas.openxmlformats.org/officeDocument/2006/relationships/hyperlink" Target="https://www.bangkokbiznews.com/finance/stock/1134649" TargetMode="External"/><Relationship Id="rId499" Type="http://schemas.openxmlformats.org/officeDocument/2006/relationships/hyperlink" Target="https://thunhoon.com/article/287264" TargetMode="External"/><Relationship Id="rId4235" Type="http://schemas.openxmlformats.org/officeDocument/2006/relationships/hyperlink" Target="https://thunhoon.com/article/280021" TargetMode="External"/><Relationship Id="rId5567" Type="http://schemas.openxmlformats.org/officeDocument/2006/relationships/hyperlink" Target="https://thunhoon.com/article/284460" TargetMode="External"/><Relationship Id="rId6898" Type="http://schemas.openxmlformats.org/officeDocument/2006/relationships/hyperlink" Target="https://www.bangkokbiznews.com/finance/stock/1134508" TargetMode="External"/><Relationship Id="rId498" Type="http://schemas.openxmlformats.org/officeDocument/2006/relationships/hyperlink" Target="https://thunhoon.com/article/287263" TargetMode="External"/><Relationship Id="rId4234" Type="http://schemas.openxmlformats.org/officeDocument/2006/relationships/hyperlink" Target="https://thunhoon.com/article/280021" TargetMode="External"/><Relationship Id="rId5568" Type="http://schemas.openxmlformats.org/officeDocument/2006/relationships/hyperlink" Target="https://thunhoon.com/article/284460" TargetMode="External"/><Relationship Id="rId6899" Type="http://schemas.openxmlformats.org/officeDocument/2006/relationships/hyperlink" Target="https://www.bangkokbiznews.com/finance/stock/1134508" TargetMode="External"/><Relationship Id="rId497" Type="http://schemas.openxmlformats.org/officeDocument/2006/relationships/hyperlink" Target="https://thunhoon.com/article/287263" TargetMode="External"/><Relationship Id="rId4237" Type="http://schemas.openxmlformats.org/officeDocument/2006/relationships/hyperlink" Target="https://thunhoon.com/article/279996" TargetMode="External"/><Relationship Id="rId5565" Type="http://schemas.openxmlformats.org/officeDocument/2006/relationships/hyperlink" Target="https://thunhoon.com/article/284475" TargetMode="External"/><Relationship Id="rId6896" Type="http://schemas.openxmlformats.org/officeDocument/2006/relationships/hyperlink" Target="https://www.bangkokbiznews.com/finance/stock/1134594" TargetMode="External"/><Relationship Id="rId496" Type="http://schemas.openxmlformats.org/officeDocument/2006/relationships/hyperlink" Target="https://thunhoon.com/article/287253" TargetMode="External"/><Relationship Id="rId4236" Type="http://schemas.openxmlformats.org/officeDocument/2006/relationships/hyperlink" Target="https://thunhoon.com/article/280000" TargetMode="External"/><Relationship Id="rId5566" Type="http://schemas.openxmlformats.org/officeDocument/2006/relationships/hyperlink" Target="https://thunhoon.com/article/284469" TargetMode="External"/><Relationship Id="rId6897" Type="http://schemas.openxmlformats.org/officeDocument/2006/relationships/hyperlink" Target="https://www.bangkokbiznews.com/finance/stock/1134506" TargetMode="External"/><Relationship Id="rId4260" Type="http://schemas.openxmlformats.org/officeDocument/2006/relationships/hyperlink" Target="https://thunhoon.com/article/280084" TargetMode="External"/><Relationship Id="rId5592" Type="http://schemas.openxmlformats.org/officeDocument/2006/relationships/hyperlink" Target="https://thunhoon.com/article/284533" TargetMode="External"/><Relationship Id="rId5593" Type="http://schemas.openxmlformats.org/officeDocument/2006/relationships/hyperlink" Target="https://thunhoon.com/article/284528" TargetMode="External"/><Relationship Id="rId4262" Type="http://schemas.openxmlformats.org/officeDocument/2006/relationships/hyperlink" Target="https://thunhoon.com/article/280083" TargetMode="External"/><Relationship Id="rId5590" Type="http://schemas.openxmlformats.org/officeDocument/2006/relationships/hyperlink" Target="https://thunhoon.com/article/284540" TargetMode="External"/><Relationship Id="rId4261" Type="http://schemas.openxmlformats.org/officeDocument/2006/relationships/hyperlink" Target="https://thunhoon.com/article/280084" TargetMode="External"/><Relationship Id="rId5591" Type="http://schemas.openxmlformats.org/officeDocument/2006/relationships/hyperlink" Target="https://thunhoon.com/article/284533" TargetMode="External"/><Relationship Id="rId4264" Type="http://schemas.openxmlformats.org/officeDocument/2006/relationships/hyperlink" Target="https://thunhoon.com/article/280081" TargetMode="External"/><Relationship Id="rId5596" Type="http://schemas.openxmlformats.org/officeDocument/2006/relationships/hyperlink" Target="https://thunhoon.com/article/284515" TargetMode="External"/><Relationship Id="rId4263" Type="http://schemas.openxmlformats.org/officeDocument/2006/relationships/hyperlink" Target="https://thunhoon.com/article/280083" TargetMode="External"/><Relationship Id="rId5597" Type="http://schemas.openxmlformats.org/officeDocument/2006/relationships/hyperlink" Target="https://thunhoon.com/article/284514" TargetMode="External"/><Relationship Id="rId4266" Type="http://schemas.openxmlformats.org/officeDocument/2006/relationships/hyperlink" Target="https://thunhoon.com/article/280079" TargetMode="External"/><Relationship Id="rId5594" Type="http://schemas.openxmlformats.org/officeDocument/2006/relationships/hyperlink" Target="https://thunhoon.com/article/284523" TargetMode="External"/><Relationship Id="rId4265" Type="http://schemas.openxmlformats.org/officeDocument/2006/relationships/hyperlink" Target="https://thunhoon.com/article/280080" TargetMode="External"/><Relationship Id="rId5595" Type="http://schemas.openxmlformats.org/officeDocument/2006/relationships/hyperlink" Target="https://thunhoon.com/article/284511" TargetMode="External"/><Relationship Id="rId4268" Type="http://schemas.openxmlformats.org/officeDocument/2006/relationships/hyperlink" Target="https://thunhoon.com/article/280054" TargetMode="External"/><Relationship Id="rId4267" Type="http://schemas.openxmlformats.org/officeDocument/2006/relationships/hyperlink" Target="https://thunhoon.com/article/280055" TargetMode="External"/><Relationship Id="rId5598" Type="http://schemas.openxmlformats.org/officeDocument/2006/relationships/hyperlink" Target="https://thunhoon.com/article/284514" TargetMode="External"/><Relationship Id="rId4269" Type="http://schemas.openxmlformats.org/officeDocument/2006/relationships/hyperlink" Target="https://thunhoon.com/article/280054" TargetMode="External"/><Relationship Id="rId5599" Type="http://schemas.openxmlformats.org/officeDocument/2006/relationships/hyperlink" Target="https://thunhoon.com/article/284517" TargetMode="External"/><Relationship Id="rId5581" Type="http://schemas.openxmlformats.org/officeDocument/2006/relationships/hyperlink" Target="https://thunhoon.com/article/284486" TargetMode="External"/><Relationship Id="rId5582" Type="http://schemas.openxmlformats.org/officeDocument/2006/relationships/hyperlink" Target="https://thunhoon.com/article/284486" TargetMode="External"/><Relationship Id="rId4251" Type="http://schemas.openxmlformats.org/officeDocument/2006/relationships/hyperlink" Target="https://thunhoon.com/article/280114" TargetMode="External"/><Relationship Id="rId4250" Type="http://schemas.openxmlformats.org/officeDocument/2006/relationships/hyperlink" Target="https://thunhoon.com/article/280114" TargetMode="External"/><Relationship Id="rId5580" Type="http://schemas.openxmlformats.org/officeDocument/2006/relationships/hyperlink" Target="https://thunhoon.com/article/284434" TargetMode="External"/><Relationship Id="rId4253" Type="http://schemas.openxmlformats.org/officeDocument/2006/relationships/hyperlink" Target="https://thunhoon.com/article/280112" TargetMode="External"/><Relationship Id="rId5585" Type="http://schemas.openxmlformats.org/officeDocument/2006/relationships/hyperlink" Target="https://thunhoon.com/article/284569" TargetMode="External"/><Relationship Id="rId4252" Type="http://schemas.openxmlformats.org/officeDocument/2006/relationships/hyperlink" Target="https://thunhoon.com/article/280113" TargetMode="External"/><Relationship Id="rId5586" Type="http://schemas.openxmlformats.org/officeDocument/2006/relationships/hyperlink" Target="https://thunhoon.com/article/284551" TargetMode="External"/><Relationship Id="rId4255" Type="http://schemas.openxmlformats.org/officeDocument/2006/relationships/hyperlink" Target="https://thunhoon.com/article/280096" TargetMode="External"/><Relationship Id="rId5583" Type="http://schemas.openxmlformats.org/officeDocument/2006/relationships/hyperlink" Target="https://thunhoon.com/article/284569" TargetMode="External"/><Relationship Id="rId4254" Type="http://schemas.openxmlformats.org/officeDocument/2006/relationships/hyperlink" Target="https://thunhoon.com/article/280098" TargetMode="External"/><Relationship Id="rId5584" Type="http://schemas.openxmlformats.org/officeDocument/2006/relationships/hyperlink" Target="https://thunhoon.com/article/284569" TargetMode="External"/><Relationship Id="rId4257" Type="http://schemas.openxmlformats.org/officeDocument/2006/relationships/hyperlink" Target="https://thunhoon.com/article/280088" TargetMode="External"/><Relationship Id="rId5589" Type="http://schemas.openxmlformats.org/officeDocument/2006/relationships/hyperlink" Target="https://thunhoon.com/article/284540" TargetMode="External"/><Relationship Id="rId4256" Type="http://schemas.openxmlformats.org/officeDocument/2006/relationships/hyperlink" Target="https://thunhoon.com/article/280090" TargetMode="External"/><Relationship Id="rId4259" Type="http://schemas.openxmlformats.org/officeDocument/2006/relationships/hyperlink" Target="https://thunhoon.com/article/280088" TargetMode="External"/><Relationship Id="rId5587" Type="http://schemas.openxmlformats.org/officeDocument/2006/relationships/hyperlink" Target="https://thunhoon.com/article/284546" TargetMode="External"/><Relationship Id="rId4258" Type="http://schemas.openxmlformats.org/officeDocument/2006/relationships/hyperlink" Target="https://thunhoon.com/article/280088" TargetMode="External"/><Relationship Id="rId5588" Type="http://schemas.openxmlformats.org/officeDocument/2006/relationships/hyperlink" Target="https://thunhoon.com/article/284540" TargetMode="External"/><Relationship Id="rId6902" Type="http://schemas.openxmlformats.org/officeDocument/2006/relationships/hyperlink" Target="https://www.bangkokbiznews.com/finance/stock/1134427" TargetMode="External"/><Relationship Id="rId6903" Type="http://schemas.openxmlformats.org/officeDocument/2006/relationships/hyperlink" Target="https://www.bangkokbiznews.com/finance/stock/1134415" TargetMode="External"/><Relationship Id="rId6900" Type="http://schemas.openxmlformats.org/officeDocument/2006/relationships/hyperlink" Target="https://www.bangkokbiznews.com/finance/stock/1134508" TargetMode="External"/><Relationship Id="rId6901" Type="http://schemas.openxmlformats.org/officeDocument/2006/relationships/hyperlink" Target="https://www.bangkokbiznews.com/finance/stock/1134463" TargetMode="External"/><Relationship Id="rId6906" Type="http://schemas.openxmlformats.org/officeDocument/2006/relationships/hyperlink" Target="https://www.bangkokbiznews.com/finance/stock/1134360" TargetMode="External"/><Relationship Id="rId6907" Type="http://schemas.openxmlformats.org/officeDocument/2006/relationships/hyperlink" Target="https://www.bangkokbiznews.com/finance/stock/1134340" TargetMode="External"/><Relationship Id="rId6904" Type="http://schemas.openxmlformats.org/officeDocument/2006/relationships/hyperlink" Target="https://www.bangkokbiznews.com/finance/stock/1134382" TargetMode="External"/><Relationship Id="rId6905" Type="http://schemas.openxmlformats.org/officeDocument/2006/relationships/hyperlink" Target="https://www.bangkokbiznews.com/finance/stock/1134365" TargetMode="External"/><Relationship Id="rId6908" Type="http://schemas.openxmlformats.org/officeDocument/2006/relationships/hyperlink" Target="https://www.bangkokbiznews.com/finance/stock/1134300" TargetMode="External"/><Relationship Id="rId6909" Type="http://schemas.openxmlformats.org/officeDocument/2006/relationships/hyperlink" Target="https://www.bangkokbiznews.com/finance/stock/1134282" TargetMode="External"/><Relationship Id="rId6924" Type="http://schemas.openxmlformats.org/officeDocument/2006/relationships/hyperlink" Target="https://www.bangkokbiznews.com/finance/stock/1134047" TargetMode="External"/><Relationship Id="rId6925" Type="http://schemas.openxmlformats.org/officeDocument/2006/relationships/hyperlink" Target="https://www.bangkokbiznews.com/finance/stock/1134047" TargetMode="External"/><Relationship Id="rId6922" Type="http://schemas.openxmlformats.org/officeDocument/2006/relationships/hyperlink" Target="https://www.bangkokbiznews.com/finance/stock/1134068" TargetMode="External"/><Relationship Id="rId6923" Type="http://schemas.openxmlformats.org/officeDocument/2006/relationships/hyperlink" Target="https://www.bangkokbiznews.com/finance/stock/1134047" TargetMode="External"/><Relationship Id="rId6928" Type="http://schemas.openxmlformats.org/officeDocument/2006/relationships/hyperlink" Target="https://www.bangkokbiznews.com/finance/stock/1133934" TargetMode="External"/><Relationship Id="rId6929" Type="http://schemas.openxmlformats.org/officeDocument/2006/relationships/hyperlink" Target="https://www.bangkokbiznews.com/finance/stock/1133865" TargetMode="External"/><Relationship Id="rId6926" Type="http://schemas.openxmlformats.org/officeDocument/2006/relationships/hyperlink" Target="https://www.bangkokbiznews.com/finance/stock/1133971" TargetMode="External"/><Relationship Id="rId6927" Type="http://schemas.openxmlformats.org/officeDocument/2006/relationships/hyperlink" Target="https://www.bangkokbiznews.com/finance/stock/1133971" TargetMode="External"/><Relationship Id="rId409" Type="http://schemas.openxmlformats.org/officeDocument/2006/relationships/hyperlink" Target="https://thunhoon.com/article/286915" TargetMode="External"/><Relationship Id="rId404" Type="http://schemas.openxmlformats.org/officeDocument/2006/relationships/hyperlink" Target="https://thunhoon.com/article/286897" TargetMode="External"/><Relationship Id="rId403" Type="http://schemas.openxmlformats.org/officeDocument/2006/relationships/hyperlink" Target="https://thunhoon.com/article/286885" TargetMode="External"/><Relationship Id="rId402" Type="http://schemas.openxmlformats.org/officeDocument/2006/relationships/hyperlink" Target="https://thunhoon.com/article/286884" TargetMode="External"/><Relationship Id="rId401" Type="http://schemas.openxmlformats.org/officeDocument/2006/relationships/hyperlink" Target="https://thunhoon.com/article/286884" TargetMode="External"/><Relationship Id="rId408" Type="http://schemas.openxmlformats.org/officeDocument/2006/relationships/hyperlink" Target="https://thunhoon.com/article/286915" TargetMode="External"/><Relationship Id="rId407" Type="http://schemas.openxmlformats.org/officeDocument/2006/relationships/hyperlink" Target="https://thunhoon.com/article/286915" TargetMode="External"/><Relationship Id="rId406" Type="http://schemas.openxmlformats.org/officeDocument/2006/relationships/hyperlink" Target="https://thunhoon.com/article/286912" TargetMode="External"/><Relationship Id="rId405" Type="http://schemas.openxmlformats.org/officeDocument/2006/relationships/hyperlink" Target="https://thunhoon.com/article/286912" TargetMode="External"/><Relationship Id="rId400" Type="http://schemas.openxmlformats.org/officeDocument/2006/relationships/hyperlink" Target="https://thunhoon.com/article/286883" TargetMode="External"/><Relationship Id="rId6920" Type="http://schemas.openxmlformats.org/officeDocument/2006/relationships/hyperlink" Target="https://www.bangkokbiznews.com/finance/stock/1134118" TargetMode="External"/><Relationship Id="rId6921" Type="http://schemas.openxmlformats.org/officeDocument/2006/relationships/hyperlink" Target="https://www.bangkokbiznews.com/finance/stock/1134068" TargetMode="External"/><Relationship Id="rId6913" Type="http://schemas.openxmlformats.org/officeDocument/2006/relationships/hyperlink" Target="https://www.bangkokbiznews.com/finance/stock/1134175" TargetMode="External"/><Relationship Id="rId6914" Type="http://schemas.openxmlformats.org/officeDocument/2006/relationships/hyperlink" Target="https://www.bangkokbiznews.com/finance/stock/1134175" TargetMode="External"/><Relationship Id="rId6911" Type="http://schemas.openxmlformats.org/officeDocument/2006/relationships/hyperlink" Target="https://www.bangkokbiznews.com/finance/stock/1134203" TargetMode="External"/><Relationship Id="rId6912" Type="http://schemas.openxmlformats.org/officeDocument/2006/relationships/hyperlink" Target="https://www.bangkokbiznews.com/finance/stock/1134176" TargetMode="External"/><Relationship Id="rId6917" Type="http://schemas.openxmlformats.org/officeDocument/2006/relationships/hyperlink" Target="https://www.bangkokbiznews.com/finance/stock/1134157" TargetMode="External"/><Relationship Id="rId6918" Type="http://schemas.openxmlformats.org/officeDocument/2006/relationships/hyperlink" Target="https://www.bangkokbiznews.com/finance/stock/1134095" TargetMode="External"/><Relationship Id="rId6915" Type="http://schemas.openxmlformats.org/officeDocument/2006/relationships/hyperlink" Target="https://www.bangkokbiznews.com/finance/stock/1134175" TargetMode="External"/><Relationship Id="rId6916" Type="http://schemas.openxmlformats.org/officeDocument/2006/relationships/hyperlink" Target="https://www.bangkokbiznews.com/finance/stock/1134168" TargetMode="External"/><Relationship Id="rId6919" Type="http://schemas.openxmlformats.org/officeDocument/2006/relationships/hyperlink" Target="https://www.bangkokbiznews.com/finance/stock/1134118" TargetMode="External"/><Relationship Id="rId6910" Type="http://schemas.openxmlformats.org/officeDocument/2006/relationships/hyperlink" Target="https://www.bangkokbiznews.com/finance/stock/1134282" TargetMode="External"/><Relationship Id="rId4327" Type="http://schemas.openxmlformats.org/officeDocument/2006/relationships/hyperlink" Target="https://thunhoon.com/article/280274" TargetMode="External"/><Relationship Id="rId5659" Type="http://schemas.openxmlformats.org/officeDocument/2006/relationships/hyperlink" Target="https://thunhoon.com/article/284748" TargetMode="External"/><Relationship Id="rId4326" Type="http://schemas.openxmlformats.org/officeDocument/2006/relationships/hyperlink" Target="https://thunhoon.com/article/280275" TargetMode="External"/><Relationship Id="rId4329" Type="http://schemas.openxmlformats.org/officeDocument/2006/relationships/hyperlink" Target="https://thunhoon.com/article/280268" TargetMode="External"/><Relationship Id="rId5657" Type="http://schemas.openxmlformats.org/officeDocument/2006/relationships/hyperlink" Target="https://thunhoon.com/article/284751" TargetMode="External"/><Relationship Id="rId6988" Type="http://schemas.openxmlformats.org/officeDocument/2006/relationships/hyperlink" Target="https://www.bangkokbiznews.com/finance/stock/1132793" TargetMode="External"/><Relationship Id="rId4328" Type="http://schemas.openxmlformats.org/officeDocument/2006/relationships/hyperlink" Target="https://thunhoon.com/article/280273" TargetMode="External"/><Relationship Id="rId5658" Type="http://schemas.openxmlformats.org/officeDocument/2006/relationships/hyperlink" Target="https://thunhoon.com/article/284751" TargetMode="External"/><Relationship Id="rId6989" Type="http://schemas.openxmlformats.org/officeDocument/2006/relationships/hyperlink" Target="https://www.bangkokbiznews.com/finance/stock/1132793" TargetMode="External"/><Relationship Id="rId469" Type="http://schemas.openxmlformats.org/officeDocument/2006/relationships/hyperlink" Target="https://thunhoon.com/article/287213" TargetMode="External"/><Relationship Id="rId468" Type="http://schemas.openxmlformats.org/officeDocument/2006/relationships/hyperlink" Target="https://thunhoon.com/article/287182" TargetMode="External"/><Relationship Id="rId467" Type="http://schemas.openxmlformats.org/officeDocument/2006/relationships/hyperlink" Target="https://thunhoon.com/article/287181" TargetMode="External"/><Relationship Id="rId462" Type="http://schemas.openxmlformats.org/officeDocument/2006/relationships/hyperlink" Target="https://thunhoon.com/article/287161" TargetMode="External"/><Relationship Id="rId5651" Type="http://schemas.openxmlformats.org/officeDocument/2006/relationships/hyperlink" Target="https://thunhoon.com/article/284780" TargetMode="External"/><Relationship Id="rId6982" Type="http://schemas.openxmlformats.org/officeDocument/2006/relationships/hyperlink" Target="https://www.bangkokbiznews.com/finance/stock/1132869" TargetMode="External"/><Relationship Id="rId461" Type="http://schemas.openxmlformats.org/officeDocument/2006/relationships/hyperlink" Target="https://thunhoon.com/article/287160" TargetMode="External"/><Relationship Id="rId5652" Type="http://schemas.openxmlformats.org/officeDocument/2006/relationships/hyperlink" Target="https://thunhoon.com/article/284780" TargetMode="External"/><Relationship Id="rId6983" Type="http://schemas.openxmlformats.org/officeDocument/2006/relationships/hyperlink" Target="https://www.bangkokbiznews.com/finance/stock/1132870" TargetMode="External"/><Relationship Id="rId460" Type="http://schemas.openxmlformats.org/officeDocument/2006/relationships/hyperlink" Target="https://thunhoon.com/article/287154" TargetMode="External"/><Relationship Id="rId4321" Type="http://schemas.openxmlformats.org/officeDocument/2006/relationships/hyperlink" Target="https://thunhoon.com/article/280290" TargetMode="External"/><Relationship Id="rId6980" Type="http://schemas.openxmlformats.org/officeDocument/2006/relationships/hyperlink" Target="https://www.bangkokbiznews.com/finance/stock/1132936" TargetMode="External"/><Relationship Id="rId4320" Type="http://schemas.openxmlformats.org/officeDocument/2006/relationships/hyperlink" Target="https://thunhoon.com/article/280293" TargetMode="External"/><Relationship Id="rId5650" Type="http://schemas.openxmlformats.org/officeDocument/2006/relationships/hyperlink" Target="https://thunhoon.com/article/284784" TargetMode="External"/><Relationship Id="rId6981" Type="http://schemas.openxmlformats.org/officeDocument/2006/relationships/hyperlink" Target="https://www.bangkokbiznews.com/finance/stock/1132869" TargetMode="External"/><Relationship Id="rId466" Type="http://schemas.openxmlformats.org/officeDocument/2006/relationships/hyperlink" Target="https://thunhoon.com/article/287181" TargetMode="External"/><Relationship Id="rId4323" Type="http://schemas.openxmlformats.org/officeDocument/2006/relationships/hyperlink" Target="https://thunhoon.com/article/280290" TargetMode="External"/><Relationship Id="rId5655" Type="http://schemas.openxmlformats.org/officeDocument/2006/relationships/hyperlink" Target="https://thunhoon.com/article/284756" TargetMode="External"/><Relationship Id="rId6986" Type="http://schemas.openxmlformats.org/officeDocument/2006/relationships/hyperlink" Target="https://www.bangkokbiznews.com/finance/stock/1132850" TargetMode="External"/><Relationship Id="rId465" Type="http://schemas.openxmlformats.org/officeDocument/2006/relationships/hyperlink" Target="https://thunhoon.com/article/287175" TargetMode="External"/><Relationship Id="rId4322" Type="http://schemas.openxmlformats.org/officeDocument/2006/relationships/hyperlink" Target="https://thunhoon.com/article/280290" TargetMode="External"/><Relationship Id="rId5656" Type="http://schemas.openxmlformats.org/officeDocument/2006/relationships/hyperlink" Target="https://thunhoon.com/article/284756" TargetMode="External"/><Relationship Id="rId6987" Type="http://schemas.openxmlformats.org/officeDocument/2006/relationships/hyperlink" Target="https://www.bangkokbiznews.com/finance/stock/1132809" TargetMode="External"/><Relationship Id="rId464" Type="http://schemas.openxmlformats.org/officeDocument/2006/relationships/hyperlink" Target="https://thunhoon.com/article/287167" TargetMode="External"/><Relationship Id="rId4325" Type="http://schemas.openxmlformats.org/officeDocument/2006/relationships/hyperlink" Target="https://thunhoon.com/article/280275" TargetMode="External"/><Relationship Id="rId5653" Type="http://schemas.openxmlformats.org/officeDocument/2006/relationships/hyperlink" Target="https://thunhoon.com/article/284780" TargetMode="External"/><Relationship Id="rId6984" Type="http://schemas.openxmlformats.org/officeDocument/2006/relationships/hyperlink" Target="https://www.bangkokbiznews.com/finance/stock/1132870" TargetMode="External"/><Relationship Id="rId463" Type="http://schemas.openxmlformats.org/officeDocument/2006/relationships/hyperlink" Target="https://thunhoon.com/article/287162" TargetMode="External"/><Relationship Id="rId4324" Type="http://schemas.openxmlformats.org/officeDocument/2006/relationships/hyperlink" Target="https://thunhoon.com/article/280267" TargetMode="External"/><Relationship Id="rId5654" Type="http://schemas.openxmlformats.org/officeDocument/2006/relationships/hyperlink" Target="https://thunhoon.com/article/284770" TargetMode="External"/><Relationship Id="rId6985" Type="http://schemas.openxmlformats.org/officeDocument/2006/relationships/hyperlink" Target="https://www.bangkokbiznews.com/finance/stock/1132850" TargetMode="External"/><Relationship Id="rId4316" Type="http://schemas.openxmlformats.org/officeDocument/2006/relationships/hyperlink" Target="https://thunhoon.com/article/280297" TargetMode="External"/><Relationship Id="rId5648" Type="http://schemas.openxmlformats.org/officeDocument/2006/relationships/hyperlink" Target="https://thunhoon.com/article/284790" TargetMode="External"/><Relationship Id="rId6979" Type="http://schemas.openxmlformats.org/officeDocument/2006/relationships/hyperlink" Target="https://www.bangkokbiznews.com/finance/stock/1132936" TargetMode="External"/><Relationship Id="rId4315" Type="http://schemas.openxmlformats.org/officeDocument/2006/relationships/hyperlink" Target="https://thunhoon.com/article/280297" TargetMode="External"/><Relationship Id="rId5649" Type="http://schemas.openxmlformats.org/officeDocument/2006/relationships/hyperlink" Target="https://thunhoon.com/article/284784" TargetMode="External"/><Relationship Id="rId4318" Type="http://schemas.openxmlformats.org/officeDocument/2006/relationships/hyperlink" Target="https://thunhoon.com/article/280296" TargetMode="External"/><Relationship Id="rId5646" Type="http://schemas.openxmlformats.org/officeDocument/2006/relationships/hyperlink" Target="https://thunhoon.com/article/284804" TargetMode="External"/><Relationship Id="rId6977" Type="http://schemas.openxmlformats.org/officeDocument/2006/relationships/hyperlink" Target="https://www.bangkokbiznews.com/finance/stock/1132939" TargetMode="External"/><Relationship Id="rId4317" Type="http://schemas.openxmlformats.org/officeDocument/2006/relationships/hyperlink" Target="https://thunhoon.com/article/280297" TargetMode="External"/><Relationship Id="rId5647" Type="http://schemas.openxmlformats.org/officeDocument/2006/relationships/hyperlink" Target="https://thunhoon.com/article/284804" TargetMode="External"/><Relationship Id="rId6978" Type="http://schemas.openxmlformats.org/officeDocument/2006/relationships/hyperlink" Target="https://www.bangkokbiznews.com/finance/stock/1132937" TargetMode="External"/><Relationship Id="rId4319" Type="http://schemas.openxmlformats.org/officeDocument/2006/relationships/hyperlink" Target="https://thunhoon.com/article/280295" TargetMode="External"/><Relationship Id="rId459" Type="http://schemas.openxmlformats.org/officeDocument/2006/relationships/hyperlink" Target="https://thunhoon.com/article/287136" TargetMode="External"/><Relationship Id="rId458" Type="http://schemas.openxmlformats.org/officeDocument/2006/relationships/hyperlink" Target="https://thunhoon.com/article/287136" TargetMode="External"/><Relationship Id="rId457" Type="http://schemas.openxmlformats.org/officeDocument/2006/relationships/hyperlink" Target="https://thunhoon.com/article/287135" TargetMode="External"/><Relationship Id="rId456" Type="http://schemas.openxmlformats.org/officeDocument/2006/relationships/hyperlink" Target="https://thunhoon.com/article/287135" TargetMode="External"/><Relationship Id="rId451" Type="http://schemas.openxmlformats.org/officeDocument/2006/relationships/hyperlink" Target="https://thunhoon.com/article/287102" TargetMode="External"/><Relationship Id="rId5640" Type="http://schemas.openxmlformats.org/officeDocument/2006/relationships/hyperlink" Target="https://thunhoon.com/article/284662" TargetMode="External"/><Relationship Id="rId6971" Type="http://schemas.openxmlformats.org/officeDocument/2006/relationships/hyperlink" Target="https://www.bangkokbiznews.com/finance/stock/1132991" TargetMode="External"/><Relationship Id="rId450" Type="http://schemas.openxmlformats.org/officeDocument/2006/relationships/hyperlink" Target="https://thunhoon.com/article/287093" TargetMode="External"/><Relationship Id="rId5641" Type="http://schemas.openxmlformats.org/officeDocument/2006/relationships/hyperlink" Target="https://thunhoon.com/article/284661" TargetMode="External"/><Relationship Id="rId6972" Type="http://schemas.openxmlformats.org/officeDocument/2006/relationships/hyperlink" Target="https://www.bangkokbiznews.com/finance/stock/1132956" TargetMode="External"/><Relationship Id="rId4310" Type="http://schemas.openxmlformats.org/officeDocument/2006/relationships/hyperlink" Target="https://thunhoon.com/article/280303" TargetMode="External"/><Relationship Id="rId6970" Type="http://schemas.openxmlformats.org/officeDocument/2006/relationships/hyperlink" Target="https://www.bangkokbiznews.com/finance/stock/1132991" TargetMode="External"/><Relationship Id="rId455" Type="http://schemas.openxmlformats.org/officeDocument/2006/relationships/hyperlink" Target="https://thunhoon.com/article/287146" TargetMode="External"/><Relationship Id="rId4312" Type="http://schemas.openxmlformats.org/officeDocument/2006/relationships/hyperlink" Target="https://thunhoon.com/article/280302" TargetMode="External"/><Relationship Id="rId5644" Type="http://schemas.openxmlformats.org/officeDocument/2006/relationships/hyperlink" Target="https://thunhoon.com/article/284810" TargetMode="External"/><Relationship Id="rId6975" Type="http://schemas.openxmlformats.org/officeDocument/2006/relationships/hyperlink" Target="https://www.bangkokbiznews.com/finance/stock/1132939" TargetMode="External"/><Relationship Id="rId454" Type="http://schemas.openxmlformats.org/officeDocument/2006/relationships/hyperlink" Target="https://thunhoon.com/article/287146" TargetMode="External"/><Relationship Id="rId4311" Type="http://schemas.openxmlformats.org/officeDocument/2006/relationships/hyperlink" Target="https://thunhoon.com/article/280303" TargetMode="External"/><Relationship Id="rId5645" Type="http://schemas.openxmlformats.org/officeDocument/2006/relationships/hyperlink" Target="https://thunhoon.com/article/284804" TargetMode="External"/><Relationship Id="rId6976" Type="http://schemas.openxmlformats.org/officeDocument/2006/relationships/hyperlink" Target="https://www.bangkokbiznews.com/finance/stock/1132939" TargetMode="External"/><Relationship Id="rId453" Type="http://schemas.openxmlformats.org/officeDocument/2006/relationships/hyperlink" Target="https://thunhoon.com/article/287116" TargetMode="External"/><Relationship Id="rId4314" Type="http://schemas.openxmlformats.org/officeDocument/2006/relationships/hyperlink" Target="https://thunhoon.com/article/280302" TargetMode="External"/><Relationship Id="rId5642" Type="http://schemas.openxmlformats.org/officeDocument/2006/relationships/hyperlink" Target="https://thunhoon.com/article/284667" TargetMode="External"/><Relationship Id="rId6973" Type="http://schemas.openxmlformats.org/officeDocument/2006/relationships/hyperlink" Target="https://www.bangkokbiznews.com/finance/stock/1132951" TargetMode="External"/><Relationship Id="rId452" Type="http://schemas.openxmlformats.org/officeDocument/2006/relationships/hyperlink" Target="https://thunhoon.com/article/287115" TargetMode="External"/><Relationship Id="rId4313" Type="http://schemas.openxmlformats.org/officeDocument/2006/relationships/hyperlink" Target="https://thunhoon.com/article/280302" TargetMode="External"/><Relationship Id="rId5643" Type="http://schemas.openxmlformats.org/officeDocument/2006/relationships/hyperlink" Target="https://thunhoon.com/article/284820" TargetMode="External"/><Relationship Id="rId6974" Type="http://schemas.openxmlformats.org/officeDocument/2006/relationships/hyperlink" Target="https://www.bangkokbiznews.com/finance/stock/1132948" TargetMode="External"/><Relationship Id="rId3018" Type="http://schemas.openxmlformats.org/officeDocument/2006/relationships/hyperlink" Target="https://thunhoon.com/article/293365" TargetMode="External"/><Relationship Id="rId4349" Type="http://schemas.openxmlformats.org/officeDocument/2006/relationships/hyperlink" Target="https://thunhoon.com/article/280396" TargetMode="External"/><Relationship Id="rId3017" Type="http://schemas.openxmlformats.org/officeDocument/2006/relationships/hyperlink" Target="https://thunhoon.com/article/293364" TargetMode="External"/><Relationship Id="rId4348" Type="http://schemas.openxmlformats.org/officeDocument/2006/relationships/hyperlink" Target="https://thunhoon.com/article/280346" TargetMode="External"/><Relationship Id="rId5679" Type="http://schemas.openxmlformats.org/officeDocument/2006/relationships/hyperlink" Target="https://thunhoon.com/article/284884" TargetMode="External"/><Relationship Id="rId3019" Type="http://schemas.openxmlformats.org/officeDocument/2006/relationships/hyperlink" Target="https://thunhoon.com/article/293365" TargetMode="External"/><Relationship Id="rId491" Type="http://schemas.openxmlformats.org/officeDocument/2006/relationships/hyperlink" Target="https://thunhoon.com/article/287246" TargetMode="External"/><Relationship Id="rId490" Type="http://schemas.openxmlformats.org/officeDocument/2006/relationships/hyperlink" Target="https://thunhoon.com/article/287246" TargetMode="External"/><Relationship Id="rId489" Type="http://schemas.openxmlformats.org/officeDocument/2006/relationships/hyperlink" Target="https://thunhoon.com/article/287242" TargetMode="External"/><Relationship Id="rId5670" Type="http://schemas.openxmlformats.org/officeDocument/2006/relationships/hyperlink" Target="https://thunhoon.com/article/284919" TargetMode="External"/><Relationship Id="rId484" Type="http://schemas.openxmlformats.org/officeDocument/2006/relationships/hyperlink" Target="https://thunhoon.com/article/287232" TargetMode="External"/><Relationship Id="rId3010" Type="http://schemas.openxmlformats.org/officeDocument/2006/relationships/hyperlink" Target="https://thunhoon.com/article/293357" TargetMode="External"/><Relationship Id="rId4341" Type="http://schemas.openxmlformats.org/officeDocument/2006/relationships/hyperlink" Target="https://thunhoon.com/article/280368" TargetMode="External"/><Relationship Id="rId5673" Type="http://schemas.openxmlformats.org/officeDocument/2006/relationships/hyperlink" Target="https://thunhoon.com/article/284914" TargetMode="External"/><Relationship Id="rId483" Type="http://schemas.openxmlformats.org/officeDocument/2006/relationships/hyperlink" Target="https://thunhoon.com/article/287232" TargetMode="External"/><Relationship Id="rId4340" Type="http://schemas.openxmlformats.org/officeDocument/2006/relationships/hyperlink" Target="https://thunhoon.com/article/280373" TargetMode="External"/><Relationship Id="rId5674" Type="http://schemas.openxmlformats.org/officeDocument/2006/relationships/hyperlink" Target="https://thunhoon.com/article/284913" TargetMode="External"/><Relationship Id="rId482" Type="http://schemas.openxmlformats.org/officeDocument/2006/relationships/hyperlink" Target="https://thunhoon.com/article/287229" TargetMode="External"/><Relationship Id="rId3012" Type="http://schemas.openxmlformats.org/officeDocument/2006/relationships/hyperlink" Target="https://thunhoon.com/article/293357" TargetMode="External"/><Relationship Id="rId4343" Type="http://schemas.openxmlformats.org/officeDocument/2006/relationships/hyperlink" Target="https://thunhoon.com/article/280343" TargetMode="External"/><Relationship Id="rId5671" Type="http://schemas.openxmlformats.org/officeDocument/2006/relationships/hyperlink" Target="https://thunhoon.com/article/284919" TargetMode="External"/><Relationship Id="rId481" Type="http://schemas.openxmlformats.org/officeDocument/2006/relationships/hyperlink" Target="https://thunhoon.com/article/287224" TargetMode="External"/><Relationship Id="rId3011" Type="http://schemas.openxmlformats.org/officeDocument/2006/relationships/hyperlink" Target="https://thunhoon.com/article/293357" TargetMode="External"/><Relationship Id="rId4342" Type="http://schemas.openxmlformats.org/officeDocument/2006/relationships/hyperlink" Target="https://thunhoon.com/article/280365" TargetMode="External"/><Relationship Id="rId5672" Type="http://schemas.openxmlformats.org/officeDocument/2006/relationships/hyperlink" Target="https://thunhoon.com/article/284919" TargetMode="External"/><Relationship Id="rId488" Type="http://schemas.openxmlformats.org/officeDocument/2006/relationships/hyperlink" Target="https://thunhoon.com/article/287242" TargetMode="External"/><Relationship Id="rId3014" Type="http://schemas.openxmlformats.org/officeDocument/2006/relationships/hyperlink" Target="https://thunhoon.com/article/293359" TargetMode="External"/><Relationship Id="rId4345" Type="http://schemas.openxmlformats.org/officeDocument/2006/relationships/hyperlink" Target="https://thunhoon.com/article/280350" TargetMode="External"/><Relationship Id="rId5677" Type="http://schemas.openxmlformats.org/officeDocument/2006/relationships/hyperlink" Target="https://thunhoon.com/article/284897" TargetMode="External"/><Relationship Id="rId487" Type="http://schemas.openxmlformats.org/officeDocument/2006/relationships/hyperlink" Target="https://thunhoon.com/article/287238" TargetMode="External"/><Relationship Id="rId3013" Type="http://schemas.openxmlformats.org/officeDocument/2006/relationships/hyperlink" Target="https://thunhoon.com/article/293359" TargetMode="External"/><Relationship Id="rId4344" Type="http://schemas.openxmlformats.org/officeDocument/2006/relationships/hyperlink" Target="https://thunhoon.com/article/280350" TargetMode="External"/><Relationship Id="rId5678" Type="http://schemas.openxmlformats.org/officeDocument/2006/relationships/hyperlink" Target="https://thunhoon.com/article/284897" TargetMode="External"/><Relationship Id="rId486" Type="http://schemas.openxmlformats.org/officeDocument/2006/relationships/hyperlink" Target="https://thunhoon.com/article/287238" TargetMode="External"/><Relationship Id="rId3016" Type="http://schemas.openxmlformats.org/officeDocument/2006/relationships/hyperlink" Target="https://thunhoon.com/article/293364" TargetMode="External"/><Relationship Id="rId4347" Type="http://schemas.openxmlformats.org/officeDocument/2006/relationships/hyperlink" Target="https://thunhoon.com/article/280347" TargetMode="External"/><Relationship Id="rId5675" Type="http://schemas.openxmlformats.org/officeDocument/2006/relationships/hyperlink" Target="https://thunhoon.com/article/284909" TargetMode="External"/><Relationship Id="rId485" Type="http://schemas.openxmlformats.org/officeDocument/2006/relationships/hyperlink" Target="https://thunhoon.com/article/287236" TargetMode="External"/><Relationship Id="rId3015" Type="http://schemas.openxmlformats.org/officeDocument/2006/relationships/hyperlink" Target="https://thunhoon.com/article/293361" TargetMode="External"/><Relationship Id="rId4346" Type="http://schemas.openxmlformats.org/officeDocument/2006/relationships/hyperlink" Target="https://thunhoon.com/article/280349" TargetMode="External"/><Relationship Id="rId5676" Type="http://schemas.openxmlformats.org/officeDocument/2006/relationships/hyperlink" Target="https://thunhoon.com/article/284902" TargetMode="External"/><Relationship Id="rId3007" Type="http://schemas.openxmlformats.org/officeDocument/2006/relationships/hyperlink" Target="https://thunhoon.com/article/293355" TargetMode="External"/><Relationship Id="rId4338" Type="http://schemas.openxmlformats.org/officeDocument/2006/relationships/hyperlink" Target="https://thunhoon.com/article/280376" TargetMode="External"/><Relationship Id="rId3006" Type="http://schemas.openxmlformats.org/officeDocument/2006/relationships/hyperlink" Target="https://thunhoon.com/article/293355" TargetMode="External"/><Relationship Id="rId4337" Type="http://schemas.openxmlformats.org/officeDocument/2006/relationships/hyperlink" Target="https://thunhoon.com/article/280376" TargetMode="External"/><Relationship Id="rId3009" Type="http://schemas.openxmlformats.org/officeDocument/2006/relationships/hyperlink" Target="https://thunhoon.com/article/293356" TargetMode="External"/><Relationship Id="rId5668" Type="http://schemas.openxmlformats.org/officeDocument/2006/relationships/hyperlink" Target="https://thunhoon.com/article/284920" TargetMode="External"/><Relationship Id="rId6999" Type="http://schemas.openxmlformats.org/officeDocument/2006/relationships/hyperlink" Target="https://www.bangkokbiznews.com/finance/stock/1132694" TargetMode="External"/><Relationship Id="rId3008" Type="http://schemas.openxmlformats.org/officeDocument/2006/relationships/hyperlink" Target="https://thunhoon.com/article/293356" TargetMode="External"/><Relationship Id="rId4339" Type="http://schemas.openxmlformats.org/officeDocument/2006/relationships/hyperlink" Target="https://thunhoon.com/article/280375" TargetMode="External"/><Relationship Id="rId5669" Type="http://schemas.openxmlformats.org/officeDocument/2006/relationships/hyperlink" Target="https://thunhoon.com/article/284920" TargetMode="External"/><Relationship Id="rId480" Type="http://schemas.openxmlformats.org/officeDocument/2006/relationships/hyperlink" Target="https://thunhoon.com/article/287224" TargetMode="External"/><Relationship Id="rId479" Type="http://schemas.openxmlformats.org/officeDocument/2006/relationships/hyperlink" Target="https://thunhoon.com/article/287224" TargetMode="External"/><Relationship Id="rId478" Type="http://schemas.openxmlformats.org/officeDocument/2006/relationships/hyperlink" Target="https://thunhoon.com/article/287209" TargetMode="External"/><Relationship Id="rId6990" Type="http://schemas.openxmlformats.org/officeDocument/2006/relationships/hyperlink" Target="https://www.bangkokbiznews.com/finance/stock/1132779" TargetMode="External"/><Relationship Id="rId473" Type="http://schemas.openxmlformats.org/officeDocument/2006/relationships/hyperlink" Target="https://thunhoon.com/article/287218" TargetMode="External"/><Relationship Id="rId4330" Type="http://schemas.openxmlformats.org/officeDocument/2006/relationships/hyperlink" Target="https://thunhoon.com/article/280268" TargetMode="External"/><Relationship Id="rId5662" Type="http://schemas.openxmlformats.org/officeDocument/2006/relationships/hyperlink" Target="https://thunhoon.com/article/284746" TargetMode="External"/><Relationship Id="rId6993" Type="http://schemas.openxmlformats.org/officeDocument/2006/relationships/hyperlink" Target="https://www.bangkokbiznews.com/finance/stock/1132759" TargetMode="External"/><Relationship Id="rId472" Type="http://schemas.openxmlformats.org/officeDocument/2006/relationships/hyperlink" Target="https://thunhoon.com/article/287215" TargetMode="External"/><Relationship Id="rId5663" Type="http://schemas.openxmlformats.org/officeDocument/2006/relationships/hyperlink" Target="https://thunhoon.com/article/284744" TargetMode="External"/><Relationship Id="rId6994" Type="http://schemas.openxmlformats.org/officeDocument/2006/relationships/hyperlink" Target="https://www.bangkokbiznews.com/finance/stock/1132750" TargetMode="External"/><Relationship Id="rId471" Type="http://schemas.openxmlformats.org/officeDocument/2006/relationships/hyperlink" Target="https://thunhoon.com/article/287215" TargetMode="External"/><Relationship Id="rId3001" Type="http://schemas.openxmlformats.org/officeDocument/2006/relationships/hyperlink" Target="https://thunhoon.com/article/293350" TargetMode="External"/><Relationship Id="rId4332" Type="http://schemas.openxmlformats.org/officeDocument/2006/relationships/hyperlink" Target="https://thunhoon.com/article/280409" TargetMode="External"/><Relationship Id="rId5660" Type="http://schemas.openxmlformats.org/officeDocument/2006/relationships/hyperlink" Target="https://thunhoon.com/article/284747" TargetMode="External"/><Relationship Id="rId6991" Type="http://schemas.openxmlformats.org/officeDocument/2006/relationships/hyperlink" Target="https://www.bangkokbiznews.com/finance/stock/1132760" TargetMode="External"/><Relationship Id="rId470" Type="http://schemas.openxmlformats.org/officeDocument/2006/relationships/hyperlink" Target="https://thunhoon.com/article/287214" TargetMode="External"/><Relationship Id="rId3000" Type="http://schemas.openxmlformats.org/officeDocument/2006/relationships/hyperlink" Target="https://thunhoon.com/article/293350" TargetMode="External"/><Relationship Id="rId4331" Type="http://schemas.openxmlformats.org/officeDocument/2006/relationships/hyperlink" Target="https://thunhoon.com/article/280280" TargetMode="External"/><Relationship Id="rId5661" Type="http://schemas.openxmlformats.org/officeDocument/2006/relationships/hyperlink" Target="https://thunhoon.com/article/284747" TargetMode="External"/><Relationship Id="rId6992" Type="http://schemas.openxmlformats.org/officeDocument/2006/relationships/hyperlink" Target="https://www.bangkokbiznews.com/finance/stock/1132759" TargetMode="External"/><Relationship Id="rId477" Type="http://schemas.openxmlformats.org/officeDocument/2006/relationships/hyperlink" Target="https://thunhoon.com/article/287208" TargetMode="External"/><Relationship Id="rId3003" Type="http://schemas.openxmlformats.org/officeDocument/2006/relationships/hyperlink" Target="https://thunhoon.com/article/293352" TargetMode="External"/><Relationship Id="rId4334" Type="http://schemas.openxmlformats.org/officeDocument/2006/relationships/hyperlink" Target="https://thunhoon.com/article/280393" TargetMode="External"/><Relationship Id="rId5666" Type="http://schemas.openxmlformats.org/officeDocument/2006/relationships/hyperlink" Target="https://thunhoon.com/article/284796" TargetMode="External"/><Relationship Id="rId6997" Type="http://schemas.openxmlformats.org/officeDocument/2006/relationships/hyperlink" Target="https://www.bangkokbiznews.com/finance/stock/1132752" TargetMode="External"/><Relationship Id="rId476" Type="http://schemas.openxmlformats.org/officeDocument/2006/relationships/hyperlink" Target="https://thunhoon.com/article/287208" TargetMode="External"/><Relationship Id="rId3002" Type="http://schemas.openxmlformats.org/officeDocument/2006/relationships/hyperlink" Target="https://thunhoon.com/article/293351" TargetMode="External"/><Relationship Id="rId4333" Type="http://schemas.openxmlformats.org/officeDocument/2006/relationships/hyperlink" Target="https://thunhoon.com/article/280403" TargetMode="External"/><Relationship Id="rId5667" Type="http://schemas.openxmlformats.org/officeDocument/2006/relationships/hyperlink" Target="https://thunhoon.com/article/284937" TargetMode="External"/><Relationship Id="rId6998" Type="http://schemas.openxmlformats.org/officeDocument/2006/relationships/hyperlink" Target="https://www.bangkokbiznews.com/finance/stock/1132698" TargetMode="External"/><Relationship Id="rId475" Type="http://schemas.openxmlformats.org/officeDocument/2006/relationships/hyperlink" Target="https://thunhoon.com/article/287208" TargetMode="External"/><Relationship Id="rId3005" Type="http://schemas.openxmlformats.org/officeDocument/2006/relationships/hyperlink" Target="https://thunhoon.com/article/293353" TargetMode="External"/><Relationship Id="rId4336" Type="http://schemas.openxmlformats.org/officeDocument/2006/relationships/hyperlink" Target="https://thunhoon.com/article/280378" TargetMode="External"/><Relationship Id="rId5664" Type="http://schemas.openxmlformats.org/officeDocument/2006/relationships/hyperlink" Target="https://thunhoon.com/article/284743" TargetMode="External"/><Relationship Id="rId6995" Type="http://schemas.openxmlformats.org/officeDocument/2006/relationships/hyperlink" Target="https://www.bangkokbiznews.com/finance/stock/1132750" TargetMode="External"/><Relationship Id="rId474" Type="http://schemas.openxmlformats.org/officeDocument/2006/relationships/hyperlink" Target="https://thunhoon.com/article/287218" TargetMode="External"/><Relationship Id="rId3004" Type="http://schemas.openxmlformats.org/officeDocument/2006/relationships/hyperlink" Target="https://thunhoon.com/article/293353" TargetMode="External"/><Relationship Id="rId4335" Type="http://schemas.openxmlformats.org/officeDocument/2006/relationships/hyperlink" Target="https://thunhoon.com/article/280383" TargetMode="External"/><Relationship Id="rId5665" Type="http://schemas.openxmlformats.org/officeDocument/2006/relationships/hyperlink" Target="https://thunhoon.com/article/284742" TargetMode="External"/><Relationship Id="rId6996" Type="http://schemas.openxmlformats.org/officeDocument/2006/relationships/hyperlink" Target="https://www.bangkokbiznews.com/finance/stock/1132752" TargetMode="External"/><Relationship Id="rId5615" Type="http://schemas.openxmlformats.org/officeDocument/2006/relationships/hyperlink" Target="https://thunhoon.com/article/284570" TargetMode="External"/><Relationship Id="rId6946" Type="http://schemas.openxmlformats.org/officeDocument/2006/relationships/hyperlink" Target="https://www.bangkokbiznews.com/finance/stock/1133432" TargetMode="External"/><Relationship Id="rId5616" Type="http://schemas.openxmlformats.org/officeDocument/2006/relationships/hyperlink" Target="https://thunhoon.com/article/284570" TargetMode="External"/><Relationship Id="rId6947" Type="http://schemas.openxmlformats.org/officeDocument/2006/relationships/hyperlink" Target="https://www.bangkokbiznews.com/finance/stock/1133376" TargetMode="External"/><Relationship Id="rId5613" Type="http://schemas.openxmlformats.org/officeDocument/2006/relationships/hyperlink" Target="https://thunhoon.com/article/284574" TargetMode="External"/><Relationship Id="rId6944" Type="http://schemas.openxmlformats.org/officeDocument/2006/relationships/hyperlink" Target="https://www.bangkokbiznews.com/finance/stock/1133515" TargetMode="External"/><Relationship Id="rId5614" Type="http://schemas.openxmlformats.org/officeDocument/2006/relationships/hyperlink" Target="https://thunhoon.com/article/284574" TargetMode="External"/><Relationship Id="rId6945" Type="http://schemas.openxmlformats.org/officeDocument/2006/relationships/hyperlink" Target="https://www.bangkokbiznews.com/finance/stock/1133372" TargetMode="External"/><Relationship Id="rId5619" Type="http://schemas.openxmlformats.org/officeDocument/2006/relationships/hyperlink" Target="https://thunhoon.com/article/284568" TargetMode="External"/><Relationship Id="rId5617" Type="http://schemas.openxmlformats.org/officeDocument/2006/relationships/hyperlink" Target="https://thunhoon.com/article/284571" TargetMode="External"/><Relationship Id="rId6948" Type="http://schemas.openxmlformats.org/officeDocument/2006/relationships/hyperlink" Target="https://www.bangkokbiznews.com/finance/stock/1133330" TargetMode="External"/><Relationship Id="rId5618" Type="http://schemas.openxmlformats.org/officeDocument/2006/relationships/hyperlink" Target="https://thunhoon.com/article/284568" TargetMode="External"/><Relationship Id="rId6949" Type="http://schemas.openxmlformats.org/officeDocument/2006/relationships/hyperlink" Target="https://www.bangkokbiznews.com/finance/stock/1133330" TargetMode="External"/><Relationship Id="rId426" Type="http://schemas.openxmlformats.org/officeDocument/2006/relationships/hyperlink" Target="https://thunhoon.com/article/286990" TargetMode="External"/><Relationship Id="rId425" Type="http://schemas.openxmlformats.org/officeDocument/2006/relationships/hyperlink" Target="https://thunhoon.com/article/286988" TargetMode="External"/><Relationship Id="rId424" Type="http://schemas.openxmlformats.org/officeDocument/2006/relationships/hyperlink" Target="https://thunhoon.com/article/286966" TargetMode="External"/><Relationship Id="rId423" Type="http://schemas.openxmlformats.org/officeDocument/2006/relationships/hyperlink" Target="https://thunhoon.com/article/286965" TargetMode="External"/><Relationship Id="rId429" Type="http://schemas.openxmlformats.org/officeDocument/2006/relationships/hyperlink" Target="https://thunhoon.com/article/286998" TargetMode="External"/><Relationship Id="rId428" Type="http://schemas.openxmlformats.org/officeDocument/2006/relationships/hyperlink" Target="https://thunhoon.com/article/286995" TargetMode="External"/><Relationship Id="rId427" Type="http://schemas.openxmlformats.org/officeDocument/2006/relationships/hyperlink" Target="https://thunhoon.com/article/286995" TargetMode="External"/><Relationship Id="rId422" Type="http://schemas.openxmlformats.org/officeDocument/2006/relationships/hyperlink" Target="https://thunhoon.com/article/286983" TargetMode="External"/><Relationship Id="rId5611" Type="http://schemas.openxmlformats.org/officeDocument/2006/relationships/hyperlink" Target="https://thunhoon.com/article/284605" TargetMode="External"/><Relationship Id="rId6942" Type="http://schemas.openxmlformats.org/officeDocument/2006/relationships/hyperlink" Target="https://www.bangkokbiznews.com/finance/stock/1133527" TargetMode="External"/><Relationship Id="rId421" Type="http://schemas.openxmlformats.org/officeDocument/2006/relationships/hyperlink" Target="https://thunhoon.com/article/286981" TargetMode="External"/><Relationship Id="rId5612" Type="http://schemas.openxmlformats.org/officeDocument/2006/relationships/hyperlink" Target="https://thunhoon.com/article/284605" TargetMode="External"/><Relationship Id="rId6943" Type="http://schemas.openxmlformats.org/officeDocument/2006/relationships/hyperlink" Target="https://www.bangkokbiznews.com/finance/stock/1133521" TargetMode="External"/><Relationship Id="rId420" Type="http://schemas.openxmlformats.org/officeDocument/2006/relationships/hyperlink" Target="https://thunhoon.com/article/286969" TargetMode="External"/><Relationship Id="rId6940" Type="http://schemas.openxmlformats.org/officeDocument/2006/relationships/hyperlink" Target="https://www.bangkokbiznews.com/finance/stock/1133558" TargetMode="External"/><Relationship Id="rId5610" Type="http://schemas.openxmlformats.org/officeDocument/2006/relationships/hyperlink" Target="https://thunhoon.com/article/284610" TargetMode="External"/><Relationship Id="rId6941" Type="http://schemas.openxmlformats.org/officeDocument/2006/relationships/hyperlink" Target="https://www.bangkokbiznews.com/finance/stock/1133547" TargetMode="External"/><Relationship Id="rId5604" Type="http://schemas.openxmlformats.org/officeDocument/2006/relationships/hyperlink" Target="https://thunhoon.com/article/284631" TargetMode="External"/><Relationship Id="rId6935" Type="http://schemas.openxmlformats.org/officeDocument/2006/relationships/hyperlink" Target="https://www.bangkokbiznews.com/finance/stock/1133650" TargetMode="External"/><Relationship Id="rId5605" Type="http://schemas.openxmlformats.org/officeDocument/2006/relationships/hyperlink" Target="https://thunhoon.com/article/284626" TargetMode="External"/><Relationship Id="rId6936" Type="http://schemas.openxmlformats.org/officeDocument/2006/relationships/hyperlink" Target="https://www.bangkokbiznews.com/finance/stock/1133647" TargetMode="External"/><Relationship Id="rId5602" Type="http://schemas.openxmlformats.org/officeDocument/2006/relationships/hyperlink" Target="https://thunhoon.com/article/284645" TargetMode="External"/><Relationship Id="rId6933" Type="http://schemas.openxmlformats.org/officeDocument/2006/relationships/hyperlink" Target="https://www.bangkokbiznews.com/finance/stock/1133660" TargetMode="External"/><Relationship Id="rId5603" Type="http://schemas.openxmlformats.org/officeDocument/2006/relationships/hyperlink" Target="https://thunhoon.com/article/284645" TargetMode="External"/><Relationship Id="rId6934" Type="http://schemas.openxmlformats.org/officeDocument/2006/relationships/hyperlink" Target="https://www.bangkokbiznews.com/finance/stock/1133650" TargetMode="External"/><Relationship Id="rId5608" Type="http://schemas.openxmlformats.org/officeDocument/2006/relationships/hyperlink" Target="https://thunhoon.com/article/284617" TargetMode="External"/><Relationship Id="rId6939" Type="http://schemas.openxmlformats.org/officeDocument/2006/relationships/hyperlink" Target="https://www.bangkokbiznews.com/finance/stock/1133587" TargetMode="External"/><Relationship Id="rId5609" Type="http://schemas.openxmlformats.org/officeDocument/2006/relationships/hyperlink" Target="https://thunhoon.com/article/284617" TargetMode="External"/><Relationship Id="rId5606" Type="http://schemas.openxmlformats.org/officeDocument/2006/relationships/hyperlink" Target="https://thunhoon.com/article/284621" TargetMode="External"/><Relationship Id="rId6937" Type="http://schemas.openxmlformats.org/officeDocument/2006/relationships/hyperlink" Target="https://www.bangkokbiznews.com/finance/stock/1133612" TargetMode="External"/><Relationship Id="rId5607" Type="http://schemas.openxmlformats.org/officeDocument/2006/relationships/hyperlink" Target="https://thunhoon.com/article/284621" TargetMode="External"/><Relationship Id="rId6938" Type="http://schemas.openxmlformats.org/officeDocument/2006/relationships/hyperlink" Target="https://www.bangkokbiznews.com/finance/stock/1133606" TargetMode="External"/><Relationship Id="rId415" Type="http://schemas.openxmlformats.org/officeDocument/2006/relationships/hyperlink" Target="https://thunhoon.com/article/286934" TargetMode="External"/><Relationship Id="rId414" Type="http://schemas.openxmlformats.org/officeDocument/2006/relationships/hyperlink" Target="https://thunhoon.com/article/286932" TargetMode="External"/><Relationship Id="rId413" Type="http://schemas.openxmlformats.org/officeDocument/2006/relationships/hyperlink" Target="https://thunhoon.com/article/286921" TargetMode="External"/><Relationship Id="rId412" Type="http://schemas.openxmlformats.org/officeDocument/2006/relationships/hyperlink" Target="https://thunhoon.com/article/286916" TargetMode="External"/><Relationship Id="rId419" Type="http://schemas.openxmlformats.org/officeDocument/2006/relationships/hyperlink" Target="https://thunhoon.com/article/286942" TargetMode="External"/><Relationship Id="rId418" Type="http://schemas.openxmlformats.org/officeDocument/2006/relationships/hyperlink" Target="https://thunhoon.com/article/286939" TargetMode="External"/><Relationship Id="rId417" Type="http://schemas.openxmlformats.org/officeDocument/2006/relationships/hyperlink" Target="https://thunhoon.com/article/286939" TargetMode="External"/><Relationship Id="rId416" Type="http://schemas.openxmlformats.org/officeDocument/2006/relationships/hyperlink" Target="https://thunhoon.com/article/286938" TargetMode="External"/><Relationship Id="rId411" Type="http://schemas.openxmlformats.org/officeDocument/2006/relationships/hyperlink" Target="https://thunhoon.com/article/286916" TargetMode="External"/><Relationship Id="rId5600" Type="http://schemas.openxmlformats.org/officeDocument/2006/relationships/hyperlink" Target="https://thunhoon.com/article/284517" TargetMode="External"/><Relationship Id="rId6931" Type="http://schemas.openxmlformats.org/officeDocument/2006/relationships/hyperlink" Target="https://www.bangkokbiznews.com/finance/stock/1133819" TargetMode="External"/><Relationship Id="rId410" Type="http://schemas.openxmlformats.org/officeDocument/2006/relationships/hyperlink" Target="https://thunhoon.com/article/286915" TargetMode="External"/><Relationship Id="rId5601" Type="http://schemas.openxmlformats.org/officeDocument/2006/relationships/hyperlink" Target="https://thunhoon.com/article/284645" TargetMode="External"/><Relationship Id="rId6932" Type="http://schemas.openxmlformats.org/officeDocument/2006/relationships/hyperlink" Target="https://www.bangkokbiznews.com/finance/stock/1133660" TargetMode="External"/><Relationship Id="rId6930" Type="http://schemas.openxmlformats.org/officeDocument/2006/relationships/hyperlink" Target="https://www.bangkokbiznews.com/finance/stock/1133865" TargetMode="External"/><Relationship Id="rId4305" Type="http://schemas.openxmlformats.org/officeDocument/2006/relationships/hyperlink" Target="https://thunhoon.com/article/280327" TargetMode="External"/><Relationship Id="rId5637" Type="http://schemas.openxmlformats.org/officeDocument/2006/relationships/hyperlink" Target="https://thunhoon.com/article/284665" TargetMode="External"/><Relationship Id="rId6968" Type="http://schemas.openxmlformats.org/officeDocument/2006/relationships/hyperlink" Target="https://www.bangkokbiznews.com/finance/stock/1132560" TargetMode="External"/><Relationship Id="rId4304" Type="http://schemas.openxmlformats.org/officeDocument/2006/relationships/hyperlink" Target="https://thunhoon.com/article/280327" TargetMode="External"/><Relationship Id="rId5638" Type="http://schemas.openxmlformats.org/officeDocument/2006/relationships/hyperlink" Target="https://thunhoon.com/article/284664" TargetMode="External"/><Relationship Id="rId6969" Type="http://schemas.openxmlformats.org/officeDocument/2006/relationships/hyperlink" Target="https://www.bangkokbiznews.com/finance/stock/1132560" TargetMode="External"/><Relationship Id="rId4307" Type="http://schemas.openxmlformats.org/officeDocument/2006/relationships/hyperlink" Target="https://thunhoon.com/article/280319" TargetMode="External"/><Relationship Id="rId5635" Type="http://schemas.openxmlformats.org/officeDocument/2006/relationships/hyperlink" Target="https://thunhoon.com/article/284676" TargetMode="External"/><Relationship Id="rId6966" Type="http://schemas.openxmlformats.org/officeDocument/2006/relationships/hyperlink" Target="https://www.bangkokbiznews.com/finance/stock/1133045" TargetMode="External"/><Relationship Id="rId4306" Type="http://schemas.openxmlformats.org/officeDocument/2006/relationships/hyperlink" Target="https://thunhoon.com/article/280327" TargetMode="External"/><Relationship Id="rId5636" Type="http://schemas.openxmlformats.org/officeDocument/2006/relationships/hyperlink" Target="https://thunhoon.com/article/284670" TargetMode="External"/><Relationship Id="rId6967" Type="http://schemas.openxmlformats.org/officeDocument/2006/relationships/hyperlink" Target="https://www.bangkokbiznews.com/finance/stock/1132560" TargetMode="External"/><Relationship Id="rId4309" Type="http://schemas.openxmlformats.org/officeDocument/2006/relationships/hyperlink" Target="https://thunhoon.com/article/280314" TargetMode="External"/><Relationship Id="rId4308" Type="http://schemas.openxmlformats.org/officeDocument/2006/relationships/hyperlink" Target="https://thunhoon.com/article/280319" TargetMode="External"/><Relationship Id="rId5639" Type="http://schemas.openxmlformats.org/officeDocument/2006/relationships/hyperlink" Target="https://thunhoon.com/article/284663" TargetMode="External"/><Relationship Id="rId448" Type="http://schemas.openxmlformats.org/officeDocument/2006/relationships/hyperlink" Target="https://thunhoon.com/article/287089" TargetMode="External"/><Relationship Id="rId447" Type="http://schemas.openxmlformats.org/officeDocument/2006/relationships/hyperlink" Target="https://thunhoon.com/article/287083" TargetMode="External"/><Relationship Id="rId446" Type="http://schemas.openxmlformats.org/officeDocument/2006/relationships/hyperlink" Target="https://thunhoon.com/article/287081" TargetMode="External"/><Relationship Id="rId445" Type="http://schemas.openxmlformats.org/officeDocument/2006/relationships/hyperlink" Target="https://thunhoon.com/article/287079" TargetMode="External"/><Relationship Id="rId449" Type="http://schemas.openxmlformats.org/officeDocument/2006/relationships/hyperlink" Target="https://thunhoon.com/article/287091" TargetMode="External"/><Relationship Id="rId440" Type="http://schemas.openxmlformats.org/officeDocument/2006/relationships/hyperlink" Target="https://thunhoon.com/article/287073" TargetMode="External"/><Relationship Id="rId6960" Type="http://schemas.openxmlformats.org/officeDocument/2006/relationships/hyperlink" Target="https://www.bangkokbiznews.com/finance/stock/1133113" TargetMode="External"/><Relationship Id="rId5630" Type="http://schemas.openxmlformats.org/officeDocument/2006/relationships/hyperlink" Target="https://thunhoon.com/article/284692" TargetMode="External"/><Relationship Id="rId6961" Type="http://schemas.openxmlformats.org/officeDocument/2006/relationships/hyperlink" Target="https://www.bangkokbiznews.com/finance/stock/1133040" TargetMode="External"/><Relationship Id="rId444" Type="http://schemas.openxmlformats.org/officeDocument/2006/relationships/hyperlink" Target="https://thunhoon.com/article/287078" TargetMode="External"/><Relationship Id="rId4301" Type="http://schemas.openxmlformats.org/officeDocument/2006/relationships/hyperlink" Target="https://thunhoon.com/article/280201" TargetMode="External"/><Relationship Id="rId5633" Type="http://schemas.openxmlformats.org/officeDocument/2006/relationships/hyperlink" Target="https://thunhoon.com/article/284680" TargetMode="External"/><Relationship Id="rId6964" Type="http://schemas.openxmlformats.org/officeDocument/2006/relationships/hyperlink" Target="https://www.bangkokbiznews.com/finance/stock/1133054" TargetMode="External"/><Relationship Id="rId443" Type="http://schemas.openxmlformats.org/officeDocument/2006/relationships/hyperlink" Target="https://thunhoon.com/article/287078" TargetMode="External"/><Relationship Id="rId4300" Type="http://schemas.openxmlformats.org/officeDocument/2006/relationships/hyperlink" Target="https://thunhoon.com/article/280201" TargetMode="External"/><Relationship Id="rId5634" Type="http://schemas.openxmlformats.org/officeDocument/2006/relationships/hyperlink" Target="https://thunhoon.com/article/284680" TargetMode="External"/><Relationship Id="rId6965" Type="http://schemas.openxmlformats.org/officeDocument/2006/relationships/hyperlink" Target="https://www.bangkokbiznews.com/finance/stock/1133045" TargetMode="External"/><Relationship Id="rId442" Type="http://schemas.openxmlformats.org/officeDocument/2006/relationships/hyperlink" Target="https://thunhoon.com/article/287078" TargetMode="External"/><Relationship Id="rId4303" Type="http://schemas.openxmlformats.org/officeDocument/2006/relationships/hyperlink" Target="https://thunhoon.com/article/280212" TargetMode="External"/><Relationship Id="rId5631" Type="http://schemas.openxmlformats.org/officeDocument/2006/relationships/hyperlink" Target="https://thunhoon.com/article/284692" TargetMode="External"/><Relationship Id="rId6962" Type="http://schemas.openxmlformats.org/officeDocument/2006/relationships/hyperlink" Target="https://www.bangkokbiznews.com/finance/stock/1133060" TargetMode="External"/><Relationship Id="rId441" Type="http://schemas.openxmlformats.org/officeDocument/2006/relationships/hyperlink" Target="https://thunhoon.com/article/287073" TargetMode="External"/><Relationship Id="rId4302" Type="http://schemas.openxmlformats.org/officeDocument/2006/relationships/hyperlink" Target="https://thunhoon.com/article/280212" TargetMode="External"/><Relationship Id="rId5632" Type="http://schemas.openxmlformats.org/officeDocument/2006/relationships/hyperlink" Target="https://thunhoon.com/article/284690" TargetMode="External"/><Relationship Id="rId6963" Type="http://schemas.openxmlformats.org/officeDocument/2006/relationships/hyperlink" Target="https://www.bangkokbiznews.com/finance/stock/1133054" TargetMode="External"/><Relationship Id="rId5626" Type="http://schemas.openxmlformats.org/officeDocument/2006/relationships/hyperlink" Target="https://thunhoon.com/article/284699" TargetMode="External"/><Relationship Id="rId6957" Type="http://schemas.openxmlformats.org/officeDocument/2006/relationships/hyperlink" Target="https://www.bangkokbiznews.com/finance/stock/1133117" TargetMode="External"/><Relationship Id="rId5627" Type="http://schemas.openxmlformats.org/officeDocument/2006/relationships/hyperlink" Target="https://thunhoon.com/article/284699" TargetMode="External"/><Relationship Id="rId6958" Type="http://schemas.openxmlformats.org/officeDocument/2006/relationships/hyperlink" Target="https://www.bangkokbiznews.com/finance/stock/1133120" TargetMode="External"/><Relationship Id="rId5624" Type="http://schemas.openxmlformats.org/officeDocument/2006/relationships/hyperlink" Target="https://thunhoon.com/article/284704" TargetMode="External"/><Relationship Id="rId6955" Type="http://schemas.openxmlformats.org/officeDocument/2006/relationships/hyperlink" Target="https://www.bangkokbiznews.com/finance/stock/1133238" TargetMode="External"/><Relationship Id="rId5625" Type="http://schemas.openxmlformats.org/officeDocument/2006/relationships/hyperlink" Target="https://thunhoon.com/article/284699" TargetMode="External"/><Relationship Id="rId6956" Type="http://schemas.openxmlformats.org/officeDocument/2006/relationships/hyperlink" Target="https://www.bangkokbiznews.com/finance/stock/1133117" TargetMode="External"/><Relationship Id="rId5628" Type="http://schemas.openxmlformats.org/officeDocument/2006/relationships/hyperlink" Target="https://thunhoon.com/article/284693" TargetMode="External"/><Relationship Id="rId6959" Type="http://schemas.openxmlformats.org/officeDocument/2006/relationships/hyperlink" Target="https://www.bangkokbiznews.com/finance/stock/1133113" TargetMode="External"/><Relationship Id="rId5629" Type="http://schemas.openxmlformats.org/officeDocument/2006/relationships/hyperlink" Target="https://thunhoon.com/article/284693" TargetMode="External"/><Relationship Id="rId437" Type="http://schemas.openxmlformats.org/officeDocument/2006/relationships/hyperlink" Target="https://thunhoon.com/article/287069" TargetMode="External"/><Relationship Id="rId436" Type="http://schemas.openxmlformats.org/officeDocument/2006/relationships/hyperlink" Target="https://thunhoon.com/article/287022" TargetMode="External"/><Relationship Id="rId435" Type="http://schemas.openxmlformats.org/officeDocument/2006/relationships/hyperlink" Target="https://thunhoon.com/article/287018" TargetMode="External"/><Relationship Id="rId434" Type="http://schemas.openxmlformats.org/officeDocument/2006/relationships/hyperlink" Target="https://thunhoon.com/article/287015" TargetMode="External"/><Relationship Id="rId439" Type="http://schemas.openxmlformats.org/officeDocument/2006/relationships/hyperlink" Target="https://thunhoon.com/article/287073" TargetMode="External"/><Relationship Id="rId438" Type="http://schemas.openxmlformats.org/officeDocument/2006/relationships/hyperlink" Target="https://thunhoon.com/article/287071" TargetMode="External"/><Relationship Id="rId6950" Type="http://schemas.openxmlformats.org/officeDocument/2006/relationships/hyperlink" Target="https://www.bangkokbiznews.com/finance/stock/1133305" TargetMode="External"/><Relationship Id="rId433" Type="http://schemas.openxmlformats.org/officeDocument/2006/relationships/hyperlink" Target="https://thunhoon.com/article/287012" TargetMode="External"/><Relationship Id="rId5622" Type="http://schemas.openxmlformats.org/officeDocument/2006/relationships/hyperlink" Target="https://thunhoon.com/article/284726" TargetMode="External"/><Relationship Id="rId6953" Type="http://schemas.openxmlformats.org/officeDocument/2006/relationships/hyperlink" Target="https://www.bangkokbiznews.com/finance/stock/1133282" TargetMode="External"/><Relationship Id="rId432" Type="http://schemas.openxmlformats.org/officeDocument/2006/relationships/hyperlink" Target="https://thunhoon.com/article/287009" TargetMode="External"/><Relationship Id="rId5623" Type="http://schemas.openxmlformats.org/officeDocument/2006/relationships/hyperlink" Target="https://thunhoon.com/article/284726" TargetMode="External"/><Relationship Id="rId6954" Type="http://schemas.openxmlformats.org/officeDocument/2006/relationships/hyperlink" Target="https://www.bangkokbiznews.com/finance/stock/1133282" TargetMode="External"/><Relationship Id="rId431" Type="http://schemas.openxmlformats.org/officeDocument/2006/relationships/hyperlink" Target="https://thunhoon.com/article/287008" TargetMode="External"/><Relationship Id="rId5620" Type="http://schemas.openxmlformats.org/officeDocument/2006/relationships/hyperlink" Target="https://thunhoon.com/article/284591" TargetMode="External"/><Relationship Id="rId6951" Type="http://schemas.openxmlformats.org/officeDocument/2006/relationships/hyperlink" Target="https://www.bangkokbiznews.com/finance/stock/1133305" TargetMode="External"/><Relationship Id="rId430" Type="http://schemas.openxmlformats.org/officeDocument/2006/relationships/hyperlink" Target="https://thunhoon.com/article/287000" TargetMode="External"/><Relationship Id="rId5621" Type="http://schemas.openxmlformats.org/officeDocument/2006/relationships/hyperlink" Target="https://thunhoon.com/article/284726" TargetMode="External"/><Relationship Id="rId6952" Type="http://schemas.openxmlformats.org/officeDocument/2006/relationships/hyperlink" Target="https://www.bangkokbiznews.com/finance/stock/1133304" TargetMode="External"/><Relationship Id="rId6108" Type="http://schemas.openxmlformats.org/officeDocument/2006/relationships/hyperlink" Target="https://thunhoon.com/article/286534" TargetMode="External"/><Relationship Id="rId6109" Type="http://schemas.openxmlformats.org/officeDocument/2006/relationships/hyperlink" Target="https://thunhoon.com/article/286534" TargetMode="External"/><Relationship Id="rId7439" Type="http://schemas.openxmlformats.org/officeDocument/2006/relationships/hyperlink" Target="https://www.bangkokbiznews.com/finance/stock/1125641" TargetMode="External"/><Relationship Id="rId7430" Type="http://schemas.openxmlformats.org/officeDocument/2006/relationships/hyperlink" Target="https://www.bangkokbiznews.com/finance/stock/1125677" TargetMode="External"/><Relationship Id="rId6102" Type="http://schemas.openxmlformats.org/officeDocument/2006/relationships/hyperlink" Target="https://thunhoon.com/article/286535" TargetMode="External"/><Relationship Id="rId7434" Type="http://schemas.openxmlformats.org/officeDocument/2006/relationships/hyperlink" Target="https://www.bangkokbiznews.com/finance/stock/1125666" TargetMode="External"/><Relationship Id="rId6103" Type="http://schemas.openxmlformats.org/officeDocument/2006/relationships/hyperlink" Target="https://thunhoon.com/article/286535" TargetMode="External"/><Relationship Id="rId7433" Type="http://schemas.openxmlformats.org/officeDocument/2006/relationships/hyperlink" Target="https://www.bangkokbiznews.com/finance/stock/1125666" TargetMode="External"/><Relationship Id="rId6100" Type="http://schemas.openxmlformats.org/officeDocument/2006/relationships/hyperlink" Target="https://thunhoon.com/article/286538" TargetMode="External"/><Relationship Id="rId7432" Type="http://schemas.openxmlformats.org/officeDocument/2006/relationships/hyperlink" Target="https://www.bangkokbiznews.com/finance/stock/1125669" TargetMode="External"/><Relationship Id="rId6101" Type="http://schemas.openxmlformats.org/officeDocument/2006/relationships/hyperlink" Target="https://thunhoon.com/article/286538" TargetMode="External"/><Relationship Id="rId7431" Type="http://schemas.openxmlformats.org/officeDocument/2006/relationships/hyperlink" Target="https://www.bangkokbiznews.com/finance/stock/1125677" TargetMode="External"/><Relationship Id="rId6106" Type="http://schemas.openxmlformats.org/officeDocument/2006/relationships/hyperlink" Target="https://thunhoon.com/article/286531" TargetMode="External"/><Relationship Id="rId7438" Type="http://schemas.openxmlformats.org/officeDocument/2006/relationships/hyperlink" Target="https://www.bangkokbiznews.com/finance/stock/1125652" TargetMode="External"/><Relationship Id="rId6107" Type="http://schemas.openxmlformats.org/officeDocument/2006/relationships/hyperlink" Target="https://thunhoon.com/article/286534" TargetMode="External"/><Relationship Id="rId7437" Type="http://schemas.openxmlformats.org/officeDocument/2006/relationships/hyperlink" Target="https://www.bangkokbiznews.com/finance/stock/1125652" TargetMode="External"/><Relationship Id="rId6104" Type="http://schemas.openxmlformats.org/officeDocument/2006/relationships/hyperlink" Target="https://thunhoon.com/article/286531" TargetMode="External"/><Relationship Id="rId7436" Type="http://schemas.openxmlformats.org/officeDocument/2006/relationships/hyperlink" Target="https://www.bangkokbiznews.com/finance/stock/1125660" TargetMode="External"/><Relationship Id="rId6105" Type="http://schemas.openxmlformats.org/officeDocument/2006/relationships/hyperlink" Target="https://thunhoon.com/article/286531" TargetMode="External"/><Relationship Id="rId7435" Type="http://schemas.openxmlformats.org/officeDocument/2006/relationships/hyperlink" Target="https://www.bangkokbiznews.com/finance/stock/1125666" TargetMode="External"/><Relationship Id="rId7429" Type="http://schemas.openxmlformats.org/officeDocument/2006/relationships/hyperlink" Target="https://www.bangkokbiznews.com/finance/stock/1125714" TargetMode="External"/><Relationship Id="rId7428" Type="http://schemas.openxmlformats.org/officeDocument/2006/relationships/hyperlink" Target="https://www.bangkokbiznews.com/finance/stock/1125714" TargetMode="External"/><Relationship Id="rId7423" Type="http://schemas.openxmlformats.org/officeDocument/2006/relationships/hyperlink" Target="https://www.bangkokbiznews.com/finance/stock/1125723" TargetMode="External"/><Relationship Id="rId7422" Type="http://schemas.openxmlformats.org/officeDocument/2006/relationships/hyperlink" Target="https://www.bangkokbiznews.com/finance/stock/1125726" TargetMode="External"/><Relationship Id="rId7421" Type="http://schemas.openxmlformats.org/officeDocument/2006/relationships/hyperlink" Target="https://www.bangkokbiznews.com/finance/stock/1125735" TargetMode="External"/><Relationship Id="rId7420" Type="http://schemas.openxmlformats.org/officeDocument/2006/relationships/hyperlink" Target="https://www.bangkokbiznews.com/finance/stock/1125765" TargetMode="External"/><Relationship Id="rId7427" Type="http://schemas.openxmlformats.org/officeDocument/2006/relationships/hyperlink" Target="https://www.bangkokbiznews.com/finance/stock/1125717" TargetMode="External"/><Relationship Id="rId7426" Type="http://schemas.openxmlformats.org/officeDocument/2006/relationships/hyperlink" Target="https://www.bangkokbiznews.com/finance/stock/1125721" TargetMode="External"/><Relationship Id="rId7425" Type="http://schemas.openxmlformats.org/officeDocument/2006/relationships/hyperlink" Target="https://www.bangkokbiznews.com/finance/stock/1125723" TargetMode="External"/><Relationship Id="rId7424" Type="http://schemas.openxmlformats.org/officeDocument/2006/relationships/hyperlink" Target="https://www.bangkokbiznews.com/finance/stock/1125723" TargetMode="External"/><Relationship Id="rId6120" Type="http://schemas.openxmlformats.org/officeDocument/2006/relationships/hyperlink" Target="https://thunhoon.com/article/286670" TargetMode="External"/><Relationship Id="rId7452" Type="http://schemas.openxmlformats.org/officeDocument/2006/relationships/hyperlink" Target="https://www.bangkokbiznews.com/finance/stock/1125412" TargetMode="External"/><Relationship Id="rId6121" Type="http://schemas.openxmlformats.org/officeDocument/2006/relationships/hyperlink" Target="https://thunhoon.com/article/286663" TargetMode="External"/><Relationship Id="rId7451" Type="http://schemas.openxmlformats.org/officeDocument/2006/relationships/hyperlink" Target="https://www.bangkokbiznews.com/finance/stock/1125523" TargetMode="External"/><Relationship Id="rId7450" Type="http://schemas.openxmlformats.org/officeDocument/2006/relationships/hyperlink" Target="https://www.bangkokbiznews.com/finance/stock/1125523" TargetMode="External"/><Relationship Id="rId6124" Type="http://schemas.openxmlformats.org/officeDocument/2006/relationships/hyperlink" Target="https://thunhoon.com/article/286651" TargetMode="External"/><Relationship Id="rId7456" Type="http://schemas.openxmlformats.org/officeDocument/2006/relationships/hyperlink" Target="https://www.bangkokbiznews.com/finance/stock/1125378" TargetMode="External"/><Relationship Id="rId6125" Type="http://schemas.openxmlformats.org/officeDocument/2006/relationships/hyperlink" Target="https://thunhoon.com/article/286651" TargetMode="External"/><Relationship Id="rId7455" Type="http://schemas.openxmlformats.org/officeDocument/2006/relationships/hyperlink" Target="https://www.bangkokbiznews.com/finance/stock/1125409" TargetMode="External"/><Relationship Id="rId6122" Type="http://schemas.openxmlformats.org/officeDocument/2006/relationships/hyperlink" Target="https://thunhoon.com/article/286661" TargetMode="External"/><Relationship Id="rId7454" Type="http://schemas.openxmlformats.org/officeDocument/2006/relationships/hyperlink" Target="https://www.bangkokbiznews.com/finance/stock/1125410" TargetMode="External"/><Relationship Id="rId6123" Type="http://schemas.openxmlformats.org/officeDocument/2006/relationships/hyperlink" Target="https://thunhoon.com/article/286651" TargetMode="External"/><Relationship Id="rId7453" Type="http://schemas.openxmlformats.org/officeDocument/2006/relationships/hyperlink" Target="https://www.bangkokbiznews.com/finance/stock/1125410" TargetMode="External"/><Relationship Id="rId6128" Type="http://schemas.openxmlformats.org/officeDocument/2006/relationships/hyperlink" Target="https://thunhoon.com/article/286638" TargetMode="External"/><Relationship Id="rId6129" Type="http://schemas.openxmlformats.org/officeDocument/2006/relationships/hyperlink" Target="https://thunhoon.com/article/286633" TargetMode="External"/><Relationship Id="rId7459" Type="http://schemas.openxmlformats.org/officeDocument/2006/relationships/hyperlink" Target="https://www.bangkokbiznews.com/finance/stock/1125220" TargetMode="External"/><Relationship Id="rId6126" Type="http://schemas.openxmlformats.org/officeDocument/2006/relationships/hyperlink" Target="https://thunhoon.com/article/286642" TargetMode="External"/><Relationship Id="rId7458" Type="http://schemas.openxmlformats.org/officeDocument/2006/relationships/hyperlink" Target="https://www.bangkokbiznews.com/finance/stock/1125041" TargetMode="External"/><Relationship Id="rId6127" Type="http://schemas.openxmlformats.org/officeDocument/2006/relationships/hyperlink" Target="https://thunhoon.com/article/286642" TargetMode="External"/><Relationship Id="rId7457" Type="http://schemas.openxmlformats.org/officeDocument/2006/relationships/hyperlink" Target="https://www.bangkokbiznews.com/finance/stock/1125229" TargetMode="External"/><Relationship Id="rId6119" Type="http://schemas.openxmlformats.org/officeDocument/2006/relationships/hyperlink" Target="https://thunhoon.com/article/286681" TargetMode="External"/><Relationship Id="rId7441" Type="http://schemas.openxmlformats.org/officeDocument/2006/relationships/hyperlink" Target="https://www.bangkokbiznews.com/finance/stock/1125578" TargetMode="External"/><Relationship Id="rId6110" Type="http://schemas.openxmlformats.org/officeDocument/2006/relationships/hyperlink" Target="https://thunhoon.com/article/286529" TargetMode="External"/><Relationship Id="rId7440" Type="http://schemas.openxmlformats.org/officeDocument/2006/relationships/hyperlink" Target="https://www.bangkokbiznews.com/finance/stock/1125629" TargetMode="External"/><Relationship Id="rId6113" Type="http://schemas.openxmlformats.org/officeDocument/2006/relationships/hyperlink" Target="https://thunhoon.com/article/286515" TargetMode="External"/><Relationship Id="rId7445" Type="http://schemas.openxmlformats.org/officeDocument/2006/relationships/hyperlink" Target="https://www.bangkokbiznews.com/finance/stock/1125570" TargetMode="External"/><Relationship Id="rId6114" Type="http://schemas.openxmlformats.org/officeDocument/2006/relationships/hyperlink" Target="https://thunhoon.com/article/286515" TargetMode="External"/><Relationship Id="rId7444" Type="http://schemas.openxmlformats.org/officeDocument/2006/relationships/hyperlink" Target="https://www.bangkokbiznews.com/finance/stock/1125570" TargetMode="External"/><Relationship Id="rId6111" Type="http://schemas.openxmlformats.org/officeDocument/2006/relationships/hyperlink" Target="https://thunhoon.com/article/286527" TargetMode="External"/><Relationship Id="rId7443" Type="http://schemas.openxmlformats.org/officeDocument/2006/relationships/hyperlink" Target="https://www.bangkokbiznews.com/finance/stock/1125578" TargetMode="External"/><Relationship Id="rId6112" Type="http://schemas.openxmlformats.org/officeDocument/2006/relationships/hyperlink" Target="https://thunhoon.com/article/286518" TargetMode="External"/><Relationship Id="rId7442" Type="http://schemas.openxmlformats.org/officeDocument/2006/relationships/hyperlink" Target="https://www.bangkokbiznews.com/finance/stock/1125578" TargetMode="External"/><Relationship Id="rId6117" Type="http://schemas.openxmlformats.org/officeDocument/2006/relationships/hyperlink" Target="https://thunhoon.com/article/286681" TargetMode="External"/><Relationship Id="rId7449" Type="http://schemas.openxmlformats.org/officeDocument/2006/relationships/hyperlink" Target="https://www.bangkokbiznews.com/finance/stock/1125523" TargetMode="External"/><Relationship Id="rId6118" Type="http://schemas.openxmlformats.org/officeDocument/2006/relationships/hyperlink" Target="https://thunhoon.com/article/286681" TargetMode="External"/><Relationship Id="rId7448" Type="http://schemas.openxmlformats.org/officeDocument/2006/relationships/hyperlink" Target="https://www.bangkokbiznews.com/finance/stock/1125522" TargetMode="External"/><Relationship Id="rId6115" Type="http://schemas.openxmlformats.org/officeDocument/2006/relationships/hyperlink" Target="https://thunhoon.com/article/286514" TargetMode="External"/><Relationship Id="rId7447" Type="http://schemas.openxmlformats.org/officeDocument/2006/relationships/hyperlink" Target="https://www.bangkokbiznews.com/finance/stock/1125556" TargetMode="External"/><Relationship Id="rId6116" Type="http://schemas.openxmlformats.org/officeDocument/2006/relationships/hyperlink" Target="https://thunhoon.com/article/286695" TargetMode="External"/><Relationship Id="rId7446" Type="http://schemas.openxmlformats.org/officeDocument/2006/relationships/hyperlink" Target="https://www.bangkokbiznews.com/finance/stock/1125564" TargetMode="External"/><Relationship Id="rId1" Type="http://schemas.openxmlformats.org/officeDocument/2006/relationships/hyperlink" Target="https://thunhoon.com/article/285598" TargetMode="External"/><Relationship Id="rId2" Type="http://schemas.openxmlformats.org/officeDocument/2006/relationships/hyperlink" Target="https://thunhoon.com/article/285598" TargetMode="External"/><Relationship Id="rId3" Type="http://schemas.openxmlformats.org/officeDocument/2006/relationships/hyperlink" Target="https://thunhoon.com/article/285598" TargetMode="External"/><Relationship Id="rId4" Type="http://schemas.openxmlformats.org/officeDocument/2006/relationships/hyperlink" Target="https://thunhoon.com/article/285607" TargetMode="External"/><Relationship Id="rId9" Type="http://schemas.openxmlformats.org/officeDocument/2006/relationships/hyperlink" Target="https://thunhoon.com/article/285634" TargetMode="External"/><Relationship Id="rId5" Type="http://schemas.openxmlformats.org/officeDocument/2006/relationships/hyperlink" Target="https://thunhoon.com/article/285638" TargetMode="External"/><Relationship Id="rId6" Type="http://schemas.openxmlformats.org/officeDocument/2006/relationships/hyperlink" Target="https://thunhoon.com/article/285631" TargetMode="External"/><Relationship Id="rId7" Type="http://schemas.openxmlformats.org/officeDocument/2006/relationships/hyperlink" Target="https://thunhoon.com/article/285631" TargetMode="External"/><Relationship Id="rId8" Type="http://schemas.openxmlformats.org/officeDocument/2006/relationships/hyperlink" Target="https://thunhoon.com/article/285634" TargetMode="External"/><Relationship Id="rId7419" Type="http://schemas.openxmlformats.org/officeDocument/2006/relationships/hyperlink" Target="https://www.bangkokbiznews.com/finance/stock/1125661" TargetMode="External"/><Relationship Id="rId7418" Type="http://schemas.openxmlformats.org/officeDocument/2006/relationships/hyperlink" Target="https://www.bangkokbiznews.com/finance/stock/1125775" TargetMode="External"/><Relationship Id="rId7417" Type="http://schemas.openxmlformats.org/officeDocument/2006/relationships/hyperlink" Target="https://www.bangkokbiznews.com/finance/stock/1125775" TargetMode="External"/><Relationship Id="rId7412" Type="http://schemas.openxmlformats.org/officeDocument/2006/relationships/hyperlink" Target="https://www.bangkokbiznews.com/finance/stock/1125780" TargetMode="External"/><Relationship Id="rId7411" Type="http://schemas.openxmlformats.org/officeDocument/2006/relationships/hyperlink" Target="https://www.bangkokbiznews.com/finance/stock/1125790" TargetMode="External"/><Relationship Id="rId7410" Type="http://schemas.openxmlformats.org/officeDocument/2006/relationships/hyperlink" Target="https://www.bangkokbiznews.com/finance/stock/1125790" TargetMode="External"/><Relationship Id="rId7416" Type="http://schemas.openxmlformats.org/officeDocument/2006/relationships/hyperlink" Target="https://www.bangkokbiznews.com/finance/stock/1125775" TargetMode="External"/><Relationship Id="rId7415" Type="http://schemas.openxmlformats.org/officeDocument/2006/relationships/hyperlink" Target="https://www.bangkokbiznews.com/finance/stock/1125775" TargetMode="External"/><Relationship Id="rId7414" Type="http://schemas.openxmlformats.org/officeDocument/2006/relationships/hyperlink" Target="https://www.bangkokbiznews.com/finance/stock/1125775" TargetMode="External"/><Relationship Id="rId7413" Type="http://schemas.openxmlformats.org/officeDocument/2006/relationships/hyperlink" Target="https://www.bangkokbiznews.com/finance/stock/1125780" TargetMode="External"/><Relationship Id="rId7409" Type="http://schemas.openxmlformats.org/officeDocument/2006/relationships/hyperlink" Target="https://www.bangkokbiznews.com/finance/stock/1125823" TargetMode="External"/><Relationship Id="rId7408" Type="http://schemas.openxmlformats.org/officeDocument/2006/relationships/hyperlink" Target="https://www.bangkokbiznews.com/finance/stock/1125796" TargetMode="External"/><Relationship Id="rId7407" Type="http://schemas.openxmlformats.org/officeDocument/2006/relationships/hyperlink" Target="https://www.bangkokbiznews.com/finance/stock/1125831" TargetMode="External"/><Relationship Id="rId7406" Type="http://schemas.openxmlformats.org/officeDocument/2006/relationships/hyperlink" Target="https://www.bangkokbiznews.com/finance/stock/1125840" TargetMode="External"/><Relationship Id="rId7401" Type="http://schemas.openxmlformats.org/officeDocument/2006/relationships/hyperlink" Target="https://www.bangkokbiznews.com/finance/stock/1125872" TargetMode="External"/><Relationship Id="rId7400" Type="http://schemas.openxmlformats.org/officeDocument/2006/relationships/hyperlink" Target="https://www.bangkokbiznews.com/finance/stock/1125878" TargetMode="External"/><Relationship Id="rId7405" Type="http://schemas.openxmlformats.org/officeDocument/2006/relationships/hyperlink" Target="https://www.bangkokbiznews.com/finance/stock/1125855" TargetMode="External"/><Relationship Id="rId7404" Type="http://schemas.openxmlformats.org/officeDocument/2006/relationships/hyperlink" Target="https://www.bangkokbiznews.com/finance/stock/1125855" TargetMode="External"/><Relationship Id="rId7403" Type="http://schemas.openxmlformats.org/officeDocument/2006/relationships/hyperlink" Target="https://www.bangkokbiznews.com/finance/stock/1125863" TargetMode="External"/><Relationship Id="rId7402" Type="http://schemas.openxmlformats.org/officeDocument/2006/relationships/hyperlink" Target="https://www.bangkokbiznews.com/finance/stock/1125869" TargetMode="External"/><Relationship Id="rId3911" Type="http://schemas.openxmlformats.org/officeDocument/2006/relationships/hyperlink" Target="https://thunhoon.com/article/278411" TargetMode="External"/><Relationship Id="rId3910" Type="http://schemas.openxmlformats.org/officeDocument/2006/relationships/hyperlink" Target="https://thunhoon.com/article/278412" TargetMode="External"/><Relationship Id="rId3913" Type="http://schemas.openxmlformats.org/officeDocument/2006/relationships/hyperlink" Target="https://thunhoon.com/article/278411" TargetMode="External"/><Relationship Id="rId3912" Type="http://schemas.openxmlformats.org/officeDocument/2006/relationships/hyperlink" Target="https://thunhoon.com/article/278411" TargetMode="External"/><Relationship Id="rId3915" Type="http://schemas.openxmlformats.org/officeDocument/2006/relationships/hyperlink" Target="https://thunhoon.com/article/278410" TargetMode="External"/><Relationship Id="rId3914" Type="http://schemas.openxmlformats.org/officeDocument/2006/relationships/hyperlink" Target="https://thunhoon.com/article/278410" TargetMode="External"/><Relationship Id="rId3917" Type="http://schemas.openxmlformats.org/officeDocument/2006/relationships/hyperlink" Target="https://thunhoon.com/article/278396" TargetMode="External"/><Relationship Id="rId3916" Type="http://schemas.openxmlformats.org/officeDocument/2006/relationships/hyperlink" Target="https://thunhoon.com/article/278403" TargetMode="External"/><Relationship Id="rId3919" Type="http://schemas.openxmlformats.org/officeDocument/2006/relationships/hyperlink" Target="https://thunhoon.com/article/278380" TargetMode="External"/><Relationship Id="rId3918" Type="http://schemas.openxmlformats.org/officeDocument/2006/relationships/hyperlink" Target="https://thunhoon.com/article/278396" TargetMode="External"/><Relationship Id="rId6190" Type="http://schemas.openxmlformats.org/officeDocument/2006/relationships/hyperlink" Target="https://thunhoon.com/article/286969" TargetMode="External"/><Relationship Id="rId6182" Type="http://schemas.openxmlformats.org/officeDocument/2006/relationships/hyperlink" Target="https://thunhoon.com/article/286794" TargetMode="External"/><Relationship Id="rId6183" Type="http://schemas.openxmlformats.org/officeDocument/2006/relationships/hyperlink" Target="https://thunhoon.com/article/286793" TargetMode="External"/><Relationship Id="rId6180" Type="http://schemas.openxmlformats.org/officeDocument/2006/relationships/hyperlink" Target="https://thunhoon.com/article/286790" TargetMode="External"/><Relationship Id="rId6181" Type="http://schemas.openxmlformats.org/officeDocument/2006/relationships/hyperlink" Target="https://thunhoon.com/article/286794" TargetMode="External"/><Relationship Id="rId6186" Type="http://schemas.openxmlformats.org/officeDocument/2006/relationships/hyperlink" Target="https://thunhoon.com/article/286887" TargetMode="External"/><Relationship Id="rId6187" Type="http://schemas.openxmlformats.org/officeDocument/2006/relationships/hyperlink" Target="https://thunhoon.com/article/286851" TargetMode="External"/><Relationship Id="rId6184" Type="http://schemas.openxmlformats.org/officeDocument/2006/relationships/hyperlink" Target="https://thunhoon.com/article/286797" TargetMode="External"/><Relationship Id="rId6185" Type="http://schemas.openxmlformats.org/officeDocument/2006/relationships/hyperlink" Target="https://thunhoon.com/article/286833" TargetMode="External"/><Relationship Id="rId6188" Type="http://schemas.openxmlformats.org/officeDocument/2006/relationships/hyperlink" Target="https://thunhoon.com/article/286848" TargetMode="External"/><Relationship Id="rId6189" Type="http://schemas.openxmlformats.org/officeDocument/2006/relationships/hyperlink" Target="https://thunhoon.com/article/286848" TargetMode="External"/><Relationship Id="rId3900" Type="http://schemas.openxmlformats.org/officeDocument/2006/relationships/hyperlink" Target="https://thunhoon.com/article/278329" TargetMode="External"/><Relationship Id="rId3902" Type="http://schemas.openxmlformats.org/officeDocument/2006/relationships/hyperlink" Target="https://thunhoon.com/article/278306" TargetMode="External"/><Relationship Id="rId3901" Type="http://schemas.openxmlformats.org/officeDocument/2006/relationships/hyperlink" Target="https://thunhoon.com/article/278320" TargetMode="External"/><Relationship Id="rId3904" Type="http://schemas.openxmlformats.org/officeDocument/2006/relationships/hyperlink" Target="https://thunhoon.com/article/278303" TargetMode="External"/><Relationship Id="rId3903" Type="http://schemas.openxmlformats.org/officeDocument/2006/relationships/hyperlink" Target="https://thunhoon.com/article/278307" TargetMode="External"/><Relationship Id="rId3906" Type="http://schemas.openxmlformats.org/officeDocument/2006/relationships/hyperlink" Target="https://thunhoon.com/article/278436" TargetMode="External"/><Relationship Id="rId3905" Type="http://schemas.openxmlformats.org/officeDocument/2006/relationships/hyperlink" Target="https://thunhoon.com/article/278301" TargetMode="External"/><Relationship Id="rId3908" Type="http://schemas.openxmlformats.org/officeDocument/2006/relationships/hyperlink" Target="https://thunhoon.com/article/278436" TargetMode="External"/><Relationship Id="rId3907" Type="http://schemas.openxmlformats.org/officeDocument/2006/relationships/hyperlink" Target="https://thunhoon.com/article/278436" TargetMode="External"/><Relationship Id="rId3909" Type="http://schemas.openxmlformats.org/officeDocument/2006/relationships/hyperlink" Target="https://thunhoon.com/article/278414" TargetMode="External"/><Relationship Id="rId6171" Type="http://schemas.openxmlformats.org/officeDocument/2006/relationships/hyperlink" Target="https://thunhoon.com/article/286817" TargetMode="External"/><Relationship Id="rId6172" Type="http://schemas.openxmlformats.org/officeDocument/2006/relationships/hyperlink" Target="https://thunhoon.com/article/286817" TargetMode="External"/><Relationship Id="rId6170" Type="http://schemas.openxmlformats.org/officeDocument/2006/relationships/hyperlink" Target="https://thunhoon.com/article/286819" TargetMode="External"/><Relationship Id="rId6175" Type="http://schemas.openxmlformats.org/officeDocument/2006/relationships/hyperlink" Target="https://thunhoon.com/article/286812" TargetMode="External"/><Relationship Id="rId6176" Type="http://schemas.openxmlformats.org/officeDocument/2006/relationships/hyperlink" Target="https://thunhoon.com/article/286812" TargetMode="External"/><Relationship Id="rId6173" Type="http://schemas.openxmlformats.org/officeDocument/2006/relationships/hyperlink" Target="https://thunhoon.com/article/286816" TargetMode="External"/><Relationship Id="rId6174" Type="http://schemas.openxmlformats.org/officeDocument/2006/relationships/hyperlink" Target="https://thunhoon.com/article/286815" TargetMode="External"/><Relationship Id="rId6179" Type="http://schemas.openxmlformats.org/officeDocument/2006/relationships/hyperlink" Target="https://thunhoon.com/article/286790" TargetMode="External"/><Relationship Id="rId6177" Type="http://schemas.openxmlformats.org/officeDocument/2006/relationships/hyperlink" Target="https://thunhoon.com/article/286802" TargetMode="External"/><Relationship Id="rId6178" Type="http://schemas.openxmlformats.org/officeDocument/2006/relationships/hyperlink" Target="https://thunhoon.com/article/286771" TargetMode="External"/><Relationship Id="rId3931" Type="http://schemas.openxmlformats.org/officeDocument/2006/relationships/hyperlink" Target="https://thunhoon.com/article/278523" TargetMode="External"/><Relationship Id="rId2600" Type="http://schemas.openxmlformats.org/officeDocument/2006/relationships/hyperlink" Target="https://thunhoon.com/article/292633" TargetMode="External"/><Relationship Id="rId3930" Type="http://schemas.openxmlformats.org/officeDocument/2006/relationships/hyperlink" Target="https://thunhoon.com/article/278523" TargetMode="External"/><Relationship Id="rId2601" Type="http://schemas.openxmlformats.org/officeDocument/2006/relationships/hyperlink" Target="https://thunhoon.com/article/292634" TargetMode="External"/><Relationship Id="rId3933" Type="http://schemas.openxmlformats.org/officeDocument/2006/relationships/hyperlink" Target="https://thunhoon.com/article/278503" TargetMode="External"/><Relationship Id="rId2602" Type="http://schemas.openxmlformats.org/officeDocument/2006/relationships/hyperlink" Target="https://thunhoon.com/article/292638" TargetMode="External"/><Relationship Id="rId3932" Type="http://schemas.openxmlformats.org/officeDocument/2006/relationships/hyperlink" Target="https://thunhoon.com/article/278523" TargetMode="External"/><Relationship Id="rId2603" Type="http://schemas.openxmlformats.org/officeDocument/2006/relationships/hyperlink" Target="https://thunhoon.com/article/292638" TargetMode="External"/><Relationship Id="rId3935" Type="http://schemas.openxmlformats.org/officeDocument/2006/relationships/hyperlink" Target="https://thunhoon.com/article/278503" TargetMode="External"/><Relationship Id="rId2604" Type="http://schemas.openxmlformats.org/officeDocument/2006/relationships/hyperlink" Target="https://thunhoon.com/article/292640" TargetMode="External"/><Relationship Id="rId3934" Type="http://schemas.openxmlformats.org/officeDocument/2006/relationships/hyperlink" Target="https://thunhoon.com/article/278503" TargetMode="External"/><Relationship Id="rId2605" Type="http://schemas.openxmlformats.org/officeDocument/2006/relationships/hyperlink" Target="https://thunhoon.com/article/292640" TargetMode="External"/><Relationship Id="rId3937" Type="http://schemas.openxmlformats.org/officeDocument/2006/relationships/hyperlink" Target="https://thunhoon.com/article/278490" TargetMode="External"/><Relationship Id="rId2606" Type="http://schemas.openxmlformats.org/officeDocument/2006/relationships/hyperlink" Target="https://thunhoon.com/article/292644" TargetMode="External"/><Relationship Id="rId3936" Type="http://schemas.openxmlformats.org/officeDocument/2006/relationships/hyperlink" Target="https://thunhoon.com/article/278494" TargetMode="External"/><Relationship Id="rId808" Type="http://schemas.openxmlformats.org/officeDocument/2006/relationships/hyperlink" Target="https://thunhoon.com/article/288227" TargetMode="External"/><Relationship Id="rId2607" Type="http://schemas.openxmlformats.org/officeDocument/2006/relationships/hyperlink" Target="https://thunhoon.com/article/292644" TargetMode="External"/><Relationship Id="rId3939" Type="http://schemas.openxmlformats.org/officeDocument/2006/relationships/hyperlink" Target="https://thunhoon.com/article/278490" TargetMode="External"/><Relationship Id="rId807" Type="http://schemas.openxmlformats.org/officeDocument/2006/relationships/hyperlink" Target="https://thunhoon.com/article/288219" TargetMode="External"/><Relationship Id="rId2608" Type="http://schemas.openxmlformats.org/officeDocument/2006/relationships/hyperlink" Target="https://thunhoon.com/article/292647" TargetMode="External"/><Relationship Id="rId3938" Type="http://schemas.openxmlformats.org/officeDocument/2006/relationships/hyperlink" Target="https://thunhoon.com/article/278490" TargetMode="External"/><Relationship Id="rId806" Type="http://schemas.openxmlformats.org/officeDocument/2006/relationships/hyperlink" Target="https://thunhoon.com/article/288213" TargetMode="External"/><Relationship Id="rId2609" Type="http://schemas.openxmlformats.org/officeDocument/2006/relationships/hyperlink" Target="https://thunhoon.com/article/292647" TargetMode="External"/><Relationship Id="rId805" Type="http://schemas.openxmlformats.org/officeDocument/2006/relationships/hyperlink" Target="https://thunhoon.com/article/288210" TargetMode="External"/><Relationship Id="rId809" Type="http://schemas.openxmlformats.org/officeDocument/2006/relationships/hyperlink" Target="https://thunhoon.com/article/288227" TargetMode="External"/><Relationship Id="rId800" Type="http://schemas.openxmlformats.org/officeDocument/2006/relationships/hyperlink" Target="https://thunhoon.com/article/288206" TargetMode="External"/><Relationship Id="rId804" Type="http://schemas.openxmlformats.org/officeDocument/2006/relationships/hyperlink" Target="https://thunhoon.com/article/288209" TargetMode="External"/><Relationship Id="rId803" Type="http://schemas.openxmlformats.org/officeDocument/2006/relationships/hyperlink" Target="https://thunhoon.com/article/288207" TargetMode="External"/><Relationship Id="rId802" Type="http://schemas.openxmlformats.org/officeDocument/2006/relationships/hyperlink" Target="https://thunhoon.com/article/288207" TargetMode="External"/><Relationship Id="rId801" Type="http://schemas.openxmlformats.org/officeDocument/2006/relationships/hyperlink" Target="https://thunhoon.com/article/288206" TargetMode="External"/><Relationship Id="rId3920" Type="http://schemas.openxmlformats.org/officeDocument/2006/relationships/hyperlink" Target="https://thunhoon.com/article/278380" TargetMode="External"/><Relationship Id="rId3922" Type="http://schemas.openxmlformats.org/officeDocument/2006/relationships/hyperlink" Target="https://thunhoon.com/article/278383" TargetMode="External"/><Relationship Id="rId3921" Type="http://schemas.openxmlformats.org/officeDocument/2006/relationships/hyperlink" Target="https://thunhoon.com/article/278383" TargetMode="External"/><Relationship Id="rId3924" Type="http://schemas.openxmlformats.org/officeDocument/2006/relationships/hyperlink" Target="https://thunhoon.com/article/278382" TargetMode="External"/><Relationship Id="rId3923" Type="http://schemas.openxmlformats.org/officeDocument/2006/relationships/hyperlink" Target="https://thunhoon.com/article/278382" TargetMode="External"/><Relationship Id="rId3926" Type="http://schemas.openxmlformats.org/officeDocument/2006/relationships/hyperlink" Target="https://thunhoon.com/article/278387" TargetMode="External"/><Relationship Id="rId3925" Type="http://schemas.openxmlformats.org/officeDocument/2006/relationships/hyperlink" Target="https://thunhoon.com/article/278387" TargetMode="External"/><Relationship Id="rId3928" Type="http://schemas.openxmlformats.org/officeDocument/2006/relationships/hyperlink" Target="https://thunhoon.com/article/278427" TargetMode="External"/><Relationship Id="rId3927" Type="http://schemas.openxmlformats.org/officeDocument/2006/relationships/hyperlink" Target="https://thunhoon.com/article/278374" TargetMode="External"/><Relationship Id="rId3929" Type="http://schemas.openxmlformats.org/officeDocument/2006/relationships/hyperlink" Target="https://thunhoon.com/article/278426" TargetMode="External"/><Relationship Id="rId6193" Type="http://schemas.openxmlformats.org/officeDocument/2006/relationships/hyperlink" Target="https://thunhoon.com/article/286952" TargetMode="External"/><Relationship Id="rId6194" Type="http://schemas.openxmlformats.org/officeDocument/2006/relationships/hyperlink" Target="https://thunhoon.com/article/286942" TargetMode="External"/><Relationship Id="rId6191" Type="http://schemas.openxmlformats.org/officeDocument/2006/relationships/hyperlink" Target="https://thunhoon.com/article/286952" TargetMode="External"/><Relationship Id="rId6192" Type="http://schemas.openxmlformats.org/officeDocument/2006/relationships/hyperlink" Target="https://thunhoon.com/article/286952" TargetMode="External"/><Relationship Id="rId6197" Type="http://schemas.openxmlformats.org/officeDocument/2006/relationships/hyperlink" Target="https://thunhoon.com/article/286934" TargetMode="External"/><Relationship Id="rId6198" Type="http://schemas.openxmlformats.org/officeDocument/2006/relationships/hyperlink" Target="https://thunhoon.com/article/286926" TargetMode="External"/><Relationship Id="rId6195" Type="http://schemas.openxmlformats.org/officeDocument/2006/relationships/hyperlink" Target="https://thunhoon.com/article/286939" TargetMode="External"/><Relationship Id="rId6196" Type="http://schemas.openxmlformats.org/officeDocument/2006/relationships/hyperlink" Target="https://thunhoon.com/article/286939" TargetMode="External"/><Relationship Id="rId6199" Type="http://schemas.openxmlformats.org/officeDocument/2006/relationships/hyperlink" Target="https://thunhoon.com/article/286926" TargetMode="External"/><Relationship Id="rId7470" Type="http://schemas.openxmlformats.org/officeDocument/2006/relationships/hyperlink" Target="https://www.bangkokbiznews.com/finance/stock/1125096" TargetMode="External"/><Relationship Id="rId6142" Type="http://schemas.openxmlformats.org/officeDocument/2006/relationships/hyperlink" Target="https://thunhoon.com/article/286740" TargetMode="External"/><Relationship Id="rId7474" Type="http://schemas.openxmlformats.org/officeDocument/2006/relationships/hyperlink" Target="https://www.bangkokbiznews.com/finance/stock/1125094" TargetMode="External"/><Relationship Id="rId6143" Type="http://schemas.openxmlformats.org/officeDocument/2006/relationships/hyperlink" Target="https://thunhoon.com/article/286736" TargetMode="External"/><Relationship Id="rId7473" Type="http://schemas.openxmlformats.org/officeDocument/2006/relationships/hyperlink" Target="https://www.bangkokbiznews.com/finance/stock/1125094" TargetMode="External"/><Relationship Id="rId6140" Type="http://schemas.openxmlformats.org/officeDocument/2006/relationships/hyperlink" Target="https://thunhoon.com/article/286740" TargetMode="External"/><Relationship Id="rId7472" Type="http://schemas.openxmlformats.org/officeDocument/2006/relationships/hyperlink" Target="https://www.bangkokbiznews.com/finance/stock/1125096" TargetMode="External"/><Relationship Id="rId6141" Type="http://schemas.openxmlformats.org/officeDocument/2006/relationships/hyperlink" Target="https://thunhoon.com/article/286740" TargetMode="External"/><Relationship Id="rId7471" Type="http://schemas.openxmlformats.org/officeDocument/2006/relationships/hyperlink" Target="https://www.bangkokbiznews.com/finance/stock/1125096" TargetMode="External"/><Relationship Id="rId6146" Type="http://schemas.openxmlformats.org/officeDocument/2006/relationships/hyperlink" Target="https://thunhoon.com/article/286717" TargetMode="External"/><Relationship Id="rId7478" Type="http://schemas.openxmlformats.org/officeDocument/2006/relationships/hyperlink" Target="https://www.bangkokbiznews.com/finance/stock/1125077" TargetMode="External"/><Relationship Id="rId6147" Type="http://schemas.openxmlformats.org/officeDocument/2006/relationships/hyperlink" Target="https://thunhoon.com/article/286712" TargetMode="External"/><Relationship Id="rId7477" Type="http://schemas.openxmlformats.org/officeDocument/2006/relationships/hyperlink" Target="https://www.bangkokbiznews.com/finance/stock/1125077" TargetMode="External"/><Relationship Id="rId6144" Type="http://schemas.openxmlformats.org/officeDocument/2006/relationships/hyperlink" Target="https://thunhoon.com/article/286733" TargetMode="External"/><Relationship Id="rId7476" Type="http://schemas.openxmlformats.org/officeDocument/2006/relationships/hyperlink" Target="https://www.bangkokbiznews.com/finance/stock/1125077" TargetMode="External"/><Relationship Id="rId6145" Type="http://schemas.openxmlformats.org/officeDocument/2006/relationships/hyperlink" Target="https://thunhoon.com/article/286733" TargetMode="External"/><Relationship Id="rId7475" Type="http://schemas.openxmlformats.org/officeDocument/2006/relationships/hyperlink" Target="https://www.bangkokbiznews.com/finance/stock/1125079" TargetMode="External"/><Relationship Id="rId6148" Type="http://schemas.openxmlformats.org/officeDocument/2006/relationships/hyperlink" Target="https://thunhoon.com/article/286677" TargetMode="External"/><Relationship Id="rId6149" Type="http://schemas.openxmlformats.org/officeDocument/2006/relationships/hyperlink" Target="https://thunhoon.com/article/286690" TargetMode="External"/><Relationship Id="rId7479" Type="http://schemas.openxmlformats.org/officeDocument/2006/relationships/hyperlink" Target="https://www.bangkokbiznews.com/finance/stock/1125046" TargetMode="External"/><Relationship Id="rId6131" Type="http://schemas.openxmlformats.org/officeDocument/2006/relationships/hyperlink" Target="https://thunhoon.com/article/286613" TargetMode="External"/><Relationship Id="rId7463" Type="http://schemas.openxmlformats.org/officeDocument/2006/relationships/hyperlink" Target="https://www.bangkokbiznews.com/finance/stock/1125199" TargetMode="External"/><Relationship Id="rId6132" Type="http://schemas.openxmlformats.org/officeDocument/2006/relationships/hyperlink" Target="https://thunhoon.com/article/286613" TargetMode="External"/><Relationship Id="rId7462" Type="http://schemas.openxmlformats.org/officeDocument/2006/relationships/hyperlink" Target="https://www.bangkokbiznews.com/finance/stock/1125199" TargetMode="External"/><Relationship Id="rId7461" Type="http://schemas.openxmlformats.org/officeDocument/2006/relationships/hyperlink" Target="https://www.bangkokbiznews.com/finance/stock/1125217" TargetMode="External"/><Relationship Id="rId6130" Type="http://schemas.openxmlformats.org/officeDocument/2006/relationships/hyperlink" Target="https://thunhoon.com/article/286632" TargetMode="External"/><Relationship Id="rId7460" Type="http://schemas.openxmlformats.org/officeDocument/2006/relationships/hyperlink" Target="https://www.bangkokbiznews.com/finance/stock/1125220" TargetMode="External"/><Relationship Id="rId6135" Type="http://schemas.openxmlformats.org/officeDocument/2006/relationships/hyperlink" Target="https://thunhoon.com/article/286770" TargetMode="External"/><Relationship Id="rId7467" Type="http://schemas.openxmlformats.org/officeDocument/2006/relationships/hyperlink" Target="https://www.bangkokbiznews.com/finance/stock/1125100" TargetMode="External"/><Relationship Id="rId6136" Type="http://schemas.openxmlformats.org/officeDocument/2006/relationships/hyperlink" Target="https://thunhoon.com/article/286769" TargetMode="External"/><Relationship Id="rId7466" Type="http://schemas.openxmlformats.org/officeDocument/2006/relationships/hyperlink" Target="https://www.bangkokbiznews.com/finance/stock/1125102" TargetMode="External"/><Relationship Id="rId6133" Type="http://schemas.openxmlformats.org/officeDocument/2006/relationships/hyperlink" Target="https://thunhoon.com/article/286777" TargetMode="External"/><Relationship Id="rId7465" Type="http://schemas.openxmlformats.org/officeDocument/2006/relationships/hyperlink" Target="https://www.bangkokbiznews.com/finance/stock/1125102" TargetMode="External"/><Relationship Id="rId6134" Type="http://schemas.openxmlformats.org/officeDocument/2006/relationships/hyperlink" Target="https://thunhoon.com/article/286775" TargetMode="External"/><Relationship Id="rId7464" Type="http://schemas.openxmlformats.org/officeDocument/2006/relationships/hyperlink" Target="https://www.bangkokbiznews.com/finance/stock/1125102" TargetMode="External"/><Relationship Id="rId6139" Type="http://schemas.openxmlformats.org/officeDocument/2006/relationships/hyperlink" Target="https://thunhoon.com/article/286755" TargetMode="External"/><Relationship Id="rId6137" Type="http://schemas.openxmlformats.org/officeDocument/2006/relationships/hyperlink" Target="https://thunhoon.com/article/286769" TargetMode="External"/><Relationship Id="rId7469" Type="http://schemas.openxmlformats.org/officeDocument/2006/relationships/hyperlink" Target="https://www.bangkokbiznews.com/finance/stock/1125096" TargetMode="External"/><Relationship Id="rId6138" Type="http://schemas.openxmlformats.org/officeDocument/2006/relationships/hyperlink" Target="https://thunhoon.com/article/286769" TargetMode="External"/><Relationship Id="rId7468" Type="http://schemas.openxmlformats.org/officeDocument/2006/relationships/hyperlink" Target="https://www.bangkokbiznews.com/finance/stock/1125100" TargetMode="External"/><Relationship Id="rId6160" Type="http://schemas.openxmlformats.org/officeDocument/2006/relationships/hyperlink" Target="https://thunhoon.com/article/286846" TargetMode="External"/><Relationship Id="rId7492" Type="http://schemas.openxmlformats.org/officeDocument/2006/relationships/hyperlink" Target="https://www.bangkokbiznews.com/finance/stock/1124927" TargetMode="External"/><Relationship Id="rId6161" Type="http://schemas.openxmlformats.org/officeDocument/2006/relationships/hyperlink" Target="https://thunhoon.com/article/286838" TargetMode="External"/><Relationship Id="rId7491" Type="http://schemas.openxmlformats.org/officeDocument/2006/relationships/hyperlink" Target="https://www.bangkokbiznews.com/finance/stock/1124949" TargetMode="External"/><Relationship Id="rId7490" Type="http://schemas.openxmlformats.org/officeDocument/2006/relationships/hyperlink" Target="https://www.bangkokbiznews.com/finance/stock/1124949" TargetMode="External"/><Relationship Id="rId6164" Type="http://schemas.openxmlformats.org/officeDocument/2006/relationships/hyperlink" Target="https://thunhoon.com/article/286827" TargetMode="External"/><Relationship Id="rId7496" Type="http://schemas.openxmlformats.org/officeDocument/2006/relationships/hyperlink" Target="https://www.bangkokbiznews.com/finance/stock/1124647" TargetMode="External"/><Relationship Id="rId6165" Type="http://schemas.openxmlformats.org/officeDocument/2006/relationships/hyperlink" Target="https://thunhoon.com/article/286826" TargetMode="External"/><Relationship Id="rId7495" Type="http://schemas.openxmlformats.org/officeDocument/2006/relationships/hyperlink" Target="https://www.bangkokbiznews.com/finance/stock/1124899" TargetMode="External"/><Relationship Id="rId6162" Type="http://schemas.openxmlformats.org/officeDocument/2006/relationships/hyperlink" Target="https://thunhoon.com/article/286831" TargetMode="External"/><Relationship Id="rId7494" Type="http://schemas.openxmlformats.org/officeDocument/2006/relationships/hyperlink" Target="https://www.bangkokbiznews.com/finance/stock/1124899" TargetMode="External"/><Relationship Id="rId6163" Type="http://schemas.openxmlformats.org/officeDocument/2006/relationships/hyperlink" Target="https://thunhoon.com/article/286829" TargetMode="External"/><Relationship Id="rId7493" Type="http://schemas.openxmlformats.org/officeDocument/2006/relationships/hyperlink" Target="https://www.bangkokbiznews.com/finance/stock/1124927" TargetMode="External"/><Relationship Id="rId6168" Type="http://schemas.openxmlformats.org/officeDocument/2006/relationships/hyperlink" Target="https://thunhoon.com/article/286825" TargetMode="External"/><Relationship Id="rId6169" Type="http://schemas.openxmlformats.org/officeDocument/2006/relationships/hyperlink" Target="https://thunhoon.com/article/286819" TargetMode="External"/><Relationship Id="rId7499" Type="http://schemas.openxmlformats.org/officeDocument/2006/relationships/hyperlink" Target="https://www.bangkokbiznews.com/finance/stock/1124704" TargetMode="External"/><Relationship Id="rId6166" Type="http://schemas.openxmlformats.org/officeDocument/2006/relationships/hyperlink" Target="https://thunhoon.com/article/286825" TargetMode="External"/><Relationship Id="rId7498" Type="http://schemas.openxmlformats.org/officeDocument/2006/relationships/hyperlink" Target="https://www.bangkokbiznews.com/finance/stock/1124704" TargetMode="External"/><Relationship Id="rId6167" Type="http://schemas.openxmlformats.org/officeDocument/2006/relationships/hyperlink" Target="https://thunhoon.com/article/286825" TargetMode="External"/><Relationship Id="rId7497" Type="http://schemas.openxmlformats.org/officeDocument/2006/relationships/hyperlink" Target="https://www.bangkokbiznews.com/finance/stock/1124886" TargetMode="External"/><Relationship Id="rId7481" Type="http://schemas.openxmlformats.org/officeDocument/2006/relationships/hyperlink" Target="https://www.bangkokbiznews.com/finance/stock/1125044" TargetMode="External"/><Relationship Id="rId6150" Type="http://schemas.openxmlformats.org/officeDocument/2006/relationships/hyperlink" Target="https://thunhoon.com/article/286699" TargetMode="External"/><Relationship Id="rId7480" Type="http://schemas.openxmlformats.org/officeDocument/2006/relationships/hyperlink" Target="https://www.bangkokbiznews.com/finance/stock/1125046" TargetMode="External"/><Relationship Id="rId6153" Type="http://schemas.openxmlformats.org/officeDocument/2006/relationships/hyperlink" Target="https://thunhoon.com/article/286864" TargetMode="External"/><Relationship Id="rId7485" Type="http://schemas.openxmlformats.org/officeDocument/2006/relationships/hyperlink" Target="https://www.bangkokbiznews.com/finance/stock/1125002" TargetMode="External"/><Relationship Id="rId6154" Type="http://schemas.openxmlformats.org/officeDocument/2006/relationships/hyperlink" Target="https://thunhoon.com/article/286855" TargetMode="External"/><Relationship Id="rId7484" Type="http://schemas.openxmlformats.org/officeDocument/2006/relationships/hyperlink" Target="https://www.bangkokbiznews.com/finance/stock/1125012" TargetMode="External"/><Relationship Id="rId6151" Type="http://schemas.openxmlformats.org/officeDocument/2006/relationships/hyperlink" Target="https://thunhoon.com/article/286699" TargetMode="External"/><Relationship Id="rId7483" Type="http://schemas.openxmlformats.org/officeDocument/2006/relationships/hyperlink" Target="https://www.bangkokbiznews.com/finance/stock/1125032" TargetMode="External"/><Relationship Id="rId6152" Type="http://schemas.openxmlformats.org/officeDocument/2006/relationships/hyperlink" Target="https://thunhoon.com/article/286698" TargetMode="External"/><Relationship Id="rId7482" Type="http://schemas.openxmlformats.org/officeDocument/2006/relationships/hyperlink" Target="https://www.bangkokbiznews.com/finance/stock/1125039" TargetMode="External"/><Relationship Id="rId6157" Type="http://schemas.openxmlformats.org/officeDocument/2006/relationships/hyperlink" Target="https://thunhoon.com/article/286847" TargetMode="External"/><Relationship Id="rId7489" Type="http://schemas.openxmlformats.org/officeDocument/2006/relationships/hyperlink" Target="https://www.bangkokbiznews.com/finance/stock/1124993" TargetMode="External"/><Relationship Id="rId6158" Type="http://schemas.openxmlformats.org/officeDocument/2006/relationships/hyperlink" Target="https://thunhoon.com/article/286847" TargetMode="External"/><Relationship Id="rId7488" Type="http://schemas.openxmlformats.org/officeDocument/2006/relationships/hyperlink" Target="https://www.bangkokbiznews.com/finance/stock/1124993" TargetMode="External"/><Relationship Id="rId6155" Type="http://schemas.openxmlformats.org/officeDocument/2006/relationships/hyperlink" Target="https://thunhoon.com/article/286855" TargetMode="External"/><Relationship Id="rId7487" Type="http://schemas.openxmlformats.org/officeDocument/2006/relationships/hyperlink" Target="https://www.bangkokbiznews.com/finance/stock/1124993" TargetMode="External"/><Relationship Id="rId6156" Type="http://schemas.openxmlformats.org/officeDocument/2006/relationships/hyperlink" Target="https://thunhoon.com/article/286855" TargetMode="External"/><Relationship Id="rId7486" Type="http://schemas.openxmlformats.org/officeDocument/2006/relationships/hyperlink" Target="https://www.bangkokbiznews.com/finance/stock/1124993" TargetMode="External"/><Relationship Id="rId6159" Type="http://schemas.openxmlformats.org/officeDocument/2006/relationships/hyperlink" Target="https://thunhoon.com/article/286846" TargetMode="External"/><Relationship Id="rId1334" Type="http://schemas.openxmlformats.org/officeDocument/2006/relationships/hyperlink" Target="https://thunhoon.com/article/289482" TargetMode="External"/><Relationship Id="rId2665" Type="http://schemas.openxmlformats.org/officeDocument/2006/relationships/hyperlink" Target="https://thunhoon.com/article/292737" TargetMode="External"/><Relationship Id="rId3997" Type="http://schemas.openxmlformats.org/officeDocument/2006/relationships/hyperlink" Target="https://thunhoon.com/article/278790" TargetMode="External"/><Relationship Id="rId1335" Type="http://schemas.openxmlformats.org/officeDocument/2006/relationships/hyperlink" Target="https://thunhoon.com/article/289482" TargetMode="External"/><Relationship Id="rId2666" Type="http://schemas.openxmlformats.org/officeDocument/2006/relationships/hyperlink" Target="https://thunhoon.com/article/292765" TargetMode="External"/><Relationship Id="rId3996" Type="http://schemas.openxmlformats.org/officeDocument/2006/relationships/hyperlink" Target="https://thunhoon.com/article/278796" TargetMode="External"/><Relationship Id="rId1336" Type="http://schemas.openxmlformats.org/officeDocument/2006/relationships/hyperlink" Target="https://thunhoon.com/article/289482" TargetMode="External"/><Relationship Id="rId2667" Type="http://schemas.openxmlformats.org/officeDocument/2006/relationships/hyperlink" Target="https://thunhoon.com/article/292765" TargetMode="External"/><Relationship Id="rId3999" Type="http://schemas.openxmlformats.org/officeDocument/2006/relationships/hyperlink" Target="https://thunhoon.com/article/278789" TargetMode="External"/><Relationship Id="rId1337" Type="http://schemas.openxmlformats.org/officeDocument/2006/relationships/hyperlink" Target="https://thunhoon.com/article/289487" TargetMode="External"/><Relationship Id="rId2668" Type="http://schemas.openxmlformats.org/officeDocument/2006/relationships/hyperlink" Target="https://thunhoon.com/article/292726" TargetMode="External"/><Relationship Id="rId3998" Type="http://schemas.openxmlformats.org/officeDocument/2006/relationships/hyperlink" Target="https://thunhoon.com/article/278790" TargetMode="External"/><Relationship Id="rId1338" Type="http://schemas.openxmlformats.org/officeDocument/2006/relationships/hyperlink" Target="https://thunhoon.com/article/289487" TargetMode="External"/><Relationship Id="rId2669" Type="http://schemas.openxmlformats.org/officeDocument/2006/relationships/hyperlink" Target="https://thunhoon.com/article/292760" TargetMode="External"/><Relationship Id="rId1339" Type="http://schemas.openxmlformats.org/officeDocument/2006/relationships/hyperlink" Target="https://thunhoon.com/article/289489" TargetMode="External"/><Relationship Id="rId745" Type="http://schemas.openxmlformats.org/officeDocument/2006/relationships/hyperlink" Target="https://thunhoon.com/article/288083" TargetMode="External"/><Relationship Id="rId744" Type="http://schemas.openxmlformats.org/officeDocument/2006/relationships/hyperlink" Target="https://thunhoon.com/article/288083" TargetMode="External"/><Relationship Id="rId743" Type="http://schemas.openxmlformats.org/officeDocument/2006/relationships/hyperlink" Target="https://thunhoon.com/article/288081" TargetMode="External"/><Relationship Id="rId742" Type="http://schemas.openxmlformats.org/officeDocument/2006/relationships/hyperlink" Target="https://thunhoon.com/article/288080" TargetMode="External"/><Relationship Id="rId749" Type="http://schemas.openxmlformats.org/officeDocument/2006/relationships/hyperlink" Target="https://thunhoon.com/article/288077" TargetMode="External"/><Relationship Id="rId748" Type="http://schemas.openxmlformats.org/officeDocument/2006/relationships/hyperlink" Target="https://thunhoon.com/article/288076" TargetMode="External"/><Relationship Id="rId747" Type="http://schemas.openxmlformats.org/officeDocument/2006/relationships/hyperlink" Target="https://thunhoon.com/article/288076" TargetMode="External"/><Relationship Id="rId746" Type="http://schemas.openxmlformats.org/officeDocument/2006/relationships/hyperlink" Target="https://thunhoon.com/article/288083" TargetMode="External"/><Relationship Id="rId3991" Type="http://schemas.openxmlformats.org/officeDocument/2006/relationships/hyperlink" Target="https://thunhoon.com/article/278821" TargetMode="External"/><Relationship Id="rId2660" Type="http://schemas.openxmlformats.org/officeDocument/2006/relationships/hyperlink" Target="https://thunhoon.com/article/292782" TargetMode="External"/><Relationship Id="rId3990" Type="http://schemas.openxmlformats.org/officeDocument/2006/relationships/hyperlink" Target="https://thunhoon.com/article/278821" TargetMode="External"/><Relationship Id="rId741" Type="http://schemas.openxmlformats.org/officeDocument/2006/relationships/hyperlink" Target="https://thunhoon.com/article/288080" TargetMode="External"/><Relationship Id="rId1330" Type="http://schemas.openxmlformats.org/officeDocument/2006/relationships/hyperlink" Target="https://thunhoon.com/article/289441" TargetMode="External"/><Relationship Id="rId2661" Type="http://schemas.openxmlformats.org/officeDocument/2006/relationships/hyperlink" Target="https://thunhoon.com/article/292720" TargetMode="External"/><Relationship Id="rId3993" Type="http://schemas.openxmlformats.org/officeDocument/2006/relationships/hyperlink" Target="https://thunhoon.com/article/278818" TargetMode="External"/><Relationship Id="rId740" Type="http://schemas.openxmlformats.org/officeDocument/2006/relationships/hyperlink" Target="https://thunhoon.com/article/288074" TargetMode="External"/><Relationship Id="rId1331" Type="http://schemas.openxmlformats.org/officeDocument/2006/relationships/hyperlink" Target="https://thunhoon.com/article/289479" TargetMode="External"/><Relationship Id="rId2662" Type="http://schemas.openxmlformats.org/officeDocument/2006/relationships/hyperlink" Target="https://thunhoon.com/article/292720" TargetMode="External"/><Relationship Id="rId3992" Type="http://schemas.openxmlformats.org/officeDocument/2006/relationships/hyperlink" Target="https://thunhoon.com/article/278821" TargetMode="External"/><Relationship Id="rId1332" Type="http://schemas.openxmlformats.org/officeDocument/2006/relationships/hyperlink" Target="https://thunhoon.com/article/289481" TargetMode="External"/><Relationship Id="rId2663" Type="http://schemas.openxmlformats.org/officeDocument/2006/relationships/hyperlink" Target="https://thunhoon.com/article/292737" TargetMode="External"/><Relationship Id="rId3995" Type="http://schemas.openxmlformats.org/officeDocument/2006/relationships/hyperlink" Target="https://thunhoon.com/article/278796" TargetMode="External"/><Relationship Id="rId1333" Type="http://schemas.openxmlformats.org/officeDocument/2006/relationships/hyperlink" Target="https://thunhoon.com/article/289481" TargetMode="External"/><Relationship Id="rId2664" Type="http://schemas.openxmlformats.org/officeDocument/2006/relationships/hyperlink" Target="https://thunhoon.com/article/292737" TargetMode="External"/><Relationship Id="rId3994" Type="http://schemas.openxmlformats.org/officeDocument/2006/relationships/hyperlink" Target="https://thunhoon.com/article/278818" TargetMode="External"/><Relationship Id="rId1323" Type="http://schemas.openxmlformats.org/officeDocument/2006/relationships/hyperlink" Target="https://thunhoon.com/article/289458" TargetMode="External"/><Relationship Id="rId2654" Type="http://schemas.openxmlformats.org/officeDocument/2006/relationships/hyperlink" Target="https://thunhoon.com/article/292756" TargetMode="External"/><Relationship Id="rId3986" Type="http://schemas.openxmlformats.org/officeDocument/2006/relationships/hyperlink" Target="https://thunhoon.com/article/278687" TargetMode="External"/><Relationship Id="rId1324" Type="http://schemas.openxmlformats.org/officeDocument/2006/relationships/hyperlink" Target="https://thunhoon.com/article/289459" TargetMode="External"/><Relationship Id="rId2655" Type="http://schemas.openxmlformats.org/officeDocument/2006/relationships/hyperlink" Target="https://thunhoon.com/article/292758" TargetMode="External"/><Relationship Id="rId3985" Type="http://schemas.openxmlformats.org/officeDocument/2006/relationships/hyperlink" Target="https://thunhoon.com/article/278688" TargetMode="External"/><Relationship Id="rId1325" Type="http://schemas.openxmlformats.org/officeDocument/2006/relationships/hyperlink" Target="https://thunhoon.com/article/289461" TargetMode="External"/><Relationship Id="rId2656" Type="http://schemas.openxmlformats.org/officeDocument/2006/relationships/hyperlink" Target="https://thunhoon.com/article/292763" TargetMode="External"/><Relationship Id="rId3988" Type="http://schemas.openxmlformats.org/officeDocument/2006/relationships/hyperlink" Target="https://thunhoon.com/article/278693" TargetMode="External"/><Relationship Id="rId1326" Type="http://schemas.openxmlformats.org/officeDocument/2006/relationships/hyperlink" Target="https://thunhoon.com/article/289463" TargetMode="External"/><Relationship Id="rId2657" Type="http://schemas.openxmlformats.org/officeDocument/2006/relationships/hyperlink" Target="https://thunhoon.com/article/292773" TargetMode="External"/><Relationship Id="rId3987" Type="http://schemas.openxmlformats.org/officeDocument/2006/relationships/hyperlink" Target="https://thunhoon.com/article/278693" TargetMode="External"/><Relationship Id="rId1327" Type="http://schemas.openxmlformats.org/officeDocument/2006/relationships/hyperlink" Target="https://thunhoon.com/article/289463" TargetMode="External"/><Relationship Id="rId2658" Type="http://schemas.openxmlformats.org/officeDocument/2006/relationships/hyperlink" Target="https://thunhoon.com/article/292773" TargetMode="External"/><Relationship Id="rId1328" Type="http://schemas.openxmlformats.org/officeDocument/2006/relationships/hyperlink" Target="https://thunhoon.com/article/289464" TargetMode="External"/><Relationship Id="rId2659" Type="http://schemas.openxmlformats.org/officeDocument/2006/relationships/hyperlink" Target="https://thunhoon.com/article/292782" TargetMode="External"/><Relationship Id="rId3989" Type="http://schemas.openxmlformats.org/officeDocument/2006/relationships/hyperlink" Target="https://thunhoon.com/article/278837" TargetMode="External"/><Relationship Id="rId1329" Type="http://schemas.openxmlformats.org/officeDocument/2006/relationships/hyperlink" Target="https://thunhoon.com/article/289464" TargetMode="External"/><Relationship Id="rId739" Type="http://schemas.openxmlformats.org/officeDocument/2006/relationships/hyperlink" Target="https://thunhoon.com/article/288074" TargetMode="External"/><Relationship Id="rId734" Type="http://schemas.openxmlformats.org/officeDocument/2006/relationships/hyperlink" Target="https://thunhoon.com/article/288062" TargetMode="External"/><Relationship Id="rId733" Type="http://schemas.openxmlformats.org/officeDocument/2006/relationships/hyperlink" Target="https://thunhoon.com/article/288060" TargetMode="External"/><Relationship Id="rId732" Type="http://schemas.openxmlformats.org/officeDocument/2006/relationships/hyperlink" Target="https://thunhoon.com/article/288058" TargetMode="External"/><Relationship Id="rId731" Type="http://schemas.openxmlformats.org/officeDocument/2006/relationships/hyperlink" Target="https://thunhoon.com/article/288058" TargetMode="External"/><Relationship Id="rId738" Type="http://schemas.openxmlformats.org/officeDocument/2006/relationships/hyperlink" Target="https://thunhoon.com/article/288074" TargetMode="External"/><Relationship Id="rId737" Type="http://schemas.openxmlformats.org/officeDocument/2006/relationships/hyperlink" Target="https://thunhoon.com/article/288067" TargetMode="External"/><Relationship Id="rId736" Type="http://schemas.openxmlformats.org/officeDocument/2006/relationships/hyperlink" Target="https://thunhoon.com/article/288065" TargetMode="External"/><Relationship Id="rId735" Type="http://schemas.openxmlformats.org/officeDocument/2006/relationships/hyperlink" Target="https://thunhoon.com/article/288065" TargetMode="External"/><Relationship Id="rId3980" Type="http://schemas.openxmlformats.org/officeDocument/2006/relationships/hyperlink" Target="https://thunhoon.com/article/278706" TargetMode="External"/><Relationship Id="rId730" Type="http://schemas.openxmlformats.org/officeDocument/2006/relationships/hyperlink" Target="https://thunhoon.com/article/288057" TargetMode="External"/><Relationship Id="rId2650" Type="http://schemas.openxmlformats.org/officeDocument/2006/relationships/hyperlink" Target="https://thunhoon.com/article/292747" TargetMode="External"/><Relationship Id="rId3982" Type="http://schemas.openxmlformats.org/officeDocument/2006/relationships/hyperlink" Target="https://thunhoon.com/article/278689" TargetMode="External"/><Relationship Id="rId1320" Type="http://schemas.openxmlformats.org/officeDocument/2006/relationships/hyperlink" Target="https://thunhoon.com/article/289467" TargetMode="External"/><Relationship Id="rId2651" Type="http://schemas.openxmlformats.org/officeDocument/2006/relationships/hyperlink" Target="https://thunhoon.com/article/292747" TargetMode="External"/><Relationship Id="rId3981" Type="http://schemas.openxmlformats.org/officeDocument/2006/relationships/hyperlink" Target="https://thunhoon.com/article/278689" TargetMode="External"/><Relationship Id="rId1321" Type="http://schemas.openxmlformats.org/officeDocument/2006/relationships/hyperlink" Target="https://thunhoon.com/article/289467" TargetMode="External"/><Relationship Id="rId2652" Type="http://schemas.openxmlformats.org/officeDocument/2006/relationships/hyperlink" Target="https://thunhoon.com/article/292751" TargetMode="External"/><Relationship Id="rId3984" Type="http://schemas.openxmlformats.org/officeDocument/2006/relationships/hyperlink" Target="https://thunhoon.com/article/278689" TargetMode="External"/><Relationship Id="rId1322" Type="http://schemas.openxmlformats.org/officeDocument/2006/relationships/hyperlink" Target="https://thunhoon.com/article/289467" TargetMode="External"/><Relationship Id="rId2653" Type="http://schemas.openxmlformats.org/officeDocument/2006/relationships/hyperlink" Target="https://thunhoon.com/article/292756" TargetMode="External"/><Relationship Id="rId3983" Type="http://schemas.openxmlformats.org/officeDocument/2006/relationships/hyperlink" Target="https://thunhoon.com/article/278689" TargetMode="External"/><Relationship Id="rId1356" Type="http://schemas.openxmlformats.org/officeDocument/2006/relationships/hyperlink" Target="https://thunhoon.com/article/289545" TargetMode="External"/><Relationship Id="rId2687" Type="http://schemas.openxmlformats.org/officeDocument/2006/relationships/hyperlink" Target="https://thunhoon.com/article/292829" TargetMode="External"/><Relationship Id="rId1357" Type="http://schemas.openxmlformats.org/officeDocument/2006/relationships/hyperlink" Target="https://thunhoon.com/article/289547" TargetMode="External"/><Relationship Id="rId2688" Type="http://schemas.openxmlformats.org/officeDocument/2006/relationships/hyperlink" Target="https://thunhoon.com/article/292836" TargetMode="External"/><Relationship Id="rId1358" Type="http://schemas.openxmlformats.org/officeDocument/2006/relationships/hyperlink" Target="https://thunhoon.com/article/289556" TargetMode="External"/><Relationship Id="rId2689" Type="http://schemas.openxmlformats.org/officeDocument/2006/relationships/hyperlink" Target="https://thunhoon.com/article/292838" TargetMode="External"/><Relationship Id="rId1359" Type="http://schemas.openxmlformats.org/officeDocument/2006/relationships/hyperlink" Target="https://thunhoon.com/article/289556" TargetMode="External"/><Relationship Id="rId767" Type="http://schemas.openxmlformats.org/officeDocument/2006/relationships/hyperlink" Target="https://thunhoon.com/article/288136" TargetMode="External"/><Relationship Id="rId766" Type="http://schemas.openxmlformats.org/officeDocument/2006/relationships/hyperlink" Target="https://thunhoon.com/article/288132" TargetMode="External"/><Relationship Id="rId765" Type="http://schemas.openxmlformats.org/officeDocument/2006/relationships/hyperlink" Target="https://thunhoon.com/article/288120" TargetMode="External"/><Relationship Id="rId764" Type="http://schemas.openxmlformats.org/officeDocument/2006/relationships/hyperlink" Target="https://thunhoon.com/article/288115" TargetMode="External"/><Relationship Id="rId769" Type="http://schemas.openxmlformats.org/officeDocument/2006/relationships/hyperlink" Target="https://thunhoon.com/article/288151" TargetMode="External"/><Relationship Id="rId768" Type="http://schemas.openxmlformats.org/officeDocument/2006/relationships/hyperlink" Target="https://thunhoon.com/article/288150" TargetMode="External"/><Relationship Id="rId2680" Type="http://schemas.openxmlformats.org/officeDocument/2006/relationships/hyperlink" Target="https://thunhoon.com/article/292817" TargetMode="External"/><Relationship Id="rId1350" Type="http://schemas.openxmlformats.org/officeDocument/2006/relationships/hyperlink" Target="https://thunhoon.com/article/289516" TargetMode="External"/><Relationship Id="rId2681" Type="http://schemas.openxmlformats.org/officeDocument/2006/relationships/hyperlink" Target="https://thunhoon.com/article/292818" TargetMode="External"/><Relationship Id="rId1351" Type="http://schemas.openxmlformats.org/officeDocument/2006/relationships/hyperlink" Target="https://thunhoon.com/article/289518" TargetMode="External"/><Relationship Id="rId2682" Type="http://schemas.openxmlformats.org/officeDocument/2006/relationships/hyperlink" Target="https://thunhoon.com/article/292826" TargetMode="External"/><Relationship Id="rId763" Type="http://schemas.openxmlformats.org/officeDocument/2006/relationships/hyperlink" Target="https://thunhoon.com/article/288111" TargetMode="External"/><Relationship Id="rId1352" Type="http://schemas.openxmlformats.org/officeDocument/2006/relationships/hyperlink" Target="https://thunhoon.com/article/289518" TargetMode="External"/><Relationship Id="rId2683" Type="http://schemas.openxmlformats.org/officeDocument/2006/relationships/hyperlink" Target="https://thunhoon.com/article/292826" TargetMode="External"/><Relationship Id="rId762" Type="http://schemas.openxmlformats.org/officeDocument/2006/relationships/hyperlink" Target="https://thunhoon.com/article/288111" TargetMode="External"/><Relationship Id="rId1353" Type="http://schemas.openxmlformats.org/officeDocument/2006/relationships/hyperlink" Target="https://thunhoon.com/article/289537" TargetMode="External"/><Relationship Id="rId2684" Type="http://schemas.openxmlformats.org/officeDocument/2006/relationships/hyperlink" Target="https://thunhoon.com/article/292830" TargetMode="External"/><Relationship Id="rId761" Type="http://schemas.openxmlformats.org/officeDocument/2006/relationships/hyperlink" Target="https://thunhoon.com/article/288108" TargetMode="External"/><Relationship Id="rId1354" Type="http://schemas.openxmlformats.org/officeDocument/2006/relationships/hyperlink" Target="https://thunhoon.com/article/289552" TargetMode="External"/><Relationship Id="rId2685" Type="http://schemas.openxmlformats.org/officeDocument/2006/relationships/hyperlink" Target="https://thunhoon.com/article/292830" TargetMode="External"/><Relationship Id="rId760" Type="http://schemas.openxmlformats.org/officeDocument/2006/relationships/hyperlink" Target="https://thunhoon.com/article/288102" TargetMode="External"/><Relationship Id="rId1355" Type="http://schemas.openxmlformats.org/officeDocument/2006/relationships/hyperlink" Target="https://thunhoon.com/article/289544" TargetMode="External"/><Relationship Id="rId2686" Type="http://schemas.openxmlformats.org/officeDocument/2006/relationships/hyperlink" Target="https://thunhoon.com/article/292829" TargetMode="External"/><Relationship Id="rId1345" Type="http://schemas.openxmlformats.org/officeDocument/2006/relationships/hyperlink" Target="https://thunhoon.com/article/289499" TargetMode="External"/><Relationship Id="rId2676" Type="http://schemas.openxmlformats.org/officeDocument/2006/relationships/hyperlink" Target="https://thunhoon.com/article/292800" TargetMode="External"/><Relationship Id="rId1346" Type="http://schemas.openxmlformats.org/officeDocument/2006/relationships/hyperlink" Target="https://thunhoon.com/article/289503" TargetMode="External"/><Relationship Id="rId2677" Type="http://schemas.openxmlformats.org/officeDocument/2006/relationships/hyperlink" Target="https://thunhoon.com/article/292802" TargetMode="External"/><Relationship Id="rId1347" Type="http://schemas.openxmlformats.org/officeDocument/2006/relationships/hyperlink" Target="https://thunhoon.com/article/289503" TargetMode="External"/><Relationship Id="rId2678" Type="http://schemas.openxmlformats.org/officeDocument/2006/relationships/hyperlink" Target="https://thunhoon.com/article/292816" TargetMode="External"/><Relationship Id="rId1348" Type="http://schemas.openxmlformats.org/officeDocument/2006/relationships/hyperlink" Target="https://thunhoon.com/article/289503" TargetMode="External"/><Relationship Id="rId2679" Type="http://schemas.openxmlformats.org/officeDocument/2006/relationships/hyperlink" Target="https://thunhoon.com/article/292816" TargetMode="External"/><Relationship Id="rId1349" Type="http://schemas.openxmlformats.org/officeDocument/2006/relationships/hyperlink" Target="https://thunhoon.com/article/289516" TargetMode="External"/><Relationship Id="rId756" Type="http://schemas.openxmlformats.org/officeDocument/2006/relationships/hyperlink" Target="https://thunhoon.com/article/288099" TargetMode="External"/><Relationship Id="rId755" Type="http://schemas.openxmlformats.org/officeDocument/2006/relationships/hyperlink" Target="https://thunhoon.com/article/288094" TargetMode="External"/><Relationship Id="rId754" Type="http://schemas.openxmlformats.org/officeDocument/2006/relationships/hyperlink" Target="https://thunhoon.com/article/288094" TargetMode="External"/><Relationship Id="rId753" Type="http://schemas.openxmlformats.org/officeDocument/2006/relationships/hyperlink" Target="https://thunhoon.com/article/288091" TargetMode="External"/><Relationship Id="rId759" Type="http://schemas.openxmlformats.org/officeDocument/2006/relationships/hyperlink" Target="https://thunhoon.com/article/288101" TargetMode="External"/><Relationship Id="rId758" Type="http://schemas.openxmlformats.org/officeDocument/2006/relationships/hyperlink" Target="https://thunhoon.com/article/288101" TargetMode="External"/><Relationship Id="rId757" Type="http://schemas.openxmlformats.org/officeDocument/2006/relationships/hyperlink" Target="https://thunhoon.com/article/288099" TargetMode="External"/><Relationship Id="rId2670" Type="http://schemas.openxmlformats.org/officeDocument/2006/relationships/hyperlink" Target="https://thunhoon.com/article/292734" TargetMode="External"/><Relationship Id="rId1340" Type="http://schemas.openxmlformats.org/officeDocument/2006/relationships/hyperlink" Target="https://thunhoon.com/article/289492" TargetMode="External"/><Relationship Id="rId2671" Type="http://schemas.openxmlformats.org/officeDocument/2006/relationships/hyperlink" Target="https://thunhoon.com/article/292804" TargetMode="External"/><Relationship Id="rId752" Type="http://schemas.openxmlformats.org/officeDocument/2006/relationships/hyperlink" Target="https://thunhoon.com/article/288090" TargetMode="External"/><Relationship Id="rId1341" Type="http://schemas.openxmlformats.org/officeDocument/2006/relationships/hyperlink" Target="https://thunhoon.com/article/289492" TargetMode="External"/><Relationship Id="rId2672" Type="http://schemas.openxmlformats.org/officeDocument/2006/relationships/hyperlink" Target="https://thunhoon.com/article/292805" TargetMode="External"/><Relationship Id="rId751" Type="http://schemas.openxmlformats.org/officeDocument/2006/relationships/hyperlink" Target="https://thunhoon.com/article/288090" TargetMode="External"/><Relationship Id="rId1342" Type="http://schemas.openxmlformats.org/officeDocument/2006/relationships/hyperlink" Target="https://thunhoon.com/article/289498" TargetMode="External"/><Relationship Id="rId2673" Type="http://schemas.openxmlformats.org/officeDocument/2006/relationships/hyperlink" Target="https://thunhoon.com/article/292805" TargetMode="External"/><Relationship Id="rId750" Type="http://schemas.openxmlformats.org/officeDocument/2006/relationships/hyperlink" Target="https://thunhoon.com/article/288088" TargetMode="External"/><Relationship Id="rId1343" Type="http://schemas.openxmlformats.org/officeDocument/2006/relationships/hyperlink" Target="https://thunhoon.com/article/289498" TargetMode="External"/><Relationship Id="rId2674" Type="http://schemas.openxmlformats.org/officeDocument/2006/relationships/hyperlink" Target="https://thunhoon.com/article/292800" TargetMode="External"/><Relationship Id="rId1344" Type="http://schemas.openxmlformats.org/officeDocument/2006/relationships/hyperlink" Target="https://thunhoon.com/article/289499" TargetMode="External"/><Relationship Id="rId2675" Type="http://schemas.openxmlformats.org/officeDocument/2006/relationships/hyperlink" Target="https://thunhoon.com/article/292800" TargetMode="External"/><Relationship Id="rId2621" Type="http://schemas.openxmlformats.org/officeDocument/2006/relationships/hyperlink" Target="https://thunhoon.com/article/292697" TargetMode="External"/><Relationship Id="rId3953" Type="http://schemas.openxmlformats.org/officeDocument/2006/relationships/hyperlink" Target="https://thunhoon.com/article/278545" TargetMode="External"/><Relationship Id="rId2622" Type="http://schemas.openxmlformats.org/officeDocument/2006/relationships/hyperlink" Target="https://thunhoon.com/article/292699" TargetMode="External"/><Relationship Id="rId3952" Type="http://schemas.openxmlformats.org/officeDocument/2006/relationships/hyperlink" Target="https://thunhoon.com/article/278541" TargetMode="External"/><Relationship Id="rId2623" Type="http://schemas.openxmlformats.org/officeDocument/2006/relationships/hyperlink" Target="https://thunhoon.com/article/292701" TargetMode="External"/><Relationship Id="rId3955" Type="http://schemas.openxmlformats.org/officeDocument/2006/relationships/hyperlink" Target="https://thunhoon.com/article/278672" TargetMode="External"/><Relationship Id="rId2624" Type="http://schemas.openxmlformats.org/officeDocument/2006/relationships/hyperlink" Target="https://thunhoon.com/article/292702" TargetMode="External"/><Relationship Id="rId3954" Type="http://schemas.openxmlformats.org/officeDocument/2006/relationships/hyperlink" Target="https://thunhoon.com/article/278545" TargetMode="External"/><Relationship Id="rId2625" Type="http://schemas.openxmlformats.org/officeDocument/2006/relationships/hyperlink" Target="https://thunhoon.com/article/292704" TargetMode="External"/><Relationship Id="rId3957" Type="http://schemas.openxmlformats.org/officeDocument/2006/relationships/hyperlink" Target="https://thunhoon.com/article/278661" TargetMode="External"/><Relationship Id="rId2626" Type="http://schemas.openxmlformats.org/officeDocument/2006/relationships/hyperlink" Target="https://thunhoon.com/article/292682" TargetMode="External"/><Relationship Id="rId3956" Type="http://schemas.openxmlformats.org/officeDocument/2006/relationships/hyperlink" Target="https://thunhoon.com/article/278662" TargetMode="External"/><Relationship Id="rId2627" Type="http://schemas.openxmlformats.org/officeDocument/2006/relationships/hyperlink" Target="https://thunhoon.com/article/292683" TargetMode="External"/><Relationship Id="rId3959" Type="http://schemas.openxmlformats.org/officeDocument/2006/relationships/hyperlink" Target="https://thunhoon.com/article/278641" TargetMode="External"/><Relationship Id="rId2628" Type="http://schemas.openxmlformats.org/officeDocument/2006/relationships/hyperlink" Target="https://thunhoon.com/article/292684" TargetMode="External"/><Relationship Id="rId3958" Type="http://schemas.openxmlformats.org/officeDocument/2006/relationships/hyperlink" Target="https://thunhoon.com/article/278660" TargetMode="External"/><Relationship Id="rId709" Type="http://schemas.openxmlformats.org/officeDocument/2006/relationships/hyperlink" Target="https://thunhoon.com/article/288010" TargetMode="External"/><Relationship Id="rId2629" Type="http://schemas.openxmlformats.org/officeDocument/2006/relationships/hyperlink" Target="https://thunhoon.com/article/292712" TargetMode="External"/><Relationship Id="rId708" Type="http://schemas.openxmlformats.org/officeDocument/2006/relationships/hyperlink" Target="https://thunhoon.com/article/288009" TargetMode="External"/><Relationship Id="rId707" Type="http://schemas.openxmlformats.org/officeDocument/2006/relationships/hyperlink" Target="https://thunhoon.com/article/288009" TargetMode="External"/><Relationship Id="rId706" Type="http://schemas.openxmlformats.org/officeDocument/2006/relationships/hyperlink" Target="https://thunhoon.com/article/288007" TargetMode="External"/><Relationship Id="rId701" Type="http://schemas.openxmlformats.org/officeDocument/2006/relationships/hyperlink" Target="https://thunhoon.com/article/287990" TargetMode="External"/><Relationship Id="rId700" Type="http://schemas.openxmlformats.org/officeDocument/2006/relationships/hyperlink" Target="https://thunhoon.com/article/287974" TargetMode="External"/><Relationship Id="rId705" Type="http://schemas.openxmlformats.org/officeDocument/2006/relationships/hyperlink" Target="https://thunhoon.com/article/287991" TargetMode="External"/><Relationship Id="rId704" Type="http://schemas.openxmlformats.org/officeDocument/2006/relationships/hyperlink" Target="https://thunhoon.com/article/287991" TargetMode="External"/><Relationship Id="rId703" Type="http://schemas.openxmlformats.org/officeDocument/2006/relationships/hyperlink" Target="https://thunhoon.com/article/287988" TargetMode="External"/><Relationship Id="rId702" Type="http://schemas.openxmlformats.org/officeDocument/2006/relationships/hyperlink" Target="https://thunhoon.com/article/287987" TargetMode="External"/><Relationship Id="rId3951" Type="http://schemas.openxmlformats.org/officeDocument/2006/relationships/hyperlink" Target="https://thunhoon.com/article/278538" TargetMode="External"/><Relationship Id="rId2620" Type="http://schemas.openxmlformats.org/officeDocument/2006/relationships/hyperlink" Target="https://thunhoon.com/article/292697" TargetMode="External"/><Relationship Id="rId3950" Type="http://schemas.openxmlformats.org/officeDocument/2006/relationships/hyperlink" Target="https://thunhoon.com/article/278565" TargetMode="External"/><Relationship Id="rId2610" Type="http://schemas.openxmlformats.org/officeDocument/2006/relationships/hyperlink" Target="https://thunhoon.com/article/292648" TargetMode="External"/><Relationship Id="rId3942" Type="http://schemas.openxmlformats.org/officeDocument/2006/relationships/hyperlink" Target="https://thunhoon.com/article/278595" TargetMode="External"/><Relationship Id="rId2611" Type="http://schemas.openxmlformats.org/officeDocument/2006/relationships/hyperlink" Target="https://thunhoon.com/article/292654" TargetMode="External"/><Relationship Id="rId3941" Type="http://schemas.openxmlformats.org/officeDocument/2006/relationships/hyperlink" Target="https://thunhoon.com/article/278466" TargetMode="External"/><Relationship Id="rId2612" Type="http://schemas.openxmlformats.org/officeDocument/2006/relationships/hyperlink" Target="https://thunhoon.com/article/292654" TargetMode="External"/><Relationship Id="rId3944" Type="http://schemas.openxmlformats.org/officeDocument/2006/relationships/hyperlink" Target="https://thunhoon.com/article/278588" TargetMode="External"/><Relationship Id="rId2613" Type="http://schemas.openxmlformats.org/officeDocument/2006/relationships/hyperlink" Target="https://thunhoon.com/article/292658" TargetMode="External"/><Relationship Id="rId3943" Type="http://schemas.openxmlformats.org/officeDocument/2006/relationships/hyperlink" Target="https://thunhoon.com/article/278595" TargetMode="External"/><Relationship Id="rId2614" Type="http://schemas.openxmlformats.org/officeDocument/2006/relationships/hyperlink" Target="https://thunhoon.com/article/292658" TargetMode="External"/><Relationship Id="rId3946" Type="http://schemas.openxmlformats.org/officeDocument/2006/relationships/hyperlink" Target="https://thunhoon.com/article/278572" TargetMode="External"/><Relationship Id="rId2615" Type="http://schemas.openxmlformats.org/officeDocument/2006/relationships/hyperlink" Target="https://thunhoon.com/article/292658" TargetMode="External"/><Relationship Id="rId3945" Type="http://schemas.openxmlformats.org/officeDocument/2006/relationships/hyperlink" Target="https://thunhoon.com/article/278588" TargetMode="External"/><Relationship Id="rId2616" Type="http://schemas.openxmlformats.org/officeDocument/2006/relationships/hyperlink" Target="https://thunhoon.com/article/292659" TargetMode="External"/><Relationship Id="rId3948" Type="http://schemas.openxmlformats.org/officeDocument/2006/relationships/hyperlink" Target="https://thunhoon.com/article/278567" TargetMode="External"/><Relationship Id="rId2617" Type="http://schemas.openxmlformats.org/officeDocument/2006/relationships/hyperlink" Target="https://thunhoon.com/article/292674" TargetMode="External"/><Relationship Id="rId3947" Type="http://schemas.openxmlformats.org/officeDocument/2006/relationships/hyperlink" Target="https://thunhoon.com/article/278567" TargetMode="External"/><Relationship Id="rId2618" Type="http://schemas.openxmlformats.org/officeDocument/2006/relationships/hyperlink" Target="https://thunhoon.com/article/292677" TargetMode="External"/><Relationship Id="rId2619" Type="http://schemas.openxmlformats.org/officeDocument/2006/relationships/hyperlink" Target="https://thunhoon.com/article/292677" TargetMode="External"/><Relationship Id="rId3949" Type="http://schemas.openxmlformats.org/officeDocument/2006/relationships/hyperlink" Target="https://thunhoon.com/article/278565" TargetMode="External"/><Relationship Id="rId3940" Type="http://schemas.openxmlformats.org/officeDocument/2006/relationships/hyperlink" Target="https://thunhoon.com/article/278490" TargetMode="External"/><Relationship Id="rId1312" Type="http://schemas.openxmlformats.org/officeDocument/2006/relationships/hyperlink" Target="https://thunhoon.com/article/289416" TargetMode="External"/><Relationship Id="rId2643" Type="http://schemas.openxmlformats.org/officeDocument/2006/relationships/hyperlink" Target="https://thunhoon.com/article/292733" TargetMode="External"/><Relationship Id="rId3975" Type="http://schemas.openxmlformats.org/officeDocument/2006/relationships/hyperlink" Target="https://thunhoon.com/article/278715" TargetMode="External"/><Relationship Id="rId1313" Type="http://schemas.openxmlformats.org/officeDocument/2006/relationships/hyperlink" Target="https://thunhoon.com/article/289419" TargetMode="External"/><Relationship Id="rId2644" Type="http://schemas.openxmlformats.org/officeDocument/2006/relationships/hyperlink" Target="https://thunhoon.com/article/292733" TargetMode="External"/><Relationship Id="rId3974" Type="http://schemas.openxmlformats.org/officeDocument/2006/relationships/hyperlink" Target="https://thunhoon.com/article/278717" TargetMode="External"/><Relationship Id="rId1314" Type="http://schemas.openxmlformats.org/officeDocument/2006/relationships/hyperlink" Target="https://thunhoon.com/article/289438" TargetMode="External"/><Relationship Id="rId2645" Type="http://schemas.openxmlformats.org/officeDocument/2006/relationships/hyperlink" Target="https://thunhoon.com/article/292733" TargetMode="External"/><Relationship Id="rId3977" Type="http://schemas.openxmlformats.org/officeDocument/2006/relationships/hyperlink" Target="https://thunhoon.com/article/278715" TargetMode="External"/><Relationship Id="rId1315" Type="http://schemas.openxmlformats.org/officeDocument/2006/relationships/hyperlink" Target="https://thunhoon.com/article/289421" TargetMode="External"/><Relationship Id="rId2646" Type="http://schemas.openxmlformats.org/officeDocument/2006/relationships/hyperlink" Target="https://thunhoon.com/article/292738" TargetMode="External"/><Relationship Id="rId3976" Type="http://schemas.openxmlformats.org/officeDocument/2006/relationships/hyperlink" Target="https://thunhoon.com/article/278715" TargetMode="External"/><Relationship Id="rId1316" Type="http://schemas.openxmlformats.org/officeDocument/2006/relationships/hyperlink" Target="https://thunhoon.com/article/289424" TargetMode="External"/><Relationship Id="rId2647" Type="http://schemas.openxmlformats.org/officeDocument/2006/relationships/hyperlink" Target="https://thunhoon.com/article/292738" TargetMode="External"/><Relationship Id="rId3979" Type="http://schemas.openxmlformats.org/officeDocument/2006/relationships/hyperlink" Target="https://thunhoon.com/article/278710" TargetMode="External"/><Relationship Id="rId1317" Type="http://schemas.openxmlformats.org/officeDocument/2006/relationships/hyperlink" Target="https://thunhoon.com/article/289424" TargetMode="External"/><Relationship Id="rId2648" Type="http://schemas.openxmlformats.org/officeDocument/2006/relationships/hyperlink" Target="https://thunhoon.com/article/292743" TargetMode="External"/><Relationship Id="rId3978" Type="http://schemas.openxmlformats.org/officeDocument/2006/relationships/hyperlink" Target="https://thunhoon.com/article/278710" TargetMode="External"/><Relationship Id="rId1318" Type="http://schemas.openxmlformats.org/officeDocument/2006/relationships/hyperlink" Target="https://thunhoon.com/article/289426" TargetMode="External"/><Relationship Id="rId2649" Type="http://schemas.openxmlformats.org/officeDocument/2006/relationships/hyperlink" Target="https://thunhoon.com/article/292743" TargetMode="External"/><Relationship Id="rId1319" Type="http://schemas.openxmlformats.org/officeDocument/2006/relationships/hyperlink" Target="https://thunhoon.com/article/289426" TargetMode="External"/><Relationship Id="rId729" Type="http://schemas.openxmlformats.org/officeDocument/2006/relationships/hyperlink" Target="https://thunhoon.com/article/288051" TargetMode="External"/><Relationship Id="rId728" Type="http://schemas.openxmlformats.org/officeDocument/2006/relationships/hyperlink" Target="https://thunhoon.com/article/288050" TargetMode="External"/><Relationship Id="rId723" Type="http://schemas.openxmlformats.org/officeDocument/2006/relationships/hyperlink" Target="https://thunhoon.com/article/288038" TargetMode="External"/><Relationship Id="rId722" Type="http://schemas.openxmlformats.org/officeDocument/2006/relationships/hyperlink" Target="https://thunhoon.com/article/288038" TargetMode="External"/><Relationship Id="rId721" Type="http://schemas.openxmlformats.org/officeDocument/2006/relationships/hyperlink" Target="https://thunhoon.com/article/288037" TargetMode="External"/><Relationship Id="rId720" Type="http://schemas.openxmlformats.org/officeDocument/2006/relationships/hyperlink" Target="https://thunhoon.com/article/288036" TargetMode="External"/><Relationship Id="rId727" Type="http://schemas.openxmlformats.org/officeDocument/2006/relationships/hyperlink" Target="https://thunhoon.com/article/288048" TargetMode="External"/><Relationship Id="rId726" Type="http://schemas.openxmlformats.org/officeDocument/2006/relationships/hyperlink" Target="https://thunhoon.com/article/288048" TargetMode="External"/><Relationship Id="rId725" Type="http://schemas.openxmlformats.org/officeDocument/2006/relationships/hyperlink" Target="https://thunhoon.com/article/288040" TargetMode="External"/><Relationship Id="rId724" Type="http://schemas.openxmlformats.org/officeDocument/2006/relationships/hyperlink" Target="https://thunhoon.com/article/288040" TargetMode="External"/><Relationship Id="rId3971" Type="http://schemas.openxmlformats.org/officeDocument/2006/relationships/hyperlink" Target="https://thunhoon.com/article/278739" TargetMode="External"/><Relationship Id="rId2640" Type="http://schemas.openxmlformats.org/officeDocument/2006/relationships/hyperlink" Target="https://thunhoon.com/article/292727" TargetMode="External"/><Relationship Id="rId3970" Type="http://schemas.openxmlformats.org/officeDocument/2006/relationships/hyperlink" Target="https://thunhoon.com/article/278743" TargetMode="External"/><Relationship Id="rId1310" Type="http://schemas.openxmlformats.org/officeDocument/2006/relationships/hyperlink" Target="https://thunhoon.com/article/289414" TargetMode="External"/><Relationship Id="rId2641" Type="http://schemas.openxmlformats.org/officeDocument/2006/relationships/hyperlink" Target="https://thunhoon.com/article/292729" TargetMode="External"/><Relationship Id="rId3973" Type="http://schemas.openxmlformats.org/officeDocument/2006/relationships/hyperlink" Target="https://thunhoon.com/article/278717" TargetMode="External"/><Relationship Id="rId1311" Type="http://schemas.openxmlformats.org/officeDocument/2006/relationships/hyperlink" Target="https://thunhoon.com/article/289414" TargetMode="External"/><Relationship Id="rId2642" Type="http://schemas.openxmlformats.org/officeDocument/2006/relationships/hyperlink" Target="https://thunhoon.com/article/292729" TargetMode="External"/><Relationship Id="rId3972" Type="http://schemas.openxmlformats.org/officeDocument/2006/relationships/hyperlink" Target="https://thunhoon.com/article/278717" TargetMode="External"/><Relationship Id="rId1301" Type="http://schemas.openxmlformats.org/officeDocument/2006/relationships/hyperlink" Target="https://thunhoon.com/article/289386" TargetMode="External"/><Relationship Id="rId2632" Type="http://schemas.openxmlformats.org/officeDocument/2006/relationships/hyperlink" Target="https://thunhoon.com/article/292715" TargetMode="External"/><Relationship Id="rId3964" Type="http://schemas.openxmlformats.org/officeDocument/2006/relationships/hyperlink" Target="https://thunhoon.com/article/278627" TargetMode="External"/><Relationship Id="rId1302" Type="http://schemas.openxmlformats.org/officeDocument/2006/relationships/hyperlink" Target="https://thunhoon.com/article/289386" TargetMode="External"/><Relationship Id="rId2633" Type="http://schemas.openxmlformats.org/officeDocument/2006/relationships/hyperlink" Target="https://thunhoon.com/article/292716" TargetMode="External"/><Relationship Id="rId3963" Type="http://schemas.openxmlformats.org/officeDocument/2006/relationships/hyperlink" Target="https://thunhoon.com/article/278629" TargetMode="External"/><Relationship Id="rId1303" Type="http://schemas.openxmlformats.org/officeDocument/2006/relationships/hyperlink" Target="https://thunhoon.com/article/289389" TargetMode="External"/><Relationship Id="rId2634" Type="http://schemas.openxmlformats.org/officeDocument/2006/relationships/hyperlink" Target="https://thunhoon.com/article/292717" TargetMode="External"/><Relationship Id="rId3966" Type="http://schemas.openxmlformats.org/officeDocument/2006/relationships/hyperlink" Target="https://thunhoon.com/article/278625" TargetMode="External"/><Relationship Id="rId1304" Type="http://schemas.openxmlformats.org/officeDocument/2006/relationships/hyperlink" Target="https://thunhoon.com/article/289389" TargetMode="External"/><Relationship Id="rId2635" Type="http://schemas.openxmlformats.org/officeDocument/2006/relationships/hyperlink" Target="https://thunhoon.com/article/292717" TargetMode="External"/><Relationship Id="rId3965" Type="http://schemas.openxmlformats.org/officeDocument/2006/relationships/hyperlink" Target="https://thunhoon.com/article/278626" TargetMode="External"/><Relationship Id="rId1305" Type="http://schemas.openxmlformats.org/officeDocument/2006/relationships/hyperlink" Target="https://thunhoon.com/article/289392" TargetMode="External"/><Relationship Id="rId2636" Type="http://schemas.openxmlformats.org/officeDocument/2006/relationships/hyperlink" Target="https://thunhoon.com/article/292717" TargetMode="External"/><Relationship Id="rId3968" Type="http://schemas.openxmlformats.org/officeDocument/2006/relationships/hyperlink" Target="https://thunhoon.com/article/278743" TargetMode="External"/><Relationship Id="rId1306" Type="http://schemas.openxmlformats.org/officeDocument/2006/relationships/hyperlink" Target="https://thunhoon.com/article/289394" TargetMode="External"/><Relationship Id="rId2637" Type="http://schemas.openxmlformats.org/officeDocument/2006/relationships/hyperlink" Target="https://thunhoon.com/article/292718" TargetMode="External"/><Relationship Id="rId3967" Type="http://schemas.openxmlformats.org/officeDocument/2006/relationships/hyperlink" Target="https://thunhoon.com/article/278612" TargetMode="External"/><Relationship Id="rId1307" Type="http://schemas.openxmlformats.org/officeDocument/2006/relationships/hyperlink" Target="https://thunhoon.com/article/289394" TargetMode="External"/><Relationship Id="rId2638" Type="http://schemas.openxmlformats.org/officeDocument/2006/relationships/hyperlink" Target="https://thunhoon.com/article/292719" TargetMode="External"/><Relationship Id="rId1308" Type="http://schemas.openxmlformats.org/officeDocument/2006/relationships/hyperlink" Target="https://thunhoon.com/article/289395" TargetMode="External"/><Relationship Id="rId2639" Type="http://schemas.openxmlformats.org/officeDocument/2006/relationships/hyperlink" Target="https://thunhoon.com/article/292721" TargetMode="External"/><Relationship Id="rId3969" Type="http://schemas.openxmlformats.org/officeDocument/2006/relationships/hyperlink" Target="https://thunhoon.com/article/278743" TargetMode="External"/><Relationship Id="rId1309" Type="http://schemas.openxmlformats.org/officeDocument/2006/relationships/hyperlink" Target="https://thunhoon.com/article/289404" TargetMode="External"/><Relationship Id="rId719" Type="http://schemas.openxmlformats.org/officeDocument/2006/relationships/hyperlink" Target="https://thunhoon.com/article/288024" TargetMode="External"/><Relationship Id="rId718" Type="http://schemas.openxmlformats.org/officeDocument/2006/relationships/hyperlink" Target="https://thunhoon.com/article/288020" TargetMode="External"/><Relationship Id="rId717" Type="http://schemas.openxmlformats.org/officeDocument/2006/relationships/hyperlink" Target="https://thunhoon.com/article/288020" TargetMode="External"/><Relationship Id="rId712" Type="http://schemas.openxmlformats.org/officeDocument/2006/relationships/hyperlink" Target="https://thunhoon.com/article/288012" TargetMode="External"/><Relationship Id="rId711" Type="http://schemas.openxmlformats.org/officeDocument/2006/relationships/hyperlink" Target="https://thunhoon.com/article/288012" TargetMode="External"/><Relationship Id="rId710" Type="http://schemas.openxmlformats.org/officeDocument/2006/relationships/hyperlink" Target="https://thunhoon.com/article/288011" TargetMode="External"/><Relationship Id="rId716" Type="http://schemas.openxmlformats.org/officeDocument/2006/relationships/hyperlink" Target="https://thunhoon.com/article/288019" TargetMode="External"/><Relationship Id="rId715" Type="http://schemas.openxmlformats.org/officeDocument/2006/relationships/hyperlink" Target="https://thunhoon.com/article/288019" TargetMode="External"/><Relationship Id="rId714" Type="http://schemas.openxmlformats.org/officeDocument/2006/relationships/hyperlink" Target="https://thunhoon.com/article/288018" TargetMode="External"/><Relationship Id="rId713" Type="http://schemas.openxmlformats.org/officeDocument/2006/relationships/hyperlink" Target="https://thunhoon.com/article/288015" TargetMode="External"/><Relationship Id="rId3960" Type="http://schemas.openxmlformats.org/officeDocument/2006/relationships/hyperlink" Target="https://thunhoon.com/article/278639" TargetMode="External"/><Relationship Id="rId2630" Type="http://schemas.openxmlformats.org/officeDocument/2006/relationships/hyperlink" Target="https://thunhoon.com/article/292712" TargetMode="External"/><Relationship Id="rId3962" Type="http://schemas.openxmlformats.org/officeDocument/2006/relationships/hyperlink" Target="https://thunhoon.com/article/278639" TargetMode="External"/><Relationship Id="rId1300" Type="http://schemas.openxmlformats.org/officeDocument/2006/relationships/hyperlink" Target="https://thunhoon.com/article/289360" TargetMode="External"/><Relationship Id="rId2631" Type="http://schemas.openxmlformats.org/officeDocument/2006/relationships/hyperlink" Target="https://thunhoon.com/article/292715" TargetMode="External"/><Relationship Id="rId3961" Type="http://schemas.openxmlformats.org/officeDocument/2006/relationships/hyperlink" Target="https://thunhoon.com/article/278639" TargetMode="External"/><Relationship Id="rId1378" Type="http://schemas.openxmlformats.org/officeDocument/2006/relationships/hyperlink" Target="https://thunhoon.com/article/289625" TargetMode="External"/><Relationship Id="rId1379" Type="http://schemas.openxmlformats.org/officeDocument/2006/relationships/hyperlink" Target="https://thunhoon.com/article/289625" TargetMode="External"/><Relationship Id="rId789" Type="http://schemas.openxmlformats.org/officeDocument/2006/relationships/hyperlink" Target="https://thunhoon.com/article/288170" TargetMode="External"/><Relationship Id="rId788" Type="http://schemas.openxmlformats.org/officeDocument/2006/relationships/hyperlink" Target="https://thunhoon.com/article/288170" TargetMode="External"/><Relationship Id="rId787" Type="http://schemas.openxmlformats.org/officeDocument/2006/relationships/hyperlink" Target="https://thunhoon.com/article/288169" TargetMode="External"/><Relationship Id="rId786" Type="http://schemas.openxmlformats.org/officeDocument/2006/relationships/hyperlink" Target="https://thunhoon.com/article/288169" TargetMode="External"/><Relationship Id="rId781" Type="http://schemas.openxmlformats.org/officeDocument/2006/relationships/hyperlink" Target="https://thunhoon.com/article/288138" TargetMode="External"/><Relationship Id="rId1370" Type="http://schemas.openxmlformats.org/officeDocument/2006/relationships/hyperlink" Target="https://thunhoon.com/article/289227" TargetMode="External"/><Relationship Id="rId780" Type="http://schemas.openxmlformats.org/officeDocument/2006/relationships/hyperlink" Target="https://thunhoon.com/article/288138" TargetMode="External"/><Relationship Id="rId1371" Type="http://schemas.openxmlformats.org/officeDocument/2006/relationships/hyperlink" Target="https://thunhoon.com/article/289578" TargetMode="External"/><Relationship Id="rId1372" Type="http://schemas.openxmlformats.org/officeDocument/2006/relationships/hyperlink" Target="https://thunhoon.com/article/289578" TargetMode="External"/><Relationship Id="rId1373" Type="http://schemas.openxmlformats.org/officeDocument/2006/relationships/hyperlink" Target="https://thunhoon.com/article/289599" TargetMode="External"/><Relationship Id="rId785" Type="http://schemas.openxmlformats.org/officeDocument/2006/relationships/hyperlink" Target="https://thunhoon.com/article/288169" TargetMode="External"/><Relationship Id="rId1374" Type="http://schemas.openxmlformats.org/officeDocument/2006/relationships/hyperlink" Target="https://thunhoon.com/article/289603" TargetMode="External"/><Relationship Id="rId784" Type="http://schemas.openxmlformats.org/officeDocument/2006/relationships/hyperlink" Target="https://thunhoon.com/article/288179" TargetMode="External"/><Relationship Id="rId1375" Type="http://schemas.openxmlformats.org/officeDocument/2006/relationships/hyperlink" Target="https://thunhoon.com/article/289605" TargetMode="External"/><Relationship Id="rId783" Type="http://schemas.openxmlformats.org/officeDocument/2006/relationships/hyperlink" Target="https://thunhoon.com/article/288178" TargetMode="External"/><Relationship Id="rId1376" Type="http://schemas.openxmlformats.org/officeDocument/2006/relationships/hyperlink" Target="https://thunhoon.com/article/289605" TargetMode="External"/><Relationship Id="rId782" Type="http://schemas.openxmlformats.org/officeDocument/2006/relationships/hyperlink" Target="https://thunhoon.com/article/288175" TargetMode="External"/><Relationship Id="rId1377" Type="http://schemas.openxmlformats.org/officeDocument/2006/relationships/hyperlink" Target="https://thunhoon.com/article/289614" TargetMode="External"/><Relationship Id="rId1367" Type="http://schemas.openxmlformats.org/officeDocument/2006/relationships/hyperlink" Target="https://thunhoon.com/article/289571" TargetMode="External"/><Relationship Id="rId2698" Type="http://schemas.openxmlformats.org/officeDocument/2006/relationships/hyperlink" Target="https://thunhoon.com/article/292854" TargetMode="External"/><Relationship Id="rId1368" Type="http://schemas.openxmlformats.org/officeDocument/2006/relationships/hyperlink" Target="https://thunhoon.com/article/289575" TargetMode="External"/><Relationship Id="rId2699" Type="http://schemas.openxmlformats.org/officeDocument/2006/relationships/hyperlink" Target="https://thunhoon.com/article/292855" TargetMode="External"/><Relationship Id="rId1369" Type="http://schemas.openxmlformats.org/officeDocument/2006/relationships/hyperlink" Target="https://thunhoon.com/article/289575" TargetMode="External"/><Relationship Id="rId778" Type="http://schemas.openxmlformats.org/officeDocument/2006/relationships/hyperlink" Target="https://thunhoon.com/article/288128" TargetMode="External"/><Relationship Id="rId777" Type="http://schemas.openxmlformats.org/officeDocument/2006/relationships/hyperlink" Target="https://thunhoon.com/article/288112" TargetMode="External"/><Relationship Id="rId776" Type="http://schemas.openxmlformats.org/officeDocument/2006/relationships/hyperlink" Target="https://thunhoon.com/article/288146" TargetMode="External"/><Relationship Id="rId775" Type="http://schemas.openxmlformats.org/officeDocument/2006/relationships/hyperlink" Target="https://thunhoon.com/article/288133" TargetMode="External"/><Relationship Id="rId779" Type="http://schemas.openxmlformats.org/officeDocument/2006/relationships/hyperlink" Target="https://thunhoon.com/article/288138" TargetMode="External"/><Relationship Id="rId770" Type="http://schemas.openxmlformats.org/officeDocument/2006/relationships/hyperlink" Target="https://thunhoon.com/article/288152" TargetMode="External"/><Relationship Id="rId2690" Type="http://schemas.openxmlformats.org/officeDocument/2006/relationships/hyperlink" Target="https://thunhoon.com/article/292844" TargetMode="External"/><Relationship Id="rId1360" Type="http://schemas.openxmlformats.org/officeDocument/2006/relationships/hyperlink" Target="https://thunhoon.com/article/289556" TargetMode="External"/><Relationship Id="rId2691" Type="http://schemas.openxmlformats.org/officeDocument/2006/relationships/hyperlink" Target="https://thunhoon.com/article/292844" TargetMode="External"/><Relationship Id="rId1361" Type="http://schemas.openxmlformats.org/officeDocument/2006/relationships/hyperlink" Target="https://thunhoon.com/article/289561" TargetMode="External"/><Relationship Id="rId2692" Type="http://schemas.openxmlformats.org/officeDocument/2006/relationships/hyperlink" Target="https://thunhoon.com/article/292850" TargetMode="External"/><Relationship Id="rId1362" Type="http://schemas.openxmlformats.org/officeDocument/2006/relationships/hyperlink" Target="https://thunhoon.com/article/289569" TargetMode="External"/><Relationship Id="rId2693" Type="http://schemas.openxmlformats.org/officeDocument/2006/relationships/hyperlink" Target="https://thunhoon.com/article/292851" TargetMode="External"/><Relationship Id="rId774" Type="http://schemas.openxmlformats.org/officeDocument/2006/relationships/hyperlink" Target="https://thunhoon.com/article/288133" TargetMode="External"/><Relationship Id="rId1363" Type="http://schemas.openxmlformats.org/officeDocument/2006/relationships/hyperlink" Target="https://thunhoon.com/article/289569" TargetMode="External"/><Relationship Id="rId2694" Type="http://schemas.openxmlformats.org/officeDocument/2006/relationships/hyperlink" Target="https://thunhoon.com/article/292852" TargetMode="External"/><Relationship Id="rId773" Type="http://schemas.openxmlformats.org/officeDocument/2006/relationships/hyperlink" Target="https://thunhoon.com/article/288158" TargetMode="External"/><Relationship Id="rId1364" Type="http://schemas.openxmlformats.org/officeDocument/2006/relationships/hyperlink" Target="https://thunhoon.com/article/289570" TargetMode="External"/><Relationship Id="rId2695" Type="http://schemas.openxmlformats.org/officeDocument/2006/relationships/hyperlink" Target="https://thunhoon.com/article/292852" TargetMode="External"/><Relationship Id="rId772" Type="http://schemas.openxmlformats.org/officeDocument/2006/relationships/hyperlink" Target="https://thunhoon.com/article/288154" TargetMode="External"/><Relationship Id="rId1365" Type="http://schemas.openxmlformats.org/officeDocument/2006/relationships/hyperlink" Target="https://thunhoon.com/article/289570" TargetMode="External"/><Relationship Id="rId2696" Type="http://schemas.openxmlformats.org/officeDocument/2006/relationships/hyperlink" Target="https://thunhoon.com/article/292853" TargetMode="External"/><Relationship Id="rId771" Type="http://schemas.openxmlformats.org/officeDocument/2006/relationships/hyperlink" Target="https://thunhoon.com/article/288154" TargetMode="External"/><Relationship Id="rId1366" Type="http://schemas.openxmlformats.org/officeDocument/2006/relationships/hyperlink" Target="https://thunhoon.com/article/289571" TargetMode="External"/><Relationship Id="rId2697" Type="http://schemas.openxmlformats.org/officeDocument/2006/relationships/hyperlink" Target="https://thunhoon.com/article/292853" TargetMode="External"/><Relationship Id="rId1390" Type="http://schemas.openxmlformats.org/officeDocument/2006/relationships/hyperlink" Target="https://thunhoon.com/article/289635" TargetMode="External"/><Relationship Id="rId1391" Type="http://schemas.openxmlformats.org/officeDocument/2006/relationships/hyperlink" Target="https://thunhoon.com/article/289636" TargetMode="External"/><Relationship Id="rId1392" Type="http://schemas.openxmlformats.org/officeDocument/2006/relationships/hyperlink" Target="https://thunhoon.com/article/289636" TargetMode="External"/><Relationship Id="rId1393" Type="http://schemas.openxmlformats.org/officeDocument/2006/relationships/hyperlink" Target="https://thunhoon.com/article/289653" TargetMode="External"/><Relationship Id="rId1394" Type="http://schemas.openxmlformats.org/officeDocument/2006/relationships/hyperlink" Target="https://thunhoon.com/article/289653" TargetMode="External"/><Relationship Id="rId1395" Type="http://schemas.openxmlformats.org/officeDocument/2006/relationships/hyperlink" Target="https://thunhoon.com/article/289657" TargetMode="External"/><Relationship Id="rId1396" Type="http://schemas.openxmlformats.org/officeDocument/2006/relationships/hyperlink" Target="https://thunhoon.com/article/289657" TargetMode="External"/><Relationship Id="rId1397" Type="http://schemas.openxmlformats.org/officeDocument/2006/relationships/hyperlink" Target="https://thunhoon.com/article/289657" TargetMode="External"/><Relationship Id="rId1398" Type="http://schemas.openxmlformats.org/officeDocument/2006/relationships/hyperlink" Target="https://thunhoon.com/article/289661" TargetMode="External"/><Relationship Id="rId1399" Type="http://schemas.openxmlformats.org/officeDocument/2006/relationships/hyperlink" Target="https://thunhoon.com/article/289667" TargetMode="External"/><Relationship Id="rId1389" Type="http://schemas.openxmlformats.org/officeDocument/2006/relationships/hyperlink" Target="https://thunhoon.com/article/289635" TargetMode="External"/><Relationship Id="rId799" Type="http://schemas.openxmlformats.org/officeDocument/2006/relationships/hyperlink" Target="https://thunhoon.com/article/288203" TargetMode="External"/><Relationship Id="rId798" Type="http://schemas.openxmlformats.org/officeDocument/2006/relationships/hyperlink" Target="https://thunhoon.com/article/288199" TargetMode="External"/><Relationship Id="rId797" Type="http://schemas.openxmlformats.org/officeDocument/2006/relationships/hyperlink" Target="https://thunhoon.com/article/288197" TargetMode="External"/><Relationship Id="rId1380" Type="http://schemas.openxmlformats.org/officeDocument/2006/relationships/hyperlink" Target="https://thunhoon.com/article/289629" TargetMode="External"/><Relationship Id="rId792" Type="http://schemas.openxmlformats.org/officeDocument/2006/relationships/hyperlink" Target="https://thunhoon.com/article/288173" TargetMode="External"/><Relationship Id="rId1381" Type="http://schemas.openxmlformats.org/officeDocument/2006/relationships/hyperlink" Target="https://thunhoon.com/article/289629" TargetMode="External"/><Relationship Id="rId791" Type="http://schemas.openxmlformats.org/officeDocument/2006/relationships/hyperlink" Target="https://thunhoon.com/article/288172" TargetMode="External"/><Relationship Id="rId1382" Type="http://schemas.openxmlformats.org/officeDocument/2006/relationships/hyperlink" Target="https://thunhoon.com/article/289643" TargetMode="External"/><Relationship Id="rId790" Type="http://schemas.openxmlformats.org/officeDocument/2006/relationships/hyperlink" Target="https://thunhoon.com/article/288172" TargetMode="External"/><Relationship Id="rId1383" Type="http://schemas.openxmlformats.org/officeDocument/2006/relationships/hyperlink" Target="https://thunhoon.com/article/289643" TargetMode="External"/><Relationship Id="rId1384" Type="http://schemas.openxmlformats.org/officeDocument/2006/relationships/hyperlink" Target="https://thunhoon.com/article/289644" TargetMode="External"/><Relationship Id="rId796" Type="http://schemas.openxmlformats.org/officeDocument/2006/relationships/hyperlink" Target="https://thunhoon.com/article/288197" TargetMode="External"/><Relationship Id="rId1385" Type="http://schemas.openxmlformats.org/officeDocument/2006/relationships/hyperlink" Target="https://thunhoon.com/article/289640" TargetMode="External"/><Relationship Id="rId795" Type="http://schemas.openxmlformats.org/officeDocument/2006/relationships/hyperlink" Target="https://thunhoon.com/article/288195" TargetMode="External"/><Relationship Id="rId1386" Type="http://schemas.openxmlformats.org/officeDocument/2006/relationships/hyperlink" Target="https://thunhoon.com/article/289640" TargetMode="External"/><Relationship Id="rId794" Type="http://schemas.openxmlformats.org/officeDocument/2006/relationships/hyperlink" Target="https://thunhoon.com/article/288195" TargetMode="External"/><Relationship Id="rId1387" Type="http://schemas.openxmlformats.org/officeDocument/2006/relationships/hyperlink" Target="https://thunhoon.com/article/289633" TargetMode="External"/><Relationship Id="rId793" Type="http://schemas.openxmlformats.org/officeDocument/2006/relationships/hyperlink" Target="https://thunhoon.com/article/288191" TargetMode="External"/><Relationship Id="rId1388" Type="http://schemas.openxmlformats.org/officeDocument/2006/relationships/hyperlink" Target="https://thunhoon.com/article/289633" TargetMode="External"/><Relationship Id="rId6229" Type="http://schemas.openxmlformats.org/officeDocument/2006/relationships/hyperlink" Target="https://thunhoon.com/article/286988" TargetMode="External"/><Relationship Id="rId7551" Type="http://schemas.openxmlformats.org/officeDocument/2006/relationships/hyperlink" Target="https://www.bangkokbiznews.com/finance/stock/1123925" TargetMode="External"/><Relationship Id="rId6220" Type="http://schemas.openxmlformats.org/officeDocument/2006/relationships/hyperlink" Target="https://thunhoon.com/article/287022" TargetMode="External"/><Relationship Id="rId7550" Type="http://schemas.openxmlformats.org/officeDocument/2006/relationships/hyperlink" Target="https://www.bangkokbiznews.com/finance/stock/1123941" TargetMode="External"/><Relationship Id="rId6223" Type="http://schemas.openxmlformats.org/officeDocument/2006/relationships/hyperlink" Target="https://thunhoon.com/article/287016" TargetMode="External"/><Relationship Id="rId7555" Type="http://schemas.openxmlformats.org/officeDocument/2006/relationships/hyperlink" Target="https://www.bangkokbiznews.com/finance/stock/1123890" TargetMode="External"/><Relationship Id="rId6224" Type="http://schemas.openxmlformats.org/officeDocument/2006/relationships/hyperlink" Target="https://thunhoon.com/article/287016" TargetMode="External"/><Relationship Id="rId7554" Type="http://schemas.openxmlformats.org/officeDocument/2006/relationships/hyperlink" Target="https://www.bangkokbiznews.com/finance/stock/1123906" TargetMode="External"/><Relationship Id="rId6221" Type="http://schemas.openxmlformats.org/officeDocument/2006/relationships/hyperlink" Target="https://thunhoon.com/article/287018" TargetMode="External"/><Relationship Id="rId7553" Type="http://schemas.openxmlformats.org/officeDocument/2006/relationships/hyperlink" Target="https://www.bangkokbiznews.com/finance/stock/1123912" TargetMode="External"/><Relationship Id="rId6222" Type="http://schemas.openxmlformats.org/officeDocument/2006/relationships/hyperlink" Target="https://thunhoon.com/article/287016" TargetMode="External"/><Relationship Id="rId7552" Type="http://schemas.openxmlformats.org/officeDocument/2006/relationships/hyperlink" Target="https://www.bangkokbiznews.com/finance/stock/1123943" TargetMode="External"/><Relationship Id="rId6227" Type="http://schemas.openxmlformats.org/officeDocument/2006/relationships/hyperlink" Target="https://thunhoon.com/article/287008" TargetMode="External"/><Relationship Id="rId7559" Type="http://schemas.openxmlformats.org/officeDocument/2006/relationships/hyperlink" Target="https://www.bangkokbiznews.com/finance/stock/1123617" TargetMode="External"/><Relationship Id="rId6228" Type="http://schemas.openxmlformats.org/officeDocument/2006/relationships/hyperlink" Target="https://thunhoon.com/article/286998" TargetMode="External"/><Relationship Id="rId7558" Type="http://schemas.openxmlformats.org/officeDocument/2006/relationships/hyperlink" Target="https://www.bangkokbiznews.com/finance/stock/1123835" TargetMode="External"/><Relationship Id="rId6225" Type="http://schemas.openxmlformats.org/officeDocument/2006/relationships/hyperlink" Target="https://thunhoon.com/article/287009" TargetMode="External"/><Relationship Id="rId7557" Type="http://schemas.openxmlformats.org/officeDocument/2006/relationships/hyperlink" Target="https://www.bangkokbiznews.com/finance/stock/1123851" TargetMode="External"/><Relationship Id="rId6226" Type="http://schemas.openxmlformats.org/officeDocument/2006/relationships/hyperlink" Target="https://thunhoon.com/article/287008" TargetMode="External"/><Relationship Id="rId7556" Type="http://schemas.openxmlformats.org/officeDocument/2006/relationships/hyperlink" Target="https://www.bangkokbiznews.com/finance/stock/1123885" TargetMode="External"/><Relationship Id="rId6218" Type="http://schemas.openxmlformats.org/officeDocument/2006/relationships/hyperlink" Target="https://thunhoon.com/article/287045" TargetMode="External"/><Relationship Id="rId6219" Type="http://schemas.openxmlformats.org/officeDocument/2006/relationships/hyperlink" Target="https://thunhoon.com/article/287024" TargetMode="External"/><Relationship Id="rId7549" Type="http://schemas.openxmlformats.org/officeDocument/2006/relationships/hyperlink" Target="https://www.bangkokbiznews.com/finance/stock/1123948" TargetMode="External"/><Relationship Id="rId7540" Type="http://schemas.openxmlformats.org/officeDocument/2006/relationships/hyperlink" Target="https://www.bangkokbiznews.com/finance/stock/1124111" TargetMode="External"/><Relationship Id="rId6212" Type="http://schemas.openxmlformats.org/officeDocument/2006/relationships/hyperlink" Target="https://thunhoon.com/article/286883" TargetMode="External"/><Relationship Id="rId7544" Type="http://schemas.openxmlformats.org/officeDocument/2006/relationships/hyperlink" Target="https://www.bangkokbiznews.com/finance/stock/1123994" TargetMode="External"/><Relationship Id="rId6213" Type="http://schemas.openxmlformats.org/officeDocument/2006/relationships/hyperlink" Target="https://thunhoon.com/article/286881" TargetMode="External"/><Relationship Id="rId7543" Type="http://schemas.openxmlformats.org/officeDocument/2006/relationships/hyperlink" Target="https://www.bangkokbiznews.com/finance/stock/1124053" TargetMode="External"/><Relationship Id="rId6210" Type="http://schemas.openxmlformats.org/officeDocument/2006/relationships/hyperlink" Target="https://thunhoon.com/article/286884" TargetMode="External"/><Relationship Id="rId7542" Type="http://schemas.openxmlformats.org/officeDocument/2006/relationships/hyperlink" Target="https://www.bangkokbiznews.com/finance/stock/1124072" TargetMode="External"/><Relationship Id="rId6211" Type="http://schemas.openxmlformats.org/officeDocument/2006/relationships/hyperlink" Target="https://thunhoon.com/article/286884" TargetMode="External"/><Relationship Id="rId7541" Type="http://schemas.openxmlformats.org/officeDocument/2006/relationships/hyperlink" Target="https://www.bangkokbiznews.com/finance/stock/1124094" TargetMode="External"/><Relationship Id="rId6216" Type="http://schemas.openxmlformats.org/officeDocument/2006/relationships/hyperlink" Target="https://thunhoon.com/article/287045" TargetMode="External"/><Relationship Id="rId7548" Type="http://schemas.openxmlformats.org/officeDocument/2006/relationships/hyperlink" Target="https://www.bangkokbiznews.com/finance/stock/1123971" TargetMode="External"/><Relationship Id="rId6217" Type="http://schemas.openxmlformats.org/officeDocument/2006/relationships/hyperlink" Target="https://thunhoon.com/article/287045" TargetMode="External"/><Relationship Id="rId7547" Type="http://schemas.openxmlformats.org/officeDocument/2006/relationships/hyperlink" Target="https://www.bangkokbiznews.com/finance/stock/1123973" TargetMode="External"/><Relationship Id="rId6214" Type="http://schemas.openxmlformats.org/officeDocument/2006/relationships/hyperlink" Target="https://thunhoon.com/article/286890" TargetMode="External"/><Relationship Id="rId7546" Type="http://schemas.openxmlformats.org/officeDocument/2006/relationships/hyperlink" Target="https://www.bangkokbiznews.com/finance/stock/1123904" TargetMode="External"/><Relationship Id="rId6215" Type="http://schemas.openxmlformats.org/officeDocument/2006/relationships/hyperlink" Target="https://thunhoon.com/article/286894" TargetMode="External"/><Relationship Id="rId7545" Type="http://schemas.openxmlformats.org/officeDocument/2006/relationships/hyperlink" Target="https://www.bangkokbiznews.com/finance/stock/1123976" TargetMode="External"/><Relationship Id="rId6241" Type="http://schemas.openxmlformats.org/officeDocument/2006/relationships/hyperlink" Target="https://www.bangkokbiznews.com/finance/stock/1142624" TargetMode="External"/><Relationship Id="rId7573" Type="http://schemas.openxmlformats.org/officeDocument/2006/relationships/hyperlink" Target="https://www.bangkokbiznews.com/finance/stock/1123585" TargetMode="External"/><Relationship Id="rId6242" Type="http://schemas.openxmlformats.org/officeDocument/2006/relationships/hyperlink" Target="https://www.bangkokbiznews.com/finance/stock/1142572" TargetMode="External"/><Relationship Id="rId7572" Type="http://schemas.openxmlformats.org/officeDocument/2006/relationships/hyperlink" Target="https://www.bangkokbiznews.com/finance/stock/1123604" TargetMode="External"/><Relationship Id="rId7571" Type="http://schemas.openxmlformats.org/officeDocument/2006/relationships/hyperlink" Target="https://www.bangkokbiznews.com/finance/stock/1123656" TargetMode="External"/><Relationship Id="rId6240" Type="http://schemas.openxmlformats.org/officeDocument/2006/relationships/hyperlink" Target="https://www.bangkokbiznews.com/finance/stock/1142624" TargetMode="External"/><Relationship Id="rId7570" Type="http://schemas.openxmlformats.org/officeDocument/2006/relationships/hyperlink" Target="https://www.bangkokbiznews.com/finance/stock/1123667" TargetMode="External"/><Relationship Id="rId6245" Type="http://schemas.openxmlformats.org/officeDocument/2006/relationships/hyperlink" Target="https://www.bangkokbiznews.com/finance/stock/1142537" TargetMode="External"/><Relationship Id="rId7577" Type="http://schemas.openxmlformats.org/officeDocument/2006/relationships/hyperlink" Target="https://www.bangkokbiznews.com/finance/stock/1123513" TargetMode="External"/><Relationship Id="rId6246" Type="http://schemas.openxmlformats.org/officeDocument/2006/relationships/hyperlink" Target="https://www.bangkokbiznews.com/finance/stock/1142537" TargetMode="External"/><Relationship Id="rId7576" Type="http://schemas.openxmlformats.org/officeDocument/2006/relationships/hyperlink" Target="https://www.bangkokbiznews.com/finance/stock/1123523" TargetMode="External"/><Relationship Id="rId6243" Type="http://schemas.openxmlformats.org/officeDocument/2006/relationships/hyperlink" Target="https://www.bangkokbiznews.com/finance/stock/1142537" TargetMode="External"/><Relationship Id="rId7575" Type="http://schemas.openxmlformats.org/officeDocument/2006/relationships/hyperlink" Target="https://www.bangkokbiznews.com/finance/stock/1123563" TargetMode="External"/><Relationship Id="rId6244" Type="http://schemas.openxmlformats.org/officeDocument/2006/relationships/hyperlink" Target="https://www.bangkokbiznews.com/finance/stock/1142537" TargetMode="External"/><Relationship Id="rId7574" Type="http://schemas.openxmlformats.org/officeDocument/2006/relationships/hyperlink" Target="https://www.bangkokbiznews.com/finance/stock/1123577" TargetMode="External"/><Relationship Id="rId6249" Type="http://schemas.openxmlformats.org/officeDocument/2006/relationships/hyperlink" Target="https://www.bangkokbiznews.com/finance/stock/1142535" TargetMode="External"/><Relationship Id="rId6247" Type="http://schemas.openxmlformats.org/officeDocument/2006/relationships/hyperlink" Target="https://www.bangkokbiznews.com/finance/stock/1142537" TargetMode="External"/><Relationship Id="rId7579" Type="http://schemas.openxmlformats.org/officeDocument/2006/relationships/hyperlink" Target="https://www.bangkokbiznews.com/finance/stock/1123503" TargetMode="External"/><Relationship Id="rId6248" Type="http://schemas.openxmlformats.org/officeDocument/2006/relationships/hyperlink" Target="https://www.bangkokbiznews.com/finance/stock/1142537" TargetMode="External"/><Relationship Id="rId7578" Type="http://schemas.openxmlformats.org/officeDocument/2006/relationships/hyperlink" Target="https://www.bangkokbiznews.com/finance/stock/1123506" TargetMode="External"/><Relationship Id="rId6230" Type="http://schemas.openxmlformats.org/officeDocument/2006/relationships/hyperlink" Target="https://thunhoon.com/article/286966" TargetMode="External"/><Relationship Id="rId7562" Type="http://schemas.openxmlformats.org/officeDocument/2006/relationships/hyperlink" Target="https://www.bangkokbiznews.com/finance/stock/1123795" TargetMode="External"/><Relationship Id="rId6231" Type="http://schemas.openxmlformats.org/officeDocument/2006/relationships/hyperlink" Target="https://thunhoon.com/article/286965" TargetMode="External"/><Relationship Id="rId7561" Type="http://schemas.openxmlformats.org/officeDocument/2006/relationships/hyperlink" Target="https://www.bangkokbiznews.com/finance/stock/1123806" TargetMode="External"/><Relationship Id="rId7560" Type="http://schemas.openxmlformats.org/officeDocument/2006/relationships/hyperlink" Target="https://www.bangkokbiznews.com/finance/stock/1123829" TargetMode="External"/><Relationship Id="rId6234" Type="http://schemas.openxmlformats.org/officeDocument/2006/relationships/hyperlink" Target="https://www.bangkokbiznews.com/finance/stock/1142654" TargetMode="External"/><Relationship Id="rId7566" Type="http://schemas.openxmlformats.org/officeDocument/2006/relationships/hyperlink" Target="https://www.bangkokbiznews.com/finance/stock/1123734" TargetMode="External"/><Relationship Id="rId6235" Type="http://schemas.openxmlformats.org/officeDocument/2006/relationships/hyperlink" Target="https://www.bangkokbiznews.com/finance/stock/1142651" TargetMode="External"/><Relationship Id="rId7565" Type="http://schemas.openxmlformats.org/officeDocument/2006/relationships/hyperlink" Target="https://www.bangkokbiznews.com/finance/stock/1123767" TargetMode="External"/><Relationship Id="rId6232" Type="http://schemas.openxmlformats.org/officeDocument/2006/relationships/hyperlink" Target="https://thunhoon.com/article/286982" TargetMode="External"/><Relationship Id="rId7564" Type="http://schemas.openxmlformats.org/officeDocument/2006/relationships/hyperlink" Target="https://www.bangkokbiznews.com/finance/stock/1123767" TargetMode="External"/><Relationship Id="rId6233" Type="http://schemas.openxmlformats.org/officeDocument/2006/relationships/hyperlink" Target="https://thunhoon.com/article/286982" TargetMode="External"/><Relationship Id="rId7563" Type="http://schemas.openxmlformats.org/officeDocument/2006/relationships/hyperlink" Target="https://www.bangkokbiznews.com/finance/stock/1123788" TargetMode="External"/><Relationship Id="rId6238" Type="http://schemas.openxmlformats.org/officeDocument/2006/relationships/hyperlink" Target="https://www.bangkokbiznews.com/finance/stock/1142643" TargetMode="External"/><Relationship Id="rId6239" Type="http://schemas.openxmlformats.org/officeDocument/2006/relationships/hyperlink" Target="https://www.bangkokbiznews.com/finance/stock/1142635" TargetMode="External"/><Relationship Id="rId7569" Type="http://schemas.openxmlformats.org/officeDocument/2006/relationships/hyperlink" Target="https://www.bangkokbiznews.com/finance/stock/1123714" TargetMode="External"/><Relationship Id="rId6236" Type="http://schemas.openxmlformats.org/officeDocument/2006/relationships/hyperlink" Target="https://www.bangkokbiznews.com/finance/stock/1142648" TargetMode="External"/><Relationship Id="rId7568" Type="http://schemas.openxmlformats.org/officeDocument/2006/relationships/hyperlink" Target="https://www.bangkokbiznews.com/finance/stock/1123718" TargetMode="External"/><Relationship Id="rId6237" Type="http://schemas.openxmlformats.org/officeDocument/2006/relationships/hyperlink" Target="https://www.bangkokbiznews.com/finance/stock/1142643" TargetMode="External"/><Relationship Id="rId7567" Type="http://schemas.openxmlformats.org/officeDocument/2006/relationships/hyperlink" Target="https://www.bangkokbiznews.com/finance/stock/1123723" TargetMode="External"/><Relationship Id="rId7519" Type="http://schemas.openxmlformats.org/officeDocument/2006/relationships/hyperlink" Target="https://www.bangkokbiznews.com/finance/stock/1124511" TargetMode="External"/><Relationship Id="rId7518" Type="http://schemas.openxmlformats.org/officeDocument/2006/relationships/hyperlink" Target="https://www.bangkokbiznews.com/finance/stock/1124514" TargetMode="External"/><Relationship Id="rId7517" Type="http://schemas.openxmlformats.org/officeDocument/2006/relationships/hyperlink" Target="https://www.bangkokbiznews.com/finance/stock/1124526" TargetMode="External"/><Relationship Id="rId7516" Type="http://schemas.openxmlformats.org/officeDocument/2006/relationships/hyperlink" Target="https://www.bangkokbiznews.com/finance/stock/1124532" TargetMode="External"/><Relationship Id="rId7511" Type="http://schemas.openxmlformats.org/officeDocument/2006/relationships/hyperlink" Target="https://www.bangkokbiznews.com/finance/stock/1124579" TargetMode="External"/><Relationship Id="rId7510" Type="http://schemas.openxmlformats.org/officeDocument/2006/relationships/hyperlink" Target="https://www.bangkokbiznews.com/finance/stock/1124638" TargetMode="External"/><Relationship Id="rId7515" Type="http://schemas.openxmlformats.org/officeDocument/2006/relationships/hyperlink" Target="https://www.bangkokbiznews.com/finance/stock/1124537" TargetMode="External"/><Relationship Id="rId7514" Type="http://schemas.openxmlformats.org/officeDocument/2006/relationships/hyperlink" Target="https://www.bangkokbiznews.com/finance/stock/1124556" TargetMode="External"/><Relationship Id="rId7513" Type="http://schemas.openxmlformats.org/officeDocument/2006/relationships/hyperlink" Target="https://www.bangkokbiznews.com/finance/stock/1124561" TargetMode="External"/><Relationship Id="rId7512" Type="http://schemas.openxmlformats.org/officeDocument/2006/relationships/hyperlink" Target="https://www.bangkokbiznews.com/finance/stock/1124570" TargetMode="External"/><Relationship Id="rId7508" Type="http://schemas.openxmlformats.org/officeDocument/2006/relationships/hyperlink" Target="https://www.bangkokbiznews.com/finance/stock/1124672" TargetMode="External"/><Relationship Id="rId7507" Type="http://schemas.openxmlformats.org/officeDocument/2006/relationships/hyperlink" Target="https://www.bangkokbiznews.com/finance/stock/1124677" TargetMode="External"/><Relationship Id="rId7506" Type="http://schemas.openxmlformats.org/officeDocument/2006/relationships/hyperlink" Target="https://www.bangkokbiznews.com/finance/stock/1124682" TargetMode="External"/><Relationship Id="rId7505" Type="http://schemas.openxmlformats.org/officeDocument/2006/relationships/hyperlink" Target="https://www.bangkokbiznews.com/finance/stock/1124682" TargetMode="External"/><Relationship Id="rId7509" Type="http://schemas.openxmlformats.org/officeDocument/2006/relationships/hyperlink" Target="https://www.bangkokbiznews.com/finance/stock/1124663" TargetMode="External"/><Relationship Id="rId7500" Type="http://schemas.openxmlformats.org/officeDocument/2006/relationships/hyperlink" Target="https://www.bangkokbiznews.com/finance/stock/1124711" TargetMode="External"/><Relationship Id="rId7504" Type="http://schemas.openxmlformats.org/officeDocument/2006/relationships/hyperlink" Target="https://www.bangkokbiznews.com/finance/stock/1124695" TargetMode="External"/><Relationship Id="rId7503" Type="http://schemas.openxmlformats.org/officeDocument/2006/relationships/hyperlink" Target="https://www.bangkokbiznews.com/finance/stock/1124702" TargetMode="External"/><Relationship Id="rId7502" Type="http://schemas.openxmlformats.org/officeDocument/2006/relationships/hyperlink" Target="https://www.bangkokbiznews.com/finance/stock/1124709" TargetMode="External"/><Relationship Id="rId7501" Type="http://schemas.openxmlformats.org/officeDocument/2006/relationships/hyperlink" Target="https://www.bangkokbiznews.com/finance/stock/1124711" TargetMode="External"/><Relationship Id="rId6209" Type="http://schemas.openxmlformats.org/officeDocument/2006/relationships/hyperlink" Target="https://thunhoon.com/article/286897" TargetMode="External"/><Relationship Id="rId6207" Type="http://schemas.openxmlformats.org/officeDocument/2006/relationships/hyperlink" Target="https://thunhoon.com/article/286912" TargetMode="External"/><Relationship Id="rId7539" Type="http://schemas.openxmlformats.org/officeDocument/2006/relationships/hyperlink" Target="https://www.bangkokbiznews.com/finance/stock/1124129" TargetMode="External"/><Relationship Id="rId6208" Type="http://schemas.openxmlformats.org/officeDocument/2006/relationships/hyperlink" Target="https://thunhoon.com/article/286900" TargetMode="External"/><Relationship Id="rId7538" Type="http://schemas.openxmlformats.org/officeDocument/2006/relationships/hyperlink" Target="https://www.bangkokbiznews.com/finance/stock/1124136" TargetMode="External"/><Relationship Id="rId6201" Type="http://schemas.openxmlformats.org/officeDocument/2006/relationships/hyperlink" Target="https://thunhoon.com/article/286922" TargetMode="External"/><Relationship Id="rId7533" Type="http://schemas.openxmlformats.org/officeDocument/2006/relationships/hyperlink" Target="https://www.bangkokbiznews.com/finance/stock/1124320" TargetMode="External"/><Relationship Id="rId6202" Type="http://schemas.openxmlformats.org/officeDocument/2006/relationships/hyperlink" Target="https://thunhoon.com/article/286922" TargetMode="External"/><Relationship Id="rId7532" Type="http://schemas.openxmlformats.org/officeDocument/2006/relationships/hyperlink" Target="https://www.bangkokbiznews.com/finance/stock/1124330" TargetMode="External"/><Relationship Id="rId7531" Type="http://schemas.openxmlformats.org/officeDocument/2006/relationships/hyperlink" Target="https://www.bangkokbiznews.com/finance/stock/1124339" TargetMode="External"/><Relationship Id="rId6200" Type="http://schemas.openxmlformats.org/officeDocument/2006/relationships/hyperlink" Target="https://thunhoon.com/article/286922" TargetMode="External"/><Relationship Id="rId7530" Type="http://schemas.openxmlformats.org/officeDocument/2006/relationships/hyperlink" Target="https://www.bangkokbiznews.com/finance/stock/1124376" TargetMode="External"/><Relationship Id="rId6205" Type="http://schemas.openxmlformats.org/officeDocument/2006/relationships/hyperlink" Target="https://thunhoon.com/article/286916" TargetMode="External"/><Relationship Id="rId7537" Type="http://schemas.openxmlformats.org/officeDocument/2006/relationships/hyperlink" Target="https://www.bangkokbiznews.com/finance/stock/1124141" TargetMode="External"/><Relationship Id="rId6206" Type="http://schemas.openxmlformats.org/officeDocument/2006/relationships/hyperlink" Target="https://thunhoon.com/article/286912" TargetMode="External"/><Relationship Id="rId7536" Type="http://schemas.openxmlformats.org/officeDocument/2006/relationships/hyperlink" Target="https://www.bangkokbiznews.com/finance/stock/1124146" TargetMode="External"/><Relationship Id="rId6203" Type="http://schemas.openxmlformats.org/officeDocument/2006/relationships/hyperlink" Target="https://thunhoon.com/article/286921" TargetMode="External"/><Relationship Id="rId7535" Type="http://schemas.openxmlformats.org/officeDocument/2006/relationships/hyperlink" Target="https://www.bangkokbiznews.com/finance/stock/1124299" TargetMode="External"/><Relationship Id="rId6204" Type="http://schemas.openxmlformats.org/officeDocument/2006/relationships/hyperlink" Target="https://thunhoon.com/article/286916" TargetMode="External"/><Relationship Id="rId7534" Type="http://schemas.openxmlformats.org/officeDocument/2006/relationships/hyperlink" Target="https://www.bangkokbiznews.com/finance/stock/1124314" TargetMode="External"/><Relationship Id="rId7529" Type="http://schemas.openxmlformats.org/officeDocument/2006/relationships/hyperlink" Target="https://www.bangkokbiznews.com/finance/stock/1124392" TargetMode="External"/><Relationship Id="rId7528" Type="http://schemas.openxmlformats.org/officeDocument/2006/relationships/hyperlink" Target="https://www.bangkokbiznews.com/finance/stock/1124396" TargetMode="External"/><Relationship Id="rId7527" Type="http://schemas.openxmlformats.org/officeDocument/2006/relationships/hyperlink" Target="https://www.bangkokbiznews.com/finance/stock/1124446" TargetMode="External"/><Relationship Id="rId7522" Type="http://schemas.openxmlformats.org/officeDocument/2006/relationships/hyperlink" Target="https://www.bangkokbiznews.com/finance/stock/1124475" TargetMode="External"/><Relationship Id="rId7521" Type="http://schemas.openxmlformats.org/officeDocument/2006/relationships/hyperlink" Target="https://www.bangkokbiznews.com/finance/stock/1124482" TargetMode="External"/><Relationship Id="rId7520" Type="http://schemas.openxmlformats.org/officeDocument/2006/relationships/hyperlink" Target="https://www.bangkokbiznews.com/finance/stock/1124500" TargetMode="External"/><Relationship Id="rId7526" Type="http://schemas.openxmlformats.org/officeDocument/2006/relationships/hyperlink" Target="https://www.bangkokbiznews.com/finance/stock/1124455" TargetMode="External"/><Relationship Id="rId7525" Type="http://schemas.openxmlformats.org/officeDocument/2006/relationships/hyperlink" Target="https://www.bangkokbiznews.com/finance/stock/1124458" TargetMode="External"/><Relationship Id="rId7524" Type="http://schemas.openxmlformats.org/officeDocument/2006/relationships/hyperlink" Target="https://www.bangkokbiznews.com/finance/stock/1124465" TargetMode="External"/><Relationship Id="rId7523" Type="http://schemas.openxmlformats.org/officeDocument/2006/relationships/hyperlink" Target="https://www.bangkokbiznews.com/finance/stock/1124472" TargetMode="External"/><Relationship Id="rId2700" Type="http://schemas.openxmlformats.org/officeDocument/2006/relationships/hyperlink" Target="https://thunhoon.com/article/292855" TargetMode="External"/><Relationship Id="rId2701" Type="http://schemas.openxmlformats.org/officeDocument/2006/relationships/hyperlink" Target="https://thunhoon.com/article/292855" TargetMode="External"/><Relationship Id="rId2702" Type="http://schemas.openxmlformats.org/officeDocument/2006/relationships/hyperlink" Target="https://thunhoon.com/article/292857" TargetMode="External"/><Relationship Id="rId2703" Type="http://schemas.openxmlformats.org/officeDocument/2006/relationships/hyperlink" Target="https://thunhoon.com/article/292857" TargetMode="External"/><Relationship Id="rId2704" Type="http://schemas.openxmlformats.org/officeDocument/2006/relationships/hyperlink" Target="https://thunhoon.com/article/292858" TargetMode="External"/><Relationship Id="rId2705" Type="http://schemas.openxmlformats.org/officeDocument/2006/relationships/hyperlink" Target="https://thunhoon.com/article/292858" TargetMode="External"/><Relationship Id="rId2706" Type="http://schemas.openxmlformats.org/officeDocument/2006/relationships/hyperlink" Target="https://thunhoon.com/article/292867" TargetMode="External"/><Relationship Id="rId2707" Type="http://schemas.openxmlformats.org/officeDocument/2006/relationships/hyperlink" Target="https://thunhoon.com/article/292867" TargetMode="External"/><Relationship Id="rId2708" Type="http://schemas.openxmlformats.org/officeDocument/2006/relationships/hyperlink" Target="https://thunhoon.com/article/292875" TargetMode="External"/><Relationship Id="rId2709" Type="http://schemas.openxmlformats.org/officeDocument/2006/relationships/hyperlink" Target="https://thunhoon.com/article/292876" TargetMode="External"/><Relationship Id="rId6292" Type="http://schemas.openxmlformats.org/officeDocument/2006/relationships/hyperlink" Target="https://www.bangkokbiznews.com/finance/stock/1142136" TargetMode="External"/><Relationship Id="rId6293" Type="http://schemas.openxmlformats.org/officeDocument/2006/relationships/hyperlink" Target="https://www.bangkokbiznews.com/finance/stock/1142131" TargetMode="External"/><Relationship Id="rId6290" Type="http://schemas.openxmlformats.org/officeDocument/2006/relationships/hyperlink" Target="https://www.bangkokbiznews.com/finance/stock/1142183" TargetMode="External"/><Relationship Id="rId6291" Type="http://schemas.openxmlformats.org/officeDocument/2006/relationships/hyperlink" Target="https://www.bangkokbiznews.com/finance/stock/1142137" TargetMode="External"/><Relationship Id="rId6296" Type="http://schemas.openxmlformats.org/officeDocument/2006/relationships/hyperlink" Target="https://www.bangkokbiznews.com/finance/stock/1142127" TargetMode="External"/><Relationship Id="rId6297" Type="http://schemas.openxmlformats.org/officeDocument/2006/relationships/hyperlink" Target="https://www.bangkokbiznews.com/finance/stock/1142120" TargetMode="External"/><Relationship Id="rId6294" Type="http://schemas.openxmlformats.org/officeDocument/2006/relationships/hyperlink" Target="https://www.bangkokbiznews.com/finance/stock/1142129" TargetMode="External"/><Relationship Id="rId6295" Type="http://schemas.openxmlformats.org/officeDocument/2006/relationships/hyperlink" Target="https://www.bangkokbiznews.com/finance/stock/1142127" TargetMode="External"/><Relationship Id="rId6298" Type="http://schemas.openxmlformats.org/officeDocument/2006/relationships/hyperlink" Target="https://www.bangkokbiznews.com/finance/stock/1142120" TargetMode="External"/><Relationship Id="rId6299" Type="http://schemas.openxmlformats.org/officeDocument/2006/relationships/hyperlink" Target="https://www.bangkokbiznews.com/finance/stock/1142112" TargetMode="External"/><Relationship Id="rId2720" Type="http://schemas.openxmlformats.org/officeDocument/2006/relationships/hyperlink" Target="https://thunhoon.com/article/292889" TargetMode="External"/><Relationship Id="rId2721" Type="http://schemas.openxmlformats.org/officeDocument/2006/relationships/hyperlink" Target="https://thunhoon.com/article/292899" TargetMode="External"/><Relationship Id="rId2722" Type="http://schemas.openxmlformats.org/officeDocument/2006/relationships/hyperlink" Target="https://thunhoon.com/article/292899" TargetMode="External"/><Relationship Id="rId2723" Type="http://schemas.openxmlformats.org/officeDocument/2006/relationships/hyperlink" Target="https://thunhoon.com/article/292901" TargetMode="External"/><Relationship Id="rId2724" Type="http://schemas.openxmlformats.org/officeDocument/2006/relationships/hyperlink" Target="https://thunhoon.com/article/292902" TargetMode="External"/><Relationship Id="rId2725" Type="http://schemas.openxmlformats.org/officeDocument/2006/relationships/hyperlink" Target="https://thunhoon.com/article/292902" TargetMode="External"/><Relationship Id="rId2726" Type="http://schemas.openxmlformats.org/officeDocument/2006/relationships/hyperlink" Target="https://thunhoon.com/article/292907" TargetMode="External"/><Relationship Id="rId2727" Type="http://schemas.openxmlformats.org/officeDocument/2006/relationships/hyperlink" Target="https://thunhoon.com/article/292907" TargetMode="External"/><Relationship Id="rId2728" Type="http://schemas.openxmlformats.org/officeDocument/2006/relationships/hyperlink" Target="https://thunhoon.com/article/292907" TargetMode="External"/><Relationship Id="rId2729" Type="http://schemas.openxmlformats.org/officeDocument/2006/relationships/hyperlink" Target="https://thunhoon.com/article/292908" TargetMode="External"/><Relationship Id="rId2710" Type="http://schemas.openxmlformats.org/officeDocument/2006/relationships/hyperlink" Target="https://thunhoon.com/article/292876" TargetMode="External"/><Relationship Id="rId2711" Type="http://schemas.openxmlformats.org/officeDocument/2006/relationships/hyperlink" Target="https://thunhoon.com/article/292876" TargetMode="External"/><Relationship Id="rId2712" Type="http://schemas.openxmlformats.org/officeDocument/2006/relationships/hyperlink" Target="https://thunhoon.com/article/292877" TargetMode="External"/><Relationship Id="rId2713" Type="http://schemas.openxmlformats.org/officeDocument/2006/relationships/hyperlink" Target="https://thunhoon.com/article/292879" TargetMode="External"/><Relationship Id="rId2714" Type="http://schemas.openxmlformats.org/officeDocument/2006/relationships/hyperlink" Target="https://thunhoon.com/article/292882" TargetMode="External"/><Relationship Id="rId2715" Type="http://schemas.openxmlformats.org/officeDocument/2006/relationships/hyperlink" Target="https://thunhoon.com/article/292892" TargetMode="External"/><Relationship Id="rId2716" Type="http://schemas.openxmlformats.org/officeDocument/2006/relationships/hyperlink" Target="https://thunhoon.com/article/292886" TargetMode="External"/><Relationship Id="rId2717" Type="http://schemas.openxmlformats.org/officeDocument/2006/relationships/hyperlink" Target="https://thunhoon.com/article/292886" TargetMode="External"/><Relationship Id="rId2718" Type="http://schemas.openxmlformats.org/officeDocument/2006/relationships/hyperlink" Target="https://thunhoon.com/article/292887" TargetMode="External"/><Relationship Id="rId2719" Type="http://schemas.openxmlformats.org/officeDocument/2006/relationships/hyperlink" Target="https://thunhoon.com/article/292888" TargetMode="External"/><Relationship Id="rId7591" Type="http://schemas.openxmlformats.org/officeDocument/2006/relationships/hyperlink" Target="https://www.bangkokbiznews.com/finance/stock/1123322" TargetMode="External"/><Relationship Id="rId6260" Type="http://schemas.openxmlformats.org/officeDocument/2006/relationships/hyperlink" Target="https://www.bangkokbiznews.com/finance/stock/1142530" TargetMode="External"/><Relationship Id="rId7590" Type="http://schemas.openxmlformats.org/officeDocument/2006/relationships/hyperlink" Target="https://www.bangkokbiznews.com/finance/stock/1123323" TargetMode="External"/><Relationship Id="rId6263" Type="http://schemas.openxmlformats.org/officeDocument/2006/relationships/hyperlink" Target="https://www.bangkokbiznews.com/finance/stock/1142516" TargetMode="External"/><Relationship Id="rId7595" Type="http://schemas.openxmlformats.org/officeDocument/2006/relationships/hyperlink" Target="https://www.bangkokbiznews.com/finance/stock/1123214" TargetMode="External"/><Relationship Id="rId6264" Type="http://schemas.openxmlformats.org/officeDocument/2006/relationships/hyperlink" Target="https://www.bangkokbiznews.com/finance/stock/1142390" TargetMode="External"/><Relationship Id="rId7594" Type="http://schemas.openxmlformats.org/officeDocument/2006/relationships/hyperlink" Target="https://www.bangkokbiznews.com/finance/stock/1123254" TargetMode="External"/><Relationship Id="rId6261" Type="http://schemas.openxmlformats.org/officeDocument/2006/relationships/hyperlink" Target="https://www.bangkokbiznews.com/finance/stock/1142530" TargetMode="External"/><Relationship Id="rId7593" Type="http://schemas.openxmlformats.org/officeDocument/2006/relationships/hyperlink" Target="https://www.bangkokbiznews.com/finance/stock/1123293" TargetMode="External"/><Relationship Id="rId6262" Type="http://schemas.openxmlformats.org/officeDocument/2006/relationships/hyperlink" Target="https://www.bangkokbiznews.com/finance/stock/1142518" TargetMode="External"/><Relationship Id="rId7592" Type="http://schemas.openxmlformats.org/officeDocument/2006/relationships/hyperlink" Target="https://www.bangkokbiznews.com/finance/stock/1123310" TargetMode="External"/><Relationship Id="rId6267" Type="http://schemas.openxmlformats.org/officeDocument/2006/relationships/hyperlink" Target="https://www.bangkokbiznews.com/finance/stock/1142354" TargetMode="External"/><Relationship Id="rId7599" Type="http://schemas.openxmlformats.org/officeDocument/2006/relationships/hyperlink" Target="https://www.bangkokbiznews.com/finance/stock/1123180" TargetMode="External"/><Relationship Id="rId6268" Type="http://schemas.openxmlformats.org/officeDocument/2006/relationships/hyperlink" Target="https://www.bangkokbiznews.com/finance/stock/1142354" TargetMode="External"/><Relationship Id="rId7598" Type="http://schemas.openxmlformats.org/officeDocument/2006/relationships/hyperlink" Target="https://www.bangkokbiznews.com/finance/stock/1123179" TargetMode="External"/><Relationship Id="rId6265" Type="http://schemas.openxmlformats.org/officeDocument/2006/relationships/hyperlink" Target="https://www.bangkokbiznews.com/finance/stock/1142354" TargetMode="External"/><Relationship Id="rId7597" Type="http://schemas.openxmlformats.org/officeDocument/2006/relationships/hyperlink" Target="https://www.bangkokbiznews.com/finance/stock/1123188" TargetMode="External"/><Relationship Id="rId6266" Type="http://schemas.openxmlformats.org/officeDocument/2006/relationships/hyperlink" Target="https://www.bangkokbiznews.com/finance/stock/1142354" TargetMode="External"/><Relationship Id="rId7596" Type="http://schemas.openxmlformats.org/officeDocument/2006/relationships/hyperlink" Target="https://www.bangkokbiznews.com/finance/stock/1123193" TargetMode="External"/><Relationship Id="rId6269" Type="http://schemas.openxmlformats.org/officeDocument/2006/relationships/hyperlink" Target="https://www.bangkokbiznews.com/finance/stock/1142333" TargetMode="External"/><Relationship Id="rId7580" Type="http://schemas.openxmlformats.org/officeDocument/2006/relationships/hyperlink" Target="https://www.bangkokbiznews.com/finance/stock/1123472" TargetMode="External"/><Relationship Id="rId6252" Type="http://schemas.openxmlformats.org/officeDocument/2006/relationships/hyperlink" Target="https://www.bangkokbiznews.com/finance/stock/1142527" TargetMode="External"/><Relationship Id="rId7584" Type="http://schemas.openxmlformats.org/officeDocument/2006/relationships/hyperlink" Target="https://www.bangkokbiznews.com/finance/stock/1123402" TargetMode="External"/><Relationship Id="rId6253" Type="http://schemas.openxmlformats.org/officeDocument/2006/relationships/hyperlink" Target="https://www.bangkokbiznews.com/finance/stock/1142525" TargetMode="External"/><Relationship Id="rId7583" Type="http://schemas.openxmlformats.org/officeDocument/2006/relationships/hyperlink" Target="https://www.bangkokbiznews.com/finance/stock/1123440" TargetMode="External"/><Relationship Id="rId6250" Type="http://schemas.openxmlformats.org/officeDocument/2006/relationships/hyperlink" Target="https://www.bangkokbiznews.com/finance/stock/1142535" TargetMode="External"/><Relationship Id="rId7582" Type="http://schemas.openxmlformats.org/officeDocument/2006/relationships/hyperlink" Target="https://www.bangkokbiznews.com/finance/stock/1123461" TargetMode="External"/><Relationship Id="rId6251" Type="http://schemas.openxmlformats.org/officeDocument/2006/relationships/hyperlink" Target="https://www.bangkokbiznews.com/finance/stock/1142535" TargetMode="External"/><Relationship Id="rId7581" Type="http://schemas.openxmlformats.org/officeDocument/2006/relationships/hyperlink" Target="https://www.bangkokbiznews.com/finance/stock/1123377" TargetMode="External"/><Relationship Id="rId6256" Type="http://schemas.openxmlformats.org/officeDocument/2006/relationships/hyperlink" Target="https://www.bangkokbiznews.com/finance/stock/1142525" TargetMode="External"/><Relationship Id="rId7588" Type="http://schemas.openxmlformats.org/officeDocument/2006/relationships/hyperlink" Target="https://www.bangkokbiznews.com/finance/stock/1123359" TargetMode="External"/><Relationship Id="rId6257" Type="http://schemas.openxmlformats.org/officeDocument/2006/relationships/hyperlink" Target="https://www.bangkokbiznews.com/finance/stock/1142525" TargetMode="External"/><Relationship Id="rId7587" Type="http://schemas.openxmlformats.org/officeDocument/2006/relationships/hyperlink" Target="https://www.bangkokbiznews.com/finance/stock/1123376" TargetMode="External"/><Relationship Id="rId6254" Type="http://schemas.openxmlformats.org/officeDocument/2006/relationships/hyperlink" Target="https://www.bangkokbiznews.com/finance/stock/1142525" TargetMode="External"/><Relationship Id="rId7586" Type="http://schemas.openxmlformats.org/officeDocument/2006/relationships/hyperlink" Target="https://www.bangkokbiznews.com/finance/stock/1123382" TargetMode="External"/><Relationship Id="rId6255" Type="http://schemas.openxmlformats.org/officeDocument/2006/relationships/hyperlink" Target="https://www.bangkokbiznews.com/finance/stock/1142525" TargetMode="External"/><Relationship Id="rId7585" Type="http://schemas.openxmlformats.org/officeDocument/2006/relationships/hyperlink" Target="https://www.bangkokbiznews.com/finance/stock/1123421" TargetMode="External"/><Relationship Id="rId6258" Type="http://schemas.openxmlformats.org/officeDocument/2006/relationships/hyperlink" Target="https://www.bangkokbiznews.com/finance/stock/1142525" TargetMode="External"/><Relationship Id="rId6259" Type="http://schemas.openxmlformats.org/officeDocument/2006/relationships/hyperlink" Target="https://www.bangkokbiznews.com/finance/stock/1142530" TargetMode="External"/><Relationship Id="rId7589" Type="http://schemas.openxmlformats.org/officeDocument/2006/relationships/hyperlink" Target="https://www.bangkokbiznews.com/finance/stock/1123355" TargetMode="External"/><Relationship Id="rId6281" Type="http://schemas.openxmlformats.org/officeDocument/2006/relationships/hyperlink" Target="https://www.bangkokbiznews.com/finance/stock/1142188" TargetMode="External"/><Relationship Id="rId6282" Type="http://schemas.openxmlformats.org/officeDocument/2006/relationships/hyperlink" Target="https://www.bangkokbiznews.com/finance/stock/1142186" TargetMode="External"/><Relationship Id="rId6280" Type="http://schemas.openxmlformats.org/officeDocument/2006/relationships/hyperlink" Target="https://www.bangkokbiznews.com/finance/stock/1142198" TargetMode="External"/><Relationship Id="rId6285" Type="http://schemas.openxmlformats.org/officeDocument/2006/relationships/hyperlink" Target="https://www.bangkokbiznews.com/finance/stock/1142186" TargetMode="External"/><Relationship Id="rId6286" Type="http://schemas.openxmlformats.org/officeDocument/2006/relationships/hyperlink" Target="https://www.bangkokbiznews.com/finance/stock/1142186" TargetMode="External"/><Relationship Id="rId6283" Type="http://schemas.openxmlformats.org/officeDocument/2006/relationships/hyperlink" Target="https://www.bangkokbiznews.com/finance/stock/1142186" TargetMode="External"/><Relationship Id="rId6284" Type="http://schemas.openxmlformats.org/officeDocument/2006/relationships/hyperlink" Target="https://www.bangkokbiznews.com/finance/stock/1142186" TargetMode="External"/><Relationship Id="rId6289" Type="http://schemas.openxmlformats.org/officeDocument/2006/relationships/hyperlink" Target="https://www.bangkokbiznews.com/finance/stock/1142183" TargetMode="External"/><Relationship Id="rId6287" Type="http://schemas.openxmlformats.org/officeDocument/2006/relationships/hyperlink" Target="https://www.bangkokbiznews.com/finance/stock/1142186" TargetMode="External"/><Relationship Id="rId6288" Type="http://schemas.openxmlformats.org/officeDocument/2006/relationships/hyperlink" Target="https://www.bangkokbiznews.com/finance/stock/1142183" TargetMode="External"/><Relationship Id="rId6270" Type="http://schemas.openxmlformats.org/officeDocument/2006/relationships/hyperlink" Target="https://www.bangkokbiznews.com/finance/stock/1142309" TargetMode="External"/><Relationship Id="rId6271" Type="http://schemas.openxmlformats.org/officeDocument/2006/relationships/hyperlink" Target="https://www.bangkokbiznews.com/finance/stock/1142307" TargetMode="External"/><Relationship Id="rId6274" Type="http://schemas.openxmlformats.org/officeDocument/2006/relationships/hyperlink" Target="https://www.bangkokbiznews.com/finance/stock/1142295" TargetMode="External"/><Relationship Id="rId6275" Type="http://schemas.openxmlformats.org/officeDocument/2006/relationships/hyperlink" Target="https://www.bangkokbiznews.com/finance/stock/1142287" TargetMode="External"/><Relationship Id="rId6272" Type="http://schemas.openxmlformats.org/officeDocument/2006/relationships/hyperlink" Target="https://www.bangkokbiznews.com/finance/stock/1142304" TargetMode="External"/><Relationship Id="rId6273" Type="http://schemas.openxmlformats.org/officeDocument/2006/relationships/hyperlink" Target="https://www.bangkokbiznews.com/finance/stock/1142300" TargetMode="External"/><Relationship Id="rId6278" Type="http://schemas.openxmlformats.org/officeDocument/2006/relationships/hyperlink" Target="https://www.bangkokbiznews.com/finance/stock/1142226" TargetMode="External"/><Relationship Id="rId6279" Type="http://schemas.openxmlformats.org/officeDocument/2006/relationships/hyperlink" Target="https://www.bangkokbiznews.com/finance/stock/1142198" TargetMode="External"/><Relationship Id="rId6276" Type="http://schemas.openxmlformats.org/officeDocument/2006/relationships/hyperlink" Target="https://www.bangkokbiznews.com/finance/stock/1142282" TargetMode="External"/><Relationship Id="rId6277" Type="http://schemas.openxmlformats.org/officeDocument/2006/relationships/hyperlink" Target="https://www.bangkokbiznews.com/finance/stock/1142281" TargetMode="External"/><Relationship Id="rId1455" Type="http://schemas.openxmlformats.org/officeDocument/2006/relationships/hyperlink" Target="https://thunhoon.com/article/289876" TargetMode="External"/><Relationship Id="rId2786" Type="http://schemas.openxmlformats.org/officeDocument/2006/relationships/hyperlink" Target="https://thunhoon.com/article/293012" TargetMode="External"/><Relationship Id="rId1456" Type="http://schemas.openxmlformats.org/officeDocument/2006/relationships/hyperlink" Target="https://thunhoon.com/article/289876" TargetMode="External"/><Relationship Id="rId2787" Type="http://schemas.openxmlformats.org/officeDocument/2006/relationships/hyperlink" Target="https://thunhoon.com/article/293012" TargetMode="External"/><Relationship Id="rId1457" Type="http://schemas.openxmlformats.org/officeDocument/2006/relationships/hyperlink" Target="https://thunhoon.com/article/289877" TargetMode="External"/><Relationship Id="rId2788" Type="http://schemas.openxmlformats.org/officeDocument/2006/relationships/hyperlink" Target="https://thunhoon.com/article/293016" TargetMode="External"/><Relationship Id="rId1458" Type="http://schemas.openxmlformats.org/officeDocument/2006/relationships/hyperlink" Target="https://thunhoon.com/article/289877" TargetMode="External"/><Relationship Id="rId2789" Type="http://schemas.openxmlformats.org/officeDocument/2006/relationships/hyperlink" Target="https://thunhoon.com/article/293016" TargetMode="External"/><Relationship Id="rId1459" Type="http://schemas.openxmlformats.org/officeDocument/2006/relationships/hyperlink" Target="https://thunhoon.com/article/289877" TargetMode="External"/><Relationship Id="rId629" Type="http://schemas.openxmlformats.org/officeDocument/2006/relationships/hyperlink" Target="https://thunhoon.com/article/287704" TargetMode="External"/><Relationship Id="rId624" Type="http://schemas.openxmlformats.org/officeDocument/2006/relationships/hyperlink" Target="https://thunhoon.com/article/287668" TargetMode="External"/><Relationship Id="rId623" Type="http://schemas.openxmlformats.org/officeDocument/2006/relationships/hyperlink" Target="https://thunhoon.com/article/287666" TargetMode="External"/><Relationship Id="rId622" Type="http://schemas.openxmlformats.org/officeDocument/2006/relationships/hyperlink" Target="https://thunhoon.com/article/287666" TargetMode="External"/><Relationship Id="rId621" Type="http://schemas.openxmlformats.org/officeDocument/2006/relationships/hyperlink" Target="https://thunhoon.com/article/287662" TargetMode="External"/><Relationship Id="rId628" Type="http://schemas.openxmlformats.org/officeDocument/2006/relationships/hyperlink" Target="https://thunhoon.com/article/287711" TargetMode="External"/><Relationship Id="rId627" Type="http://schemas.openxmlformats.org/officeDocument/2006/relationships/hyperlink" Target="https://thunhoon.com/article/287680" TargetMode="External"/><Relationship Id="rId626" Type="http://schemas.openxmlformats.org/officeDocument/2006/relationships/hyperlink" Target="https://thunhoon.com/article/287680" TargetMode="External"/><Relationship Id="rId625" Type="http://schemas.openxmlformats.org/officeDocument/2006/relationships/hyperlink" Target="https://thunhoon.com/article/287672" TargetMode="External"/><Relationship Id="rId2780" Type="http://schemas.openxmlformats.org/officeDocument/2006/relationships/hyperlink" Target="https://thunhoon.com/article/293005" TargetMode="External"/><Relationship Id="rId1450" Type="http://schemas.openxmlformats.org/officeDocument/2006/relationships/hyperlink" Target="https://thunhoon.com/article/289847" TargetMode="External"/><Relationship Id="rId2781" Type="http://schemas.openxmlformats.org/officeDocument/2006/relationships/hyperlink" Target="https://thunhoon.com/article/293007" TargetMode="External"/><Relationship Id="rId620" Type="http://schemas.openxmlformats.org/officeDocument/2006/relationships/hyperlink" Target="https://thunhoon.com/article/287662" TargetMode="External"/><Relationship Id="rId1451" Type="http://schemas.openxmlformats.org/officeDocument/2006/relationships/hyperlink" Target="https://thunhoon.com/article/289847" TargetMode="External"/><Relationship Id="rId2782" Type="http://schemas.openxmlformats.org/officeDocument/2006/relationships/hyperlink" Target="https://thunhoon.com/article/293007" TargetMode="External"/><Relationship Id="rId1452" Type="http://schemas.openxmlformats.org/officeDocument/2006/relationships/hyperlink" Target="https://thunhoon.com/article/289834" TargetMode="External"/><Relationship Id="rId2783" Type="http://schemas.openxmlformats.org/officeDocument/2006/relationships/hyperlink" Target="https://thunhoon.com/article/293007" TargetMode="External"/><Relationship Id="rId1453" Type="http://schemas.openxmlformats.org/officeDocument/2006/relationships/hyperlink" Target="https://thunhoon.com/article/289800" TargetMode="External"/><Relationship Id="rId2784" Type="http://schemas.openxmlformats.org/officeDocument/2006/relationships/hyperlink" Target="https://thunhoon.com/article/293009" TargetMode="External"/><Relationship Id="rId1454" Type="http://schemas.openxmlformats.org/officeDocument/2006/relationships/hyperlink" Target="https://thunhoon.com/article/289800" TargetMode="External"/><Relationship Id="rId2785" Type="http://schemas.openxmlformats.org/officeDocument/2006/relationships/hyperlink" Target="https://thunhoon.com/article/293010" TargetMode="External"/><Relationship Id="rId1444" Type="http://schemas.openxmlformats.org/officeDocument/2006/relationships/hyperlink" Target="https://thunhoon.com/article/289810" TargetMode="External"/><Relationship Id="rId2775" Type="http://schemas.openxmlformats.org/officeDocument/2006/relationships/hyperlink" Target="https://thunhoon.com/article/292981" TargetMode="External"/><Relationship Id="rId1445" Type="http://schemas.openxmlformats.org/officeDocument/2006/relationships/hyperlink" Target="https://thunhoon.com/article/289814" TargetMode="External"/><Relationship Id="rId2776" Type="http://schemas.openxmlformats.org/officeDocument/2006/relationships/hyperlink" Target="https://thunhoon.com/article/292981" TargetMode="External"/><Relationship Id="rId1446" Type="http://schemas.openxmlformats.org/officeDocument/2006/relationships/hyperlink" Target="https://thunhoon.com/article/289820" TargetMode="External"/><Relationship Id="rId2777" Type="http://schemas.openxmlformats.org/officeDocument/2006/relationships/hyperlink" Target="https://thunhoon.com/article/293001" TargetMode="External"/><Relationship Id="rId1447" Type="http://schemas.openxmlformats.org/officeDocument/2006/relationships/hyperlink" Target="https://thunhoon.com/article/289821" TargetMode="External"/><Relationship Id="rId2778" Type="http://schemas.openxmlformats.org/officeDocument/2006/relationships/hyperlink" Target="https://thunhoon.com/article/293001" TargetMode="External"/><Relationship Id="rId1448" Type="http://schemas.openxmlformats.org/officeDocument/2006/relationships/hyperlink" Target="https://thunhoon.com/article/289830" TargetMode="External"/><Relationship Id="rId2779" Type="http://schemas.openxmlformats.org/officeDocument/2006/relationships/hyperlink" Target="https://thunhoon.com/article/293005" TargetMode="External"/><Relationship Id="rId1449" Type="http://schemas.openxmlformats.org/officeDocument/2006/relationships/hyperlink" Target="https://thunhoon.com/article/289837" TargetMode="External"/><Relationship Id="rId619" Type="http://schemas.openxmlformats.org/officeDocument/2006/relationships/hyperlink" Target="https://thunhoon.com/article/287660" TargetMode="External"/><Relationship Id="rId618" Type="http://schemas.openxmlformats.org/officeDocument/2006/relationships/hyperlink" Target="https://thunhoon.com/article/287660" TargetMode="External"/><Relationship Id="rId613" Type="http://schemas.openxmlformats.org/officeDocument/2006/relationships/hyperlink" Target="https://thunhoon.com/article/287641" TargetMode="External"/><Relationship Id="rId612" Type="http://schemas.openxmlformats.org/officeDocument/2006/relationships/hyperlink" Target="https://thunhoon.com/article/287639" TargetMode="External"/><Relationship Id="rId611" Type="http://schemas.openxmlformats.org/officeDocument/2006/relationships/hyperlink" Target="https://thunhoon.com/article/287639" TargetMode="External"/><Relationship Id="rId610" Type="http://schemas.openxmlformats.org/officeDocument/2006/relationships/hyperlink" Target="https://thunhoon.com/article/287649" TargetMode="External"/><Relationship Id="rId617" Type="http://schemas.openxmlformats.org/officeDocument/2006/relationships/hyperlink" Target="https://thunhoon.com/article/287658" TargetMode="External"/><Relationship Id="rId616" Type="http://schemas.openxmlformats.org/officeDocument/2006/relationships/hyperlink" Target="https://thunhoon.com/article/287658" TargetMode="External"/><Relationship Id="rId615" Type="http://schemas.openxmlformats.org/officeDocument/2006/relationships/hyperlink" Target="https://thunhoon.com/article/287642" TargetMode="External"/><Relationship Id="rId614" Type="http://schemas.openxmlformats.org/officeDocument/2006/relationships/hyperlink" Target="https://thunhoon.com/article/287641" TargetMode="External"/><Relationship Id="rId2770" Type="http://schemas.openxmlformats.org/officeDocument/2006/relationships/hyperlink" Target="https://thunhoon.com/article/292987" TargetMode="External"/><Relationship Id="rId1440" Type="http://schemas.openxmlformats.org/officeDocument/2006/relationships/hyperlink" Target="https://thunhoon.com/article/289795" TargetMode="External"/><Relationship Id="rId2771" Type="http://schemas.openxmlformats.org/officeDocument/2006/relationships/hyperlink" Target="https://thunhoon.com/article/292989" TargetMode="External"/><Relationship Id="rId1441" Type="http://schemas.openxmlformats.org/officeDocument/2006/relationships/hyperlink" Target="https://thunhoon.com/article/289802" TargetMode="External"/><Relationship Id="rId2772" Type="http://schemas.openxmlformats.org/officeDocument/2006/relationships/hyperlink" Target="https://thunhoon.com/article/292990" TargetMode="External"/><Relationship Id="rId1442" Type="http://schemas.openxmlformats.org/officeDocument/2006/relationships/hyperlink" Target="https://thunhoon.com/article/289810" TargetMode="External"/><Relationship Id="rId2773" Type="http://schemas.openxmlformats.org/officeDocument/2006/relationships/hyperlink" Target="https://thunhoon.com/article/292990" TargetMode="External"/><Relationship Id="rId1443" Type="http://schemas.openxmlformats.org/officeDocument/2006/relationships/hyperlink" Target="https://thunhoon.com/article/289810" TargetMode="External"/><Relationship Id="rId2774" Type="http://schemas.openxmlformats.org/officeDocument/2006/relationships/hyperlink" Target="https://thunhoon.com/article/292979" TargetMode="External"/><Relationship Id="rId1477" Type="http://schemas.openxmlformats.org/officeDocument/2006/relationships/hyperlink" Target="https://thunhoon.com/article/289900" TargetMode="External"/><Relationship Id="rId1478" Type="http://schemas.openxmlformats.org/officeDocument/2006/relationships/hyperlink" Target="https://thunhoon.com/article/289900" TargetMode="External"/><Relationship Id="rId1479" Type="http://schemas.openxmlformats.org/officeDocument/2006/relationships/hyperlink" Target="https://thunhoon.com/article/289903" TargetMode="External"/><Relationship Id="rId646" Type="http://schemas.openxmlformats.org/officeDocument/2006/relationships/hyperlink" Target="https://thunhoon.com/article/287754" TargetMode="External"/><Relationship Id="rId645" Type="http://schemas.openxmlformats.org/officeDocument/2006/relationships/hyperlink" Target="https://thunhoon.com/article/287748" TargetMode="External"/><Relationship Id="rId644" Type="http://schemas.openxmlformats.org/officeDocument/2006/relationships/hyperlink" Target="https://thunhoon.com/article/287734" TargetMode="External"/><Relationship Id="rId643" Type="http://schemas.openxmlformats.org/officeDocument/2006/relationships/hyperlink" Target="https://thunhoon.com/article/287731" TargetMode="External"/><Relationship Id="rId649" Type="http://schemas.openxmlformats.org/officeDocument/2006/relationships/hyperlink" Target="https://thunhoon.com/article/287763" TargetMode="External"/><Relationship Id="rId648" Type="http://schemas.openxmlformats.org/officeDocument/2006/relationships/hyperlink" Target="https://thunhoon.com/article/287760" TargetMode="External"/><Relationship Id="rId647" Type="http://schemas.openxmlformats.org/officeDocument/2006/relationships/hyperlink" Target="https://thunhoon.com/article/287754" TargetMode="External"/><Relationship Id="rId1470" Type="http://schemas.openxmlformats.org/officeDocument/2006/relationships/hyperlink" Target="https://thunhoon.com/article/289889" TargetMode="External"/><Relationship Id="rId1471" Type="http://schemas.openxmlformats.org/officeDocument/2006/relationships/hyperlink" Target="https://thunhoon.com/article/289891" TargetMode="External"/><Relationship Id="rId1472" Type="http://schemas.openxmlformats.org/officeDocument/2006/relationships/hyperlink" Target="https://thunhoon.com/article/289891" TargetMode="External"/><Relationship Id="rId642" Type="http://schemas.openxmlformats.org/officeDocument/2006/relationships/hyperlink" Target="https://thunhoon.com/article/287731" TargetMode="External"/><Relationship Id="rId1473" Type="http://schemas.openxmlformats.org/officeDocument/2006/relationships/hyperlink" Target="https://thunhoon.com/article/289893" TargetMode="External"/><Relationship Id="rId641" Type="http://schemas.openxmlformats.org/officeDocument/2006/relationships/hyperlink" Target="https://thunhoon.com/article/287738" TargetMode="External"/><Relationship Id="rId1474" Type="http://schemas.openxmlformats.org/officeDocument/2006/relationships/hyperlink" Target="https://thunhoon.com/article/289893" TargetMode="External"/><Relationship Id="rId640" Type="http://schemas.openxmlformats.org/officeDocument/2006/relationships/hyperlink" Target="https://thunhoon.com/article/287738" TargetMode="External"/><Relationship Id="rId1475" Type="http://schemas.openxmlformats.org/officeDocument/2006/relationships/hyperlink" Target="https://thunhoon.com/article/289896" TargetMode="External"/><Relationship Id="rId1476" Type="http://schemas.openxmlformats.org/officeDocument/2006/relationships/hyperlink" Target="https://thunhoon.com/article/289898" TargetMode="External"/><Relationship Id="rId1466" Type="http://schemas.openxmlformats.org/officeDocument/2006/relationships/hyperlink" Target="https://thunhoon.com/article/289869" TargetMode="External"/><Relationship Id="rId2797" Type="http://schemas.openxmlformats.org/officeDocument/2006/relationships/hyperlink" Target="https://thunhoon.com/article/293030" TargetMode="External"/><Relationship Id="rId1467" Type="http://schemas.openxmlformats.org/officeDocument/2006/relationships/hyperlink" Target="https://thunhoon.com/article/289887" TargetMode="External"/><Relationship Id="rId2798" Type="http://schemas.openxmlformats.org/officeDocument/2006/relationships/hyperlink" Target="https://thunhoon.com/article/293033" TargetMode="External"/><Relationship Id="rId1468" Type="http://schemas.openxmlformats.org/officeDocument/2006/relationships/hyperlink" Target="https://thunhoon.com/article/289887" TargetMode="External"/><Relationship Id="rId2799" Type="http://schemas.openxmlformats.org/officeDocument/2006/relationships/hyperlink" Target="https://thunhoon.com/article/293033" TargetMode="External"/><Relationship Id="rId1469" Type="http://schemas.openxmlformats.org/officeDocument/2006/relationships/hyperlink" Target="https://thunhoon.com/article/289889" TargetMode="External"/><Relationship Id="rId635" Type="http://schemas.openxmlformats.org/officeDocument/2006/relationships/hyperlink" Target="https://thunhoon.com/article/287740" TargetMode="External"/><Relationship Id="rId634" Type="http://schemas.openxmlformats.org/officeDocument/2006/relationships/hyperlink" Target="https://thunhoon.com/article/287739" TargetMode="External"/><Relationship Id="rId633" Type="http://schemas.openxmlformats.org/officeDocument/2006/relationships/hyperlink" Target="https://thunhoon.com/article/287739" TargetMode="External"/><Relationship Id="rId632" Type="http://schemas.openxmlformats.org/officeDocument/2006/relationships/hyperlink" Target="https://thunhoon.com/article/287717" TargetMode="External"/><Relationship Id="rId639" Type="http://schemas.openxmlformats.org/officeDocument/2006/relationships/hyperlink" Target="https://thunhoon.com/article/287738" TargetMode="External"/><Relationship Id="rId638" Type="http://schemas.openxmlformats.org/officeDocument/2006/relationships/hyperlink" Target="https://thunhoon.com/article/287737" TargetMode="External"/><Relationship Id="rId637" Type="http://schemas.openxmlformats.org/officeDocument/2006/relationships/hyperlink" Target="https://thunhoon.com/article/287741" TargetMode="External"/><Relationship Id="rId636" Type="http://schemas.openxmlformats.org/officeDocument/2006/relationships/hyperlink" Target="https://thunhoon.com/article/287741" TargetMode="External"/><Relationship Id="rId2790" Type="http://schemas.openxmlformats.org/officeDocument/2006/relationships/hyperlink" Target="https://thunhoon.com/article/293016" TargetMode="External"/><Relationship Id="rId1460" Type="http://schemas.openxmlformats.org/officeDocument/2006/relationships/hyperlink" Target="https://thunhoon.com/article/289873" TargetMode="External"/><Relationship Id="rId2791" Type="http://schemas.openxmlformats.org/officeDocument/2006/relationships/hyperlink" Target="https://thunhoon.com/article/293017" TargetMode="External"/><Relationship Id="rId1461" Type="http://schemas.openxmlformats.org/officeDocument/2006/relationships/hyperlink" Target="https://thunhoon.com/article/289874" TargetMode="External"/><Relationship Id="rId2792" Type="http://schemas.openxmlformats.org/officeDocument/2006/relationships/hyperlink" Target="https://thunhoon.com/article/293019" TargetMode="External"/><Relationship Id="rId631" Type="http://schemas.openxmlformats.org/officeDocument/2006/relationships/hyperlink" Target="https://thunhoon.com/article/287686" TargetMode="External"/><Relationship Id="rId1462" Type="http://schemas.openxmlformats.org/officeDocument/2006/relationships/hyperlink" Target="https://thunhoon.com/article/289874" TargetMode="External"/><Relationship Id="rId2793" Type="http://schemas.openxmlformats.org/officeDocument/2006/relationships/hyperlink" Target="https://thunhoon.com/article/293020" TargetMode="External"/><Relationship Id="rId630" Type="http://schemas.openxmlformats.org/officeDocument/2006/relationships/hyperlink" Target="https://thunhoon.com/article/287704" TargetMode="External"/><Relationship Id="rId1463" Type="http://schemas.openxmlformats.org/officeDocument/2006/relationships/hyperlink" Target="https://thunhoon.com/article/289866" TargetMode="External"/><Relationship Id="rId2794" Type="http://schemas.openxmlformats.org/officeDocument/2006/relationships/hyperlink" Target="https://thunhoon.com/article/293023" TargetMode="External"/><Relationship Id="rId1464" Type="http://schemas.openxmlformats.org/officeDocument/2006/relationships/hyperlink" Target="https://thunhoon.com/article/289866" TargetMode="External"/><Relationship Id="rId2795" Type="http://schemas.openxmlformats.org/officeDocument/2006/relationships/hyperlink" Target="https://thunhoon.com/article/293028" TargetMode="External"/><Relationship Id="rId1465" Type="http://schemas.openxmlformats.org/officeDocument/2006/relationships/hyperlink" Target="https://thunhoon.com/article/289867" TargetMode="External"/><Relationship Id="rId2796" Type="http://schemas.openxmlformats.org/officeDocument/2006/relationships/hyperlink" Target="https://thunhoon.com/article/293029" TargetMode="External"/><Relationship Id="rId1411" Type="http://schemas.openxmlformats.org/officeDocument/2006/relationships/hyperlink" Target="https://thunhoon.com/article/289701" TargetMode="External"/><Relationship Id="rId2742" Type="http://schemas.openxmlformats.org/officeDocument/2006/relationships/hyperlink" Target="https://thunhoon.com/article/292919" TargetMode="External"/><Relationship Id="rId1412" Type="http://schemas.openxmlformats.org/officeDocument/2006/relationships/hyperlink" Target="https://thunhoon.com/article/289701" TargetMode="External"/><Relationship Id="rId2743" Type="http://schemas.openxmlformats.org/officeDocument/2006/relationships/hyperlink" Target="https://thunhoon.com/article/292919" TargetMode="External"/><Relationship Id="rId1413" Type="http://schemas.openxmlformats.org/officeDocument/2006/relationships/hyperlink" Target="https://thunhoon.com/article/289705" TargetMode="External"/><Relationship Id="rId2744" Type="http://schemas.openxmlformats.org/officeDocument/2006/relationships/hyperlink" Target="https://thunhoon.com/article/292919" TargetMode="External"/><Relationship Id="rId1414" Type="http://schemas.openxmlformats.org/officeDocument/2006/relationships/hyperlink" Target="https://thunhoon.com/article/289705" TargetMode="External"/><Relationship Id="rId2745" Type="http://schemas.openxmlformats.org/officeDocument/2006/relationships/hyperlink" Target="https://thunhoon.com/article/292919" TargetMode="External"/><Relationship Id="rId1415" Type="http://schemas.openxmlformats.org/officeDocument/2006/relationships/hyperlink" Target="https://thunhoon.com/article/289718" TargetMode="External"/><Relationship Id="rId2746" Type="http://schemas.openxmlformats.org/officeDocument/2006/relationships/hyperlink" Target="https://thunhoon.com/article/292921" TargetMode="External"/><Relationship Id="rId1416" Type="http://schemas.openxmlformats.org/officeDocument/2006/relationships/hyperlink" Target="https://thunhoon.com/article/289718" TargetMode="External"/><Relationship Id="rId2747" Type="http://schemas.openxmlformats.org/officeDocument/2006/relationships/hyperlink" Target="https://thunhoon.com/article/292923" TargetMode="External"/><Relationship Id="rId1417" Type="http://schemas.openxmlformats.org/officeDocument/2006/relationships/hyperlink" Target="https://thunhoon.com/article/289718" TargetMode="External"/><Relationship Id="rId2748" Type="http://schemas.openxmlformats.org/officeDocument/2006/relationships/hyperlink" Target="https://thunhoon.com/article/292937" TargetMode="External"/><Relationship Id="rId1418" Type="http://schemas.openxmlformats.org/officeDocument/2006/relationships/hyperlink" Target="https://thunhoon.com/article/289726" TargetMode="External"/><Relationship Id="rId2749" Type="http://schemas.openxmlformats.org/officeDocument/2006/relationships/hyperlink" Target="https://thunhoon.com/article/292937" TargetMode="External"/><Relationship Id="rId1419" Type="http://schemas.openxmlformats.org/officeDocument/2006/relationships/hyperlink" Target="https://thunhoon.com/article/289728" TargetMode="External"/><Relationship Id="rId2740" Type="http://schemas.openxmlformats.org/officeDocument/2006/relationships/hyperlink" Target="https://thunhoon.com/article/292919" TargetMode="External"/><Relationship Id="rId1410" Type="http://schemas.openxmlformats.org/officeDocument/2006/relationships/hyperlink" Target="https://thunhoon.com/article/289713" TargetMode="External"/><Relationship Id="rId2741" Type="http://schemas.openxmlformats.org/officeDocument/2006/relationships/hyperlink" Target="https://thunhoon.com/article/292919" TargetMode="External"/><Relationship Id="rId1400" Type="http://schemas.openxmlformats.org/officeDocument/2006/relationships/hyperlink" Target="https://thunhoon.com/article/289667" TargetMode="External"/><Relationship Id="rId2731" Type="http://schemas.openxmlformats.org/officeDocument/2006/relationships/hyperlink" Target="https://thunhoon.com/article/292909" TargetMode="External"/><Relationship Id="rId1401" Type="http://schemas.openxmlformats.org/officeDocument/2006/relationships/hyperlink" Target="https://thunhoon.com/article/289669" TargetMode="External"/><Relationship Id="rId2732" Type="http://schemas.openxmlformats.org/officeDocument/2006/relationships/hyperlink" Target="https://thunhoon.com/article/292910" TargetMode="External"/><Relationship Id="rId1402" Type="http://schemas.openxmlformats.org/officeDocument/2006/relationships/hyperlink" Target="https://thunhoon.com/article/289669" TargetMode="External"/><Relationship Id="rId2733" Type="http://schemas.openxmlformats.org/officeDocument/2006/relationships/hyperlink" Target="https://thunhoon.com/article/292910" TargetMode="External"/><Relationship Id="rId1403" Type="http://schemas.openxmlformats.org/officeDocument/2006/relationships/hyperlink" Target="https://thunhoon.com/article/289670" TargetMode="External"/><Relationship Id="rId2734" Type="http://schemas.openxmlformats.org/officeDocument/2006/relationships/hyperlink" Target="https://thunhoon.com/article/292911" TargetMode="External"/><Relationship Id="rId1404" Type="http://schemas.openxmlformats.org/officeDocument/2006/relationships/hyperlink" Target="https://thunhoon.com/article/289677" TargetMode="External"/><Relationship Id="rId2735" Type="http://schemas.openxmlformats.org/officeDocument/2006/relationships/hyperlink" Target="https://thunhoon.com/article/292911" TargetMode="External"/><Relationship Id="rId1405" Type="http://schemas.openxmlformats.org/officeDocument/2006/relationships/hyperlink" Target="https://thunhoon.com/article/289677" TargetMode="External"/><Relationship Id="rId2736" Type="http://schemas.openxmlformats.org/officeDocument/2006/relationships/hyperlink" Target="https://thunhoon.com/article/292913" TargetMode="External"/><Relationship Id="rId1406" Type="http://schemas.openxmlformats.org/officeDocument/2006/relationships/hyperlink" Target="https://thunhoon.com/article/289677" TargetMode="External"/><Relationship Id="rId2737" Type="http://schemas.openxmlformats.org/officeDocument/2006/relationships/hyperlink" Target="https://thunhoon.com/article/292917" TargetMode="External"/><Relationship Id="rId1407" Type="http://schemas.openxmlformats.org/officeDocument/2006/relationships/hyperlink" Target="https://thunhoon.com/article/289678" TargetMode="External"/><Relationship Id="rId2738" Type="http://schemas.openxmlformats.org/officeDocument/2006/relationships/hyperlink" Target="https://thunhoon.com/article/292918" TargetMode="External"/><Relationship Id="rId1408" Type="http://schemas.openxmlformats.org/officeDocument/2006/relationships/hyperlink" Target="https://thunhoon.com/article/289681" TargetMode="External"/><Relationship Id="rId2739" Type="http://schemas.openxmlformats.org/officeDocument/2006/relationships/hyperlink" Target="https://thunhoon.com/article/292918" TargetMode="External"/><Relationship Id="rId1409" Type="http://schemas.openxmlformats.org/officeDocument/2006/relationships/hyperlink" Target="https://thunhoon.com/article/289716" TargetMode="External"/><Relationship Id="rId2730" Type="http://schemas.openxmlformats.org/officeDocument/2006/relationships/hyperlink" Target="https://thunhoon.com/article/292908" TargetMode="External"/><Relationship Id="rId1433" Type="http://schemas.openxmlformats.org/officeDocument/2006/relationships/hyperlink" Target="https://thunhoon.com/article/289780" TargetMode="External"/><Relationship Id="rId2764" Type="http://schemas.openxmlformats.org/officeDocument/2006/relationships/hyperlink" Target="https://thunhoon.com/article/292982" TargetMode="External"/><Relationship Id="rId1434" Type="http://schemas.openxmlformats.org/officeDocument/2006/relationships/hyperlink" Target="https://thunhoon.com/article/289782" TargetMode="External"/><Relationship Id="rId2765" Type="http://schemas.openxmlformats.org/officeDocument/2006/relationships/hyperlink" Target="https://thunhoon.com/article/292982" TargetMode="External"/><Relationship Id="rId1435" Type="http://schemas.openxmlformats.org/officeDocument/2006/relationships/hyperlink" Target="https://thunhoon.com/article/289784" TargetMode="External"/><Relationship Id="rId2766" Type="http://schemas.openxmlformats.org/officeDocument/2006/relationships/hyperlink" Target="https://thunhoon.com/article/292983" TargetMode="External"/><Relationship Id="rId1436" Type="http://schemas.openxmlformats.org/officeDocument/2006/relationships/hyperlink" Target="https://thunhoon.com/article/289784" TargetMode="External"/><Relationship Id="rId2767" Type="http://schemas.openxmlformats.org/officeDocument/2006/relationships/hyperlink" Target="https://thunhoon.com/article/292984" TargetMode="External"/><Relationship Id="rId1437" Type="http://schemas.openxmlformats.org/officeDocument/2006/relationships/hyperlink" Target="https://thunhoon.com/article/289785" TargetMode="External"/><Relationship Id="rId2768" Type="http://schemas.openxmlformats.org/officeDocument/2006/relationships/hyperlink" Target="https://thunhoon.com/article/292985" TargetMode="External"/><Relationship Id="rId1438" Type="http://schemas.openxmlformats.org/officeDocument/2006/relationships/hyperlink" Target="https://thunhoon.com/article/289794" TargetMode="External"/><Relationship Id="rId2769" Type="http://schemas.openxmlformats.org/officeDocument/2006/relationships/hyperlink" Target="https://thunhoon.com/article/292985" TargetMode="External"/><Relationship Id="rId1439" Type="http://schemas.openxmlformats.org/officeDocument/2006/relationships/hyperlink" Target="https://thunhoon.com/article/289794" TargetMode="External"/><Relationship Id="rId609" Type="http://schemas.openxmlformats.org/officeDocument/2006/relationships/hyperlink" Target="https://thunhoon.com/article/287649" TargetMode="External"/><Relationship Id="rId608" Type="http://schemas.openxmlformats.org/officeDocument/2006/relationships/hyperlink" Target="https://thunhoon.com/article/287648" TargetMode="External"/><Relationship Id="rId607" Type="http://schemas.openxmlformats.org/officeDocument/2006/relationships/hyperlink" Target="https://thunhoon.com/article/287647" TargetMode="External"/><Relationship Id="rId602" Type="http://schemas.openxmlformats.org/officeDocument/2006/relationships/hyperlink" Target="https://thunhoon.com/article/287626" TargetMode="External"/><Relationship Id="rId601" Type="http://schemas.openxmlformats.org/officeDocument/2006/relationships/hyperlink" Target="https://thunhoon.com/article/287626" TargetMode="External"/><Relationship Id="rId600" Type="http://schemas.openxmlformats.org/officeDocument/2006/relationships/hyperlink" Target="https://thunhoon.com/article/287621" TargetMode="External"/><Relationship Id="rId606" Type="http://schemas.openxmlformats.org/officeDocument/2006/relationships/hyperlink" Target="https://thunhoon.com/article/287647" TargetMode="External"/><Relationship Id="rId605" Type="http://schemas.openxmlformats.org/officeDocument/2006/relationships/hyperlink" Target="https://thunhoon.com/article/287652" TargetMode="External"/><Relationship Id="rId604" Type="http://schemas.openxmlformats.org/officeDocument/2006/relationships/hyperlink" Target="https://thunhoon.com/article/287652" TargetMode="External"/><Relationship Id="rId603" Type="http://schemas.openxmlformats.org/officeDocument/2006/relationships/hyperlink" Target="https://thunhoon.com/article/287651" TargetMode="External"/><Relationship Id="rId2760" Type="http://schemas.openxmlformats.org/officeDocument/2006/relationships/hyperlink" Target="https://thunhoon.com/article/292969" TargetMode="External"/><Relationship Id="rId1430" Type="http://schemas.openxmlformats.org/officeDocument/2006/relationships/hyperlink" Target="https://thunhoon.com/article/289759" TargetMode="External"/><Relationship Id="rId2761" Type="http://schemas.openxmlformats.org/officeDocument/2006/relationships/hyperlink" Target="https://thunhoon.com/article/292975" TargetMode="External"/><Relationship Id="rId1431" Type="http://schemas.openxmlformats.org/officeDocument/2006/relationships/hyperlink" Target="https://thunhoon.com/article/289768" TargetMode="External"/><Relationship Id="rId2762" Type="http://schemas.openxmlformats.org/officeDocument/2006/relationships/hyperlink" Target="https://thunhoon.com/article/292975" TargetMode="External"/><Relationship Id="rId1432" Type="http://schemas.openxmlformats.org/officeDocument/2006/relationships/hyperlink" Target="https://thunhoon.com/article/289780" TargetMode="External"/><Relationship Id="rId2763" Type="http://schemas.openxmlformats.org/officeDocument/2006/relationships/hyperlink" Target="https://thunhoon.com/article/292976" TargetMode="External"/><Relationship Id="rId1422" Type="http://schemas.openxmlformats.org/officeDocument/2006/relationships/hyperlink" Target="https://thunhoon.com/article/289729" TargetMode="External"/><Relationship Id="rId2753" Type="http://schemas.openxmlformats.org/officeDocument/2006/relationships/hyperlink" Target="https://thunhoon.com/article/292949" TargetMode="External"/><Relationship Id="rId1423" Type="http://schemas.openxmlformats.org/officeDocument/2006/relationships/hyperlink" Target="https://thunhoon.com/article/289729" TargetMode="External"/><Relationship Id="rId2754" Type="http://schemas.openxmlformats.org/officeDocument/2006/relationships/hyperlink" Target="https://thunhoon.com/article/292949" TargetMode="External"/><Relationship Id="rId1424" Type="http://schemas.openxmlformats.org/officeDocument/2006/relationships/hyperlink" Target="https://thunhoon.com/article/289737" TargetMode="External"/><Relationship Id="rId2755" Type="http://schemas.openxmlformats.org/officeDocument/2006/relationships/hyperlink" Target="https://thunhoon.com/article/292958" TargetMode="External"/><Relationship Id="rId1425" Type="http://schemas.openxmlformats.org/officeDocument/2006/relationships/hyperlink" Target="https://thunhoon.com/article/289737" TargetMode="External"/><Relationship Id="rId2756" Type="http://schemas.openxmlformats.org/officeDocument/2006/relationships/hyperlink" Target="https://thunhoon.com/article/292958" TargetMode="External"/><Relationship Id="rId1426" Type="http://schemas.openxmlformats.org/officeDocument/2006/relationships/hyperlink" Target="https://thunhoon.com/article/289748" TargetMode="External"/><Relationship Id="rId2757" Type="http://schemas.openxmlformats.org/officeDocument/2006/relationships/hyperlink" Target="https://thunhoon.com/article/292958" TargetMode="External"/><Relationship Id="rId1427" Type="http://schemas.openxmlformats.org/officeDocument/2006/relationships/hyperlink" Target="https://thunhoon.com/article/289757" TargetMode="External"/><Relationship Id="rId2758" Type="http://schemas.openxmlformats.org/officeDocument/2006/relationships/hyperlink" Target="https://thunhoon.com/article/292964" TargetMode="External"/><Relationship Id="rId1428" Type="http://schemas.openxmlformats.org/officeDocument/2006/relationships/hyperlink" Target="https://thunhoon.com/article/289757" TargetMode="External"/><Relationship Id="rId2759" Type="http://schemas.openxmlformats.org/officeDocument/2006/relationships/hyperlink" Target="https://thunhoon.com/article/292969" TargetMode="External"/><Relationship Id="rId1429" Type="http://schemas.openxmlformats.org/officeDocument/2006/relationships/hyperlink" Target="https://thunhoon.com/article/289759" TargetMode="External"/><Relationship Id="rId2750" Type="http://schemas.openxmlformats.org/officeDocument/2006/relationships/hyperlink" Target="https://thunhoon.com/article/292937" TargetMode="External"/><Relationship Id="rId1420" Type="http://schemas.openxmlformats.org/officeDocument/2006/relationships/hyperlink" Target="https://thunhoon.com/article/289728" TargetMode="External"/><Relationship Id="rId2751" Type="http://schemas.openxmlformats.org/officeDocument/2006/relationships/hyperlink" Target="https://thunhoon.com/article/292938" TargetMode="External"/><Relationship Id="rId1421" Type="http://schemas.openxmlformats.org/officeDocument/2006/relationships/hyperlink" Target="https://thunhoon.com/article/289729" TargetMode="External"/><Relationship Id="rId2752" Type="http://schemas.openxmlformats.org/officeDocument/2006/relationships/hyperlink" Target="https://thunhoon.com/article/292938" TargetMode="External"/><Relationship Id="rId699" Type="http://schemas.openxmlformats.org/officeDocument/2006/relationships/hyperlink" Target="https://thunhoon.com/article/287971" TargetMode="External"/><Relationship Id="rId698" Type="http://schemas.openxmlformats.org/officeDocument/2006/relationships/hyperlink" Target="https://thunhoon.com/article/287955" TargetMode="External"/><Relationship Id="rId693" Type="http://schemas.openxmlformats.org/officeDocument/2006/relationships/hyperlink" Target="https://thunhoon.com/article/287933" TargetMode="External"/><Relationship Id="rId692" Type="http://schemas.openxmlformats.org/officeDocument/2006/relationships/hyperlink" Target="https://thunhoon.com/article/287931" TargetMode="External"/><Relationship Id="rId691" Type="http://schemas.openxmlformats.org/officeDocument/2006/relationships/hyperlink" Target="https://thunhoon.com/article/287929" TargetMode="External"/><Relationship Id="rId690" Type="http://schemas.openxmlformats.org/officeDocument/2006/relationships/hyperlink" Target="https://thunhoon.com/article/287929" TargetMode="External"/><Relationship Id="rId697" Type="http://schemas.openxmlformats.org/officeDocument/2006/relationships/hyperlink" Target="https://thunhoon.com/article/287944" TargetMode="External"/><Relationship Id="rId696" Type="http://schemas.openxmlformats.org/officeDocument/2006/relationships/hyperlink" Target="https://thunhoon.com/article/287940" TargetMode="External"/><Relationship Id="rId695" Type="http://schemas.openxmlformats.org/officeDocument/2006/relationships/hyperlink" Target="https://thunhoon.com/article/287939" TargetMode="External"/><Relationship Id="rId694" Type="http://schemas.openxmlformats.org/officeDocument/2006/relationships/hyperlink" Target="https://thunhoon.com/article/287934" TargetMode="External"/><Relationship Id="rId7618" Type="http://schemas.openxmlformats.org/officeDocument/2006/relationships/hyperlink" Target="https://www.bangkokbiznews.com/finance/stock/1122559" TargetMode="External"/><Relationship Id="rId7617" Type="http://schemas.openxmlformats.org/officeDocument/2006/relationships/hyperlink" Target="https://www.bangkokbiznews.com/finance/stock/1122579" TargetMode="External"/><Relationship Id="rId7616" Type="http://schemas.openxmlformats.org/officeDocument/2006/relationships/hyperlink" Target="https://www.bangkokbiznews.com/finance/stock/1122543" TargetMode="External"/><Relationship Id="rId7615" Type="http://schemas.openxmlformats.org/officeDocument/2006/relationships/hyperlink" Target="https://www.bangkokbiznews.com/finance/stock/1122543" TargetMode="External"/><Relationship Id="rId7619" Type="http://schemas.openxmlformats.org/officeDocument/2006/relationships/hyperlink" Target="https://www.bangkokbiznews.com/finance/stock/1122559" TargetMode="External"/><Relationship Id="rId7610" Type="http://schemas.openxmlformats.org/officeDocument/2006/relationships/hyperlink" Target="https://www.bangkokbiznews.com/finance/stock/1122808" TargetMode="External"/><Relationship Id="rId7614" Type="http://schemas.openxmlformats.org/officeDocument/2006/relationships/hyperlink" Target="https://www.bangkokbiznews.com/finance/stock/1122624" TargetMode="External"/><Relationship Id="rId7613" Type="http://schemas.openxmlformats.org/officeDocument/2006/relationships/hyperlink" Target="https://www.bangkokbiznews.com/finance/stock/1122631" TargetMode="External"/><Relationship Id="rId7612" Type="http://schemas.openxmlformats.org/officeDocument/2006/relationships/hyperlink" Target="https://www.bangkokbiznews.com/finance/stock/1122754" TargetMode="External"/><Relationship Id="rId7611" Type="http://schemas.openxmlformats.org/officeDocument/2006/relationships/hyperlink" Target="https://www.bangkokbiznews.com/finance/stock/1122703" TargetMode="External"/><Relationship Id="rId7607" Type="http://schemas.openxmlformats.org/officeDocument/2006/relationships/hyperlink" Target="https://www.bangkokbiznews.com/finance/stock/1122866" TargetMode="External"/><Relationship Id="rId7606" Type="http://schemas.openxmlformats.org/officeDocument/2006/relationships/hyperlink" Target="https://www.bangkokbiznews.com/finance/stock/1122882" TargetMode="External"/><Relationship Id="rId7605" Type="http://schemas.openxmlformats.org/officeDocument/2006/relationships/hyperlink" Target="https://www.bangkokbiznews.com/finance/stock/1122879" TargetMode="External"/><Relationship Id="rId7604" Type="http://schemas.openxmlformats.org/officeDocument/2006/relationships/hyperlink" Target="https://www.bangkokbiznews.com/finance/stock/1122993" TargetMode="External"/><Relationship Id="rId7609" Type="http://schemas.openxmlformats.org/officeDocument/2006/relationships/hyperlink" Target="https://www.bangkokbiznews.com/finance/stock/1122815" TargetMode="External"/><Relationship Id="rId7608" Type="http://schemas.openxmlformats.org/officeDocument/2006/relationships/hyperlink" Target="https://www.bangkokbiznews.com/finance/stock/1122810" TargetMode="External"/><Relationship Id="rId7603" Type="http://schemas.openxmlformats.org/officeDocument/2006/relationships/hyperlink" Target="https://www.bangkokbiznews.com/finance/stock/1122993" TargetMode="External"/><Relationship Id="rId7602" Type="http://schemas.openxmlformats.org/officeDocument/2006/relationships/hyperlink" Target="https://www.bangkokbiznews.com/finance/stock/1122989" TargetMode="External"/><Relationship Id="rId7601" Type="http://schemas.openxmlformats.org/officeDocument/2006/relationships/hyperlink" Target="https://www.bangkokbiznews.com/finance/stock/1122944" TargetMode="External"/><Relationship Id="rId7600" Type="http://schemas.openxmlformats.org/officeDocument/2006/relationships/hyperlink" Target="https://www.bangkokbiznews.com/finance/stock/1123032" TargetMode="External"/><Relationship Id="rId1499" Type="http://schemas.openxmlformats.org/officeDocument/2006/relationships/hyperlink" Target="https://thunhoon.com/article/289952" TargetMode="External"/><Relationship Id="rId668" Type="http://schemas.openxmlformats.org/officeDocument/2006/relationships/hyperlink" Target="https://thunhoon.com/article/287828" TargetMode="External"/><Relationship Id="rId667" Type="http://schemas.openxmlformats.org/officeDocument/2006/relationships/hyperlink" Target="https://thunhoon.com/article/287812" TargetMode="External"/><Relationship Id="rId666" Type="http://schemas.openxmlformats.org/officeDocument/2006/relationships/hyperlink" Target="https://thunhoon.com/article/287811" TargetMode="External"/><Relationship Id="rId665" Type="http://schemas.openxmlformats.org/officeDocument/2006/relationships/hyperlink" Target="https://thunhoon.com/article/287811" TargetMode="External"/><Relationship Id="rId669" Type="http://schemas.openxmlformats.org/officeDocument/2006/relationships/hyperlink" Target="https://thunhoon.com/article/287829" TargetMode="External"/><Relationship Id="rId1490" Type="http://schemas.openxmlformats.org/officeDocument/2006/relationships/hyperlink" Target="https://thunhoon.com/article/289920" TargetMode="External"/><Relationship Id="rId660" Type="http://schemas.openxmlformats.org/officeDocument/2006/relationships/hyperlink" Target="https://thunhoon.com/article/287788" TargetMode="External"/><Relationship Id="rId1491" Type="http://schemas.openxmlformats.org/officeDocument/2006/relationships/hyperlink" Target="https://thunhoon.com/article/289922" TargetMode="External"/><Relationship Id="rId1492" Type="http://schemas.openxmlformats.org/officeDocument/2006/relationships/hyperlink" Target="https://thunhoon.com/article/289929" TargetMode="External"/><Relationship Id="rId1493" Type="http://schemas.openxmlformats.org/officeDocument/2006/relationships/hyperlink" Target="https://thunhoon.com/article/289929" TargetMode="External"/><Relationship Id="rId1494" Type="http://schemas.openxmlformats.org/officeDocument/2006/relationships/hyperlink" Target="https://thunhoon.com/article/289928" TargetMode="External"/><Relationship Id="rId664" Type="http://schemas.openxmlformats.org/officeDocument/2006/relationships/hyperlink" Target="https://thunhoon.com/article/287810" TargetMode="External"/><Relationship Id="rId1495" Type="http://schemas.openxmlformats.org/officeDocument/2006/relationships/hyperlink" Target="https://thunhoon.com/article/289928" TargetMode="External"/><Relationship Id="rId663" Type="http://schemas.openxmlformats.org/officeDocument/2006/relationships/hyperlink" Target="https://thunhoon.com/article/287810" TargetMode="External"/><Relationship Id="rId1496" Type="http://schemas.openxmlformats.org/officeDocument/2006/relationships/hyperlink" Target="https://thunhoon.com/article/289931" TargetMode="External"/><Relationship Id="rId662" Type="http://schemas.openxmlformats.org/officeDocument/2006/relationships/hyperlink" Target="https://thunhoon.com/article/287819" TargetMode="External"/><Relationship Id="rId1497" Type="http://schemas.openxmlformats.org/officeDocument/2006/relationships/hyperlink" Target="https://thunhoon.com/article/289946" TargetMode="External"/><Relationship Id="rId661" Type="http://schemas.openxmlformats.org/officeDocument/2006/relationships/hyperlink" Target="https://thunhoon.com/article/287789" TargetMode="External"/><Relationship Id="rId1498" Type="http://schemas.openxmlformats.org/officeDocument/2006/relationships/hyperlink" Target="https://thunhoon.com/article/289952" TargetMode="External"/><Relationship Id="rId1488" Type="http://schemas.openxmlformats.org/officeDocument/2006/relationships/hyperlink" Target="https://thunhoon.com/article/289920" TargetMode="External"/><Relationship Id="rId1489" Type="http://schemas.openxmlformats.org/officeDocument/2006/relationships/hyperlink" Target="https://thunhoon.com/article/289920" TargetMode="External"/><Relationship Id="rId657" Type="http://schemas.openxmlformats.org/officeDocument/2006/relationships/hyperlink" Target="https://thunhoon.com/article/287774" TargetMode="External"/><Relationship Id="rId656" Type="http://schemas.openxmlformats.org/officeDocument/2006/relationships/hyperlink" Target="https://thunhoon.com/article/287774" TargetMode="External"/><Relationship Id="rId655" Type="http://schemas.openxmlformats.org/officeDocument/2006/relationships/hyperlink" Target="https://thunhoon.com/article/287774" TargetMode="External"/><Relationship Id="rId654" Type="http://schemas.openxmlformats.org/officeDocument/2006/relationships/hyperlink" Target="https://thunhoon.com/article/287773" TargetMode="External"/><Relationship Id="rId659" Type="http://schemas.openxmlformats.org/officeDocument/2006/relationships/hyperlink" Target="https://thunhoon.com/article/287788" TargetMode="External"/><Relationship Id="rId658" Type="http://schemas.openxmlformats.org/officeDocument/2006/relationships/hyperlink" Target="https://thunhoon.com/article/287786" TargetMode="External"/><Relationship Id="rId1480" Type="http://schemas.openxmlformats.org/officeDocument/2006/relationships/hyperlink" Target="https://thunhoon.com/article/289903" TargetMode="External"/><Relationship Id="rId1481" Type="http://schemas.openxmlformats.org/officeDocument/2006/relationships/hyperlink" Target="https://thunhoon.com/article/289911" TargetMode="External"/><Relationship Id="rId1482" Type="http://schemas.openxmlformats.org/officeDocument/2006/relationships/hyperlink" Target="https://thunhoon.com/article/289911" TargetMode="External"/><Relationship Id="rId1483" Type="http://schemas.openxmlformats.org/officeDocument/2006/relationships/hyperlink" Target="https://thunhoon.com/article/289913" TargetMode="External"/><Relationship Id="rId653" Type="http://schemas.openxmlformats.org/officeDocument/2006/relationships/hyperlink" Target="https://thunhoon.com/article/287767" TargetMode="External"/><Relationship Id="rId1484" Type="http://schemas.openxmlformats.org/officeDocument/2006/relationships/hyperlink" Target="https://thunhoon.com/article/289913" TargetMode="External"/><Relationship Id="rId652" Type="http://schemas.openxmlformats.org/officeDocument/2006/relationships/hyperlink" Target="https://thunhoon.com/article/287767" TargetMode="External"/><Relationship Id="rId1485" Type="http://schemas.openxmlformats.org/officeDocument/2006/relationships/hyperlink" Target="https://thunhoon.com/article/289920" TargetMode="External"/><Relationship Id="rId651" Type="http://schemas.openxmlformats.org/officeDocument/2006/relationships/hyperlink" Target="https://thunhoon.com/article/287764" TargetMode="External"/><Relationship Id="rId1486" Type="http://schemas.openxmlformats.org/officeDocument/2006/relationships/hyperlink" Target="https://thunhoon.com/article/289920" TargetMode="External"/><Relationship Id="rId650" Type="http://schemas.openxmlformats.org/officeDocument/2006/relationships/hyperlink" Target="https://thunhoon.com/article/287764" TargetMode="External"/><Relationship Id="rId1487" Type="http://schemas.openxmlformats.org/officeDocument/2006/relationships/hyperlink" Target="https://thunhoon.com/article/289920" TargetMode="External"/><Relationship Id="rId689" Type="http://schemas.openxmlformats.org/officeDocument/2006/relationships/hyperlink" Target="https://thunhoon.com/article/287927" TargetMode="External"/><Relationship Id="rId688" Type="http://schemas.openxmlformats.org/officeDocument/2006/relationships/hyperlink" Target="https://thunhoon.com/article/287911" TargetMode="External"/><Relationship Id="rId687" Type="http://schemas.openxmlformats.org/officeDocument/2006/relationships/hyperlink" Target="https://thunhoon.com/article/287908" TargetMode="External"/><Relationship Id="rId682" Type="http://schemas.openxmlformats.org/officeDocument/2006/relationships/hyperlink" Target="https://thunhoon.com/article/287878" TargetMode="External"/><Relationship Id="rId681" Type="http://schemas.openxmlformats.org/officeDocument/2006/relationships/hyperlink" Target="https://thunhoon.com/article/287877" TargetMode="External"/><Relationship Id="rId680" Type="http://schemas.openxmlformats.org/officeDocument/2006/relationships/hyperlink" Target="https://thunhoon.com/article/287862" TargetMode="External"/><Relationship Id="rId686" Type="http://schemas.openxmlformats.org/officeDocument/2006/relationships/hyperlink" Target="https://thunhoon.com/article/287904" TargetMode="External"/><Relationship Id="rId685" Type="http://schemas.openxmlformats.org/officeDocument/2006/relationships/hyperlink" Target="https://thunhoon.com/article/287906" TargetMode="External"/><Relationship Id="rId684" Type="http://schemas.openxmlformats.org/officeDocument/2006/relationships/hyperlink" Target="https://thunhoon.com/article/287892" TargetMode="External"/><Relationship Id="rId683" Type="http://schemas.openxmlformats.org/officeDocument/2006/relationships/hyperlink" Target="https://thunhoon.com/article/287889" TargetMode="External"/><Relationship Id="rId679" Type="http://schemas.openxmlformats.org/officeDocument/2006/relationships/hyperlink" Target="https://thunhoon.com/article/287862" TargetMode="External"/><Relationship Id="rId678" Type="http://schemas.openxmlformats.org/officeDocument/2006/relationships/hyperlink" Target="https://thunhoon.com/article/287852" TargetMode="External"/><Relationship Id="rId677" Type="http://schemas.openxmlformats.org/officeDocument/2006/relationships/hyperlink" Target="https://thunhoon.com/article/287845" TargetMode="External"/><Relationship Id="rId676" Type="http://schemas.openxmlformats.org/officeDocument/2006/relationships/hyperlink" Target="https://thunhoon.com/article/287840" TargetMode="External"/><Relationship Id="rId671" Type="http://schemas.openxmlformats.org/officeDocument/2006/relationships/hyperlink" Target="https://thunhoon.com/article/287830" TargetMode="External"/><Relationship Id="rId670" Type="http://schemas.openxmlformats.org/officeDocument/2006/relationships/hyperlink" Target="https://thunhoon.com/article/287829" TargetMode="External"/><Relationship Id="rId675" Type="http://schemas.openxmlformats.org/officeDocument/2006/relationships/hyperlink" Target="https://thunhoon.com/article/287840" TargetMode="External"/><Relationship Id="rId674" Type="http://schemas.openxmlformats.org/officeDocument/2006/relationships/hyperlink" Target="https://thunhoon.com/article/287839" TargetMode="External"/><Relationship Id="rId673" Type="http://schemas.openxmlformats.org/officeDocument/2006/relationships/hyperlink" Target="https://thunhoon.com/article/287839" TargetMode="External"/><Relationship Id="rId672" Type="http://schemas.openxmlformats.org/officeDocument/2006/relationships/hyperlink" Target="https://thunhoon.com/article/287834" TargetMode="External"/><Relationship Id="rId5019" Type="http://schemas.openxmlformats.org/officeDocument/2006/relationships/hyperlink" Target="https://thunhoon.com/article/282824" TargetMode="External"/><Relationship Id="rId6340" Type="http://schemas.openxmlformats.org/officeDocument/2006/relationships/hyperlink" Target="https://www.bangkokbiznews.com/finance/stock/1141576" TargetMode="External"/><Relationship Id="rId7672" Type="http://schemas.openxmlformats.org/officeDocument/2006/relationships/hyperlink" Target="https://www.bangkokbiznews.com/finance/stock/1120985" TargetMode="External"/><Relationship Id="rId5010" Type="http://schemas.openxmlformats.org/officeDocument/2006/relationships/hyperlink" Target="https://thunhoon.com/article/282866" TargetMode="External"/><Relationship Id="rId6341" Type="http://schemas.openxmlformats.org/officeDocument/2006/relationships/hyperlink" Target="https://www.bangkokbiznews.com/finance/stock/1141576" TargetMode="External"/><Relationship Id="rId7671" Type="http://schemas.openxmlformats.org/officeDocument/2006/relationships/hyperlink" Target="https://www.bangkokbiznews.com/finance/stock/1120985" TargetMode="External"/><Relationship Id="rId7670" Type="http://schemas.openxmlformats.org/officeDocument/2006/relationships/hyperlink" Target="https://www.bangkokbiznews.com/finance/stock/1121156" TargetMode="External"/><Relationship Id="rId5013" Type="http://schemas.openxmlformats.org/officeDocument/2006/relationships/hyperlink" Target="https://thunhoon.com/article/282862" TargetMode="External"/><Relationship Id="rId6344" Type="http://schemas.openxmlformats.org/officeDocument/2006/relationships/hyperlink" Target="https://www.bangkokbiznews.com/finance/stock/1141554" TargetMode="External"/><Relationship Id="rId7676" Type="http://schemas.openxmlformats.org/officeDocument/2006/relationships/hyperlink" Target="https://www.bangkokbiznews.com/finance/stock/1121004" TargetMode="External"/><Relationship Id="rId5014" Type="http://schemas.openxmlformats.org/officeDocument/2006/relationships/hyperlink" Target="https://thunhoon.com/article/282842" TargetMode="External"/><Relationship Id="rId6345" Type="http://schemas.openxmlformats.org/officeDocument/2006/relationships/hyperlink" Target="https://www.bangkokbiznews.com/finance/stock/1141554" TargetMode="External"/><Relationship Id="rId7675" Type="http://schemas.openxmlformats.org/officeDocument/2006/relationships/hyperlink" Target="https://www.bangkokbiznews.com/finance/stock/1121004" TargetMode="External"/><Relationship Id="rId5011" Type="http://schemas.openxmlformats.org/officeDocument/2006/relationships/hyperlink" Target="https://thunhoon.com/article/282866" TargetMode="External"/><Relationship Id="rId6342" Type="http://schemas.openxmlformats.org/officeDocument/2006/relationships/hyperlink" Target="https://www.bangkokbiznews.com/finance/stock/1141576" TargetMode="External"/><Relationship Id="rId7674" Type="http://schemas.openxmlformats.org/officeDocument/2006/relationships/hyperlink" Target="https://www.bangkokbiznews.com/finance/stock/1121018" TargetMode="External"/><Relationship Id="rId5012" Type="http://schemas.openxmlformats.org/officeDocument/2006/relationships/hyperlink" Target="https://thunhoon.com/article/282866" TargetMode="External"/><Relationship Id="rId6343" Type="http://schemas.openxmlformats.org/officeDocument/2006/relationships/hyperlink" Target="https://www.bangkokbiznews.com/finance/stock/1141553" TargetMode="External"/><Relationship Id="rId7673" Type="http://schemas.openxmlformats.org/officeDocument/2006/relationships/hyperlink" Target="https://www.bangkokbiznews.com/finance/stock/1121018" TargetMode="External"/><Relationship Id="rId5017" Type="http://schemas.openxmlformats.org/officeDocument/2006/relationships/hyperlink" Target="https://thunhoon.com/article/282830" TargetMode="External"/><Relationship Id="rId6348" Type="http://schemas.openxmlformats.org/officeDocument/2006/relationships/hyperlink" Target="https://www.bangkokbiznews.com/finance/stock/1141540" TargetMode="External"/><Relationship Id="rId5018" Type="http://schemas.openxmlformats.org/officeDocument/2006/relationships/hyperlink" Target="https://thunhoon.com/article/282829" TargetMode="External"/><Relationship Id="rId6349" Type="http://schemas.openxmlformats.org/officeDocument/2006/relationships/hyperlink" Target="https://www.bangkokbiznews.com/finance/stock/1141537" TargetMode="External"/><Relationship Id="rId7679" Type="http://schemas.openxmlformats.org/officeDocument/2006/relationships/hyperlink" Target="https://www.bangkokbiznews.com/finance/stock/1121004" TargetMode="External"/><Relationship Id="rId5015" Type="http://schemas.openxmlformats.org/officeDocument/2006/relationships/hyperlink" Target="https://thunhoon.com/article/282838" TargetMode="External"/><Relationship Id="rId6346" Type="http://schemas.openxmlformats.org/officeDocument/2006/relationships/hyperlink" Target="https://www.bangkokbiznews.com/finance/stock/1141540" TargetMode="External"/><Relationship Id="rId7678" Type="http://schemas.openxmlformats.org/officeDocument/2006/relationships/hyperlink" Target="https://www.bangkokbiznews.com/finance/stock/1121004" TargetMode="External"/><Relationship Id="rId5016" Type="http://schemas.openxmlformats.org/officeDocument/2006/relationships/hyperlink" Target="https://thunhoon.com/article/282833" TargetMode="External"/><Relationship Id="rId6347" Type="http://schemas.openxmlformats.org/officeDocument/2006/relationships/hyperlink" Target="https://www.bangkokbiznews.com/finance/stock/1141540" TargetMode="External"/><Relationship Id="rId7677" Type="http://schemas.openxmlformats.org/officeDocument/2006/relationships/hyperlink" Target="https://www.bangkokbiznews.com/finance/stock/1120938" TargetMode="External"/><Relationship Id="rId5008" Type="http://schemas.openxmlformats.org/officeDocument/2006/relationships/hyperlink" Target="https://thunhoon.com/article/282870" TargetMode="External"/><Relationship Id="rId6339" Type="http://schemas.openxmlformats.org/officeDocument/2006/relationships/hyperlink" Target="https://www.bangkokbiznews.com/finance/stock/1141576" TargetMode="External"/><Relationship Id="rId5009" Type="http://schemas.openxmlformats.org/officeDocument/2006/relationships/hyperlink" Target="https://thunhoon.com/article/282869" TargetMode="External"/><Relationship Id="rId7661" Type="http://schemas.openxmlformats.org/officeDocument/2006/relationships/hyperlink" Target="https://www.bangkokbiznews.com/finance/stock/1121609" TargetMode="External"/><Relationship Id="rId6330" Type="http://schemas.openxmlformats.org/officeDocument/2006/relationships/hyperlink" Target="https://www.bangkokbiznews.com/finance/stock/1141656" TargetMode="External"/><Relationship Id="rId7660" Type="http://schemas.openxmlformats.org/officeDocument/2006/relationships/hyperlink" Target="https://www.bangkokbiznews.com/finance/stock/1121634" TargetMode="External"/><Relationship Id="rId5002" Type="http://schemas.openxmlformats.org/officeDocument/2006/relationships/hyperlink" Target="https://thunhoon.com/article/282875" TargetMode="External"/><Relationship Id="rId6333" Type="http://schemas.openxmlformats.org/officeDocument/2006/relationships/hyperlink" Target="https://www.bangkokbiznews.com/finance/stock/1141637" TargetMode="External"/><Relationship Id="rId7665" Type="http://schemas.openxmlformats.org/officeDocument/2006/relationships/hyperlink" Target="https://www.bangkokbiznews.com/finance/stock/1121453" TargetMode="External"/><Relationship Id="rId5003" Type="http://schemas.openxmlformats.org/officeDocument/2006/relationships/hyperlink" Target="https://thunhoon.com/article/282875" TargetMode="External"/><Relationship Id="rId6334" Type="http://schemas.openxmlformats.org/officeDocument/2006/relationships/hyperlink" Target="https://www.bangkokbiznews.com/finance/stock/1141597" TargetMode="External"/><Relationship Id="rId7664" Type="http://schemas.openxmlformats.org/officeDocument/2006/relationships/hyperlink" Target="https://www.bangkokbiznews.com/finance/stock/1121453" TargetMode="External"/><Relationship Id="rId5000" Type="http://schemas.openxmlformats.org/officeDocument/2006/relationships/hyperlink" Target="https://thunhoon.com/article/282876" TargetMode="External"/><Relationship Id="rId6331" Type="http://schemas.openxmlformats.org/officeDocument/2006/relationships/hyperlink" Target="https://www.bangkokbiznews.com/finance/stock/1141653" TargetMode="External"/><Relationship Id="rId7663" Type="http://schemas.openxmlformats.org/officeDocument/2006/relationships/hyperlink" Target="https://www.bangkokbiznews.com/finance/stock/1121453" TargetMode="External"/><Relationship Id="rId5001" Type="http://schemas.openxmlformats.org/officeDocument/2006/relationships/hyperlink" Target="https://thunhoon.com/article/282876" TargetMode="External"/><Relationship Id="rId6332" Type="http://schemas.openxmlformats.org/officeDocument/2006/relationships/hyperlink" Target="https://www.bangkokbiznews.com/finance/stock/1141641" TargetMode="External"/><Relationship Id="rId7662" Type="http://schemas.openxmlformats.org/officeDocument/2006/relationships/hyperlink" Target="https://www.bangkokbiznews.com/finance/stock/1121462" TargetMode="External"/><Relationship Id="rId5006" Type="http://schemas.openxmlformats.org/officeDocument/2006/relationships/hyperlink" Target="https://thunhoon.com/article/282871" TargetMode="External"/><Relationship Id="rId6337" Type="http://schemas.openxmlformats.org/officeDocument/2006/relationships/hyperlink" Target="https://www.bangkokbiznews.com/finance/stock/1141590" TargetMode="External"/><Relationship Id="rId7669" Type="http://schemas.openxmlformats.org/officeDocument/2006/relationships/hyperlink" Target="https://www.bangkokbiznews.com/finance/stock/1121220" TargetMode="External"/><Relationship Id="rId5007" Type="http://schemas.openxmlformats.org/officeDocument/2006/relationships/hyperlink" Target="https://thunhoon.com/article/282871" TargetMode="External"/><Relationship Id="rId6338" Type="http://schemas.openxmlformats.org/officeDocument/2006/relationships/hyperlink" Target="https://www.bangkokbiznews.com/finance/stock/1141583" TargetMode="External"/><Relationship Id="rId7668" Type="http://schemas.openxmlformats.org/officeDocument/2006/relationships/hyperlink" Target="https://www.bangkokbiznews.com/finance/stock/1121220" TargetMode="External"/><Relationship Id="rId5004" Type="http://schemas.openxmlformats.org/officeDocument/2006/relationships/hyperlink" Target="https://thunhoon.com/article/282873" TargetMode="External"/><Relationship Id="rId6335" Type="http://schemas.openxmlformats.org/officeDocument/2006/relationships/hyperlink" Target="https://www.bangkokbiznews.com/finance/stock/1141597" TargetMode="External"/><Relationship Id="rId7667" Type="http://schemas.openxmlformats.org/officeDocument/2006/relationships/hyperlink" Target="https://www.bangkokbiznews.com/finance/stock/1119578" TargetMode="External"/><Relationship Id="rId5005" Type="http://schemas.openxmlformats.org/officeDocument/2006/relationships/hyperlink" Target="https://thunhoon.com/article/282872" TargetMode="External"/><Relationship Id="rId6336" Type="http://schemas.openxmlformats.org/officeDocument/2006/relationships/hyperlink" Target="https://www.bangkokbiznews.com/finance/stock/1141591" TargetMode="External"/><Relationship Id="rId7666" Type="http://schemas.openxmlformats.org/officeDocument/2006/relationships/hyperlink" Target="https://www.bangkokbiznews.com/finance/stock/1121116" TargetMode="External"/><Relationship Id="rId7690" Type="http://schemas.openxmlformats.org/officeDocument/2006/relationships/hyperlink" Target="https://www.bangkokbiznews.com/finance/stock/1120626" TargetMode="External"/><Relationship Id="rId5031" Type="http://schemas.openxmlformats.org/officeDocument/2006/relationships/hyperlink" Target="https://thunhoon.com/article/282796" TargetMode="External"/><Relationship Id="rId6362" Type="http://schemas.openxmlformats.org/officeDocument/2006/relationships/hyperlink" Target="https://www.bangkokbiznews.com/finance/stock/1141403" TargetMode="External"/><Relationship Id="rId7694" Type="http://schemas.openxmlformats.org/officeDocument/2006/relationships/hyperlink" Target="https://www.bangkokbiznews.com/finance/stock/1120610" TargetMode="External"/><Relationship Id="rId5032" Type="http://schemas.openxmlformats.org/officeDocument/2006/relationships/hyperlink" Target="https://thunhoon.com/article/282784" TargetMode="External"/><Relationship Id="rId6363" Type="http://schemas.openxmlformats.org/officeDocument/2006/relationships/hyperlink" Target="https://www.bangkokbiznews.com/finance/stock/1141358" TargetMode="External"/><Relationship Id="rId7693" Type="http://schemas.openxmlformats.org/officeDocument/2006/relationships/hyperlink" Target="https://www.bangkokbiznews.com/finance/stock/1120610" TargetMode="External"/><Relationship Id="rId6360" Type="http://schemas.openxmlformats.org/officeDocument/2006/relationships/hyperlink" Target="https://www.bangkokbiznews.com/finance/stock/1141412" TargetMode="External"/><Relationship Id="rId7692" Type="http://schemas.openxmlformats.org/officeDocument/2006/relationships/hyperlink" Target="https://www.bangkokbiznews.com/finance/stock/1120626" TargetMode="External"/><Relationship Id="rId5030" Type="http://schemas.openxmlformats.org/officeDocument/2006/relationships/hyperlink" Target="https://thunhoon.com/article/282808" TargetMode="External"/><Relationship Id="rId6361" Type="http://schemas.openxmlformats.org/officeDocument/2006/relationships/hyperlink" Target="https://www.bangkokbiznews.com/finance/stock/1141403" TargetMode="External"/><Relationship Id="rId7691" Type="http://schemas.openxmlformats.org/officeDocument/2006/relationships/hyperlink" Target="https://www.bangkokbiznews.com/finance/stock/1120626" TargetMode="External"/><Relationship Id="rId5035" Type="http://schemas.openxmlformats.org/officeDocument/2006/relationships/hyperlink" Target="https://thunhoon.com/article/282783" TargetMode="External"/><Relationship Id="rId6366" Type="http://schemas.openxmlformats.org/officeDocument/2006/relationships/hyperlink" Target="https://www.bangkokbiznews.com/finance/stock/1141293" TargetMode="External"/><Relationship Id="rId7698" Type="http://schemas.openxmlformats.org/officeDocument/2006/relationships/hyperlink" Target="https://www.bangkokbiznews.com/finance/stock/1120421" TargetMode="External"/><Relationship Id="rId5036" Type="http://schemas.openxmlformats.org/officeDocument/2006/relationships/hyperlink" Target="https://thunhoon.com/article/282782" TargetMode="External"/><Relationship Id="rId6367" Type="http://schemas.openxmlformats.org/officeDocument/2006/relationships/hyperlink" Target="https://www.bangkokbiznews.com/finance/stock/1141292" TargetMode="External"/><Relationship Id="rId7697" Type="http://schemas.openxmlformats.org/officeDocument/2006/relationships/hyperlink" Target="https://www.bangkokbiznews.com/finance/stock/1120414" TargetMode="External"/><Relationship Id="rId5033" Type="http://schemas.openxmlformats.org/officeDocument/2006/relationships/hyperlink" Target="https://thunhoon.com/article/282784" TargetMode="External"/><Relationship Id="rId6364" Type="http://schemas.openxmlformats.org/officeDocument/2006/relationships/hyperlink" Target="https://www.bangkokbiznews.com/finance/stock/1141331" TargetMode="External"/><Relationship Id="rId7696" Type="http://schemas.openxmlformats.org/officeDocument/2006/relationships/hyperlink" Target="https://www.bangkokbiznews.com/finance/stock/1120553" TargetMode="External"/><Relationship Id="rId5034" Type="http://schemas.openxmlformats.org/officeDocument/2006/relationships/hyperlink" Target="https://thunhoon.com/article/282783" TargetMode="External"/><Relationship Id="rId6365" Type="http://schemas.openxmlformats.org/officeDocument/2006/relationships/hyperlink" Target="https://www.bangkokbiznews.com/finance/stock/1141293" TargetMode="External"/><Relationship Id="rId7695" Type="http://schemas.openxmlformats.org/officeDocument/2006/relationships/hyperlink" Target="https://www.bangkokbiznews.com/finance/stock/1120553" TargetMode="External"/><Relationship Id="rId5039" Type="http://schemas.openxmlformats.org/officeDocument/2006/relationships/hyperlink" Target="https://thunhoon.com/article/282979" TargetMode="External"/><Relationship Id="rId5037" Type="http://schemas.openxmlformats.org/officeDocument/2006/relationships/hyperlink" Target="https://thunhoon.com/article/282782" TargetMode="External"/><Relationship Id="rId6368" Type="http://schemas.openxmlformats.org/officeDocument/2006/relationships/hyperlink" Target="https://www.bangkokbiznews.com/finance/stock/1141280" TargetMode="External"/><Relationship Id="rId5038" Type="http://schemas.openxmlformats.org/officeDocument/2006/relationships/hyperlink" Target="https://thunhoon.com/article/282792" TargetMode="External"/><Relationship Id="rId6369" Type="http://schemas.openxmlformats.org/officeDocument/2006/relationships/hyperlink" Target="https://www.bangkokbiznews.com/finance/stock/1141280" TargetMode="External"/><Relationship Id="rId7699" Type="http://schemas.openxmlformats.org/officeDocument/2006/relationships/hyperlink" Target="https://www.bangkokbiznews.com/finance/stock/1120421" TargetMode="External"/><Relationship Id="rId5020" Type="http://schemas.openxmlformats.org/officeDocument/2006/relationships/hyperlink" Target="https://thunhoon.com/article/282824" TargetMode="External"/><Relationship Id="rId6351" Type="http://schemas.openxmlformats.org/officeDocument/2006/relationships/hyperlink" Target="https://www.bangkokbiznews.com/finance/stock/1141533" TargetMode="External"/><Relationship Id="rId7683" Type="http://schemas.openxmlformats.org/officeDocument/2006/relationships/hyperlink" Target="https://www.bangkokbiznews.com/finance/stock/1120860" TargetMode="External"/><Relationship Id="rId5021" Type="http://schemas.openxmlformats.org/officeDocument/2006/relationships/hyperlink" Target="https://thunhoon.com/article/282824" TargetMode="External"/><Relationship Id="rId6352" Type="http://schemas.openxmlformats.org/officeDocument/2006/relationships/hyperlink" Target="https://www.bangkokbiznews.com/finance/stock/1141533" TargetMode="External"/><Relationship Id="rId7682" Type="http://schemas.openxmlformats.org/officeDocument/2006/relationships/hyperlink" Target="https://www.bangkokbiznews.com/finance/stock/1120879" TargetMode="External"/><Relationship Id="rId7681" Type="http://schemas.openxmlformats.org/officeDocument/2006/relationships/hyperlink" Target="https://www.bangkokbiznews.com/finance/stock/1120873" TargetMode="External"/><Relationship Id="rId6350" Type="http://schemas.openxmlformats.org/officeDocument/2006/relationships/hyperlink" Target="https://www.bangkokbiznews.com/finance/stock/1141537" TargetMode="External"/><Relationship Id="rId7680" Type="http://schemas.openxmlformats.org/officeDocument/2006/relationships/hyperlink" Target="https://www.bangkokbiznews.com/finance/stock/1120959" TargetMode="External"/><Relationship Id="rId5024" Type="http://schemas.openxmlformats.org/officeDocument/2006/relationships/hyperlink" Target="https://thunhoon.com/article/282814" TargetMode="External"/><Relationship Id="rId6355" Type="http://schemas.openxmlformats.org/officeDocument/2006/relationships/hyperlink" Target="https://www.bangkokbiznews.com/finance/stock/1141487" TargetMode="External"/><Relationship Id="rId7687" Type="http://schemas.openxmlformats.org/officeDocument/2006/relationships/hyperlink" Target="https://www.bangkokbiznews.com/finance/stock/1120822" TargetMode="External"/><Relationship Id="rId5025" Type="http://schemas.openxmlformats.org/officeDocument/2006/relationships/hyperlink" Target="https://thunhoon.com/article/282814" TargetMode="External"/><Relationship Id="rId6356" Type="http://schemas.openxmlformats.org/officeDocument/2006/relationships/hyperlink" Target="https://www.bangkokbiznews.com/finance/stock/1141475" TargetMode="External"/><Relationship Id="rId7686" Type="http://schemas.openxmlformats.org/officeDocument/2006/relationships/hyperlink" Target="https://www.bangkokbiznews.com/finance/stock/1120819" TargetMode="External"/><Relationship Id="rId5022" Type="http://schemas.openxmlformats.org/officeDocument/2006/relationships/hyperlink" Target="https://thunhoon.com/article/282820" TargetMode="External"/><Relationship Id="rId6353" Type="http://schemas.openxmlformats.org/officeDocument/2006/relationships/hyperlink" Target="https://www.bangkokbiznews.com/finance/stock/1141496" TargetMode="External"/><Relationship Id="rId7685" Type="http://schemas.openxmlformats.org/officeDocument/2006/relationships/hyperlink" Target="https://www.bangkokbiznews.com/finance/stock/1120834" TargetMode="External"/><Relationship Id="rId5023" Type="http://schemas.openxmlformats.org/officeDocument/2006/relationships/hyperlink" Target="https://thunhoon.com/article/282815" TargetMode="External"/><Relationship Id="rId6354" Type="http://schemas.openxmlformats.org/officeDocument/2006/relationships/hyperlink" Target="https://www.bangkokbiznews.com/finance/stock/1141485" TargetMode="External"/><Relationship Id="rId7684" Type="http://schemas.openxmlformats.org/officeDocument/2006/relationships/hyperlink" Target="https://www.bangkokbiznews.com/finance/stock/1120834" TargetMode="External"/><Relationship Id="rId5028" Type="http://schemas.openxmlformats.org/officeDocument/2006/relationships/hyperlink" Target="https://thunhoon.com/article/282811" TargetMode="External"/><Relationship Id="rId6359" Type="http://schemas.openxmlformats.org/officeDocument/2006/relationships/hyperlink" Target="https://www.bangkokbiznews.com/finance/stock/1141412" TargetMode="External"/><Relationship Id="rId5029" Type="http://schemas.openxmlformats.org/officeDocument/2006/relationships/hyperlink" Target="https://thunhoon.com/article/282809" TargetMode="External"/><Relationship Id="rId5026" Type="http://schemas.openxmlformats.org/officeDocument/2006/relationships/hyperlink" Target="https://thunhoon.com/article/282813" TargetMode="External"/><Relationship Id="rId6357" Type="http://schemas.openxmlformats.org/officeDocument/2006/relationships/hyperlink" Target="https://www.bangkokbiznews.com/finance/stock/1141471" TargetMode="External"/><Relationship Id="rId7689" Type="http://schemas.openxmlformats.org/officeDocument/2006/relationships/hyperlink" Target="https://www.bangkokbiznews.com/finance/stock/1120692" TargetMode="External"/><Relationship Id="rId5027" Type="http://schemas.openxmlformats.org/officeDocument/2006/relationships/hyperlink" Target="https://thunhoon.com/article/282813" TargetMode="External"/><Relationship Id="rId6358" Type="http://schemas.openxmlformats.org/officeDocument/2006/relationships/hyperlink" Target="https://www.bangkokbiznews.com/finance/stock/1141460" TargetMode="External"/><Relationship Id="rId7688" Type="http://schemas.openxmlformats.org/officeDocument/2006/relationships/hyperlink" Target="https://www.bangkokbiznews.com/finance/stock/1120807" TargetMode="External"/><Relationship Id="rId6308" Type="http://schemas.openxmlformats.org/officeDocument/2006/relationships/hyperlink" Target="https://www.bangkokbiznews.com/finance/stock/1142068" TargetMode="External"/><Relationship Id="rId6309" Type="http://schemas.openxmlformats.org/officeDocument/2006/relationships/hyperlink" Target="https://www.bangkokbiznews.com/finance/stock/1142026" TargetMode="External"/><Relationship Id="rId7639" Type="http://schemas.openxmlformats.org/officeDocument/2006/relationships/hyperlink" Target="https://www.bangkokbiznews.com/finance/stock/1122150" TargetMode="External"/><Relationship Id="rId6306" Type="http://schemas.openxmlformats.org/officeDocument/2006/relationships/hyperlink" Target="https://www.bangkokbiznews.com/finance/stock/1142092" TargetMode="External"/><Relationship Id="rId7638" Type="http://schemas.openxmlformats.org/officeDocument/2006/relationships/hyperlink" Target="https://www.bangkokbiznews.com/finance/stock/1122150" TargetMode="External"/><Relationship Id="rId6307" Type="http://schemas.openxmlformats.org/officeDocument/2006/relationships/hyperlink" Target="https://www.bangkokbiznews.com/finance/stock/1142092" TargetMode="External"/><Relationship Id="rId7637" Type="http://schemas.openxmlformats.org/officeDocument/2006/relationships/hyperlink" Target="https://www.bangkokbiznews.com/finance/stock/1122150" TargetMode="External"/><Relationship Id="rId6300" Type="http://schemas.openxmlformats.org/officeDocument/2006/relationships/hyperlink" Target="https://www.bangkokbiznews.com/finance/stock/1142112" TargetMode="External"/><Relationship Id="rId7632" Type="http://schemas.openxmlformats.org/officeDocument/2006/relationships/hyperlink" Target="https://www.bangkokbiznews.com/finance/stock/1122406" TargetMode="External"/><Relationship Id="rId6301" Type="http://schemas.openxmlformats.org/officeDocument/2006/relationships/hyperlink" Target="https://www.bangkokbiznews.com/finance/stock/1142112" TargetMode="External"/><Relationship Id="rId7631" Type="http://schemas.openxmlformats.org/officeDocument/2006/relationships/hyperlink" Target="https://www.bangkokbiznews.com/finance/stock/1122406" TargetMode="External"/><Relationship Id="rId7630" Type="http://schemas.openxmlformats.org/officeDocument/2006/relationships/hyperlink" Target="https://www.bangkokbiznews.com/finance/stock/1122442" TargetMode="External"/><Relationship Id="rId6304" Type="http://schemas.openxmlformats.org/officeDocument/2006/relationships/hyperlink" Target="https://www.bangkokbiznews.com/finance/stock/1142112" TargetMode="External"/><Relationship Id="rId7636" Type="http://schemas.openxmlformats.org/officeDocument/2006/relationships/hyperlink" Target="https://www.bangkokbiznews.com/finance/stock/1122333" TargetMode="External"/><Relationship Id="rId6305" Type="http://schemas.openxmlformats.org/officeDocument/2006/relationships/hyperlink" Target="https://www.bangkokbiznews.com/finance/stock/1142092" TargetMode="External"/><Relationship Id="rId7635" Type="http://schemas.openxmlformats.org/officeDocument/2006/relationships/hyperlink" Target="https://www.bangkokbiznews.com/finance/stock/1122333" TargetMode="External"/><Relationship Id="rId6302" Type="http://schemas.openxmlformats.org/officeDocument/2006/relationships/hyperlink" Target="https://www.bangkokbiznews.com/finance/stock/1142112" TargetMode="External"/><Relationship Id="rId7634" Type="http://schemas.openxmlformats.org/officeDocument/2006/relationships/hyperlink" Target="https://www.bangkokbiznews.com/finance/stock/1120411" TargetMode="External"/><Relationship Id="rId6303" Type="http://schemas.openxmlformats.org/officeDocument/2006/relationships/hyperlink" Target="https://www.bangkokbiznews.com/finance/stock/1142112" TargetMode="External"/><Relationship Id="rId7633" Type="http://schemas.openxmlformats.org/officeDocument/2006/relationships/hyperlink" Target="https://www.bangkokbiznews.com/finance/stock/1120411" TargetMode="External"/><Relationship Id="rId7629" Type="http://schemas.openxmlformats.org/officeDocument/2006/relationships/hyperlink" Target="https://www.bangkokbiznews.com/finance/stock/1122442" TargetMode="External"/><Relationship Id="rId7628" Type="http://schemas.openxmlformats.org/officeDocument/2006/relationships/hyperlink" Target="https://www.bangkokbiznews.com/finance/stock/1122493" TargetMode="External"/><Relationship Id="rId7627" Type="http://schemas.openxmlformats.org/officeDocument/2006/relationships/hyperlink" Target="https://www.bangkokbiznews.com/finance/stock/1122509" TargetMode="External"/><Relationship Id="rId7626" Type="http://schemas.openxmlformats.org/officeDocument/2006/relationships/hyperlink" Target="https://www.bangkokbiznews.com/finance/stock/1122509" TargetMode="External"/><Relationship Id="rId7621" Type="http://schemas.openxmlformats.org/officeDocument/2006/relationships/hyperlink" Target="https://www.bangkokbiznews.com/finance/stock/1122551" TargetMode="External"/><Relationship Id="rId7620" Type="http://schemas.openxmlformats.org/officeDocument/2006/relationships/hyperlink" Target="https://www.bangkokbiznews.com/finance/stock/1122556" TargetMode="External"/><Relationship Id="rId7625" Type="http://schemas.openxmlformats.org/officeDocument/2006/relationships/hyperlink" Target="https://www.bangkokbiznews.com/finance/stock/1122509" TargetMode="External"/><Relationship Id="rId7624" Type="http://schemas.openxmlformats.org/officeDocument/2006/relationships/hyperlink" Target="https://www.bangkokbiznews.com/finance/stock/1122509" TargetMode="External"/><Relationship Id="rId7623" Type="http://schemas.openxmlformats.org/officeDocument/2006/relationships/hyperlink" Target="https://www.bangkokbiznews.com/finance/stock/1122551" TargetMode="External"/><Relationship Id="rId7622" Type="http://schemas.openxmlformats.org/officeDocument/2006/relationships/hyperlink" Target="https://www.bangkokbiznews.com/finance/stock/1122551" TargetMode="External"/><Relationship Id="rId6328" Type="http://schemas.openxmlformats.org/officeDocument/2006/relationships/hyperlink" Target="https://www.bangkokbiznews.com/finance/stock/1141688" TargetMode="External"/><Relationship Id="rId6329" Type="http://schemas.openxmlformats.org/officeDocument/2006/relationships/hyperlink" Target="https://www.bangkokbiznews.com/finance/stock/1141656" TargetMode="External"/><Relationship Id="rId7659" Type="http://schemas.openxmlformats.org/officeDocument/2006/relationships/hyperlink" Target="https://www.bangkokbiznews.com/finance/stock/1121642" TargetMode="External"/><Relationship Id="rId7650" Type="http://schemas.openxmlformats.org/officeDocument/2006/relationships/hyperlink" Target="https://www.bangkokbiznews.com/finance/stock/1120656" TargetMode="External"/><Relationship Id="rId6322" Type="http://schemas.openxmlformats.org/officeDocument/2006/relationships/hyperlink" Target="https://www.bangkokbiznews.com/finance/stock/1141852" TargetMode="External"/><Relationship Id="rId7654" Type="http://schemas.openxmlformats.org/officeDocument/2006/relationships/hyperlink" Target="https://www.bangkokbiznews.com/finance/stock/1121671" TargetMode="External"/><Relationship Id="rId6323" Type="http://schemas.openxmlformats.org/officeDocument/2006/relationships/hyperlink" Target="https://www.bangkokbiznews.com/finance/stock/1141692" TargetMode="External"/><Relationship Id="rId7653" Type="http://schemas.openxmlformats.org/officeDocument/2006/relationships/hyperlink" Target="https://www.bangkokbiznews.com/finance/stock/1121671" TargetMode="External"/><Relationship Id="rId6320" Type="http://schemas.openxmlformats.org/officeDocument/2006/relationships/hyperlink" Target="https://www.bangkokbiznews.com/finance/stock/1141868" TargetMode="External"/><Relationship Id="rId7652" Type="http://schemas.openxmlformats.org/officeDocument/2006/relationships/hyperlink" Target="https://www.bangkokbiznews.com/finance/stock/1120656" TargetMode="External"/><Relationship Id="rId6321" Type="http://schemas.openxmlformats.org/officeDocument/2006/relationships/hyperlink" Target="https://www.bangkokbiznews.com/finance/stock/1141852" TargetMode="External"/><Relationship Id="rId7651" Type="http://schemas.openxmlformats.org/officeDocument/2006/relationships/hyperlink" Target="https://www.bangkokbiznews.com/finance/stock/1120656" TargetMode="External"/><Relationship Id="rId6326" Type="http://schemas.openxmlformats.org/officeDocument/2006/relationships/hyperlink" Target="https://www.bangkokbiznews.com/finance/stock/1141692" TargetMode="External"/><Relationship Id="rId7658" Type="http://schemas.openxmlformats.org/officeDocument/2006/relationships/hyperlink" Target="https://www.bangkokbiznews.com/finance/stock/1121642" TargetMode="External"/><Relationship Id="rId6327" Type="http://schemas.openxmlformats.org/officeDocument/2006/relationships/hyperlink" Target="https://www.bangkokbiznews.com/finance/stock/1141728" TargetMode="External"/><Relationship Id="rId7657" Type="http://schemas.openxmlformats.org/officeDocument/2006/relationships/hyperlink" Target="https://www.bangkokbiznews.com/finance/stock/1121652" TargetMode="External"/><Relationship Id="rId6324" Type="http://schemas.openxmlformats.org/officeDocument/2006/relationships/hyperlink" Target="https://www.bangkokbiznews.com/finance/stock/1141692" TargetMode="External"/><Relationship Id="rId7656" Type="http://schemas.openxmlformats.org/officeDocument/2006/relationships/hyperlink" Target="https://www.bangkokbiznews.com/finance/stock/1121652" TargetMode="External"/><Relationship Id="rId6325" Type="http://schemas.openxmlformats.org/officeDocument/2006/relationships/hyperlink" Target="https://www.bangkokbiznews.com/finance/stock/1141692" TargetMode="External"/><Relationship Id="rId7655" Type="http://schemas.openxmlformats.org/officeDocument/2006/relationships/hyperlink" Target="https://www.bangkokbiznews.com/finance/stock/1121671" TargetMode="External"/><Relationship Id="rId6319" Type="http://schemas.openxmlformats.org/officeDocument/2006/relationships/hyperlink" Target="https://www.bangkokbiznews.com/finance/stock/1141902" TargetMode="External"/><Relationship Id="rId6317" Type="http://schemas.openxmlformats.org/officeDocument/2006/relationships/hyperlink" Target="https://www.bangkokbiznews.com/finance/stock/1141950" TargetMode="External"/><Relationship Id="rId7649" Type="http://schemas.openxmlformats.org/officeDocument/2006/relationships/hyperlink" Target="https://www.bangkokbiznews.com/finance/stock/1121797" TargetMode="External"/><Relationship Id="rId6318" Type="http://schemas.openxmlformats.org/officeDocument/2006/relationships/hyperlink" Target="https://www.bangkokbiznews.com/finance/stock/1141943" TargetMode="External"/><Relationship Id="rId7648" Type="http://schemas.openxmlformats.org/officeDocument/2006/relationships/hyperlink" Target="https://www.bangkokbiznews.com/finance/stock/1121797" TargetMode="External"/><Relationship Id="rId6311" Type="http://schemas.openxmlformats.org/officeDocument/2006/relationships/hyperlink" Target="https://www.bangkokbiznews.com/finance/stock/1142015" TargetMode="External"/><Relationship Id="rId7643" Type="http://schemas.openxmlformats.org/officeDocument/2006/relationships/hyperlink" Target="https://www.bangkokbiznews.com/finance/stock/1121880" TargetMode="External"/><Relationship Id="rId6312" Type="http://schemas.openxmlformats.org/officeDocument/2006/relationships/hyperlink" Target="https://www.bangkokbiznews.com/finance/stock/1142009" TargetMode="External"/><Relationship Id="rId7642" Type="http://schemas.openxmlformats.org/officeDocument/2006/relationships/hyperlink" Target="https://www.bangkokbiznews.com/finance/stock/1121943" TargetMode="External"/><Relationship Id="rId7641" Type="http://schemas.openxmlformats.org/officeDocument/2006/relationships/hyperlink" Target="https://www.bangkokbiznews.com/finance/stock/1120653" TargetMode="External"/><Relationship Id="rId6310" Type="http://schemas.openxmlformats.org/officeDocument/2006/relationships/hyperlink" Target="https://www.bangkokbiznews.com/finance/stock/1142023" TargetMode="External"/><Relationship Id="rId7640" Type="http://schemas.openxmlformats.org/officeDocument/2006/relationships/hyperlink" Target="https://www.bangkokbiznews.com/finance/stock/1120653" TargetMode="External"/><Relationship Id="rId6315" Type="http://schemas.openxmlformats.org/officeDocument/2006/relationships/hyperlink" Target="https://www.bangkokbiznews.com/finance/stock/1141999" TargetMode="External"/><Relationship Id="rId7647" Type="http://schemas.openxmlformats.org/officeDocument/2006/relationships/hyperlink" Target="https://www.bangkokbiznews.com/finance/stock/1121845" TargetMode="External"/><Relationship Id="rId6316" Type="http://schemas.openxmlformats.org/officeDocument/2006/relationships/hyperlink" Target="https://www.bangkokbiznews.com/finance/stock/1141934" TargetMode="External"/><Relationship Id="rId7646" Type="http://schemas.openxmlformats.org/officeDocument/2006/relationships/hyperlink" Target="https://www.bangkokbiznews.com/finance/stock/1121845" TargetMode="External"/><Relationship Id="rId6313" Type="http://schemas.openxmlformats.org/officeDocument/2006/relationships/hyperlink" Target="https://www.bangkokbiznews.com/finance/stock/1142003" TargetMode="External"/><Relationship Id="rId7645" Type="http://schemas.openxmlformats.org/officeDocument/2006/relationships/hyperlink" Target="https://www.bangkokbiznews.com/finance/stock/1121906" TargetMode="External"/><Relationship Id="rId6314" Type="http://schemas.openxmlformats.org/officeDocument/2006/relationships/hyperlink" Target="https://www.bangkokbiznews.com/finance/stock/1141999" TargetMode="External"/><Relationship Id="rId7644" Type="http://schemas.openxmlformats.org/officeDocument/2006/relationships/hyperlink" Target="https://www.bangkokbiznews.com/finance/stock/1121906" TargetMode="External"/><Relationship Id="rId2820" Type="http://schemas.openxmlformats.org/officeDocument/2006/relationships/hyperlink" Target="https://thunhoon.com/article/293076" TargetMode="External"/><Relationship Id="rId2821" Type="http://schemas.openxmlformats.org/officeDocument/2006/relationships/hyperlink" Target="https://thunhoon.com/article/293076" TargetMode="External"/><Relationship Id="rId2822" Type="http://schemas.openxmlformats.org/officeDocument/2006/relationships/hyperlink" Target="https://thunhoon.com/article/293079" TargetMode="External"/><Relationship Id="rId2823" Type="http://schemas.openxmlformats.org/officeDocument/2006/relationships/hyperlink" Target="https://thunhoon.com/article/293083" TargetMode="External"/><Relationship Id="rId2824" Type="http://schemas.openxmlformats.org/officeDocument/2006/relationships/hyperlink" Target="https://thunhoon.com/article/293084" TargetMode="External"/><Relationship Id="rId2825" Type="http://schemas.openxmlformats.org/officeDocument/2006/relationships/hyperlink" Target="https://thunhoon.com/article/293080" TargetMode="External"/><Relationship Id="rId2826" Type="http://schemas.openxmlformats.org/officeDocument/2006/relationships/hyperlink" Target="https://thunhoon.com/article/293081" TargetMode="External"/><Relationship Id="rId2827" Type="http://schemas.openxmlformats.org/officeDocument/2006/relationships/hyperlink" Target="https://thunhoon.com/article/293082" TargetMode="External"/><Relationship Id="rId2828" Type="http://schemas.openxmlformats.org/officeDocument/2006/relationships/hyperlink" Target="https://thunhoon.com/article/293082" TargetMode="External"/><Relationship Id="rId2829" Type="http://schemas.openxmlformats.org/officeDocument/2006/relationships/hyperlink" Target="https://thunhoon.com/article/293082" TargetMode="External"/><Relationship Id="rId5093" Type="http://schemas.openxmlformats.org/officeDocument/2006/relationships/hyperlink" Target="https://thunhoon.com/article/282890" TargetMode="External"/><Relationship Id="rId5094" Type="http://schemas.openxmlformats.org/officeDocument/2006/relationships/hyperlink" Target="https://thunhoon.com/article/282890" TargetMode="External"/><Relationship Id="rId5091" Type="http://schemas.openxmlformats.org/officeDocument/2006/relationships/hyperlink" Target="https://thunhoon.com/article/282902" TargetMode="External"/><Relationship Id="rId5092" Type="http://schemas.openxmlformats.org/officeDocument/2006/relationships/hyperlink" Target="https://thunhoon.com/article/282891" TargetMode="External"/><Relationship Id="rId5097" Type="http://schemas.openxmlformats.org/officeDocument/2006/relationships/hyperlink" Target="https://thunhoon.com/article/282888" TargetMode="External"/><Relationship Id="rId5098" Type="http://schemas.openxmlformats.org/officeDocument/2006/relationships/hyperlink" Target="https://thunhoon.com/article/282888" TargetMode="External"/><Relationship Id="rId5095" Type="http://schemas.openxmlformats.org/officeDocument/2006/relationships/hyperlink" Target="https://thunhoon.com/article/282889" TargetMode="External"/><Relationship Id="rId5096" Type="http://schemas.openxmlformats.org/officeDocument/2006/relationships/hyperlink" Target="https://thunhoon.com/article/282889" TargetMode="External"/><Relationship Id="rId5099" Type="http://schemas.openxmlformats.org/officeDocument/2006/relationships/hyperlink" Target="https://thunhoon.com/article/282887" TargetMode="External"/><Relationship Id="rId2810" Type="http://schemas.openxmlformats.org/officeDocument/2006/relationships/hyperlink" Target="https://thunhoon.com/article/293068" TargetMode="External"/><Relationship Id="rId2811" Type="http://schemas.openxmlformats.org/officeDocument/2006/relationships/hyperlink" Target="https://thunhoon.com/article/293070" TargetMode="External"/><Relationship Id="rId2812" Type="http://schemas.openxmlformats.org/officeDocument/2006/relationships/hyperlink" Target="https://thunhoon.com/article/293070" TargetMode="External"/><Relationship Id="rId2813" Type="http://schemas.openxmlformats.org/officeDocument/2006/relationships/hyperlink" Target="https://thunhoon.com/article/293071" TargetMode="External"/><Relationship Id="rId2814" Type="http://schemas.openxmlformats.org/officeDocument/2006/relationships/hyperlink" Target="https://thunhoon.com/article/293072" TargetMode="External"/><Relationship Id="rId2815" Type="http://schemas.openxmlformats.org/officeDocument/2006/relationships/hyperlink" Target="https://thunhoon.com/article/293072" TargetMode="External"/><Relationship Id="rId2816" Type="http://schemas.openxmlformats.org/officeDocument/2006/relationships/hyperlink" Target="https://thunhoon.com/article/293072" TargetMode="External"/><Relationship Id="rId2817" Type="http://schemas.openxmlformats.org/officeDocument/2006/relationships/hyperlink" Target="https://thunhoon.com/article/293073" TargetMode="External"/><Relationship Id="rId2818" Type="http://schemas.openxmlformats.org/officeDocument/2006/relationships/hyperlink" Target="https://thunhoon.com/article/293073" TargetMode="External"/><Relationship Id="rId2819" Type="http://schemas.openxmlformats.org/officeDocument/2006/relationships/hyperlink" Target="https://thunhoon.com/article/293076" TargetMode="External"/><Relationship Id="rId5090" Type="http://schemas.openxmlformats.org/officeDocument/2006/relationships/hyperlink" Target="https://thunhoon.com/article/282906" TargetMode="External"/><Relationship Id="rId5082" Type="http://schemas.openxmlformats.org/officeDocument/2006/relationships/hyperlink" Target="https://thunhoon.com/article/282913" TargetMode="External"/><Relationship Id="rId5083" Type="http://schemas.openxmlformats.org/officeDocument/2006/relationships/hyperlink" Target="https://thunhoon.com/article/282912" TargetMode="External"/><Relationship Id="rId5080" Type="http://schemas.openxmlformats.org/officeDocument/2006/relationships/hyperlink" Target="https://thunhoon.com/article/282916" TargetMode="External"/><Relationship Id="rId5081" Type="http://schemas.openxmlformats.org/officeDocument/2006/relationships/hyperlink" Target="https://thunhoon.com/article/282913" TargetMode="External"/><Relationship Id="rId5086" Type="http://schemas.openxmlformats.org/officeDocument/2006/relationships/hyperlink" Target="https://thunhoon.com/article/282910" TargetMode="External"/><Relationship Id="rId5087" Type="http://schemas.openxmlformats.org/officeDocument/2006/relationships/hyperlink" Target="https://thunhoon.com/article/282909" TargetMode="External"/><Relationship Id="rId5084" Type="http://schemas.openxmlformats.org/officeDocument/2006/relationships/hyperlink" Target="https://thunhoon.com/article/282912" TargetMode="External"/><Relationship Id="rId5085" Type="http://schemas.openxmlformats.org/officeDocument/2006/relationships/hyperlink" Target="https://thunhoon.com/article/282911" TargetMode="External"/><Relationship Id="rId5088" Type="http://schemas.openxmlformats.org/officeDocument/2006/relationships/hyperlink" Target="https://thunhoon.com/article/282909" TargetMode="External"/><Relationship Id="rId5089" Type="http://schemas.openxmlformats.org/officeDocument/2006/relationships/hyperlink" Target="https://thunhoon.com/article/282909" TargetMode="External"/><Relationship Id="rId1510" Type="http://schemas.openxmlformats.org/officeDocument/2006/relationships/hyperlink" Target="https://thunhoon.com/article/289988" TargetMode="External"/><Relationship Id="rId2841" Type="http://schemas.openxmlformats.org/officeDocument/2006/relationships/hyperlink" Target="https://thunhoon.com/article/293101" TargetMode="External"/><Relationship Id="rId1511" Type="http://schemas.openxmlformats.org/officeDocument/2006/relationships/hyperlink" Target="https://thunhoon.com/article/289991" TargetMode="External"/><Relationship Id="rId2842" Type="http://schemas.openxmlformats.org/officeDocument/2006/relationships/hyperlink" Target="https://thunhoon.com/article/293107" TargetMode="External"/><Relationship Id="rId1512" Type="http://schemas.openxmlformats.org/officeDocument/2006/relationships/hyperlink" Target="https://thunhoon.com/article/289991" TargetMode="External"/><Relationship Id="rId2843" Type="http://schemas.openxmlformats.org/officeDocument/2006/relationships/hyperlink" Target="https://thunhoon.com/article/293110" TargetMode="External"/><Relationship Id="rId1513" Type="http://schemas.openxmlformats.org/officeDocument/2006/relationships/hyperlink" Target="https://thunhoon.com/article/290008" TargetMode="External"/><Relationship Id="rId2844" Type="http://schemas.openxmlformats.org/officeDocument/2006/relationships/hyperlink" Target="https://thunhoon.com/article/293113" TargetMode="External"/><Relationship Id="rId1514" Type="http://schemas.openxmlformats.org/officeDocument/2006/relationships/hyperlink" Target="https://thunhoon.com/article/290014" TargetMode="External"/><Relationship Id="rId2845" Type="http://schemas.openxmlformats.org/officeDocument/2006/relationships/hyperlink" Target="https://thunhoon.com/article/293113" TargetMode="External"/><Relationship Id="rId1515" Type="http://schemas.openxmlformats.org/officeDocument/2006/relationships/hyperlink" Target="https://thunhoon.com/article/290014" TargetMode="External"/><Relationship Id="rId2846" Type="http://schemas.openxmlformats.org/officeDocument/2006/relationships/hyperlink" Target="https://thunhoon.com/article/293116" TargetMode="External"/><Relationship Id="rId1516" Type="http://schemas.openxmlformats.org/officeDocument/2006/relationships/hyperlink" Target="https://thunhoon.com/article/290016" TargetMode="External"/><Relationship Id="rId2847" Type="http://schemas.openxmlformats.org/officeDocument/2006/relationships/hyperlink" Target="https://thunhoon.com/article/293119" TargetMode="External"/><Relationship Id="rId1517" Type="http://schemas.openxmlformats.org/officeDocument/2006/relationships/hyperlink" Target="https://thunhoon.com/article/290016" TargetMode="External"/><Relationship Id="rId2848" Type="http://schemas.openxmlformats.org/officeDocument/2006/relationships/hyperlink" Target="https://thunhoon.com/article/293121" TargetMode="External"/><Relationship Id="rId1518" Type="http://schemas.openxmlformats.org/officeDocument/2006/relationships/hyperlink" Target="https://thunhoon.com/article/290016" TargetMode="External"/><Relationship Id="rId2849" Type="http://schemas.openxmlformats.org/officeDocument/2006/relationships/hyperlink" Target="https://thunhoon.com/article/293125" TargetMode="External"/><Relationship Id="rId1519" Type="http://schemas.openxmlformats.org/officeDocument/2006/relationships/hyperlink" Target="https://thunhoon.com/article/290026" TargetMode="External"/><Relationship Id="rId2840" Type="http://schemas.openxmlformats.org/officeDocument/2006/relationships/hyperlink" Target="https://thunhoon.com/article/293097" TargetMode="External"/><Relationship Id="rId2830" Type="http://schemas.openxmlformats.org/officeDocument/2006/relationships/hyperlink" Target="https://thunhoon.com/article/293063" TargetMode="External"/><Relationship Id="rId1500" Type="http://schemas.openxmlformats.org/officeDocument/2006/relationships/hyperlink" Target="https://thunhoon.com/article/289952" TargetMode="External"/><Relationship Id="rId2831" Type="http://schemas.openxmlformats.org/officeDocument/2006/relationships/hyperlink" Target="https://thunhoon.com/article/293064" TargetMode="External"/><Relationship Id="rId1501" Type="http://schemas.openxmlformats.org/officeDocument/2006/relationships/hyperlink" Target="https://thunhoon.com/article/289950" TargetMode="External"/><Relationship Id="rId2832" Type="http://schemas.openxmlformats.org/officeDocument/2006/relationships/hyperlink" Target="https://thunhoon.com/article/293064" TargetMode="External"/><Relationship Id="rId1502" Type="http://schemas.openxmlformats.org/officeDocument/2006/relationships/hyperlink" Target="https://thunhoon.com/article/289941" TargetMode="External"/><Relationship Id="rId2833" Type="http://schemas.openxmlformats.org/officeDocument/2006/relationships/hyperlink" Target="https://thunhoon.com/article/293064" TargetMode="External"/><Relationship Id="rId1503" Type="http://schemas.openxmlformats.org/officeDocument/2006/relationships/hyperlink" Target="https://thunhoon.com/article/289942" TargetMode="External"/><Relationship Id="rId2834" Type="http://schemas.openxmlformats.org/officeDocument/2006/relationships/hyperlink" Target="https://thunhoon.com/article/293066" TargetMode="External"/><Relationship Id="rId1504" Type="http://schemas.openxmlformats.org/officeDocument/2006/relationships/hyperlink" Target="https://thunhoon.com/article/289961" TargetMode="External"/><Relationship Id="rId2835" Type="http://schemas.openxmlformats.org/officeDocument/2006/relationships/hyperlink" Target="https://thunhoon.com/article/293066" TargetMode="External"/><Relationship Id="rId1505" Type="http://schemas.openxmlformats.org/officeDocument/2006/relationships/hyperlink" Target="https://thunhoon.com/article/289965" TargetMode="External"/><Relationship Id="rId2836" Type="http://schemas.openxmlformats.org/officeDocument/2006/relationships/hyperlink" Target="https://thunhoon.com/article/293092" TargetMode="External"/><Relationship Id="rId1506" Type="http://schemas.openxmlformats.org/officeDocument/2006/relationships/hyperlink" Target="https://thunhoon.com/article/289971" TargetMode="External"/><Relationship Id="rId2837" Type="http://schemas.openxmlformats.org/officeDocument/2006/relationships/hyperlink" Target="https://thunhoon.com/article/293092" TargetMode="External"/><Relationship Id="rId1507" Type="http://schemas.openxmlformats.org/officeDocument/2006/relationships/hyperlink" Target="https://thunhoon.com/article/289971" TargetMode="External"/><Relationship Id="rId2838" Type="http://schemas.openxmlformats.org/officeDocument/2006/relationships/hyperlink" Target="https://thunhoon.com/article/293095" TargetMode="External"/><Relationship Id="rId1508" Type="http://schemas.openxmlformats.org/officeDocument/2006/relationships/hyperlink" Target="https://thunhoon.com/article/289979" TargetMode="External"/><Relationship Id="rId2839" Type="http://schemas.openxmlformats.org/officeDocument/2006/relationships/hyperlink" Target="https://thunhoon.com/article/293096" TargetMode="External"/><Relationship Id="rId1509" Type="http://schemas.openxmlformats.org/officeDocument/2006/relationships/hyperlink" Target="https://thunhoon.com/article/289984" TargetMode="External"/><Relationship Id="rId6380" Type="http://schemas.openxmlformats.org/officeDocument/2006/relationships/hyperlink" Target="https://www.bangkokbiznews.com/finance/stock/1141154" TargetMode="External"/><Relationship Id="rId5050" Type="http://schemas.openxmlformats.org/officeDocument/2006/relationships/hyperlink" Target="https://thunhoon.com/article/282959" TargetMode="External"/><Relationship Id="rId6381" Type="http://schemas.openxmlformats.org/officeDocument/2006/relationships/hyperlink" Target="https://www.bangkokbiznews.com/finance/stock/1141154" TargetMode="External"/><Relationship Id="rId5053" Type="http://schemas.openxmlformats.org/officeDocument/2006/relationships/hyperlink" Target="https://thunhoon.com/article/282953" TargetMode="External"/><Relationship Id="rId6384" Type="http://schemas.openxmlformats.org/officeDocument/2006/relationships/hyperlink" Target="https://www.bangkokbiznews.com/finance/stock/1141136" TargetMode="External"/><Relationship Id="rId5054" Type="http://schemas.openxmlformats.org/officeDocument/2006/relationships/hyperlink" Target="https://thunhoon.com/article/282947" TargetMode="External"/><Relationship Id="rId6385" Type="http://schemas.openxmlformats.org/officeDocument/2006/relationships/hyperlink" Target="https://www.bangkokbiznews.com/finance/stock/1141136" TargetMode="External"/><Relationship Id="rId5051" Type="http://schemas.openxmlformats.org/officeDocument/2006/relationships/hyperlink" Target="https://thunhoon.com/article/282958" TargetMode="External"/><Relationship Id="rId6382" Type="http://schemas.openxmlformats.org/officeDocument/2006/relationships/hyperlink" Target="https://www.bangkokbiznews.com/finance/stock/1141140" TargetMode="External"/><Relationship Id="rId5052" Type="http://schemas.openxmlformats.org/officeDocument/2006/relationships/hyperlink" Target="https://thunhoon.com/article/282953" TargetMode="External"/><Relationship Id="rId6383" Type="http://schemas.openxmlformats.org/officeDocument/2006/relationships/hyperlink" Target="https://www.bangkokbiznews.com/finance/stock/1141136" TargetMode="External"/><Relationship Id="rId5057" Type="http://schemas.openxmlformats.org/officeDocument/2006/relationships/hyperlink" Target="https://thunhoon.com/article/282943" TargetMode="External"/><Relationship Id="rId6388" Type="http://schemas.openxmlformats.org/officeDocument/2006/relationships/hyperlink" Target="https://www.bangkokbiznews.com//finance/stock/1141028" TargetMode="External"/><Relationship Id="rId5058" Type="http://schemas.openxmlformats.org/officeDocument/2006/relationships/hyperlink" Target="https://thunhoon.com/article/282940" TargetMode="External"/><Relationship Id="rId6389" Type="http://schemas.openxmlformats.org/officeDocument/2006/relationships/hyperlink" Target="https://www.bangkokbiznews.com/finance/stock/1140994" TargetMode="External"/><Relationship Id="rId5055" Type="http://schemas.openxmlformats.org/officeDocument/2006/relationships/hyperlink" Target="https://thunhoon.com/article/282946" TargetMode="External"/><Relationship Id="rId6386" Type="http://schemas.openxmlformats.org/officeDocument/2006/relationships/hyperlink" Target="https://www.bangkokbiznews.com/finance/stock/1141105" TargetMode="External"/><Relationship Id="rId5056" Type="http://schemas.openxmlformats.org/officeDocument/2006/relationships/hyperlink" Target="https://thunhoon.com/article/282943" TargetMode="External"/><Relationship Id="rId6387" Type="http://schemas.openxmlformats.org/officeDocument/2006/relationships/hyperlink" Target="https://www.bangkokbiznews.com/finance/stock/1141103" TargetMode="External"/><Relationship Id="rId5059" Type="http://schemas.openxmlformats.org/officeDocument/2006/relationships/hyperlink" Target="https://thunhoon.com/article/282939" TargetMode="External"/><Relationship Id="rId6370" Type="http://schemas.openxmlformats.org/officeDocument/2006/relationships/hyperlink" Target="https://www.bangkokbiznews.com/finance/stock/1141273" TargetMode="External"/><Relationship Id="rId5042" Type="http://schemas.openxmlformats.org/officeDocument/2006/relationships/hyperlink" Target="https://thunhoon.com/article/282972" TargetMode="External"/><Relationship Id="rId6373" Type="http://schemas.openxmlformats.org/officeDocument/2006/relationships/hyperlink" Target="https://www.bangkokbiznews.com/finance/stock/1141222" TargetMode="External"/><Relationship Id="rId5043" Type="http://schemas.openxmlformats.org/officeDocument/2006/relationships/hyperlink" Target="https://thunhoon.com/article/282969" TargetMode="External"/><Relationship Id="rId6374" Type="http://schemas.openxmlformats.org/officeDocument/2006/relationships/hyperlink" Target="https://www.bangkokbiznews.com/finance/stock/1141222" TargetMode="External"/><Relationship Id="rId5040" Type="http://schemas.openxmlformats.org/officeDocument/2006/relationships/hyperlink" Target="https://thunhoon.com/article/282977" TargetMode="External"/><Relationship Id="rId6371" Type="http://schemas.openxmlformats.org/officeDocument/2006/relationships/hyperlink" Target="https://www.bangkokbiznews.com//finance/stock/1141200" TargetMode="External"/><Relationship Id="rId5041" Type="http://schemas.openxmlformats.org/officeDocument/2006/relationships/hyperlink" Target="https://thunhoon.com/article/282973" TargetMode="External"/><Relationship Id="rId6372" Type="http://schemas.openxmlformats.org/officeDocument/2006/relationships/hyperlink" Target="https://www.bangkokbiznews.com//finance/stock/1141200" TargetMode="External"/><Relationship Id="rId5046" Type="http://schemas.openxmlformats.org/officeDocument/2006/relationships/hyperlink" Target="https://thunhoon.com/article/282965" TargetMode="External"/><Relationship Id="rId6377" Type="http://schemas.openxmlformats.org/officeDocument/2006/relationships/hyperlink" Target="https://www.bangkokbiznews.com/finance/stock/1141203" TargetMode="External"/><Relationship Id="rId5047" Type="http://schemas.openxmlformats.org/officeDocument/2006/relationships/hyperlink" Target="https://thunhoon.com/article/282964" TargetMode="External"/><Relationship Id="rId6378" Type="http://schemas.openxmlformats.org/officeDocument/2006/relationships/hyperlink" Target="https://www.bangkokbiznews.com/finance/stock/1141168" TargetMode="External"/><Relationship Id="rId5044" Type="http://schemas.openxmlformats.org/officeDocument/2006/relationships/hyperlink" Target="https://thunhoon.com/article/282969" TargetMode="External"/><Relationship Id="rId6375" Type="http://schemas.openxmlformats.org/officeDocument/2006/relationships/hyperlink" Target="https://www.bangkokbiznews.com/finance/stock/1141203" TargetMode="External"/><Relationship Id="rId5045" Type="http://schemas.openxmlformats.org/officeDocument/2006/relationships/hyperlink" Target="https://thunhoon.com/article/282968" TargetMode="External"/><Relationship Id="rId6376" Type="http://schemas.openxmlformats.org/officeDocument/2006/relationships/hyperlink" Target="https://www.bangkokbiznews.com/finance/stock/1141203" TargetMode="External"/><Relationship Id="rId5048" Type="http://schemas.openxmlformats.org/officeDocument/2006/relationships/hyperlink" Target="https://thunhoon.com/article/282964" TargetMode="External"/><Relationship Id="rId6379" Type="http://schemas.openxmlformats.org/officeDocument/2006/relationships/hyperlink" Target="https://www.bangkokbiznews.com/finance/stock/1141154" TargetMode="External"/><Relationship Id="rId5049" Type="http://schemas.openxmlformats.org/officeDocument/2006/relationships/hyperlink" Target="https://thunhoon.com/article/282964" TargetMode="External"/><Relationship Id="rId2800" Type="http://schemas.openxmlformats.org/officeDocument/2006/relationships/hyperlink" Target="https://thunhoon.com/article/293034" TargetMode="External"/><Relationship Id="rId2801" Type="http://schemas.openxmlformats.org/officeDocument/2006/relationships/hyperlink" Target="https://thunhoon.com/article/293037" TargetMode="External"/><Relationship Id="rId2802" Type="http://schemas.openxmlformats.org/officeDocument/2006/relationships/hyperlink" Target="https://thunhoon.com/article/293037" TargetMode="External"/><Relationship Id="rId2803" Type="http://schemas.openxmlformats.org/officeDocument/2006/relationships/hyperlink" Target="https://thunhoon.com/article/293038" TargetMode="External"/><Relationship Id="rId2804" Type="http://schemas.openxmlformats.org/officeDocument/2006/relationships/hyperlink" Target="https://thunhoon.com/article/293042" TargetMode="External"/><Relationship Id="rId2805" Type="http://schemas.openxmlformats.org/officeDocument/2006/relationships/hyperlink" Target="https://thunhoon.com/article/293043" TargetMode="External"/><Relationship Id="rId2806" Type="http://schemas.openxmlformats.org/officeDocument/2006/relationships/hyperlink" Target="https://thunhoon.com/article/293057" TargetMode="External"/><Relationship Id="rId2807" Type="http://schemas.openxmlformats.org/officeDocument/2006/relationships/hyperlink" Target="https://thunhoon.com/article/293061" TargetMode="External"/><Relationship Id="rId2808" Type="http://schemas.openxmlformats.org/officeDocument/2006/relationships/hyperlink" Target="https://thunhoon.com/article/293062" TargetMode="External"/><Relationship Id="rId2809" Type="http://schemas.openxmlformats.org/officeDocument/2006/relationships/hyperlink" Target="https://thunhoon.com/article/293068" TargetMode="External"/><Relationship Id="rId5071" Type="http://schemas.openxmlformats.org/officeDocument/2006/relationships/hyperlink" Target="https://thunhoon.com/article/282927" TargetMode="External"/><Relationship Id="rId5072" Type="http://schemas.openxmlformats.org/officeDocument/2006/relationships/hyperlink" Target="https://thunhoon.com/article/282927" TargetMode="External"/><Relationship Id="rId5070" Type="http://schemas.openxmlformats.org/officeDocument/2006/relationships/hyperlink" Target="https://thunhoon.com/article/282927" TargetMode="External"/><Relationship Id="rId5075" Type="http://schemas.openxmlformats.org/officeDocument/2006/relationships/hyperlink" Target="https://thunhoon.com/article/282925" TargetMode="External"/><Relationship Id="rId5076" Type="http://schemas.openxmlformats.org/officeDocument/2006/relationships/hyperlink" Target="https://thunhoon.com/article/282925" TargetMode="External"/><Relationship Id="rId5073" Type="http://schemas.openxmlformats.org/officeDocument/2006/relationships/hyperlink" Target="https://thunhoon.com/article/282926" TargetMode="External"/><Relationship Id="rId5074" Type="http://schemas.openxmlformats.org/officeDocument/2006/relationships/hyperlink" Target="https://thunhoon.com/article/282925" TargetMode="External"/><Relationship Id="rId5079" Type="http://schemas.openxmlformats.org/officeDocument/2006/relationships/hyperlink" Target="https://thunhoon.com/article/282918" TargetMode="External"/><Relationship Id="rId5077" Type="http://schemas.openxmlformats.org/officeDocument/2006/relationships/hyperlink" Target="https://thunhoon.com/article/282923" TargetMode="External"/><Relationship Id="rId5078" Type="http://schemas.openxmlformats.org/officeDocument/2006/relationships/hyperlink" Target="https://thunhoon.com/article/282920" TargetMode="External"/><Relationship Id="rId5060" Type="http://schemas.openxmlformats.org/officeDocument/2006/relationships/hyperlink" Target="https://thunhoon.com/article/282939" TargetMode="External"/><Relationship Id="rId6391" Type="http://schemas.openxmlformats.org/officeDocument/2006/relationships/hyperlink" Target="https://www.bangkokbiznews.com/finance/stock/1140994" TargetMode="External"/><Relationship Id="rId5061" Type="http://schemas.openxmlformats.org/officeDocument/2006/relationships/hyperlink" Target="https://thunhoon.com/article/282937" TargetMode="External"/><Relationship Id="rId6392" Type="http://schemas.openxmlformats.org/officeDocument/2006/relationships/hyperlink" Target="https://www.bangkokbiznews.com/finance/stock/1140994" TargetMode="External"/><Relationship Id="rId6390" Type="http://schemas.openxmlformats.org/officeDocument/2006/relationships/hyperlink" Target="https://www.bangkokbiznews.com/finance/stock/1140994" TargetMode="External"/><Relationship Id="rId5064" Type="http://schemas.openxmlformats.org/officeDocument/2006/relationships/hyperlink" Target="https://thunhoon.com/article/282931" TargetMode="External"/><Relationship Id="rId6395" Type="http://schemas.openxmlformats.org/officeDocument/2006/relationships/hyperlink" Target="https://www.bangkokbiznews.com/finance/stock/1140994" TargetMode="External"/><Relationship Id="rId5065" Type="http://schemas.openxmlformats.org/officeDocument/2006/relationships/hyperlink" Target="https://thunhoon.com/article/282931" TargetMode="External"/><Relationship Id="rId6396" Type="http://schemas.openxmlformats.org/officeDocument/2006/relationships/hyperlink" Target="https://www.bangkokbiznews.com/finance/stock/1140994" TargetMode="External"/><Relationship Id="rId5062" Type="http://schemas.openxmlformats.org/officeDocument/2006/relationships/hyperlink" Target="https://thunhoon.com/article/282937" TargetMode="External"/><Relationship Id="rId6393" Type="http://schemas.openxmlformats.org/officeDocument/2006/relationships/hyperlink" Target="https://www.bangkokbiznews.com/finance/stock/1140994" TargetMode="External"/><Relationship Id="rId5063" Type="http://schemas.openxmlformats.org/officeDocument/2006/relationships/hyperlink" Target="https://thunhoon.com/article/282932" TargetMode="External"/><Relationship Id="rId6394" Type="http://schemas.openxmlformats.org/officeDocument/2006/relationships/hyperlink" Target="https://www.bangkokbiznews.com/finance/stock/1140994" TargetMode="External"/><Relationship Id="rId5068" Type="http://schemas.openxmlformats.org/officeDocument/2006/relationships/hyperlink" Target="https://thunhoon.com/article/282929" TargetMode="External"/><Relationship Id="rId6399" Type="http://schemas.openxmlformats.org/officeDocument/2006/relationships/hyperlink" Target="https://www.bangkokbiznews.com/finance/stock/1140975" TargetMode="External"/><Relationship Id="rId5069" Type="http://schemas.openxmlformats.org/officeDocument/2006/relationships/hyperlink" Target="https://thunhoon.com/article/282928" TargetMode="External"/><Relationship Id="rId5066" Type="http://schemas.openxmlformats.org/officeDocument/2006/relationships/hyperlink" Target="https://thunhoon.com/article/282931" TargetMode="External"/><Relationship Id="rId6397" Type="http://schemas.openxmlformats.org/officeDocument/2006/relationships/hyperlink" Target="https://www.bangkokbiznews.com/finance/stock/1140979" TargetMode="External"/><Relationship Id="rId5067" Type="http://schemas.openxmlformats.org/officeDocument/2006/relationships/hyperlink" Target="https://thunhoon.com/article/282929" TargetMode="External"/><Relationship Id="rId6398" Type="http://schemas.openxmlformats.org/officeDocument/2006/relationships/hyperlink" Target="https://www.bangkokbiznews.com/finance/stock/1140979" TargetMode="External"/><Relationship Id="rId1576" Type="http://schemas.openxmlformats.org/officeDocument/2006/relationships/hyperlink" Target="https://thunhoon.com/article/290152" TargetMode="External"/><Relationship Id="rId1577" Type="http://schemas.openxmlformats.org/officeDocument/2006/relationships/hyperlink" Target="https://thunhoon.com/article/290155" TargetMode="External"/><Relationship Id="rId1578" Type="http://schemas.openxmlformats.org/officeDocument/2006/relationships/hyperlink" Target="https://thunhoon.com/article/290157" TargetMode="External"/><Relationship Id="rId1579" Type="http://schemas.openxmlformats.org/officeDocument/2006/relationships/hyperlink" Target="https://thunhoon.com/article/290171" TargetMode="External"/><Relationship Id="rId987" Type="http://schemas.openxmlformats.org/officeDocument/2006/relationships/hyperlink" Target="https://thunhoon.com/article/288642" TargetMode="External"/><Relationship Id="rId986" Type="http://schemas.openxmlformats.org/officeDocument/2006/relationships/hyperlink" Target="https://thunhoon.com/article/288639" TargetMode="External"/><Relationship Id="rId985" Type="http://schemas.openxmlformats.org/officeDocument/2006/relationships/hyperlink" Target="https://thunhoon.com/article/288639" TargetMode="External"/><Relationship Id="rId984" Type="http://schemas.openxmlformats.org/officeDocument/2006/relationships/hyperlink" Target="https://thunhoon.com/article/288635" TargetMode="External"/><Relationship Id="rId989" Type="http://schemas.openxmlformats.org/officeDocument/2006/relationships/hyperlink" Target="https://thunhoon.com/article/288642" TargetMode="External"/><Relationship Id="rId988" Type="http://schemas.openxmlformats.org/officeDocument/2006/relationships/hyperlink" Target="https://thunhoon.com/article/288642" TargetMode="External"/><Relationship Id="rId1570" Type="http://schemas.openxmlformats.org/officeDocument/2006/relationships/hyperlink" Target="https://thunhoon.com/article/290126" TargetMode="External"/><Relationship Id="rId1571" Type="http://schemas.openxmlformats.org/officeDocument/2006/relationships/hyperlink" Target="https://thunhoon.com/article/290126" TargetMode="External"/><Relationship Id="rId983" Type="http://schemas.openxmlformats.org/officeDocument/2006/relationships/hyperlink" Target="https://thunhoon.com/article/288634" TargetMode="External"/><Relationship Id="rId1572" Type="http://schemas.openxmlformats.org/officeDocument/2006/relationships/hyperlink" Target="https://thunhoon.com/article/290129" TargetMode="External"/><Relationship Id="rId982" Type="http://schemas.openxmlformats.org/officeDocument/2006/relationships/hyperlink" Target="https://thunhoon.com/article/288633" TargetMode="External"/><Relationship Id="rId1573" Type="http://schemas.openxmlformats.org/officeDocument/2006/relationships/hyperlink" Target="https://thunhoon.com/article/290144" TargetMode="External"/><Relationship Id="rId981" Type="http://schemas.openxmlformats.org/officeDocument/2006/relationships/hyperlink" Target="https://thunhoon.com/article/288633" TargetMode="External"/><Relationship Id="rId1574" Type="http://schemas.openxmlformats.org/officeDocument/2006/relationships/hyperlink" Target="https://thunhoon.com/article/290150" TargetMode="External"/><Relationship Id="rId980" Type="http://schemas.openxmlformats.org/officeDocument/2006/relationships/hyperlink" Target="https://thunhoon.com/article/288632" TargetMode="External"/><Relationship Id="rId1575" Type="http://schemas.openxmlformats.org/officeDocument/2006/relationships/hyperlink" Target="https://thunhoon.com/article/290150" TargetMode="External"/><Relationship Id="rId1565" Type="http://schemas.openxmlformats.org/officeDocument/2006/relationships/hyperlink" Target="https://thunhoon.com/article/290092" TargetMode="External"/><Relationship Id="rId2896" Type="http://schemas.openxmlformats.org/officeDocument/2006/relationships/hyperlink" Target="https://thunhoon.com/article/293198" TargetMode="External"/><Relationship Id="rId1566" Type="http://schemas.openxmlformats.org/officeDocument/2006/relationships/hyperlink" Target="https://thunhoon.com/article/290114" TargetMode="External"/><Relationship Id="rId2897" Type="http://schemas.openxmlformats.org/officeDocument/2006/relationships/hyperlink" Target="https://thunhoon.com/article/293198" TargetMode="External"/><Relationship Id="rId1567" Type="http://schemas.openxmlformats.org/officeDocument/2006/relationships/hyperlink" Target="https://thunhoon.com/article/290114" TargetMode="External"/><Relationship Id="rId2898" Type="http://schemas.openxmlformats.org/officeDocument/2006/relationships/hyperlink" Target="https://thunhoon.com/article/293198" TargetMode="External"/><Relationship Id="rId1568" Type="http://schemas.openxmlformats.org/officeDocument/2006/relationships/hyperlink" Target="https://thunhoon.com/article/290117" TargetMode="External"/><Relationship Id="rId2899" Type="http://schemas.openxmlformats.org/officeDocument/2006/relationships/hyperlink" Target="https://thunhoon.com/article/293199" TargetMode="External"/><Relationship Id="rId1569" Type="http://schemas.openxmlformats.org/officeDocument/2006/relationships/hyperlink" Target="https://thunhoon.com/article/290119" TargetMode="External"/><Relationship Id="rId976" Type="http://schemas.openxmlformats.org/officeDocument/2006/relationships/hyperlink" Target="https://thunhoon.com/article/288612" TargetMode="External"/><Relationship Id="rId975" Type="http://schemas.openxmlformats.org/officeDocument/2006/relationships/hyperlink" Target="https://thunhoon.com/article/288622" TargetMode="External"/><Relationship Id="rId974" Type="http://schemas.openxmlformats.org/officeDocument/2006/relationships/hyperlink" Target="https://thunhoon.com/article/288623" TargetMode="External"/><Relationship Id="rId973" Type="http://schemas.openxmlformats.org/officeDocument/2006/relationships/hyperlink" Target="https://thunhoon.com/article/288623" TargetMode="External"/><Relationship Id="rId979" Type="http://schemas.openxmlformats.org/officeDocument/2006/relationships/hyperlink" Target="https://thunhoon.com/article/288615" TargetMode="External"/><Relationship Id="rId978" Type="http://schemas.openxmlformats.org/officeDocument/2006/relationships/hyperlink" Target="https://thunhoon.com/article/288614" TargetMode="External"/><Relationship Id="rId977" Type="http://schemas.openxmlformats.org/officeDocument/2006/relationships/hyperlink" Target="https://thunhoon.com/article/288614" TargetMode="External"/><Relationship Id="rId2890" Type="http://schemas.openxmlformats.org/officeDocument/2006/relationships/hyperlink" Target="https://thunhoon.com/article/293182" TargetMode="External"/><Relationship Id="rId1560" Type="http://schemas.openxmlformats.org/officeDocument/2006/relationships/hyperlink" Target="https://thunhoon.com/article/290105" TargetMode="External"/><Relationship Id="rId2891" Type="http://schemas.openxmlformats.org/officeDocument/2006/relationships/hyperlink" Target="https://thunhoon.com/article/293183" TargetMode="External"/><Relationship Id="rId972" Type="http://schemas.openxmlformats.org/officeDocument/2006/relationships/hyperlink" Target="https://thunhoon.com/article/288558" TargetMode="External"/><Relationship Id="rId1561" Type="http://schemas.openxmlformats.org/officeDocument/2006/relationships/hyperlink" Target="https://thunhoon.com/article/290106" TargetMode="External"/><Relationship Id="rId2892" Type="http://schemas.openxmlformats.org/officeDocument/2006/relationships/hyperlink" Target="https://thunhoon.com/article/293183" TargetMode="External"/><Relationship Id="rId971" Type="http://schemas.openxmlformats.org/officeDocument/2006/relationships/hyperlink" Target="https://thunhoon.com/article/288578" TargetMode="External"/><Relationship Id="rId1562" Type="http://schemas.openxmlformats.org/officeDocument/2006/relationships/hyperlink" Target="https://thunhoon.com/article/290110" TargetMode="External"/><Relationship Id="rId2893" Type="http://schemas.openxmlformats.org/officeDocument/2006/relationships/hyperlink" Target="https://thunhoon.com/article/293184" TargetMode="External"/><Relationship Id="rId970" Type="http://schemas.openxmlformats.org/officeDocument/2006/relationships/hyperlink" Target="https://thunhoon.com/article/288601" TargetMode="External"/><Relationship Id="rId1563" Type="http://schemas.openxmlformats.org/officeDocument/2006/relationships/hyperlink" Target="https://thunhoon.com/article/290110" TargetMode="External"/><Relationship Id="rId2894" Type="http://schemas.openxmlformats.org/officeDocument/2006/relationships/hyperlink" Target="https://thunhoon.com/article/293197" TargetMode="External"/><Relationship Id="rId1564" Type="http://schemas.openxmlformats.org/officeDocument/2006/relationships/hyperlink" Target="https://thunhoon.com/article/290110" TargetMode="External"/><Relationship Id="rId2895" Type="http://schemas.openxmlformats.org/officeDocument/2006/relationships/hyperlink" Target="https://thunhoon.com/article/293197" TargetMode="External"/><Relationship Id="rId1598" Type="http://schemas.openxmlformats.org/officeDocument/2006/relationships/hyperlink" Target="https://thunhoon.com/article/290207" TargetMode="External"/><Relationship Id="rId1599" Type="http://schemas.openxmlformats.org/officeDocument/2006/relationships/hyperlink" Target="https://thunhoon.com/article/290207" TargetMode="External"/><Relationship Id="rId1590" Type="http://schemas.openxmlformats.org/officeDocument/2006/relationships/hyperlink" Target="https://thunhoon.com/article/290196" TargetMode="External"/><Relationship Id="rId1591" Type="http://schemas.openxmlformats.org/officeDocument/2006/relationships/hyperlink" Target="https://thunhoon.com/article/290196" TargetMode="External"/><Relationship Id="rId1592" Type="http://schemas.openxmlformats.org/officeDocument/2006/relationships/hyperlink" Target="https://thunhoon.com/article/290198" TargetMode="External"/><Relationship Id="rId1593" Type="http://schemas.openxmlformats.org/officeDocument/2006/relationships/hyperlink" Target="https://thunhoon.com/article/290199" TargetMode="External"/><Relationship Id="rId1594" Type="http://schemas.openxmlformats.org/officeDocument/2006/relationships/hyperlink" Target="https://thunhoon.com/article/290200" TargetMode="External"/><Relationship Id="rId1595" Type="http://schemas.openxmlformats.org/officeDocument/2006/relationships/hyperlink" Target="https://thunhoon.com/article/290200" TargetMode="External"/><Relationship Id="rId1596" Type="http://schemas.openxmlformats.org/officeDocument/2006/relationships/hyperlink" Target="https://thunhoon.com/article/290204" TargetMode="External"/><Relationship Id="rId1597" Type="http://schemas.openxmlformats.org/officeDocument/2006/relationships/hyperlink" Target="https://thunhoon.com/article/290205" TargetMode="External"/><Relationship Id="rId1587" Type="http://schemas.openxmlformats.org/officeDocument/2006/relationships/hyperlink" Target="https://thunhoon.com/article/290174" TargetMode="External"/><Relationship Id="rId1588" Type="http://schemas.openxmlformats.org/officeDocument/2006/relationships/hyperlink" Target="https://thunhoon.com/article/290174" TargetMode="External"/><Relationship Id="rId1589" Type="http://schemas.openxmlformats.org/officeDocument/2006/relationships/hyperlink" Target="https://thunhoon.com/article/290175" TargetMode="External"/><Relationship Id="rId998" Type="http://schemas.openxmlformats.org/officeDocument/2006/relationships/hyperlink" Target="https://thunhoon.com/article/288701" TargetMode="External"/><Relationship Id="rId997" Type="http://schemas.openxmlformats.org/officeDocument/2006/relationships/hyperlink" Target="https://thunhoon.com/article/288696" TargetMode="External"/><Relationship Id="rId996" Type="http://schemas.openxmlformats.org/officeDocument/2006/relationships/hyperlink" Target="https://thunhoon.com/article/288676" TargetMode="External"/><Relationship Id="rId995" Type="http://schemas.openxmlformats.org/officeDocument/2006/relationships/hyperlink" Target="https://thunhoon.com/article/288651" TargetMode="External"/><Relationship Id="rId999" Type="http://schemas.openxmlformats.org/officeDocument/2006/relationships/hyperlink" Target="https://thunhoon.com/article/288710" TargetMode="External"/><Relationship Id="rId990" Type="http://schemas.openxmlformats.org/officeDocument/2006/relationships/hyperlink" Target="https://thunhoon.com/article/288643" TargetMode="External"/><Relationship Id="rId1580" Type="http://schemas.openxmlformats.org/officeDocument/2006/relationships/hyperlink" Target="https://thunhoon.com/article/290187" TargetMode="External"/><Relationship Id="rId1581" Type="http://schemas.openxmlformats.org/officeDocument/2006/relationships/hyperlink" Target="https://thunhoon.com/article/290189" TargetMode="External"/><Relationship Id="rId1582" Type="http://schemas.openxmlformats.org/officeDocument/2006/relationships/hyperlink" Target="https://thunhoon.com/article/290189" TargetMode="External"/><Relationship Id="rId994" Type="http://schemas.openxmlformats.org/officeDocument/2006/relationships/hyperlink" Target="https://thunhoon.com/article/288649" TargetMode="External"/><Relationship Id="rId1583" Type="http://schemas.openxmlformats.org/officeDocument/2006/relationships/hyperlink" Target="https://thunhoon.com/article/290184" TargetMode="External"/><Relationship Id="rId993" Type="http://schemas.openxmlformats.org/officeDocument/2006/relationships/hyperlink" Target="https://thunhoon.com/article/288645" TargetMode="External"/><Relationship Id="rId1584" Type="http://schemas.openxmlformats.org/officeDocument/2006/relationships/hyperlink" Target="https://thunhoon.com/article/290184" TargetMode="External"/><Relationship Id="rId992" Type="http://schemas.openxmlformats.org/officeDocument/2006/relationships/hyperlink" Target="https://thunhoon.com/article/288645" TargetMode="External"/><Relationship Id="rId1585" Type="http://schemas.openxmlformats.org/officeDocument/2006/relationships/hyperlink" Target="https://thunhoon.com/article/290184" TargetMode="External"/><Relationship Id="rId991" Type="http://schemas.openxmlformats.org/officeDocument/2006/relationships/hyperlink" Target="https://thunhoon.com/article/288643" TargetMode="External"/><Relationship Id="rId1586" Type="http://schemas.openxmlformats.org/officeDocument/2006/relationships/hyperlink" Target="https://thunhoon.com/article/290184" TargetMode="External"/><Relationship Id="rId1532" Type="http://schemas.openxmlformats.org/officeDocument/2006/relationships/hyperlink" Target="https://thunhoon.com/article/290040" TargetMode="External"/><Relationship Id="rId2863" Type="http://schemas.openxmlformats.org/officeDocument/2006/relationships/hyperlink" Target="https://thunhoon.com/article/293160" TargetMode="External"/><Relationship Id="rId1533" Type="http://schemas.openxmlformats.org/officeDocument/2006/relationships/hyperlink" Target="https://thunhoon.com/article/290044" TargetMode="External"/><Relationship Id="rId2864" Type="http://schemas.openxmlformats.org/officeDocument/2006/relationships/hyperlink" Target="https://thunhoon.com/article/293161" TargetMode="External"/><Relationship Id="rId1534" Type="http://schemas.openxmlformats.org/officeDocument/2006/relationships/hyperlink" Target="https://thunhoon.com/article/290044" TargetMode="External"/><Relationship Id="rId2865" Type="http://schemas.openxmlformats.org/officeDocument/2006/relationships/hyperlink" Target="https://thunhoon.com/article/293161" TargetMode="External"/><Relationship Id="rId1535" Type="http://schemas.openxmlformats.org/officeDocument/2006/relationships/hyperlink" Target="https://thunhoon.com/article/290046" TargetMode="External"/><Relationship Id="rId2866" Type="http://schemas.openxmlformats.org/officeDocument/2006/relationships/hyperlink" Target="https://thunhoon.com/article/293161" TargetMode="External"/><Relationship Id="rId1536" Type="http://schemas.openxmlformats.org/officeDocument/2006/relationships/hyperlink" Target="https://thunhoon.com/article/290046" TargetMode="External"/><Relationship Id="rId2867" Type="http://schemas.openxmlformats.org/officeDocument/2006/relationships/hyperlink" Target="https://thunhoon.com/article/293162" TargetMode="External"/><Relationship Id="rId1537" Type="http://schemas.openxmlformats.org/officeDocument/2006/relationships/hyperlink" Target="https://thunhoon.com/article/290047" TargetMode="External"/><Relationship Id="rId2868" Type="http://schemas.openxmlformats.org/officeDocument/2006/relationships/hyperlink" Target="https://thunhoon.com/article/293164" TargetMode="External"/><Relationship Id="rId1538" Type="http://schemas.openxmlformats.org/officeDocument/2006/relationships/hyperlink" Target="https://thunhoon.com/article/290051" TargetMode="External"/><Relationship Id="rId2869" Type="http://schemas.openxmlformats.org/officeDocument/2006/relationships/hyperlink" Target="https://thunhoon.com/article/293164" TargetMode="External"/><Relationship Id="rId1539" Type="http://schemas.openxmlformats.org/officeDocument/2006/relationships/hyperlink" Target="https://thunhoon.com/article/290051" TargetMode="External"/><Relationship Id="rId949" Type="http://schemas.openxmlformats.org/officeDocument/2006/relationships/hyperlink" Target="https://thunhoon.com/article/288512" TargetMode="External"/><Relationship Id="rId948" Type="http://schemas.openxmlformats.org/officeDocument/2006/relationships/hyperlink" Target="https://thunhoon.com/article/288510" TargetMode="External"/><Relationship Id="rId943" Type="http://schemas.openxmlformats.org/officeDocument/2006/relationships/hyperlink" Target="https://thunhoon.com/article/288489" TargetMode="External"/><Relationship Id="rId942" Type="http://schemas.openxmlformats.org/officeDocument/2006/relationships/hyperlink" Target="https://thunhoon.com/article/288489" TargetMode="External"/><Relationship Id="rId941" Type="http://schemas.openxmlformats.org/officeDocument/2006/relationships/hyperlink" Target="https://thunhoon.com/article/288487" TargetMode="External"/><Relationship Id="rId940" Type="http://schemas.openxmlformats.org/officeDocument/2006/relationships/hyperlink" Target="https://thunhoon.com/article/288487" TargetMode="External"/><Relationship Id="rId947" Type="http://schemas.openxmlformats.org/officeDocument/2006/relationships/hyperlink" Target="https://thunhoon.com/article/288507" TargetMode="External"/><Relationship Id="rId946" Type="http://schemas.openxmlformats.org/officeDocument/2006/relationships/hyperlink" Target="https://thunhoon.com/article/288493" TargetMode="External"/><Relationship Id="rId945" Type="http://schemas.openxmlformats.org/officeDocument/2006/relationships/hyperlink" Target="https://thunhoon.com/article/288493" TargetMode="External"/><Relationship Id="rId944" Type="http://schemas.openxmlformats.org/officeDocument/2006/relationships/hyperlink" Target="https://thunhoon.com/article/288493" TargetMode="External"/><Relationship Id="rId2860" Type="http://schemas.openxmlformats.org/officeDocument/2006/relationships/hyperlink" Target="https://thunhoon.com/article/293158" TargetMode="External"/><Relationship Id="rId1530" Type="http://schemas.openxmlformats.org/officeDocument/2006/relationships/hyperlink" Target="https://thunhoon.com/article/290021" TargetMode="External"/><Relationship Id="rId2861" Type="http://schemas.openxmlformats.org/officeDocument/2006/relationships/hyperlink" Target="https://thunhoon.com/article/293159" TargetMode="External"/><Relationship Id="rId1531" Type="http://schemas.openxmlformats.org/officeDocument/2006/relationships/hyperlink" Target="https://thunhoon.com/article/290040" TargetMode="External"/><Relationship Id="rId2862" Type="http://schemas.openxmlformats.org/officeDocument/2006/relationships/hyperlink" Target="https://thunhoon.com/article/293160" TargetMode="External"/><Relationship Id="rId1521" Type="http://schemas.openxmlformats.org/officeDocument/2006/relationships/hyperlink" Target="https://thunhoon.com/article/290017" TargetMode="External"/><Relationship Id="rId2852" Type="http://schemas.openxmlformats.org/officeDocument/2006/relationships/hyperlink" Target="https://thunhoon.com/article/293132" TargetMode="External"/><Relationship Id="rId1522" Type="http://schemas.openxmlformats.org/officeDocument/2006/relationships/hyperlink" Target="https://thunhoon.com/article/290017" TargetMode="External"/><Relationship Id="rId2853" Type="http://schemas.openxmlformats.org/officeDocument/2006/relationships/hyperlink" Target="https://thunhoon.com/article/293135" TargetMode="External"/><Relationship Id="rId1523" Type="http://schemas.openxmlformats.org/officeDocument/2006/relationships/hyperlink" Target="https://thunhoon.com/article/290028" TargetMode="External"/><Relationship Id="rId2854" Type="http://schemas.openxmlformats.org/officeDocument/2006/relationships/hyperlink" Target="https://thunhoon.com/article/293140" TargetMode="External"/><Relationship Id="rId1524" Type="http://schemas.openxmlformats.org/officeDocument/2006/relationships/hyperlink" Target="https://thunhoon.com/article/290018" TargetMode="External"/><Relationship Id="rId2855" Type="http://schemas.openxmlformats.org/officeDocument/2006/relationships/hyperlink" Target="https://thunhoon.com/article/293140" TargetMode="External"/><Relationship Id="rId1525" Type="http://schemas.openxmlformats.org/officeDocument/2006/relationships/hyperlink" Target="https://thunhoon.com/article/290018" TargetMode="External"/><Relationship Id="rId2856" Type="http://schemas.openxmlformats.org/officeDocument/2006/relationships/hyperlink" Target="https://thunhoon.com/article/293141" TargetMode="External"/><Relationship Id="rId1526" Type="http://schemas.openxmlformats.org/officeDocument/2006/relationships/hyperlink" Target="https://thunhoon.com/article/290018" TargetMode="External"/><Relationship Id="rId2857" Type="http://schemas.openxmlformats.org/officeDocument/2006/relationships/hyperlink" Target="https://thunhoon.com/article/293141" TargetMode="External"/><Relationship Id="rId1527" Type="http://schemas.openxmlformats.org/officeDocument/2006/relationships/hyperlink" Target="https://thunhoon.com/article/290019" TargetMode="External"/><Relationship Id="rId2858" Type="http://schemas.openxmlformats.org/officeDocument/2006/relationships/hyperlink" Target="https://thunhoon.com/article/293142" TargetMode="External"/><Relationship Id="rId1528" Type="http://schemas.openxmlformats.org/officeDocument/2006/relationships/hyperlink" Target="https://thunhoon.com/article/290020" TargetMode="External"/><Relationship Id="rId2859" Type="http://schemas.openxmlformats.org/officeDocument/2006/relationships/hyperlink" Target="https://thunhoon.com/article/293153" TargetMode="External"/><Relationship Id="rId1529" Type="http://schemas.openxmlformats.org/officeDocument/2006/relationships/hyperlink" Target="https://thunhoon.com/article/290020" TargetMode="External"/><Relationship Id="rId939" Type="http://schemas.openxmlformats.org/officeDocument/2006/relationships/hyperlink" Target="https://thunhoon.com/article/288484" TargetMode="External"/><Relationship Id="rId938" Type="http://schemas.openxmlformats.org/officeDocument/2006/relationships/hyperlink" Target="https://thunhoon.com/article/288483" TargetMode="External"/><Relationship Id="rId937" Type="http://schemas.openxmlformats.org/officeDocument/2006/relationships/hyperlink" Target="https://thunhoon.com/article/288483" TargetMode="External"/><Relationship Id="rId932" Type="http://schemas.openxmlformats.org/officeDocument/2006/relationships/hyperlink" Target="https://thunhoon.com/article/288467" TargetMode="External"/><Relationship Id="rId931" Type="http://schemas.openxmlformats.org/officeDocument/2006/relationships/hyperlink" Target="https://thunhoon.com/article/288467" TargetMode="External"/><Relationship Id="rId930" Type="http://schemas.openxmlformats.org/officeDocument/2006/relationships/hyperlink" Target="https://thunhoon.com/article/288462" TargetMode="External"/><Relationship Id="rId936" Type="http://schemas.openxmlformats.org/officeDocument/2006/relationships/hyperlink" Target="https://thunhoon.com/article/288480" TargetMode="External"/><Relationship Id="rId935" Type="http://schemas.openxmlformats.org/officeDocument/2006/relationships/hyperlink" Target="https://thunhoon.com/article/288478" TargetMode="External"/><Relationship Id="rId934" Type="http://schemas.openxmlformats.org/officeDocument/2006/relationships/hyperlink" Target="https://thunhoon.com/article/288474" TargetMode="External"/><Relationship Id="rId933" Type="http://schemas.openxmlformats.org/officeDocument/2006/relationships/hyperlink" Target="https://thunhoon.com/article/288473" TargetMode="External"/><Relationship Id="rId2850" Type="http://schemas.openxmlformats.org/officeDocument/2006/relationships/hyperlink" Target="https://thunhoon.com/article/293125" TargetMode="External"/><Relationship Id="rId1520" Type="http://schemas.openxmlformats.org/officeDocument/2006/relationships/hyperlink" Target="https://thunhoon.com/article/290017" TargetMode="External"/><Relationship Id="rId2851" Type="http://schemas.openxmlformats.org/officeDocument/2006/relationships/hyperlink" Target="https://thunhoon.com/article/293131" TargetMode="External"/><Relationship Id="rId1554" Type="http://schemas.openxmlformats.org/officeDocument/2006/relationships/hyperlink" Target="https://thunhoon.com/article/290108" TargetMode="External"/><Relationship Id="rId2885" Type="http://schemas.openxmlformats.org/officeDocument/2006/relationships/hyperlink" Target="https://thunhoon.com/article/293179" TargetMode="External"/><Relationship Id="rId1555" Type="http://schemas.openxmlformats.org/officeDocument/2006/relationships/hyperlink" Target="https://thunhoon.com/article/290109" TargetMode="External"/><Relationship Id="rId2886" Type="http://schemas.openxmlformats.org/officeDocument/2006/relationships/hyperlink" Target="https://thunhoon.com/article/293180" TargetMode="External"/><Relationship Id="rId1556" Type="http://schemas.openxmlformats.org/officeDocument/2006/relationships/hyperlink" Target="https://thunhoon.com/article/290109" TargetMode="External"/><Relationship Id="rId2887" Type="http://schemas.openxmlformats.org/officeDocument/2006/relationships/hyperlink" Target="https://thunhoon.com/article/293180" TargetMode="External"/><Relationship Id="rId1557" Type="http://schemas.openxmlformats.org/officeDocument/2006/relationships/hyperlink" Target="https://thunhoon.com/article/290109" TargetMode="External"/><Relationship Id="rId2888" Type="http://schemas.openxmlformats.org/officeDocument/2006/relationships/hyperlink" Target="https://thunhoon.com/article/293180" TargetMode="External"/><Relationship Id="rId1558" Type="http://schemas.openxmlformats.org/officeDocument/2006/relationships/hyperlink" Target="https://thunhoon.com/article/290104" TargetMode="External"/><Relationship Id="rId2889" Type="http://schemas.openxmlformats.org/officeDocument/2006/relationships/hyperlink" Target="https://thunhoon.com/article/293181" TargetMode="External"/><Relationship Id="rId1559" Type="http://schemas.openxmlformats.org/officeDocument/2006/relationships/hyperlink" Target="https://thunhoon.com/article/290104" TargetMode="External"/><Relationship Id="rId965" Type="http://schemas.openxmlformats.org/officeDocument/2006/relationships/hyperlink" Target="https://thunhoon.com/article/288580" TargetMode="External"/><Relationship Id="rId964" Type="http://schemas.openxmlformats.org/officeDocument/2006/relationships/hyperlink" Target="https://thunhoon.com/article/288580" TargetMode="External"/><Relationship Id="rId963" Type="http://schemas.openxmlformats.org/officeDocument/2006/relationships/hyperlink" Target="https://thunhoon.com/article/288562" TargetMode="External"/><Relationship Id="rId962" Type="http://schemas.openxmlformats.org/officeDocument/2006/relationships/hyperlink" Target="https://thunhoon.com/article/288562" TargetMode="External"/><Relationship Id="rId969" Type="http://schemas.openxmlformats.org/officeDocument/2006/relationships/hyperlink" Target="https://thunhoon.com/article/288597" TargetMode="External"/><Relationship Id="rId968" Type="http://schemas.openxmlformats.org/officeDocument/2006/relationships/hyperlink" Target="https://thunhoon.com/article/288594" TargetMode="External"/><Relationship Id="rId967" Type="http://schemas.openxmlformats.org/officeDocument/2006/relationships/hyperlink" Target="https://thunhoon.com/article/288592" TargetMode="External"/><Relationship Id="rId966" Type="http://schemas.openxmlformats.org/officeDocument/2006/relationships/hyperlink" Target="https://thunhoon.com/article/288591" TargetMode="External"/><Relationship Id="rId2880" Type="http://schemas.openxmlformats.org/officeDocument/2006/relationships/hyperlink" Target="https://thunhoon.com/article/293187" TargetMode="External"/><Relationship Id="rId961" Type="http://schemas.openxmlformats.org/officeDocument/2006/relationships/hyperlink" Target="https://thunhoon.com/article/288554" TargetMode="External"/><Relationship Id="rId1550" Type="http://schemas.openxmlformats.org/officeDocument/2006/relationships/hyperlink" Target="https://thunhoon.com/article/290074" TargetMode="External"/><Relationship Id="rId2881" Type="http://schemas.openxmlformats.org/officeDocument/2006/relationships/hyperlink" Target="https://thunhoon.com/article/293188" TargetMode="External"/><Relationship Id="rId960" Type="http://schemas.openxmlformats.org/officeDocument/2006/relationships/hyperlink" Target="https://thunhoon.com/article/288554" TargetMode="External"/><Relationship Id="rId1551" Type="http://schemas.openxmlformats.org/officeDocument/2006/relationships/hyperlink" Target="https://thunhoon.com/article/290100" TargetMode="External"/><Relationship Id="rId2882" Type="http://schemas.openxmlformats.org/officeDocument/2006/relationships/hyperlink" Target="https://thunhoon.com/article/293190" TargetMode="External"/><Relationship Id="rId1552" Type="http://schemas.openxmlformats.org/officeDocument/2006/relationships/hyperlink" Target="https://thunhoon.com/article/290100" TargetMode="External"/><Relationship Id="rId2883" Type="http://schemas.openxmlformats.org/officeDocument/2006/relationships/hyperlink" Target="https://thunhoon.com/article/293190" TargetMode="External"/><Relationship Id="rId1553" Type="http://schemas.openxmlformats.org/officeDocument/2006/relationships/hyperlink" Target="https://thunhoon.com/article/290108" TargetMode="External"/><Relationship Id="rId2884" Type="http://schemas.openxmlformats.org/officeDocument/2006/relationships/hyperlink" Target="https://thunhoon.com/article/293191" TargetMode="External"/><Relationship Id="rId1543" Type="http://schemas.openxmlformats.org/officeDocument/2006/relationships/hyperlink" Target="https://thunhoon.com/article/290071" TargetMode="External"/><Relationship Id="rId2874" Type="http://schemas.openxmlformats.org/officeDocument/2006/relationships/hyperlink" Target="https://thunhoon.com/article/293100" TargetMode="External"/><Relationship Id="rId1544" Type="http://schemas.openxmlformats.org/officeDocument/2006/relationships/hyperlink" Target="https://thunhoon.com/article/290072" TargetMode="External"/><Relationship Id="rId2875" Type="http://schemas.openxmlformats.org/officeDocument/2006/relationships/hyperlink" Target="https://thunhoon.com/article/293185" TargetMode="External"/><Relationship Id="rId1545" Type="http://schemas.openxmlformats.org/officeDocument/2006/relationships/hyperlink" Target="https://thunhoon.com/article/290074" TargetMode="External"/><Relationship Id="rId2876" Type="http://schemas.openxmlformats.org/officeDocument/2006/relationships/hyperlink" Target="https://thunhoon.com/article/293185" TargetMode="External"/><Relationship Id="rId1546" Type="http://schemas.openxmlformats.org/officeDocument/2006/relationships/hyperlink" Target="https://thunhoon.com/article/290074" TargetMode="External"/><Relationship Id="rId2877" Type="http://schemas.openxmlformats.org/officeDocument/2006/relationships/hyperlink" Target="https://thunhoon.com/article/293185" TargetMode="External"/><Relationship Id="rId1547" Type="http://schemas.openxmlformats.org/officeDocument/2006/relationships/hyperlink" Target="https://thunhoon.com/article/290074" TargetMode="External"/><Relationship Id="rId2878" Type="http://schemas.openxmlformats.org/officeDocument/2006/relationships/hyperlink" Target="https://thunhoon.com/article/293187" TargetMode="External"/><Relationship Id="rId1548" Type="http://schemas.openxmlformats.org/officeDocument/2006/relationships/hyperlink" Target="https://thunhoon.com/article/290074" TargetMode="External"/><Relationship Id="rId2879" Type="http://schemas.openxmlformats.org/officeDocument/2006/relationships/hyperlink" Target="https://thunhoon.com/article/293187" TargetMode="External"/><Relationship Id="rId1549" Type="http://schemas.openxmlformats.org/officeDocument/2006/relationships/hyperlink" Target="https://thunhoon.com/article/290074" TargetMode="External"/><Relationship Id="rId959" Type="http://schemas.openxmlformats.org/officeDocument/2006/relationships/hyperlink" Target="https://thunhoon.com/article/288540" TargetMode="External"/><Relationship Id="rId954" Type="http://schemas.openxmlformats.org/officeDocument/2006/relationships/hyperlink" Target="https://thunhoon.com/article/288513" TargetMode="External"/><Relationship Id="rId953" Type="http://schemas.openxmlformats.org/officeDocument/2006/relationships/hyperlink" Target="https://thunhoon.com/article/288513" TargetMode="External"/><Relationship Id="rId952" Type="http://schemas.openxmlformats.org/officeDocument/2006/relationships/hyperlink" Target="https://thunhoon.com/article/288523" TargetMode="External"/><Relationship Id="rId951" Type="http://schemas.openxmlformats.org/officeDocument/2006/relationships/hyperlink" Target="https://thunhoon.com/article/288525" TargetMode="External"/><Relationship Id="rId958" Type="http://schemas.openxmlformats.org/officeDocument/2006/relationships/hyperlink" Target="https://thunhoon.com/article/288539" TargetMode="External"/><Relationship Id="rId957" Type="http://schemas.openxmlformats.org/officeDocument/2006/relationships/hyperlink" Target="https://thunhoon.com/article/288537" TargetMode="External"/><Relationship Id="rId956" Type="http://schemas.openxmlformats.org/officeDocument/2006/relationships/hyperlink" Target="https://thunhoon.com/article/288516" TargetMode="External"/><Relationship Id="rId955" Type="http://schemas.openxmlformats.org/officeDocument/2006/relationships/hyperlink" Target="https://thunhoon.com/article/288514" TargetMode="External"/><Relationship Id="rId950" Type="http://schemas.openxmlformats.org/officeDocument/2006/relationships/hyperlink" Target="https://thunhoon.com/article/288520" TargetMode="External"/><Relationship Id="rId2870" Type="http://schemas.openxmlformats.org/officeDocument/2006/relationships/hyperlink" Target="https://thunhoon.com/article/293166" TargetMode="External"/><Relationship Id="rId1540" Type="http://schemas.openxmlformats.org/officeDocument/2006/relationships/hyperlink" Target="https://thunhoon.com/article/290064" TargetMode="External"/><Relationship Id="rId2871" Type="http://schemas.openxmlformats.org/officeDocument/2006/relationships/hyperlink" Target="https://thunhoon.com/article/293170" TargetMode="External"/><Relationship Id="rId1541" Type="http://schemas.openxmlformats.org/officeDocument/2006/relationships/hyperlink" Target="https://thunhoon.com/article/290070" TargetMode="External"/><Relationship Id="rId2872" Type="http://schemas.openxmlformats.org/officeDocument/2006/relationships/hyperlink" Target="https://thunhoon.com/article/293144" TargetMode="External"/><Relationship Id="rId1542" Type="http://schemas.openxmlformats.org/officeDocument/2006/relationships/hyperlink" Target="https://thunhoon.com/article/290071" TargetMode="External"/><Relationship Id="rId2873" Type="http://schemas.openxmlformats.org/officeDocument/2006/relationships/hyperlink" Target="https://thunhoon.com/article/293144" TargetMode="External"/><Relationship Id="rId7717" Type="http://schemas.openxmlformats.org/officeDocument/2006/relationships/hyperlink" Target="https://www.bangkokbiznews.com/finance/stock/1120252" TargetMode="External"/><Relationship Id="rId7716" Type="http://schemas.openxmlformats.org/officeDocument/2006/relationships/hyperlink" Target="https://www.bangkokbiznews.com/finance/stock/1120257" TargetMode="External"/><Relationship Id="rId7715" Type="http://schemas.openxmlformats.org/officeDocument/2006/relationships/hyperlink" Target="https://www.bangkokbiznews.com/finance/stock/1120268" TargetMode="External"/><Relationship Id="rId7714" Type="http://schemas.openxmlformats.org/officeDocument/2006/relationships/hyperlink" Target="https://www.bangkokbiznews.com/finance/stock/1120268" TargetMode="External"/><Relationship Id="rId7719" Type="http://schemas.openxmlformats.org/officeDocument/2006/relationships/hyperlink" Target="https://www.bangkokbiznews.com/finance/stock/1120097" TargetMode="External"/><Relationship Id="rId7718" Type="http://schemas.openxmlformats.org/officeDocument/2006/relationships/hyperlink" Target="https://www.bangkokbiznews.com/finance/stock/1120013" TargetMode="External"/><Relationship Id="rId7713" Type="http://schemas.openxmlformats.org/officeDocument/2006/relationships/hyperlink" Target="https://www.bangkokbiznews.com/finance/stock/1120264" TargetMode="External"/><Relationship Id="rId7712" Type="http://schemas.openxmlformats.org/officeDocument/2006/relationships/hyperlink" Target="https://www.bangkokbiznews.com/finance/stock/1120264" TargetMode="External"/><Relationship Id="rId7711" Type="http://schemas.openxmlformats.org/officeDocument/2006/relationships/hyperlink" Target="https://www.bangkokbiznews.com/finance/stock/1120264" TargetMode="External"/><Relationship Id="rId7710" Type="http://schemas.openxmlformats.org/officeDocument/2006/relationships/hyperlink" Target="https://www.bangkokbiznews.com/finance/stock/1120264" TargetMode="External"/><Relationship Id="rId7706" Type="http://schemas.openxmlformats.org/officeDocument/2006/relationships/hyperlink" Target="https://www.bangkokbiznews.com/finance/stock/1120291" TargetMode="External"/><Relationship Id="rId7705" Type="http://schemas.openxmlformats.org/officeDocument/2006/relationships/hyperlink" Target="https://www.bangkokbiznews.com/finance/stock/1120291" TargetMode="External"/><Relationship Id="rId7704" Type="http://schemas.openxmlformats.org/officeDocument/2006/relationships/hyperlink" Target="https://www.bangkokbiznews.com/finance/stock/1120279" TargetMode="External"/><Relationship Id="rId7703" Type="http://schemas.openxmlformats.org/officeDocument/2006/relationships/hyperlink" Target="https://www.bangkokbiznews.com/finance/stock/1120365" TargetMode="External"/><Relationship Id="rId7709" Type="http://schemas.openxmlformats.org/officeDocument/2006/relationships/hyperlink" Target="https://www.bangkokbiznews.com/finance/stock/1120265" TargetMode="External"/><Relationship Id="rId7708" Type="http://schemas.openxmlformats.org/officeDocument/2006/relationships/hyperlink" Target="https://www.bangkokbiznews.com/finance/stock/1120269" TargetMode="External"/><Relationship Id="rId7707" Type="http://schemas.openxmlformats.org/officeDocument/2006/relationships/hyperlink" Target="https://www.bangkokbiznews.com/finance/stock/1120269" TargetMode="External"/><Relationship Id="rId7702" Type="http://schemas.openxmlformats.org/officeDocument/2006/relationships/hyperlink" Target="https://www.bangkokbiznews.com/finance/stock/1120370" TargetMode="External"/><Relationship Id="rId7701" Type="http://schemas.openxmlformats.org/officeDocument/2006/relationships/hyperlink" Target="https://www.bangkokbiznews.com/finance/stock/1120370" TargetMode="External"/><Relationship Id="rId7700" Type="http://schemas.openxmlformats.org/officeDocument/2006/relationships/hyperlink" Target="https://www.bangkokbiznews.com/finance/stock/1120361" TargetMode="External"/><Relationship Id="rId6407" Type="http://schemas.openxmlformats.org/officeDocument/2006/relationships/hyperlink" Target="https://www.bangkokbiznews.com/finance/stock/1140875" TargetMode="External"/><Relationship Id="rId7739" Type="http://schemas.openxmlformats.org/officeDocument/2006/relationships/hyperlink" Target="https://www.bangkokbiznews.com/finance/stock/1119504" TargetMode="External"/><Relationship Id="rId6408" Type="http://schemas.openxmlformats.org/officeDocument/2006/relationships/hyperlink" Target="https://www.bangkokbiznews.com/finance/stock/1140808" TargetMode="External"/><Relationship Id="rId7738" Type="http://schemas.openxmlformats.org/officeDocument/2006/relationships/hyperlink" Target="https://www.bangkokbiznews.com/finance/stock/1119514" TargetMode="External"/><Relationship Id="rId6405" Type="http://schemas.openxmlformats.org/officeDocument/2006/relationships/hyperlink" Target="https://www.bangkokbiznews.com/finance/stock/1140875" TargetMode="External"/><Relationship Id="rId7737" Type="http://schemas.openxmlformats.org/officeDocument/2006/relationships/hyperlink" Target="https://www.bangkokbiznews.com/finance/stock/1119514" TargetMode="External"/><Relationship Id="rId6406" Type="http://schemas.openxmlformats.org/officeDocument/2006/relationships/hyperlink" Target="https://www.bangkokbiznews.com/finance/stock/1140875" TargetMode="External"/><Relationship Id="rId7736" Type="http://schemas.openxmlformats.org/officeDocument/2006/relationships/hyperlink" Target="https://www.bangkokbiznews.com/finance/stock/1119552" TargetMode="External"/><Relationship Id="rId6409" Type="http://schemas.openxmlformats.org/officeDocument/2006/relationships/hyperlink" Target="https://www.bangkokbiznews.com/finance/stock/1140818" TargetMode="External"/><Relationship Id="rId7731" Type="http://schemas.openxmlformats.org/officeDocument/2006/relationships/hyperlink" Target="https://www.bangkokbiznews.com/finance/stock/1119751" TargetMode="External"/><Relationship Id="rId6400" Type="http://schemas.openxmlformats.org/officeDocument/2006/relationships/hyperlink" Target="https://www.bangkokbiznews.com/finance/stock/1140965" TargetMode="External"/><Relationship Id="rId7730" Type="http://schemas.openxmlformats.org/officeDocument/2006/relationships/hyperlink" Target="https://www.bangkokbiznews.com/finance/stock/1119807" TargetMode="External"/><Relationship Id="rId6403" Type="http://schemas.openxmlformats.org/officeDocument/2006/relationships/hyperlink" Target="https://www.bangkokbiznews.com/finance/stock/1140898" TargetMode="External"/><Relationship Id="rId7735" Type="http://schemas.openxmlformats.org/officeDocument/2006/relationships/hyperlink" Target="https://www.bangkokbiznews.com/finance/stock/1119575" TargetMode="External"/><Relationship Id="rId6404" Type="http://schemas.openxmlformats.org/officeDocument/2006/relationships/hyperlink" Target="https://www.bangkokbiznews.com/finance/stock/1140875" TargetMode="External"/><Relationship Id="rId7734" Type="http://schemas.openxmlformats.org/officeDocument/2006/relationships/hyperlink" Target="https://www.bangkokbiznews.com/finance/stock/1119575" TargetMode="External"/><Relationship Id="rId6401" Type="http://schemas.openxmlformats.org/officeDocument/2006/relationships/hyperlink" Target="https://www.bangkokbiznews.com/finance/stock/1140891" TargetMode="External"/><Relationship Id="rId7733" Type="http://schemas.openxmlformats.org/officeDocument/2006/relationships/hyperlink" Target="https://www.bangkokbiznews.com/finance/stock/1119748" TargetMode="External"/><Relationship Id="rId6402" Type="http://schemas.openxmlformats.org/officeDocument/2006/relationships/hyperlink" Target="https://www.bangkokbiznews.com/finance/stock/1140910" TargetMode="External"/><Relationship Id="rId7732" Type="http://schemas.openxmlformats.org/officeDocument/2006/relationships/hyperlink" Target="https://www.bangkokbiznews.com/finance/stock/1119751" TargetMode="External"/><Relationship Id="rId7728" Type="http://schemas.openxmlformats.org/officeDocument/2006/relationships/hyperlink" Target="https://www.bangkokbiznews.com/finance/stock/1119890" TargetMode="External"/><Relationship Id="rId7727" Type="http://schemas.openxmlformats.org/officeDocument/2006/relationships/hyperlink" Target="https://www.bangkokbiznews.com/finance/stock/1119938" TargetMode="External"/><Relationship Id="rId7726" Type="http://schemas.openxmlformats.org/officeDocument/2006/relationships/hyperlink" Target="https://www.bangkokbiznews.com/finance/stock/1119955" TargetMode="External"/><Relationship Id="rId7725" Type="http://schemas.openxmlformats.org/officeDocument/2006/relationships/hyperlink" Target="https://www.bangkokbiznews.com/finance/stock/1119960" TargetMode="External"/><Relationship Id="rId7729" Type="http://schemas.openxmlformats.org/officeDocument/2006/relationships/hyperlink" Target="https://www.bangkokbiznews.com/finance/stock/1119914" TargetMode="External"/><Relationship Id="rId7720" Type="http://schemas.openxmlformats.org/officeDocument/2006/relationships/hyperlink" Target="https://www.bangkokbiznews.com/finance/stock/1120043" TargetMode="External"/><Relationship Id="rId7724" Type="http://schemas.openxmlformats.org/officeDocument/2006/relationships/hyperlink" Target="https://www.bangkokbiznews.com/finance/stock/1119960" TargetMode="External"/><Relationship Id="rId7723" Type="http://schemas.openxmlformats.org/officeDocument/2006/relationships/hyperlink" Target="https://www.bangkokbiznews.com/finance/stock/1119960" TargetMode="External"/><Relationship Id="rId7722" Type="http://schemas.openxmlformats.org/officeDocument/2006/relationships/hyperlink" Target="https://www.bangkokbiznews.com/finance/stock/1119960" TargetMode="External"/><Relationship Id="rId7721" Type="http://schemas.openxmlformats.org/officeDocument/2006/relationships/hyperlink" Target="https://www.bangkokbiznews.com/finance/stock/1120005" TargetMode="External"/><Relationship Id="rId5130" Type="http://schemas.openxmlformats.org/officeDocument/2006/relationships/hyperlink" Target="https://thunhoon.com/article/283017" TargetMode="External"/><Relationship Id="rId6461" Type="http://schemas.openxmlformats.org/officeDocument/2006/relationships/hyperlink" Target="https://www.bangkokbiznews.com/finance/stock/1140140" TargetMode="External"/><Relationship Id="rId7793" Type="http://schemas.openxmlformats.org/officeDocument/2006/relationships/hyperlink" Target="https://www.bangkokbiznews.com/finance/stock/1117883" TargetMode="External"/><Relationship Id="rId5131" Type="http://schemas.openxmlformats.org/officeDocument/2006/relationships/hyperlink" Target="https://thunhoon.com/article/283014" TargetMode="External"/><Relationship Id="rId6462" Type="http://schemas.openxmlformats.org/officeDocument/2006/relationships/hyperlink" Target="https://www.bangkokbiznews.com/finance/stock/1140149" TargetMode="External"/><Relationship Id="rId7792" Type="http://schemas.openxmlformats.org/officeDocument/2006/relationships/hyperlink" Target="https://www.bangkokbiznews.com/finance/stock/1117917" TargetMode="External"/><Relationship Id="rId7791" Type="http://schemas.openxmlformats.org/officeDocument/2006/relationships/hyperlink" Target="https://www.bangkokbiznews.com/finance/stock/1117917" TargetMode="External"/><Relationship Id="rId6460" Type="http://schemas.openxmlformats.org/officeDocument/2006/relationships/hyperlink" Target="https://www.bangkokbiznews.com/finance/stock/1140166" TargetMode="External"/><Relationship Id="rId7790" Type="http://schemas.openxmlformats.org/officeDocument/2006/relationships/hyperlink" Target="https://www.bangkokbiznews.com/finance/stock/1117907" TargetMode="External"/><Relationship Id="rId5134" Type="http://schemas.openxmlformats.org/officeDocument/2006/relationships/hyperlink" Target="https://thunhoon.com/article/283012" TargetMode="External"/><Relationship Id="rId6465" Type="http://schemas.openxmlformats.org/officeDocument/2006/relationships/hyperlink" Target="https://www.bangkokbiznews.com/finance/stock/1140150" TargetMode="External"/><Relationship Id="rId7797" Type="http://schemas.openxmlformats.org/officeDocument/2006/relationships/hyperlink" Target="https://www.bangkokbiznews.com/finance/stock/1117833" TargetMode="External"/><Relationship Id="rId5135" Type="http://schemas.openxmlformats.org/officeDocument/2006/relationships/hyperlink" Target="https://thunhoon.com/article/283010" TargetMode="External"/><Relationship Id="rId6466" Type="http://schemas.openxmlformats.org/officeDocument/2006/relationships/hyperlink" Target="https://www.bangkokbiznews.com/finance/stock/1140144" TargetMode="External"/><Relationship Id="rId7796" Type="http://schemas.openxmlformats.org/officeDocument/2006/relationships/hyperlink" Target="https://www.bangkokbiznews.com/finance/stock/1117833" TargetMode="External"/><Relationship Id="rId5132" Type="http://schemas.openxmlformats.org/officeDocument/2006/relationships/hyperlink" Target="https://thunhoon.com/article/283014" TargetMode="External"/><Relationship Id="rId6463" Type="http://schemas.openxmlformats.org/officeDocument/2006/relationships/hyperlink" Target="https://www.bangkokbiznews.com/finance/stock/1140150" TargetMode="External"/><Relationship Id="rId7795" Type="http://schemas.openxmlformats.org/officeDocument/2006/relationships/hyperlink" Target="https://www.bangkokbiznews.com/finance/stock/1117843" TargetMode="External"/><Relationship Id="rId5133" Type="http://schemas.openxmlformats.org/officeDocument/2006/relationships/hyperlink" Target="https://thunhoon.com/article/283013" TargetMode="External"/><Relationship Id="rId6464" Type="http://schemas.openxmlformats.org/officeDocument/2006/relationships/hyperlink" Target="https://www.bangkokbiznews.com/finance/stock/1140150" TargetMode="External"/><Relationship Id="rId7794" Type="http://schemas.openxmlformats.org/officeDocument/2006/relationships/hyperlink" Target="https://www.bangkokbiznews.com/finance/stock/1117843" TargetMode="External"/><Relationship Id="rId5138" Type="http://schemas.openxmlformats.org/officeDocument/2006/relationships/hyperlink" Target="https://thunhoon.com/article/282994" TargetMode="External"/><Relationship Id="rId6469" Type="http://schemas.openxmlformats.org/officeDocument/2006/relationships/hyperlink" Target="https://www.bangkokbiznews.com/finance/stock/1140120" TargetMode="External"/><Relationship Id="rId5139" Type="http://schemas.openxmlformats.org/officeDocument/2006/relationships/hyperlink" Target="https://thunhoon.com/article/282980" TargetMode="External"/><Relationship Id="rId5136" Type="http://schemas.openxmlformats.org/officeDocument/2006/relationships/hyperlink" Target="https://thunhoon.com/article/282995" TargetMode="External"/><Relationship Id="rId6467" Type="http://schemas.openxmlformats.org/officeDocument/2006/relationships/hyperlink" Target="https://www.bangkokbiznews.com/finance/stock/1140120" TargetMode="External"/><Relationship Id="rId7799" Type="http://schemas.openxmlformats.org/officeDocument/2006/relationships/hyperlink" Target="https://www.bangkokbiznews.com/finance/stock/1117684" TargetMode="External"/><Relationship Id="rId5137" Type="http://schemas.openxmlformats.org/officeDocument/2006/relationships/hyperlink" Target="https://thunhoon.com/article/282994" TargetMode="External"/><Relationship Id="rId6468" Type="http://schemas.openxmlformats.org/officeDocument/2006/relationships/hyperlink" Target="https://www.bangkokbiznews.com/finance/stock/1140120" TargetMode="External"/><Relationship Id="rId7798" Type="http://schemas.openxmlformats.org/officeDocument/2006/relationships/hyperlink" Target="https://www.bangkokbiznews.com/finance/stock/1117833" TargetMode="External"/><Relationship Id="rId5129" Type="http://schemas.openxmlformats.org/officeDocument/2006/relationships/hyperlink" Target="https://thunhoon.com/article/283018" TargetMode="External"/><Relationship Id="rId6450" Type="http://schemas.openxmlformats.org/officeDocument/2006/relationships/hyperlink" Target="https://www.bangkokbiznews.com/finance/stock/1140220" TargetMode="External"/><Relationship Id="rId7782" Type="http://schemas.openxmlformats.org/officeDocument/2006/relationships/hyperlink" Target="https://www.bangkokbiznews.com/finance/stock/1118320" TargetMode="External"/><Relationship Id="rId5120" Type="http://schemas.openxmlformats.org/officeDocument/2006/relationships/hyperlink" Target="https://thunhoon.com/article/283031" TargetMode="External"/><Relationship Id="rId6451" Type="http://schemas.openxmlformats.org/officeDocument/2006/relationships/hyperlink" Target="https://www.bangkokbiznews.com/finance/stock/1140220" TargetMode="External"/><Relationship Id="rId7781" Type="http://schemas.openxmlformats.org/officeDocument/2006/relationships/hyperlink" Target="https://www.bangkokbiznews.com/finance/stock/1118472" TargetMode="External"/><Relationship Id="rId7780" Type="http://schemas.openxmlformats.org/officeDocument/2006/relationships/hyperlink" Target="https://www.bangkokbiznews.com/finance/stock/1118504" TargetMode="External"/><Relationship Id="rId5123" Type="http://schemas.openxmlformats.org/officeDocument/2006/relationships/hyperlink" Target="https://thunhoon.com/article/283027" TargetMode="External"/><Relationship Id="rId6454" Type="http://schemas.openxmlformats.org/officeDocument/2006/relationships/hyperlink" Target="https://www.bangkokbiznews.com/finance/stock/1140213" TargetMode="External"/><Relationship Id="rId7786" Type="http://schemas.openxmlformats.org/officeDocument/2006/relationships/hyperlink" Target="https://www.bangkokbiznews.com/finance/stock/1118170" TargetMode="External"/><Relationship Id="rId5124" Type="http://schemas.openxmlformats.org/officeDocument/2006/relationships/hyperlink" Target="https://thunhoon.com/article/283026" TargetMode="External"/><Relationship Id="rId6455" Type="http://schemas.openxmlformats.org/officeDocument/2006/relationships/hyperlink" Target="https://www.bangkokbiznews.com/finance/stock/1140216" TargetMode="External"/><Relationship Id="rId7785" Type="http://schemas.openxmlformats.org/officeDocument/2006/relationships/hyperlink" Target="https://www.bangkokbiznews.com/finance/stock/1118268" TargetMode="External"/><Relationship Id="rId5121" Type="http://schemas.openxmlformats.org/officeDocument/2006/relationships/hyperlink" Target="https://thunhoon.com/article/283031" TargetMode="External"/><Relationship Id="rId6452" Type="http://schemas.openxmlformats.org/officeDocument/2006/relationships/hyperlink" Target="https://www.bangkokbiznews.com/finance/stock/1140213" TargetMode="External"/><Relationship Id="rId7784" Type="http://schemas.openxmlformats.org/officeDocument/2006/relationships/hyperlink" Target="https://www.bangkokbiznews.com/finance/stock/1118425" TargetMode="External"/><Relationship Id="rId5122" Type="http://schemas.openxmlformats.org/officeDocument/2006/relationships/hyperlink" Target="https://thunhoon.com/article/283031" TargetMode="External"/><Relationship Id="rId6453" Type="http://schemas.openxmlformats.org/officeDocument/2006/relationships/hyperlink" Target="https://www.bangkokbiznews.com/finance/stock/1140213" TargetMode="External"/><Relationship Id="rId7783" Type="http://schemas.openxmlformats.org/officeDocument/2006/relationships/hyperlink" Target="https://www.bangkokbiznews.com/finance/stock/1118425" TargetMode="External"/><Relationship Id="rId5127" Type="http://schemas.openxmlformats.org/officeDocument/2006/relationships/hyperlink" Target="https://thunhoon.com/article/283024" TargetMode="External"/><Relationship Id="rId6458" Type="http://schemas.openxmlformats.org/officeDocument/2006/relationships/hyperlink" Target="https://www.bangkokbiznews.com/finance/stock/1140190" TargetMode="External"/><Relationship Id="rId5128" Type="http://schemas.openxmlformats.org/officeDocument/2006/relationships/hyperlink" Target="https://thunhoon.com/article/283019" TargetMode="External"/><Relationship Id="rId6459" Type="http://schemas.openxmlformats.org/officeDocument/2006/relationships/hyperlink" Target="https://www.bangkokbiznews.com/finance/stock/1140166" TargetMode="External"/><Relationship Id="rId7789" Type="http://schemas.openxmlformats.org/officeDocument/2006/relationships/hyperlink" Target="https://www.bangkokbiznews.com/finance/stock/1117968" TargetMode="External"/><Relationship Id="rId5125" Type="http://schemas.openxmlformats.org/officeDocument/2006/relationships/hyperlink" Target="https://thunhoon.com/article/283025" TargetMode="External"/><Relationship Id="rId6456" Type="http://schemas.openxmlformats.org/officeDocument/2006/relationships/hyperlink" Target="https://www.bangkokbiznews.com/finance/stock/1140216" TargetMode="External"/><Relationship Id="rId7788" Type="http://schemas.openxmlformats.org/officeDocument/2006/relationships/hyperlink" Target="https://www.bangkokbiznews.com/finance/stock/1118167" TargetMode="External"/><Relationship Id="rId5126" Type="http://schemas.openxmlformats.org/officeDocument/2006/relationships/hyperlink" Target="https://thunhoon.com/article/283024" TargetMode="External"/><Relationship Id="rId6457" Type="http://schemas.openxmlformats.org/officeDocument/2006/relationships/hyperlink" Target="https://www.bangkokbiznews.com/finance/stock/1140193" TargetMode="External"/><Relationship Id="rId7787" Type="http://schemas.openxmlformats.org/officeDocument/2006/relationships/hyperlink" Target="https://www.bangkokbiznews.com/finance/stock/1118170" TargetMode="External"/><Relationship Id="rId6480" Type="http://schemas.openxmlformats.org/officeDocument/2006/relationships/hyperlink" Target="https://www.bangkokbiznews.com/finance/stock/1140046" TargetMode="External"/><Relationship Id="rId5152" Type="http://schemas.openxmlformats.org/officeDocument/2006/relationships/hyperlink" Target="https://thunhoon.com/article/283141" TargetMode="External"/><Relationship Id="rId6483" Type="http://schemas.openxmlformats.org/officeDocument/2006/relationships/hyperlink" Target="https://www.bangkokbiznews.com/finance/stock/1140008" TargetMode="External"/><Relationship Id="rId5153" Type="http://schemas.openxmlformats.org/officeDocument/2006/relationships/hyperlink" Target="https://thunhoon.com/article/283139" TargetMode="External"/><Relationship Id="rId6484" Type="http://schemas.openxmlformats.org/officeDocument/2006/relationships/hyperlink" Target="https://www.bangkokbiznews.com/finance/stock/1139972" TargetMode="External"/><Relationship Id="rId5150" Type="http://schemas.openxmlformats.org/officeDocument/2006/relationships/hyperlink" Target="https://thunhoon.com/article/283153" TargetMode="External"/><Relationship Id="rId6481" Type="http://schemas.openxmlformats.org/officeDocument/2006/relationships/hyperlink" Target="https://www.bangkokbiznews.com/finance/stock/1140032" TargetMode="External"/><Relationship Id="rId5151" Type="http://schemas.openxmlformats.org/officeDocument/2006/relationships/hyperlink" Target="https://thunhoon.com/article/283142" TargetMode="External"/><Relationship Id="rId6482" Type="http://schemas.openxmlformats.org/officeDocument/2006/relationships/hyperlink" Target="https://www.bangkokbiznews.com/finance/stock/1140032" TargetMode="External"/><Relationship Id="rId5156" Type="http://schemas.openxmlformats.org/officeDocument/2006/relationships/hyperlink" Target="https://thunhoon.com/article/283128" TargetMode="External"/><Relationship Id="rId6487" Type="http://schemas.openxmlformats.org/officeDocument/2006/relationships/hyperlink" Target="https://www.bangkokbiznews.com/finance/stock/1139984" TargetMode="External"/><Relationship Id="rId5157" Type="http://schemas.openxmlformats.org/officeDocument/2006/relationships/hyperlink" Target="https://thunhoon.com/article/283124" TargetMode="External"/><Relationship Id="rId6488" Type="http://schemas.openxmlformats.org/officeDocument/2006/relationships/hyperlink" Target="https://www.bangkokbiznews.com/finance/stock/1139984" TargetMode="External"/><Relationship Id="rId5154" Type="http://schemas.openxmlformats.org/officeDocument/2006/relationships/hyperlink" Target="https://thunhoon.com/article/283135" TargetMode="External"/><Relationship Id="rId6485" Type="http://schemas.openxmlformats.org/officeDocument/2006/relationships/hyperlink" Target="https://www.bangkokbiznews.com/finance/stock/1139984" TargetMode="External"/><Relationship Id="rId5155" Type="http://schemas.openxmlformats.org/officeDocument/2006/relationships/hyperlink" Target="https://thunhoon.com/article/283135" TargetMode="External"/><Relationship Id="rId6486" Type="http://schemas.openxmlformats.org/officeDocument/2006/relationships/hyperlink" Target="https://www.bangkokbiznews.com/finance/stock/1139984" TargetMode="External"/><Relationship Id="rId5158" Type="http://schemas.openxmlformats.org/officeDocument/2006/relationships/hyperlink" Target="https://thunhoon.com/article/283124" TargetMode="External"/><Relationship Id="rId6489" Type="http://schemas.openxmlformats.org/officeDocument/2006/relationships/hyperlink" Target="https://www.bangkokbiznews.com/finance/stock/1139936" TargetMode="External"/><Relationship Id="rId5159" Type="http://schemas.openxmlformats.org/officeDocument/2006/relationships/hyperlink" Target="https://thunhoon.com/article/283124" TargetMode="External"/><Relationship Id="rId5141" Type="http://schemas.openxmlformats.org/officeDocument/2006/relationships/hyperlink" Target="https://thunhoon.com/article/283006" TargetMode="External"/><Relationship Id="rId6472" Type="http://schemas.openxmlformats.org/officeDocument/2006/relationships/hyperlink" Target="https://www.bangkokbiznews.com/finance/stock/1140115" TargetMode="External"/><Relationship Id="rId5142" Type="http://schemas.openxmlformats.org/officeDocument/2006/relationships/hyperlink" Target="https://thunhoon.com/article/283006" TargetMode="External"/><Relationship Id="rId6473" Type="http://schemas.openxmlformats.org/officeDocument/2006/relationships/hyperlink" Target="https://www.bangkokbiznews.com/finance/stock/1140110" TargetMode="External"/><Relationship Id="rId6470" Type="http://schemas.openxmlformats.org/officeDocument/2006/relationships/hyperlink" Target="https://www.bangkokbiznews.com/finance/stock/1140115" TargetMode="External"/><Relationship Id="rId5140" Type="http://schemas.openxmlformats.org/officeDocument/2006/relationships/hyperlink" Target="https://thunhoon.com/article/282998" TargetMode="External"/><Relationship Id="rId6471" Type="http://schemas.openxmlformats.org/officeDocument/2006/relationships/hyperlink" Target="https://www.bangkokbiznews.com/finance/stock/1140115" TargetMode="External"/><Relationship Id="rId5145" Type="http://schemas.openxmlformats.org/officeDocument/2006/relationships/hyperlink" Target="https://thunhoon.com/article/283004" TargetMode="External"/><Relationship Id="rId6476" Type="http://schemas.openxmlformats.org/officeDocument/2006/relationships/hyperlink" Target="https://www.bangkokbiznews.com/finance/stock/1140064" TargetMode="External"/><Relationship Id="rId5146" Type="http://schemas.openxmlformats.org/officeDocument/2006/relationships/hyperlink" Target="https://thunhoon.com/article/283154" TargetMode="External"/><Relationship Id="rId6477" Type="http://schemas.openxmlformats.org/officeDocument/2006/relationships/hyperlink" Target="https://www.bangkokbiznews.com/finance/stock/1140062" TargetMode="External"/><Relationship Id="rId5143" Type="http://schemas.openxmlformats.org/officeDocument/2006/relationships/hyperlink" Target="https://thunhoon.com/article/283002" TargetMode="External"/><Relationship Id="rId6474" Type="http://schemas.openxmlformats.org/officeDocument/2006/relationships/hyperlink" Target="https://www.bangkokbiznews.com/finance/stock/1140099" TargetMode="External"/><Relationship Id="rId5144" Type="http://schemas.openxmlformats.org/officeDocument/2006/relationships/hyperlink" Target="https://thunhoon.com/article/283004" TargetMode="External"/><Relationship Id="rId6475" Type="http://schemas.openxmlformats.org/officeDocument/2006/relationships/hyperlink" Target="https://www.bangkokbiznews.com/finance/stock/1140097" TargetMode="External"/><Relationship Id="rId5149" Type="http://schemas.openxmlformats.org/officeDocument/2006/relationships/hyperlink" Target="https://thunhoon.com/article/283153" TargetMode="External"/><Relationship Id="rId5147" Type="http://schemas.openxmlformats.org/officeDocument/2006/relationships/hyperlink" Target="https://thunhoon.com/article/283154" TargetMode="External"/><Relationship Id="rId6478" Type="http://schemas.openxmlformats.org/officeDocument/2006/relationships/hyperlink" Target="https://www.bangkokbiznews.com/finance/stock/1140062" TargetMode="External"/><Relationship Id="rId5148" Type="http://schemas.openxmlformats.org/officeDocument/2006/relationships/hyperlink" Target="https://thunhoon.com/article/283154" TargetMode="External"/><Relationship Id="rId6479" Type="http://schemas.openxmlformats.org/officeDocument/2006/relationships/hyperlink" Target="https://www.bangkokbiznews.com/finance/stock/1140046" TargetMode="External"/><Relationship Id="rId6429" Type="http://schemas.openxmlformats.org/officeDocument/2006/relationships/hyperlink" Target="https://www.bangkokbiznews.com/finance/stock/1140363" TargetMode="External"/><Relationship Id="rId6427" Type="http://schemas.openxmlformats.org/officeDocument/2006/relationships/hyperlink" Target="https://www.bangkokbiznews.com/finance/stock/1140476" TargetMode="External"/><Relationship Id="rId7759" Type="http://schemas.openxmlformats.org/officeDocument/2006/relationships/hyperlink" Target="https://www.bangkokbiznews.com/finance/stock/1118911" TargetMode="External"/><Relationship Id="rId6428" Type="http://schemas.openxmlformats.org/officeDocument/2006/relationships/hyperlink" Target="https://www.bangkokbiznews.com/finance/stock/1140437" TargetMode="External"/><Relationship Id="rId7758" Type="http://schemas.openxmlformats.org/officeDocument/2006/relationships/hyperlink" Target="https://www.bangkokbiznews.com/finance/stock/1118975" TargetMode="External"/><Relationship Id="rId6421" Type="http://schemas.openxmlformats.org/officeDocument/2006/relationships/hyperlink" Target="https://www.bangkokbiznews.com/finance/stock/1140595" TargetMode="External"/><Relationship Id="rId7753" Type="http://schemas.openxmlformats.org/officeDocument/2006/relationships/hyperlink" Target="https://www.bangkokbiznews.com/finance/stock/1119069" TargetMode="External"/><Relationship Id="rId6422" Type="http://schemas.openxmlformats.org/officeDocument/2006/relationships/hyperlink" Target="https://www.bangkokbiznews.com/finance/stock/1140542" TargetMode="External"/><Relationship Id="rId7752" Type="http://schemas.openxmlformats.org/officeDocument/2006/relationships/hyperlink" Target="https://www.bangkokbiznews.com/finance/stock/1119103" TargetMode="External"/><Relationship Id="rId7751" Type="http://schemas.openxmlformats.org/officeDocument/2006/relationships/hyperlink" Target="https://www.bangkokbiznews.com/finance/stock/1119229" TargetMode="External"/><Relationship Id="rId6420" Type="http://schemas.openxmlformats.org/officeDocument/2006/relationships/hyperlink" Target="https://www.bangkokbiznews.com/finance/stock/1140595" TargetMode="External"/><Relationship Id="rId7750" Type="http://schemas.openxmlformats.org/officeDocument/2006/relationships/hyperlink" Target="https://www.bangkokbiznews.com/finance/stock/1119229" TargetMode="External"/><Relationship Id="rId6425" Type="http://schemas.openxmlformats.org/officeDocument/2006/relationships/hyperlink" Target="https://www.bangkokbiznews.com/finance/stock/1140510" TargetMode="External"/><Relationship Id="rId7757" Type="http://schemas.openxmlformats.org/officeDocument/2006/relationships/hyperlink" Target="https://www.bangkokbiznews.com/finance/stock/1118975" TargetMode="External"/><Relationship Id="rId6426" Type="http://schemas.openxmlformats.org/officeDocument/2006/relationships/hyperlink" Target="https://www.bangkokbiznews.com/finance/stock/1140501" TargetMode="External"/><Relationship Id="rId7756" Type="http://schemas.openxmlformats.org/officeDocument/2006/relationships/hyperlink" Target="https://www.bangkokbiznews.com/finance/stock/1119031" TargetMode="External"/><Relationship Id="rId6423" Type="http://schemas.openxmlformats.org/officeDocument/2006/relationships/hyperlink" Target="https://www.bangkokbiznews.com/finance/stock/1140542" TargetMode="External"/><Relationship Id="rId7755" Type="http://schemas.openxmlformats.org/officeDocument/2006/relationships/hyperlink" Target="https://www.bangkokbiznews.com/finance/stock/1119031" TargetMode="External"/><Relationship Id="rId6424" Type="http://schemas.openxmlformats.org/officeDocument/2006/relationships/hyperlink" Target="https://www.bangkokbiznews.com/finance/stock/1140554" TargetMode="External"/><Relationship Id="rId7754" Type="http://schemas.openxmlformats.org/officeDocument/2006/relationships/hyperlink" Target="https://www.bangkokbiznews.com/finance/stock/1119031" TargetMode="External"/><Relationship Id="rId6418" Type="http://schemas.openxmlformats.org/officeDocument/2006/relationships/hyperlink" Target="https://www.bangkokbiznews.com/finance/stock/1140689" TargetMode="External"/><Relationship Id="rId6419" Type="http://schemas.openxmlformats.org/officeDocument/2006/relationships/hyperlink" Target="https://www.bangkokbiznews.com/finance/stock/1140618" TargetMode="External"/><Relationship Id="rId7749" Type="http://schemas.openxmlformats.org/officeDocument/2006/relationships/hyperlink" Target="https://www.bangkokbiznews.com/finance/stock/1119232" TargetMode="External"/><Relationship Id="rId6416" Type="http://schemas.openxmlformats.org/officeDocument/2006/relationships/hyperlink" Target="https://www.bangkokbiznews.com/finance/stock/1140588" TargetMode="External"/><Relationship Id="rId7748" Type="http://schemas.openxmlformats.org/officeDocument/2006/relationships/hyperlink" Target="https://www.bangkokbiznews.com/finance/stock/1119232" TargetMode="External"/><Relationship Id="rId6417" Type="http://schemas.openxmlformats.org/officeDocument/2006/relationships/hyperlink" Target="https://www.bangkokbiznews.com/finance/stock/1140689" TargetMode="External"/><Relationship Id="rId7747" Type="http://schemas.openxmlformats.org/officeDocument/2006/relationships/hyperlink" Target="https://www.bangkokbiznews.com/finance/stock/1119259" TargetMode="External"/><Relationship Id="rId6410" Type="http://schemas.openxmlformats.org/officeDocument/2006/relationships/hyperlink" Target="https://www.bangkokbiznews.com/finance/stock/1140818" TargetMode="External"/><Relationship Id="rId7742" Type="http://schemas.openxmlformats.org/officeDocument/2006/relationships/hyperlink" Target="https://www.bangkokbiznews.com/finance/stock/1119470" TargetMode="External"/><Relationship Id="rId6411" Type="http://schemas.openxmlformats.org/officeDocument/2006/relationships/hyperlink" Target="https://www.bangkokbiznews.com/finance/stock/1140818" TargetMode="External"/><Relationship Id="rId7741" Type="http://schemas.openxmlformats.org/officeDocument/2006/relationships/hyperlink" Target="https://www.bangkokbiznews.com/finance/stock/1119500" TargetMode="External"/><Relationship Id="rId7740" Type="http://schemas.openxmlformats.org/officeDocument/2006/relationships/hyperlink" Target="https://www.bangkokbiznews.com/finance/stock/1119500" TargetMode="External"/><Relationship Id="rId6414" Type="http://schemas.openxmlformats.org/officeDocument/2006/relationships/hyperlink" Target="https://www.bangkokbiznews.com/finance/stock/1140800" TargetMode="External"/><Relationship Id="rId7746" Type="http://schemas.openxmlformats.org/officeDocument/2006/relationships/hyperlink" Target="https://www.bangkokbiznews.com/finance/stock/1119259" TargetMode="External"/><Relationship Id="rId6415" Type="http://schemas.openxmlformats.org/officeDocument/2006/relationships/hyperlink" Target="https://www.bangkokbiznews.com/finance/stock/1140799" TargetMode="External"/><Relationship Id="rId7745" Type="http://schemas.openxmlformats.org/officeDocument/2006/relationships/hyperlink" Target="https://www.bangkokbiznews.com/finance/stock/1119253" TargetMode="External"/><Relationship Id="rId6412" Type="http://schemas.openxmlformats.org/officeDocument/2006/relationships/hyperlink" Target="https://www.bangkokbiznews.com/finance/stock/1140818" TargetMode="External"/><Relationship Id="rId7744" Type="http://schemas.openxmlformats.org/officeDocument/2006/relationships/hyperlink" Target="https://www.bangkokbiznews.com/finance/stock/1119390" TargetMode="External"/><Relationship Id="rId6413" Type="http://schemas.openxmlformats.org/officeDocument/2006/relationships/hyperlink" Target="https://www.bangkokbiznews.com/finance/stock/1140800" TargetMode="External"/><Relationship Id="rId7743" Type="http://schemas.openxmlformats.org/officeDocument/2006/relationships/hyperlink" Target="https://www.bangkokbiznews.com/finance/stock/1119454" TargetMode="External"/><Relationship Id="rId5118" Type="http://schemas.openxmlformats.org/officeDocument/2006/relationships/hyperlink" Target="https://thunhoon.com/article/283035" TargetMode="External"/><Relationship Id="rId6449" Type="http://schemas.openxmlformats.org/officeDocument/2006/relationships/hyperlink" Target="https://www.bangkokbiznews.com/finance/stock/1140228" TargetMode="External"/><Relationship Id="rId5119" Type="http://schemas.openxmlformats.org/officeDocument/2006/relationships/hyperlink" Target="https://thunhoon.com/article/283036" TargetMode="External"/><Relationship Id="rId7771" Type="http://schemas.openxmlformats.org/officeDocument/2006/relationships/hyperlink" Target="https://www.bangkokbiznews.com/finance/stock/1118716" TargetMode="External"/><Relationship Id="rId6440" Type="http://schemas.openxmlformats.org/officeDocument/2006/relationships/hyperlink" Target="https://www.bangkokbiznews.com/finance/stock/1140298" TargetMode="External"/><Relationship Id="rId7770" Type="http://schemas.openxmlformats.org/officeDocument/2006/relationships/hyperlink" Target="https://www.bangkokbiznews.com/finance/stock/1118734" TargetMode="External"/><Relationship Id="rId5112" Type="http://schemas.openxmlformats.org/officeDocument/2006/relationships/hyperlink" Target="https://thunhoon.com/article/283049" TargetMode="External"/><Relationship Id="rId6443" Type="http://schemas.openxmlformats.org/officeDocument/2006/relationships/hyperlink" Target="https://www.bangkokbiznews.com/finance/stock/1140270" TargetMode="External"/><Relationship Id="rId7775" Type="http://schemas.openxmlformats.org/officeDocument/2006/relationships/hyperlink" Target="https://www.bangkokbiznews.com/finance/stock/1118671" TargetMode="External"/><Relationship Id="rId5113" Type="http://schemas.openxmlformats.org/officeDocument/2006/relationships/hyperlink" Target="https://thunhoon.com/article/283047" TargetMode="External"/><Relationship Id="rId6444" Type="http://schemas.openxmlformats.org/officeDocument/2006/relationships/hyperlink" Target="https://www.bangkokbiznews.com/finance/stock/1140251" TargetMode="External"/><Relationship Id="rId7774" Type="http://schemas.openxmlformats.org/officeDocument/2006/relationships/hyperlink" Target="https://www.bangkokbiznews.com/finance/stock/1118671" TargetMode="External"/><Relationship Id="rId5110" Type="http://schemas.openxmlformats.org/officeDocument/2006/relationships/hyperlink" Target="https://thunhoon.com/article/283066" TargetMode="External"/><Relationship Id="rId6441" Type="http://schemas.openxmlformats.org/officeDocument/2006/relationships/hyperlink" Target="https://www.bangkokbiznews.com/finance/stock/1140298" TargetMode="External"/><Relationship Id="rId7773" Type="http://schemas.openxmlformats.org/officeDocument/2006/relationships/hyperlink" Target="https://www.bangkokbiznews.com/finance/stock/1118671" TargetMode="External"/><Relationship Id="rId5111" Type="http://schemas.openxmlformats.org/officeDocument/2006/relationships/hyperlink" Target="https://thunhoon.com/article/283066" TargetMode="External"/><Relationship Id="rId6442" Type="http://schemas.openxmlformats.org/officeDocument/2006/relationships/hyperlink" Target="https://www.bangkokbiznews.com/finance/stock/1140287" TargetMode="External"/><Relationship Id="rId7772" Type="http://schemas.openxmlformats.org/officeDocument/2006/relationships/hyperlink" Target="https://www.bangkokbiznews.com/finance/stock/1118674" TargetMode="External"/><Relationship Id="rId5116" Type="http://schemas.openxmlformats.org/officeDocument/2006/relationships/hyperlink" Target="https://thunhoon.com/article/283037" TargetMode="External"/><Relationship Id="rId6447" Type="http://schemas.openxmlformats.org/officeDocument/2006/relationships/hyperlink" Target="https://www.bangkokbiznews.com/finance/stock/1140228" TargetMode="External"/><Relationship Id="rId7779" Type="http://schemas.openxmlformats.org/officeDocument/2006/relationships/hyperlink" Target="https://www.bangkokbiznews.com/finance/stock/1118532" TargetMode="External"/><Relationship Id="rId5117" Type="http://schemas.openxmlformats.org/officeDocument/2006/relationships/hyperlink" Target="https://thunhoon.com/article/283037" TargetMode="External"/><Relationship Id="rId6448" Type="http://schemas.openxmlformats.org/officeDocument/2006/relationships/hyperlink" Target="https://www.bangkokbiznews.com/finance/stock/1140228" TargetMode="External"/><Relationship Id="rId7778" Type="http://schemas.openxmlformats.org/officeDocument/2006/relationships/hyperlink" Target="https://www.bangkokbiznews.com/finance/stock/1118531" TargetMode="External"/><Relationship Id="rId5114" Type="http://schemas.openxmlformats.org/officeDocument/2006/relationships/hyperlink" Target="https://thunhoon.com/article/283041" TargetMode="External"/><Relationship Id="rId6445" Type="http://schemas.openxmlformats.org/officeDocument/2006/relationships/hyperlink" Target="https://www.bangkokbiznews.com/finance/stock/1140237" TargetMode="External"/><Relationship Id="rId7777" Type="http://schemas.openxmlformats.org/officeDocument/2006/relationships/hyperlink" Target="https://www.bangkokbiznews.com/finance/stock/1118558" TargetMode="External"/><Relationship Id="rId5115" Type="http://schemas.openxmlformats.org/officeDocument/2006/relationships/hyperlink" Target="https://thunhoon.com/article/283040" TargetMode="External"/><Relationship Id="rId6446" Type="http://schemas.openxmlformats.org/officeDocument/2006/relationships/hyperlink" Target="https://www.bangkokbiznews.com/finance/stock/1140237" TargetMode="External"/><Relationship Id="rId7776" Type="http://schemas.openxmlformats.org/officeDocument/2006/relationships/hyperlink" Target="https://www.bangkokbiznews.com/finance/stock/1118656" TargetMode="External"/><Relationship Id="rId5109" Type="http://schemas.openxmlformats.org/officeDocument/2006/relationships/hyperlink" Target="https://thunhoon.com/article/283067" TargetMode="External"/><Relationship Id="rId5107" Type="http://schemas.openxmlformats.org/officeDocument/2006/relationships/hyperlink" Target="https://thunhoon.com/article/283067" TargetMode="External"/><Relationship Id="rId6438" Type="http://schemas.openxmlformats.org/officeDocument/2006/relationships/hyperlink" Target="https://www.bangkokbiznews.com/finance/stock/1140294" TargetMode="External"/><Relationship Id="rId5108" Type="http://schemas.openxmlformats.org/officeDocument/2006/relationships/hyperlink" Target="https://thunhoon.com/article/283067" TargetMode="External"/><Relationship Id="rId6439" Type="http://schemas.openxmlformats.org/officeDocument/2006/relationships/hyperlink" Target="https://www.bangkokbiznews.com/finance/stock/1140298" TargetMode="External"/><Relationship Id="rId7769" Type="http://schemas.openxmlformats.org/officeDocument/2006/relationships/hyperlink" Target="https://www.bangkokbiznews.com/finance/stock/1118736" TargetMode="External"/><Relationship Id="rId7760" Type="http://schemas.openxmlformats.org/officeDocument/2006/relationships/hyperlink" Target="https://www.bangkokbiznews.com/finance/stock/1118861" TargetMode="External"/><Relationship Id="rId5101" Type="http://schemas.openxmlformats.org/officeDocument/2006/relationships/hyperlink" Target="https://thunhoon.com/article/282894" TargetMode="External"/><Relationship Id="rId6432" Type="http://schemas.openxmlformats.org/officeDocument/2006/relationships/hyperlink" Target="https://www.bangkokbiznews.com/finance/stock/1140323" TargetMode="External"/><Relationship Id="rId7764" Type="http://schemas.openxmlformats.org/officeDocument/2006/relationships/hyperlink" Target="https://www.bangkokbiznews.com/finance/stock/1118758" TargetMode="External"/><Relationship Id="rId5102" Type="http://schemas.openxmlformats.org/officeDocument/2006/relationships/hyperlink" Target="https://thunhoon.com/article/282893" TargetMode="External"/><Relationship Id="rId6433" Type="http://schemas.openxmlformats.org/officeDocument/2006/relationships/hyperlink" Target="https://www.bangkokbiznews.com/finance/stock/1140302" TargetMode="External"/><Relationship Id="rId7763" Type="http://schemas.openxmlformats.org/officeDocument/2006/relationships/hyperlink" Target="https://www.bangkokbiznews.com/finance/stock/1118769" TargetMode="External"/><Relationship Id="rId6430" Type="http://schemas.openxmlformats.org/officeDocument/2006/relationships/hyperlink" Target="https://www.bangkokbiznews.com/finance/stock/1140363" TargetMode="External"/><Relationship Id="rId7762" Type="http://schemas.openxmlformats.org/officeDocument/2006/relationships/hyperlink" Target="https://www.bangkokbiznews.com/finance/stock/1118797" TargetMode="External"/><Relationship Id="rId5100" Type="http://schemas.openxmlformats.org/officeDocument/2006/relationships/hyperlink" Target="https://thunhoon.com/article/282887" TargetMode="External"/><Relationship Id="rId6431" Type="http://schemas.openxmlformats.org/officeDocument/2006/relationships/hyperlink" Target="https://www.bangkokbiznews.com/finance/stock/1140345" TargetMode="External"/><Relationship Id="rId7761" Type="http://schemas.openxmlformats.org/officeDocument/2006/relationships/hyperlink" Target="https://www.bangkokbiznews.com/finance/stock/1118797" TargetMode="External"/><Relationship Id="rId5105" Type="http://schemas.openxmlformats.org/officeDocument/2006/relationships/hyperlink" Target="https://thunhoon.com/article/282874" TargetMode="External"/><Relationship Id="rId6436" Type="http://schemas.openxmlformats.org/officeDocument/2006/relationships/hyperlink" Target="https://www.bangkokbiznews.com/finance/stock/1140301" TargetMode="External"/><Relationship Id="rId7768" Type="http://schemas.openxmlformats.org/officeDocument/2006/relationships/hyperlink" Target="https://www.bangkokbiznews.com/finance/stock/1118736" TargetMode="External"/><Relationship Id="rId5106" Type="http://schemas.openxmlformats.org/officeDocument/2006/relationships/hyperlink" Target="https://thunhoon.com/article/283071" TargetMode="External"/><Relationship Id="rId6437" Type="http://schemas.openxmlformats.org/officeDocument/2006/relationships/hyperlink" Target="https://www.bangkokbiznews.com/finance/stock/1140294" TargetMode="External"/><Relationship Id="rId7767" Type="http://schemas.openxmlformats.org/officeDocument/2006/relationships/hyperlink" Target="https://www.bangkokbiznews.com/finance/stock/1118736" TargetMode="External"/><Relationship Id="rId5103" Type="http://schemas.openxmlformats.org/officeDocument/2006/relationships/hyperlink" Target="https://thunhoon.com/article/282893" TargetMode="External"/><Relationship Id="rId6434" Type="http://schemas.openxmlformats.org/officeDocument/2006/relationships/hyperlink" Target="https://www.bangkokbiznews.com/finance/stock/1140302" TargetMode="External"/><Relationship Id="rId7766" Type="http://schemas.openxmlformats.org/officeDocument/2006/relationships/hyperlink" Target="https://www.bangkokbiznews.com/finance/stock/1118736" TargetMode="External"/><Relationship Id="rId5104" Type="http://schemas.openxmlformats.org/officeDocument/2006/relationships/hyperlink" Target="https://thunhoon.com/article/282897" TargetMode="External"/><Relationship Id="rId6435" Type="http://schemas.openxmlformats.org/officeDocument/2006/relationships/hyperlink" Target="https://www.bangkokbiznews.com/finance/stock/1140301" TargetMode="External"/><Relationship Id="rId7765" Type="http://schemas.openxmlformats.org/officeDocument/2006/relationships/hyperlink" Target="https://www.bangkokbiznews.com/finance/stock/1118737" TargetMode="External"/><Relationship Id="rId2940" Type="http://schemas.openxmlformats.org/officeDocument/2006/relationships/hyperlink" Target="https://thunhoon.com/article/293246" TargetMode="External"/><Relationship Id="rId1610" Type="http://schemas.openxmlformats.org/officeDocument/2006/relationships/hyperlink" Target="https://thunhoon.com/article/290224" TargetMode="External"/><Relationship Id="rId2941" Type="http://schemas.openxmlformats.org/officeDocument/2006/relationships/hyperlink" Target="https://thunhoon.com/article/293247" TargetMode="External"/><Relationship Id="rId1611" Type="http://schemas.openxmlformats.org/officeDocument/2006/relationships/hyperlink" Target="https://thunhoon.com/article/290216" TargetMode="External"/><Relationship Id="rId2942" Type="http://schemas.openxmlformats.org/officeDocument/2006/relationships/hyperlink" Target="https://thunhoon.com/article/293247" TargetMode="External"/><Relationship Id="rId1612" Type="http://schemas.openxmlformats.org/officeDocument/2006/relationships/hyperlink" Target="https://thunhoon.com/article/290226" TargetMode="External"/><Relationship Id="rId2943" Type="http://schemas.openxmlformats.org/officeDocument/2006/relationships/hyperlink" Target="https://thunhoon.com/article/293249" TargetMode="External"/><Relationship Id="rId1613" Type="http://schemas.openxmlformats.org/officeDocument/2006/relationships/hyperlink" Target="https://thunhoon.com/article/290226" TargetMode="External"/><Relationship Id="rId2944" Type="http://schemas.openxmlformats.org/officeDocument/2006/relationships/hyperlink" Target="https://thunhoon.com/article/293249" TargetMode="External"/><Relationship Id="rId1614" Type="http://schemas.openxmlformats.org/officeDocument/2006/relationships/hyperlink" Target="https://thunhoon.com/article/290268" TargetMode="External"/><Relationship Id="rId2945" Type="http://schemas.openxmlformats.org/officeDocument/2006/relationships/hyperlink" Target="https://thunhoon.com/article/293261" TargetMode="External"/><Relationship Id="rId1615" Type="http://schemas.openxmlformats.org/officeDocument/2006/relationships/hyperlink" Target="https://thunhoon.com/article/290268" TargetMode="External"/><Relationship Id="rId2946" Type="http://schemas.openxmlformats.org/officeDocument/2006/relationships/hyperlink" Target="https://thunhoon.com/article/293265" TargetMode="External"/><Relationship Id="rId1616" Type="http://schemas.openxmlformats.org/officeDocument/2006/relationships/hyperlink" Target="https://thunhoon.com/article/290264" TargetMode="External"/><Relationship Id="rId2947" Type="http://schemas.openxmlformats.org/officeDocument/2006/relationships/hyperlink" Target="https://thunhoon.com/article/293265" TargetMode="External"/><Relationship Id="rId907" Type="http://schemas.openxmlformats.org/officeDocument/2006/relationships/hyperlink" Target="https://thunhoon.com/article/288439" TargetMode="External"/><Relationship Id="rId1617" Type="http://schemas.openxmlformats.org/officeDocument/2006/relationships/hyperlink" Target="https://thunhoon.com/article/290264" TargetMode="External"/><Relationship Id="rId2948" Type="http://schemas.openxmlformats.org/officeDocument/2006/relationships/hyperlink" Target="https://thunhoon.com/article/293271" TargetMode="External"/><Relationship Id="rId906" Type="http://schemas.openxmlformats.org/officeDocument/2006/relationships/hyperlink" Target="https://thunhoon.com/article/288438" TargetMode="External"/><Relationship Id="rId1618" Type="http://schemas.openxmlformats.org/officeDocument/2006/relationships/hyperlink" Target="https://thunhoon.com/article/290265" TargetMode="External"/><Relationship Id="rId2949" Type="http://schemas.openxmlformats.org/officeDocument/2006/relationships/hyperlink" Target="https://thunhoon.com/article/293271" TargetMode="External"/><Relationship Id="rId905" Type="http://schemas.openxmlformats.org/officeDocument/2006/relationships/hyperlink" Target="https://thunhoon.com/article/288435" TargetMode="External"/><Relationship Id="rId1619" Type="http://schemas.openxmlformats.org/officeDocument/2006/relationships/hyperlink" Target="https://thunhoon.com/article/290265" TargetMode="External"/><Relationship Id="rId904" Type="http://schemas.openxmlformats.org/officeDocument/2006/relationships/hyperlink" Target="https://thunhoon.com/article/288435" TargetMode="External"/><Relationship Id="rId909" Type="http://schemas.openxmlformats.org/officeDocument/2006/relationships/hyperlink" Target="https://thunhoon.com/article/288439" TargetMode="External"/><Relationship Id="rId908" Type="http://schemas.openxmlformats.org/officeDocument/2006/relationships/hyperlink" Target="https://thunhoon.com/article/288439" TargetMode="External"/><Relationship Id="rId903" Type="http://schemas.openxmlformats.org/officeDocument/2006/relationships/hyperlink" Target="https://thunhoon.com/article/288434" TargetMode="External"/><Relationship Id="rId902" Type="http://schemas.openxmlformats.org/officeDocument/2006/relationships/hyperlink" Target="https://thunhoon.com/article/288433" TargetMode="External"/><Relationship Id="rId901" Type="http://schemas.openxmlformats.org/officeDocument/2006/relationships/hyperlink" Target="https://thunhoon.com/article/288428" TargetMode="External"/><Relationship Id="rId900" Type="http://schemas.openxmlformats.org/officeDocument/2006/relationships/hyperlink" Target="https://thunhoon.com/article/288427" TargetMode="External"/><Relationship Id="rId2930" Type="http://schemas.openxmlformats.org/officeDocument/2006/relationships/hyperlink" Target="https://thunhoon.com/article/293237" TargetMode="External"/><Relationship Id="rId1600" Type="http://schemas.openxmlformats.org/officeDocument/2006/relationships/hyperlink" Target="https://thunhoon.com/article/290227" TargetMode="External"/><Relationship Id="rId2931" Type="http://schemas.openxmlformats.org/officeDocument/2006/relationships/hyperlink" Target="https://thunhoon.com/article/293239" TargetMode="External"/><Relationship Id="rId1601" Type="http://schemas.openxmlformats.org/officeDocument/2006/relationships/hyperlink" Target="https://thunhoon.com/article/290230" TargetMode="External"/><Relationship Id="rId2932" Type="http://schemas.openxmlformats.org/officeDocument/2006/relationships/hyperlink" Target="https://thunhoon.com/article/293239" TargetMode="External"/><Relationship Id="rId1602" Type="http://schemas.openxmlformats.org/officeDocument/2006/relationships/hyperlink" Target="https://thunhoon.com/article/290230" TargetMode="External"/><Relationship Id="rId2933" Type="http://schemas.openxmlformats.org/officeDocument/2006/relationships/hyperlink" Target="https://thunhoon.com/article/293240" TargetMode="External"/><Relationship Id="rId1603" Type="http://schemas.openxmlformats.org/officeDocument/2006/relationships/hyperlink" Target="https://thunhoon.com/article/290231" TargetMode="External"/><Relationship Id="rId2934" Type="http://schemas.openxmlformats.org/officeDocument/2006/relationships/hyperlink" Target="https://thunhoon.com/article/293241" TargetMode="External"/><Relationship Id="rId1604" Type="http://schemas.openxmlformats.org/officeDocument/2006/relationships/hyperlink" Target="https://thunhoon.com/article/290234" TargetMode="External"/><Relationship Id="rId2935" Type="http://schemas.openxmlformats.org/officeDocument/2006/relationships/hyperlink" Target="https://thunhoon.com/article/293243" TargetMode="External"/><Relationship Id="rId1605" Type="http://schemas.openxmlformats.org/officeDocument/2006/relationships/hyperlink" Target="https://thunhoon.com/article/290240" TargetMode="External"/><Relationship Id="rId2936" Type="http://schemas.openxmlformats.org/officeDocument/2006/relationships/hyperlink" Target="https://thunhoon.com/article/293244" TargetMode="External"/><Relationship Id="rId1606" Type="http://schemas.openxmlformats.org/officeDocument/2006/relationships/hyperlink" Target="https://thunhoon.com/article/290240" TargetMode="External"/><Relationship Id="rId2937" Type="http://schemas.openxmlformats.org/officeDocument/2006/relationships/hyperlink" Target="https://thunhoon.com/article/293244" TargetMode="External"/><Relationship Id="rId1607" Type="http://schemas.openxmlformats.org/officeDocument/2006/relationships/hyperlink" Target="https://thunhoon.com/article/290240" TargetMode="External"/><Relationship Id="rId2938" Type="http://schemas.openxmlformats.org/officeDocument/2006/relationships/hyperlink" Target="https://thunhoon.com/article/293244" TargetMode="External"/><Relationship Id="rId1608" Type="http://schemas.openxmlformats.org/officeDocument/2006/relationships/hyperlink" Target="https://thunhoon.com/article/290244" TargetMode="External"/><Relationship Id="rId2939" Type="http://schemas.openxmlformats.org/officeDocument/2006/relationships/hyperlink" Target="https://thunhoon.com/article/293244" TargetMode="External"/><Relationship Id="rId1609" Type="http://schemas.openxmlformats.org/officeDocument/2006/relationships/hyperlink" Target="https://thunhoon.com/article/290238" TargetMode="External"/><Relationship Id="rId1631" Type="http://schemas.openxmlformats.org/officeDocument/2006/relationships/hyperlink" Target="https://thunhoon.com/article/290296" TargetMode="External"/><Relationship Id="rId2962" Type="http://schemas.openxmlformats.org/officeDocument/2006/relationships/hyperlink" Target="https://thunhoon.com/article/293293" TargetMode="External"/><Relationship Id="rId1632" Type="http://schemas.openxmlformats.org/officeDocument/2006/relationships/hyperlink" Target="https://thunhoon.com/article/290296" TargetMode="External"/><Relationship Id="rId2963" Type="http://schemas.openxmlformats.org/officeDocument/2006/relationships/hyperlink" Target="https://thunhoon.com/article/293293" TargetMode="External"/><Relationship Id="rId1633" Type="http://schemas.openxmlformats.org/officeDocument/2006/relationships/hyperlink" Target="https://thunhoon.com/article/290298" TargetMode="External"/><Relationship Id="rId2964" Type="http://schemas.openxmlformats.org/officeDocument/2006/relationships/hyperlink" Target="https://thunhoon.com/article/293304" TargetMode="External"/><Relationship Id="rId1634" Type="http://schemas.openxmlformats.org/officeDocument/2006/relationships/hyperlink" Target="https://thunhoon.com/article/290298" TargetMode="External"/><Relationship Id="rId2965" Type="http://schemas.openxmlformats.org/officeDocument/2006/relationships/hyperlink" Target="https://thunhoon.com/article/293304" TargetMode="External"/><Relationship Id="rId1635" Type="http://schemas.openxmlformats.org/officeDocument/2006/relationships/hyperlink" Target="https://thunhoon.com/article/290303" TargetMode="External"/><Relationship Id="rId2966" Type="http://schemas.openxmlformats.org/officeDocument/2006/relationships/hyperlink" Target="https://thunhoon.com/article/293307" TargetMode="External"/><Relationship Id="rId1636" Type="http://schemas.openxmlformats.org/officeDocument/2006/relationships/hyperlink" Target="https://thunhoon.com/article/290306" TargetMode="External"/><Relationship Id="rId2967" Type="http://schemas.openxmlformats.org/officeDocument/2006/relationships/hyperlink" Target="https://thunhoon.com/article/293310" TargetMode="External"/><Relationship Id="rId1637" Type="http://schemas.openxmlformats.org/officeDocument/2006/relationships/hyperlink" Target="https://thunhoon.com/article/290306" TargetMode="External"/><Relationship Id="rId2968" Type="http://schemas.openxmlformats.org/officeDocument/2006/relationships/hyperlink" Target="https://thunhoon.com/article/293310" TargetMode="External"/><Relationship Id="rId1638" Type="http://schemas.openxmlformats.org/officeDocument/2006/relationships/hyperlink" Target="https://thunhoon.com/article/290294" TargetMode="External"/><Relationship Id="rId2969" Type="http://schemas.openxmlformats.org/officeDocument/2006/relationships/hyperlink" Target="https://thunhoon.com/article/293311" TargetMode="External"/><Relationship Id="rId929" Type="http://schemas.openxmlformats.org/officeDocument/2006/relationships/hyperlink" Target="https://thunhoon.com/article/288462" TargetMode="External"/><Relationship Id="rId1639" Type="http://schemas.openxmlformats.org/officeDocument/2006/relationships/hyperlink" Target="https://thunhoon.com/article/290316" TargetMode="External"/><Relationship Id="rId928" Type="http://schemas.openxmlformats.org/officeDocument/2006/relationships/hyperlink" Target="https://thunhoon.com/article/288457" TargetMode="External"/><Relationship Id="rId927" Type="http://schemas.openxmlformats.org/officeDocument/2006/relationships/hyperlink" Target="https://thunhoon.com/article/288457" TargetMode="External"/><Relationship Id="rId926" Type="http://schemas.openxmlformats.org/officeDocument/2006/relationships/hyperlink" Target="https://thunhoon.com/article/288455" TargetMode="External"/><Relationship Id="rId921" Type="http://schemas.openxmlformats.org/officeDocument/2006/relationships/hyperlink" Target="https://thunhoon.com/article/288442" TargetMode="External"/><Relationship Id="rId920" Type="http://schemas.openxmlformats.org/officeDocument/2006/relationships/hyperlink" Target="https://thunhoon.com/article/288442" TargetMode="External"/><Relationship Id="rId925" Type="http://schemas.openxmlformats.org/officeDocument/2006/relationships/hyperlink" Target="https://thunhoon.com/article/288455" TargetMode="External"/><Relationship Id="rId924" Type="http://schemas.openxmlformats.org/officeDocument/2006/relationships/hyperlink" Target="https://thunhoon.com/article/288454" TargetMode="External"/><Relationship Id="rId923" Type="http://schemas.openxmlformats.org/officeDocument/2006/relationships/hyperlink" Target="https://thunhoon.com/article/288452" TargetMode="External"/><Relationship Id="rId922" Type="http://schemas.openxmlformats.org/officeDocument/2006/relationships/hyperlink" Target="https://thunhoon.com/article/288447" TargetMode="External"/><Relationship Id="rId2960" Type="http://schemas.openxmlformats.org/officeDocument/2006/relationships/hyperlink" Target="https://thunhoon.com/article/293290" TargetMode="External"/><Relationship Id="rId1630" Type="http://schemas.openxmlformats.org/officeDocument/2006/relationships/hyperlink" Target="https://thunhoon.com/article/290292" TargetMode="External"/><Relationship Id="rId2961" Type="http://schemas.openxmlformats.org/officeDocument/2006/relationships/hyperlink" Target="https://thunhoon.com/article/293292" TargetMode="External"/><Relationship Id="rId1620" Type="http://schemas.openxmlformats.org/officeDocument/2006/relationships/hyperlink" Target="https://thunhoon.com/article/290259" TargetMode="External"/><Relationship Id="rId2951" Type="http://schemas.openxmlformats.org/officeDocument/2006/relationships/hyperlink" Target="https://thunhoon.com/article/293273" TargetMode="External"/><Relationship Id="rId1621" Type="http://schemas.openxmlformats.org/officeDocument/2006/relationships/hyperlink" Target="https://thunhoon.com/article/290260" TargetMode="External"/><Relationship Id="rId2952" Type="http://schemas.openxmlformats.org/officeDocument/2006/relationships/hyperlink" Target="https://thunhoon.com/article/293278" TargetMode="External"/><Relationship Id="rId1622" Type="http://schemas.openxmlformats.org/officeDocument/2006/relationships/hyperlink" Target="https://thunhoon.com/article/290261" TargetMode="External"/><Relationship Id="rId2953" Type="http://schemas.openxmlformats.org/officeDocument/2006/relationships/hyperlink" Target="https://thunhoon.com/article/293282" TargetMode="External"/><Relationship Id="rId1623" Type="http://schemas.openxmlformats.org/officeDocument/2006/relationships/hyperlink" Target="https://thunhoon.com/article/290262" TargetMode="External"/><Relationship Id="rId2954" Type="http://schemas.openxmlformats.org/officeDocument/2006/relationships/hyperlink" Target="https://thunhoon.com/article/293282" TargetMode="External"/><Relationship Id="rId1624" Type="http://schemas.openxmlformats.org/officeDocument/2006/relationships/hyperlink" Target="https://thunhoon.com/article/290273" TargetMode="External"/><Relationship Id="rId2955" Type="http://schemas.openxmlformats.org/officeDocument/2006/relationships/hyperlink" Target="https://thunhoon.com/article/293285" TargetMode="External"/><Relationship Id="rId1625" Type="http://schemas.openxmlformats.org/officeDocument/2006/relationships/hyperlink" Target="https://thunhoon.com/article/290283" TargetMode="External"/><Relationship Id="rId2956" Type="http://schemas.openxmlformats.org/officeDocument/2006/relationships/hyperlink" Target="https://thunhoon.com/article/293285" TargetMode="External"/><Relationship Id="rId1626" Type="http://schemas.openxmlformats.org/officeDocument/2006/relationships/hyperlink" Target="https://thunhoon.com/article/290288" TargetMode="External"/><Relationship Id="rId2957" Type="http://schemas.openxmlformats.org/officeDocument/2006/relationships/hyperlink" Target="https://thunhoon.com/article/293286" TargetMode="External"/><Relationship Id="rId1627" Type="http://schemas.openxmlformats.org/officeDocument/2006/relationships/hyperlink" Target="https://thunhoon.com/article/290288" TargetMode="External"/><Relationship Id="rId2958" Type="http://schemas.openxmlformats.org/officeDocument/2006/relationships/hyperlink" Target="https://thunhoon.com/article/293286" TargetMode="External"/><Relationship Id="rId918" Type="http://schemas.openxmlformats.org/officeDocument/2006/relationships/hyperlink" Target="https://thunhoon.com/article/288441" TargetMode="External"/><Relationship Id="rId1628" Type="http://schemas.openxmlformats.org/officeDocument/2006/relationships/hyperlink" Target="https://thunhoon.com/article/290290" TargetMode="External"/><Relationship Id="rId2959" Type="http://schemas.openxmlformats.org/officeDocument/2006/relationships/hyperlink" Target="https://thunhoon.com/article/293288" TargetMode="External"/><Relationship Id="rId917" Type="http://schemas.openxmlformats.org/officeDocument/2006/relationships/hyperlink" Target="https://thunhoon.com/article/288440" TargetMode="External"/><Relationship Id="rId1629" Type="http://schemas.openxmlformats.org/officeDocument/2006/relationships/hyperlink" Target="https://thunhoon.com/article/290292" TargetMode="External"/><Relationship Id="rId916" Type="http://schemas.openxmlformats.org/officeDocument/2006/relationships/hyperlink" Target="https://thunhoon.com/article/288431" TargetMode="External"/><Relationship Id="rId915" Type="http://schemas.openxmlformats.org/officeDocument/2006/relationships/hyperlink" Target="https://thunhoon.com/article/288431" TargetMode="External"/><Relationship Id="rId919" Type="http://schemas.openxmlformats.org/officeDocument/2006/relationships/hyperlink" Target="https://thunhoon.com/article/288441" TargetMode="External"/><Relationship Id="rId910" Type="http://schemas.openxmlformats.org/officeDocument/2006/relationships/hyperlink" Target="https://thunhoon.com/article/288429" TargetMode="External"/><Relationship Id="rId914" Type="http://schemas.openxmlformats.org/officeDocument/2006/relationships/hyperlink" Target="https://thunhoon.com/article/288430" TargetMode="External"/><Relationship Id="rId913" Type="http://schemas.openxmlformats.org/officeDocument/2006/relationships/hyperlink" Target="https://thunhoon.com/article/288430" TargetMode="External"/><Relationship Id="rId912" Type="http://schemas.openxmlformats.org/officeDocument/2006/relationships/hyperlink" Target="https://thunhoon.com/article/288430" TargetMode="External"/><Relationship Id="rId911" Type="http://schemas.openxmlformats.org/officeDocument/2006/relationships/hyperlink" Target="https://thunhoon.com/article/288429" TargetMode="External"/><Relationship Id="rId2950" Type="http://schemas.openxmlformats.org/officeDocument/2006/relationships/hyperlink" Target="https://thunhoon.com/article/293273" TargetMode="External"/><Relationship Id="rId2900" Type="http://schemas.openxmlformats.org/officeDocument/2006/relationships/hyperlink" Target="https://thunhoon.com/article/293200" TargetMode="External"/><Relationship Id="rId2901" Type="http://schemas.openxmlformats.org/officeDocument/2006/relationships/hyperlink" Target="https://thunhoon.com/article/293203" TargetMode="External"/><Relationship Id="rId2902" Type="http://schemas.openxmlformats.org/officeDocument/2006/relationships/hyperlink" Target="https://thunhoon.com/article/293204" TargetMode="External"/><Relationship Id="rId2903" Type="http://schemas.openxmlformats.org/officeDocument/2006/relationships/hyperlink" Target="https://thunhoon.com/article/293204" TargetMode="External"/><Relationship Id="rId2904" Type="http://schemas.openxmlformats.org/officeDocument/2006/relationships/hyperlink" Target="https://thunhoon.com/article/293204" TargetMode="External"/><Relationship Id="rId2905" Type="http://schemas.openxmlformats.org/officeDocument/2006/relationships/hyperlink" Target="https://thunhoon.com/article/293206" TargetMode="External"/><Relationship Id="rId2906" Type="http://schemas.openxmlformats.org/officeDocument/2006/relationships/hyperlink" Target="https://thunhoon.com/article/293206" TargetMode="External"/><Relationship Id="rId2907" Type="http://schemas.openxmlformats.org/officeDocument/2006/relationships/hyperlink" Target="https://thunhoon.com/article/293208" TargetMode="External"/><Relationship Id="rId2908" Type="http://schemas.openxmlformats.org/officeDocument/2006/relationships/hyperlink" Target="https://thunhoon.com/article/293209" TargetMode="External"/><Relationship Id="rId2909" Type="http://schemas.openxmlformats.org/officeDocument/2006/relationships/hyperlink" Target="https://thunhoon.com/article/293210" TargetMode="External"/><Relationship Id="rId5170" Type="http://schemas.openxmlformats.org/officeDocument/2006/relationships/hyperlink" Target="https://thunhoon.com/article/283091" TargetMode="External"/><Relationship Id="rId5171" Type="http://schemas.openxmlformats.org/officeDocument/2006/relationships/hyperlink" Target="https://thunhoon.com/article/283090" TargetMode="External"/><Relationship Id="rId5174" Type="http://schemas.openxmlformats.org/officeDocument/2006/relationships/hyperlink" Target="https://thunhoon.com/article/283234" TargetMode="External"/><Relationship Id="rId5175" Type="http://schemas.openxmlformats.org/officeDocument/2006/relationships/hyperlink" Target="https://thunhoon.com/article/283234" TargetMode="External"/><Relationship Id="rId5172" Type="http://schemas.openxmlformats.org/officeDocument/2006/relationships/hyperlink" Target="https://thunhoon.com/article/283089" TargetMode="External"/><Relationship Id="rId5173" Type="http://schemas.openxmlformats.org/officeDocument/2006/relationships/hyperlink" Target="https://thunhoon.com/article/283240" TargetMode="External"/><Relationship Id="rId5178" Type="http://schemas.openxmlformats.org/officeDocument/2006/relationships/hyperlink" Target="https://thunhoon.com/article/283211" TargetMode="External"/><Relationship Id="rId5179" Type="http://schemas.openxmlformats.org/officeDocument/2006/relationships/hyperlink" Target="https://thunhoon.com/article/283211" TargetMode="External"/><Relationship Id="rId5176" Type="http://schemas.openxmlformats.org/officeDocument/2006/relationships/hyperlink" Target="https://thunhoon.com/article/283234" TargetMode="External"/><Relationship Id="rId5177" Type="http://schemas.openxmlformats.org/officeDocument/2006/relationships/hyperlink" Target="https://thunhoon.com/article/283212" TargetMode="External"/><Relationship Id="rId6490" Type="http://schemas.openxmlformats.org/officeDocument/2006/relationships/hyperlink" Target="https://www.bangkokbiznews.com/finance/stock/1139936" TargetMode="External"/><Relationship Id="rId5160" Type="http://schemas.openxmlformats.org/officeDocument/2006/relationships/hyperlink" Target="https://thunhoon.com/article/283123" TargetMode="External"/><Relationship Id="rId6491" Type="http://schemas.openxmlformats.org/officeDocument/2006/relationships/hyperlink" Target="https://www.bangkokbiznews.com/finance/stock/1139925" TargetMode="External"/><Relationship Id="rId5163" Type="http://schemas.openxmlformats.org/officeDocument/2006/relationships/hyperlink" Target="https://thunhoon.com/article/283116" TargetMode="External"/><Relationship Id="rId6494" Type="http://schemas.openxmlformats.org/officeDocument/2006/relationships/hyperlink" Target="https://www.bangkokbiznews.com/finance/stock/1139854" TargetMode="External"/><Relationship Id="rId5164" Type="http://schemas.openxmlformats.org/officeDocument/2006/relationships/hyperlink" Target="https://thunhoon.com/article/283115" TargetMode="External"/><Relationship Id="rId6495" Type="http://schemas.openxmlformats.org/officeDocument/2006/relationships/hyperlink" Target="https://www.bangkokbiznews.com/finance/stock/1139854" TargetMode="External"/><Relationship Id="rId5161" Type="http://schemas.openxmlformats.org/officeDocument/2006/relationships/hyperlink" Target="https://thunhoon.com/article/283123" TargetMode="External"/><Relationship Id="rId6492" Type="http://schemas.openxmlformats.org/officeDocument/2006/relationships/hyperlink" Target="https://www.bangkokbiznews.com/finance/stock/1139925" TargetMode="External"/><Relationship Id="rId5162" Type="http://schemas.openxmlformats.org/officeDocument/2006/relationships/hyperlink" Target="https://thunhoon.com/article/283116" TargetMode="External"/><Relationship Id="rId6493" Type="http://schemas.openxmlformats.org/officeDocument/2006/relationships/hyperlink" Target="https://www.bangkokbiznews.com/finance/stock/1139925" TargetMode="External"/><Relationship Id="rId5167" Type="http://schemas.openxmlformats.org/officeDocument/2006/relationships/hyperlink" Target="https://thunhoon.com/article/283113" TargetMode="External"/><Relationship Id="rId6498" Type="http://schemas.openxmlformats.org/officeDocument/2006/relationships/hyperlink" Target="https://www.bangkokbiznews.com/finance/stock/1139743" TargetMode="External"/><Relationship Id="rId5168" Type="http://schemas.openxmlformats.org/officeDocument/2006/relationships/hyperlink" Target="https://thunhoon.com/article/283109" TargetMode="External"/><Relationship Id="rId6499" Type="http://schemas.openxmlformats.org/officeDocument/2006/relationships/hyperlink" Target="https://www.bangkokbiznews.com/finance/stock/1139743" TargetMode="External"/><Relationship Id="rId5165" Type="http://schemas.openxmlformats.org/officeDocument/2006/relationships/hyperlink" Target="https://thunhoon.com/article/283114" TargetMode="External"/><Relationship Id="rId6496" Type="http://schemas.openxmlformats.org/officeDocument/2006/relationships/hyperlink" Target="https://www.bangkokbiznews.com/finance/stock/1139678" TargetMode="External"/><Relationship Id="rId5166" Type="http://schemas.openxmlformats.org/officeDocument/2006/relationships/hyperlink" Target="https://thunhoon.com/article/283113" TargetMode="External"/><Relationship Id="rId6497" Type="http://schemas.openxmlformats.org/officeDocument/2006/relationships/hyperlink" Target="https://www.bangkokbiznews.com/finance/stock/1139743" TargetMode="External"/><Relationship Id="rId5169" Type="http://schemas.openxmlformats.org/officeDocument/2006/relationships/hyperlink" Target="https://thunhoon.com/article/283092" TargetMode="External"/><Relationship Id="rId2920" Type="http://schemas.openxmlformats.org/officeDocument/2006/relationships/hyperlink" Target="https://thunhoon.com/article/293223" TargetMode="External"/><Relationship Id="rId2921" Type="http://schemas.openxmlformats.org/officeDocument/2006/relationships/hyperlink" Target="https://thunhoon.com/article/293223" TargetMode="External"/><Relationship Id="rId2922" Type="http://schemas.openxmlformats.org/officeDocument/2006/relationships/hyperlink" Target="https://thunhoon.com/article/293223" TargetMode="External"/><Relationship Id="rId2923" Type="http://schemas.openxmlformats.org/officeDocument/2006/relationships/hyperlink" Target="https://thunhoon.com/article/293228" TargetMode="External"/><Relationship Id="rId2924" Type="http://schemas.openxmlformats.org/officeDocument/2006/relationships/hyperlink" Target="https://thunhoon.com/article/293228" TargetMode="External"/><Relationship Id="rId2925" Type="http://schemas.openxmlformats.org/officeDocument/2006/relationships/hyperlink" Target="https://thunhoon.com/article/293228" TargetMode="External"/><Relationship Id="rId2926" Type="http://schemas.openxmlformats.org/officeDocument/2006/relationships/hyperlink" Target="https://thunhoon.com/article/293229" TargetMode="External"/><Relationship Id="rId2927" Type="http://schemas.openxmlformats.org/officeDocument/2006/relationships/hyperlink" Target="https://thunhoon.com/article/293229" TargetMode="External"/><Relationship Id="rId2928" Type="http://schemas.openxmlformats.org/officeDocument/2006/relationships/hyperlink" Target="https://thunhoon.com/article/293232" TargetMode="External"/><Relationship Id="rId2929" Type="http://schemas.openxmlformats.org/officeDocument/2006/relationships/hyperlink" Target="https://thunhoon.com/article/293233" TargetMode="External"/><Relationship Id="rId5192" Type="http://schemas.openxmlformats.org/officeDocument/2006/relationships/hyperlink" Target="https://thunhoon.com/article/283187" TargetMode="External"/><Relationship Id="rId5193" Type="http://schemas.openxmlformats.org/officeDocument/2006/relationships/hyperlink" Target="https://thunhoon.com/article/283183" TargetMode="External"/><Relationship Id="rId5190" Type="http://schemas.openxmlformats.org/officeDocument/2006/relationships/hyperlink" Target="https://thunhoon.com/article/283188" TargetMode="External"/><Relationship Id="rId5191" Type="http://schemas.openxmlformats.org/officeDocument/2006/relationships/hyperlink" Target="https://thunhoon.com/article/283188" TargetMode="External"/><Relationship Id="rId5196" Type="http://schemas.openxmlformats.org/officeDocument/2006/relationships/hyperlink" Target="https://thunhoon.com/article/283175" TargetMode="External"/><Relationship Id="rId5197" Type="http://schemas.openxmlformats.org/officeDocument/2006/relationships/hyperlink" Target="https://thunhoon.com/article/283174" TargetMode="External"/><Relationship Id="rId5194" Type="http://schemas.openxmlformats.org/officeDocument/2006/relationships/hyperlink" Target="https://thunhoon.com/article/283180" TargetMode="External"/><Relationship Id="rId5195" Type="http://schemas.openxmlformats.org/officeDocument/2006/relationships/hyperlink" Target="https://thunhoon.com/article/283175" TargetMode="External"/><Relationship Id="rId5198" Type="http://schemas.openxmlformats.org/officeDocument/2006/relationships/hyperlink" Target="https://thunhoon.com/article/283172" TargetMode="External"/><Relationship Id="rId5199" Type="http://schemas.openxmlformats.org/officeDocument/2006/relationships/hyperlink" Target="https://thunhoon.com/article/283170" TargetMode="External"/><Relationship Id="rId2910" Type="http://schemas.openxmlformats.org/officeDocument/2006/relationships/hyperlink" Target="https://thunhoon.com/article/293211" TargetMode="External"/><Relationship Id="rId2911" Type="http://schemas.openxmlformats.org/officeDocument/2006/relationships/hyperlink" Target="https://thunhoon.com/article/293213" TargetMode="External"/><Relationship Id="rId2912" Type="http://schemas.openxmlformats.org/officeDocument/2006/relationships/hyperlink" Target="https://thunhoon.com/article/293213" TargetMode="External"/><Relationship Id="rId2913" Type="http://schemas.openxmlformats.org/officeDocument/2006/relationships/hyperlink" Target="https://thunhoon.com/article/293216" TargetMode="External"/><Relationship Id="rId2914" Type="http://schemas.openxmlformats.org/officeDocument/2006/relationships/hyperlink" Target="https://thunhoon.com/article/293217" TargetMode="External"/><Relationship Id="rId2915" Type="http://schemas.openxmlformats.org/officeDocument/2006/relationships/hyperlink" Target="https://thunhoon.com/article/293220" TargetMode="External"/><Relationship Id="rId2916" Type="http://schemas.openxmlformats.org/officeDocument/2006/relationships/hyperlink" Target="https://thunhoon.com/article/293220" TargetMode="External"/><Relationship Id="rId2917" Type="http://schemas.openxmlformats.org/officeDocument/2006/relationships/hyperlink" Target="https://thunhoon.com/article/293220" TargetMode="External"/><Relationship Id="rId2918" Type="http://schemas.openxmlformats.org/officeDocument/2006/relationships/hyperlink" Target="https://thunhoon.com/article/293220" TargetMode="External"/><Relationship Id="rId2919" Type="http://schemas.openxmlformats.org/officeDocument/2006/relationships/hyperlink" Target="https://thunhoon.com/article/293223" TargetMode="External"/><Relationship Id="rId5181" Type="http://schemas.openxmlformats.org/officeDocument/2006/relationships/hyperlink" Target="https://thunhoon.com/article/283206" TargetMode="External"/><Relationship Id="rId5182" Type="http://schemas.openxmlformats.org/officeDocument/2006/relationships/hyperlink" Target="https://thunhoon.com/article/283205" TargetMode="External"/><Relationship Id="rId5180" Type="http://schemas.openxmlformats.org/officeDocument/2006/relationships/hyperlink" Target="https://thunhoon.com/article/283211" TargetMode="External"/><Relationship Id="rId5185" Type="http://schemas.openxmlformats.org/officeDocument/2006/relationships/hyperlink" Target="https://thunhoon.com/article/283199" TargetMode="External"/><Relationship Id="rId5186" Type="http://schemas.openxmlformats.org/officeDocument/2006/relationships/hyperlink" Target="https://thunhoon.com/article/283195" TargetMode="External"/><Relationship Id="rId5183" Type="http://schemas.openxmlformats.org/officeDocument/2006/relationships/hyperlink" Target="https://thunhoon.com/article/283200" TargetMode="External"/><Relationship Id="rId5184" Type="http://schemas.openxmlformats.org/officeDocument/2006/relationships/hyperlink" Target="https://thunhoon.com/article/283199" TargetMode="External"/><Relationship Id="rId5189" Type="http://schemas.openxmlformats.org/officeDocument/2006/relationships/hyperlink" Target="https://thunhoon.com/article/283188" TargetMode="External"/><Relationship Id="rId5187" Type="http://schemas.openxmlformats.org/officeDocument/2006/relationships/hyperlink" Target="https://thunhoon.com/article/283195" TargetMode="External"/><Relationship Id="rId5188" Type="http://schemas.openxmlformats.org/officeDocument/2006/relationships/hyperlink" Target="https://thunhoon.com/article/283192" TargetMode="External"/><Relationship Id="rId1697" Type="http://schemas.openxmlformats.org/officeDocument/2006/relationships/hyperlink" Target="https://thunhoon.com/article/290436" TargetMode="External"/><Relationship Id="rId1698" Type="http://schemas.openxmlformats.org/officeDocument/2006/relationships/hyperlink" Target="https://thunhoon.com/article/290436" TargetMode="External"/><Relationship Id="rId1699" Type="http://schemas.openxmlformats.org/officeDocument/2006/relationships/hyperlink" Target="https://thunhoon.com/article/290439" TargetMode="External"/><Relationship Id="rId866" Type="http://schemas.openxmlformats.org/officeDocument/2006/relationships/hyperlink" Target="https://thunhoon.com/article/288350" TargetMode="External"/><Relationship Id="rId865" Type="http://schemas.openxmlformats.org/officeDocument/2006/relationships/hyperlink" Target="https://thunhoon.com/article/288358" TargetMode="External"/><Relationship Id="rId864" Type="http://schemas.openxmlformats.org/officeDocument/2006/relationships/hyperlink" Target="https://thunhoon.com/article/288358" TargetMode="External"/><Relationship Id="rId863" Type="http://schemas.openxmlformats.org/officeDocument/2006/relationships/hyperlink" Target="https://thunhoon.com/article/288356" TargetMode="External"/><Relationship Id="rId869" Type="http://schemas.openxmlformats.org/officeDocument/2006/relationships/hyperlink" Target="https://thunhoon.com/article/288352" TargetMode="External"/><Relationship Id="rId868" Type="http://schemas.openxmlformats.org/officeDocument/2006/relationships/hyperlink" Target="https://thunhoon.com/article/288352" TargetMode="External"/><Relationship Id="rId867" Type="http://schemas.openxmlformats.org/officeDocument/2006/relationships/hyperlink" Target="https://thunhoon.com/article/288350" TargetMode="External"/><Relationship Id="rId1690" Type="http://schemas.openxmlformats.org/officeDocument/2006/relationships/hyperlink" Target="https://thunhoon.com/article/290432" TargetMode="External"/><Relationship Id="rId1691" Type="http://schemas.openxmlformats.org/officeDocument/2006/relationships/hyperlink" Target="https://thunhoon.com/article/290432" TargetMode="External"/><Relationship Id="rId1692" Type="http://schemas.openxmlformats.org/officeDocument/2006/relationships/hyperlink" Target="https://thunhoon.com/article/290432" TargetMode="External"/><Relationship Id="rId862" Type="http://schemas.openxmlformats.org/officeDocument/2006/relationships/hyperlink" Target="https://thunhoon.com/article/288355" TargetMode="External"/><Relationship Id="rId1693" Type="http://schemas.openxmlformats.org/officeDocument/2006/relationships/hyperlink" Target="https://thunhoon.com/article/290436" TargetMode="External"/><Relationship Id="rId861" Type="http://schemas.openxmlformats.org/officeDocument/2006/relationships/hyperlink" Target="https://thunhoon.com/article/288345" TargetMode="External"/><Relationship Id="rId1694" Type="http://schemas.openxmlformats.org/officeDocument/2006/relationships/hyperlink" Target="https://thunhoon.com/article/290436" TargetMode="External"/><Relationship Id="rId860" Type="http://schemas.openxmlformats.org/officeDocument/2006/relationships/hyperlink" Target="https://thunhoon.com/article/288338" TargetMode="External"/><Relationship Id="rId1695" Type="http://schemas.openxmlformats.org/officeDocument/2006/relationships/hyperlink" Target="https://thunhoon.com/article/290436" TargetMode="External"/><Relationship Id="rId1696" Type="http://schemas.openxmlformats.org/officeDocument/2006/relationships/hyperlink" Target="https://thunhoon.com/article/290436" TargetMode="External"/><Relationship Id="rId1686" Type="http://schemas.openxmlformats.org/officeDocument/2006/relationships/hyperlink" Target="https://thunhoon.com/article/290417" TargetMode="External"/><Relationship Id="rId1687" Type="http://schemas.openxmlformats.org/officeDocument/2006/relationships/hyperlink" Target="https://thunhoon.com/article/290417" TargetMode="External"/><Relationship Id="rId1688" Type="http://schemas.openxmlformats.org/officeDocument/2006/relationships/hyperlink" Target="https://thunhoon.com/article/290418" TargetMode="External"/><Relationship Id="rId1689" Type="http://schemas.openxmlformats.org/officeDocument/2006/relationships/hyperlink" Target="https://thunhoon.com/article/290420" TargetMode="External"/><Relationship Id="rId855" Type="http://schemas.openxmlformats.org/officeDocument/2006/relationships/hyperlink" Target="https://thunhoon.com/article/288317" TargetMode="External"/><Relationship Id="rId854" Type="http://schemas.openxmlformats.org/officeDocument/2006/relationships/hyperlink" Target="https://thunhoon.com/article/288317" TargetMode="External"/><Relationship Id="rId853" Type="http://schemas.openxmlformats.org/officeDocument/2006/relationships/hyperlink" Target="https://thunhoon.com/article/288313" TargetMode="External"/><Relationship Id="rId852" Type="http://schemas.openxmlformats.org/officeDocument/2006/relationships/hyperlink" Target="https://thunhoon.com/article/288313" TargetMode="External"/><Relationship Id="rId859" Type="http://schemas.openxmlformats.org/officeDocument/2006/relationships/hyperlink" Target="https://thunhoon.com/article/288337" TargetMode="External"/><Relationship Id="rId858" Type="http://schemas.openxmlformats.org/officeDocument/2006/relationships/hyperlink" Target="https://thunhoon.com/article/288337" TargetMode="External"/><Relationship Id="rId857" Type="http://schemas.openxmlformats.org/officeDocument/2006/relationships/hyperlink" Target="https://thunhoon.com/article/288332" TargetMode="External"/><Relationship Id="rId856" Type="http://schemas.openxmlformats.org/officeDocument/2006/relationships/hyperlink" Target="https://thunhoon.com/article/288319" TargetMode="External"/><Relationship Id="rId1680" Type="http://schemas.openxmlformats.org/officeDocument/2006/relationships/hyperlink" Target="https://thunhoon.com/article/290429" TargetMode="External"/><Relationship Id="rId1681" Type="http://schemas.openxmlformats.org/officeDocument/2006/relationships/hyperlink" Target="https://thunhoon.com/article/290431" TargetMode="External"/><Relationship Id="rId851" Type="http://schemas.openxmlformats.org/officeDocument/2006/relationships/hyperlink" Target="https://thunhoon.com/article/288309" TargetMode="External"/><Relationship Id="rId1682" Type="http://schemas.openxmlformats.org/officeDocument/2006/relationships/hyperlink" Target="https://thunhoon.com/article/290427" TargetMode="External"/><Relationship Id="rId850" Type="http://schemas.openxmlformats.org/officeDocument/2006/relationships/hyperlink" Target="https://thunhoon.com/article/288309" TargetMode="External"/><Relationship Id="rId1683" Type="http://schemas.openxmlformats.org/officeDocument/2006/relationships/hyperlink" Target="https://thunhoon.com/article/290428" TargetMode="External"/><Relationship Id="rId1684" Type="http://schemas.openxmlformats.org/officeDocument/2006/relationships/hyperlink" Target="https://thunhoon.com/article/290428" TargetMode="External"/><Relationship Id="rId1685" Type="http://schemas.openxmlformats.org/officeDocument/2006/relationships/hyperlink" Target="https://thunhoon.com/article/290428" TargetMode="External"/><Relationship Id="rId888" Type="http://schemas.openxmlformats.org/officeDocument/2006/relationships/hyperlink" Target="https://thunhoon.com/article/288394" TargetMode="External"/><Relationship Id="rId887" Type="http://schemas.openxmlformats.org/officeDocument/2006/relationships/hyperlink" Target="https://thunhoon.com/article/288394" TargetMode="External"/><Relationship Id="rId886" Type="http://schemas.openxmlformats.org/officeDocument/2006/relationships/hyperlink" Target="https://thunhoon.com/article/288382" TargetMode="External"/><Relationship Id="rId885" Type="http://schemas.openxmlformats.org/officeDocument/2006/relationships/hyperlink" Target="https://thunhoon.com/article/288382" TargetMode="External"/><Relationship Id="rId889" Type="http://schemas.openxmlformats.org/officeDocument/2006/relationships/hyperlink" Target="https://thunhoon.com/article/288397" TargetMode="External"/><Relationship Id="rId880" Type="http://schemas.openxmlformats.org/officeDocument/2006/relationships/hyperlink" Target="https://thunhoon.com/article/288371" TargetMode="External"/><Relationship Id="rId884" Type="http://schemas.openxmlformats.org/officeDocument/2006/relationships/hyperlink" Target="https://thunhoon.com/article/288382" TargetMode="External"/><Relationship Id="rId883" Type="http://schemas.openxmlformats.org/officeDocument/2006/relationships/hyperlink" Target="https://thunhoon.com/article/288380" TargetMode="External"/><Relationship Id="rId882" Type="http://schemas.openxmlformats.org/officeDocument/2006/relationships/hyperlink" Target="https://thunhoon.com/article/288375" TargetMode="External"/><Relationship Id="rId881" Type="http://schemas.openxmlformats.org/officeDocument/2006/relationships/hyperlink" Target="https://thunhoon.com/article/288373" TargetMode="External"/><Relationship Id="rId877" Type="http://schemas.openxmlformats.org/officeDocument/2006/relationships/hyperlink" Target="https://thunhoon.com/article/288366" TargetMode="External"/><Relationship Id="rId876" Type="http://schemas.openxmlformats.org/officeDocument/2006/relationships/hyperlink" Target="https://thunhoon.com/article/288365" TargetMode="External"/><Relationship Id="rId875" Type="http://schemas.openxmlformats.org/officeDocument/2006/relationships/hyperlink" Target="https://thunhoon.com/article/288365" TargetMode="External"/><Relationship Id="rId874" Type="http://schemas.openxmlformats.org/officeDocument/2006/relationships/hyperlink" Target="https://thunhoon.com/article/288365" TargetMode="External"/><Relationship Id="rId879" Type="http://schemas.openxmlformats.org/officeDocument/2006/relationships/hyperlink" Target="https://thunhoon.com/article/288371" TargetMode="External"/><Relationship Id="rId878" Type="http://schemas.openxmlformats.org/officeDocument/2006/relationships/hyperlink" Target="https://thunhoon.com/article/288366" TargetMode="External"/><Relationship Id="rId873" Type="http://schemas.openxmlformats.org/officeDocument/2006/relationships/hyperlink" Target="https://thunhoon.com/article/288364" TargetMode="External"/><Relationship Id="rId872" Type="http://schemas.openxmlformats.org/officeDocument/2006/relationships/hyperlink" Target="https://thunhoon.com/article/288362" TargetMode="External"/><Relationship Id="rId871" Type="http://schemas.openxmlformats.org/officeDocument/2006/relationships/hyperlink" Target="https://thunhoon.com/article/288354" TargetMode="External"/><Relationship Id="rId870" Type="http://schemas.openxmlformats.org/officeDocument/2006/relationships/hyperlink" Target="https://thunhoon.com/article/288354" TargetMode="External"/><Relationship Id="rId1653" Type="http://schemas.openxmlformats.org/officeDocument/2006/relationships/hyperlink" Target="https://thunhoon.com/article/290352" TargetMode="External"/><Relationship Id="rId2984" Type="http://schemas.openxmlformats.org/officeDocument/2006/relationships/hyperlink" Target="https://thunhoon.com/article/293329" TargetMode="External"/><Relationship Id="rId1654" Type="http://schemas.openxmlformats.org/officeDocument/2006/relationships/hyperlink" Target="https://thunhoon.com/article/290352" TargetMode="External"/><Relationship Id="rId2985" Type="http://schemas.openxmlformats.org/officeDocument/2006/relationships/hyperlink" Target="https://thunhoon.com/article/293330" TargetMode="External"/><Relationship Id="rId1655" Type="http://schemas.openxmlformats.org/officeDocument/2006/relationships/hyperlink" Target="https://thunhoon.com/article/290353" TargetMode="External"/><Relationship Id="rId2986" Type="http://schemas.openxmlformats.org/officeDocument/2006/relationships/hyperlink" Target="https://thunhoon.com/article/293330" TargetMode="External"/><Relationship Id="rId1656" Type="http://schemas.openxmlformats.org/officeDocument/2006/relationships/hyperlink" Target="https://thunhoon.com/article/290356" TargetMode="External"/><Relationship Id="rId2987" Type="http://schemas.openxmlformats.org/officeDocument/2006/relationships/hyperlink" Target="https://thunhoon.com/article/293338" TargetMode="External"/><Relationship Id="rId1657" Type="http://schemas.openxmlformats.org/officeDocument/2006/relationships/hyperlink" Target="https://thunhoon.com/article/290363" TargetMode="External"/><Relationship Id="rId2988" Type="http://schemas.openxmlformats.org/officeDocument/2006/relationships/hyperlink" Target="https://thunhoon.com/article/293339" TargetMode="External"/><Relationship Id="rId1658" Type="http://schemas.openxmlformats.org/officeDocument/2006/relationships/hyperlink" Target="https://thunhoon.com/article/290363" TargetMode="External"/><Relationship Id="rId2989" Type="http://schemas.openxmlformats.org/officeDocument/2006/relationships/hyperlink" Target="https://thunhoon.com/article/293339" TargetMode="External"/><Relationship Id="rId1659" Type="http://schemas.openxmlformats.org/officeDocument/2006/relationships/hyperlink" Target="https://thunhoon.com/article/290370" TargetMode="External"/><Relationship Id="rId829" Type="http://schemas.openxmlformats.org/officeDocument/2006/relationships/hyperlink" Target="https://thunhoon.com/article/288262" TargetMode="External"/><Relationship Id="rId828" Type="http://schemas.openxmlformats.org/officeDocument/2006/relationships/hyperlink" Target="https://thunhoon.com/article/288268" TargetMode="External"/><Relationship Id="rId827" Type="http://schemas.openxmlformats.org/officeDocument/2006/relationships/hyperlink" Target="https://thunhoon.com/article/288260" TargetMode="External"/><Relationship Id="rId822" Type="http://schemas.openxmlformats.org/officeDocument/2006/relationships/hyperlink" Target="https://thunhoon.com/article/288252" TargetMode="External"/><Relationship Id="rId821" Type="http://schemas.openxmlformats.org/officeDocument/2006/relationships/hyperlink" Target="https://thunhoon.com/article/288250" TargetMode="External"/><Relationship Id="rId820" Type="http://schemas.openxmlformats.org/officeDocument/2006/relationships/hyperlink" Target="https://thunhoon.com/article/288249" TargetMode="External"/><Relationship Id="rId826" Type="http://schemas.openxmlformats.org/officeDocument/2006/relationships/hyperlink" Target="https://thunhoon.com/article/288259" TargetMode="External"/><Relationship Id="rId825" Type="http://schemas.openxmlformats.org/officeDocument/2006/relationships/hyperlink" Target="https://thunhoon.com/article/288259" TargetMode="External"/><Relationship Id="rId824" Type="http://schemas.openxmlformats.org/officeDocument/2006/relationships/hyperlink" Target="https://thunhoon.com/article/288255" TargetMode="External"/><Relationship Id="rId823" Type="http://schemas.openxmlformats.org/officeDocument/2006/relationships/hyperlink" Target="https://thunhoon.com/article/288255" TargetMode="External"/><Relationship Id="rId2980" Type="http://schemas.openxmlformats.org/officeDocument/2006/relationships/hyperlink" Target="https://thunhoon.com/article/293326" TargetMode="External"/><Relationship Id="rId1650" Type="http://schemas.openxmlformats.org/officeDocument/2006/relationships/hyperlink" Target="https://thunhoon.com/article/290359" TargetMode="External"/><Relationship Id="rId2981" Type="http://schemas.openxmlformats.org/officeDocument/2006/relationships/hyperlink" Target="https://thunhoon.com/article/293326" TargetMode="External"/><Relationship Id="rId1651" Type="http://schemas.openxmlformats.org/officeDocument/2006/relationships/hyperlink" Target="https://thunhoon.com/article/290349" TargetMode="External"/><Relationship Id="rId2982" Type="http://schemas.openxmlformats.org/officeDocument/2006/relationships/hyperlink" Target="https://thunhoon.com/article/293328" TargetMode="External"/><Relationship Id="rId1652" Type="http://schemas.openxmlformats.org/officeDocument/2006/relationships/hyperlink" Target="https://thunhoon.com/article/290349" TargetMode="External"/><Relationship Id="rId2983" Type="http://schemas.openxmlformats.org/officeDocument/2006/relationships/hyperlink" Target="https://thunhoon.com/article/293329" TargetMode="External"/><Relationship Id="rId1642" Type="http://schemas.openxmlformats.org/officeDocument/2006/relationships/hyperlink" Target="https://thunhoon.com/article/290327" TargetMode="External"/><Relationship Id="rId2973" Type="http://schemas.openxmlformats.org/officeDocument/2006/relationships/hyperlink" Target="https://thunhoon.com/article/293318" TargetMode="External"/><Relationship Id="rId1643" Type="http://schemas.openxmlformats.org/officeDocument/2006/relationships/hyperlink" Target="https://thunhoon.com/article/290329" TargetMode="External"/><Relationship Id="rId2974" Type="http://schemas.openxmlformats.org/officeDocument/2006/relationships/hyperlink" Target="https://thunhoon.com/article/293318" TargetMode="External"/><Relationship Id="rId1644" Type="http://schemas.openxmlformats.org/officeDocument/2006/relationships/hyperlink" Target="https://thunhoon.com/article/290333" TargetMode="External"/><Relationship Id="rId2975" Type="http://schemas.openxmlformats.org/officeDocument/2006/relationships/hyperlink" Target="https://thunhoon.com/article/293322" TargetMode="External"/><Relationship Id="rId1645" Type="http://schemas.openxmlformats.org/officeDocument/2006/relationships/hyperlink" Target="https://thunhoon.com/article/290333" TargetMode="External"/><Relationship Id="rId2976" Type="http://schemas.openxmlformats.org/officeDocument/2006/relationships/hyperlink" Target="https://thunhoon.com/article/293323" TargetMode="External"/><Relationship Id="rId1646" Type="http://schemas.openxmlformats.org/officeDocument/2006/relationships/hyperlink" Target="https://thunhoon.com/article/290333" TargetMode="External"/><Relationship Id="rId2977" Type="http://schemas.openxmlformats.org/officeDocument/2006/relationships/hyperlink" Target="https://thunhoon.com/article/293323" TargetMode="External"/><Relationship Id="rId1647" Type="http://schemas.openxmlformats.org/officeDocument/2006/relationships/hyperlink" Target="https://thunhoon.com/article/290340" TargetMode="External"/><Relationship Id="rId2978" Type="http://schemas.openxmlformats.org/officeDocument/2006/relationships/hyperlink" Target="https://thunhoon.com/article/293323" TargetMode="External"/><Relationship Id="rId1648" Type="http://schemas.openxmlformats.org/officeDocument/2006/relationships/hyperlink" Target="https://thunhoon.com/article/290358" TargetMode="External"/><Relationship Id="rId2979" Type="http://schemas.openxmlformats.org/officeDocument/2006/relationships/hyperlink" Target="https://thunhoon.com/article/293325" TargetMode="External"/><Relationship Id="rId1649" Type="http://schemas.openxmlformats.org/officeDocument/2006/relationships/hyperlink" Target="https://thunhoon.com/article/290358" TargetMode="External"/><Relationship Id="rId819" Type="http://schemas.openxmlformats.org/officeDocument/2006/relationships/hyperlink" Target="https://thunhoon.com/article/288249" TargetMode="External"/><Relationship Id="rId818" Type="http://schemas.openxmlformats.org/officeDocument/2006/relationships/hyperlink" Target="https://thunhoon.com/article/288249" TargetMode="External"/><Relationship Id="rId817" Type="http://schemas.openxmlformats.org/officeDocument/2006/relationships/hyperlink" Target="https://thunhoon.com/article/288238" TargetMode="External"/><Relationship Id="rId816" Type="http://schemas.openxmlformats.org/officeDocument/2006/relationships/hyperlink" Target="https://thunhoon.com/article/288238" TargetMode="External"/><Relationship Id="rId811" Type="http://schemas.openxmlformats.org/officeDocument/2006/relationships/hyperlink" Target="https://thunhoon.com/article/288230" TargetMode="External"/><Relationship Id="rId810" Type="http://schemas.openxmlformats.org/officeDocument/2006/relationships/hyperlink" Target="https://thunhoon.com/article/288230" TargetMode="External"/><Relationship Id="rId815" Type="http://schemas.openxmlformats.org/officeDocument/2006/relationships/hyperlink" Target="https://thunhoon.com/article/288237" TargetMode="External"/><Relationship Id="rId814" Type="http://schemas.openxmlformats.org/officeDocument/2006/relationships/hyperlink" Target="https://thunhoon.com/article/288234" TargetMode="External"/><Relationship Id="rId813" Type="http://schemas.openxmlformats.org/officeDocument/2006/relationships/hyperlink" Target="https://thunhoon.com/article/288234" TargetMode="External"/><Relationship Id="rId812" Type="http://schemas.openxmlformats.org/officeDocument/2006/relationships/hyperlink" Target="https://thunhoon.com/article/288230" TargetMode="External"/><Relationship Id="rId2970" Type="http://schemas.openxmlformats.org/officeDocument/2006/relationships/hyperlink" Target="https://thunhoon.com/article/293311" TargetMode="External"/><Relationship Id="rId1640" Type="http://schemas.openxmlformats.org/officeDocument/2006/relationships/hyperlink" Target="https://thunhoon.com/article/290327" TargetMode="External"/><Relationship Id="rId2971" Type="http://schemas.openxmlformats.org/officeDocument/2006/relationships/hyperlink" Target="https://thunhoon.com/article/293313" TargetMode="External"/><Relationship Id="rId1641" Type="http://schemas.openxmlformats.org/officeDocument/2006/relationships/hyperlink" Target="https://thunhoon.com/article/290327" TargetMode="External"/><Relationship Id="rId2972" Type="http://schemas.openxmlformats.org/officeDocument/2006/relationships/hyperlink" Target="https://thunhoon.com/article/293317" TargetMode="External"/><Relationship Id="rId1675" Type="http://schemas.openxmlformats.org/officeDocument/2006/relationships/hyperlink" Target="https://thunhoon.com/article/290395" TargetMode="External"/><Relationship Id="rId1676" Type="http://schemas.openxmlformats.org/officeDocument/2006/relationships/hyperlink" Target="https://thunhoon.com/article/290395" TargetMode="External"/><Relationship Id="rId1677" Type="http://schemas.openxmlformats.org/officeDocument/2006/relationships/hyperlink" Target="https://thunhoon.com/article/290399" TargetMode="External"/><Relationship Id="rId1678" Type="http://schemas.openxmlformats.org/officeDocument/2006/relationships/hyperlink" Target="https://thunhoon.com/article/290399" TargetMode="External"/><Relationship Id="rId1679" Type="http://schemas.openxmlformats.org/officeDocument/2006/relationships/hyperlink" Target="https://thunhoon.com/article/290402" TargetMode="External"/><Relationship Id="rId849" Type="http://schemas.openxmlformats.org/officeDocument/2006/relationships/hyperlink" Target="https://thunhoon.com/article/288306" TargetMode="External"/><Relationship Id="rId844" Type="http://schemas.openxmlformats.org/officeDocument/2006/relationships/hyperlink" Target="https://thunhoon.com/article/288296" TargetMode="External"/><Relationship Id="rId843" Type="http://schemas.openxmlformats.org/officeDocument/2006/relationships/hyperlink" Target="https://thunhoon.com/article/288291" TargetMode="External"/><Relationship Id="rId842" Type="http://schemas.openxmlformats.org/officeDocument/2006/relationships/hyperlink" Target="https://thunhoon.com/article/288290" TargetMode="External"/><Relationship Id="rId841" Type="http://schemas.openxmlformats.org/officeDocument/2006/relationships/hyperlink" Target="https://thunhoon.com/article/288290" TargetMode="External"/><Relationship Id="rId848" Type="http://schemas.openxmlformats.org/officeDocument/2006/relationships/hyperlink" Target="https://thunhoon.com/article/288299" TargetMode="External"/><Relationship Id="rId847" Type="http://schemas.openxmlformats.org/officeDocument/2006/relationships/hyperlink" Target="https://thunhoon.com/article/288299" TargetMode="External"/><Relationship Id="rId846" Type="http://schemas.openxmlformats.org/officeDocument/2006/relationships/hyperlink" Target="https://thunhoon.com/article/288299" TargetMode="External"/><Relationship Id="rId845" Type="http://schemas.openxmlformats.org/officeDocument/2006/relationships/hyperlink" Target="https://thunhoon.com/article/288296" TargetMode="External"/><Relationship Id="rId1670" Type="http://schemas.openxmlformats.org/officeDocument/2006/relationships/hyperlink" Target="https://thunhoon.com/article/290392" TargetMode="External"/><Relationship Id="rId840" Type="http://schemas.openxmlformats.org/officeDocument/2006/relationships/hyperlink" Target="https://thunhoon.com/article/288290" TargetMode="External"/><Relationship Id="rId1671" Type="http://schemas.openxmlformats.org/officeDocument/2006/relationships/hyperlink" Target="https://thunhoon.com/article/290392" TargetMode="External"/><Relationship Id="rId1672" Type="http://schemas.openxmlformats.org/officeDocument/2006/relationships/hyperlink" Target="https://thunhoon.com/article/290392" TargetMode="External"/><Relationship Id="rId1673" Type="http://schemas.openxmlformats.org/officeDocument/2006/relationships/hyperlink" Target="https://thunhoon.com/article/290394" TargetMode="External"/><Relationship Id="rId1674" Type="http://schemas.openxmlformats.org/officeDocument/2006/relationships/hyperlink" Target="https://thunhoon.com/article/290395" TargetMode="External"/><Relationship Id="rId1664" Type="http://schemas.openxmlformats.org/officeDocument/2006/relationships/hyperlink" Target="https://thunhoon.com/article/290380" TargetMode="External"/><Relationship Id="rId2995" Type="http://schemas.openxmlformats.org/officeDocument/2006/relationships/hyperlink" Target="https://thunhoon.com/article/293345" TargetMode="External"/><Relationship Id="rId1665" Type="http://schemas.openxmlformats.org/officeDocument/2006/relationships/hyperlink" Target="https://thunhoon.com/article/290385" TargetMode="External"/><Relationship Id="rId2996" Type="http://schemas.openxmlformats.org/officeDocument/2006/relationships/hyperlink" Target="https://thunhoon.com/article/293345" TargetMode="External"/><Relationship Id="rId1666" Type="http://schemas.openxmlformats.org/officeDocument/2006/relationships/hyperlink" Target="https://thunhoon.com/article/290388" TargetMode="External"/><Relationship Id="rId2997" Type="http://schemas.openxmlformats.org/officeDocument/2006/relationships/hyperlink" Target="https://thunhoon.com/article/293345" TargetMode="External"/><Relationship Id="rId1667" Type="http://schemas.openxmlformats.org/officeDocument/2006/relationships/hyperlink" Target="https://thunhoon.com/article/290391" TargetMode="External"/><Relationship Id="rId2998" Type="http://schemas.openxmlformats.org/officeDocument/2006/relationships/hyperlink" Target="https://thunhoon.com/article/293349" TargetMode="External"/><Relationship Id="rId1668" Type="http://schemas.openxmlformats.org/officeDocument/2006/relationships/hyperlink" Target="https://thunhoon.com/article/290391" TargetMode="External"/><Relationship Id="rId2999" Type="http://schemas.openxmlformats.org/officeDocument/2006/relationships/hyperlink" Target="https://thunhoon.com/article/293349" TargetMode="External"/><Relationship Id="rId1669" Type="http://schemas.openxmlformats.org/officeDocument/2006/relationships/hyperlink" Target="https://thunhoon.com/article/290392" TargetMode="External"/><Relationship Id="rId839" Type="http://schemas.openxmlformats.org/officeDocument/2006/relationships/hyperlink" Target="https://thunhoon.com/article/288289" TargetMode="External"/><Relationship Id="rId838" Type="http://schemas.openxmlformats.org/officeDocument/2006/relationships/hyperlink" Target="https://thunhoon.com/article/288286" TargetMode="External"/><Relationship Id="rId833" Type="http://schemas.openxmlformats.org/officeDocument/2006/relationships/hyperlink" Target="https://thunhoon.com/article/288277" TargetMode="External"/><Relationship Id="rId832" Type="http://schemas.openxmlformats.org/officeDocument/2006/relationships/hyperlink" Target="https://thunhoon.com/article/288276" TargetMode="External"/><Relationship Id="rId831" Type="http://schemas.openxmlformats.org/officeDocument/2006/relationships/hyperlink" Target="https://thunhoon.com/article/288275" TargetMode="External"/><Relationship Id="rId830" Type="http://schemas.openxmlformats.org/officeDocument/2006/relationships/hyperlink" Target="https://thunhoon.com/article/288275" TargetMode="External"/><Relationship Id="rId837" Type="http://schemas.openxmlformats.org/officeDocument/2006/relationships/hyperlink" Target="https://thunhoon.com/article/288280" TargetMode="External"/><Relationship Id="rId836" Type="http://schemas.openxmlformats.org/officeDocument/2006/relationships/hyperlink" Target="https://thunhoon.com/article/288280" TargetMode="External"/><Relationship Id="rId835" Type="http://schemas.openxmlformats.org/officeDocument/2006/relationships/hyperlink" Target="https://thunhoon.com/article/288278" TargetMode="External"/><Relationship Id="rId834" Type="http://schemas.openxmlformats.org/officeDocument/2006/relationships/hyperlink" Target="https://thunhoon.com/article/288278" TargetMode="External"/><Relationship Id="rId2990" Type="http://schemas.openxmlformats.org/officeDocument/2006/relationships/hyperlink" Target="https://thunhoon.com/article/293340" TargetMode="External"/><Relationship Id="rId1660" Type="http://schemas.openxmlformats.org/officeDocument/2006/relationships/hyperlink" Target="https://thunhoon.com/article/290372" TargetMode="External"/><Relationship Id="rId2991" Type="http://schemas.openxmlformats.org/officeDocument/2006/relationships/hyperlink" Target="https://thunhoon.com/article/293340" TargetMode="External"/><Relationship Id="rId1661" Type="http://schemas.openxmlformats.org/officeDocument/2006/relationships/hyperlink" Target="https://thunhoon.com/article/290372" TargetMode="External"/><Relationship Id="rId2992" Type="http://schemas.openxmlformats.org/officeDocument/2006/relationships/hyperlink" Target="https://thunhoon.com/article/293341" TargetMode="External"/><Relationship Id="rId1662" Type="http://schemas.openxmlformats.org/officeDocument/2006/relationships/hyperlink" Target="https://thunhoon.com/article/290376" TargetMode="External"/><Relationship Id="rId2993" Type="http://schemas.openxmlformats.org/officeDocument/2006/relationships/hyperlink" Target="https://thunhoon.com/article/293342" TargetMode="External"/><Relationship Id="rId1663" Type="http://schemas.openxmlformats.org/officeDocument/2006/relationships/hyperlink" Target="https://thunhoon.com/article/290380" TargetMode="External"/><Relationship Id="rId2994" Type="http://schemas.openxmlformats.org/officeDocument/2006/relationships/hyperlink" Target="https://thunhoon.com/article/293342" TargetMode="External"/><Relationship Id="rId6506" Type="http://schemas.openxmlformats.org/officeDocument/2006/relationships/hyperlink" Target="https://www.bangkokbiznews.com/finance/stock/1139595" TargetMode="External"/><Relationship Id="rId7838" Type="http://schemas.openxmlformats.org/officeDocument/2006/relationships/hyperlink" Target="https://www.bangkokbiznews.com/finance/stock/1116755" TargetMode="External"/><Relationship Id="rId6507" Type="http://schemas.openxmlformats.org/officeDocument/2006/relationships/hyperlink" Target="https://www.bangkokbiznews.com/finance/stock/1139586" TargetMode="External"/><Relationship Id="rId7837" Type="http://schemas.openxmlformats.org/officeDocument/2006/relationships/hyperlink" Target="https://www.bangkokbiznews.com/finance/stock/1116755" TargetMode="External"/><Relationship Id="rId6504" Type="http://schemas.openxmlformats.org/officeDocument/2006/relationships/hyperlink" Target="https://www.bangkokbiznews.com/finance/stock/1139600" TargetMode="External"/><Relationship Id="rId7836" Type="http://schemas.openxmlformats.org/officeDocument/2006/relationships/hyperlink" Target="https://www.bangkokbiznews.com/finance/stock/1116776" TargetMode="External"/><Relationship Id="rId6505" Type="http://schemas.openxmlformats.org/officeDocument/2006/relationships/hyperlink" Target="https://www.bangkokbiznews.com/finance/stock/1139595" TargetMode="External"/><Relationship Id="rId7835" Type="http://schemas.openxmlformats.org/officeDocument/2006/relationships/hyperlink" Target="https://www.bangkokbiznews.com/finance/stock/1116776" TargetMode="External"/><Relationship Id="rId6508" Type="http://schemas.openxmlformats.org/officeDocument/2006/relationships/hyperlink" Target="https://www.bangkokbiznews.com/finance/stock/1139567" TargetMode="External"/><Relationship Id="rId6509" Type="http://schemas.openxmlformats.org/officeDocument/2006/relationships/hyperlink" Target="https://www.bangkokbiznews.com/finance/stock/1139510" TargetMode="External"/><Relationship Id="rId7839" Type="http://schemas.openxmlformats.org/officeDocument/2006/relationships/hyperlink" Target="https://www.bangkokbiznews.com/finance/stock/1116747" TargetMode="External"/><Relationship Id="rId7830" Type="http://schemas.openxmlformats.org/officeDocument/2006/relationships/hyperlink" Target="https://www.bangkokbiznews.com/finance/stock/1117071" TargetMode="External"/><Relationship Id="rId6502" Type="http://schemas.openxmlformats.org/officeDocument/2006/relationships/hyperlink" Target="https://www.bangkokbiznews.com/finance/stock/1139666" TargetMode="External"/><Relationship Id="rId7834" Type="http://schemas.openxmlformats.org/officeDocument/2006/relationships/hyperlink" Target="https://www.bangkokbiznews.com/finance/stock/1116758" TargetMode="External"/><Relationship Id="rId6503" Type="http://schemas.openxmlformats.org/officeDocument/2006/relationships/hyperlink" Target="https://www.bangkokbiznews.com/finance/stock/1139600" TargetMode="External"/><Relationship Id="rId7833" Type="http://schemas.openxmlformats.org/officeDocument/2006/relationships/hyperlink" Target="https://www.bangkokbiznews.com/finance/stock/1116758" TargetMode="External"/><Relationship Id="rId6500" Type="http://schemas.openxmlformats.org/officeDocument/2006/relationships/hyperlink" Target="https://www.bangkokbiznews.com/finance/stock/1139668" TargetMode="External"/><Relationship Id="rId7832" Type="http://schemas.openxmlformats.org/officeDocument/2006/relationships/hyperlink" Target="https://www.bangkokbiznews.com/finance/stock/1116900" TargetMode="External"/><Relationship Id="rId6501" Type="http://schemas.openxmlformats.org/officeDocument/2006/relationships/hyperlink" Target="https://www.bangkokbiznews.com/finance/stock/1139666" TargetMode="External"/><Relationship Id="rId7831" Type="http://schemas.openxmlformats.org/officeDocument/2006/relationships/hyperlink" Target="https://www.bangkokbiznews.com/finance/stock/1116932" TargetMode="External"/><Relationship Id="rId7827" Type="http://schemas.openxmlformats.org/officeDocument/2006/relationships/hyperlink" Target="https://www.bangkokbiznews.com/finance/stock/1117103" TargetMode="External"/><Relationship Id="rId7826" Type="http://schemas.openxmlformats.org/officeDocument/2006/relationships/hyperlink" Target="https://www.bangkokbiznews.com/finance/stock/1117163" TargetMode="External"/><Relationship Id="rId7825" Type="http://schemas.openxmlformats.org/officeDocument/2006/relationships/hyperlink" Target="https://www.bangkokbiznews.com/finance/stock/1117170" TargetMode="External"/><Relationship Id="rId7824" Type="http://schemas.openxmlformats.org/officeDocument/2006/relationships/hyperlink" Target="https://www.bangkokbiznews.com/finance/stock/1117178" TargetMode="External"/><Relationship Id="rId7829" Type="http://schemas.openxmlformats.org/officeDocument/2006/relationships/hyperlink" Target="https://www.bangkokbiznews.com/finance/stock/1117077" TargetMode="External"/><Relationship Id="rId7828" Type="http://schemas.openxmlformats.org/officeDocument/2006/relationships/hyperlink" Target="https://www.bangkokbiznews.com/finance/stock/1117148" TargetMode="External"/><Relationship Id="rId7823" Type="http://schemas.openxmlformats.org/officeDocument/2006/relationships/hyperlink" Target="https://www.bangkokbiznews.com/finance/stock/1117245" TargetMode="External"/><Relationship Id="rId7822" Type="http://schemas.openxmlformats.org/officeDocument/2006/relationships/hyperlink" Target="https://www.bangkokbiznews.com/finance/stock/1117251" TargetMode="External"/><Relationship Id="rId7821" Type="http://schemas.openxmlformats.org/officeDocument/2006/relationships/hyperlink" Target="https://www.bangkokbiznews.com/finance/stock/1117253" TargetMode="External"/><Relationship Id="rId7820" Type="http://schemas.openxmlformats.org/officeDocument/2006/relationships/hyperlink" Target="https://www.bangkokbiznews.com/finance/stock/1117254" TargetMode="External"/><Relationship Id="rId6528" Type="http://schemas.openxmlformats.org/officeDocument/2006/relationships/hyperlink" Target="https://www.bangkokbiznews.com/finance/stock/1139369" TargetMode="External"/><Relationship Id="rId6529" Type="http://schemas.openxmlformats.org/officeDocument/2006/relationships/hyperlink" Target="https://www.bangkokbiznews.com/finance/stock/1139369" TargetMode="External"/><Relationship Id="rId7859" Type="http://schemas.openxmlformats.org/officeDocument/2006/relationships/hyperlink" Target="https://www.bangkokbiznews.com/finance/stock/1116099" TargetMode="External"/><Relationship Id="rId6526" Type="http://schemas.openxmlformats.org/officeDocument/2006/relationships/hyperlink" Target="https://www.bangkokbiznews.com/finance/stock/1139425" TargetMode="External"/><Relationship Id="rId7858" Type="http://schemas.openxmlformats.org/officeDocument/2006/relationships/hyperlink" Target="https://www.bangkokbiznews.com/finance/stock/1116099" TargetMode="External"/><Relationship Id="rId6527" Type="http://schemas.openxmlformats.org/officeDocument/2006/relationships/hyperlink" Target="https://www.bangkokbiznews.com/finance/stock/1139421" TargetMode="External"/><Relationship Id="rId7857" Type="http://schemas.openxmlformats.org/officeDocument/2006/relationships/hyperlink" Target="https://www.bangkokbiznews.com/finance/stock/1116112" TargetMode="External"/><Relationship Id="rId6520" Type="http://schemas.openxmlformats.org/officeDocument/2006/relationships/hyperlink" Target="https://www.bangkokbiznews.com/finance/stock/1139450" TargetMode="External"/><Relationship Id="rId7852" Type="http://schemas.openxmlformats.org/officeDocument/2006/relationships/hyperlink" Target="https://www.bangkokbiznews.com/finance/stock/1116341" TargetMode="External"/><Relationship Id="rId6521" Type="http://schemas.openxmlformats.org/officeDocument/2006/relationships/hyperlink" Target="https://www.bangkokbiznews.com/finance/stock/1139450" TargetMode="External"/><Relationship Id="rId7851" Type="http://schemas.openxmlformats.org/officeDocument/2006/relationships/hyperlink" Target="https://www.bangkokbiznews.com/finance/stock/1116365" TargetMode="External"/><Relationship Id="rId7850" Type="http://schemas.openxmlformats.org/officeDocument/2006/relationships/hyperlink" Target="https://www.bangkokbiznews.com/finance/stock/1116365" TargetMode="External"/><Relationship Id="rId6524" Type="http://schemas.openxmlformats.org/officeDocument/2006/relationships/hyperlink" Target="https://www.bangkokbiznews.com/finance/stock/1139435" TargetMode="External"/><Relationship Id="rId7856" Type="http://schemas.openxmlformats.org/officeDocument/2006/relationships/hyperlink" Target="https://www.bangkokbiznews.com/finance/stock/1116227" TargetMode="External"/><Relationship Id="rId6525" Type="http://schemas.openxmlformats.org/officeDocument/2006/relationships/hyperlink" Target="https://www.bangkokbiznews.com/finance/stock/1139435" TargetMode="External"/><Relationship Id="rId7855" Type="http://schemas.openxmlformats.org/officeDocument/2006/relationships/hyperlink" Target="https://www.bangkokbiznews.com/finance/stock/1116194" TargetMode="External"/><Relationship Id="rId6522" Type="http://schemas.openxmlformats.org/officeDocument/2006/relationships/hyperlink" Target="https://www.bangkokbiznews.com/finance/stock/1139448" TargetMode="External"/><Relationship Id="rId7854" Type="http://schemas.openxmlformats.org/officeDocument/2006/relationships/hyperlink" Target="https://www.bangkokbiznews.com/finance/stock/1116340" TargetMode="External"/><Relationship Id="rId6523" Type="http://schemas.openxmlformats.org/officeDocument/2006/relationships/hyperlink" Target="https://www.bangkokbiznews.com/finance/stock/1139444" TargetMode="External"/><Relationship Id="rId7853" Type="http://schemas.openxmlformats.org/officeDocument/2006/relationships/hyperlink" Target="https://www.bangkokbiznews.com/finance/stock/1116341" TargetMode="External"/><Relationship Id="rId6517" Type="http://schemas.openxmlformats.org/officeDocument/2006/relationships/hyperlink" Target="https://www.bangkokbiznews.com/finance/stock/1139459" TargetMode="External"/><Relationship Id="rId7849" Type="http://schemas.openxmlformats.org/officeDocument/2006/relationships/hyperlink" Target="https://www.bangkokbiznews.com/finance/stock/1116365" TargetMode="External"/><Relationship Id="rId6518" Type="http://schemas.openxmlformats.org/officeDocument/2006/relationships/hyperlink" Target="https://www.bangkokbiznews.com/finance/stock/1139456" TargetMode="External"/><Relationship Id="rId7848" Type="http://schemas.openxmlformats.org/officeDocument/2006/relationships/hyperlink" Target="https://www.bangkokbiznews.com/finance/stock/1116369" TargetMode="External"/><Relationship Id="rId6515" Type="http://schemas.openxmlformats.org/officeDocument/2006/relationships/hyperlink" Target="https://www.bangkokbiznews.com/finance/stock/1139495" TargetMode="External"/><Relationship Id="rId7847" Type="http://schemas.openxmlformats.org/officeDocument/2006/relationships/hyperlink" Target="https://www.bangkokbiznews.com/finance/stock/1116369" TargetMode="External"/><Relationship Id="rId6516" Type="http://schemas.openxmlformats.org/officeDocument/2006/relationships/hyperlink" Target="https://www.bangkokbiznews.com/finance/stock/1139490" TargetMode="External"/><Relationship Id="rId7846" Type="http://schemas.openxmlformats.org/officeDocument/2006/relationships/hyperlink" Target="https://www.bangkokbiznews.com/finance/stock/1116371" TargetMode="External"/><Relationship Id="rId6519" Type="http://schemas.openxmlformats.org/officeDocument/2006/relationships/hyperlink" Target="https://www.bangkokbiznews.com/finance/stock/1139454" TargetMode="External"/><Relationship Id="rId7841" Type="http://schemas.openxmlformats.org/officeDocument/2006/relationships/hyperlink" Target="https://www.bangkokbiznews.com/finance/stock/1116557" TargetMode="External"/><Relationship Id="rId6510" Type="http://schemas.openxmlformats.org/officeDocument/2006/relationships/hyperlink" Target="https://www.bangkokbiznews.com/finance/stock/1139543" TargetMode="External"/><Relationship Id="rId7840" Type="http://schemas.openxmlformats.org/officeDocument/2006/relationships/hyperlink" Target="https://www.bangkokbiznews.com/finance/stock/1116696" TargetMode="External"/><Relationship Id="rId6513" Type="http://schemas.openxmlformats.org/officeDocument/2006/relationships/hyperlink" Target="https://www.bangkokbiznews.com/finance/stock/1139530" TargetMode="External"/><Relationship Id="rId7845" Type="http://schemas.openxmlformats.org/officeDocument/2006/relationships/hyperlink" Target="https://www.bangkokbiznews.com/finance/stock/1116367" TargetMode="External"/><Relationship Id="rId6514" Type="http://schemas.openxmlformats.org/officeDocument/2006/relationships/hyperlink" Target="https://www.bangkokbiznews.com/finance/stock/1139409" TargetMode="External"/><Relationship Id="rId7844" Type="http://schemas.openxmlformats.org/officeDocument/2006/relationships/hyperlink" Target="https://www.bangkokbiznews.com/finance/stock/1116367" TargetMode="External"/><Relationship Id="rId6511" Type="http://schemas.openxmlformats.org/officeDocument/2006/relationships/hyperlink" Target="https://www.bangkokbiznews.com/finance/stock/1139543" TargetMode="External"/><Relationship Id="rId7843" Type="http://schemas.openxmlformats.org/officeDocument/2006/relationships/hyperlink" Target="https://www.bangkokbiznews.com/finance/stock/1116466" TargetMode="External"/><Relationship Id="rId6512" Type="http://schemas.openxmlformats.org/officeDocument/2006/relationships/hyperlink" Target="https://www.bangkokbiznews.com/finance/stock/1139540" TargetMode="External"/><Relationship Id="rId7842" Type="http://schemas.openxmlformats.org/officeDocument/2006/relationships/hyperlink" Target="https://www.bangkokbiznews.com/finance/stock/1116544" TargetMode="External"/><Relationship Id="rId899" Type="http://schemas.openxmlformats.org/officeDocument/2006/relationships/hyperlink" Target="https://thunhoon.com/article/288423" TargetMode="External"/><Relationship Id="rId898" Type="http://schemas.openxmlformats.org/officeDocument/2006/relationships/hyperlink" Target="https://thunhoon.com/article/288423" TargetMode="External"/><Relationship Id="rId897" Type="http://schemas.openxmlformats.org/officeDocument/2006/relationships/hyperlink" Target="https://thunhoon.com/article/288421" TargetMode="External"/><Relationship Id="rId896" Type="http://schemas.openxmlformats.org/officeDocument/2006/relationships/hyperlink" Target="https://thunhoon.com/article/288416" TargetMode="External"/><Relationship Id="rId891" Type="http://schemas.openxmlformats.org/officeDocument/2006/relationships/hyperlink" Target="https://thunhoon.com/article/288397" TargetMode="External"/><Relationship Id="rId890" Type="http://schemas.openxmlformats.org/officeDocument/2006/relationships/hyperlink" Target="https://thunhoon.com/article/288397" TargetMode="External"/><Relationship Id="rId895" Type="http://schemas.openxmlformats.org/officeDocument/2006/relationships/hyperlink" Target="https://thunhoon.com/article/288406" TargetMode="External"/><Relationship Id="rId894" Type="http://schemas.openxmlformats.org/officeDocument/2006/relationships/hyperlink" Target="https://thunhoon.com/article/288406" TargetMode="External"/><Relationship Id="rId893" Type="http://schemas.openxmlformats.org/officeDocument/2006/relationships/hyperlink" Target="https://thunhoon.com/article/288401" TargetMode="External"/><Relationship Id="rId892" Type="http://schemas.openxmlformats.org/officeDocument/2006/relationships/hyperlink" Target="https://thunhoon.com/article/288399" TargetMode="External"/><Relationship Id="rId7816" Type="http://schemas.openxmlformats.org/officeDocument/2006/relationships/hyperlink" Target="https://www.bangkokbiznews.com/finance/stock/1117287" TargetMode="External"/><Relationship Id="rId7815" Type="http://schemas.openxmlformats.org/officeDocument/2006/relationships/hyperlink" Target="https://www.bangkokbiznews.com/finance/stock/1117317" TargetMode="External"/><Relationship Id="rId7814" Type="http://schemas.openxmlformats.org/officeDocument/2006/relationships/hyperlink" Target="https://www.bangkokbiznews.com/finance/stock/1117317" TargetMode="External"/><Relationship Id="rId7813" Type="http://schemas.openxmlformats.org/officeDocument/2006/relationships/hyperlink" Target="https://www.bangkokbiznews.com/finance/stock/1117292" TargetMode="External"/><Relationship Id="rId7819" Type="http://schemas.openxmlformats.org/officeDocument/2006/relationships/hyperlink" Target="https://www.bangkokbiznews.com/finance/stock/1117260" TargetMode="External"/><Relationship Id="rId7818" Type="http://schemas.openxmlformats.org/officeDocument/2006/relationships/hyperlink" Target="https://www.bangkokbiznews.com/finance/stock/1117278" TargetMode="External"/><Relationship Id="rId7817" Type="http://schemas.openxmlformats.org/officeDocument/2006/relationships/hyperlink" Target="https://www.bangkokbiznews.com/finance/stock/1117287" TargetMode="External"/><Relationship Id="rId7812" Type="http://schemas.openxmlformats.org/officeDocument/2006/relationships/hyperlink" Target="https://www.bangkokbiznews.com/finance/stock/1117292" TargetMode="External"/><Relationship Id="rId7811" Type="http://schemas.openxmlformats.org/officeDocument/2006/relationships/hyperlink" Target="https://www.bangkokbiznews.com/finance/stock/1117292" TargetMode="External"/><Relationship Id="rId7810" Type="http://schemas.openxmlformats.org/officeDocument/2006/relationships/hyperlink" Target="https://www.bangkokbiznews.com/finance/stock/1117433" TargetMode="External"/><Relationship Id="rId7805" Type="http://schemas.openxmlformats.org/officeDocument/2006/relationships/hyperlink" Target="https://www.bangkokbiznews.com/finance/stock/1117489" TargetMode="External"/><Relationship Id="rId7804" Type="http://schemas.openxmlformats.org/officeDocument/2006/relationships/hyperlink" Target="https://www.bangkokbiznews.com/finance/stock/1117498" TargetMode="External"/><Relationship Id="rId7803" Type="http://schemas.openxmlformats.org/officeDocument/2006/relationships/hyperlink" Target="https://www.bangkokbiznews.com/finance/stock/1117498" TargetMode="External"/><Relationship Id="rId7802" Type="http://schemas.openxmlformats.org/officeDocument/2006/relationships/hyperlink" Target="https://www.bangkokbiznews.com/finance/stock/1117642" TargetMode="External"/><Relationship Id="rId7809" Type="http://schemas.openxmlformats.org/officeDocument/2006/relationships/hyperlink" Target="https://www.bangkokbiznews.com/finance/stock/1117462" TargetMode="External"/><Relationship Id="rId7808" Type="http://schemas.openxmlformats.org/officeDocument/2006/relationships/hyperlink" Target="https://www.bangkokbiznews.com/finance/stock/1117462" TargetMode="External"/><Relationship Id="rId7807" Type="http://schemas.openxmlformats.org/officeDocument/2006/relationships/hyperlink" Target="https://www.bangkokbiznews.com/finance/stock/1117462" TargetMode="External"/><Relationship Id="rId7806" Type="http://schemas.openxmlformats.org/officeDocument/2006/relationships/hyperlink" Target="https://www.bangkokbiznews.com/finance/stock/1117474" TargetMode="External"/><Relationship Id="rId7801" Type="http://schemas.openxmlformats.org/officeDocument/2006/relationships/hyperlink" Target="https://www.bangkokbiznews.com/finance/stock/1117649" TargetMode="External"/><Relationship Id="rId7800" Type="http://schemas.openxmlformats.org/officeDocument/2006/relationships/hyperlink" Target="https://www.bangkokbiznews.com/finance/stock/11176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2" width="47.63"/>
    <col customWidth="1" min="3" max="3" width="78.5"/>
    <col customWidth="1" min="4" max="4" width="9.25"/>
    <col customWidth="1" min="5" max="5" width="16.63"/>
    <col customWidth="1" min="6" max="6" width="16.38"/>
    <col customWidth="1" min="7" max="7" width="9.88"/>
    <col customWidth="1" min="8" max="8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45534.0</v>
      </c>
      <c r="B2" s="5" t="s">
        <v>8</v>
      </c>
      <c r="C2" s="3" t="s">
        <v>9</v>
      </c>
      <c r="D2" s="6" t="str">
        <f>IFERROR(__xludf.DUMMYFUNCTION("REGEXEXTRACT(C2,""[A-Z]{2,}"")"),"TOP")</f>
        <v>TOP</v>
      </c>
      <c r="E2" s="3" t="s">
        <v>10</v>
      </c>
      <c r="F2" s="3" t="s">
        <v>11</v>
      </c>
      <c r="G2" s="3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45534.0</v>
      </c>
      <c r="B3" s="5" t="s">
        <v>13</v>
      </c>
      <c r="C3" s="3" t="s">
        <v>14</v>
      </c>
      <c r="D3" s="3" t="str">
        <f>IFERROR(__xludf.DUMMYFUNCTION("REGEXEXTRACT(C3,""[A-Z]{2,}"")"),"GPSC")</f>
        <v>GPSC</v>
      </c>
      <c r="E3" s="3" t="s">
        <v>15</v>
      </c>
      <c r="F3" s="3" t="s">
        <v>16</v>
      </c>
      <c r="G3" s="3" t="s">
        <v>17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45534.0</v>
      </c>
      <c r="B4" s="5" t="s">
        <v>18</v>
      </c>
      <c r="C4" s="3" t="s">
        <v>19</v>
      </c>
      <c r="D4" s="6" t="s">
        <v>20</v>
      </c>
      <c r="E4" s="3" t="s">
        <v>15</v>
      </c>
      <c r="F4" s="3" t="s">
        <v>16</v>
      </c>
      <c r="G4" s="3" t="s">
        <v>17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45534.0</v>
      </c>
      <c r="B5" s="5" t="s">
        <v>21</v>
      </c>
      <c r="C5" s="3" t="s">
        <v>22</v>
      </c>
      <c r="D5" s="6" t="str">
        <f>IFERROR(__xludf.DUMMYFUNCTION("REGEXEXTRACT(C5,""[A-Z]{2,}"")"),"IIG")</f>
        <v>IIG</v>
      </c>
      <c r="E5" s="3" t="s">
        <v>23</v>
      </c>
      <c r="F5" s="3" t="s">
        <v>24</v>
      </c>
      <c r="G5" s="3" t="s">
        <v>17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45534.0</v>
      </c>
      <c r="B6" s="5" t="s">
        <v>21</v>
      </c>
      <c r="C6" s="3" t="s">
        <v>22</v>
      </c>
      <c r="D6" s="6" t="str">
        <f>IFERROR(__xludf.DUMMYFUNCTION("REGEXEXTRACT(C6,""[A-Z]{2,}"")"),"IIG")</f>
        <v>IIG</v>
      </c>
      <c r="E6" s="3" t="s">
        <v>25</v>
      </c>
      <c r="F6" s="3" t="s">
        <v>26</v>
      </c>
      <c r="G6" s="3" t="s">
        <v>27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45534.0</v>
      </c>
      <c r="B7" s="5" t="s">
        <v>28</v>
      </c>
      <c r="C7" s="3" t="s">
        <v>29</v>
      </c>
      <c r="D7" s="6" t="str">
        <f>IFERROR(__xludf.DUMMYFUNCTION("REGEXEXTRACT(C7,""[A-Z]{2,}"")"),"SCGP")</f>
        <v>SCGP</v>
      </c>
      <c r="E7" s="3" t="s">
        <v>30</v>
      </c>
      <c r="F7" s="3" t="s">
        <v>31</v>
      </c>
      <c r="G7" s="3" t="s">
        <v>17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45534.0</v>
      </c>
      <c r="B8" s="5" t="s">
        <v>32</v>
      </c>
      <c r="C8" s="3" t="s">
        <v>33</v>
      </c>
      <c r="D8" s="6" t="str">
        <f>IFERROR(__xludf.DUMMYFUNCTION("REGEXEXTRACT(C8,""[A-Z]{2,}"")"),"TRUE")</f>
        <v>TRUE</v>
      </c>
      <c r="E8" s="3" t="s">
        <v>34</v>
      </c>
      <c r="F8" s="3" t="s">
        <v>35</v>
      </c>
      <c r="G8" s="3" t="s">
        <v>12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45534.0</v>
      </c>
      <c r="B9" s="5" t="s">
        <v>32</v>
      </c>
      <c r="C9" s="3" t="s">
        <v>33</v>
      </c>
      <c r="D9" s="6" t="str">
        <f>IFERROR(__xludf.DUMMYFUNCTION("REGEXEXTRACT(C9,""[A-Z]{2,}"")"),"TRUE")</f>
        <v>TRUE</v>
      </c>
      <c r="E9" s="3" t="s">
        <v>36</v>
      </c>
      <c r="F9" s="3" t="s">
        <v>37</v>
      </c>
      <c r="G9" s="3" t="s">
        <v>12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45534.0</v>
      </c>
      <c r="B10" s="5" t="s">
        <v>38</v>
      </c>
      <c r="C10" s="3" t="s">
        <v>39</v>
      </c>
      <c r="D10" s="6" t="str">
        <f>IFERROR(__xludf.DUMMYFUNCTION("REGEXEXTRACT(C10,""[A-Z]{2,}"")"),"ZIGA")</f>
        <v>ZIGA</v>
      </c>
      <c r="E10" s="3" t="s">
        <v>40</v>
      </c>
      <c r="F10" s="3" t="s">
        <v>41</v>
      </c>
      <c r="G10" s="3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45534.0</v>
      </c>
      <c r="B11" s="5" t="s">
        <v>42</v>
      </c>
      <c r="C11" s="3" t="s">
        <v>43</v>
      </c>
      <c r="D11" s="6" t="str">
        <f>IFERROR(__xludf.DUMMYFUNCTION("REGEXEXTRACT(C11,""[A-Z]{2,}"")"),"DELTA")</f>
        <v>DELTA</v>
      </c>
      <c r="E11" s="3" t="s">
        <v>44</v>
      </c>
      <c r="F11" s="3" t="s">
        <v>45</v>
      </c>
      <c r="G11" s="3" t="s">
        <v>12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45534.0</v>
      </c>
      <c r="B12" s="5" t="s">
        <v>42</v>
      </c>
      <c r="C12" s="3" t="s">
        <v>43</v>
      </c>
      <c r="D12" s="6" t="str">
        <f>IFERROR(__xludf.DUMMYFUNCTION("REGEXEXTRACT(C12,""[A-Z]{2,}"")"),"DELTA")</f>
        <v>DELTA</v>
      </c>
      <c r="E12" s="3" t="s">
        <v>46</v>
      </c>
      <c r="F12" s="3" t="s">
        <v>45</v>
      </c>
      <c r="G12" s="3" t="s">
        <v>12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45534.0</v>
      </c>
      <c r="B13" s="5" t="s">
        <v>42</v>
      </c>
      <c r="C13" s="3" t="s">
        <v>43</v>
      </c>
      <c r="D13" s="6" t="str">
        <f>IFERROR(__xludf.DUMMYFUNCTION("REGEXEXTRACT(C13,""[A-Z]{2,}"")"),"DELTA")</f>
        <v>DELTA</v>
      </c>
      <c r="E13" s="3" t="s">
        <v>47</v>
      </c>
      <c r="F13" s="3" t="s">
        <v>45</v>
      </c>
      <c r="G13" s="3" t="s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45534.0</v>
      </c>
      <c r="B14" s="5" t="s">
        <v>42</v>
      </c>
      <c r="C14" s="3" t="s">
        <v>43</v>
      </c>
      <c r="D14" s="3" t="s">
        <v>48</v>
      </c>
      <c r="E14" s="3" t="s">
        <v>44</v>
      </c>
      <c r="F14" s="3" t="s">
        <v>45</v>
      </c>
      <c r="G14" s="3" t="s">
        <v>12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45534.0</v>
      </c>
      <c r="B15" s="5" t="s">
        <v>42</v>
      </c>
      <c r="C15" s="3" t="s">
        <v>43</v>
      </c>
      <c r="D15" s="3" t="s">
        <v>48</v>
      </c>
      <c r="E15" s="3" t="s">
        <v>46</v>
      </c>
      <c r="F15" s="3" t="s">
        <v>45</v>
      </c>
      <c r="G15" s="3" t="s">
        <v>12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45534.0</v>
      </c>
      <c r="B16" s="5" t="s">
        <v>42</v>
      </c>
      <c r="C16" s="3" t="s">
        <v>43</v>
      </c>
      <c r="D16" s="3" t="s">
        <v>48</v>
      </c>
      <c r="E16" s="3" t="s">
        <v>47</v>
      </c>
      <c r="F16" s="3" t="s">
        <v>45</v>
      </c>
      <c r="G16" s="3" t="s">
        <v>12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45534.0</v>
      </c>
      <c r="B17" s="5" t="s">
        <v>49</v>
      </c>
      <c r="C17" s="3" t="s">
        <v>50</v>
      </c>
      <c r="D17" s="6" t="str">
        <f>IFERROR(__xludf.DUMMYFUNCTION("REGEXEXTRACT(C17,""[A-Z]{2,}"")"),"WHA")</f>
        <v>WHA</v>
      </c>
      <c r="E17" s="3" t="s">
        <v>51</v>
      </c>
      <c r="F17" s="3" t="s">
        <v>52</v>
      </c>
      <c r="G17" s="3" t="s">
        <v>17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45534.0</v>
      </c>
      <c r="B18" s="5" t="s">
        <v>49</v>
      </c>
      <c r="C18" s="3" t="s">
        <v>50</v>
      </c>
      <c r="D18" s="6" t="str">
        <f>IFERROR(__xludf.DUMMYFUNCTION("REGEXEXTRACT(C18,""[A-Z]{2,}"")"),"WHA")</f>
        <v>WHA</v>
      </c>
      <c r="E18" s="3" t="s">
        <v>53</v>
      </c>
      <c r="F18" s="3" t="s">
        <v>54</v>
      </c>
      <c r="G18" s="3" t="s">
        <v>17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45534.0</v>
      </c>
      <c r="B19" s="5" t="s">
        <v>49</v>
      </c>
      <c r="C19" s="3" t="s">
        <v>50</v>
      </c>
      <c r="D19" s="6" t="str">
        <f>IFERROR(__xludf.DUMMYFUNCTION("REGEXEXTRACT(C19,""[A-Z]{2,}"")"),"WHA")</f>
        <v>WHA</v>
      </c>
      <c r="E19" s="3" t="s">
        <v>53</v>
      </c>
      <c r="F19" s="3" t="s">
        <v>55</v>
      </c>
      <c r="G19" s="3" t="s">
        <v>17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45534.0</v>
      </c>
      <c r="B20" s="5" t="s">
        <v>56</v>
      </c>
      <c r="C20" s="3" t="s">
        <v>57</v>
      </c>
      <c r="D20" s="6" t="str">
        <f>IFERROR(__xludf.DUMMYFUNCTION("REGEXEXTRACT(C20,""[A-Z]{2,}"")"),"SABUY")</f>
        <v>SABUY</v>
      </c>
      <c r="E20" s="3" t="s">
        <v>23</v>
      </c>
      <c r="F20" s="3" t="s">
        <v>58</v>
      </c>
      <c r="G20" s="3" t="s">
        <v>17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45534.0</v>
      </c>
      <c r="B21" s="5" t="s">
        <v>59</v>
      </c>
      <c r="C21" s="3" t="s">
        <v>60</v>
      </c>
      <c r="D21" s="6" t="str">
        <f>IFERROR(__xludf.DUMMYFUNCTION("REGEXEXTRACT(C21,""[A-Z]{2,}"")"),"RCL")</f>
        <v>RCL</v>
      </c>
      <c r="E21" s="3" t="s">
        <v>44</v>
      </c>
      <c r="F21" s="3" t="s">
        <v>61</v>
      </c>
      <c r="G21" s="3" t="s">
        <v>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45534.0</v>
      </c>
      <c r="B22" s="5" t="s">
        <v>59</v>
      </c>
      <c r="C22" s="3" t="s">
        <v>60</v>
      </c>
      <c r="D22" s="6" t="str">
        <f>IFERROR(__xludf.DUMMYFUNCTION("REGEXEXTRACT(C22,""[A-Z]{2,}"")"),"RCL")</f>
        <v>RCL</v>
      </c>
      <c r="E22" s="3" t="s">
        <v>44</v>
      </c>
      <c r="F22" s="3" t="s">
        <v>62</v>
      </c>
      <c r="G22" s="3" t="s">
        <v>12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45534.0</v>
      </c>
      <c r="B23" s="5" t="s">
        <v>59</v>
      </c>
      <c r="C23" s="3" t="s">
        <v>60</v>
      </c>
      <c r="D23" s="6" t="str">
        <f>IFERROR(__xludf.DUMMYFUNCTION("REGEXEXTRACT(C23,""[A-Z]{2,}"")"),"RCL")</f>
        <v>RCL</v>
      </c>
      <c r="E23" s="3" t="s">
        <v>44</v>
      </c>
      <c r="F23" s="3" t="s">
        <v>63</v>
      </c>
      <c r="G23" s="3" t="s">
        <v>12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45534.0</v>
      </c>
      <c r="B24" s="5" t="s">
        <v>59</v>
      </c>
      <c r="C24" s="3" t="s">
        <v>60</v>
      </c>
      <c r="D24" s="3" t="s">
        <v>64</v>
      </c>
      <c r="E24" s="3" t="s">
        <v>44</v>
      </c>
      <c r="F24" s="3" t="s">
        <v>61</v>
      </c>
      <c r="G24" s="3" t="s">
        <v>12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45534.0</v>
      </c>
      <c r="B25" s="5" t="s">
        <v>59</v>
      </c>
      <c r="C25" s="3" t="s">
        <v>60</v>
      </c>
      <c r="D25" s="3" t="s">
        <v>64</v>
      </c>
      <c r="E25" s="3" t="s">
        <v>44</v>
      </c>
      <c r="F25" s="3" t="s">
        <v>62</v>
      </c>
      <c r="G25" s="3" t="s">
        <v>12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45534.0</v>
      </c>
      <c r="B26" s="5" t="s">
        <v>59</v>
      </c>
      <c r="C26" s="3" t="s">
        <v>60</v>
      </c>
      <c r="D26" s="3" t="s">
        <v>64</v>
      </c>
      <c r="E26" s="3" t="s">
        <v>44</v>
      </c>
      <c r="F26" s="3" t="s">
        <v>63</v>
      </c>
      <c r="G26" s="3" t="s">
        <v>12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45534.0</v>
      </c>
      <c r="B27" s="5" t="s">
        <v>65</v>
      </c>
      <c r="C27" s="3" t="s">
        <v>66</v>
      </c>
      <c r="D27" s="6" t="str">
        <f>IFERROR(__xludf.DUMMYFUNCTION("REGEXEXTRACT(C27,""[A-Z]{2,}"")"),"OR")</f>
        <v>OR</v>
      </c>
      <c r="E27" s="3" t="s">
        <v>46</v>
      </c>
      <c r="F27" s="3" t="s">
        <v>67</v>
      </c>
      <c r="G27" s="3" t="s">
        <v>12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45534.0</v>
      </c>
      <c r="B28" s="5" t="s">
        <v>65</v>
      </c>
      <c r="C28" s="3" t="s">
        <v>66</v>
      </c>
      <c r="D28" s="6" t="str">
        <f>IFERROR(__xludf.DUMMYFUNCTION("REGEXEXTRACT(C28,""[A-Z]{2,}"")"),"OR")</f>
        <v>OR</v>
      </c>
      <c r="E28" s="3" t="s">
        <v>68</v>
      </c>
      <c r="F28" s="3" t="s">
        <v>69</v>
      </c>
      <c r="G28" s="3" t="s">
        <v>12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45534.0</v>
      </c>
      <c r="B29" s="5" t="s">
        <v>65</v>
      </c>
      <c r="C29" s="3" t="s">
        <v>66</v>
      </c>
      <c r="D29" s="6" t="str">
        <f>IFERROR(__xludf.DUMMYFUNCTION("REGEXEXTRACT(C29,""[A-Z]{2,}"")"),"OR")</f>
        <v>OR</v>
      </c>
      <c r="E29" s="3" t="s">
        <v>68</v>
      </c>
      <c r="F29" s="3" t="s">
        <v>70</v>
      </c>
      <c r="G29" s="3" t="s">
        <v>12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45534.0</v>
      </c>
      <c r="B30" s="5" t="s">
        <v>71</v>
      </c>
      <c r="C30" s="3" t="s">
        <v>72</v>
      </c>
      <c r="D30" s="6" t="str">
        <f>IFERROR(__xludf.DUMMYFUNCTION("REGEXEXTRACT(C30,""[A-Z]{2,}"")"),"JKN")</f>
        <v>JKN</v>
      </c>
      <c r="E30" s="3" t="s">
        <v>73</v>
      </c>
      <c r="F30" s="3" t="s">
        <v>74</v>
      </c>
      <c r="G30" s="3" t="s">
        <v>17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45534.0</v>
      </c>
      <c r="B31" s="5" t="s">
        <v>75</v>
      </c>
      <c r="C31" s="3" t="s">
        <v>76</v>
      </c>
      <c r="D31" s="6" t="str">
        <f>IFERROR(__xludf.DUMMYFUNCTION("REGEXEXTRACT(C31,""[A-Z]{2,}"")"),"SCI")</f>
        <v>SCI</v>
      </c>
      <c r="E31" s="3" t="s">
        <v>77</v>
      </c>
      <c r="F31" s="3" t="s">
        <v>78</v>
      </c>
      <c r="G31" s="3" t="s">
        <v>12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45533.0</v>
      </c>
      <c r="B32" s="5" t="s">
        <v>79</v>
      </c>
      <c r="C32" s="3" t="s">
        <v>80</v>
      </c>
      <c r="D32" s="6" t="str">
        <f>IFERROR(__xludf.DUMMYFUNCTION("REGEXEXTRACT(C32,""[A-Z]{2,}"")"),"EGCO")</f>
        <v>EGCO</v>
      </c>
      <c r="E32" s="3" t="s">
        <v>10</v>
      </c>
      <c r="F32" s="3" t="s">
        <v>11</v>
      </c>
      <c r="G32" s="3" t="s">
        <v>12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45533.0</v>
      </c>
      <c r="B33" s="5" t="s">
        <v>81</v>
      </c>
      <c r="C33" s="3" t="s">
        <v>82</v>
      </c>
      <c r="D33" s="6" t="str">
        <f>IFERROR(__xludf.DUMMYFUNCTION("REGEXEXTRACT(C33,""[A-Z]{2,}"")"),"DELTA")</f>
        <v>DELTA</v>
      </c>
      <c r="E33" s="3" t="s">
        <v>44</v>
      </c>
      <c r="F33" s="3" t="s">
        <v>83</v>
      </c>
      <c r="G33" s="3" t="s">
        <v>84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45533.0</v>
      </c>
      <c r="B34" s="5" t="s">
        <v>81</v>
      </c>
      <c r="C34" s="3" t="s">
        <v>82</v>
      </c>
      <c r="D34" s="6" t="str">
        <f>IFERROR(__xludf.DUMMYFUNCTION("REGEXEXTRACT(C34,""[A-Z]{2,}"")"),"DELTA")</f>
        <v>DELTA</v>
      </c>
      <c r="E34" s="3" t="s">
        <v>85</v>
      </c>
      <c r="F34" s="3" t="s">
        <v>86</v>
      </c>
      <c r="G34" s="3" t="s">
        <v>84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45533.0</v>
      </c>
      <c r="B35" s="5" t="s">
        <v>81</v>
      </c>
      <c r="C35" s="3" t="s">
        <v>82</v>
      </c>
      <c r="D35" s="3" t="s">
        <v>87</v>
      </c>
      <c r="E35" s="3" t="s">
        <v>44</v>
      </c>
      <c r="F35" s="3" t="s">
        <v>83</v>
      </c>
      <c r="G35" s="3" t="s">
        <v>84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45533.0</v>
      </c>
      <c r="B36" s="5" t="s">
        <v>81</v>
      </c>
      <c r="C36" s="3" t="s">
        <v>82</v>
      </c>
      <c r="D36" s="3" t="s">
        <v>87</v>
      </c>
      <c r="E36" s="3" t="s">
        <v>85</v>
      </c>
      <c r="F36" s="3" t="s">
        <v>86</v>
      </c>
      <c r="G36" s="3" t="s">
        <v>84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45533.0</v>
      </c>
      <c r="B37" s="5" t="s">
        <v>88</v>
      </c>
      <c r="C37" s="3" t="s">
        <v>89</v>
      </c>
      <c r="D37" s="6" t="str">
        <f>IFERROR(__xludf.DUMMYFUNCTION("REGEXEXTRACT(C37,""[A-Z]{2,}"")"),"ILINK")</f>
        <v>ILINK</v>
      </c>
      <c r="E37" s="3" t="s">
        <v>90</v>
      </c>
      <c r="F37" s="3" t="s">
        <v>91</v>
      </c>
      <c r="G37" s="3" t="s">
        <v>17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45532.0</v>
      </c>
      <c r="B38" s="5" t="s">
        <v>92</v>
      </c>
      <c r="C38" s="3" t="s">
        <v>93</v>
      </c>
      <c r="D38" s="6" t="str">
        <f>IFERROR(__xludf.DUMMYFUNCTION("REGEXEXTRACT(C38,""[A-Z]{2,}"")"),"PMC")</f>
        <v>PMC</v>
      </c>
      <c r="E38" s="3" t="s">
        <v>94</v>
      </c>
      <c r="F38" s="3" t="s">
        <v>95</v>
      </c>
      <c r="G38" s="3" t="s">
        <v>12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45532.0</v>
      </c>
      <c r="B39" s="5" t="s">
        <v>96</v>
      </c>
      <c r="C39" s="3" t="s">
        <v>97</v>
      </c>
      <c r="D39" s="6" t="str">
        <f>IFERROR(__xludf.DUMMYFUNCTION("REGEXEXTRACT(C39,""[A-Z]{2,}"")"),"PCE")</f>
        <v>PCE</v>
      </c>
      <c r="E39" s="3" t="s">
        <v>98</v>
      </c>
      <c r="F39" s="3" t="s">
        <v>99</v>
      </c>
      <c r="G39" s="3" t="s">
        <v>12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45532.0</v>
      </c>
      <c r="B40" s="5" t="s">
        <v>100</v>
      </c>
      <c r="C40" s="3" t="s">
        <v>101</v>
      </c>
      <c r="D40" s="6" t="str">
        <f>IFERROR(__xludf.DUMMYFUNCTION("REGEXEXTRACT(C40,""[A-Z]{2,}"")"),"BAY")</f>
        <v>BAY</v>
      </c>
      <c r="E40" s="3" t="s">
        <v>10</v>
      </c>
      <c r="F40" s="3" t="s">
        <v>11</v>
      </c>
      <c r="G40" s="3" t="s">
        <v>12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45532.0</v>
      </c>
      <c r="B41" s="5" t="s">
        <v>102</v>
      </c>
      <c r="C41" s="3" t="s">
        <v>103</v>
      </c>
      <c r="D41" s="6" t="str">
        <f>IFERROR(__xludf.DUMMYFUNCTION("REGEXEXTRACT(C41,""[A-Z]{2,}"")"),"PTT")</f>
        <v>PTT</v>
      </c>
      <c r="E41" s="3" t="s">
        <v>104</v>
      </c>
      <c r="F41" s="3" t="s">
        <v>105</v>
      </c>
      <c r="G41" s="3" t="s">
        <v>17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45532.0</v>
      </c>
      <c r="B42" s="5" t="s">
        <v>106</v>
      </c>
      <c r="C42" s="3" t="s">
        <v>107</v>
      </c>
      <c r="D42" s="6" t="str">
        <f>IFERROR(__xludf.DUMMYFUNCTION("REGEXEXTRACT(C42,""[A-Z]{2,}"")"),"RML")</f>
        <v>RML</v>
      </c>
      <c r="E42" s="3" t="s">
        <v>108</v>
      </c>
      <c r="F42" s="3" t="s">
        <v>109</v>
      </c>
      <c r="G42" s="3" t="s">
        <v>17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45532.0</v>
      </c>
      <c r="B43" s="5" t="s">
        <v>110</v>
      </c>
      <c r="C43" s="3" t="s">
        <v>111</v>
      </c>
      <c r="D43" s="6" t="str">
        <f>IFERROR(__xludf.DUMMYFUNCTION("REGEXEXTRACT(C43,""[A-Z]{2,}"")"),"BDMS")</f>
        <v>BDMS</v>
      </c>
      <c r="E43" s="3" t="s">
        <v>10</v>
      </c>
      <c r="F43" s="3" t="s">
        <v>112</v>
      </c>
      <c r="G43" s="3" t="s">
        <v>113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45532.0</v>
      </c>
      <c r="B44" s="5" t="s">
        <v>114</v>
      </c>
      <c r="C44" s="3" t="s">
        <v>115</v>
      </c>
      <c r="D44" s="6" t="str">
        <f>IFERROR(__xludf.DUMMYFUNCTION("REGEXEXTRACT(C44,""[A-Z]{2,}"")"),"TISCO")</f>
        <v>TISCO</v>
      </c>
      <c r="E44" s="3" t="s">
        <v>10</v>
      </c>
      <c r="F44" s="3" t="s">
        <v>112</v>
      </c>
      <c r="G44" s="3" t="s">
        <v>113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45532.0</v>
      </c>
      <c r="B45" s="5" t="s">
        <v>116</v>
      </c>
      <c r="C45" s="3" t="s">
        <v>117</v>
      </c>
      <c r="D45" s="6" t="str">
        <f>IFERROR(__xludf.DUMMYFUNCTION("REGEXEXTRACT(C45,""[A-Z]{2,}"")"),"BANPU")</f>
        <v>BANPU</v>
      </c>
      <c r="E45" s="3" t="s">
        <v>10</v>
      </c>
      <c r="F45" s="3" t="s">
        <v>112</v>
      </c>
      <c r="G45" s="3" t="s">
        <v>113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45532.0</v>
      </c>
      <c r="B46" s="5" t="s">
        <v>118</v>
      </c>
      <c r="C46" s="3" t="s">
        <v>119</v>
      </c>
      <c r="D46" s="6" t="str">
        <f>IFERROR(__xludf.DUMMYFUNCTION("REGEXEXTRACT(C46,""[A-Z]{2,}"")"),"MGI")</f>
        <v>MGI</v>
      </c>
      <c r="E46" s="3" t="s">
        <v>120</v>
      </c>
      <c r="F46" s="3" t="s">
        <v>121</v>
      </c>
      <c r="G46" s="3" t="s">
        <v>12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45532.0</v>
      </c>
      <c r="B47" s="5" t="s">
        <v>122</v>
      </c>
      <c r="C47" s="3" t="s">
        <v>123</v>
      </c>
      <c r="D47" s="6" t="str">
        <f>IFERROR(__xludf.DUMMYFUNCTION("REGEXEXTRACT(C47,""[A-Z]{2,}"")"),"ZIGA")</f>
        <v>ZIGA</v>
      </c>
      <c r="E47" s="3" t="s">
        <v>44</v>
      </c>
      <c r="F47" s="3" t="s">
        <v>124</v>
      </c>
      <c r="G47" s="3" t="s">
        <v>84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45532.0</v>
      </c>
      <c r="B48" s="5" t="s">
        <v>122</v>
      </c>
      <c r="C48" s="3" t="s">
        <v>123</v>
      </c>
      <c r="D48" s="6" t="str">
        <f>IFERROR(__xludf.DUMMYFUNCTION("REGEXEXTRACT(C48,""[A-Z]{2,}"")"),"ZIGA")</f>
        <v>ZIGA</v>
      </c>
      <c r="E48" s="3" t="s">
        <v>125</v>
      </c>
      <c r="F48" s="3" t="s">
        <v>126</v>
      </c>
      <c r="G48" s="3" t="s">
        <v>84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45532.0</v>
      </c>
      <c r="B49" s="5" t="s">
        <v>127</v>
      </c>
      <c r="C49" s="3" t="s">
        <v>128</v>
      </c>
      <c r="D49" s="6" t="str">
        <f>IFERROR(__xludf.DUMMYFUNCTION("REGEXEXTRACT(C49,""[A-Z]{2,}"")"),"EA")</f>
        <v>EA</v>
      </c>
      <c r="E49" s="3" t="s">
        <v>129</v>
      </c>
      <c r="F49" s="3" t="s">
        <v>130</v>
      </c>
      <c r="G49" s="3" t="s">
        <v>12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45532.0</v>
      </c>
      <c r="B50" s="5" t="s">
        <v>131</v>
      </c>
      <c r="C50" s="3" t="s">
        <v>132</v>
      </c>
      <c r="D50" s="6" t="str">
        <f>IFERROR(__xludf.DUMMYFUNCTION("REGEXEXTRACT(C50,""[A-Z]{2,}"")"),"DITTO")</f>
        <v>DITTO</v>
      </c>
      <c r="E50" s="3" t="s">
        <v>44</v>
      </c>
      <c r="F50" s="3" t="s">
        <v>61</v>
      </c>
      <c r="G50" s="3" t="s">
        <v>12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45532.0</v>
      </c>
      <c r="B51" s="5" t="s">
        <v>131</v>
      </c>
      <c r="C51" s="3" t="s">
        <v>132</v>
      </c>
      <c r="D51" s="6" t="str">
        <f>IFERROR(__xludf.DUMMYFUNCTION("REGEXEXTRACT(C51,""[A-Z]{2,}"")"),"DITTO")</f>
        <v>DITTO</v>
      </c>
      <c r="E51" s="3" t="s">
        <v>44</v>
      </c>
      <c r="F51" s="3" t="s">
        <v>63</v>
      </c>
      <c r="G51" s="3" t="s">
        <v>12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45532.0</v>
      </c>
      <c r="B52" s="5" t="s">
        <v>131</v>
      </c>
      <c r="C52" s="3" t="s">
        <v>132</v>
      </c>
      <c r="D52" s="6" t="str">
        <f>IFERROR(__xludf.DUMMYFUNCTION("REGEXEXTRACT(C52,""[A-Z]{2,}"")"),"DITTO")</f>
        <v>DITTO</v>
      </c>
      <c r="E52" s="3" t="s">
        <v>47</v>
      </c>
      <c r="F52" s="3" t="s">
        <v>133</v>
      </c>
      <c r="G52" s="3" t="s">
        <v>12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45532.0</v>
      </c>
      <c r="B53" s="5" t="s">
        <v>131</v>
      </c>
      <c r="C53" s="3" t="s">
        <v>132</v>
      </c>
      <c r="D53" s="6" t="str">
        <f>IFERROR(__xludf.DUMMYFUNCTION("REGEXEXTRACT(C53,""[A-Z]{2,}"")"),"DITTO")</f>
        <v>DITTO</v>
      </c>
      <c r="E53" s="3" t="s">
        <v>47</v>
      </c>
      <c r="F53" s="3" t="s">
        <v>134</v>
      </c>
      <c r="G53" s="3" t="s">
        <v>12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45532.0</v>
      </c>
      <c r="B54" s="5" t="s">
        <v>131</v>
      </c>
      <c r="C54" s="3" t="s">
        <v>132</v>
      </c>
      <c r="D54" s="6" t="str">
        <f>IFERROR(__xludf.DUMMYFUNCTION("REGEXEXTRACT(C54,""[A-Z]{2,}"")"),"DITTO")</f>
        <v>DITTO</v>
      </c>
      <c r="E54" s="3" t="s">
        <v>135</v>
      </c>
      <c r="F54" s="3" t="s">
        <v>136</v>
      </c>
      <c r="G54" s="3" t="s">
        <v>12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45532.0</v>
      </c>
      <c r="B55" s="5" t="s">
        <v>131</v>
      </c>
      <c r="C55" s="3" t="s">
        <v>132</v>
      </c>
      <c r="D55" s="6" t="str">
        <f>IFERROR(__xludf.DUMMYFUNCTION("REGEXEXTRACT(C55,""[A-Z]{2,}"")"),"DITTO")</f>
        <v>DITTO</v>
      </c>
      <c r="E55" s="3" t="s">
        <v>137</v>
      </c>
      <c r="F55" s="3" t="s">
        <v>69</v>
      </c>
      <c r="G55" s="3" t="s">
        <v>12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45532.0</v>
      </c>
      <c r="B56" s="5" t="s">
        <v>138</v>
      </c>
      <c r="C56" s="3" t="s">
        <v>139</v>
      </c>
      <c r="D56" s="6" t="str">
        <f>IFERROR(__xludf.DUMMYFUNCTION("REGEXEXTRACT(C56,""[A-Z]{2,}"")"),"SHR")</f>
        <v>SHR</v>
      </c>
      <c r="E56" s="3" t="s">
        <v>46</v>
      </c>
      <c r="F56" s="3" t="s">
        <v>133</v>
      </c>
      <c r="G56" s="3" t="s">
        <v>12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45532.0</v>
      </c>
      <c r="B57" s="5" t="s">
        <v>138</v>
      </c>
      <c r="C57" s="3" t="s">
        <v>139</v>
      </c>
      <c r="D57" s="6" t="str">
        <f>IFERROR(__xludf.DUMMYFUNCTION("REGEXEXTRACT(C57,""[A-Z]{2,}"")"),"SHR")</f>
        <v>SHR</v>
      </c>
      <c r="E57" s="3" t="s">
        <v>140</v>
      </c>
      <c r="F57" s="3" t="s">
        <v>70</v>
      </c>
      <c r="G57" s="3" t="s">
        <v>12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45532.0</v>
      </c>
      <c r="B58" s="5" t="s">
        <v>138</v>
      </c>
      <c r="C58" s="3" t="s">
        <v>139</v>
      </c>
      <c r="D58" s="6" t="str">
        <f>IFERROR(__xludf.DUMMYFUNCTION("REGEXEXTRACT(C58,""[A-Z]{2,}"")"),"SHR")</f>
        <v>SHR</v>
      </c>
      <c r="E58" s="3" t="s">
        <v>141</v>
      </c>
      <c r="F58" s="3" t="s">
        <v>68</v>
      </c>
      <c r="G58" s="3" t="s">
        <v>12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45531.0</v>
      </c>
      <c r="B59" s="5" t="s">
        <v>142</v>
      </c>
      <c r="C59" s="3" t="s">
        <v>143</v>
      </c>
      <c r="D59" s="6" t="str">
        <f>IFERROR(__xludf.DUMMYFUNCTION("REGEXEXTRACT(C59,""[A-Z]{2,}"")"),"ZIGA")</f>
        <v>ZIGA</v>
      </c>
      <c r="E59" s="3" t="s">
        <v>125</v>
      </c>
      <c r="F59" s="3" t="s">
        <v>144</v>
      </c>
      <c r="G59" s="3" t="s">
        <v>84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45531.0</v>
      </c>
      <c r="B60" s="5" t="s">
        <v>145</v>
      </c>
      <c r="C60" s="3" t="s">
        <v>146</v>
      </c>
      <c r="D60" s="6" t="str">
        <f>IFERROR(__xludf.DUMMYFUNCTION("REGEXEXTRACT(C60,""[A-Z]{2,}"")"),"SSC")</f>
        <v>SSC</v>
      </c>
      <c r="E60" s="3" t="s">
        <v>147</v>
      </c>
      <c r="F60" s="3" t="s">
        <v>148</v>
      </c>
      <c r="G60" s="3" t="s">
        <v>84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45531.0</v>
      </c>
      <c r="B61" s="5" t="s">
        <v>149</v>
      </c>
      <c r="C61" s="3" t="s">
        <v>150</v>
      </c>
      <c r="D61" s="6" t="str">
        <f>IFERROR(__xludf.DUMMYFUNCTION("REGEXEXTRACT(C61,""[A-Z]{2,}"")"),"CGD")</f>
        <v>CGD</v>
      </c>
      <c r="E61" s="3" t="s">
        <v>151</v>
      </c>
      <c r="F61" s="3" t="s">
        <v>152</v>
      </c>
      <c r="G61" s="3" t="s">
        <v>17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45531.0</v>
      </c>
      <c r="B62" s="5" t="s">
        <v>153</v>
      </c>
      <c r="C62" s="3" t="s">
        <v>154</v>
      </c>
      <c r="D62" s="6" t="str">
        <f>IFERROR(__xludf.DUMMYFUNCTION("REGEXEXTRACT(C62,""[A-Z]{2,}"")"),"HMPRO")</f>
        <v>HMPRO</v>
      </c>
      <c r="E62" s="3" t="s">
        <v>10</v>
      </c>
      <c r="F62" s="3" t="s">
        <v>11</v>
      </c>
      <c r="G62" s="3" t="s">
        <v>12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45531.0</v>
      </c>
      <c r="B63" s="5" t="s">
        <v>155</v>
      </c>
      <c r="C63" s="3" t="s">
        <v>156</v>
      </c>
      <c r="D63" s="6" t="str">
        <f>IFERROR(__xludf.DUMMYFUNCTION("REGEXEXTRACT(C63,""[A-Z]{2,}"")"),"GULF")</f>
        <v>GULF</v>
      </c>
      <c r="E63" s="3" t="s">
        <v>98</v>
      </c>
      <c r="F63" s="3" t="s">
        <v>58</v>
      </c>
      <c r="G63" s="3" t="s">
        <v>84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45531.0</v>
      </c>
      <c r="B64" s="5" t="s">
        <v>155</v>
      </c>
      <c r="C64" s="3" t="s">
        <v>156</v>
      </c>
      <c r="D64" s="3" t="s">
        <v>157</v>
      </c>
      <c r="E64" s="3" t="s">
        <v>158</v>
      </c>
      <c r="F64" s="3" t="s">
        <v>58</v>
      </c>
      <c r="G64" s="3" t="s">
        <v>17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45531.0</v>
      </c>
      <c r="B65" s="5" t="s">
        <v>159</v>
      </c>
      <c r="C65" s="3" t="s">
        <v>160</v>
      </c>
      <c r="D65" s="6" t="str">
        <f>IFERROR(__xludf.DUMMYFUNCTION("REGEXEXTRACT(C65,""[A-Z]{2,}"")"),"ZIGA")</f>
        <v>ZIGA</v>
      </c>
      <c r="E65" s="3" t="s">
        <v>44</v>
      </c>
      <c r="F65" s="3" t="s">
        <v>161</v>
      </c>
      <c r="G65" s="3" t="s">
        <v>12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45531.0</v>
      </c>
      <c r="B66" s="5" t="s">
        <v>159</v>
      </c>
      <c r="C66" s="3" t="s">
        <v>160</v>
      </c>
      <c r="D66" s="6" t="str">
        <f>IFERROR(__xludf.DUMMYFUNCTION("REGEXEXTRACT(C66,""[A-Z]{2,}"")"),"ZIGA")</f>
        <v>ZIGA</v>
      </c>
      <c r="E66" s="3" t="s">
        <v>44</v>
      </c>
      <c r="F66" s="3" t="s">
        <v>63</v>
      </c>
      <c r="G66" s="3" t="s">
        <v>12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45531.0</v>
      </c>
      <c r="B67" s="5" t="s">
        <v>162</v>
      </c>
      <c r="C67" s="3" t="s">
        <v>163</v>
      </c>
      <c r="D67" s="6" t="str">
        <f>IFERROR(__xludf.DUMMYFUNCTION("REGEXEXTRACT(C67,""[A-Z]{2,}"")"),"SPVI")</f>
        <v>SPVI</v>
      </c>
      <c r="E67" s="3" t="s">
        <v>44</v>
      </c>
      <c r="F67" s="3" t="s">
        <v>164</v>
      </c>
      <c r="G67" s="3" t="s">
        <v>12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45531.0</v>
      </c>
      <c r="B68" s="5" t="s">
        <v>162</v>
      </c>
      <c r="C68" s="3" t="s">
        <v>163</v>
      </c>
      <c r="D68" s="3" t="s">
        <v>165</v>
      </c>
      <c r="E68" s="3" t="s">
        <v>44</v>
      </c>
      <c r="F68" s="3" t="s">
        <v>164</v>
      </c>
      <c r="G68" s="3" t="s">
        <v>12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45531.0</v>
      </c>
      <c r="B69" s="5" t="s">
        <v>162</v>
      </c>
      <c r="C69" s="3" t="s">
        <v>163</v>
      </c>
      <c r="D69" s="3" t="s">
        <v>166</v>
      </c>
      <c r="E69" s="3" t="s">
        <v>44</v>
      </c>
      <c r="F69" s="3" t="s">
        <v>164</v>
      </c>
      <c r="G69" s="3" t="s">
        <v>12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45531.0</v>
      </c>
      <c r="B70" s="5" t="s">
        <v>162</v>
      </c>
      <c r="C70" s="3" t="s">
        <v>163</v>
      </c>
      <c r="D70" s="3" t="s">
        <v>167</v>
      </c>
      <c r="E70" s="3" t="s">
        <v>44</v>
      </c>
      <c r="F70" s="3" t="s">
        <v>164</v>
      </c>
      <c r="G70" s="3" t="s">
        <v>12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45531.0</v>
      </c>
      <c r="B71" s="5" t="s">
        <v>162</v>
      </c>
      <c r="C71" s="3" t="s">
        <v>163</v>
      </c>
      <c r="D71" s="3" t="s">
        <v>168</v>
      </c>
      <c r="E71" s="3" t="s">
        <v>44</v>
      </c>
      <c r="F71" s="3" t="s">
        <v>164</v>
      </c>
      <c r="G71" s="3" t="s">
        <v>12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>
        <v>45531.0</v>
      </c>
      <c r="B72" s="5" t="s">
        <v>162</v>
      </c>
      <c r="C72" s="3" t="s">
        <v>163</v>
      </c>
      <c r="D72" s="7" t="b">
        <v>1</v>
      </c>
      <c r="E72" s="3" t="s">
        <v>44</v>
      </c>
      <c r="F72" s="3" t="s">
        <v>164</v>
      </c>
      <c r="G72" s="3" t="s">
        <v>12</v>
      </c>
      <c r="H72" s="3"/>
      <c r="I72" s="3"/>
      <c r="J72" s="7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45531.0</v>
      </c>
      <c r="B73" s="5" t="s">
        <v>169</v>
      </c>
      <c r="C73" s="3" t="s">
        <v>170</v>
      </c>
      <c r="D73" s="6" t="str">
        <f>IFERROR(__xludf.DUMMYFUNCTION("REGEXEXTRACT(C73,""[A-Z]{2,}"")"),"MC")</f>
        <v>MC</v>
      </c>
      <c r="E73" s="3" t="s">
        <v>44</v>
      </c>
      <c r="F73" s="3" t="s">
        <v>171</v>
      </c>
      <c r="G73" s="3" t="s">
        <v>12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>
        <v>45531.0</v>
      </c>
      <c r="B74" s="5" t="s">
        <v>169</v>
      </c>
      <c r="C74" s="3" t="s">
        <v>170</v>
      </c>
      <c r="D74" s="6" t="str">
        <f>IFERROR(__xludf.DUMMYFUNCTION("REGEXEXTRACT(C74,""[A-Z]{2,}"")"),"MC")</f>
        <v>MC</v>
      </c>
      <c r="E74" s="3" t="s">
        <v>172</v>
      </c>
      <c r="F74" s="3" t="s">
        <v>135</v>
      </c>
      <c r="G74" s="3" t="s">
        <v>12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45531.0</v>
      </c>
      <c r="B75" s="5" t="s">
        <v>169</v>
      </c>
      <c r="C75" s="3" t="s">
        <v>170</v>
      </c>
      <c r="D75" s="6" t="str">
        <f>IFERROR(__xludf.DUMMYFUNCTION("REGEXEXTRACT(C75,""[A-Z]{2,}"")"),"MC")</f>
        <v>MC</v>
      </c>
      <c r="E75" s="3" t="s">
        <v>47</v>
      </c>
      <c r="F75" s="3" t="s">
        <v>133</v>
      </c>
      <c r="G75" s="3" t="s">
        <v>12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>
        <v>45531.0</v>
      </c>
      <c r="B76" s="5" t="s">
        <v>173</v>
      </c>
      <c r="C76" s="3" t="s">
        <v>174</v>
      </c>
      <c r="D76" s="6" t="str">
        <f>IFERROR(__xludf.DUMMYFUNCTION("REGEXEXTRACT(C76,""[A-Z]{2,}"")"),"TAKUNI")</f>
        <v>TAKUNI</v>
      </c>
      <c r="E76" s="3" t="s">
        <v>175</v>
      </c>
      <c r="F76" s="3" t="s">
        <v>176</v>
      </c>
      <c r="G76" s="3" t="s">
        <v>17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>
        <v>45531.0</v>
      </c>
      <c r="B77" s="5" t="s">
        <v>177</v>
      </c>
      <c r="C77" s="3" t="s">
        <v>178</v>
      </c>
      <c r="D77" s="6" t="str">
        <f>IFERROR(__xludf.DUMMYFUNCTION("REGEXEXTRACT(C77,""[A-Z]{2,}"")"),"ANAN")</f>
        <v>ANAN</v>
      </c>
      <c r="E77" s="3" t="s">
        <v>44</v>
      </c>
      <c r="F77" s="3" t="s">
        <v>63</v>
      </c>
      <c r="G77" s="3" t="s">
        <v>12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>
        <v>45531.0</v>
      </c>
      <c r="B78" s="5" t="s">
        <v>179</v>
      </c>
      <c r="C78" s="3" t="s">
        <v>180</v>
      </c>
      <c r="D78" s="6" t="str">
        <f>IFERROR(__xludf.DUMMYFUNCTION("REGEXEXTRACT(C78,""[A-Z]{2,}"")"),"UVAN")</f>
        <v>UVAN</v>
      </c>
      <c r="E78" s="3" t="s">
        <v>104</v>
      </c>
      <c r="F78" s="3" t="s">
        <v>181</v>
      </c>
      <c r="G78" s="3" t="s">
        <v>17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>
        <v>45531.0</v>
      </c>
      <c r="B79" s="5" t="s">
        <v>182</v>
      </c>
      <c r="C79" s="3" t="s">
        <v>183</v>
      </c>
      <c r="D79" s="6" t="str">
        <f>IFERROR(__xludf.DUMMYFUNCTION("REGEXEXTRACT(C79,""[A-Z]{2,}"")"),"TAKUNI")</f>
        <v>TAKUNI</v>
      </c>
      <c r="E79" s="3" t="s">
        <v>184</v>
      </c>
      <c r="F79" s="3" t="s">
        <v>185</v>
      </c>
      <c r="G79" s="3" t="s">
        <v>84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>
        <v>45531.0</v>
      </c>
      <c r="B80" s="5" t="s">
        <v>186</v>
      </c>
      <c r="C80" s="3" t="s">
        <v>187</v>
      </c>
      <c r="D80" s="6" t="str">
        <f>IFERROR(__xludf.DUMMYFUNCTION("REGEXEXTRACT(C80,""[A-Z]{2,}"")"),"WARRIX")</f>
        <v>WARRIX</v>
      </c>
      <c r="E80" s="3" t="s">
        <v>44</v>
      </c>
      <c r="F80" s="3" t="s">
        <v>34</v>
      </c>
      <c r="G80" s="3" t="s">
        <v>17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45531.0</v>
      </c>
      <c r="B81" s="5" t="s">
        <v>188</v>
      </c>
      <c r="C81" s="3" t="s">
        <v>189</v>
      </c>
      <c r="D81" s="6" t="str">
        <f>IFERROR(__xludf.DUMMYFUNCTION("REGEXEXTRACT(C81,""[A-Z]{2,}"")"),"TAKUNI")</f>
        <v>TAKUNI</v>
      </c>
      <c r="E81" s="3" t="s">
        <v>190</v>
      </c>
      <c r="F81" s="3" t="s">
        <v>191</v>
      </c>
      <c r="G81" s="3" t="s">
        <v>17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45531.0</v>
      </c>
      <c r="B82" s="5" t="s">
        <v>192</v>
      </c>
      <c r="C82" s="3" t="s">
        <v>193</v>
      </c>
      <c r="D82" s="6" t="str">
        <f>IFERROR(__xludf.DUMMYFUNCTION("REGEXEXTRACT(C82,""[A-Z]{2,}"")"),"WARRIX")</f>
        <v>WARRIX</v>
      </c>
      <c r="E82" s="3" t="s">
        <v>194</v>
      </c>
      <c r="F82" s="3" t="s">
        <v>195</v>
      </c>
      <c r="G82" s="3" t="s">
        <v>17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45531.0</v>
      </c>
      <c r="B83" s="5" t="s">
        <v>192</v>
      </c>
      <c r="C83" s="3" t="s">
        <v>193</v>
      </c>
      <c r="D83" s="6" t="str">
        <f>IFERROR(__xludf.DUMMYFUNCTION("REGEXEXTRACT(C83,""[A-Z]{2,}"")"),"WARRIX")</f>
        <v>WARRIX</v>
      </c>
      <c r="E83" s="3" t="s">
        <v>196</v>
      </c>
      <c r="F83" s="3" t="s">
        <v>197</v>
      </c>
      <c r="G83" s="3" t="s">
        <v>17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45531.0</v>
      </c>
      <c r="B84" s="5" t="s">
        <v>198</v>
      </c>
      <c r="C84" s="3" t="s">
        <v>199</v>
      </c>
      <c r="D84" s="6" t="str">
        <f>IFERROR(__xludf.DUMMYFUNCTION("REGEXEXTRACT(C84,""[A-Z]{2,}"")"),"JKN")</f>
        <v>JKN</v>
      </c>
      <c r="E84" s="3" t="s">
        <v>200</v>
      </c>
      <c r="F84" s="3" t="s">
        <v>184</v>
      </c>
      <c r="G84" s="3" t="s">
        <v>12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45530.0</v>
      </c>
      <c r="B85" s="5" t="s">
        <v>201</v>
      </c>
      <c r="C85" s="3" t="s">
        <v>202</v>
      </c>
      <c r="D85" s="6" t="str">
        <f>IFERROR(__xludf.DUMMYFUNCTION("REGEXEXTRACT(C85,""[A-Z]{2,}"")"),"LANNA")</f>
        <v>LANNA</v>
      </c>
      <c r="E85" s="3" t="s">
        <v>203</v>
      </c>
      <c r="F85" s="3" t="s">
        <v>135</v>
      </c>
      <c r="G85" s="3" t="s">
        <v>12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45530.0</v>
      </c>
      <c r="B86" s="5" t="s">
        <v>204</v>
      </c>
      <c r="C86" s="3" t="s">
        <v>205</v>
      </c>
      <c r="D86" s="6" t="str">
        <f>IFERROR(__xludf.DUMMYFUNCTION("REGEXEXTRACT(C86,""[A-Z]{2,}"")"),"IFA")</f>
        <v>IFA</v>
      </c>
      <c r="E86" s="3" t="s">
        <v>23</v>
      </c>
      <c r="F86" s="3" t="s">
        <v>206</v>
      </c>
      <c r="G86" s="3" t="s">
        <v>84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45530.0</v>
      </c>
      <c r="B87" s="5" t="s">
        <v>207</v>
      </c>
      <c r="C87" s="3" t="s">
        <v>208</v>
      </c>
      <c r="D87" s="6" t="str">
        <f>IFERROR(__xludf.DUMMYFUNCTION("REGEXEXTRACT(C87,""[A-Z]{2,}"")"),"BLA")</f>
        <v>BLA</v>
      </c>
      <c r="E87" s="3" t="s">
        <v>148</v>
      </c>
      <c r="F87" s="3" t="s">
        <v>209</v>
      </c>
      <c r="G87" s="3" t="s">
        <v>17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45530.0</v>
      </c>
      <c r="B88" s="5" t="s">
        <v>210</v>
      </c>
      <c r="C88" s="3" t="s">
        <v>211</v>
      </c>
      <c r="D88" s="6" t="str">
        <f>IFERROR(__xludf.DUMMYFUNCTION("REGEXEXTRACT(C88,""[A-Z]{2,}"")"),"BEM")</f>
        <v>BEM</v>
      </c>
      <c r="E88" s="3" t="s">
        <v>44</v>
      </c>
      <c r="F88" s="3" t="s">
        <v>61</v>
      </c>
      <c r="G88" s="3" t="s">
        <v>12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45530.0</v>
      </c>
      <c r="B89" s="5" t="s">
        <v>212</v>
      </c>
      <c r="C89" s="3" t="s">
        <v>213</v>
      </c>
      <c r="D89" s="6" t="str">
        <f>IFERROR(__xludf.DUMMYFUNCTION("REGEXEXTRACT(C89,""[A-Z]{2,}"")"),"IIG")</f>
        <v>IIG</v>
      </c>
      <c r="E89" s="3" t="s">
        <v>214</v>
      </c>
      <c r="F89" s="3" t="s">
        <v>31</v>
      </c>
      <c r="G89" s="3" t="s">
        <v>17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45530.0</v>
      </c>
      <c r="B90" s="5" t="s">
        <v>212</v>
      </c>
      <c r="C90" s="3" t="s">
        <v>213</v>
      </c>
      <c r="D90" s="6" t="str">
        <f>IFERROR(__xludf.DUMMYFUNCTION("REGEXEXTRACT(C90,""[A-Z]{2,}"")"),"IIG")</f>
        <v>IIG</v>
      </c>
      <c r="E90" s="3" t="s">
        <v>44</v>
      </c>
      <c r="F90" s="3" t="s">
        <v>34</v>
      </c>
      <c r="G90" s="3" t="s">
        <v>17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45529.0</v>
      </c>
      <c r="B91" s="5" t="s">
        <v>215</v>
      </c>
      <c r="C91" s="3" t="s">
        <v>216</v>
      </c>
      <c r="D91" s="6" t="str">
        <f>IFERROR(__xludf.DUMMYFUNCTION("REGEXEXTRACT(C91,""[A-Z]{2,}"")"),"TFG")</f>
        <v>TFG</v>
      </c>
      <c r="E91" s="3" t="s">
        <v>44</v>
      </c>
      <c r="F91" s="3" t="s">
        <v>47</v>
      </c>
      <c r="G91" s="3" t="s">
        <v>12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>
        <v>45529.0</v>
      </c>
      <c r="B92" s="5" t="s">
        <v>215</v>
      </c>
      <c r="C92" s="3" t="s">
        <v>216</v>
      </c>
      <c r="D92" s="6" t="str">
        <f>IFERROR(__xludf.DUMMYFUNCTION("REGEXEXTRACT(C92,""[A-Z]{2,}"")"),"TFG")</f>
        <v>TFG</v>
      </c>
      <c r="E92" s="3" t="s">
        <v>47</v>
      </c>
      <c r="F92" s="3" t="s">
        <v>67</v>
      </c>
      <c r="G92" s="3" t="s">
        <v>12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>
        <v>45529.0</v>
      </c>
      <c r="B93" s="5" t="s">
        <v>215</v>
      </c>
      <c r="C93" s="3" t="s">
        <v>216</v>
      </c>
      <c r="D93" s="6" t="str">
        <f>IFERROR(__xludf.DUMMYFUNCTION("REGEXEXTRACT(C93,""[A-Z]{2,}"")"),"TFG")</f>
        <v>TFG</v>
      </c>
      <c r="E93" s="3" t="s">
        <v>47</v>
      </c>
      <c r="F93" s="3" t="s">
        <v>47</v>
      </c>
      <c r="G93" s="3" t="s">
        <v>12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>
        <v>45529.0</v>
      </c>
      <c r="B94" s="5" t="s">
        <v>215</v>
      </c>
      <c r="C94" s="3" t="s">
        <v>216</v>
      </c>
      <c r="D94" s="6" t="str">
        <f>IFERROR(__xludf.DUMMYFUNCTION("REGEXEXTRACT(C94,""[A-Z]{2,}"")"),"TFG")</f>
        <v>TFG</v>
      </c>
      <c r="E94" s="3" t="s">
        <v>217</v>
      </c>
      <c r="F94" s="3" t="s">
        <v>218</v>
      </c>
      <c r="G94" s="3" t="s">
        <v>12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45528.0</v>
      </c>
      <c r="B95" s="5" t="s">
        <v>219</v>
      </c>
      <c r="C95" s="3" t="s">
        <v>220</v>
      </c>
      <c r="D95" s="6" t="str">
        <f>IFERROR(__xludf.DUMMYFUNCTION("REGEXEXTRACT(C95,""[A-Z]{2,}"")"),"WARRIX")</f>
        <v>WARRIX</v>
      </c>
      <c r="E95" s="3" t="s">
        <v>44</v>
      </c>
      <c r="F95" s="3" t="s">
        <v>221</v>
      </c>
      <c r="G95" s="3" t="s">
        <v>84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>
        <v>45528.0</v>
      </c>
      <c r="B96" s="5" t="s">
        <v>222</v>
      </c>
      <c r="C96" s="3" t="s">
        <v>223</v>
      </c>
      <c r="D96" s="6" t="str">
        <f>IFERROR(__xludf.DUMMYFUNCTION("REGEXEXTRACT(C96,""[A-Z]{2,}"")"),"SNC")</f>
        <v>SNC</v>
      </c>
      <c r="E96" s="3" t="s">
        <v>224</v>
      </c>
      <c r="F96" s="3" t="s">
        <v>34</v>
      </c>
      <c r="G96" s="3" t="s">
        <v>17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45527.0</v>
      </c>
      <c r="B97" s="5" t="s">
        <v>225</v>
      </c>
      <c r="C97" s="3" t="s">
        <v>226</v>
      </c>
      <c r="D97" s="6" t="str">
        <f>IFERROR(__xludf.DUMMYFUNCTION("REGEXEXTRACT(C97,""[A-Z]{2,}"")"),"YGG")</f>
        <v>YGG</v>
      </c>
      <c r="E97" s="3" t="s">
        <v>141</v>
      </c>
      <c r="F97" s="3" t="s">
        <v>58</v>
      </c>
      <c r="G97" s="3" t="s">
        <v>17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45527.0</v>
      </c>
      <c r="B98" s="5" t="s">
        <v>225</v>
      </c>
      <c r="C98" s="3" t="s">
        <v>226</v>
      </c>
      <c r="D98" s="6" t="str">
        <f>IFERROR(__xludf.DUMMYFUNCTION("REGEXEXTRACT(C98,""[A-Z]{2,}"")"),"YGG")</f>
        <v>YGG</v>
      </c>
      <c r="E98" s="3" t="s">
        <v>227</v>
      </c>
      <c r="F98" s="3" t="s">
        <v>197</v>
      </c>
      <c r="G98" s="3" t="s">
        <v>17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45527.0</v>
      </c>
      <c r="B99" s="5" t="s">
        <v>228</v>
      </c>
      <c r="C99" s="3" t="s">
        <v>229</v>
      </c>
      <c r="D99" s="6" t="str">
        <f>IFERROR(__xludf.DUMMYFUNCTION("REGEXEXTRACT(C99,""[A-Z]{2,}"")"),"SCCC")</f>
        <v>SCCC</v>
      </c>
      <c r="E99" s="3" t="s">
        <v>230</v>
      </c>
      <c r="F99" s="3" t="s">
        <v>231</v>
      </c>
      <c r="G99" s="3" t="s">
        <v>12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45527.0</v>
      </c>
      <c r="B100" s="5" t="s">
        <v>232</v>
      </c>
      <c r="C100" s="3" t="s">
        <v>233</v>
      </c>
      <c r="D100" s="6" t="str">
        <f>IFERROR(__xludf.DUMMYFUNCTION("REGEXEXTRACT(C100,""[A-Z]{2,}"")"),"BEM")</f>
        <v>BEM</v>
      </c>
      <c r="E100" s="3" t="s">
        <v>44</v>
      </c>
      <c r="F100" s="3" t="s">
        <v>234</v>
      </c>
      <c r="G100" s="3" t="s">
        <v>17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45527.0</v>
      </c>
      <c r="B101" s="5" t="s">
        <v>235</v>
      </c>
      <c r="C101" s="3" t="s">
        <v>236</v>
      </c>
      <c r="D101" s="6" t="str">
        <f>IFERROR(__xludf.DUMMYFUNCTION("REGEXEXTRACT(C101,""[A-Z]{2,}"")"),"CORAL")</f>
        <v>CORAL</v>
      </c>
      <c r="E101" s="3" t="s">
        <v>237</v>
      </c>
      <c r="F101" s="3" t="s">
        <v>238</v>
      </c>
      <c r="G101" s="3" t="s">
        <v>12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45527.0</v>
      </c>
      <c r="B102" s="5" t="s">
        <v>239</v>
      </c>
      <c r="C102" s="3" t="s">
        <v>240</v>
      </c>
      <c r="D102" s="6" t="str">
        <f>IFERROR(__xludf.DUMMYFUNCTION("REGEXEXTRACT(C102,""[A-Z]{2,}"")"),"EA")</f>
        <v>EA</v>
      </c>
      <c r="E102" s="3" t="s">
        <v>44</v>
      </c>
      <c r="F102" s="3" t="s">
        <v>241</v>
      </c>
      <c r="G102" s="3" t="s">
        <v>12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45527.0</v>
      </c>
      <c r="B103" s="5" t="s">
        <v>239</v>
      </c>
      <c r="C103" s="3" t="s">
        <v>240</v>
      </c>
      <c r="D103" s="6" t="str">
        <f>IFERROR(__xludf.DUMMYFUNCTION("REGEXEXTRACT(C103,""[A-Z]{2,}"")"),"EA")</f>
        <v>EA</v>
      </c>
      <c r="E103" s="3" t="s">
        <v>242</v>
      </c>
      <c r="F103" s="3" t="s">
        <v>130</v>
      </c>
      <c r="G103" s="3" t="s">
        <v>12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45527.0</v>
      </c>
      <c r="B104" s="5" t="s">
        <v>243</v>
      </c>
      <c r="C104" s="3" t="s">
        <v>244</v>
      </c>
      <c r="D104" s="6" t="str">
        <f>IFERROR(__xludf.DUMMYFUNCTION("REGEXEXTRACT(C104,""[A-Z]{2,}"")"),"SCB")</f>
        <v>SCB</v>
      </c>
      <c r="E104" s="3" t="s">
        <v>245</v>
      </c>
      <c r="F104" s="3" t="s">
        <v>135</v>
      </c>
      <c r="G104" s="3" t="s">
        <v>12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45527.0</v>
      </c>
      <c r="B105" s="5" t="s">
        <v>246</v>
      </c>
      <c r="C105" s="3" t="s">
        <v>247</v>
      </c>
      <c r="D105" s="6" t="str">
        <f>IFERROR(__xludf.DUMMYFUNCTION("REGEXEXTRACT(C105,""[A-Z]{2,}"")"),"ITD")</f>
        <v>ITD</v>
      </c>
      <c r="E105" s="3" t="s">
        <v>248</v>
      </c>
      <c r="F105" s="3" t="s">
        <v>249</v>
      </c>
      <c r="G105" s="3" t="s">
        <v>12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45527.0</v>
      </c>
      <c r="B106" s="5" t="s">
        <v>250</v>
      </c>
      <c r="C106" s="3" t="s">
        <v>251</v>
      </c>
      <c r="D106" s="6" t="str">
        <f>IFERROR(__xludf.DUMMYFUNCTION("REGEXEXTRACT(C106,""[A-Z]{2,}"")"),"EA")</f>
        <v>EA</v>
      </c>
      <c r="E106" s="3" t="s">
        <v>252</v>
      </c>
      <c r="F106" s="3" t="s">
        <v>37</v>
      </c>
      <c r="G106" s="3" t="s">
        <v>12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45527.0</v>
      </c>
      <c r="B107" s="5" t="s">
        <v>253</v>
      </c>
      <c r="C107" s="3" t="s">
        <v>254</v>
      </c>
      <c r="D107" s="6" t="str">
        <f>IFERROR(__xludf.DUMMYFUNCTION("REGEXEXTRACT(C107,""[A-Z]{2,}"")"),"AWC")</f>
        <v>AWC</v>
      </c>
      <c r="E107" s="3" t="s">
        <v>209</v>
      </c>
      <c r="F107" s="3" t="s">
        <v>255</v>
      </c>
      <c r="G107" s="3" t="s">
        <v>84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45527.0</v>
      </c>
      <c r="B108" s="5" t="s">
        <v>253</v>
      </c>
      <c r="C108" s="3" t="s">
        <v>254</v>
      </c>
      <c r="D108" s="8" t="s">
        <v>256</v>
      </c>
      <c r="E108" s="3" t="s">
        <v>209</v>
      </c>
      <c r="F108" s="3" t="s">
        <v>255</v>
      </c>
      <c r="G108" s="3" t="s">
        <v>84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45527.0</v>
      </c>
      <c r="B109" s="5" t="s">
        <v>253</v>
      </c>
      <c r="C109" s="3" t="s">
        <v>254</v>
      </c>
      <c r="D109" s="8" t="s">
        <v>257</v>
      </c>
      <c r="E109" s="3" t="s">
        <v>209</v>
      </c>
      <c r="F109" s="3" t="s">
        <v>255</v>
      </c>
      <c r="G109" s="3" t="s">
        <v>84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45527.0</v>
      </c>
      <c r="B110" s="5" t="s">
        <v>253</v>
      </c>
      <c r="C110" s="3" t="s">
        <v>254</v>
      </c>
      <c r="D110" s="8" t="s">
        <v>258</v>
      </c>
      <c r="E110" s="3" t="s">
        <v>209</v>
      </c>
      <c r="F110" s="3" t="s">
        <v>255</v>
      </c>
      <c r="G110" s="3" t="s">
        <v>84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>
        <v>45527.0</v>
      </c>
      <c r="B111" s="5" t="s">
        <v>259</v>
      </c>
      <c r="C111" s="3" t="s">
        <v>260</v>
      </c>
      <c r="D111" s="6" t="str">
        <f>IFERROR(__xludf.DUMMYFUNCTION("REGEXEXTRACT(C111,""[A-Z]{2,}"")"),"MGI")</f>
        <v>MGI</v>
      </c>
      <c r="E111" s="3" t="s">
        <v>261</v>
      </c>
      <c r="F111" s="3" t="s">
        <v>262</v>
      </c>
      <c r="G111" s="3" t="s">
        <v>12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>
        <v>45527.0</v>
      </c>
      <c r="B112" s="5" t="s">
        <v>263</v>
      </c>
      <c r="C112" s="3" t="s">
        <v>264</v>
      </c>
      <c r="D112" s="6" t="str">
        <f>IFERROR(__xludf.DUMMYFUNCTION("REGEXEXTRACT(C112,""[A-Z]{2,}"")"),"CPAXT")</f>
        <v>CPAXT</v>
      </c>
      <c r="E112" s="3" t="s">
        <v>44</v>
      </c>
      <c r="F112" s="3" t="s">
        <v>61</v>
      </c>
      <c r="G112" s="3" t="s">
        <v>12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45527.0</v>
      </c>
      <c r="B113" s="5" t="s">
        <v>263</v>
      </c>
      <c r="C113" s="3" t="s">
        <v>264</v>
      </c>
      <c r="D113" s="6" t="str">
        <f>IFERROR(__xludf.DUMMYFUNCTION("REGEXEXTRACT(C113,""[A-Z]{2,}"")"),"CPAXT")</f>
        <v>CPAXT</v>
      </c>
      <c r="E113" s="3" t="s">
        <v>44</v>
      </c>
      <c r="F113" s="3" t="s">
        <v>63</v>
      </c>
      <c r="G113" s="3" t="s">
        <v>12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>
        <v>45527.0</v>
      </c>
      <c r="B114" s="5" t="s">
        <v>265</v>
      </c>
      <c r="C114" s="3" t="s">
        <v>266</v>
      </c>
      <c r="D114" s="6" t="str">
        <f>IFERROR(__xludf.DUMMYFUNCTION("REGEXEXTRACT(C114,""[A-Z]{2,}"")"),"WARRIX")</f>
        <v>WARRIX</v>
      </c>
      <c r="E114" s="3" t="s">
        <v>44</v>
      </c>
      <c r="F114" s="3" t="s">
        <v>221</v>
      </c>
      <c r="G114" s="3" t="s">
        <v>84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45527.0</v>
      </c>
      <c r="B115" s="5" t="s">
        <v>265</v>
      </c>
      <c r="C115" s="3" t="s">
        <v>266</v>
      </c>
      <c r="D115" s="6" t="str">
        <f>IFERROR(__xludf.DUMMYFUNCTION("REGEXEXTRACT(C115,""[A-Z]{2,}"")"),"WARRIX")</f>
        <v>WARRIX</v>
      </c>
      <c r="E115" s="3" t="s">
        <v>267</v>
      </c>
      <c r="F115" s="3" t="s">
        <v>268</v>
      </c>
      <c r="G115" s="3" t="s">
        <v>84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>
        <v>45527.0</v>
      </c>
      <c r="B116" s="5" t="s">
        <v>265</v>
      </c>
      <c r="C116" s="3" t="s">
        <v>266</v>
      </c>
      <c r="D116" s="6" t="str">
        <f>IFERROR(__xludf.DUMMYFUNCTION("REGEXEXTRACT(C116,""[A-Z]{2,}"")"),"WARRIX")</f>
        <v>WARRIX</v>
      </c>
      <c r="E116" s="3" t="s">
        <v>269</v>
      </c>
      <c r="F116" s="3" t="s">
        <v>270</v>
      </c>
      <c r="G116" s="3" t="s">
        <v>84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>
        <v>45527.0</v>
      </c>
      <c r="B117" s="5" t="s">
        <v>271</v>
      </c>
      <c r="C117" s="3" t="s">
        <v>272</v>
      </c>
      <c r="D117" s="6" t="str">
        <f>IFERROR(__xludf.DUMMYFUNCTION("REGEXEXTRACT(C117,""[A-Z]{2,}"")"),"SAMTEL")</f>
        <v>SAMTEL</v>
      </c>
      <c r="E117" s="3" t="s">
        <v>273</v>
      </c>
      <c r="F117" s="3" t="s">
        <v>231</v>
      </c>
      <c r="G117" s="3" t="s">
        <v>12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45527.0</v>
      </c>
      <c r="B118" s="5" t="s">
        <v>271</v>
      </c>
      <c r="C118" s="3" t="s">
        <v>272</v>
      </c>
      <c r="D118" s="6" t="str">
        <f>IFERROR(__xludf.DUMMYFUNCTION("REGEXEXTRACT(C118,""[A-Z]{2,}"")"),"SAMTEL")</f>
        <v>SAMTEL</v>
      </c>
      <c r="E118" s="3" t="s">
        <v>274</v>
      </c>
      <c r="F118" s="3" t="s">
        <v>275</v>
      </c>
      <c r="G118" s="3" t="s">
        <v>12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45527.0</v>
      </c>
      <c r="B119" s="5" t="s">
        <v>276</v>
      </c>
      <c r="C119" s="3" t="s">
        <v>277</v>
      </c>
      <c r="D119" s="6" t="str">
        <f>IFERROR(__xludf.DUMMYFUNCTION("REGEXEXTRACT(C119,""[A-Z]{2,}"")"),"EA")</f>
        <v>EA</v>
      </c>
      <c r="E119" s="3" t="s">
        <v>278</v>
      </c>
      <c r="F119" s="3" t="s">
        <v>279</v>
      </c>
      <c r="G119" s="3" t="s">
        <v>17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45527.0</v>
      </c>
      <c r="B120" s="5" t="s">
        <v>276</v>
      </c>
      <c r="C120" s="3" t="s">
        <v>277</v>
      </c>
      <c r="D120" s="6" t="str">
        <f>IFERROR(__xludf.DUMMYFUNCTION("REGEXEXTRACT(C120,""[A-Z]{2,}"")"),"EA")</f>
        <v>EA</v>
      </c>
      <c r="E120" s="3" t="s">
        <v>280</v>
      </c>
      <c r="F120" s="3" t="s">
        <v>130</v>
      </c>
      <c r="G120" s="3" t="s">
        <v>17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45526.0</v>
      </c>
      <c r="B121" s="5" t="s">
        <v>281</v>
      </c>
      <c r="C121" s="3" t="s">
        <v>282</v>
      </c>
      <c r="D121" s="6" t="str">
        <f>IFERROR(__xludf.DUMMYFUNCTION("REGEXEXTRACT(C121,""[A-Z]{2,}"")"),"BBL")</f>
        <v>BBL</v>
      </c>
      <c r="E121" s="3" t="s">
        <v>245</v>
      </c>
      <c r="F121" s="3" t="s">
        <v>135</v>
      </c>
      <c r="G121" s="3" t="s">
        <v>12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45526.0</v>
      </c>
      <c r="B122" s="5" t="s">
        <v>283</v>
      </c>
      <c r="C122" s="3" t="s">
        <v>284</v>
      </c>
      <c r="D122" s="6" t="str">
        <f>IFERROR(__xludf.DUMMYFUNCTION("REGEXEXTRACT(C122,""[A-Z]{2,}"")"),"PSTC")</f>
        <v>PSTC</v>
      </c>
      <c r="E122" s="3" t="s">
        <v>285</v>
      </c>
      <c r="F122" s="3" t="s">
        <v>286</v>
      </c>
      <c r="G122" s="3" t="s">
        <v>17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45526.0</v>
      </c>
      <c r="B123" s="5" t="s">
        <v>287</v>
      </c>
      <c r="C123" s="3" t="s">
        <v>288</v>
      </c>
      <c r="D123" s="6" t="str">
        <f>IFERROR(__xludf.DUMMYFUNCTION("REGEXEXTRACT(C123,""[A-Z]{2,}"")"),"BCP")</f>
        <v>BCP</v>
      </c>
      <c r="E123" s="3" t="s">
        <v>245</v>
      </c>
      <c r="F123" s="3" t="s">
        <v>135</v>
      </c>
      <c r="G123" s="3" t="s">
        <v>12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45526.0</v>
      </c>
      <c r="B124" s="5" t="s">
        <v>289</v>
      </c>
      <c r="C124" s="3" t="s">
        <v>290</v>
      </c>
      <c r="D124" s="6" t="str">
        <f>IFERROR(__xludf.DUMMYFUNCTION("REGEXEXTRACT(C124,""[A-Z]{2,}"")"),"BA")</f>
        <v>BA</v>
      </c>
      <c r="E124" s="3" t="s">
        <v>245</v>
      </c>
      <c r="F124" s="3" t="s">
        <v>135</v>
      </c>
      <c r="G124" s="3" t="s">
        <v>12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45526.0</v>
      </c>
      <c r="B125" s="5" t="s">
        <v>291</v>
      </c>
      <c r="C125" s="3" t="s">
        <v>292</v>
      </c>
      <c r="D125" s="6" t="str">
        <f>IFERROR(__xludf.DUMMYFUNCTION("REGEXEXTRACT(C125,""[A-Z]{2,}"")"),"RATCH")</f>
        <v>RATCH</v>
      </c>
      <c r="E125" s="3" t="s">
        <v>245</v>
      </c>
      <c r="F125" s="3" t="s">
        <v>135</v>
      </c>
      <c r="G125" s="3" t="s">
        <v>12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45526.0</v>
      </c>
      <c r="B126" s="5" t="s">
        <v>293</v>
      </c>
      <c r="C126" s="3" t="s">
        <v>294</v>
      </c>
      <c r="D126" s="6" t="str">
        <f>IFERROR(__xludf.DUMMYFUNCTION("REGEXEXTRACT(C126,""[A-Z]{2,}"")"),"CGD")</f>
        <v>CGD</v>
      </c>
      <c r="E126" s="3" t="s">
        <v>295</v>
      </c>
      <c r="F126" s="3" t="s">
        <v>296</v>
      </c>
      <c r="G126" s="3" t="s">
        <v>17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45526.0</v>
      </c>
      <c r="B127" s="5" t="s">
        <v>297</v>
      </c>
      <c r="C127" s="3" t="s">
        <v>298</v>
      </c>
      <c r="D127" s="6" t="str">
        <f>IFERROR(__xludf.DUMMYFUNCTION("REGEXEXTRACT(C127,""[A-Z]{2,}"")"),"KKP")</f>
        <v>KKP</v>
      </c>
      <c r="E127" s="3" t="s">
        <v>44</v>
      </c>
      <c r="F127" s="3" t="s">
        <v>299</v>
      </c>
      <c r="G127" s="3" t="s">
        <v>12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45526.0</v>
      </c>
      <c r="B128" s="5" t="s">
        <v>297</v>
      </c>
      <c r="C128" s="3" t="s">
        <v>298</v>
      </c>
      <c r="D128" s="6" t="str">
        <f>IFERROR(__xludf.DUMMYFUNCTION("REGEXEXTRACT(C128,""[A-Z]{2,}"")"),"KKP")</f>
        <v>KKP</v>
      </c>
      <c r="E128" s="3" t="s">
        <v>300</v>
      </c>
      <c r="F128" s="3" t="s">
        <v>135</v>
      </c>
      <c r="G128" s="3" t="s">
        <v>12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45526.0</v>
      </c>
      <c r="B129" s="5" t="s">
        <v>301</v>
      </c>
      <c r="C129" s="3" t="s">
        <v>302</v>
      </c>
      <c r="D129" s="6" t="str">
        <f>IFERROR(__xludf.DUMMYFUNCTION("REGEXEXTRACT(C129,""[A-Z]{2,}"")"),"MGI")</f>
        <v>MGI</v>
      </c>
      <c r="E129" s="3" t="s">
        <v>34</v>
      </c>
      <c r="F129" s="3" t="s">
        <v>303</v>
      </c>
      <c r="G129" s="3" t="s">
        <v>12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>
        <v>45526.0</v>
      </c>
      <c r="B130" s="5" t="s">
        <v>301</v>
      </c>
      <c r="C130" s="3" t="s">
        <v>302</v>
      </c>
      <c r="D130" s="6" t="str">
        <f>IFERROR(__xludf.DUMMYFUNCTION("REGEXEXTRACT(C130,""[A-Z]{2,}"")"),"MGI")</f>
        <v>MGI</v>
      </c>
      <c r="E130" s="3" t="s">
        <v>304</v>
      </c>
      <c r="F130" s="3" t="s">
        <v>121</v>
      </c>
      <c r="G130" s="3" t="s">
        <v>12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>
        <v>45526.0</v>
      </c>
      <c r="B131" s="5" t="s">
        <v>305</v>
      </c>
      <c r="C131" s="3" t="s">
        <v>306</v>
      </c>
      <c r="D131" s="6" t="str">
        <f>IFERROR(__xludf.DUMMYFUNCTION("REGEXEXTRACT(C131,""[A-Z]{2,}"")"),"AEONTS")</f>
        <v>AEONTS</v>
      </c>
      <c r="E131" s="3" t="s">
        <v>44</v>
      </c>
      <c r="F131" s="3" t="s">
        <v>63</v>
      </c>
      <c r="G131" s="3" t="s">
        <v>12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>
        <v>45526.0</v>
      </c>
      <c r="B132" s="5" t="s">
        <v>307</v>
      </c>
      <c r="C132" s="3" t="s">
        <v>308</v>
      </c>
      <c r="D132" s="6" t="str">
        <f>IFERROR(__xludf.DUMMYFUNCTION("REGEXEXTRACT(C132,""[A-Z]{2,}"")"),"AP")</f>
        <v>AP</v>
      </c>
      <c r="E132" s="3" t="s">
        <v>30</v>
      </c>
      <c r="F132" s="3" t="s">
        <v>309</v>
      </c>
      <c r="G132" s="3" t="s">
        <v>12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>
        <v>45525.0</v>
      </c>
      <c r="B133" s="5" t="s">
        <v>310</v>
      </c>
      <c r="C133" s="3" t="s">
        <v>311</v>
      </c>
      <c r="D133" s="6" t="str">
        <f>IFERROR(__xludf.DUMMYFUNCTION("REGEXEXTRACT(C133,""[A-Z]{2,}"")"),"IRPC")</f>
        <v>IRPC</v>
      </c>
      <c r="E133" s="3" t="s">
        <v>312</v>
      </c>
      <c r="F133" s="3" t="s">
        <v>313</v>
      </c>
      <c r="G133" s="3" t="s">
        <v>17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>
        <v>45525.0</v>
      </c>
      <c r="B134" s="5" t="s">
        <v>310</v>
      </c>
      <c r="C134" s="3" t="s">
        <v>311</v>
      </c>
      <c r="D134" s="6" t="str">
        <f>IFERROR(__xludf.DUMMYFUNCTION("REGEXEXTRACT(C134,""[A-Z]{2,}"")"),"IRPC")</f>
        <v>IRPC</v>
      </c>
      <c r="E134" s="3" t="s">
        <v>104</v>
      </c>
      <c r="F134" s="3" t="s">
        <v>314</v>
      </c>
      <c r="G134" s="3" t="s">
        <v>17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>
        <v>45525.0</v>
      </c>
      <c r="B135" s="5" t="s">
        <v>315</v>
      </c>
      <c r="C135" s="3" t="s">
        <v>316</v>
      </c>
      <c r="D135" s="6" t="str">
        <f>IFERROR(__xludf.DUMMYFUNCTION("REGEXEXTRACT(C135,""[A-Z]{2,}"")"),"EA")</f>
        <v>EA</v>
      </c>
      <c r="E135" s="3" t="s">
        <v>278</v>
      </c>
      <c r="F135" s="3" t="s">
        <v>296</v>
      </c>
      <c r="G135" s="3" t="s">
        <v>17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>
        <v>45525.0</v>
      </c>
      <c r="B136" s="5" t="s">
        <v>317</v>
      </c>
      <c r="C136" s="3" t="s">
        <v>318</v>
      </c>
      <c r="D136" s="6" t="str">
        <f>IFERROR(__xludf.DUMMYFUNCTION("REGEXEXTRACT(C136,""[A-Z]{2,}"")"),"MINT")</f>
        <v>MINT</v>
      </c>
      <c r="E136" s="3" t="s">
        <v>245</v>
      </c>
      <c r="F136" s="3" t="s">
        <v>135</v>
      </c>
      <c r="G136" s="3" t="s">
        <v>12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>
        <v>45525.0</v>
      </c>
      <c r="B137" s="5" t="s">
        <v>317</v>
      </c>
      <c r="C137" s="3" t="s">
        <v>318</v>
      </c>
      <c r="D137" s="6" t="str">
        <f>IFERROR(__xludf.DUMMYFUNCTION("REGEXEXTRACT(C137,""[A-Z]{2,}"")"),"MINT")</f>
        <v>MINT</v>
      </c>
      <c r="E137" s="3" t="s">
        <v>104</v>
      </c>
      <c r="F137" s="3" t="s">
        <v>181</v>
      </c>
      <c r="G137" s="3" t="s">
        <v>17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45525.0</v>
      </c>
      <c r="B138" s="5" t="s">
        <v>319</v>
      </c>
      <c r="C138" s="3" t="s">
        <v>320</v>
      </c>
      <c r="D138" s="6" t="str">
        <f>IFERROR(__xludf.DUMMYFUNCTION("REGEXEXTRACT(C138,""[A-Z]{2,}"")"),"AOT")</f>
        <v>AOT</v>
      </c>
      <c r="E138" s="3" t="s">
        <v>321</v>
      </c>
      <c r="F138" s="3" t="s">
        <v>37</v>
      </c>
      <c r="G138" s="3" t="s">
        <v>17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45525.0</v>
      </c>
      <c r="B139" s="5" t="s">
        <v>322</v>
      </c>
      <c r="C139" s="3" t="s">
        <v>323</v>
      </c>
      <c r="D139" s="6" t="str">
        <f>IFERROR(__xludf.DUMMYFUNCTION("REGEXEXTRACT(C139,""[A-Z]{2,}"")"),"SET")</f>
        <v>SET</v>
      </c>
      <c r="E139" s="3" t="s">
        <v>44</v>
      </c>
      <c r="F139" s="3" t="s">
        <v>67</v>
      </c>
      <c r="G139" s="3" t="s">
        <v>12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45525.0</v>
      </c>
      <c r="B140" s="5" t="s">
        <v>322</v>
      </c>
      <c r="C140" s="3" t="s">
        <v>323</v>
      </c>
      <c r="D140" s="6" t="str">
        <f>IFERROR(__xludf.DUMMYFUNCTION("REGEXEXTRACT(C140,""[A-Z]{2,}"")"),"SET")</f>
        <v>SET</v>
      </c>
      <c r="E140" s="3" t="s">
        <v>324</v>
      </c>
      <c r="F140" s="3" t="s">
        <v>70</v>
      </c>
      <c r="G140" s="3" t="s">
        <v>12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45525.0</v>
      </c>
      <c r="B141" s="5" t="s">
        <v>325</v>
      </c>
      <c r="C141" s="3" t="s">
        <v>326</v>
      </c>
      <c r="D141" s="6" t="str">
        <f>IFERROR(__xludf.DUMMYFUNCTION("REGEXEXTRACT(C141,""[A-Z]{2,}"")"),"SIRI")</f>
        <v>SIRI</v>
      </c>
      <c r="E141" s="3" t="s">
        <v>44</v>
      </c>
      <c r="F141" s="3" t="s">
        <v>171</v>
      </c>
      <c r="G141" s="3" t="s">
        <v>12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45525.0</v>
      </c>
      <c r="B142" s="5" t="s">
        <v>325</v>
      </c>
      <c r="C142" s="3" t="s">
        <v>326</v>
      </c>
      <c r="D142" s="6" t="str">
        <f>IFERROR(__xludf.DUMMYFUNCTION("REGEXEXTRACT(C142,""[A-Z]{2,}"")"),"SIRI")</f>
        <v>SIRI</v>
      </c>
      <c r="E142" s="3" t="s">
        <v>47</v>
      </c>
      <c r="F142" s="3" t="s">
        <v>31</v>
      </c>
      <c r="G142" s="3" t="s">
        <v>12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45525.0</v>
      </c>
      <c r="B143" s="5" t="s">
        <v>327</v>
      </c>
      <c r="C143" s="3" t="s">
        <v>328</v>
      </c>
      <c r="D143" s="6" t="str">
        <f>IFERROR(__xludf.DUMMYFUNCTION("REGEXEXTRACT(C143,""[A-Z]{2,}"")"),"SIRI")</f>
        <v>SIRI</v>
      </c>
      <c r="E143" s="3" t="s">
        <v>44</v>
      </c>
      <c r="F143" s="3" t="s">
        <v>329</v>
      </c>
      <c r="G143" s="3" t="s">
        <v>17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45525.0</v>
      </c>
      <c r="B144" s="5" t="s">
        <v>327</v>
      </c>
      <c r="C144" s="3" t="s">
        <v>328</v>
      </c>
      <c r="D144" s="6" t="str">
        <f>IFERROR(__xludf.DUMMYFUNCTION("REGEXEXTRACT(C144,""[A-Z]{2,}"")"),"SIRI")</f>
        <v>SIRI</v>
      </c>
      <c r="E144" s="3" t="s">
        <v>285</v>
      </c>
      <c r="F144" s="3" t="s">
        <v>330</v>
      </c>
      <c r="G144" s="3" t="s">
        <v>17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45525.0</v>
      </c>
      <c r="B145" s="5" t="s">
        <v>327</v>
      </c>
      <c r="C145" s="3" t="s">
        <v>328</v>
      </c>
      <c r="D145" s="6" t="str">
        <f>IFERROR(__xludf.DUMMYFUNCTION("REGEXEXTRACT(C145,""[A-Z]{2,}"")"),"SIRI")</f>
        <v>SIRI</v>
      </c>
      <c r="E145" s="3" t="s">
        <v>331</v>
      </c>
      <c r="F145" s="3" t="s">
        <v>303</v>
      </c>
      <c r="G145" s="3" t="s">
        <v>17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45525.0</v>
      </c>
      <c r="B146" s="5" t="s">
        <v>332</v>
      </c>
      <c r="C146" s="3" t="s">
        <v>333</v>
      </c>
      <c r="D146" s="6" t="str">
        <f>IFERROR(__xludf.DUMMYFUNCTION("REGEXEXTRACT(C146,""[A-Z]{2,}"")"),"GULF")</f>
        <v>GULF</v>
      </c>
      <c r="E146" s="3" t="s">
        <v>334</v>
      </c>
      <c r="F146" s="3" t="s">
        <v>335</v>
      </c>
      <c r="G146" s="3" t="s">
        <v>17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45525.0</v>
      </c>
      <c r="B147" s="5" t="s">
        <v>336</v>
      </c>
      <c r="C147" s="3" t="s">
        <v>337</v>
      </c>
      <c r="D147" s="6" t="str">
        <f>IFERROR(__xludf.DUMMYFUNCTION("REGEXEXTRACT(C147,""[A-Z]{2,}"")"),"WHA")</f>
        <v>WHA</v>
      </c>
      <c r="E147" s="3" t="s">
        <v>338</v>
      </c>
      <c r="F147" s="3" t="s">
        <v>63</v>
      </c>
      <c r="G147" s="3" t="s">
        <v>12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>
        <v>45525.0</v>
      </c>
      <c r="B148" s="5" t="s">
        <v>336</v>
      </c>
      <c r="C148" s="3" t="s">
        <v>337</v>
      </c>
      <c r="D148" s="6" t="str">
        <f>IFERROR(__xludf.DUMMYFUNCTION("REGEXEXTRACT(C148,""[A-Z]{2,}"")"),"WHA")</f>
        <v>WHA</v>
      </c>
      <c r="E148" s="3" t="s">
        <v>339</v>
      </c>
      <c r="F148" s="3" t="s">
        <v>340</v>
      </c>
      <c r="G148" s="3" t="s">
        <v>12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>
        <v>45525.0</v>
      </c>
      <c r="B149" s="5" t="s">
        <v>336</v>
      </c>
      <c r="C149" s="3" t="s">
        <v>337</v>
      </c>
      <c r="D149" s="6" t="str">
        <f>IFERROR(__xludf.DUMMYFUNCTION("REGEXEXTRACT(C149,""[A-Z]{2,}"")"),"WHA")</f>
        <v>WHA</v>
      </c>
      <c r="E149" s="3" t="s">
        <v>338</v>
      </c>
      <c r="F149" s="3" t="s">
        <v>341</v>
      </c>
      <c r="G149" s="3" t="s">
        <v>12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>
        <v>45525.0</v>
      </c>
      <c r="B150" s="5" t="s">
        <v>342</v>
      </c>
      <c r="C150" s="3" t="s">
        <v>343</v>
      </c>
      <c r="D150" s="6" t="str">
        <f>IFERROR(__xludf.DUMMYFUNCTION("REGEXEXTRACT(C150,""[A-Z]{2,}"")"),"BCPG")</f>
        <v>BCPG</v>
      </c>
      <c r="E150" s="3" t="s">
        <v>203</v>
      </c>
      <c r="F150" s="3" t="s">
        <v>135</v>
      </c>
      <c r="G150" s="3" t="s">
        <v>12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>
        <v>45525.0</v>
      </c>
      <c r="B151" s="5" t="s">
        <v>344</v>
      </c>
      <c r="C151" s="3" t="s">
        <v>345</v>
      </c>
      <c r="D151" s="6" t="str">
        <f>IFERROR(__xludf.DUMMYFUNCTION("REGEXEXTRACT(C151,""[A-Z]{2,}"")"),"SET")</f>
        <v>SET</v>
      </c>
      <c r="E151" s="3" t="s">
        <v>44</v>
      </c>
      <c r="F151" s="3" t="s">
        <v>134</v>
      </c>
      <c r="G151" s="3" t="s">
        <v>12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>
        <v>45525.0</v>
      </c>
      <c r="B152" s="5" t="s">
        <v>344</v>
      </c>
      <c r="C152" s="3" t="s">
        <v>345</v>
      </c>
      <c r="D152" s="6" t="str">
        <f>IFERROR(__xludf.DUMMYFUNCTION("REGEXEXTRACT(C152,""[A-Z]{2,}"")"),"SET")</f>
        <v>SET</v>
      </c>
      <c r="E152" s="3" t="s">
        <v>47</v>
      </c>
      <c r="F152" s="3" t="s">
        <v>309</v>
      </c>
      <c r="G152" s="3" t="s">
        <v>12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>
        <v>45525.0</v>
      </c>
      <c r="B153" s="5" t="s">
        <v>344</v>
      </c>
      <c r="C153" s="3" t="s">
        <v>345</v>
      </c>
      <c r="D153" s="6" t="str">
        <f>IFERROR(__xludf.DUMMYFUNCTION("REGEXEXTRACT(C153,""[A-Z]{2,}"")"),"SET")</f>
        <v>SET</v>
      </c>
      <c r="E153" s="3" t="s">
        <v>47</v>
      </c>
      <c r="F153" s="3" t="s">
        <v>35</v>
      </c>
      <c r="G153" s="3" t="s">
        <v>12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>
        <v>45524.0</v>
      </c>
      <c r="B154" s="5" t="s">
        <v>346</v>
      </c>
      <c r="C154" s="3" t="s">
        <v>347</v>
      </c>
      <c r="D154" s="6" t="str">
        <f>IFERROR(__xludf.DUMMYFUNCTION("REGEXEXTRACT(C154,""[A-Z]{2,}"")"),"OR")</f>
        <v>OR</v>
      </c>
      <c r="E154" s="3" t="s">
        <v>104</v>
      </c>
      <c r="F154" s="3" t="s">
        <v>314</v>
      </c>
      <c r="G154" s="3" t="s">
        <v>17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>
        <v>45524.0</v>
      </c>
      <c r="B155" s="5" t="s">
        <v>348</v>
      </c>
      <c r="C155" s="3" t="s">
        <v>349</v>
      </c>
      <c r="D155" s="6" t="str">
        <f>IFERROR(__xludf.DUMMYFUNCTION("REGEXEXTRACT(C155,""[A-Z]{2,}"")"),"OR")</f>
        <v>OR</v>
      </c>
      <c r="E155" s="3" t="s">
        <v>112</v>
      </c>
      <c r="F155" s="3" t="s">
        <v>135</v>
      </c>
      <c r="G155" s="3" t="s">
        <v>12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>
        <v>45524.0</v>
      </c>
      <c r="B156" s="5" t="s">
        <v>350</v>
      </c>
      <c r="C156" s="3" t="s">
        <v>351</v>
      </c>
      <c r="D156" s="6" t="str">
        <f>IFERROR(__xludf.DUMMYFUNCTION("REGEXEXTRACT(C156,""[A-Z]{2,}"")"),"SET")</f>
        <v>SET</v>
      </c>
      <c r="E156" s="3" t="s">
        <v>352</v>
      </c>
      <c r="F156" s="3" t="s">
        <v>353</v>
      </c>
      <c r="G156" s="3" t="s">
        <v>17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45524.0</v>
      </c>
      <c r="B157" s="5" t="s">
        <v>354</v>
      </c>
      <c r="C157" s="3" t="s">
        <v>355</v>
      </c>
      <c r="D157" s="6" t="str">
        <f>IFERROR(__xludf.DUMMYFUNCTION("REGEXEXTRACT(C157,""[A-Z]{2,}"")"),"WARRIX")</f>
        <v>WARRIX</v>
      </c>
      <c r="E157" s="3" t="s">
        <v>44</v>
      </c>
      <c r="F157" s="3" t="s">
        <v>356</v>
      </c>
      <c r="G157" s="3" t="s">
        <v>12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45524.0</v>
      </c>
      <c r="B158" s="5" t="s">
        <v>354</v>
      </c>
      <c r="C158" s="3" t="s">
        <v>355</v>
      </c>
      <c r="D158" s="6" t="str">
        <f>IFERROR(__xludf.DUMMYFUNCTION("REGEXEXTRACT(C158,""[A-Z]{2,}"")"),"WARRIX")</f>
        <v>WARRIX</v>
      </c>
      <c r="E158" s="3" t="s">
        <v>44</v>
      </c>
      <c r="F158" s="3" t="s">
        <v>357</v>
      </c>
      <c r="G158" s="3" t="s">
        <v>12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45524.0</v>
      </c>
      <c r="B159" s="5" t="s">
        <v>354</v>
      </c>
      <c r="C159" s="3" t="s">
        <v>355</v>
      </c>
      <c r="D159" s="6" t="str">
        <f>IFERROR(__xludf.DUMMYFUNCTION("REGEXEXTRACT(C159,""[A-Z]{2,}"")"),"WARRIX")</f>
        <v>WARRIX</v>
      </c>
      <c r="E159" s="3" t="s">
        <v>141</v>
      </c>
      <c r="F159" s="3" t="s">
        <v>303</v>
      </c>
      <c r="G159" s="3" t="s">
        <v>12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45524.0</v>
      </c>
      <c r="B160" s="5" t="s">
        <v>354</v>
      </c>
      <c r="C160" s="3" t="s">
        <v>355</v>
      </c>
      <c r="D160" s="6" t="str">
        <f>IFERROR(__xludf.DUMMYFUNCTION("REGEXEXTRACT(C160,""[A-Z]{2,}"")"),"WARRIX")</f>
        <v>WARRIX</v>
      </c>
      <c r="E160" s="3" t="s">
        <v>120</v>
      </c>
      <c r="F160" s="3" t="s">
        <v>358</v>
      </c>
      <c r="G160" s="3" t="s">
        <v>12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45524.0</v>
      </c>
      <c r="B161" s="5" t="s">
        <v>354</v>
      </c>
      <c r="C161" s="3" t="s">
        <v>355</v>
      </c>
      <c r="D161" s="6" t="str">
        <f>IFERROR(__xludf.DUMMYFUNCTION("REGEXEXTRACT(C161,""[A-Z]{2,}"")"),"WARRIX")</f>
        <v>WARRIX</v>
      </c>
      <c r="E161" s="3" t="s">
        <v>120</v>
      </c>
      <c r="F161" s="3" t="s">
        <v>54</v>
      </c>
      <c r="G161" s="3" t="s">
        <v>12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45524.0</v>
      </c>
      <c r="B162" s="5" t="s">
        <v>354</v>
      </c>
      <c r="C162" s="3" t="s">
        <v>355</v>
      </c>
      <c r="D162" s="6" t="str">
        <f>IFERROR(__xludf.DUMMYFUNCTION("REGEXEXTRACT(C162,""[A-Z]{2,}"")"),"WARRIX")</f>
        <v>WARRIX</v>
      </c>
      <c r="E162" s="3" t="s">
        <v>359</v>
      </c>
      <c r="F162" s="3" t="s">
        <v>37</v>
      </c>
      <c r="G162" s="3" t="s">
        <v>12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45524.0</v>
      </c>
      <c r="B163" s="5" t="s">
        <v>354</v>
      </c>
      <c r="C163" s="3" t="s">
        <v>355</v>
      </c>
      <c r="D163" s="6" t="str">
        <f>IFERROR(__xludf.DUMMYFUNCTION("REGEXEXTRACT(C163,""[A-Z]{2,}"")"),"WARRIX")</f>
        <v>WARRIX</v>
      </c>
      <c r="E163" s="3" t="s">
        <v>360</v>
      </c>
      <c r="F163" s="3" t="s">
        <v>37</v>
      </c>
      <c r="G163" s="3" t="s">
        <v>12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45524.0</v>
      </c>
      <c r="B164" s="5" t="s">
        <v>354</v>
      </c>
      <c r="C164" s="3" t="s">
        <v>355</v>
      </c>
      <c r="D164" s="6" t="str">
        <f>IFERROR(__xludf.DUMMYFUNCTION("REGEXEXTRACT(C164,""[A-Z]{2,}"")"),"WARRIX")</f>
        <v>WARRIX</v>
      </c>
      <c r="E164" s="3" t="s">
        <v>37</v>
      </c>
      <c r="F164" s="3" t="s">
        <v>31</v>
      </c>
      <c r="G164" s="3" t="s">
        <v>12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45524.0</v>
      </c>
      <c r="B165" s="5" t="s">
        <v>361</v>
      </c>
      <c r="C165" s="3" t="s">
        <v>362</v>
      </c>
      <c r="D165" s="6" t="str">
        <f>IFERROR(__xludf.DUMMYFUNCTION("REGEXEXTRACT(C165,""[A-Z]{2,}"")"),"SCAP")</f>
        <v>SCAP</v>
      </c>
      <c r="E165" s="3" t="s">
        <v>44</v>
      </c>
      <c r="F165" s="3" t="s">
        <v>63</v>
      </c>
      <c r="G165" s="3" t="s">
        <v>12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45524.0</v>
      </c>
      <c r="B166" s="5" t="s">
        <v>361</v>
      </c>
      <c r="C166" s="3" t="s">
        <v>362</v>
      </c>
      <c r="D166" s="6" t="str">
        <f>IFERROR(__xludf.DUMMYFUNCTION("REGEXEXTRACT(C166,""[A-Z]{2,}"")"),"SCAP")</f>
        <v>SCAP</v>
      </c>
      <c r="E166" s="3" t="s">
        <v>47</v>
      </c>
      <c r="F166" s="3" t="s">
        <v>133</v>
      </c>
      <c r="G166" s="3" t="s">
        <v>12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>
        <v>45524.0</v>
      </c>
      <c r="B167" s="5" t="s">
        <v>363</v>
      </c>
      <c r="C167" s="3" t="s">
        <v>364</v>
      </c>
      <c r="D167" s="6" t="str">
        <f>IFERROR(__xludf.DUMMYFUNCTION("REGEXEXTRACT(C167,""[A-Z]{2,}"")"),"SABUY")</f>
        <v>SABUY</v>
      </c>
      <c r="E167" s="3" t="s">
        <v>365</v>
      </c>
      <c r="F167" s="3" t="s">
        <v>366</v>
      </c>
      <c r="G167" s="3" t="s">
        <v>84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>
        <v>45524.0</v>
      </c>
      <c r="B168" s="5" t="s">
        <v>367</v>
      </c>
      <c r="C168" s="3" t="s">
        <v>368</v>
      </c>
      <c r="D168" s="6" t="str">
        <f>IFERROR(__xludf.DUMMYFUNCTION("REGEXEXTRACT(C168,""[A-Z]{2,}"")"),"EA")</f>
        <v>EA</v>
      </c>
      <c r="E168" s="3" t="s">
        <v>365</v>
      </c>
      <c r="F168" s="3" t="s">
        <v>304</v>
      </c>
      <c r="G168" s="3" t="s">
        <v>17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>
        <v>45524.0</v>
      </c>
      <c r="B169" s="5" t="s">
        <v>369</v>
      </c>
      <c r="C169" s="3" t="s">
        <v>370</v>
      </c>
      <c r="D169" s="6" t="str">
        <f>IFERROR(__xludf.DUMMYFUNCTION("REGEXEXTRACT(C169,""[A-Z]{2,}"")"),"SABUY")</f>
        <v>SABUY</v>
      </c>
      <c r="E169" s="3"/>
      <c r="F169" s="3" t="s">
        <v>67</v>
      </c>
      <c r="G169" s="3" t="s">
        <v>12</v>
      </c>
      <c r="H169" s="3" t="s">
        <v>44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>
        <v>45523.0</v>
      </c>
      <c r="B170" s="5" t="s">
        <v>371</v>
      </c>
      <c r="C170" s="3" t="s">
        <v>372</v>
      </c>
      <c r="D170" s="6" t="str">
        <f>IFERROR(__xludf.DUMMYFUNCTION("REGEXEXTRACT(C170,""[A-Z]{2,}"")"),"KBANK")</f>
        <v>KBANK</v>
      </c>
      <c r="E170" s="3" t="s">
        <v>373</v>
      </c>
      <c r="F170" s="3" t="s">
        <v>24</v>
      </c>
      <c r="G170" s="3" t="s">
        <v>84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>
        <v>45523.0</v>
      </c>
      <c r="B171" s="5" t="s">
        <v>374</v>
      </c>
      <c r="C171" s="3" t="s">
        <v>375</v>
      </c>
      <c r="D171" s="6" t="str">
        <f>IFERROR(__xludf.DUMMYFUNCTION("REGEXEXTRACT(C171,""[A-Z]{2,}"")"),"TFG")</f>
        <v>TFG</v>
      </c>
      <c r="E171" s="3" t="s">
        <v>214</v>
      </c>
      <c r="F171" s="3" t="s">
        <v>31</v>
      </c>
      <c r="G171" s="3" t="s">
        <v>12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>
        <v>45523.0</v>
      </c>
      <c r="B172" s="5" t="s">
        <v>376</v>
      </c>
      <c r="C172" s="3" t="s">
        <v>377</v>
      </c>
      <c r="D172" s="6" t="str">
        <f>IFERROR(__xludf.DUMMYFUNCTION("REGEXEXTRACT(C172,""[A-Z]{2,}"")"),"EA")</f>
        <v>EA</v>
      </c>
      <c r="E172" s="3" t="s">
        <v>44</v>
      </c>
      <c r="F172" s="3" t="s">
        <v>378</v>
      </c>
      <c r="G172" s="3" t="s">
        <v>12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>
        <v>45523.0</v>
      </c>
      <c r="B173" s="5" t="s">
        <v>376</v>
      </c>
      <c r="C173" s="3" t="s">
        <v>377</v>
      </c>
      <c r="D173" s="6" t="str">
        <f>IFERROR(__xludf.DUMMYFUNCTION("REGEXEXTRACT(C173,""[A-Z]{2,}"")"),"EA")</f>
        <v>EA</v>
      </c>
      <c r="E173" s="3" t="s">
        <v>379</v>
      </c>
      <c r="F173" s="3" t="s">
        <v>47</v>
      </c>
      <c r="G173" s="3" t="s">
        <v>12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>
        <v>45523.0</v>
      </c>
      <c r="B174" s="5" t="s">
        <v>376</v>
      </c>
      <c r="C174" s="3" t="s">
        <v>377</v>
      </c>
      <c r="D174" s="6" t="str">
        <f>IFERROR(__xludf.DUMMYFUNCTION("REGEXEXTRACT(C174,""[A-Z]{2,}"")"),"EA")</f>
        <v>EA</v>
      </c>
      <c r="E174" s="3" t="s">
        <v>47</v>
      </c>
      <c r="F174" s="3" t="s">
        <v>70</v>
      </c>
      <c r="G174" s="3" t="s">
        <v>12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>
        <v>45523.0</v>
      </c>
      <c r="B175" s="5" t="s">
        <v>376</v>
      </c>
      <c r="C175" s="3" t="s">
        <v>377</v>
      </c>
      <c r="D175" s="6" t="str">
        <f>IFERROR(__xludf.DUMMYFUNCTION("REGEXEXTRACT(C175,""[A-Z]{2,}"")"),"EA")</f>
        <v>EA</v>
      </c>
      <c r="E175" s="3" t="s">
        <v>44</v>
      </c>
      <c r="F175" s="3" t="s">
        <v>62</v>
      </c>
      <c r="G175" s="3" t="s">
        <v>12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45523.0</v>
      </c>
      <c r="B176" s="5" t="s">
        <v>380</v>
      </c>
      <c r="C176" s="3" t="s">
        <v>381</v>
      </c>
      <c r="D176" s="6" t="str">
        <f>IFERROR(__xludf.DUMMYFUNCTION("REGEXEXTRACT(C176,""[A-Z]{2,}"")"),"SET")</f>
        <v>SET</v>
      </c>
      <c r="E176" s="3" t="s">
        <v>44</v>
      </c>
      <c r="F176" s="3" t="s">
        <v>382</v>
      </c>
      <c r="G176" s="3" t="s">
        <v>12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45523.0</v>
      </c>
      <c r="B177" s="5" t="s">
        <v>383</v>
      </c>
      <c r="C177" s="3" t="s">
        <v>384</v>
      </c>
      <c r="D177" s="6" t="str">
        <f>IFERROR(__xludf.DUMMYFUNCTION("REGEXEXTRACT(C177,""[A-Z]{2,}"")"),"SAPPE")</f>
        <v>SAPPE</v>
      </c>
      <c r="E177" s="3" t="s">
        <v>385</v>
      </c>
      <c r="F177" s="3" t="s">
        <v>386</v>
      </c>
      <c r="G177" s="3" t="s">
        <v>84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45523.0</v>
      </c>
      <c r="B178" s="5" t="s">
        <v>383</v>
      </c>
      <c r="C178" s="3" t="s">
        <v>384</v>
      </c>
      <c r="D178" s="6" t="str">
        <f>IFERROR(__xludf.DUMMYFUNCTION("REGEXEXTRACT(C178,""[A-Z]{2,}"")"),"SAPPE")</f>
        <v>SAPPE</v>
      </c>
      <c r="E178" s="3" t="s">
        <v>387</v>
      </c>
      <c r="F178" s="3" t="s">
        <v>388</v>
      </c>
      <c r="G178" s="3" t="s">
        <v>84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45523.0</v>
      </c>
      <c r="B179" s="5" t="s">
        <v>383</v>
      </c>
      <c r="C179" s="3" t="s">
        <v>384</v>
      </c>
      <c r="D179" s="6" t="str">
        <f>IFERROR(__xludf.DUMMYFUNCTION("REGEXEXTRACT(C179,""[A-Z]{2,}"")"),"SAPPE")</f>
        <v>SAPPE</v>
      </c>
      <c r="E179" s="3" t="s">
        <v>44</v>
      </c>
      <c r="F179" s="3" t="s">
        <v>124</v>
      </c>
      <c r="G179" s="3" t="s">
        <v>84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45523.0</v>
      </c>
      <c r="B180" s="5" t="s">
        <v>383</v>
      </c>
      <c r="C180" s="3" t="s">
        <v>384</v>
      </c>
      <c r="D180" s="6" t="str">
        <f>IFERROR(__xludf.DUMMYFUNCTION("REGEXEXTRACT(C180,""[A-Z]{2,}"")"),"SAPPE")</f>
        <v>SAPPE</v>
      </c>
      <c r="E180" s="3" t="s">
        <v>389</v>
      </c>
      <c r="F180" s="3" t="s">
        <v>390</v>
      </c>
      <c r="G180" s="3" t="s">
        <v>84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45523.0</v>
      </c>
      <c r="B181" s="5" t="s">
        <v>391</v>
      </c>
      <c r="C181" s="3" t="s">
        <v>392</v>
      </c>
      <c r="D181" s="6" t="str">
        <f>IFERROR(__xludf.DUMMYFUNCTION("REGEXEXTRACT(C181,""[A-Z]{2,}"")"),"CHAYO")</f>
        <v>CHAYO</v>
      </c>
      <c r="E181" s="3" t="s">
        <v>44</v>
      </c>
      <c r="F181" s="3" t="s">
        <v>61</v>
      </c>
      <c r="G181" s="3" t="s">
        <v>12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45523.0</v>
      </c>
      <c r="B182" s="5" t="s">
        <v>391</v>
      </c>
      <c r="C182" s="3" t="s">
        <v>392</v>
      </c>
      <c r="D182" s="6" t="str">
        <f>IFERROR(__xludf.DUMMYFUNCTION("REGEXEXTRACT(C182,""[A-Z]{2,}"")"),"CHAYO")</f>
        <v>CHAYO</v>
      </c>
      <c r="E182" s="3" t="s">
        <v>44</v>
      </c>
      <c r="F182" s="3" t="s">
        <v>63</v>
      </c>
      <c r="G182" s="3" t="s">
        <v>12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45523.0</v>
      </c>
      <c r="B183" s="5" t="s">
        <v>393</v>
      </c>
      <c r="C183" s="3" t="s">
        <v>394</v>
      </c>
      <c r="D183" s="6" t="str">
        <f>IFERROR(__xludf.DUMMYFUNCTION("REGEXEXTRACT(C183,""[A-Z]{2,}"")"),"PTT")</f>
        <v>PTT</v>
      </c>
      <c r="E183" s="3" t="s">
        <v>44</v>
      </c>
      <c r="F183" s="3" t="s">
        <v>395</v>
      </c>
      <c r="G183" s="3" t="s">
        <v>12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45522.0</v>
      </c>
      <c r="B184" s="5" t="s">
        <v>396</v>
      </c>
      <c r="C184" s="3" t="s">
        <v>397</v>
      </c>
      <c r="D184" s="6" t="str">
        <f>IFERROR(__xludf.DUMMYFUNCTION("REGEXEXTRACT(C184,""[A-Z]{2,}"")"),"CPF")</f>
        <v>CPF</v>
      </c>
      <c r="E184" s="3" t="s">
        <v>44</v>
      </c>
      <c r="F184" s="3" t="s">
        <v>171</v>
      </c>
      <c r="G184" s="3" t="s">
        <v>12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45521.0</v>
      </c>
      <c r="B185" s="5" t="s">
        <v>398</v>
      </c>
      <c r="C185" s="3" t="s">
        <v>399</v>
      </c>
      <c r="D185" s="6" t="str">
        <f>IFERROR(__xludf.DUMMYFUNCTION("REGEXEXTRACT(C185,""[A-Z]{2,}"")"),"BIZ")</f>
        <v>BIZ</v>
      </c>
      <c r="E185" s="3" t="s">
        <v>389</v>
      </c>
      <c r="F185" s="3" t="s">
        <v>133</v>
      </c>
      <c r="G185" s="3" t="s">
        <v>12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>
        <v>45521.0</v>
      </c>
      <c r="B186" s="5" t="s">
        <v>398</v>
      </c>
      <c r="C186" s="3" t="s">
        <v>399</v>
      </c>
      <c r="D186" s="6" t="str">
        <f>IFERROR(__xludf.DUMMYFUNCTION("REGEXEXTRACT(C186,""[A-Z]{2,}"")"),"BIZ")</f>
        <v>BIZ</v>
      </c>
      <c r="E186" s="3" t="s">
        <v>46</v>
      </c>
      <c r="F186" s="3" t="s">
        <v>133</v>
      </c>
      <c r="G186" s="3" t="s">
        <v>12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>
        <v>45520.0</v>
      </c>
      <c r="B187" s="5" t="s">
        <v>400</v>
      </c>
      <c r="C187" s="3" t="s">
        <v>401</v>
      </c>
      <c r="D187" s="6" t="str">
        <f>IFERROR(__xludf.DUMMYFUNCTION("REGEXEXTRACT(C187,""[A-Z]{2,}"")"),"SCN")</f>
        <v>SCN</v>
      </c>
      <c r="E187" s="3" t="s">
        <v>231</v>
      </c>
      <c r="F187" s="3" t="s">
        <v>268</v>
      </c>
      <c r="G187" s="3" t="s">
        <v>84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>
        <v>45520.0</v>
      </c>
      <c r="B188" s="5" t="s">
        <v>402</v>
      </c>
      <c r="C188" s="3" t="s">
        <v>403</v>
      </c>
      <c r="D188" s="6" t="str">
        <f>IFERROR(__xludf.DUMMYFUNCTION("REGEXEXTRACT(C188,""[A-Z]{2,}"")"),"ESG")</f>
        <v>ESG</v>
      </c>
      <c r="E188" s="3" t="s">
        <v>404</v>
      </c>
      <c r="F188" s="3" t="s">
        <v>58</v>
      </c>
      <c r="G188" s="3" t="s">
        <v>17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>
        <v>45520.0</v>
      </c>
      <c r="B189" s="5" t="s">
        <v>402</v>
      </c>
      <c r="C189" s="3" t="s">
        <v>403</v>
      </c>
      <c r="D189" s="6" t="str">
        <f>IFERROR(__xludf.DUMMYFUNCTION("REGEXEXTRACT(C189,""[A-Z]{2,}"")"),"ESG")</f>
        <v>ESG</v>
      </c>
      <c r="E189" s="3" t="s">
        <v>405</v>
      </c>
      <c r="F189" s="3" t="s">
        <v>31</v>
      </c>
      <c r="G189" s="3" t="s">
        <v>17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>
        <v>45520.0</v>
      </c>
      <c r="B190" s="5" t="s">
        <v>406</v>
      </c>
      <c r="C190" s="3" t="s">
        <v>407</v>
      </c>
      <c r="D190" s="6" t="str">
        <f>IFERROR(__xludf.DUMMYFUNCTION("REGEXEXTRACT(C190,""[A-Z]{2,}"")"),"SET")</f>
        <v>SET</v>
      </c>
      <c r="E190" s="3" t="s">
        <v>408</v>
      </c>
      <c r="F190" s="3" t="s">
        <v>409</v>
      </c>
      <c r="G190" s="3" t="s">
        <v>12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>
        <v>45520.0</v>
      </c>
      <c r="B191" s="5" t="s">
        <v>406</v>
      </c>
      <c r="C191" s="3" t="s">
        <v>407</v>
      </c>
      <c r="D191" s="6" t="str">
        <f>IFERROR(__xludf.DUMMYFUNCTION("REGEXEXTRACT(C191,""[A-Z]{2,}"")"),"SET")</f>
        <v>SET</v>
      </c>
      <c r="E191" s="3" t="s">
        <v>147</v>
      </c>
      <c r="F191" s="3" t="s">
        <v>67</v>
      </c>
      <c r="G191" s="3" t="s">
        <v>12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>
        <v>45520.0</v>
      </c>
      <c r="B192" s="5" t="s">
        <v>410</v>
      </c>
      <c r="C192" s="3" t="s">
        <v>411</v>
      </c>
      <c r="D192" s="6" t="str">
        <f>IFERROR(__xludf.DUMMYFUNCTION("REGEXEXTRACT(C192,""[A-Z]{2,}"")"),"SC")</f>
        <v>SC</v>
      </c>
      <c r="E192" s="3" t="s">
        <v>412</v>
      </c>
      <c r="F192" s="3" t="s">
        <v>413</v>
      </c>
      <c r="G192" s="3" t="s">
        <v>17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>
        <v>45520.0</v>
      </c>
      <c r="B193" s="5" t="s">
        <v>414</v>
      </c>
      <c r="C193" s="3" t="s">
        <v>415</v>
      </c>
      <c r="D193" s="6" t="str">
        <f>IFERROR(__xludf.DUMMYFUNCTION("REGEXEXTRACT(C193,""[A-Z]{2,}"")"),"COM")</f>
        <v>COM</v>
      </c>
      <c r="E193" s="3" t="s">
        <v>416</v>
      </c>
      <c r="F193" s="3" t="s">
        <v>172</v>
      </c>
      <c r="G193" s="3" t="s">
        <v>17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>
        <v>45520.0</v>
      </c>
      <c r="B194" s="5" t="s">
        <v>417</v>
      </c>
      <c r="C194" s="3" t="s">
        <v>418</v>
      </c>
      <c r="D194" s="6" t="str">
        <f>IFERROR(__xludf.DUMMYFUNCTION("REGEXEXTRACT(C194,""[A-Z]{2,}"")"),"SC")</f>
        <v>SC</v>
      </c>
      <c r="E194" s="3"/>
      <c r="F194" s="3" t="s">
        <v>61</v>
      </c>
      <c r="G194" s="3" t="s">
        <v>12</v>
      </c>
      <c r="H194" s="3" t="s">
        <v>44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45520.0</v>
      </c>
      <c r="B195" s="5" t="s">
        <v>419</v>
      </c>
      <c r="C195" s="3" t="s">
        <v>420</v>
      </c>
      <c r="D195" s="6" t="str">
        <f>IFERROR(__xludf.DUMMYFUNCTION("REGEXEXTRACT(C195,""[A-Z]{2,}"")"),"CIVIL")</f>
        <v>CIVIL</v>
      </c>
      <c r="E195" s="3" t="s">
        <v>274</v>
      </c>
      <c r="F195" s="3" t="s">
        <v>421</v>
      </c>
      <c r="G195" s="3" t="s">
        <v>12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45519.0</v>
      </c>
      <c r="B196" s="5" t="s">
        <v>422</v>
      </c>
      <c r="C196" s="3" t="s">
        <v>423</v>
      </c>
      <c r="D196" s="6" t="str">
        <f>IFERROR(__xludf.DUMMYFUNCTION("REGEXEXTRACT(C196,""[A-Z]{2,}"")"),"PTT")</f>
        <v>PTT</v>
      </c>
      <c r="E196" s="3" t="s">
        <v>245</v>
      </c>
      <c r="F196" s="3" t="s">
        <v>135</v>
      </c>
      <c r="G196" s="3" t="s">
        <v>12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45519.0</v>
      </c>
      <c r="B197" s="5" t="s">
        <v>424</v>
      </c>
      <c r="C197" s="3" t="s">
        <v>425</v>
      </c>
      <c r="D197" s="6" t="str">
        <f>IFERROR(__xludf.DUMMYFUNCTION("REGEXEXTRACT(C197,""[A-Z]{2,}"")"),"SABUY")</f>
        <v>SABUY</v>
      </c>
      <c r="E197" s="3" t="s">
        <v>426</v>
      </c>
      <c r="F197" s="3" t="s">
        <v>427</v>
      </c>
      <c r="G197" s="3" t="s">
        <v>84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45519.0</v>
      </c>
      <c r="B198" s="5" t="s">
        <v>424</v>
      </c>
      <c r="C198" s="3" t="s">
        <v>425</v>
      </c>
      <c r="D198" s="6" t="str">
        <f>IFERROR(__xludf.DUMMYFUNCTION("REGEXEXTRACT(C198,""[A-Z]{2,}"")"),"SABUY")</f>
        <v>SABUY</v>
      </c>
      <c r="E198" s="3" t="s">
        <v>426</v>
      </c>
      <c r="F198" s="3" t="s">
        <v>428</v>
      </c>
      <c r="G198" s="3" t="s">
        <v>84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45519.0</v>
      </c>
      <c r="B199" s="5" t="s">
        <v>429</v>
      </c>
      <c r="C199" s="3" t="s">
        <v>430</v>
      </c>
      <c r="D199" s="6" t="str">
        <f>IFERROR(__xludf.DUMMYFUNCTION("REGEXEXTRACT(C199,""[A-Z]{2,}"")"),"ITD")</f>
        <v>ITD</v>
      </c>
      <c r="E199" s="3"/>
      <c r="F199" s="3" t="s">
        <v>428</v>
      </c>
      <c r="G199" s="3" t="s">
        <v>84</v>
      </c>
      <c r="H199" s="3" t="s">
        <v>44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45519.0</v>
      </c>
      <c r="B200" s="5" t="s">
        <v>431</v>
      </c>
      <c r="C200" s="3" t="s">
        <v>432</v>
      </c>
      <c r="D200" s="6" t="str">
        <f>IFERROR(__xludf.DUMMYFUNCTION("REGEXEXTRACT(C200,""[A-Z]{2,}"")"),"COM")</f>
        <v>COM</v>
      </c>
      <c r="E200" s="3" t="s">
        <v>44</v>
      </c>
      <c r="F200" s="3" t="s">
        <v>433</v>
      </c>
      <c r="G200" s="3" t="s">
        <v>12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45519.0</v>
      </c>
      <c r="B201" s="5" t="s">
        <v>434</v>
      </c>
      <c r="C201" s="3" t="s">
        <v>435</v>
      </c>
      <c r="D201" s="6" t="str">
        <f>IFERROR(__xludf.DUMMYFUNCTION("REGEXEXTRACT(C201,""[A-Z]{2,}"")"),"TOA")</f>
        <v>TOA</v>
      </c>
      <c r="E201" s="3" t="s">
        <v>436</v>
      </c>
      <c r="F201" s="3" t="s">
        <v>46</v>
      </c>
      <c r="G201" s="3" t="s">
        <v>12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45519.0</v>
      </c>
      <c r="B202" s="5" t="s">
        <v>434</v>
      </c>
      <c r="C202" s="3" t="s">
        <v>435</v>
      </c>
      <c r="D202" s="6" t="str">
        <f>IFERROR(__xludf.DUMMYFUNCTION("REGEXEXTRACT(C202,""[A-Z]{2,}"")"),"TOA")</f>
        <v>TOA</v>
      </c>
      <c r="E202" s="3" t="s">
        <v>436</v>
      </c>
      <c r="F202" s="3" t="s">
        <v>135</v>
      </c>
      <c r="G202" s="3" t="s">
        <v>12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45519.0</v>
      </c>
      <c r="B203" s="5" t="s">
        <v>437</v>
      </c>
      <c r="C203" s="3" t="s">
        <v>438</v>
      </c>
      <c r="D203" s="6" t="str">
        <f>IFERROR(__xludf.DUMMYFUNCTION("REGEXEXTRACT(C203,""[A-Z]{2,}"")"),"YGG")</f>
        <v>YGG</v>
      </c>
      <c r="E203" s="3" t="s">
        <v>439</v>
      </c>
      <c r="F203" s="3" t="s">
        <v>440</v>
      </c>
      <c r="G203" s="3" t="s">
        <v>84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45519.0</v>
      </c>
      <c r="B204" s="5" t="s">
        <v>437</v>
      </c>
      <c r="C204" s="3" t="s">
        <v>438</v>
      </c>
      <c r="D204" s="6" t="str">
        <f>IFERROR(__xludf.DUMMYFUNCTION("REGEXEXTRACT(C204,""[A-Z]{2,}"")"),"YGG")</f>
        <v>YGG</v>
      </c>
      <c r="E204" s="3" t="s">
        <v>112</v>
      </c>
      <c r="F204" s="3" t="s">
        <v>366</v>
      </c>
      <c r="G204" s="3" t="s">
        <v>84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>
        <v>45519.0</v>
      </c>
      <c r="B205" s="5" t="s">
        <v>441</v>
      </c>
      <c r="C205" s="3" t="s">
        <v>442</v>
      </c>
      <c r="D205" s="6" t="str">
        <f>IFERROR(__xludf.DUMMYFUNCTION("REGEXEXTRACT(C205,""[A-Z]{2,}"")"),"WARRIX")</f>
        <v>WARRIX</v>
      </c>
      <c r="E205" s="3" t="s">
        <v>46</v>
      </c>
      <c r="F205" s="3" t="s">
        <v>133</v>
      </c>
      <c r="G205" s="3" t="s">
        <v>12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>
        <v>45519.0</v>
      </c>
      <c r="B206" s="5" t="s">
        <v>441</v>
      </c>
      <c r="C206" s="3" t="s">
        <v>442</v>
      </c>
      <c r="D206" s="6" t="str">
        <f>IFERROR(__xludf.DUMMYFUNCTION("REGEXEXTRACT(C206,""[A-Z]{2,}"")"),"WARRIX")</f>
        <v>WARRIX</v>
      </c>
      <c r="E206" s="3" t="s">
        <v>338</v>
      </c>
      <c r="F206" s="3" t="s">
        <v>443</v>
      </c>
      <c r="G206" s="3" t="s">
        <v>12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>
        <v>45519.0</v>
      </c>
      <c r="B207" s="5" t="s">
        <v>444</v>
      </c>
      <c r="C207" s="3" t="s">
        <v>445</v>
      </c>
      <c r="D207" s="6" t="str">
        <f>IFERROR(__xludf.DUMMYFUNCTION("REGEXEXTRACT(C207,""[A-Z]{2,}"")"),"STEC")</f>
        <v>STEC</v>
      </c>
      <c r="E207" s="3" t="s">
        <v>44</v>
      </c>
      <c r="F207" s="3" t="s">
        <v>83</v>
      </c>
      <c r="G207" s="3" t="s">
        <v>84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>
        <v>45519.0</v>
      </c>
      <c r="B208" s="5" t="s">
        <v>444</v>
      </c>
      <c r="C208" s="3" t="s">
        <v>445</v>
      </c>
      <c r="D208" s="6" t="str">
        <f>IFERROR(__xludf.DUMMYFUNCTION("REGEXEXTRACT(C208,""[A-Z]{2,}"")"),"STEC")</f>
        <v>STEC</v>
      </c>
      <c r="E208" s="3" t="s">
        <v>44</v>
      </c>
      <c r="F208" s="3" t="s">
        <v>124</v>
      </c>
      <c r="G208" s="3" t="s">
        <v>84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>
        <v>45519.0</v>
      </c>
      <c r="B209" s="5" t="s">
        <v>444</v>
      </c>
      <c r="C209" s="3" t="s">
        <v>445</v>
      </c>
      <c r="D209" s="6" t="str">
        <f>IFERROR(__xludf.DUMMYFUNCTION("REGEXEXTRACT(C209,""[A-Z]{2,}"")"),"STEC")</f>
        <v>STEC</v>
      </c>
      <c r="E209" s="3" t="s">
        <v>85</v>
      </c>
      <c r="F209" s="3" t="s">
        <v>86</v>
      </c>
      <c r="G209" s="3" t="s">
        <v>84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>
        <v>45519.0</v>
      </c>
      <c r="B210" s="5" t="s">
        <v>446</v>
      </c>
      <c r="C210" s="3" t="s">
        <v>447</v>
      </c>
      <c r="D210" s="6" t="str">
        <f>IFERROR(__xludf.DUMMYFUNCTION("REGEXEXTRACT(C210,""[A-Z]{2,}"")"),"EA")</f>
        <v>EA</v>
      </c>
      <c r="E210" s="3"/>
      <c r="F210" s="3" t="s">
        <v>47</v>
      </c>
      <c r="G210" s="3" t="s">
        <v>12</v>
      </c>
      <c r="H210" s="3" t="s">
        <v>44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>
        <v>45519.0</v>
      </c>
      <c r="B211" s="5" t="s">
        <v>448</v>
      </c>
      <c r="C211" s="3" t="s">
        <v>449</v>
      </c>
      <c r="D211" s="6" t="str">
        <f>IFERROR(__xludf.DUMMYFUNCTION("REGEXEXTRACT(C211,""[A-Z]{2,}"")"),"EA")</f>
        <v>EA</v>
      </c>
      <c r="E211" s="3" t="s">
        <v>44</v>
      </c>
      <c r="F211" s="3" t="s">
        <v>450</v>
      </c>
      <c r="G211" s="3" t="s">
        <v>12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>
        <v>45518.0</v>
      </c>
      <c r="B212" s="5" t="s">
        <v>451</v>
      </c>
      <c r="C212" s="3" t="s">
        <v>452</v>
      </c>
      <c r="D212" s="6" t="str">
        <f>IFERROR(__xludf.DUMMYFUNCTION("REGEXEXTRACT(C212,""[A-Z]{2,}"")"),"EA")</f>
        <v>EA</v>
      </c>
      <c r="E212" s="3" t="s">
        <v>47</v>
      </c>
      <c r="F212" s="3" t="s">
        <v>386</v>
      </c>
      <c r="G212" s="3" t="s">
        <v>84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>
        <v>45518.0</v>
      </c>
      <c r="B213" s="5" t="s">
        <v>453</v>
      </c>
      <c r="C213" s="3" t="s">
        <v>454</v>
      </c>
      <c r="D213" s="6" t="str">
        <f>IFERROR(__xludf.DUMMYFUNCTION("REGEXEXTRACT(C213,""[A-Z]{2,}"")"),"OSP")</f>
        <v>OSP</v>
      </c>
      <c r="E213" s="3" t="s">
        <v>47</v>
      </c>
      <c r="F213" s="3" t="s">
        <v>31</v>
      </c>
      <c r="G213" s="3" t="s">
        <v>12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>
        <v>45518.0</v>
      </c>
      <c r="B214" s="5" t="s">
        <v>453</v>
      </c>
      <c r="C214" s="3" t="s">
        <v>454</v>
      </c>
      <c r="D214" s="6" t="str">
        <f>IFERROR(__xludf.DUMMYFUNCTION("REGEXEXTRACT(C214,""[A-Z]{2,}"")"),"OSP")</f>
        <v>OSP</v>
      </c>
      <c r="E214" s="3" t="s">
        <v>245</v>
      </c>
      <c r="F214" s="3" t="s">
        <v>135</v>
      </c>
      <c r="G214" s="3" t="s">
        <v>12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45518.0</v>
      </c>
      <c r="B215" s="5" t="s">
        <v>455</v>
      </c>
      <c r="C215" s="3" t="s">
        <v>456</v>
      </c>
      <c r="D215" s="6" t="str">
        <f>IFERROR(__xludf.DUMMYFUNCTION("REGEXEXTRACT(C215,""[A-Z]{2,}"")"),"HANA")</f>
        <v>HANA</v>
      </c>
      <c r="E215" s="3" t="s">
        <v>47</v>
      </c>
      <c r="F215" s="3" t="s">
        <v>457</v>
      </c>
      <c r="G215" s="3" t="s">
        <v>84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45518.0</v>
      </c>
      <c r="B216" s="5" t="s">
        <v>455</v>
      </c>
      <c r="C216" s="3" t="s">
        <v>456</v>
      </c>
      <c r="D216" s="6" t="str">
        <f>IFERROR(__xludf.DUMMYFUNCTION("REGEXEXTRACT(C216,""[A-Z]{2,}"")"),"HANA")</f>
        <v>HANA</v>
      </c>
      <c r="E216" s="3" t="s">
        <v>338</v>
      </c>
      <c r="F216" s="3" t="s">
        <v>458</v>
      </c>
      <c r="G216" s="3" t="s">
        <v>84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45518.0</v>
      </c>
      <c r="B217" s="5" t="s">
        <v>455</v>
      </c>
      <c r="C217" s="3" t="s">
        <v>456</v>
      </c>
      <c r="D217" s="6" t="str">
        <f>IFERROR(__xludf.DUMMYFUNCTION("REGEXEXTRACT(C217,""[A-Z]{2,}"")"),"HANA")</f>
        <v>HANA</v>
      </c>
      <c r="E217" s="3" t="s">
        <v>459</v>
      </c>
      <c r="F217" s="3" t="s">
        <v>31</v>
      </c>
      <c r="G217" s="3" t="s">
        <v>84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45518.0</v>
      </c>
      <c r="B218" s="5" t="s">
        <v>460</v>
      </c>
      <c r="C218" s="3" t="s">
        <v>461</v>
      </c>
      <c r="D218" s="6" t="str">
        <f>IFERROR(__xludf.DUMMYFUNCTION("REGEXEXTRACT(C218,""[A-Z]{2,}"")"),"CPF")</f>
        <v>CPF</v>
      </c>
      <c r="E218" s="3" t="s">
        <v>462</v>
      </c>
      <c r="F218" s="3" t="s">
        <v>47</v>
      </c>
      <c r="G218" s="3" t="s">
        <v>12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45518.0</v>
      </c>
      <c r="B219" s="5" t="s">
        <v>460</v>
      </c>
      <c r="C219" s="3" t="s">
        <v>461</v>
      </c>
      <c r="D219" s="6" t="str">
        <f>IFERROR(__xludf.DUMMYFUNCTION("REGEXEXTRACT(C219,""[A-Z]{2,}"")"),"CPF")</f>
        <v>CPF</v>
      </c>
      <c r="E219" s="3" t="s">
        <v>245</v>
      </c>
      <c r="F219" s="3" t="s">
        <v>135</v>
      </c>
      <c r="G219" s="3" t="s">
        <v>12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45518.0</v>
      </c>
      <c r="B220" s="5" t="s">
        <v>463</v>
      </c>
      <c r="C220" s="3" t="s">
        <v>464</v>
      </c>
      <c r="D220" s="6" t="str">
        <f>IFERROR(__xludf.DUMMYFUNCTION("REGEXEXTRACT(C220,""[A-Z]{2,}"")"),"AOT")</f>
        <v>AOT</v>
      </c>
      <c r="E220" s="3" t="s">
        <v>47</v>
      </c>
      <c r="F220" s="3" t="s">
        <v>31</v>
      </c>
      <c r="G220" s="3" t="s">
        <v>12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45518.0</v>
      </c>
      <c r="B221" s="5" t="s">
        <v>463</v>
      </c>
      <c r="C221" s="3" t="s">
        <v>464</v>
      </c>
      <c r="D221" s="6" t="str">
        <f>IFERROR(__xludf.DUMMYFUNCTION("REGEXEXTRACT(C221,""[A-Z]{2,}"")"),"AOT")</f>
        <v>AOT</v>
      </c>
      <c r="E221" s="3" t="s">
        <v>46</v>
      </c>
      <c r="F221" s="3" t="s">
        <v>133</v>
      </c>
      <c r="G221" s="3" t="s">
        <v>12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45518.0</v>
      </c>
      <c r="B222" s="5" t="s">
        <v>463</v>
      </c>
      <c r="C222" s="3" t="s">
        <v>464</v>
      </c>
      <c r="D222" s="6" t="str">
        <f>IFERROR(__xludf.DUMMYFUNCTION("REGEXEXTRACT(C222,""[A-Z]{2,}"")"),"AOT")</f>
        <v>AOT</v>
      </c>
      <c r="E222" s="3" t="s">
        <v>465</v>
      </c>
      <c r="F222" s="3" t="s">
        <v>386</v>
      </c>
      <c r="G222" s="3" t="s">
        <v>12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45518.0</v>
      </c>
      <c r="B223" s="5" t="s">
        <v>466</v>
      </c>
      <c r="C223" s="3" t="s">
        <v>467</v>
      </c>
      <c r="D223" s="6" t="str">
        <f>IFERROR(__xludf.DUMMYFUNCTION("REGEXEXTRACT(C223,""[A-Z]{2,}"")"),"XPG")</f>
        <v>XPG</v>
      </c>
      <c r="E223" s="3" t="s">
        <v>47</v>
      </c>
      <c r="F223" s="3" t="s">
        <v>133</v>
      </c>
      <c r="G223" s="3" t="s">
        <v>12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45518.0</v>
      </c>
      <c r="B224" s="5" t="s">
        <v>466</v>
      </c>
      <c r="C224" s="3" t="s">
        <v>467</v>
      </c>
      <c r="D224" s="6" t="str">
        <f>IFERROR(__xludf.DUMMYFUNCTION("REGEXEXTRACT(C224,""[A-Z]{2,}"")"),"XPG")</f>
        <v>XPG</v>
      </c>
      <c r="E224" s="3" t="s">
        <v>468</v>
      </c>
      <c r="F224" s="3" t="s">
        <v>469</v>
      </c>
      <c r="G224" s="3" t="s">
        <v>12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>
        <v>45518.0</v>
      </c>
      <c r="B225" s="5" t="s">
        <v>470</v>
      </c>
      <c r="C225" s="3" t="s">
        <v>471</v>
      </c>
      <c r="D225" s="6" t="str">
        <f>IFERROR(__xludf.DUMMYFUNCTION("REGEXEXTRACT(C225,""[A-Z]{2,}"")"),"SIRI")</f>
        <v>SIRI</v>
      </c>
      <c r="E225" s="3" t="s">
        <v>472</v>
      </c>
      <c r="F225" s="3" t="s">
        <v>83</v>
      </c>
      <c r="G225" s="3" t="s">
        <v>84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>
        <v>45518.0</v>
      </c>
      <c r="B226" s="5" t="s">
        <v>473</v>
      </c>
      <c r="C226" s="3" t="s">
        <v>474</v>
      </c>
      <c r="D226" s="6" t="str">
        <f>IFERROR(__xludf.DUMMYFUNCTION("REGEXEXTRACT(C226,""[A-Z]{2,}"")"),"CPAXT")</f>
        <v>CPAXT</v>
      </c>
      <c r="E226" s="3" t="s">
        <v>44</v>
      </c>
      <c r="F226" s="3" t="s">
        <v>124</v>
      </c>
      <c r="G226" s="3" t="s">
        <v>84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>
        <v>45518.0</v>
      </c>
      <c r="B227" s="5" t="s">
        <v>475</v>
      </c>
      <c r="C227" s="3" t="s">
        <v>476</v>
      </c>
      <c r="D227" s="6" t="str">
        <f>IFERROR(__xludf.DUMMYFUNCTION("REGEXEXTRACT(C227,""[A-Z]{2,}"")"),"BCH")</f>
        <v>BCH</v>
      </c>
      <c r="E227" s="3" t="s">
        <v>477</v>
      </c>
      <c r="F227" s="3" t="s">
        <v>413</v>
      </c>
      <c r="G227" s="3" t="s">
        <v>12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>
        <v>45518.0</v>
      </c>
      <c r="B228" s="5" t="s">
        <v>475</v>
      </c>
      <c r="C228" s="3" t="s">
        <v>476</v>
      </c>
      <c r="D228" s="6" t="str">
        <f>IFERROR(__xludf.DUMMYFUNCTION("REGEXEXTRACT(C228,""[A-Z]{2,}"")"),"BCH")</f>
        <v>BCH</v>
      </c>
      <c r="E228" s="3" t="s">
        <v>478</v>
      </c>
      <c r="F228" s="3" t="s">
        <v>68</v>
      </c>
      <c r="G228" s="3" t="s">
        <v>12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>
        <v>45518.0</v>
      </c>
      <c r="B229" s="5" t="s">
        <v>479</v>
      </c>
      <c r="C229" s="3" t="s">
        <v>480</v>
      </c>
      <c r="D229" s="6" t="str">
        <f>IFERROR(__xludf.DUMMYFUNCTION("REGEXEXTRACT(C229,""[A-Z]{2,}"")"),"KTB")</f>
        <v>KTB</v>
      </c>
      <c r="E229" s="3" t="s">
        <v>44</v>
      </c>
      <c r="F229" s="3" t="s">
        <v>481</v>
      </c>
      <c r="G229" s="3" t="s">
        <v>17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>
        <v>45518.0</v>
      </c>
      <c r="B230" s="5" t="s">
        <v>482</v>
      </c>
      <c r="C230" s="3" t="s">
        <v>483</v>
      </c>
      <c r="D230" s="6" t="str">
        <f>IFERROR(__xludf.DUMMYFUNCTION("REGEXEXTRACT(C230,""[A-Z]{2,}"")"),"EA")</f>
        <v>EA</v>
      </c>
      <c r="E230" s="3" t="s">
        <v>484</v>
      </c>
      <c r="F230" s="3" t="s">
        <v>485</v>
      </c>
      <c r="G230" s="3" t="s">
        <v>12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>
        <v>45518.0</v>
      </c>
      <c r="B231" s="5" t="s">
        <v>486</v>
      </c>
      <c r="C231" s="3" t="s">
        <v>487</v>
      </c>
      <c r="D231" s="6" t="str">
        <f>IFERROR(__xludf.DUMMYFUNCTION("REGEXEXTRACT(C231,""[A-Z]{2,}"")"),"TKN")</f>
        <v>TKN</v>
      </c>
      <c r="E231" s="3" t="s">
        <v>47</v>
      </c>
      <c r="F231" s="3" t="s">
        <v>31</v>
      </c>
      <c r="G231" s="3" t="s">
        <v>12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>
        <v>45518.0</v>
      </c>
      <c r="B232" s="5" t="s">
        <v>486</v>
      </c>
      <c r="C232" s="3" t="s">
        <v>487</v>
      </c>
      <c r="D232" s="6" t="str">
        <f>IFERROR(__xludf.DUMMYFUNCTION("REGEXEXTRACT(C232,""[A-Z]{2,}"")"),"TKN")</f>
        <v>TKN</v>
      </c>
      <c r="E232" s="3" t="s">
        <v>245</v>
      </c>
      <c r="F232" s="3" t="s">
        <v>135</v>
      </c>
      <c r="G232" s="3" t="s">
        <v>12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>
        <v>45518.0</v>
      </c>
      <c r="B233" s="5" t="s">
        <v>486</v>
      </c>
      <c r="C233" s="3" t="s">
        <v>487</v>
      </c>
      <c r="D233" s="6" t="str">
        <f>IFERROR(__xludf.DUMMYFUNCTION("REGEXEXTRACT(C233,""[A-Z]{2,}"")"),"TKN")</f>
        <v>TKN</v>
      </c>
      <c r="E233" s="3" t="s">
        <v>389</v>
      </c>
      <c r="F233" s="3" t="s">
        <v>133</v>
      </c>
      <c r="G233" s="3" t="s">
        <v>12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>
        <v>45518.0</v>
      </c>
      <c r="B234" s="5" t="s">
        <v>488</v>
      </c>
      <c r="C234" s="3" t="s">
        <v>489</v>
      </c>
      <c r="D234" s="6" t="str">
        <f>IFERROR(__xludf.DUMMYFUNCTION("REGEXEXTRACT(C234,""[A-Z]{2,}"")"),"JAS")</f>
        <v>JAS</v>
      </c>
      <c r="E234" s="3" t="s">
        <v>25</v>
      </c>
      <c r="F234" s="3" t="s">
        <v>490</v>
      </c>
      <c r="G234" s="3" t="s">
        <v>12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>
        <v>45518.0</v>
      </c>
      <c r="B235" s="5" t="s">
        <v>491</v>
      </c>
      <c r="C235" s="3" t="s">
        <v>492</v>
      </c>
      <c r="D235" s="6" t="str">
        <f>IFERROR(__xludf.DUMMYFUNCTION("REGEXEXTRACT(C235,""[A-Z]{2,}"")"),"EA")</f>
        <v>EA</v>
      </c>
      <c r="E235" s="3" t="s">
        <v>365</v>
      </c>
      <c r="F235" s="3" t="s">
        <v>493</v>
      </c>
      <c r="G235" s="3" t="s">
        <v>84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>
        <v>45518.0</v>
      </c>
      <c r="B236" s="5" t="s">
        <v>491</v>
      </c>
      <c r="C236" s="3" t="s">
        <v>492</v>
      </c>
      <c r="D236" s="6" t="str">
        <f>IFERROR(__xludf.DUMMYFUNCTION("REGEXEXTRACT(C236,""[A-Z]{2,}"")"),"EA")</f>
        <v>EA</v>
      </c>
      <c r="E236" s="3" t="s">
        <v>494</v>
      </c>
      <c r="F236" s="3" t="s">
        <v>495</v>
      </c>
      <c r="G236" s="3" t="s">
        <v>84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>
        <v>45518.0</v>
      </c>
      <c r="B237" s="5" t="s">
        <v>491</v>
      </c>
      <c r="C237" s="3" t="s">
        <v>492</v>
      </c>
      <c r="D237" s="6" t="str">
        <f>IFERROR(__xludf.DUMMYFUNCTION("REGEXEXTRACT(C237,""[A-Z]{2,}"")"),"EA")</f>
        <v>EA</v>
      </c>
      <c r="E237" s="3" t="s">
        <v>439</v>
      </c>
      <c r="F237" s="3" t="s">
        <v>366</v>
      </c>
      <c r="G237" s="3" t="s">
        <v>84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>
        <v>45518.0</v>
      </c>
      <c r="B238" s="5" t="s">
        <v>496</v>
      </c>
      <c r="C238" s="3" t="s">
        <v>497</v>
      </c>
      <c r="D238" s="6" t="str">
        <f>IFERROR(__xludf.DUMMYFUNCTION("REGEXEXTRACT(C238,""[A-Z]{2,}"")"),"THCOM")</f>
        <v>THCOM</v>
      </c>
      <c r="E238" s="3" t="s">
        <v>498</v>
      </c>
      <c r="F238" s="3" t="s">
        <v>340</v>
      </c>
      <c r="G238" s="3" t="s">
        <v>12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>
        <v>45518.0</v>
      </c>
      <c r="B239" s="5" t="s">
        <v>496</v>
      </c>
      <c r="C239" s="3" t="s">
        <v>497</v>
      </c>
      <c r="D239" s="6" t="str">
        <f>IFERROR(__xludf.DUMMYFUNCTION("REGEXEXTRACT(C239,""[A-Z]{2,}"")"),"THCOM")</f>
        <v>THCOM</v>
      </c>
      <c r="E239" s="3" t="s">
        <v>46</v>
      </c>
      <c r="F239" s="3" t="s">
        <v>70</v>
      </c>
      <c r="G239" s="3" t="s">
        <v>12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>
        <v>45518.0</v>
      </c>
      <c r="B240" s="5" t="s">
        <v>496</v>
      </c>
      <c r="C240" s="3" t="s">
        <v>497</v>
      </c>
      <c r="D240" s="6" t="str">
        <f>IFERROR(__xludf.DUMMYFUNCTION("REGEXEXTRACT(C240,""[A-Z]{2,}"")"),"THCOM")</f>
        <v>THCOM</v>
      </c>
      <c r="E240" s="3" t="s">
        <v>46</v>
      </c>
      <c r="F240" s="3" t="s">
        <v>63</v>
      </c>
      <c r="G240" s="3" t="s">
        <v>12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>
        <v>45518.0</v>
      </c>
      <c r="B241" s="5" t="s">
        <v>499</v>
      </c>
      <c r="C241" s="3" t="s">
        <v>500</v>
      </c>
      <c r="D241" s="6" t="str">
        <f>IFERROR(__xludf.DUMMYFUNCTION("REGEXEXTRACT(C241,""[A-Z]{2,}"")"),"SC")</f>
        <v>SC</v>
      </c>
      <c r="E241" s="3" t="s">
        <v>44</v>
      </c>
      <c r="F241" s="3" t="s">
        <v>61</v>
      </c>
      <c r="G241" s="3" t="s">
        <v>12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>
        <v>45518.0</v>
      </c>
      <c r="B242" s="5" t="s">
        <v>501</v>
      </c>
      <c r="C242" s="3" t="s">
        <v>502</v>
      </c>
      <c r="D242" s="6" t="str">
        <f>IFERROR(__xludf.DUMMYFUNCTION("REGEXEXTRACT(C242,""[A-Z]{2,}"")"),"STEC")</f>
        <v>STEC</v>
      </c>
      <c r="E242" s="3" t="s">
        <v>503</v>
      </c>
      <c r="F242" s="3" t="s">
        <v>504</v>
      </c>
      <c r="G242" s="3" t="s">
        <v>17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>
        <v>45518.0</v>
      </c>
      <c r="B243" s="5" t="s">
        <v>505</v>
      </c>
      <c r="C243" s="3" t="s">
        <v>506</v>
      </c>
      <c r="D243" s="6" t="str">
        <f>IFERROR(__xludf.DUMMYFUNCTION("REGEXEXTRACT(C243,""[A-Z]{2,}"")"),"STARK")</f>
        <v>STARK</v>
      </c>
      <c r="E243" s="3" t="s">
        <v>44</v>
      </c>
      <c r="F243" s="3" t="s">
        <v>184</v>
      </c>
      <c r="G243" s="3" t="s">
        <v>84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>
        <v>45517.0</v>
      </c>
      <c r="B244" s="5" t="s">
        <v>507</v>
      </c>
      <c r="C244" s="3" t="s">
        <v>508</v>
      </c>
      <c r="D244" s="6" t="str">
        <f>IFERROR(__xludf.DUMMYFUNCTION("REGEXEXTRACT(C244,""[A-Z]{2,}"")"),"TTA")</f>
        <v>TTA</v>
      </c>
      <c r="E244" s="3" t="s">
        <v>47</v>
      </c>
      <c r="F244" s="3" t="s">
        <v>386</v>
      </c>
      <c r="G244" s="3" t="s">
        <v>84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>
        <v>45517.0</v>
      </c>
      <c r="B245" s="5" t="s">
        <v>509</v>
      </c>
      <c r="C245" s="3" t="s">
        <v>510</v>
      </c>
      <c r="D245" s="6" t="str">
        <f>IFERROR(__xludf.DUMMYFUNCTION("REGEXEXTRACT(C245,""[A-Z]{2,}"")"),"DITTO")</f>
        <v>DITTO</v>
      </c>
      <c r="E245" s="3" t="s">
        <v>47</v>
      </c>
      <c r="F245" s="3" t="s">
        <v>133</v>
      </c>
      <c r="G245" s="3" t="s">
        <v>12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>
        <v>45517.0</v>
      </c>
      <c r="B246" s="5" t="s">
        <v>509</v>
      </c>
      <c r="C246" s="3" t="s">
        <v>510</v>
      </c>
      <c r="D246" s="6" t="str">
        <f>IFERROR(__xludf.DUMMYFUNCTION("REGEXEXTRACT(C246,""[A-Z]{2,}"")"),"DITTO")</f>
        <v>DITTO</v>
      </c>
      <c r="E246" s="3" t="s">
        <v>511</v>
      </c>
      <c r="F246" s="3" t="s">
        <v>249</v>
      </c>
      <c r="G246" s="3" t="s">
        <v>12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>
        <v>45517.0</v>
      </c>
      <c r="B247" s="5" t="s">
        <v>512</v>
      </c>
      <c r="C247" s="3" t="s">
        <v>513</v>
      </c>
      <c r="D247" s="6" t="str">
        <f>IFERROR(__xludf.DUMMYFUNCTION("REGEXEXTRACT(C247,""[A-Z]{2,}"")"),"BDMS")</f>
        <v>BDMS</v>
      </c>
      <c r="E247" s="3" t="s">
        <v>47</v>
      </c>
      <c r="F247" s="3" t="s">
        <v>133</v>
      </c>
      <c r="G247" s="3" t="s">
        <v>12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>
        <v>45517.0</v>
      </c>
      <c r="B248" s="5" t="s">
        <v>512</v>
      </c>
      <c r="C248" s="3" t="s">
        <v>513</v>
      </c>
      <c r="D248" s="6" t="str">
        <f>IFERROR(__xludf.DUMMYFUNCTION("REGEXEXTRACT(C248,""[A-Z]{2,}"")"),"BDMS")</f>
        <v>BDMS</v>
      </c>
      <c r="E248" s="3" t="s">
        <v>514</v>
      </c>
      <c r="F248" s="3" t="s">
        <v>386</v>
      </c>
      <c r="G248" s="3" t="s">
        <v>12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>
        <v>45517.0</v>
      </c>
      <c r="B249" s="5" t="s">
        <v>515</v>
      </c>
      <c r="C249" s="3" t="s">
        <v>516</v>
      </c>
      <c r="D249" s="6" t="str">
        <f>IFERROR(__xludf.DUMMYFUNCTION("REGEXEXTRACT(C249,""[A-Z]{2,}"")"),"CPALL")</f>
        <v>CPALL</v>
      </c>
      <c r="E249" s="3" t="s">
        <v>47</v>
      </c>
      <c r="F249" s="3" t="s">
        <v>61</v>
      </c>
      <c r="G249" s="3" t="s">
        <v>12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>
        <v>45517.0</v>
      </c>
      <c r="B250" s="5" t="s">
        <v>515</v>
      </c>
      <c r="C250" s="3" t="s">
        <v>516</v>
      </c>
      <c r="D250" s="6" t="str">
        <f>IFERROR(__xludf.DUMMYFUNCTION("REGEXEXTRACT(C250,""[A-Z]{2,}"")"),"CPALL")</f>
        <v>CPALL</v>
      </c>
      <c r="E250" s="3" t="s">
        <v>46</v>
      </c>
      <c r="F250" s="3" t="s">
        <v>61</v>
      </c>
      <c r="G250" s="3" t="s">
        <v>12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>
        <v>45517.0</v>
      </c>
      <c r="B251" s="5" t="s">
        <v>517</v>
      </c>
      <c r="C251" s="3" t="s">
        <v>518</v>
      </c>
      <c r="D251" s="6" t="str">
        <f>IFERROR(__xludf.DUMMYFUNCTION("REGEXEXTRACT(C251,""[A-Z]{2,}"")"),"DELTA")</f>
        <v>DELTA</v>
      </c>
      <c r="E251" s="3" t="s">
        <v>209</v>
      </c>
      <c r="F251" s="3" t="s">
        <v>519</v>
      </c>
      <c r="G251" s="3" t="s">
        <v>12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>
        <v>45517.0</v>
      </c>
      <c r="B252" s="5" t="s">
        <v>520</v>
      </c>
      <c r="C252" s="3" t="s">
        <v>521</v>
      </c>
      <c r="D252" s="6" t="str">
        <f>IFERROR(__xludf.DUMMYFUNCTION("REGEXEXTRACT(C252,""[A-Z]{2,}"")"),"SET")</f>
        <v>SET</v>
      </c>
      <c r="E252" s="3" t="s">
        <v>44</v>
      </c>
      <c r="F252" s="3" t="s">
        <v>67</v>
      </c>
      <c r="G252" s="3" t="s">
        <v>12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>
        <v>45517.0</v>
      </c>
      <c r="B253" s="5" t="s">
        <v>522</v>
      </c>
      <c r="C253" s="3" t="s">
        <v>523</v>
      </c>
      <c r="D253" s="6" t="str">
        <f>IFERROR(__xludf.DUMMYFUNCTION("REGEXEXTRACT(C253,""[A-Z]{2,}"")"),"SVI")</f>
        <v>SVI</v>
      </c>
      <c r="E253" s="3" t="s">
        <v>44</v>
      </c>
      <c r="F253" s="3" t="s">
        <v>63</v>
      </c>
      <c r="G253" s="3" t="s">
        <v>12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>
        <v>45517.0</v>
      </c>
      <c r="B254" s="5" t="s">
        <v>522</v>
      </c>
      <c r="C254" s="3" t="s">
        <v>523</v>
      </c>
      <c r="D254" s="6" t="str">
        <f>IFERROR(__xludf.DUMMYFUNCTION("REGEXEXTRACT(C254,""[A-Z]{2,}"")"),"SVI")</f>
        <v>SVI</v>
      </c>
      <c r="E254" s="3" t="s">
        <v>44</v>
      </c>
      <c r="F254" s="3" t="s">
        <v>171</v>
      </c>
      <c r="G254" s="3" t="s">
        <v>12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>
        <v>45517.0</v>
      </c>
      <c r="B255" s="5" t="s">
        <v>522</v>
      </c>
      <c r="C255" s="3" t="s">
        <v>523</v>
      </c>
      <c r="D255" s="6" t="str">
        <f>IFERROR(__xludf.DUMMYFUNCTION("REGEXEXTRACT(C255,""[A-Z]{2,}"")"),"SVI")</f>
        <v>SVI</v>
      </c>
      <c r="E255" s="3" t="s">
        <v>47</v>
      </c>
      <c r="F255" s="3" t="s">
        <v>133</v>
      </c>
      <c r="G255" s="3" t="s">
        <v>12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>
        <v>45517.0</v>
      </c>
      <c r="B256" s="5" t="s">
        <v>522</v>
      </c>
      <c r="C256" s="3" t="s">
        <v>523</v>
      </c>
      <c r="D256" s="6" t="str">
        <f>IFERROR(__xludf.DUMMYFUNCTION("REGEXEXTRACT(C256,""[A-Z]{2,}"")"),"SVI")</f>
        <v>SVI</v>
      </c>
      <c r="E256" s="3" t="s">
        <v>85</v>
      </c>
      <c r="F256" s="3" t="s">
        <v>524</v>
      </c>
      <c r="G256" s="3" t="s">
        <v>12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>
        <v>45517.0</v>
      </c>
      <c r="B257" s="5" t="s">
        <v>525</v>
      </c>
      <c r="C257" s="3" t="s">
        <v>526</v>
      </c>
      <c r="D257" s="6" t="str">
        <f>IFERROR(__xludf.DUMMYFUNCTION("REGEXEXTRACT(C257,""[A-Z]{2,}"")"),"BGRIM")</f>
        <v>BGRIM</v>
      </c>
      <c r="E257" s="3" t="s">
        <v>47</v>
      </c>
      <c r="F257" s="3" t="s">
        <v>527</v>
      </c>
      <c r="G257" s="3" t="s">
        <v>84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>
        <v>45517.0</v>
      </c>
      <c r="B258" s="5" t="s">
        <v>525</v>
      </c>
      <c r="C258" s="3" t="s">
        <v>526</v>
      </c>
      <c r="D258" s="6" t="str">
        <f>IFERROR(__xludf.DUMMYFUNCTION("REGEXEXTRACT(C258,""[A-Z]{2,}"")"),"BGRIM")</f>
        <v>BGRIM</v>
      </c>
      <c r="E258" s="3" t="s">
        <v>245</v>
      </c>
      <c r="F258" s="3" t="s">
        <v>135</v>
      </c>
      <c r="G258" s="3" t="s">
        <v>12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>
        <v>45517.0</v>
      </c>
      <c r="B259" s="5" t="s">
        <v>528</v>
      </c>
      <c r="C259" s="3" t="s">
        <v>529</v>
      </c>
      <c r="D259" s="6" t="str">
        <f>IFERROR(__xludf.DUMMYFUNCTION("REGEXEXTRACT(C259,""[A-Z]{2,}"")"),"ADVICE")</f>
        <v>ADVICE</v>
      </c>
      <c r="E259" s="3" t="s">
        <v>44</v>
      </c>
      <c r="F259" s="3" t="s">
        <v>61</v>
      </c>
      <c r="G259" s="3" t="s">
        <v>12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>
        <v>45517.0</v>
      </c>
      <c r="B260" s="5" t="s">
        <v>528</v>
      </c>
      <c r="C260" s="3" t="s">
        <v>529</v>
      </c>
      <c r="D260" s="6" t="str">
        <f>IFERROR(__xludf.DUMMYFUNCTION("REGEXEXTRACT(C260,""[A-Z]{2,}"")"),"ADVICE")</f>
        <v>ADVICE</v>
      </c>
      <c r="E260" s="3" t="s">
        <v>44</v>
      </c>
      <c r="F260" s="3" t="s">
        <v>63</v>
      </c>
      <c r="G260" s="3" t="s">
        <v>12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>
        <v>45517.0</v>
      </c>
      <c r="B261" s="5" t="s">
        <v>528</v>
      </c>
      <c r="C261" s="3" t="s">
        <v>529</v>
      </c>
      <c r="D261" s="6" t="str">
        <f>IFERROR(__xludf.DUMMYFUNCTION("REGEXEXTRACT(C261,""[A-Z]{2,}"")"),"ADVICE")</f>
        <v>ADVICE</v>
      </c>
      <c r="E261" s="3" t="s">
        <v>530</v>
      </c>
      <c r="F261" s="3" t="s">
        <v>135</v>
      </c>
      <c r="G261" s="3" t="s">
        <v>12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>
        <v>45517.0</v>
      </c>
      <c r="B262" s="5" t="s">
        <v>531</v>
      </c>
      <c r="C262" s="3" t="s">
        <v>532</v>
      </c>
      <c r="D262" s="6" t="str">
        <f>IFERROR(__xludf.DUMMYFUNCTION("REGEXEXTRACT(C262,""[A-Z]{2,}"")"),"BMA")</f>
        <v>BMA</v>
      </c>
      <c r="E262" s="3" t="s">
        <v>69</v>
      </c>
      <c r="F262" s="3" t="s">
        <v>533</v>
      </c>
      <c r="G262" s="3" t="s">
        <v>84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>
        <v>45517.0</v>
      </c>
      <c r="B263" s="5" t="s">
        <v>531</v>
      </c>
      <c r="C263" s="3" t="s">
        <v>532</v>
      </c>
      <c r="D263" s="6" t="str">
        <f>IFERROR(__xludf.DUMMYFUNCTION("REGEXEXTRACT(C263,""[A-Z]{2,}"")"),"BMA")</f>
        <v>BMA</v>
      </c>
      <c r="E263" s="3" t="s">
        <v>534</v>
      </c>
      <c r="F263" s="3" t="s">
        <v>366</v>
      </c>
      <c r="G263" s="3" t="s">
        <v>84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>
        <v>45516.0</v>
      </c>
      <c r="B264" s="5" t="s">
        <v>535</v>
      </c>
      <c r="C264" s="3" t="s">
        <v>536</v>
      </c>
      <c r="D264" s="6" t="str">
        <f>IFERROR(__xludf.DUMMYFUNCTION("REGEXEXTRACT(C264,""[A-Z]{2,}"")"),"OR")</f>
        <v>OR</v>
      </c>
      <c r="E264" s="3" t="s">
        <v>44</v>
      </c>
      <c r="F264" s="3" t="s">
        <v>47</v>
      </c>
      <c r="G264" s="3" t="s">
        <v>12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>
        <v>45515.0</v>
      </c>
      <c r="B265" s="5" t="s">
        <v>537</v>
      </c>
      <c r="C265" s="3" t="s">
        <v>538</v>
      </c>
      <c r="D265" s="6" t="str">
        <f>IFERROR(__xludf.DUMMYFUNCTION("REGEXEXTRACT(C265,""[A-Z]{2,}"")"),"GULF")</f>
        <v>GULF</v>
      </c>
      <c r="E265" s="3" t="s">
        <v>44</v>
      </c>
      <c r="F265" s="3" t="s">
        <v>67</v>
      </c>
      <c r="G265" s="3" t="s">
        <v>12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>
        <v>45515.0</v>
      </c>
      <c r="B266" s="5" t="s">
        <v>537</v>
      </c>
      <c r="C266" s="3" t="s">
        <v>538</v>
      </c>
      <c r="D266" s="6" t="str">
        <f>IFERROR(__xludf.DUMMYFUNCTION("REGEXEXTRACT(C266,""[A-Z]{2,}"")"),"GULF")</f>
        <v>GULF</v>
      </c>
      <c r="E266" s="3" t="s">
        <v>44</v>
      </c>
      <c r="F266" s="3" t="s">
        <v>67</v>
      </c>
      <c r="G266" s="3" t="s">
        <v>12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>
        <v>45515.0</v>
      </c>
      <c r="B267" s="5" t="s">
        <v>537</v>
      </c>
      <c r="C267" s="3" t="s">
        <v>538</v>
      </c>
      <c r="D267" s="6" t="str">
        <f>IFERROR(__xludf.DUMMYFUNCTION("REGEXEXTRACT(C267,""[A-Z]{2,}"")"),"GULF")</f>
        <v>GULF</v>
      </c>
      <c r="E267" s="3" t="s">
        <v>44</v>
      </c>
      <c r="F267" s="3" t="s">
        <v>67</v>
      </c>
      <c r="G267" s="3" t="s">
        <v>12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>
        <v>45514.0</v>
      </c>
      <c r="B268" s="5" t="s">
        <v>539</v>
      </c>
      <c r="C268" s="3" t="s">
        <v>540</v>
      </c>
      <c r="D268" s="6" t="str">
        <f>IFERROR(__xludf.DUMMYFUNCTION("REGEXEXTRACT(C268,""[A-Z]{2,}"")"),"AJA")</f>
        <v>AJA</v>
      </c>
      <c r="E268" s="3" t="s">
        <v>299</v>
      </c>
      <c r="F268" s="3" t="s">
        <v>24</v>
      </c>
      <c r="G268" s="3" t="s">
        <v>84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>
        <v>45514.0</v>
      </c>
      <c r="B269" s="5" t="s">
        <v>541</v>
      </c>
      <c r="C269" s="3" t="s">
        <v>542</v>
      </c>
      <c r="D269" s="6" t="str">
        <f>IFERROR(__xludf.DUMMYFUNCTION("REGEXEXTRACT(C269,""[A-Z]{2,}"")"),"JKN")</f>
        <v>JKN</v>
      </c>
      <c r="E269" s="3" t="s">
        <v>543</v>
      </c>
      <c r="F269" s="3" t="s">
        <v>544</v>
      </c>
      <c r="G269" s="3" t="s">
        <v>12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>
        <v>45514.0</v>
      </c>
      <c r="B270" s="5" t="s">
        <v>541</v>
      </c>
      <c r="C270" s="3" t="s">
        <v>542</v>
      </c>
      <c r="D270" s="6" t="str">
        <f>IFERROR(__xludf.DUMMYFUNCTION("REGEXEXTRACT(C270,""[A-Z]{2,}"")"),"JKN")</f>
        <v>JKN</v>
      </c>
      <c r="E270" s="3" t="s">
        <v>303</v>
      </c>
      <c r="F270" s="3" t="s">
        <v>545</v>
      </c>
      <c r="G270" s="3" t="s">
        <v>84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>
        <v>45513.0</v>
      </c>
      <c r="B271" s="5" t="s">
        <v>546</v>
      </c>
      <c r="C271" s="3" t="s">
        <v>547</v>
      </c>
      <c r="D271" s="6" t="str">
        <f>IFERROR(__xludf.DUMMYFUNCTION("REGEXEXTRACT(C271,""[A-Z]{2,}"")"),"WHA")</f>
        <v>WHA</v>
      </c>
      <c r="E271" s="3" t="s">
        <v>285</v>
      </c>
      <c r="F271" s="3" t="s">
        <v>171</v>
      </c>
      <c r="G271" s="3" t="s">
        <v>12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>
        <v>45513.0</v>
      </c>
      <c r="B272" s="5" t="s">
        <v>546</v>
      </c>
      <c r="C272" s="3" t="s">
        <v>547</v>
      </c>
      <c r="D272" s="6" t="str">
        <f>IFERROR(__xludf.DUMMYFUNCTION("REGEXEXTRACT(C272,""[A-Z]{2,}"")"),"WHA")</f>
        <v>WHA</v>
      </c>
      <c r="E272" s="3" t="s">
        <v>338</v>
      </c>
      <c r="F272" s="3" t="s">
        <v>31</v>
      </c>
      <c r="G272" s="3" t="s">
        <v>12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>
        <v>45513.0</v>
      </c>
      <c r="B273" s="5" t="s">
        <v>548</v>
      </c>
      <c r="C273" s="3" t="s">
        <v>549</v>
      </c>
      <c r="D273" s="6" t="str">
        <f>IFERROR(__xludf.DUMMYFUNCTION("REGEXEXTRACT(C273,""[A-Z]{2,}"")"),"PTT")</f>
        <v>PTT</v>
      </c>
      <c r="E273" s="3" t="s">
        <v>426</v>
      </c>
      <c r="F273" s="3" t="s">
        <v>241</v>
      </c>
      <c r="G273" s="3" t="s">
        <v>12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>
        <v>45513.0</v>
      </c>
      <c r="B274" s="5" t="s">
        <v>548</v>
      </c>
      <c r="C274" s="3" t="s">
        <v>549</v>
      </c>
      <c r="D274" s="6" t="str">
        <f>IFERROR(__xludf.DUMMYFUNCTION("REGEXEXTRACT(C274,""[A-Z]{2,}"")"),"PTT")</f>
        <v>PTT</v>
      </c>
      <c r="E274" s="3"/>
      <c r="F274" s="3" t="s">
        <v>47</v>
      </c>
      <c r="G274" s="3" t="s">
        <v>12</v>
      </c>
      <c r="H274" s="3" t="s">
        <v>44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>
        <v>45513.0</v>
      </c>
      <c r="B275" s="5" t="s">
        <v>550</v>
      </c>
      <c r="C275" s="3" t="s">
        <v>551</v>
      </c>
      <c r="D275" s="6" t="str">
        <f>IFERROR(__xludf.DUMMYFUNCTION("REGEXEXTRACT(C275,""[A-Z]{2,}"")"),"AU")</f>
        <v>AU</v>
      </c>
      <c r="E275" s="3"/>
      <c r="F275" s="3" t="s">
        <v>47</v>
      </c>
      <c r="G275" s="3" t="s">
        <v>12</v>
      </c>
      <c r="H275" s="3" t="s">
        <v>44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>
        <v>45513.0</v>
      </c>
      <c r="B276" s="5" t="s">
        <v>552</v>
      </c>
      <c r="C276" s="3" t="s">
        <v>553</v>
      </c>
      <c r="D276" s="6" t="str">
        <f>IFERROR(__xludf.DUMMYFUNCTION("REGEXEXTRACT(C276,""[A-Z]{2,}"")"),"TIDLOR")</f>
        <v>TIDLOR</v>
      </c>
      <c r="E276" s="3" t="s">
        <v>44</v>
      </c>
      <c r="F276" s="3" t="s">
        <v>83</v>
      </c>
      <c r="G276" s="3" t="s">
        <v>84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>
        <v>45513.0</v>
      </c>
      <c r="B277" s="5" t="s">
        <v>554</v>
      </c>
      <c r="C277" s="3" t="s">
        <v>555</v>
      </c>
      <c r="D277" s="6" t="str">
        <f>IFERROR(__xludf.DUMMYFUNCTION("REGEXEXTRACT(C277,""[A-Z]{2,}"")"),"SET")</f>
        <v>SET</v>
      </c>
      <c r="E277" s="3" t="s">
        <v>519</v>
      </c>
      <c r="F277" s="3" t="s">
        <v>556</v>
      </c>
      <c r="G277" s="3" t="s">
        <v>84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>
        <v>45513.0</v>
      </c>
      <c r="B278" s="5" t="s">
        <v>557</v>
      </c>
      <c r="C278" s="3" t="s">
        <v>558</v>
      </c>
      <c r="D278" s="6" t="str">
        <f>IFERROR(__xludf.DUMMYFUNCTION("REGEXEXTRACT(C278,""[A-Z]{2,}"")"),"EA")</f>
        <v>EA</v>
      </c>
      <c r="E278" s="3" t="s">
        <v>152</v>
      </c>
      <c r="F278" s="3" t="s">
        <v>78</v>
      </c>
      <c r="G278" s="3" t="s">
        <v>12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>
        <v>45513.0</v>
      </c>
      <c r="B279" s="5" t="s">
        <v>557</v>
      </c>
      <c r="C279" s="3" t="s">
        <v>558</v>
      </c>
      <c r="D279" s="6" t="str">
        <f>IFERROR(__xludf.DUMMYFUNCTION("REGEXEXTRACT(C279,""[A-Z]{2,}"")"),"EA")</f>
        <v>EA</v>
      </c>
      <c r="E279" s="3" t="s">
        <v>275</v>
      </c>
      <c r="F279" s="3" t="s">
        <v>559</v>
      </c>
      <c r="G279" s="3" t="s">
        <v>12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>
        <v>45513.0</v>
      </c>
      <c r="B280" s="5" t="s">
        <v>560</v>
      </c>
      <c r="C280" s="3" t="s">
        <v>561</v>
      </c>
      <c r="D280" s="6" t="str">
        <f>IFERROR(__xludf.DUMMYFUNCTION("REGEXEXTRACT(C280,""[A-Z]{2,}"")"),"IVL")</f>
        <v>IVL</v>
      </c>
      <c r="E280" s="3" t="s">
        <v>426</v>
      </c>
      <c r="F280" s="3" t="s">
        <v>428</v>
      </c>
      <c r="G280" s="3" t="s">
        <v>84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>
        <v>45513.0</v>
      </c>
      <c r="B281" s="5" t="s">
        <v>562</v>
      </c>
      <c r="C281" s="3" t="s">
        <v>563</v>
      </c>
      <c r="D281" s="6" t="str">
        <f>IFERROR(__xludf.DUMMYFUNCTION("REGEXEXTRACT(C281,""[A-Z]{2,}"")"),"JKN")</f>
        <v>JKN</v>
      </c>
      <c r="E281" s="3" t="s">
        <v>564</v>
      </c>
      <c r="F281" s="3" t="s">
        <v>314</v>
      </c>
      <c r="G281" s="3" t="s">
        <v>17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>
        <v>45513.0</v>
      </c>
      <c r="B282" s="5" t="s">
        <v>565</v>
      </c>
      <c r="C282" s="3" t="s">
        <v>566</v>
      </c>
      <c r="D282" s="6" t="str">
        <f>IFERROR(__xludf.DUMMYFUNCTION("REGEXEXTRACT(C282,""[A-Z]{2,}"")"),"SCC")</f>
        <v>SCC</v>
      </c>
      <c r="E282" s="3" t="s">
        <v>44</v>
      </c>
      <c r="F282" s="3" t="s">
        <v>567</v>
      </c>
      <c r="G282" s="3" t="s">
        <v>84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>
        <v>45513.0</v>
      </c>
      <c r="B283" s="5" t="s">
        <v>568</v>
      </c>
      <c r="C283" s="3" t="s">
        <v>569</v>
      </c>
      <c r="D283" s="6" t="str">
        <f>IFERROR(__xludf.DUMMYFUNCTION("REGEXEXTRACT(C283,""[A-Z]{2,}"")"),"TU")</f>
        <v>TU</v>
      </c>
      <c r="E283" s="3" t="s">
        <v>570</v>
      </c>
      <c r="F283" s="3" t="s">
        <v>571</v>
      </c>
      <c r="G283" s="3" t="s">
        <v>17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>
        <v>45513.0</v>
      </c>
      <c r="B284" s="5" t="s">
        <v>572</v>
      </c>
      <c r="C284" s="3" t="s">
        <v>573</v>
      </c>
      <c r="D284" s="6" t="str">
        <f>IFERROR(__xludf.DUMMYFUNCTION("REGEXEXTRACT(C284,""[A-Z]{2,}"")"),"EA")</f>
        <v>EA</v>
      </c>
      <c r="E284" s="3" t="s">
        <v>574</v>
      </c>
      <c r="F284" s="3" t="s">
        <v>575</v>
      </c>
      <c r="G284" s="3" t="s">
        <v>12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>
        <v>45512.0</v>
      </c>
      <c r="B285" s="5" t="s">
        <v>576</v>
      </c>
      <c r="C285" s="3" t="s">
        <v>577</v>
      </c>
      <c r="D285" s="6" t="str">
        <f>IFERROR(__xludf.DUMMYFUNCTION("REGEXEXTRACT(C285,""[A-Z]{2,}"")"),"MAJOR")</f>
        <v>MAJOR</v>
      </c>
      <c r="E285" s="3" t="s">
        <v>47</v>
      </c>
      <c r="F285" s="3" t="s">
        <v>578</v>
      </c>
      <c r="G285" s="3" t="s">
        <v>84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>
        <v>45512.0</v>
      </c>
      <c r="B286" s="5" t="s">
        <v>579</v>
      </c>
      <c r="C286" s="3" t="s">
        <v>580</v>
      </c>
      <c r="D286" s="6" t="str">
        <f>IFERROR(__xludf.DUMMYFUNCTION("REGEXEXTRACT(C286,""[A-Z]{2,}"")"),"OR")</f>
        <v>OR</v>
      </c>
      <c r="E286" s="3" t="s">
        <v>47</v>
      </c>
      <c r="F286" s="3" t="s">
        <v>581</v>
      </c>
      <c r="G286" s="3" t="s">
        <v>17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>
        <v>45512.0</v>
      </c>
      <c r="B287" s="5" t="s">
        <v>582</v>
      </c>
      <c r="C287" s="3" t="s">
        <v>583</v>
      </c>
      <c r="D287" s="6" t="str">
        <f>IFERROR(__xludf.DUMMYFUNCTION("REGEXEXTRACT(C287,""[A-Z]{2,}"")"),"PTT")</f>
        <v>PTT</v>
      </c>
      <c r="E287" s="3" t="s">
        <v>584</v>
      </c>
      <c r="F287" s="3" t="s">
        <v>37</v>
      </c>
      <c r="G287" s="3" t="s">
        <v>12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>
        <v>45512.0</v>
      </c>
      <c r="B288" s="5" t="s">
        <v>585</v>
      </c>
      <c r="C288" s="3" t="s">
        <v>586</v>
      </c>
      <c r="D288" s="6" t="str">
        <f>IFERROR(__xludf.DUMMYFUNCTION("REGEXEXTRACT(C288,""[A-Z]{2,}"")"),"GPSC")</f>
        <v>GPSC</v>
      </c>
      <c r="E288" s="3" t="s">
        <v>47</v>
      </c>
      <c r="F288" s="3" t="s">
        <v>133</v>
      </c>
      <c r="G288" s="3" t="s">
        <v>12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>
        <v>45512.0</v>
      </c>
      <c r="B289" s="5" t="s">
        <v>585</v>
      </c>
      <c r="C289" s="3" t="s">
        <v>586</v>
      </c>
      <c r="D289" s="6" t="str">
        <f>IFERROR(__xludf.DUMMYFUNCTION("REGEXEXTRACT(C289,""[A-Z]{2,}"")"),"GPSC")</f>
        <v>GPSC</v>
      </c>
      <c r="E289" s="3" t="s">
        <v>587</v>
      </c>
      <c r="F289" s="3" t="s">
        <v>31</v>
      </c>
      <c r="G289" s="3" t="s">
        <v>12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>
        <v>45512.0</v>
      </c>
      <c r="B290" s="5" t="s">
        <v>588</v>
      </c>
      <c r="C290" s="3" t="s">
        <v>589</v>
      </c>
      <c r="D290" s="6" t="str">
        <f>IFERROR(__xludf.DUMMYFUNCTION("REGEXEXTRACT(C290,""[A-Z]{2,}"")"),"GULF")</f>
        <v>GULF</v>
      </c>
      <c r="E290" s="3" t="s">
        <v>46</v>
      </c>
      <c r="F290" s="3" t="s">
        <v>133</v>
      </c>
      <c r="G290" s="3" t="s">
        <v>12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>
        <v>45512.0</v>
      </c>
      <c r="B291" s="5" t="s">
        <v>590</v>
      </c>
      <c r="C291" s="3" t="s">
        <v>591</v>
      </c>
      <c r="D291" s="6" t="str">
        <f>IFERROR(__xludf.DUMMYFUNCTION("REGEXEXTRACT(C291,""[A-Z]{2,}"")"),"CPAXT")</f>
        <v>CPAXT</v>
      </c>
      <c r="E291" s="3" t="s">
        <v>47</v>
      </c>
      <c r="F291" s="3" t="s">
        <v>133</v>
      </c>
      <c r="G291" s="3" t="s">
        <v>12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>
        <v>45512.0</v>
      </c>
      <c r="B292" s="5" t="s">
        <v>592</v>
      </c>
      <c r="C292" s="3" t="s">
        <v>593</v>
      </c>
      <c r="D292" s="6" t="str">
        <f>IFERROR(__xludf.DUMMYFUNCTION("REGEXEXTRACT(C292,""[A-Z]{2,}"")"),"GULF")</f>
        <v>GULF</v>
      </c>
      <c r="E292" s="3" t="s">
        <v>47</v>
      </c>
      <c r="F292" s="3" t="s">
        <v>63</v>
      </c>
      <c r="G292" s="3" t="s">
        <v>12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>
        <v>45512.0</v>
      </c>
      <c r="B293" s="5" t="s">
        <v>592</v>
      </c>
      <c r="C293" s="3" t="s">
        <v>593</v>
      </c>
      <c r="D293" s="6" t="str">
        <f>IFERROR(__xludf.DUMMYFUNCTION("REGEXEXTRACT(C293,""[A-Z]{2,}"")"),"GULF")</f>
        <v>GULF</v>
      </c>
      <c r="E293" s="3" t="s">
        <v>594</v>
      </c>
      <c r="F293" s="3" t="s">
        <v>31</v>
      </c>
      <c r="G293" s="3" t="s">
        <v>12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>
        <v>45512.0</v>
      </c>
      <c r="B294" s="5" t="s">
        <v>595</v>
      </c>
      <c r="C294" s="3" t="s">
        <v>596</v>
      </c>
      <c r="D294" s="6" t="str">
        <f>IFERROR(__xludf.DUMMYFUNCTION("REGEXEXTRACT(C294,""[A-Z]{2,}"")"),"PTTGC")</f>
        <v>PTTGC</v>
      </c>
      <c r="E294" s="3"/>
      <c r="F294" s="3" t="s">
        <v>47</v>
      </c>
      <c r="G294" s="3" t="s">
        <v>12</v>
      </c>
      <c r="H294" s="3" t="s">
        <v>44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>
        <v>45512.0</v>
      </c>
      <c r="B295" s="5" t="s">
        <v>597</v>
      </c>
      <c r="C295" s="3" t="s">
        <v>598</v>
      </c>
      <c r="D295" s="6" t="str">
        <f>IFERROR(__xludf.DUMMYFUNCTION("REGEXEXTRACT(C295,""[A-Z]{2,}"")"),"EA")</f>
        <v>EA</v>
      </c>
      <c r="E295" s="3" t="s">
        <v>278</v>
      </c>
      <c r="F295" s="3" t="s">
        <v>172</v>
      </c>
      <c r="G295" s="3" t="s">
        <v>17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>
        <v>45512.0</v>
      </c>
      <c r="B296" s="5" t="s">
        <v>599</v>
      </c>
      <c r="C296" s="3" t="s">
        <v>600</v>
      </c>
      <c r="D296" s="6" t="str">
        <f>IFERROR(__xludf.DUMMYFUNCTION("REGEXEXTRACT(C296,""[A-Z]{2,}"")"),"SET")</f>
        <v>SET</v>
      </c>
      <c r="E296" s="3" t="s">
        <v>352</v>
      </c>
      <c r="F296" s="3" t="s">
        <v>601</v>
      </c>
      <c r="G296" s="3" t="s">
        <v>84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>
        <v>45512.0</v>
      </c>
      <c r="B297" s="5" t="s">
        <v>599</v>
      </c>
      <c r="C297" s="3" t="s">
        <v>600</v>
      </c>
      <c r="D297" s="6" t="str">
        <f>IFERROR(__xludf.DUMMYFUNCTION("REGEXEXTRACT(C297,""[A-Z]{2,}"")"),"SET")</f>
        <v>SET</v>
      </c>
      <c r="E297" s="3" t="s">
        <v>44</v>
      </c>
      <c r="F297" s="3" t="s">
        <v>602</v>
      </c>
      <c r="G297" s="3" t="s">
        <v>84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>
        <v>45512.0</v>
      </c>
      <c r="B298" s="5" t="s">
        <v>603</v>
      </c>
      <c r="C298" s="3" t="s">
        <v>604</v>
      </c>
      <c r="D298" s="6" t="str">
        <f>IFERROR(__xludf.DUMMYFUNCTION("REGEXEXTRACT(C298,""[A-Z]{2,}"")"),"SCC")</f>
        <v>SCC</v>
      </c>
      <c r="E298" s="3" t="s">
        <v>44</v>
      </c>
      <c r="F298" s="3" t="s">
        <v>605</v>
      </c>
      <c r="G298" s="3" t="s">
        <v>84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>
        <v>45512.0</v>
      </c>
      <c r="B299" s="5" t="s">
        <v>606</v>
      </c>
      <c r="C299" s="3" t="s">
        <v>607</v>
      </c>
      <c r="D299" s="6" t="str">
        <f>IFERROR(__xludf.DUMMYFUNCTION("REGEXEXTRACT(C299,""[A-Z]{2,}"")"),"BCP")</f>
        <v>BCP</v>
      </c>
      <c r="E299" s="3" t="s">
        <v>47</v>
      </c>
      <c r="F299" s="3" t="s">
        <v>61</v>
      </c>
      <c r="G299" s="3" t="s">
        <v>12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>
        <v>45512.0</v>
      </c>
      <c r="B300" s="5" t="s">
        <v>608</v>
      </c>
      <c r="C300" s="3" t="s">
        <v>609</v>
      </c>
      <c r="D300" s="6" t="str">
        <f>IFERROR(__xludf.DUMMYFUNCTION("REGEXEXTRACT(C300,""[A-Z]{2,}"")"),"TOP")</f>
        <v>TOP</v>
      </c>
      <c r="E300" s="3" t="s">
        <v>47</v>
      </c>
      <c r="F300" s="3" t="s">
        <v>63</v>
      </c>
      <c r="G300" s="3" t="s">
        <v>12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>
        <v>45512.0</v>
      </c>
      <c r="B301" s="5" t="s">
        <v>610</v>
      </c>
      <c r="C301" s="3" t="s">
        <v>611</v>
      </c>
      <c r="D301" s="6" t="str">
        <f>IFERROR(__xludf.DUMMYFUNCTION("REGEXEXTRACT(C301,""[A-Z]{2,}"")"),"EA")</f>
        <v>EA</v>
      </c>
      <c r="E301" s="3" t="s">
        <v>44</v>
      </c>
      <c r="F301" s="3" t="s">
        <v>357</v>
      </c>
      <c r="G301" s="3" t="s">
        <v>12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>
        <v>45512.0</v>
      </c>
      <c r="B302" s="5" t="s">
        <v>610</v>
      </c>
      <c r="C302" s="3" t="s">
        <v>611</v>
      </c>
      <c r="D302" s="6" t="str">
        <f>IFERROR(__xludf.DUMMYFUNCTION("REGEXEXTRACT(C302,""[A-Z]{2,}"")"),"EA")</f>
        <v>EA</v>
      </c>
      <c r="E302" s="3" t="s">
        <v>612</v>
      </c>
      <c r="F302" s="3" t="s">
        <v>78</v>
      </c>
      <c r="G302" s="3" t="s">
        <v>12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>
        <v>45512.0</v>
      </c>
      <c r="B303" s="5" t="s">
        <v>613</v>
      </c>
      <c r="C303" s="3" t="s">
        <v>614</v>
      </c>
      <c r="D303" s="6" t="str">
        <f>IFERROR(__xludf.DUMMYFUNCTION("REGEXEXTRACT(C303,""[A-Z]{2,}"")"),"MGI")</f>
        <v>MGI</v>
      </c>
      <c r="E303" s="3" t="s">
        <v>44</v>
      </c>
      <c r="F303" s="3" t="s">
        <v>61</v>
      </c>
      <c r="G303" s="3" t="s">
        <v>12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>
        <v>45512.0</v>
      </c>
      <c r="B304" s="5" t="s">
        <v>613</v>
      </c>
      <c r="C304" s="3" t="s">
        <v>614</v>
      </c>
      <c r="D304" s="6" t="str">
        <f>IFERROR(__xludf.DUMMYFUNCTION("REGEXEXTRACT(C304,""[A-Z]{2,}"")"),"MGI")</f>
        <v>MGI</v>
      </c>
      <c r="E304" s="3" t="s">
        <v>141</v>
      </c>
      <c r="F304" s="3" t="s">
        <v>303</v>
      </c>
      <c r="G304" s="3" t="s">
        <v>12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>
        <v>45512.0</v>
      </c>
      <c r="B305" s="5" t="s">
        <v>615</v>
      </c>
      <c r="C305" s="3" t="s">
        <v>616</v>
      </c>
      <c r="D305" s="6" t="str">
        <f>IFERROR(__xludf.DUMMYFUNCTION("REGEXEXTRACT(C305,""[A-Z]{2,}"")"),"BH")</f>
        <v>BH</v>
      </c>
      <c r="E305" s="3" t="s">
        <v>47</v>
      </c>
      <c r="F305" s="3" t="s">
        <v>133</v>
      </c>
      <c r="G305" s="3" t="s">
        <v>12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>
        <v>45512.0</v>
      </c>
      <c r="B306" s="5" t="s">
        <v>617</v>
      </c>
      <c r="C306" s="3" t="s">
        <v>618</v>
      </c>
      <c r="D306" s="6" t="str">
        <f>IFERROR(__xludf.DUMMYFUNCTION("REGEXEXTRACT(C306,""[A-Z]{2,}"")"),"MGI")</f>
        <v>MGI</v>
      </c>
      <c r="E306" s="3"/>
      <c r="F306" s="3" t="s">
        <v>619</v>
      </c>
      <c r="G306" s="3" t="s">
        <v>17</v>
      </c>
      <c r="H306" s="3" t="s">
        <v>44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>
        <v>45511.0</v>
      </c>
      <c r="B307" s="5" t="s">
        <v>620</v>
      </c>
      <c r="C307" s="3" t="s">
        <v>621</v>
      </c>
      <c r="D307" s="6" t="str">
        <f>IFERROR(__xludf.DUMMYFUNCTION("REGEXEXTRACT(C307,""[A-Z]{2,}"")"),"PT")</f>
        <v>PT</v>
      </c>
      <c r="E307" s="3" t="s">
        <v>34</v>
      </c>
      <c r="F307" s="3" t="s">
        <v>209</v>
      </c>
      <c r="G307" s="3" t="s">
        <v>17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>
        <v>45511.0</v>
      </c>
      <c r="B308" s="5" t="s">
        <v>620</v>
      </c>
      <c r="C308" s="3" t="s">
        <v>621</v>
      </c>
      <c r="D308" s="6" t="str">
        <f>IFERROR(__xludf.DUMMYFUNCTION("REGEXEXTRACT(C308,""[A-Z]{2,}"")"),"PT")</f>
        <v>PT</v>
      </c>
      <c r="E308" s="3" t="s">
        <v>227</v>
      </c>
      <c r="F308" s="3" t="s">
        <v>622</v>
      </c>
      <c r="G308" s="3" t="s">
        <v>17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>
        <v>45511.0</v>
      </c>
      <c r="B309" s="5" t="s">
        <v>623</v>
      </c>
      <c r="C309" s="3" t="s">
        <v>624</v>
      </c>
      <c r="D309" s="6" t="str">
        <f>IFERROR(__xludf.DUMMYFUNCTION("REGEXEXTRACT(C309,""[A-Z]{2,}"")"),"JKN")</f>
        <v>JKN</v>
      </c>
      <c r="E309" s="3" t="s">
        <v>99</v>
      </c>
      <c r="F309" s="3" t="s">
        <v>625</v>
      </c>
      <c r="G309" s="3" t="s">
        <v>84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>
        <v>45511.0</v>
      </c>
      <c r="B310" s="5" t="s">
        <v>626</v>
      </c>
      <c r="C310" s="3" t="s">
        <v>627</v>
      </c>
      <c r="D310" s="6" t="str">
        <f>IFERROR(__xludf.DUMMYFUNCTION("REGEXEXTRACT(C310,""[A-Z]{2,}"")"),"BSRC")</f>
        <v>BSRC</v>
      </c>
      <c r="E310" s="3"/>
      <c r="F310" s="3" t="s">
        <v>47</v>
      </c>
      <c r="G310" s="3" t="s">
        <v>12</v>
      </c>
      <c r="H310" s="3" t="s">
        <v>44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>
        <v>45511.0</v>
      </c>
      <c r="B311" s="5" t="s">
        <v>626</v>
      </c>
      <c r="C311" s="3" t="s">
        <v>627</v>
      </c>
      <c r="D311" s="6" t="str">
        <f>IFERROR(__xludf.DUMMYFUNCTION("REGEXEXTRACT(C311,""[A-Z]{2,}"")"),"BSRC")</f>
        <v>BSRC</v>
      </c>
      <c r="E311" s="3" t="s">
        <v>309</v>
      </c>
      <c r="F311" s="3" t="s">
        <v>47</v>
      </c>
      <c r="G311" s="3" t="s">
        <v>12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>
        <v>45511.0</v>
      </c>
      <c r="B312" s="5" t="s">
        <v>628</v>
      </c>
      <c r="C312" s="3" t="s">
        <v>629</v>
      </c>
      <c r="D312" s="6" t="str">
        <f>IFERROR(__xludf.DUMMYFUNCTION("REGEXEXTRACT(C312,""[A-Z]{2,}"")"),"AOT")</f>
        <v>AOT</v>
      </c>
      <c r="E312" s="3" t="s">
        <v>630</v>
      </c>
      <c r="F312" s="3" t="s">
        <v>631</v>
      </c>
      <c r="G312" s="3" t="s">
        <v>17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>
        <v>45511.0</v>
      </c>
      <c r="B313" s="5" t="s">
        <v>632</v>
      </c>
      <c r="C313" s="3" t="s">
        <v>633</v>
      </c>
      <c r="D313" s="6" t="str">
        <f>IFERROR(__xludf.DUMMYFUNCTION("REGEXEXTRACT(C313,""[A-Z]{2,}"")"),"BAFS")</f>
        <v>BAFS</v>
      </c>
      <c r="E313" s="3" t="s">
        <v>47</v>
      </c>
      <c r="F313" s="3" t="s">
        <v>443</v>
      </c>
      <c r="G313" s="3" t="s">
        <v>12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>
        <v>45511.0</v>
      </c>
      <c r="B314" s="5" t="s">
        <v>634</v>
      </c>
      <c r="C314" s="3" t="s">
        <v>635</v>
      </c>
      <c r="D314" s="6" t="str">
        <f>IFERROR(__xludf.DUMMYFUNCTION("REGEXEXTRACT(C314,""[A-Z]{2,}"")"),"THCOM")</f>
        <v>THCOM</v>
      </c>
      <c r="E314" s="3" t="s">
        <v>47</v>
      </c>
      <c r="F314" s="3" t="s">
        <v>457</v>
      </c>
      <c r="G314" s="3" t="s">
        <v>84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>
        <v>45511.0</v>
      </c>
      <c r="B315" s="5" t="s">
        <v>636</v>
      </c>
      <c r="C315" s="3" t="s">
        <v>637</v>
      </c>
      <c r="D315" s="6" t="str">
        <f>IFERROR(__xludf.DUMMYFUNCTION("REGEXEXTRACT(C315,""[A-Z]{2,}"")"),"ICHI")</f>
        <v>ICHI</v>
      </c>
      <c r="E315" s="3" t="s">
        <v>47</v>
      </c>
      <c r="F315" s="3" t="s">
        <v>31</v>
      </c>
      <c r="G315" s="3" t="s">
        <v>12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>
        <v>45511.0</v>
      </c>
      <c r="B316" s="5" t="s">
        <v>636</v>
      </c>
      <c r="C316" s="3" t="s">
        <v>637</v>
      </c>
      <c r="D316" s="6" t="str">
        <f>IFERROR(__xludf.DUMMYFUNCTION("REGEXEXTRACT(C316,""[A-Z]{2,}"")"),"ICHI")</f>
        <v>ICHI</v>
      </c>
      <c r="E316" s="3" t="s">
        <v>338</v>
      </c>
      <c r="F316" s="3" t="s">
        <v>443</v>
      </c>
      <c r="G316" s="3" t="s">
        <v>12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>
        <v>45511.0</v>
      </c>
      <c r="B317" s="5" t="s">
        <v>638</v>
      </c>
      <c r="C317" s="3" t="s">
        <v>639</v>
      </c>
      <c r="D317" s="6" t="str">
        <f>IFERROR(__xludf.DUMMYFUNCTION("REGEXEXTRACT(C317,""[A-Z]{2,}"")"),"BCPG")</f>
        <v>BCPG</v>
      </c>
      <c r="E317" s="3" t="s">
        <v>47</v>
      </c>
      <c r="F317" s="3" t="s">
        <v>63</v>
      </c>
      <c r="G317" s="3" t="s">
        <v>12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>
        <v>45511.0</v>
      </c>
      <c r="B318" s="5" t="s">
        <v>640</v>
      </c>
      <c r="C318" s="3" t="s">
        <v>641</v>
      </c>
      <c r="D318" s="6" t="str">
        <f>IFERROR(__xludf.DUMMYFUNCTION("REGEXEXTRACT(C318,""[A-Z]{2,}"")"),"MGI")</f>
        <v>MGI</v>
      </c>
      <c r="E318" s="3" t="s">
        <v>47</v>
      </c>
      <c r="F318" s="3" t="s">
        <v>61</v>
      </c>
      <c r="G318" s="3" t="s">
        <v>12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>
        <v>45511.0</v>
      </c>
      <c r="B319" s="5" t="s">
        <v>642</v>
      </c>
      <c r="C319" s="3" t="s">
        <v>643</v>
      </c>
      <c r="D319" s="6" t="str">
        <f>IFERROR(__xludf.DUMMYFUNCTION("REGEXEXTRACT(C319,""[A-Z]{2,}"")"),"INTUCH")</f>
        <v>INTUCH</v>
      </c>
      <c r="E319" s="3" t="s">
        <v>47</v>
      </c>
      <c r="F319" s="3" t="s">
        <v>133</v>
      </c>
      <c r="G319" s="3" t="s">
        <v>12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>
        <v>45511.0</v>
      </c>
      <c r="B320" s="5" t="s">
        <v>644</v>
      </c>
      <c r="C320" s="3" t="s">
        <v>645</v>
      </c>
      <c r="D320" s="6" t="str">
        <f>IFERROR(__xludf.DUMMYFUNCTION("REGEXEXTRACT(C320,""[A-Z]{2,}"")"),"TU")</f>
        <v>TU</v>
      </c>
      <c r="E320" s="3"/>
      <c r="F320" s="3" t="s">
        <v>47</v>
      </c>
      <c r="G320" s="3" t="s">
        <v>12</v>
      </c>
      <c r="H320" s="3" t="s">
        <v>44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>
        <v>45511.0</v>
      </c>
      <c r="B321" s="5" t="s">
        <v>644</v>
      </c>
      <c r="C321" s="3" t="s">
        <v>645</v>
      </c>
      <c r="D321" s="6" t="str">
        <f>IFERROR(__xludf.DUMMYFUNCTION("REGEXEXTRACT(C321,""[A-Z]{2,}"")"),"TU")</f>
        <v>TU</v>
      </c>
      <c r="E321" s="3" t="s">
        <v>338</v>
      </c>
      <c r="F321" s="3" t="s">
        <v>133</v>
      </c>
      <c r="G321" s="3" t="s">
        <v>12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>
        <v>45511.0</v>
      </c>
      <c r="B322" s="5" t="s">
        <v>646</v>
      </c>
      <c r="C322" s="3" t="s">
        <v>647</v>
      </c>
      <c r="D322" s="6" t="str">
        <f>IFERROR(__xludf.DUMMYFUNCTION("REGEXEXTRACT(C322,""[A-Z]{2,}"")"),"PTTEP")</f>
        <v>PTTEP</v>
      </c>
      <c r="E322" s="3" t="s">
        <v>587</v>
      </c>
      <c r="F322" s="3" t="s">
        <v>648</v>
      </c>
      <c r="G322" s="3" t="s">
        <v>84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>
        <v>45511.0</v>
      </c>
      <c r="B323" s="5" t="s">
        <v>649</v>
      </c>
      <c r="C323" s="3" t="s">
        <v>650</v>
      </c>
      <c r="D323" s="6" t="str">
        <f>IFERROR(__xludf.DUMMYFUNCTION("REGEXEXTRACT(C323,""[A-Z]{2,}"")"),"MTC")</f>
        <v>MTC</v>
      </c>
      <c r="E323" s="3" t="s">
        <v>44</v>
      </c>
      <c r="F323" s="3" t="s">
        <v>61</v>
      </c>
      <c r="G323" s="3" t="s">
        <v>12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>
        <v>45511.0</v>
      </c>
      <c r="B324" s="5" t="s">
        <v>649</v>
      </c>
      <c r="C324" s="3" t="s">
        <v>650</v>
      </c>
      <c r="D324" s="6" t="str">
        <f>IFERROR(__xludf.DUMMYFUNCTION("REGEXEXTRACT(C324,""[A-Z]{2,}"")"),"MTC")</f>
        <v>MTC</v>
      </c>
      <c r="E324" s="3" t="s">
        <v>651</v>
      </c>
      <c r="F324" s="3" t="s">
        <v>45</v>
      </c>
      <c r="G324" s="3" t="s">
        <v>12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>
        <v>45511.0</v>
      </c>
      <c r="B325" s="5" t="s">
        <v>652</v>
      </c>
      <c r="C325" s="3" t="s">
        <v>653</v>
      </c>
      <c r="D325" s="6" t="str">
        <f>IFERROR(__xludf.DUMMYFUNCTION("REGEXEXTRACT(C325,""[A-Z]{2,}"")"),"BBGI")</f>
        <v>BBGI</v>
      </c>
      <c r="E325" s="3" t="s">
        <v>203</v>
      </c>
      <c r="F325" s="3" t="s">
        <v>299</v>
      </c>
      <c r="G325" s="3" t="s">
        <v>17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>
        <v>45511.0</v>
      </c>
      <c r="B326" s="5" t="s">
        <v>654</v>
      </c>
      <c r="C326" s="3" t="s">
        <v>655</v>
      </c>
      <c r="D326" s="6" t="str">
        <f>IFERROR(__xludf.DUMMYFUNCTION("REGEXEXTRACT(C326,""[A-Z]{2,}"")"),"THG")</f>
        <v>THG</v>
      </c>
      <c r="E326" s="3" t="s">
        <v>46</v>
      </c>
      <c r="F326" s="3" t="s">
        <v>133</v>
      </c>
      <c r="G326" s="3" t="s">
        <v>12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>
        <v>45511.0</v>
      </c>
      <c r="B327" s="5" t="s">
        <v>656</v>
      </c>
      <c r="C327" s="3" t="s">
        <v>657</v>
      </c>
      <c r="D327" s="6" t="str">
        <f>IFERROR(__xludf.DUMMYFUNCTION("REGEXEXTRACT(C327,""[A-Z]{2,}"")"),"ADVANC")</f>
        <v>ADVANC</v>
      </c>
      <c r="E327" s="3" t="s">
        <v>47</v>
      </c>
      <c r="F327" s="3" t="s">
        <v>658</v>
      </c>
      <c r="G327" s="3" t="s">
        <v>17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>
        <v>45511.0</v>
      </c>
      <c r="B328" s="5" t="s">
        <v>656</v>
      </c>
      <c r="C328" s="3" t="s">
        <v>657</v>
      </c>
      <c r="D328" s="6" t="str">
        <f>IFERROR(__xludf.DUMMYFUNCTION("REGEXEXTRACT(C328,""[A-Z]{2,}"")"),"ADVANC")</f>
        <v>ADVANC</v>
      </c>
      <c r="E328" s="3" t="s">
        <v>47</v>
      </c>
      <c r="F328" s="3" t="s">
        <v>658</v>
      </c>
      <c r="G328" s="3" t="s">
        <v>17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>
        <v>45511.0</v>
      </c>
      <c r="B329" s="5" t="s">
        <v>659</v>
      </c>
      <c r="C329" s="3" t="s">
        <v>660</v>
      </c>
      <c r="D329" s="6" t="str">
        <f>IFERROR(__xludf.DUMMYFUNCTION("REGEXEXTRACT(C329,""[A-Z]{2,}"")"),"MINT")</f>
        <v>MINT</v>
      </c>
      <c r="E329" s="3" t="s">
        <v>47</v>
      </c>
      <c r="F329" s="3" t="s">
        <v>63</v>
      </c>
      <c r="G329" s="3" t="s">
        <v>12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>
        <v>45510.0</v>
      </c>
      <c r="B330" s="5" t="s">
        <v>661</v>
      </c>
      <c r="C330" s="3" t="s">
        <v>662</v>
      </c>
      <c r="D330" s="6" t="str">
        <f>IFERROR(__xludf.DUMMYFUNCTION("REGEXEXTRACT(C330,""[A-Z]{2,}"")"),"QH")</f>
        <v>QH</v>
      </c>
      <c r="E330" s="3" t="s">
        <v>47</v>
      </c>
      <c r="F330" s="3" t="s">
        <v>457</v>
      </c>
      <c r="G330" s="3" t="s">
        <v>84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>
        <v>45510.0</v>
      </c>
      <c r="B331" s="5" t="s">
        <v>663</v>
      </c>
      <c r="C331" s="3" t="s">
        <v>664</v>
      </c>
      <c r="D331" s="6" t="str">
        <f>IFERROR(__xludf.DUMMYFUNCTION("REGEXEXTRACT(C331,""[A-Z]{2,}"")"),"MTC")</f>
        <v>MTC</v>
      </c>
      <c r="E331" s="3" t="s">
        <v>47</v>
      </c>
      <c r="F331" s="3" t="s">
        <v>133</v>
      </c>
      <c r="G331" s="3" t="s">
        <v>12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>
        <v>45510.0</v>
      </c>
      <c r="B332" s="5" t="s">
        <v>663</v>
      </c>
      <c r="C332" s="3" t="s">
        <v>664</v>
      </c>
      <c r="D332" s="6" t="str">
        <f>IFERROR(__xludf.DUMMYFUNCTION("REGEXEXTRACT(C332,""[A-Z]{2,}"")"),"MTC")</f>
        <v>MTC</v>
      </c>
      <c r="E332" s="3" t="s">
        <v>46</v>
      </c>
      <c r="F332" s="3" t="s">
        <v>31</v>
      </c>
      <c r="G332" s="3" t="s">
        <v>12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>
        <v>45510.0</v>
      </c>
      <c r="B333" s="5" t="s">
        <v>663</v>
      </c>
      <c r="C333" s="3" t="s">
        <v>664</v>
      </c>
      <c r="D333" s="6" t="str">
        <f>IFERROR(__xludf.DUMMYFUNCTION("REGEXEXTRACT(C333,""[A-Z]{2,}"")"),"MTC")</f>
        <v>MTC</v>
      </c>
      <c r="E333" s="3" t="s">
        <v>428</v>
      </c>
      <c r="F333" s="3" t="s">
        <v>386</v>
      </c>
      <c r="G333" s="3" t="s">
        <v>12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>
        <v>45510.0</v>
      </c>
      <c r="B334" s="5" t="s">
        <v>665</v>
      </c>
      <c r="C334" s="3" t="s">
        <v>666</v>
      </c>
      <c r="D334" s="6" t="str">
        <f>IFERROR(__xludf.DUMMYFUNCTION("REGEXEXTRACT(C334,""[A-Z]{2,}"")"),"SHR")</f>
        <v>SHR</v>
      </c>
      <c r="E334" s="3" t="s">
        <v>428</v>
      </c>
      <c r="F334" s="3" t="s">
        <v>457</v>
      </c>
      <c r="G334" s="3" t="s">
        <v>12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>
        <v>45510.0</v>
      </c>
      <c r="B335" s="5" t="s">
        <v>665</v>
      </c>
      <c r="C335" s="3" t="s">
        <v>666</v>
      </c>
      <c r="D335" s="6" t="str">
        <f>IFERROR(__xludf.DUMMYFUNCTION("REGEXEXTRACT(C335,""[A-Z]{2,}"")"),"SHR")</f>
        <v>SHR</v>
      </c>
      <c r="E335" s="3" t="s">
        <v>426</v>
      </c>
      <c r="F335" s="3" t="s">
        <v>47</v>
      </c>
      <c r="G335" s="3" t="s">
        <v>12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>
        <v>45510.0</v>
      </c>
      <c r="B336" s="5" t="s">
        <v>667</v>
      </c>
      <c r="C336" s="3" t="s">
        <v>668</v>
      </c>
      <c r="D336" s="6" t="str">
        <f>IFERROR(__xludf.DUMMYFUNCTION("REGEXEXTRACT(C336,""[A-Z]{2,}"")"),"EA")</f>
        <v>EA</v>
      </c>
      <c r="E336" s="3" t="s">
        <v>278</v>
      </c>
      <c r="F336" s="3" t="s">
        <v>172</v>
      </c>
      <c r="G336" s="3" t="s">
        <v>17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>
        <v>45510.0</v>
      </c>
      <c r="B337" s="5" t="s">
        <v>669</v>
      </c>
      <c r="C337" s="3" t="s">
        <v>670</v>
      </c>
      <c r="D337" s="6" t="str">
        <f>IFERROR(__xludf.DUMMYFUNCTION("REGEXEXTRACT(C337,""[A-Z]{2,}"")"),"ADVANC")</f>
        <v>ADVANC</v>
      </c>
      <c r="E337" s="3"/>
      <c r="F337" s="3" t="s">
        <v>47</v>
      </c>
      <c r="G337" s="3" t="s">
        <v>12</v>
      </c>
      <c r="H337" s="3" t="s">
        <v>44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>
        <v>45510.0</v>
      </c>
      <c r="B338" s="5" t="s">
        <v>671</v>
      </c>
      <c r="C338" s="3" t="s">
        <v>672</v>
      </c>
      <c r="D338" s="6" t="str">
        <f>IFERROR(__xludf.DUMMYFUNCTION("REGEXEXTRACT(C338,""[A-Z]{2,}"")"),"IRPC")</f>
        <v>IRPC</v>
      </c>
      <c r="E338" s="3" t="s">
        <v>428</v>
      </c>
      <c r="F338" s="3" t="s">
        <v>457</v>
      </c>
      <c r="G338" s="3" t="s">
        <v>12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>
        <v>45510.0</v>
      </c>
      <c r="B339" s="5" t="s">
        <v>671</v>
      </c>
      <c r="C339" s="3" t="s">
        <v>672</v>
      </c>
      <c r="D339" s="6" t="str">
        <f>IFERROR(__xludf.DUMMYFUNCTION("REGEXEXTRACT(C339,""[A-Z]{2,}"")"),"IRPC")</f>
        <v>IRPC</v>
      </c>
      <c r="E339" s="3" t="s">
        <v>462</v>
      </c>
      <c r="F339" s="3" t="s">
        <v>47</v>
      </c>
      <c r="G339" s="3" t="s">
        <v>12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>
        <v>45510.0</v>
      </c>
      <c r="B340" s="5" t="s">
        <v>673</v>
      </c>
      <c r="C340" s="3" t="s">
        <v>674</v>
      </c>
      <c r="D340" s="6" t="str">
        <f>IFERROR(__xludf.DUMMYFUNCTION("REGEXEXTRACT(C340,""[A-Z]{2,}"")"),"BAM")</f>
        <v>BAM</v>
      </c>
      <c r="E340" s="3" t="s">
        <v>181</v>
      </c>
      <c r="F340" s="3" t="s">
        <v>99</v>
      </c>
      <c r="G340" s="3" t="s">
        <v>17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>
        <v>45510.0</v>
      </c>
      <c r="B341" s="5" t="s">
        <v>675</v>
      </c>
      <c r="C341" s="9" t="s">
        <v>676</v>
      </c>
      <c r="D341" s="6" t="str">
        <f>IFERROR(__xludf.DUMMYFUNCTION("REGEXEXTRACT(C341,""[A-Z]{2,}"")"),"FTSE")</f>
        <v>FTSE</v>
      </c>
      <c r="E341" s="3" t="s">
        <v>677</v>
      </c>
      <c r="F341" s="3" t="s">
        <v>658</v>
      </c>
      <c r="G341" s="3" t="s">
        <v>17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>
        <v>45510.0</v>
      </c>
      <c r="B342" s="5" t="s">
        <v>678</v>
      </c>
      <c r="C342" s="3" t="s">
        <v>679</v>
      </c>
      <c r="D342" s="6" t="str">
        <f>IFERROR(__xludf.DUMMYFUNCTION("REGEXEXTRACT(C342,""[A-Z]{2,}"")"),"GUNKUL")</f>
        <v>GUNKUL</v>
      </c>
      <c r="E342" s="3" t="s">
        <v>426</v>
      </c>
      <c r="F342" s="3" t="s">
        <v>47</v>
      </c>
      <c r="G342" s="3" t="s">
        <v>12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>
        <v>45510.0</v>
      </c>
      <c r="B343" s="5" t="s">
        <v>678</v>
      </c>
      <c r="C343" s="3" t="s">
        <v>679</v>
      </c>
      <c r="D343" s="6" t="str">
        <f>IFERROR(__xludf.DUMMYFUNCTION("REGEXEXTRACT(C343,""[A-Z]{2,}"")"),"GUNKUL")</f>
        <v>GUNKUL</v>
      </c>
      <c r="E343" s="3" t="s">
        <v>47</v>
      </c>
      <c r="F343" s="3" t="s">
        <v>61</v>
      </c>
      <c r="G343" s="3" t="s">
        <v>12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>
        <v>45510.0</v>
      </c>
      <c r="B344" s="5" t="s">
        <v>680</v>
      </c>
      <c r="C344" s="3" t="s">
        <v>681</v>
      </c>
      <c r="D344" s="6" t="str">
        <f>IFERROR(__xludf.DUMMYFUNCTION("REGEXEXTRACT(C344,""[A-Z]{2,}"")"),"ITC")</f>
        <v>ITC</v>
      </c>
      <c r="E344" s="3" t="s">
        <v>682</v>
      </c>
      <c r="F344" s="3" t="s">
        <v>683</v>
      </c>
      <c r="G344" s="3" t="s">
        <v>12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>
        <v>45510.0</v>
      </c>
      <c r="B345" s="5" t="s">
        <v>680</v>
      </c>
      <c r="C345" s="3" t="s">
        <v>681</v>
      </c>
      <c r="D345" s="6" t="str">
        <f>IFERROR(__xludf.DUMMYFUNCTION("REGEXEXTRACT(C345,""[A-Z]{2,}"")"),"ITC")</f>
        <v>ITC</v>
      </c>
      <c r="E345" s="3" t="s">
        <v>47</v>
      </c>
      <c r="F345" s="3" t="s">
        <v>61</v>
      </c>
      <c r="G345" s="3" t="s">
        <v>12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>
        <v>45510.0</v>
      </c>
      <c r="B346" s="5" t="s">
        <v>684</v>
      </c>
      <c r="C346" s="3" t="s">
        <v>685</v>
      </c>
      <c r="D346" s="6" t="str">
        <f>IFERROR(__xludf.DUMMYFUNCTION("REGEXEXTRACT(C346,""[A-Z]{2,}"")"),"FETCO")</f>
        <v>FETCO</v>
      </c>
      <c r="E346" s="3" t="s">
        <v>686</v>
      </c>
      <c r="F346" s="3" t="s">
        <v>83</v>
      </c>
      <c r="G346" s="3" t="s">
        <v>84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>
        <v>45510.0</v>
      </c>
      <c r="B347" s="5" t="s">
        <v>687</v>
      </c>
      <c r="C347" s="3" t="s">
        <v>688</v>
      </c>
      <c r="D347" s="6" t="str">
        <f>IFERROR(__xludf.DUMMYFUNCTION("REGEXEXTRACT(C347,""[A-Z]{2,}"")"),"MINT")</f>
        <v>MINT</v>
      </c>
      <c r="E347" s="3" t="s">
        <v>426</v>
      </c>
      <c r="F347" s="3" t="s">
        <v>47</v>
      </c>
      <c r="G347" s="3" t="s">
        <v>12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>
        <v>45510.0</v>
      </c>
      <c r="B348" s="5" t="s">
        <v>689</v>
      </c>
      <c r="C348" s="3" t="s">
        <v>690</v>
      </c>
      <c r="D348" s="6" t="str">
        <f>IFERROR(__xludf.DUMMYFUNCTION("REGEXEXTRACT(C348,""[A-Z]{2,}"")"),"MINT")</f>
        <v>MINT</v>
      </c>
      <c r="E348" s="3" t="s">
        <v>44</v>
      </c>
      <c r="F348" s="3" t="s">
        <v>83</v>
      </c>
      <c r="G348" s="3" t="s">
        <v>84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>
        <v>45510.0</v>
      </c>
      <c r="B349" s="5" t="s">
        <v>691</v>
      </c>
      <c r="C349" s="3" t="s">
        <v>692</v>
      </c>
      <c r="D349" s="6" t="str">
        <f>IFERROR(__xludf.DUMMYFUNCTION("REGEXEXTRACT(C349,""[A-Z]{2,}"")"),"TCAP")</f>
        <v>TCAP</v>
      </c>
      <c r="E349" s="3"/>
      <c r="F349" s="3" t="s">
        <v>47</v>
      </c>
      <c r="G349" s="3" t="s">
        <v>12</v>
      </c>
      <c r="H349" s="3" t="s">
        <v>44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>
        <v>45510.0</v>
      </c>
      <c r="B350" s="5" t="s">
        <v>693</v>
      </c>
      <c r="C350" s="3" t="s">
        <v>694</v>
      </c>
      <c r="D350" s="6" t="str">
        <f>IFERROR(__xludf.DUMMYFUNCTION("REGEXEXTRACT(C350,""[A-Z]{2,}"")"),"RATCH")</f>
        <v>RATCH</v>
      </c>
      <c r="E350" s="3" t="s">
        <v>695</v>
      </c>
      <c r="F350" s="3" t="s">
        <v>696</v>
      </c>
      <c r="G350" s="3" t="s">
        <v>12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>
        <v>45509.0</v>
      </c>
      <c r="B351" s="5" t="s">
        <v>697</v>
      </c>
      <c r="C351" s="3" t="s">
        <v>698</v>
      </c>
      <c r="D351" s="6" t="str">
        <f>IFERROR(__xludf.DUMMYFUNCTION("REGEXEXTRACT(C351,""[A-Z]{2,}"")"),"SETESG")</f>
        <v>SETESG</v>
      </c>
      <c r="E351" s="3" t="s">
        <v>135</v>
      </c>
      <c r="F351" s="3" t="s">
        <v>530</v>
      </c>
      <c r="G351" s="3" t="s">
        <v>12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>
        <v>45509.0</v>
      </c>
      <c r="B352" s="5" t="s">
        <v>699</v>
      </c>
      <c r="C352" s="3" t="s">
        <v>700</v>
      </c>
      <c r="D352" s="6" t="str">
        <f>IFERROR(__xludf.DUMMYFUNCTION("REGEXEXTRACT(C352,""[A-Z]{2,}"")"),"BAT")</f>
        <v>BAT</v>
      </c>
      <c r="E352" s="3" t="s">
        <v>227</v>
      </c>
      <c r="F352" s="3" t="s">
        <v>70</v>
      </c>
      <c r="G352" s="3" t="s">
        <v>17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>
        <v>45509.0</v>
      </c>
      <c r="B353" s="5" t="s">
        <v>701</v>
      </c>
      <c r="C353" s="3" t="s">
        <v>702</v>
      </c>
      <c r="D353" s="6" t="str">
        <f>IFERROR(__xludf.DUMMYFUNCTION("REGEXEXTRACT(C353,""[A-Z]{2,}"")"),"MINT")</f>
        <v>MINT</v>
      </c>
      <c r="E353" s="3" t="s">
        <v>47</v>
      </c>
      <c r="F353" s="3" t="s">
        <v>133</v>
      </c>
      <c r="G353" s="3" t="s">
        <v>12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>
        <v>45509.0</v>
      </c>
      <c r="B354" s="5" t="s">
        <v>703</v>
      </c>
      <c r="C354" s="3" t="s">
        <v>704</v>
      </c>
      <c r="D354" s="6" t="str">
        <f>IFERROR(__xludf.DUMMYFUNCTION("REGEXEXTRACT(C354,""[A-Z]{2,}"")"),"CPALL")</f>
        <v>CPALL</v>
      </c>
      <c r="E354" s="3" t="s">
        <v>203</v>
      </c>
      <c r="F354" s="3" t="s">
        <v>299</v>
      </c>
      <c r="G354" s="3" t="s">
        <v>17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>
        <v>45509.0</v>
      </c>
      <c r="B355" s="5" t="s">
        <v>705</v>
      </c>
      <c r="C355" s="3" t="s">
        <v>706</v>
      </c>
      <c r="D355" s="6" t="str">
        <f>IFERROR(__xludf.DUMMYFUNCTION("REGEXEXTRACT(C355,""[A-Z]{2,}"")"),"SET")</f>
        <v>SET</v>
      </c>
      <c r="E355" s="3" t="s">
        <v>707</v>
      </c>
      <c r="F355" s="3" t="s">
        <v>708</v>
      </c>
      <c r="G355" s="3" t="s">
        <v>12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>
        <v>45509.0</v>
      </c>
      <c r="B356" s="5" t="s">
        <v>709</v>
      </c>
      <c r="C356" s="3" t="s">
        <v>710</v>
      </c>
      <c r="D356" s="6" t="str">
        <f>IFERROR(__xludf.DUMMYFUNCTION("REGEXEXTRACT(C356,""[A-Z]{2,}"")"),"SET")</f>
        <v>SET</v>
      </c>
      <c r="E356" s="3" t="s">
        <v>44</v>
      </c>
      <c r="F356" s="3" t="s">
        <v>124</v>
      </c>
      <c r="G356" s="3" t="s">
        <v>84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>
        <v>45509.0</v>
      </c>
      <c r="B357" s="5" t="s">
        <v>711</v>
      </c>
      <c r="C357" s="3" t="s">
        <v>712</v>
      </c>
      <c r="D357" s="6" t="str">
        <f>IFERROR(__xludf.DUMMYFUNCTION("REGEXEXTRACT(C357,""[A-Z]{2,}"")"),"PTT")</f>
        <v>PTT</v>
      </c>
      <c r="E357" s="3" t="s">
        <v>47</v>
      </c>
      <c r="F357" s="3" t="s">
        <v>133</v>
      </c>
      <c r="G357" s="3" t="s">
        <v>12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>
        <v>45509.0</v>
      </c>
      <c r="B358" s="5" t="s">
        <v>713</v>
      </c>
      <c r="C358" s="3" t="s">
        <v>714</v>
      </c>
      <c r="D358" s="6" t="str">
        <f>IFERROR(__xludf.DUMMYFUNCTION("REGEXEXTRACT(C358,""[A-Z]{2,}"")"),"EXIM")</f>
        <v>EXIM</v>
      </c>
      <c r="E358" s="3" t="s">
        <v>715</v>
      </c>
      <c r="F358" s="3" t="s">
        <v>716</v>
      </c>
      <c r="G358" s="3" t="s">
        <v>12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>
        <v>45509.0</v>
      </c>
      <c r="B359" s="5" t="s">
        <v>713</v>
      </c>
      <c r="C359" s="3" t="s">
        <v>714</v>
      </c>
      <c r="D359" s="6" t="str">
        <f>IFERROR(__xludf.DUMMYFUNCTION("REGEXEXTRACT(C359,""[A-Z]{2,}"")"),"EXIM")</f>
        <v>EXIM</v>
      </c>
      <c r="E359" s="3" t="s">
        <v>468</v>
      </c>
      <c r="F359" s="3" t="s">
        <v>717</v>
      </c>
      <c r="G359" s="3" t="s">
        <v>12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>
        <v>45509.0</v>
      </c>
      <c r="B360" s="5" t="s">
        <v>718</v>
      </c>
      <c r="C360" s="3" t="s">
        <v>719</v>
      </c>
      <c r="D360" s="6" t="str">
        <f>IFERROR(__xludf.DUMMYFUNCTION("REGEXEXTRACT(C360,""[A-Z]{2,}"")"),"NAM")</f>
        <v>NAM</v>
      </c>
      <c r="E360" s="3" t="s">
        <v>720</v>
      </c>
      <c r="F360" s="3" t="s">
        <v>421</v>
      </c>
      <c r="G360" s="3" t="s">
        <v>12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>
        <v>45509.0</v>
      </c>
      <c r="B361" s="5" t="s">
        <v>721</v>
      </c>
      <c r="C361" s="3" t="s">
        <v>722</v>
      </c>
      <c r="D361" s="6" t="str">
        <f>IFERROR(__xludf.DUMMYFUNCTION("REGEXEXTRACT(C361,""[A-Z]{2,}"")"),"CPN")</f>
        <v>CPN</v>
      </c>
      <c r="E361" s="3" t="s">
        <v>723</v>
      </c>
      <c r="F361" s="3" t="s">
        <v>724</v>
      </c>
      <c r="G361" s="3" t="s">
        <v>17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>
        <v>45509.0</v>
      </c>
      <c r="B362" s="5" t="s">
        <v>725</v>
      </c>
      <c r="C362" s="3" t="s">
        <v>726</v>
      </c>
      <c r="D362" s="6" t="str">
        <f>IFERROR(__xludf.DUMMYFUNCTION("REGEXEXTRACT(C362,""[A-Z]{2,}"")"),"BCP")</f>
        <v>BCP</v>
      </c>
      <c r="E362" s="3" t="s">
        <v>172</v>
      </c>
      <c r="F362" s="3" t="s">
        <v>727</v>
      </c>
      <c r="G362" s="3" t="s">
        <v>17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>
        <v>45509.0</v>
      </c>
      <c r="B363" s="5" t="s">
        <v>728</v>
      </c>
      <c r="C363" s="3" t="s">
        <v>729</v>
      </c>
      <c r="D363" s="6" t="str">
        <f>IFERROR(__xludf.DUMMYFUNCTION("REGEXEXTRACT(C363,""[A-Z]{2,}"")"),"TNR")</f>
        <v>TNR</v>
      </c>
      <c r="E363" s="3" t="s">
        <v>47</v>
      </c>
      <c r="F363" s="3" t="s">
        <v>133</v>
      </c>
      <c r="G363" s="3" t="s">
        <v>12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>
        <v>45509.0</v>
      </c>
      <c r="B364" s="5" t="s">
        <v>730</v>
      </c>
      <c r="C364" s="3" t="s">
        <v>731</v>
      </c>
      <c r="D364" s="6" t="str">
        <f>IFERROR(__xludf.DUMMYFUNCTION("REGEXEXTRACT(C364,""[A-Z]{2,}"")"),"BTS")</f>
        <v>BTS</v>
      </c>
      <c r="E364" s="3" t="s">
        <v>732</v>
      </c>
      <c r="F364" s="3" t="s">
        <v>733</v>
      </c>
      <c r="G364" s="3" t="s">
        <v>12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>
        <v>45509.0</v>
      </c>
      <c r="B365" s="5" t="s">
        <v>730</v>
      </c>
      <c r="C365" s="3" t="s">
        <v>731</v>
      </c>
      <c r="D365" s="6" t="str">
        <f>IFERROR(__xludf.DUMMYFUNCTION("REGEXEXTRACT(C365,""[A-Z]{2,}"")"),"BTS")</f>
        <v>BTS</v>
      </c>
      <c r="E365" s="3" t="s">
        <v>734</v>
      </c>
      <c r="F365" s="3" t="s">
        <v>735</v>
      </c>
      <c r="G365" s="3" t="s">
        <v>12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>
        <v>45509.0</v>
      </c>
      <c r="B366" s="5" t="s">
        <v>730</v>
      </c>
      <c r="C366" s="3" t="s">
        <v>731</v>
      </c>
      <c r="D366" s="6" t="str">
        <f>IFERROR(__xludf.DUMMYFUNCTION("REGEXEXTRACT(C366,""[A-Z]{2,}"")"),"BTS")</f>
        <v>BTS</v>
      </c>
      <c r="E366" s="3" t="s">
        <v>736</v>
      </c>
      <c r="F366" s="3" t="s">
        <v>737</v>
      </c>
      <c r="G366" s="3" t="s">
        <v>12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>
        <v>45509.0</v>
      </c>
      <c r="B367" s="5" t="s">
        <v>738</v>
      </c>
      <c r="C367" s="3" t="s">
        <v>739</v>
      </c>
      <c r="D367" s="6" t="str">
        <f>IFERROR(__xludf.DUMMYFUNCTION("REGEXEXTRACT(C367,""[A-Z]{2,}"")"),"EA")</f>
        <v>EA</v>
      </c>
      <c r="E367" s="3"/>
      <c r="F367" s="3" t="s">
        <v>740</v>
      </c>
      <c r="G367" s="3" t="s">
        <v>84</v>
      </c>
      <c r="H367" s="3" t="s">
        <v>44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>
        <v>45508.0</v>
      </c>
      <c r="B368" s="5" t="s">
        <v>741</v>
      </c>
      <c r="C368" s="3" t="s">
        <v>742</v>
      </c>
      <c r="D368" s="6" t="str">
        <f>IFERROR(__xludf.DUMMYFUNCTION("REGEXEXTRACT(C368,""[A-Z]{2,}"")"),"GULF")</f>
        <v>GULF</v>
      </c>
      <c r="E368" s="3" t="s">
        <v>743</v>
      </c>
      <c r="F368" s="3" t="s">
        <v>47</v>
      </c>
      <c r="G368" s="3" t="s">
        <v>12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>
        <v>45508.0</v>
      </c>
      <c r="B369" s="5" t="s">
        <v>741</v>
      </c>
      <c r="C369" s="3" t="s">
        <v>742</v>
      </c>
      <c r="D369" s="6" t="str">
        <f>IFERROR(__xludf.DUMMYFUNCTION("REGEXEXTRACT(C369,""[A-Z]{2,}"")"),"GULF")</f>
        <v>GULF</v>
      </c>
      <c r="E369" s="3" t="s">
        <v>55</v>
      </c>
      <c r="F369" s="3" t="s">
        <v>744</v>
      </c>
      <c r="G369" s="3" t="s">
        <v>12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>
        <v>45507.0</v>
      </c>
      <c r="B370" s="5" t="s">
        <v>745</v>
      </c>
      <c r="C370" s="3" t="s">
        <v>746</v>
      </c>
      <c r="D370" s="6" t="str">
        <f>IFERROR(__xludf.DUMMYFUNCTION("REGEXEXTRACT(C370,""[A-Z]{2,}"")"),"DIMET")</f>
        <v>DIMET</v>
      </c>
      <c r="E370" s="3" t="s">
        <v>379</v>
      </c>
      <c r="F370" s="3" t="s">
        <v>574</v>
      </c>
      <c r="G370" s="3" t="s">
        <v>84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>
        <v>45506.0</v>
      </c>
      <c r="B371" s="5" t="s">
        <v>747</v>
      </c>
      <c r="C371" s="3" t="s">
        <v>748</v>
      </c>
      <c r="D371" s="6" t="s">
        <v>64</v>
      </c>
      <c r="E371" s="3" t="s">
        <v>47</v>
      </c>
      <c r="F371" s="3" t="s">
        <v>133</v>
      </c>
      <c r="G371" s="3" t="s">
        <v>12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>
        <v>45506.0</v>
      </c>
      <c r="B372" s="5" t="s">
        <v>747</v>
      </c>
      <c r="C372" s="3" t="s">
        <v>748</v>
      </c>
      <c r="D372" s="6" t="s">
        <v>64</v>
      </c>
      <c r="E372" s="3" t="s">
        <v>46</v>
      </c>
      <c r="F372" s="3" t="s">
        <v>31</v>
      </c>
      <c r="G372" s="3" t="s">
        <v>12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>
        <v>45506.0</v>
      </c>
      <c r="B373" s="5" t="s">
        <v>749</v>
      </c>
      <c r="C373" s="3" t="s">
        <v>750</v>
      </c>
      <c r="D373" s="6" t="s">
        <v>751</v>
      </c>
      <c r="E373" s="3" t="s">
        <v>752</v>
      </c>
      <c r="F373" s="3" t="s">
        <v>753</v>
      </c>
      <c r="G373" s="3" t="s">
        <v>12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>
        <v>45506.0</v>
      </c>
      <c r="B374" s="5" t="s">
        <v>754</v>
      </c>
      <c r="C374" s="3" t="s">
        <v>755</v>
      </c>
      <c r="D374" s="6" t="s">
        <v>756</v>
      </c>
      <c r="E374" s="3" t="s">
        <v>503</v>
      </c>
      <c r="F374" s="3" t="s">
        <v>58</v>
      </c>
      <c r="G374" s="3" t="s">
        <v>12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>
        <v>45506.0</v>
      </c>
      <c r="B375" s="5" t="s">
        <v>754</v>
      </c>
      <c r="C375" s="3" t="s">
        <v>755</v>
      </c>
      <c r="D375" s="6" t="s">
        <v>756</v>
      </c>
      <c r="E375" s="3" t="s">
        <v>141</v>
      </c>
      <c r="F375" s="3" t="s">
        <v>55</v>
      </c>
      <c r="G375" s="3" t="s">
        <v>12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>
        <v>45506.0</v>
      </c>
      <c r="B376" s="5" t="s">
        <v>754</v>
      </c>
      <c r="C376" s="3" t="s">
        <v>755</v>
      </c>
      <c r="D376" s="6" t="s">
        <v>756</v>
      </c>
      <c r="E376" s="3" t="s">
        <v>757</v>
      </c>
      <c r="F376" s="3" t="s">
        <v>758</v>
      </c>
      <c r="G376" s="3" t="s">
        <v>12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>
        <v>45506.0</v>
      </c>
      <c r="B377" s="5" t="s">
        <v>759</v>
      </c>
      <c r="C377" s="3" t="s">
        <v>760</v>
      </c>
      <c r="D377" s="6" t="b">
        <v>1</v>
      </c>
      <c r="E377" s="3" t="s">
        <v>85</v>
      </c>
      <c r="F377" s="3" t="s">
        <v>761</v>
      </c>
      <c r="G377" s="3" t="s">
        <v>12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>
        <v>45506.0</v>
      </c>
      <c r="B378" s="5" t="s">
        <v>759</v>
      </c>
      <c r="C378" s="3" t="s">
        <v>760</v>
      </c>
      <c r="D378" s="6" t="b">
        <v>1</v>
      </c>
      <c r="E378" s="3" t="s">
        <v>762</v>
      </c>
      <c r="F378" s="3" t="s">
        <v>47</v>
      </c>
      <c r="G378" s="3" t="s">
        <v>12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>
        <v>45506.0</v>
      </c>
      <c r="B379" s="5" t="s">
        <v>763</v>
      </c>
      <c r="C379" s="3" t="s">
        <v>764</v>
      </c>
      <c r="D379" s="6" t="s">
        <v>765</v>
      </c>
      <c r="E379" s="3" t="s">
        <v>514</v>
      </c>
      <c r="F379" s="3" t="s">
        <v>766</v>
      </c>
      <c r="G379" s="3" t="s">
        <v>12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>
        <v>45506.0</v>
      </c>
      <c r="B380" s="5" t="s">
        <v>763</v>
      </c>
      <c r="C380" s="3" t="s">
        <v>764</v>
      </c>
      <c r="D380" s="6" t="s">
        <v>765</v>
      </c>
      <c r="E380" s="3" t="s">
        <v>69</v>
      </c>
      <c r="F380" s="3" t="s">
        <v>767</v>
      </c>
      <c r="G380" s="3" t="s">
        <v>12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>
        <v>45506.0</v>
      </c>
      <c r="B381" s="5" t="s">
        <v>768</v>
      </c>
      <c r="C381" s="3" t="s">
        <v>769</v>
      </c>
      <c r="D381" s="6" t="s">
        <v>770</v>
      </c>
      <c r="E381" s="3" t="s">
        <v>771</v>
      </c>
      <c r="F381" s="3" t="s">
        <v>772</v>
      </c>
      <c r="G381" s="3" t="s">
        <v>17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>
        <v>45506.0</v>
      </c>
      <c r="B382" s="5" t="s">
        <v>773</v>
      </c>
      <c r="C382" s="3" t="s">
        <v>774</v>
      </c>
      <c r="D382" s="6" t="s">
        <v>775</v>
      </c>
      <c r="E382" s="3" t="s">
        <v>214</v>
      </c>
      <c r="F382" s="3" t="s">
        <v>31</v>
      </c>
      <c r="G382" s="3" t="s">
        <v>17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>
        <v>45506.0</v>
      </c>
      <c r="B383" s="5" t="s">
        <v>776</v>
      </c>
      <c r="C383" s="3" t="s">
        <v>777</v>
      </c>
      <c r="D383" s="6" t="s">
        <v>778</v>
      </c>
      <c r="E383" s="3" t="s">
        <v>779</v>
      </c>
      <c r="F383" s="3" t="s">
        <v>780</v>
      </c>
      <c r="G383" s="3" t="s">
        <v>17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>
        <v>45506.0</v>
      </c>
      <c r="B384" s="5" t="s">
        <v>781</v>
      </c>
      <c r="C384" s="3" t="s">
        <v>782</v>
      </c>
      <c r="D384" s="6" t="s">
        <v>756</v>
      </c>
      <c r="E384" s="3" t="s">
        <v>214</v>
      </c>
      <c r="F384" s="3" t="s">
        <v>31</v>
      </c>
      <c r="G384" s="3" t="s">
        <v>17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>
        <v>45506.0</v>
      </c>
      <c r="B385" s="5" t="s">
        <v>783</v>
      </c>
      <c r="C385" s="3" t="s">
        <v>784</v>
      </c>
      <c r="D385" s="6" t="s">
        <v>785</v>
      </c>
      <c r="E385" s="3" t="s">
        <v>44</v>
      </c>
      <c r="F385" s="3" t="s">
        <v>63</v>
      </c>
      <c r="G385" s="3" t="s">
        <v>12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>
        <v>45506.0</v>
      </c>
      <c r="B386" s="5" t="s">
        <v>786</v>
      </c>
      <c r="C386" s="3" t="s">
        <v>787</v>
      </c>
      <c r="D386" s="6" t="s">
        <v>257</v>
      </c>
      <c r="E386" s="3" t="s">
        <v>788</v>
      </c>
      <c r="F386" s="3" t="s">
        <v>715</v>
      </c>
      <c r="G386" s="3" t="s">
        <v>17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>
        <v>45506.0</v>
      </c>
      <c r="B387" s="5" t="s">
        <v>786</v>
      </c>
      <c r="C387" s="3" t="s">
        <v>789</v>
      </c>
      <c r="D387" s="6" t="s">
        <v>257</v>
      </c>
      <c r="E387" s="3" t="s">
        <v>790</v>
      </c>
      <c r="F387" s="3" t="s">
        <v>55</v>
      </c>
      <c r="G387" s="3" t="s">
        <v>17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>
        <v>45506.0</v>
      </c>
      <c r="B388" s="5" t="s">
        <v>791</v>
      </c>
      <c r="C388" s="3" t="s">
        <v>792</v>
      </c>
      <c r="D388" s="6" t="s">
        <v>257</v>
      </c>
      <c r="E388" s="3" t="s">
        <v>129</v>
      </c>
      <c r="F388" s="3" t="s">
        <v>152</v>
      </c>
      <c r="G388" s="3" t="s">
        <v>17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>
        <v>45505.0</v>
      </c>
      <c r="B389" s="5" t="s">
        <v>793</v>
      </c>
      <c r="C389" s="3" t="s">
        <v>794</v>
      </c>
      <c r="D389" s="6" t="s">
        <v>257</v>
      </c>
      <c r="E389" s="3" t="s">
        <v>795</v>
      </c>
      <c r="F389" s="3" t="s">
        <v>796</v>
      </c>
      <c r="G389" s="3" t="s">
        <v>17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>
        <v>45505.0</v>
      </c>
      <c r="B390" s="5" t="s">
        <v>797</v>
      </c>
      <c r="C390" s="3" t="s">
        <v>798</v>
      </c>
      <c r="D390" s="6" t="s">
        <v>799</v>
      </c>
      <c r="E390" s="3" t="s">
        <v>800</v>
      </c>
      <c r="F390" s="3" t="s">
        <v>801</v>
      </c>
      <c r="G390" s="3" t="s">
        <v>17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>
        <v>45505.0</v>
      </c>
      <c r="B391" s="5" t="s">
        <v>802</v>
      </c>
      <c r="C391" s="3" t="s">
        <v>803</v>
      </c>
      <c r="D391" s="6" t="s">
        <v>804</v>
      </c>
      <c r="E391" s="3" t="s">
        <v>44</v>
      </c>
      <c r="F391" s="3" t="s">
        <v>83</v>
      </c>
      <c r="G391" s="3" t="s">
        <v>17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>
        <v>45505.0</v>
      </c>
      <c r="B392" s="5" t="s">
        <v>805</v>
      </c>
      <c r="C392" s="3" t="s">
        <v>806</v>
      </c>
      <c r="D392" s="6" t="s">
        <v>765</v>
      </c>
      <c r="E392" s="3" t="s">
        <v>807</v>
      </c>
      <c r="F392" s="3" t="s">
        <v>808</v>
      </c>
      <c r="G392" s="3" t="s">
        <v>17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>
        <v>45505.0</v>
      </c>
      <c r="B393" s="5" t="s">
        <v>809</v>
      </c>
      <c r="C393" s="3" t="s">
        <v>810</v>
      </c>
      <c r="D393" s="6" t="s">
        <v>257</v>
      </c>
      <c r="E393" s="3" t="s">
        <v>682</v>
      </c>
      <c r="F393" s="3" t="s">
        <v>152</v>
      </c>
      <c r="G393" s="3" t="s">
        <v>17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>
        <v>45505.0</v>
      </c>
      <c r="B394" s="5" t="s">
        <v>811</v>
      </c>
      <c r="C394" s="3" t="s">
        <v>812</v>
      </c>
      <c r="D394" s="6" t="s">
        <v>813</v>
      </c>
      <c r="E394" s="3" t="s">
        <v>214</v>
      </c>
      <c r="F394" s="3" t="s">
        <v>814</v>
      </c>
      <c r="G394" s="3" t="s">
        <v>84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>
        <v>45505.0</v>
      </c>
      <c r="B395" s="5" t="s">
        <v>815</v>
      </c>
      <c r="C395" s="3" t="s">
        <v>816</v>
      </c>
      <c r="D395" s="6" t="s">
        <v>817</v>
      </c>
      <c r="E395" s="3" t="s">
        <v>47</v>
      </c>
      <c r="F395" s="3" t="s">
        <v>133</v>
      </c>
      <c r="G395" s="3" t="s">
        <v>12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>
        <v>45505.0</v>
      </c>
      <c r="B396" s="5" t="s">
        <v>818</v>
      </c>
      <c r="C396" s="3" t="s">
        <v>819</v>
      </c>
      <c r="D396" s="6" t="s">
        <v>820</v>
      </c>
      <c r="E396" s="3" t="s">
        <v>821</v>
      </c>
      <c r="F396" s="3" t="s">
        <v>822</v>
      </c>
      <c r="G396" s="3" t="s">
        <v>17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>
        <v>45505.0</v>
      </c>
      <c r="B397" s="5" t="s">
        <v>823</v>
      </c>
      <c r="C397" s="3" t="s">
        <v>824</v>
      </c>
      <c r="D397" s="6" t="s">
        <v>825</v>
      </c>
      <c r="E397" s="3" t="s">
        <v>426</v>
      </c>
      <c r="F397" s="3" t="s">
        <v>366</v>
      </c>
      <c r="G397" s="3" t="s">
        <v>17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>
        <v>45505.0</v>
      </c>
      <c r="B398" s="5" t="s">
        <v>826</v>
      </c>
      <c r="C398" s="3" t="s">
        <v>827</v>
      </c>
      <c r="D398" s="6" t="s">
        <v>257</v>
      </c>
      <c r="E398" s="3" t="s">
        <v>273</v>
      </c>
      <c r="F398" s="3" t="s">
        <v>365</v>
      </c>
      <c r="G398" s="3" t="s">
        <v>17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>
        <v>45504.0</v>
      </c>
      <c r="B399" s="5" t="s">
        <v>828</v>
      </c>
      <c r="C399" s="3" t="s">
        <v>829</v>
      </c>
      <c r="D399" s="6" t="s">
        <v>830</v>
      </c>
      <c r="E399" s="3" t="s">
        <v>831</v>
      </c>
      <c r="F399" s="3" t="s">
        <v>181</v>
      </c>
      <c r="G399" s="3" t="s">
        <v>17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>
        <v>45504.0</v>
      </c>
      <c r="B400" s="5" t="s">
        <v>832</v>
      </c>
      <c r="C400" s="3" t="s">
        <v>833</v>
      </c>
      <c r="D400" s="6" t="s">
        <v>834</v>
      </c>
      <c r="E400" s="3" t="s">
        <v>47</v>
      </c>
      <c r="F400" s="3" t="s">
        <v>31</v>
      </c>
      <c r="G400" s="3" t="s">
        <v>12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>
        <v>45504.0</v>
      </c>
      <c r="B401" s="5" t="s">
        <v>835</v>
      </c>
      <c r="C401" s="3" t="s">
        <v>836</v>
      </c>
      <c r="D401" s="6" t="s">
        <v>20</v>
      </c>
      <c r="E401" s="3" t="s">
        <v>47</v>
      </c>
      <c r="F401" s="3" t="s">
        <v>133</v>
      </c>
      <c r="G401" s="3" t="s">
        <v>12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>
        <v>45504.0</v>
      </c>
      <c r="B402" s="5" t="s">
        <v>837</v>
      </c>
      <c r="C402" s="3" t="s">
        <v>838</v>
      </c>
      <c r="D402" s="6" t="s">
        <v>765</v>
      </c>
      <c r="E402" s="3" t="s">
        <v>44</v>
      </c>
      <c r="F402" s="3" t="s">
        <v>409</v>
      </c>
      <c r="G402" s="3" t="s">
        <v>17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>
        <v>45504.0</v>
      </c>
      <c r="B403" s="5" t="s">
        <v>839</v>
      </c>
      <c r="C403" s="3" t="s">
        <v>840</v>
      </c>
      <c r="D403" s="6" t="s">
        <v>257</v>
      </c>
      <c r="E403" s="3" t="s">
        <v>519</v>
      </c>
      <c r="F403" s="3" t="s">
        <v>841</v>
      </c>
      <c r="G403" s="3" t="s">
        <v>84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>
        <v>45504.0</v>
      </c>
      <c r="B404" s="5" t="s">
        <v>842</v>
      </c>
      <c r="C404" s="3" t="s">
        <v>843</v>
      </c>
      <c r="D404" s="6" t="s">
        <v>844</v>
      </c>
      <c r="E404" s="3" t="s">
        <v>44</v>
      </c>
      <c r="F404" s="3" t="s">
        <v>845</v>
      </c>
      <c r="G404" s="3" t="s">
        <v>17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>
        <v>45504.0</v>
      </c>
      <c r="B405" s="5" t="s">
        <v>846</v>
      </c>
      <c r="C405" s="3" t="s">
        <v>847</v>
      </c>
      <c r="D405" s="6" t="s">
        <v>848</v>
      </c>
      <c r="E405" s="3" t="s">
        <v>44</v>
      </c>
      <c r="F405" s="3" t="s">
        <v>514</v>
      </c>
      <c r="G405" s="3" t="s">
        <v>17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>
        <v>45503.0</v>
      </c>
      <c r="B406" s="5" t="s">
        <v>849</v>
      </c>
      <c r="C406" s="3" t="s">
        <v>850</v>
      </c>
      <c r="D406" s="6" t="s">
        <v>765</v>
      </c>
      <c r="E406" s="3" t="s">
        <v>44</v>
      </c>
      <c r="F406" s="3" t="s">
        <v>851</v>
      </c>
      <c r="G406" s="3" t="s">
        <v>84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>
        <v>45503.0</v>
      </c>
      <c r="B407" s="5" t="s">
        <v>852</v>
      </c>
      <c r="C407" s="3" t="s">
        <v>853</v>
      </c>
      <c r="D407" s="6" t="s">
        <v>854</v>
      </c>
      <c r="E407" s="3" t="s">
        <v>46</v>
      </c>
      <c r="F407" s="3" t="s">
        <v>386</v>
      </c>
      <c r="G407" s="3" t="s">
        <v>84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>
        <v>45503.0</v>
      </c>
      <c r="B408" s="5" t="s">
        <v>852</v>
      </c>
      <c r="C408" s="3" t="s">
        <v>855</v>
      </c>
      <c r="D408" s="6" t="s">
        <v>856</v>
      </c>
      <c r="E408" s="3" t="s">
        <v>273</v>
      </c>
      <c r="F408" s="3" t="s">
        <v>195</v>
      </c>
      <c r="G408" s="3" t="s">
        <v>84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>
        <v>45503.0</v>
      </c>
      <c r="B409" s="5" t="s">
        <v>857</v>
      </c>
      <c r="C409" s="3" t="s">
        <v>858</v>
      </c>
      <c r="D409" s="6" t="s">
        <v>257</v>
      </c>
      <c r="E409" s="3" t="s">
        <v>104</v>
      </c>
      <c r="F409" s="3" t="s">
        <v>181</v>
      </c>
      <c r="G409" s="3" t="s">
        <v>17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>
        <v>45503.0</v>
      </c>
      <c r="B410" s="5" t="s">
        <v>859</v>
      </c>
      <c r="C410" s="3" t="s">
        <v>860</v>
      </c>
      <c r="D410" s="6" t="s">
        <v>20</v>
      </c>
      <c r="E410" s="3" t="s">
        <v>47</v>
      </c>
      <c r="F410" s="3" t="s">
        <v>133</v>
      </c>
      <c r="G410" s="3" t="s">
        <v>12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>
        <v>45503.0</v>
      </c>
      <c r="B411" s="5" t="s">
        <v>861</v>
      </c>
      <c r="C411" s="3" t="s">
        <v>862</v>
      </c>
      <c r="D411" s="6" t="s">
        <v>863</v>
      </c>
      <c r="E411" s="3" t="s">
        <v>864</v>
      </c>
      <c r="F411" s="3" t="s">
        <v>58</v>
      </c>
      <c r="G411" s="3" t="s">
        <v>17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>
        <v>45503.0</v>
      </c>
      <c r="B412" s="5" t="s">
        <v>865</v>
      </c>
      <c r="C412" s="3" t="s">
        <v>866</v>
      </c>
      <c r="D412" s="6" t="s">
        <v>751</v>
      </c>
      <c r="E412" s="3" t="s">
        <v>44</v>
      </c>
      <c r="F412" s="3" t="s">
        <v>867</v>
      </c>
      <c r="G412" s="3" t="s">
        <v>12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>
        <v>45503.0</v>
      </c>
      <c r="B413" s="5" t="s">
        <v>868</v>
      </c>
      <c r="C413" s="3" t="s">
        <v>869</v>
      </c>
      <c r="D413" s="6" t="s">
        <v>870</v>
      </c>
      <c r="E413" s="3" t="s">
        <v>44</v>
      </c>
      <c r="F413" s="3" t="s">
        <v>105</v>
      </c>
      <c r="G413" s="3" t="s">
        <v>12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>
        <v>45503.0</v>
      </c>
      <c r="B414" s="5" t="s">
        <v>871</v>
      </c>
      <c r="C414" s="3" t="s">
        <v>872</v>
      </c>
      <c r="D414" s="6" t="s">
        <v>820</v>
      </c>
      <c r="E414" s="3" t="s">
        <v>44</v>
      </c>
      <c r="F414" s="3" t="s">
        <v>873</v>
      </c>
      <c r="G414" s="3" t="s">
        <v>17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>
        <v>45503.0</v>
      </c>
      <c r="B415" s="5" t="s">
        <v>874</v>
      </c>
      <c r="C415" s="3" t="s">
        <v>875</v>
      </c>
      <c r="D415" s="6" t="str">
        <f>IFERROR(__xludf.DUMMYFUNCTION("REGEXEXTRACT(C415,""[A-Z]{2,}"")"),"GRAMMY")</f>
        <v>GRAMMY</v>
      </c>
      <c r="E415" s="3" t="s">
        <v>44</v>
      </c>
      <c r="F415" s="3" t="s">
        <v>299</v>
      </c>
      <c r="G415" s="3" t="s">
        <v>12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>
        <v>45503.0</v>
      </c>
      <c r="B416" s="5" t="s">
        <v>874</v>
      </c>
      <c r="C416" s="3" t="s">
        <v>875</v>
      </c>
      <c r="D416" s="6" t="s">
        <v>876</v>
      </c>
      <c r="E416" s="3" t="s">
        <v>44</v>
      </c>
      <c r="F416" s="3" t="s">
        <v>299</v>
      </c>
      <c r="G416" s="3" t="s">
        <v>12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>
        <v>45503.0</v>
      </c>
      <c r="B417" s="5" t="s">
        <v>877</v>
      </c>
      <c r="C417" s="3" t="s">
        <v>878</v>
      </c>
      <c r="D417" s="6" t="str">
        <f>IFERROR(__xludf.DUMMYFUNCTION("REGEXEXTRACT(C417,""[A-Z]{2,}"")"),"HMPRO")</f>
        <v>HMPRO</v>
      </c>
      <c r="E417" s="3" t="s">
        <v>426</v>
      </c>
      <c r="F417" s="3" t="s">
        <v>879</v>
      </c>
      <c r="G417" s="6" t="s">
        <v>17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>
        <v>45503.0</v>
      </c>
      <c r="B418" s="5" t="s">
        <v>877</v>
      </c>
      <c r="C418" s="3" t="s">
        <v>878</v>
      </c>
      <c r="D418" s="6" t="str">
        <f>IFERROR(__xludf.DUMMYFUNCTION("REGEXEXTRACT(C418,""[A-Z]{2,}"")"),"HMPRO")</f>
        <v>HMPRO</v>
      </c>
      <c r="E418" s="3"/>
      <c r="F418" s="3" t="s">
        <v>47</v>
      </c>
      <c r="G418" s="3" t="s">
        <v>12</v>
      </c>
      <c r="H418" s="3" t="s">
        <v>44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>
        <v>45503.0</v>
      </c>
      <c r="B419" s="5" t="s">
        <v>880</v>
      </c>
      <c r="C419" s="3" t="s">
        <v>881</v>
      </c>
      <c r="D419" s="6" t="str">
        <f>IFERROR(__xludf.DUMMYFUNCTION("REGEXEXTRACT(C419,""[A-Z]{2,}"")"),"THAIESG")</f>
        <v>THAIESG</v>
      </c>
      <c r="E419" s="3" t="s">
        <v>882</v>
      </c>
      <c r="F419" s="3" t="s">
        <v>55</v>
      </c>
      <c r="G419" s="3" t="s">
        <v>12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>
        <v>45503.0</v>
      </c>
      <c r="B420" s="5" t="s">
        <v>883</v>
      </c>
      <c r="C420" s="3" t="s">
        <v>884</v>
      </c>
      <c r="D420" s="6" t="str">
        <f>IFERROR(__xludf.DUMMYFUNCTION("REGEXEXTRACT(C420,""[A-Z]{2,}"")"),"DELTA")</f>
        <v>DELTA</v>
      </c>
      <c r="E420" s="3" t="s">
        <v>45</v>
      </c>
      <c r="F420" s="3" t="s">
        <v>61</v>
      </c>
      <c r="G420" s="3" t="s">
        <v>12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>
        <v>45503.0</v>
      </c>
      <c r="B421" s="5" t="s">
        <v>883</v>
      </c>
      <c r="C421" s="3" t="s">
        <v>884</v>
      </c>
      <c r="D421" s="6" t="str">
        <f>IFERROR(__xludf.DUMMYFUNCTION("REGEXEXTRACT(C421,""[A-Z]{2,}"")"),"DELTA")</f>
        <v>DELTA</v>
      </c>
      <c r="E421" s="3" t="s">
        <v>85</v>
      </c>
      <c r="F421" s="3" t="s">
        <v>885</v>
      </c>
      <c r="G421" s="3" t="s">
        <v>12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>
        <v>45502.0</v>
      </c>
      <c r="B422" s="5" t="s">
        <v>886</v>
      </c>
      <c r="C422" s="3" t="s">
        <v>887</v>
      </c>
      <c r="D422" s="6" t="str">
        <f>IFERROR(__xludf.DUMMYFUNCTION("REGEXEXTRACT(C422,""[A-Z]{2,}"")"),"IPO")</f>
        <v>IPO</v>
      </c>
      <c r="E422" s="3" t="s">
        <v>478</v>
      </c>
      <c r="F422" s="3" t="s">
        <v>888</v>
      </c>
      <c r="G422" s="3" t="s">
        <v>84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>
        <v>45502.0</v>
      </c>
      <c r="B423" s="5" t="s">
        <v>886</v>
      </c>
      <c r="C423" s="3" t="s">
        <v>887</v>
      </c>
      <c r="D423" s="6" t="str">
        <f>IFERROR(__xludf.DUMMYFUNCTION("REGEXEXTRACT(C423,""[A-Z]{2,}"")"),"IPO")</f>
        <v>IPO</v>
      </c>
      <c r="E423" s="3" t="s">
        <v>389</v>
      </c>
      <c r="F423" s="3" t="s">
        <v>176</v>
      </c>
      <c r="G423" s="3" t="s">
        <v>84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>
        <v>45501.0</v>
      </c>
      <c r="B424" s="5" t="s">
        <v>889</v>
      </c>
      <c r="C424" s="3" t="s">
        <v>890</v>
      </c>
      <c r="D424" s="10" t="str">
        <f>IFERROR(__xludf.DUMMYFUNCTION("REGEXEXTRACT(C424,""[A-Z]{2,}"")"),"AOT")</f>
        <v>AOT</v>
      </c>
      <c r="E424" s="3" t="s">
        <v>47</v>
      </c>
      <c r="F424" s="3" t="s">
        <v>891</v>
      </c>
      <c r="G424" s="3" t="s">
        <v>12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>
        <v>45500.0</v>
      </c>
      <c r="B425" s="5" t="s">
        <v>892</v>
      </c>
      <c r="C425" s="3" t="s">
        <v>893</v>
      </c>
      <c r="D425" s="6" t="str">
        <f>IFERROR(__xludf.DUMMYFUNCTION("REGEXEXTRACT(C425,""[A-Z]{2,}"")"),"DELTA")</f>
        <v>DELTA</v>
      </c>
      <c r="E425" s="3" t="s">
        <v>47</v>
      </c>
      <c r="F425" s="3" t="s">
        <v>309</v>
      </c>
      <c r="G425" s="3" t="s">
        <v>12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>
        <v>45500.0</v>
      </c>
      <c r="B426" s="5" t="s">
        <v>892</v>
      </c>
      <c r="C426" s="3" t="s">
        <v>893</v>
      </c>
      <c r="D426" s="6" t="str">
        <f>IFERROR(__xludf.DUMMYFUNCTION("REGEXEXTRACT(C426,""[A-Z]{2,}"")"),"DELTA")</f>
        <v>DELTA</v>
      </c>
      <c r="E426" s="3"/>
      <c r="F426" s="3" t="s">
        <v>133</v>
      </c>
      <c r="G426" s="3" t="s">
        <v>12</v>
      </c>
      <c r="H426" s="3" t="s">
        <v>44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>
        <v>45499.0</v>
      </c>
      <c r="B427" s="5" t="s">
        <v>894</v>
      </c>
      <c r="C427" s="3" t="s">
        <v>895</v>
      </c>
      <c r="D427" s="6" t="str">
        <f>IFERROR(__xludf.DUMMYFUNCTION("REGEXEXTRACT(C427,""[A-Z]{2,}"")"),"INTUCH")</f>
        <v>INTUCH</v>
      </c>
      <c r="E427" s="3" t="s">
        <v>47</v>
      </c>
      <c r="F427" s="3" t="s">
        <v>164</v>
      </c>
      <c r="G427" s="3" t="s">
        <v>12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>
        <v>45499.0</v>
      </c>
      <c r="B428" s="5" t="s">
        <v>894</v>
      </c>
      <c r="C428" s="3" t="s">
        <v>895</v>
      </c>
      <c r="D428" s="6" t="s">
        <v>896</v>
      </c>
      <c r="E428" s="3" t="s">
        <v>47</v>
      </c>
      <c r="F428" s="3" t="s">
        <v>164</v>
      </c>
      <c r="G428" s="3" t="s">
        <v>12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>
        <v>45499.0</v>
      </c>
      <c r="B429" s="5" t="s">
        <v>894</v>
      </c>
      <c r="C429" s="3" t="s">
        <v>895</v>
      </c>
      <c r="D429" s="6" t="s">
        <v>897</v>
      </c>
      <c r="E429" s="3" t="s">
        <v>47</v>
      </c>
      <c r="F429" s="3" t="s">
        <v>164</v>
      </c>
      <c r="G429" s="3" t="s">
        <v>12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>
        <v>45499.0</v>
      </c>
      <c r="B430" s="5" t="s">
        <v>898</v>
      </c>
      <c r="C430" s="3" t="s">
        <v>899</v>
      </c>
      <c r="D430" s="6" t="str">
        <f>IFERROR(__xludf.DUMMYFUNCTION("REGEXEXTRACT(C430,""[A-Z]{2,}"")"),"FM")</f>
        <v>FM</v>
      </c>
      <c r="E430" s="3" t="s">
        <v>61</v>
      </c>
      <c r="F430" s="3" t="s">
        <v>63</v>
      </c>
      <c r="G430" s="3" t="s">
        <v>12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>
        <v>45499.0</v>
      </c>
      <c r="B431" s="5" t="s">
        <v>898</v>
      </c>
      <c r="C431" s="3" t="s">
        <v>899</v>
      </c>
      <c r="D431" s="6" t="str">
        <f>IFERROR(__xludf.DUMMYFUNCTION("REGEXEXTRACT(C431,""[A-Z]{2,}"")"),"FM")</f>
        <v>FM</v>
      </c>
      <c r="E431" s="3" t="s">
        <v>47</v>
      </c>
      <c r="F431" s="3" t="s">
        <v>133</v>
      </c>
      <c r="G431" s="3" t="s">
        <v>12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>
        <v>45499.0</v>
      </c>
      <c r="B432" s="5" t="s">
        <v>900</v>
      </c>
      <c r="C432" s="3" t="s">
        <v>901</v>
      </c>
      <c r="D432" s="6" t="str">
        <f>IFERROR(__xludf.DUMMYFUNCTION("REGEXEXTRACT(C432,""[A-Z]{2,}"")"),"SPRC")</f>
        <v>SPRC</v>
      </c>
      <c r="E432" s="3" t="s">
        <v>472</v>
      </c>
      <c r="F432" s="3" t="s">
        <v>83</v>
      </c>
      <c r="G432" s="3" t="s">
        <v>84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>
        <v>45499.0</v>
      </c>
      <c r="B433" s="5" t="s">
        <v>900</v>
      </c>
      <c r="C433" s="3" t="s">
        <v>901</v>
      </c>
      <c r="D433" s="6" t="s">
        <v>778</v>
      </c>
      <c r="E433" s="3" t="s">
        <v>45</v>
      </c>
      <c r="F433" s="3" t="s">
        <v>124</v>
      </c>
      <c r="G433" s="3" t="s">
        <v>84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>
        <v>45499.0</v>
      </c>
      <c r="B434" s="5" t="s">
        <v>902</v>
      </c>
      <c r="C434" s="3" t="s">
        <v>903</v>
      </c>
      <c r="D434" s="6" t="str">
        <f>IFERROR(__xludf.DUMMYFUNCTION("REGEXEXTRACT(C434,""[A-Z]{2,}"")"),"GULF")</f>
        <v>GULF</v>
      </c>
      <c r="E434" s="3" t="s">
        <v>478</v>
      </c>
      <c r="F434" s="3" t="s">
        <v>904</v>
      </c>
      <c r="G434" s="3" t="s">
        <v>12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>
        <v>45499.0</v>
      </c>
      <c r="B435" s="5" t="s">
        <v>902</v>
      </c>
      <c r="C435" s="3" t="s">
        <v>903</v>
      </c>
      <c r="D435" s="6" t="s">
        <v>257</v>
      </c>
      <c r="E435" s="3" t="s">
        <v>478</v>
      </c>
      <c r="F435" s="3" t="s">
        <v>904</v>
      </c>
      <c r="G435" s="3" t="s">
        <v>12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>
        <v>45499.0</v>
      </c>
      <c r="B436" s="5" t="s">
        <v>905</v>
      </c>
      <c r="C436" s="3" t="s">
        <v>906</v>
      </c>
      <c r="D436" s="6" t="str">
        <f>IFERROR(__xludf.DUMMYFUNCTION("REGEXEXTRACT(C436,""[A-Z]{2,}"")"),"EA")</f>
        <v>EA</v>
      </c>
      <c r="E436" s="3" t="s">
        <v>359</v>
      </c>
      <c r="F436" s="3" t="s">
        <v>58</v>
      </c>
      <c r="G436" s="3" t="s">
        <v>12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>
        <v>45499.0</v>
      </c>
      <c r="B437" s="5" t="s">
        <v>905</v>
      </c>
      <c r="C437" s="3" t="s">
        <v>906</v>
      </c>
      <c r="D437" s="6" t="str">
        <f>IFERROR(__xludf.DUMMYFUNCTION("REGEXEXTRACT(C437,""[A-Z]{2,}"")"),"EA")</f>
        <v>EA</v>
      </c>
      <c r="E437" s="3" t="s">
        <v>58</v>
      </c>
      <c r="F437" s="3" t="s">
        <v>55</v>
      </c>
      <c r="G437" s="3" t="s">
        <v>12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>
        <v>45498.0</v>
      </c>
      <c r="B438" s="5" t="s">
        <v>907</v>
      </c>
      <c r="C438" s="3" t="s">
        <v>908</v>
      </c>
      <c r="D438" s="6" t="str">
        <f>IFERROR(__xludf.DUMMYFUNCTION("REGEXEXTRACT(C438,""[A-Z]{2,}"")"),"SET")</f>
        <v>SET</v>
      </c>
      <c r="E438" s="3" t="s">
        <v>147</v>
      </c>
      <c r="F438" s="3" t="s">
        <v>909</v>
      </c>
      <c r="G438" s="3" t="s">
        <v>84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>
        <v>45498.0</v>
      </c>
      <c r="B439" s="5" t="s">
        <v>907</v>
      </c>
      <c r="C439" s="3" t="s">
        <v>908</v>
      </c>
      <c r="D439" s="6" t="str">
        <f>IFERROR(__xludf.DUMMYFUNCTION("REGEXEXTRACT(C439,""[A-Z]{2,}"")"),"SET")</f>
        <v>SET</v>
      </c>
      <c r="E439" s="3" t="s">
        <v>910</v>
      </c>
      <c r="F439" s="3" t="s">
        <v>911</v>
      </c>
      <c r="G439" s="3" t="s">
        <v>84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>
        <v>45498.0</v>
      </c>
      <c r="B440" s="5" t="s">
        <v>912</v>
      </c>
      <c r="C440" s="3" t="s">
        <v>913</v>
      </c>
      <c r="D440" s="6" t="str">
        <f>IFERROR(__xludf.DUMMYFUNCTION("REGEXEXTRACT(C440,""[A-Z]{2,}"")"),"AQUA")</f>
        <v>AQUA</v>
      </c>
      <c r="E440" s="3" t="s">
        <v>112</v>
      </c>
      <c r="F440" s="3" t="s">
        <v>914</v>
      </c>
      <c r="G440" s="3" t="s">
        <v>12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>
        <v>45498.0</v>
      </c>
      <c r="B441" s="5" t="s">
        <v>912</v>
      </c>
      <c r="C441" s="3" t="s">
        <v>913</v>
      </c>
      <c r="D441" s="6" t="str">
        <f>IFERROR(__xludf.DUMMYFUNCTION("REGEXEXTRACT(C441,""[A-Z]{2,}"")"),"AQUA")</f>
        <v>AQUA</v>
      </c>
      <c r="E441" s="3" t="s">
        <v>44</v>
      </c>
      <c r="F441" s="3" t="s">
        <v>915</v>
      </c>
      <c r="G441" s="3" t="s">
        <v>12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>
        <v>45498.0</v>
      </c>
      <c r="B442" s="5" t="s">
        <v>916</v>
      </c>
      <c r="C442" s="3" t="s">
        <v>917</v>
      </c>
      <c r="D442" s="6" t="str">
        <f>IFERROR(__xludf.DUMMYFUNCTION("REGEXEXTRACT(C442,""[A-Z]{2,}"")"),"EA")</f>
        <v>EA</v>
      </c>
      <c r="E442" s="3" t="s">
        <v>141</v>
      </c>
      <c r="F442" s="3" t="s">
        <v>55</v>
      </c>
      <c r="G442" s="3" t="s">
        <v>12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>
        <v>45498.0</v>
      </c>
      <c r="B443" s="5" t="s">
        <v>918</v>
      </c>
      <c r="C443" s="3" t="s">
        <v>919</v>
      </c>
      <c r="D443" s="6" t="str">
        <f>IFERROR(__xludf.DUMMYFUNCTION("REGEXEXTRACT(C443,""[A-Z]{2,}"")"),"AQUA")</f>
        <v>AQUA</v>
      </c>
      <c r="E443" s="3" t="s">
        <v>105</v>
      </c>
      <c r="F443" s="3" t="s">
        <v>133</v>
      </c>
      <c r="G443" s="3" t="s">
        <v>12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>
        <v>45498.0</v>
      </c>
      <c r="B444" s="5" t="s">
        <v>918</v>
      </c>
      <c r="C444" s="3" t="s">
        <v>919</v>
      </c>
      <c r="D444" s="6" t="str">
        <f>IFERROR(__xludf.DUMMYFUNCTION("REGEXEXTRACT(C444,""[A-Z]{2,}"")"),"AQUA")</f>
        <v>AQUA</v>
      </c>
      <c r="E444" s="3" t="s">
        <v>46</v>
      </c>
      <c r="F444" s="3" t="s">
        <v>920</v>
      </c>
      <c r="G444" s="6" t="s">
        <v>17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>
        <v>45498.0</v>
      </c>
      <c r="B445" s="5" t="s">
        <v>921</v>
      </c>
      <c r="C445" s="3" t="s">
        <v>922</v>
      </c>
      <c r="D445" s="6" t="str">
        <f>IFERROR(__xludf.DUMMYFUNCTION("REGEXEXTRACT(C445,""[A-Z]{2,}"")"),"FM")</f>
        <v>FM</v>
      </c>
      <c r="E445" s="3" t="s">
        <v>184</v>
      </c>
      <c r="F445" s="3" t="s">
        <v>851</v>
      </c>
      <c r="G445" s="3" t="s">
        <v>84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>
        <v>45497.0</v>
      </c>
      <c r="B446" s="5" t="s">
        <v>923</v>
      </c>
      <c r="C446" s="3" t="s">
        <v>924</v>
      </c>
      <c r="D446" s="6" t="str">
        <f>IFERROR(__xludf.DUMMYFUNCTION("REGEXEXTRACT(C446,""[A-Z]{2,}"")"),"TQM")</f>
        <v>TQM</v>
      </c>
      <c r="E446" s="3" t="s">
        <v>519</v>
      </c>
      <c r="F446" s="3" t="s">
        <v>925</v>
      </c>
      <c r="G446" s="3" t="s">
        <v>12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>
        <v>45497.0</v>
      </c>
      <c r="B447" s="5" t="s">
        <v>926</v>
      </c>
      <c r="C447" s="3" t="s">
        <v>927</v>
      </c>
      <c r="D447" s="6" t="str">
        <f>IFERROR(__xludf.DUMMYFUNCTION("REGEXEXTRACT(C447,""[A-Z]{2,}"")"),"SCG")</f>
        <v>SCG</v>
      </c>
      <c r="E447" s="3" t="s">
        <v>47</v>
      </c>
      <c r="F447" s="3" t="s">
        <v>386</v>
      </c>
      <c r="G447" s="3" t="s">
        <v>84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>
        <v>45497.0</v>
      </c>
      <c r="B448" s="5" t="s">
        <v>928</v>
      </c>
      <c r="C448" s="3" t="s">
        <v>929</v>
      </c>
      <c r="D448" s="6" t="str">
        <f>IFERROR(__xludf.DUMMYFUNCTION("REGEXEXTRACT(C448,""[A-Z]{2,}"")"),"BOI")</f>
        <v>BOI</v>
      </c>
      <c r="E448" s="3" t="s">
        <v>717</v>
      </c>
      <c r="F448" s="3" t="s">
        <v>930</v>
      </c>
      <c r="G448" s="3" t="s">
        <v>12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>
        <v>45497.0</v>
      </c>
      <c r="B449" s="5" t="s">
        <v>931</v>
      </c>
      <c r="C449" s="3" t="s">
        <v>932</v>
      </c>
      <c r="D449" s="6" t="str">
        <f>IFERROR(__xludf.DUMMYFUNCTION("REGEXEXTRACT(C449,""[A-Z]{2,}"")"),"ARIN")</f>
        <v>ARIN</v>
      </c>
      <c r="E449" s="3" t="s">
        <v>44</v>
      </c>
      <c r="F449" s="3" t="s">
        <v>933</v>
      </c>
      <c r="G449" s="3" t="s">
        <v>12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>
        <v>45497.0</v>
      </c>
      <c r="B450" s="5" t="s">
        <v>934</v>
      </c>
      <c r="C450" s="3" t="s">
        <v>935</v>
      </c>
      <c r="D450" s="6" t="str">
        <f>IFERROR(__xludf.DUMMYFUNCTION("REGEXEXTRACT(C450,""[A-Z]{2,}"")"),"GUNKUL")</f>
        <v>GUNKUL</v>
      </c>
      <c r="E450" s="3" t="s">
        <v>44</v>
      </c>
      <c r="F450" s="3" t="s">
        <v>936</v>
      </c>
      <c r="G450" s="3" t="s">
        <v>12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>
        <v>45497.0</v>
      </c>
      <c r="B451" s="5" t="s">
        <v>934</v>
      </c>
      <c r="C451" s="3" t="s">
        <v>935</v>
      </c>
      <c r="D451" s="6" t="str">
        <f>IFERROR(__xludf.DUMMYFUNCTION("REGEXEXTRACT(C451,""[A-Z]{2,}"")"),"GUNKUL")</f>
        <v>GUNKUL</v>
      </c>
      <c r="E451" s="3" t="s">
        <v>46</v>
      </c>
      <c r="F451" s="3" t="s">
        <v>443</v>
      </c>
      <c r="G451" s="3" t="s">
        <v>12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>
        <v>45497.0</v>
      </c>
      <c r="B452" s="5" t="s">
        <v>937</v>
      </c>
      <c r="C452" s="3" t="s">
        <v>938</v>
      </c>
      <c r="D452" s="6" t="str">
        <f>IFERROR(__xludf.DUMMYFUNCTION("REGEXEXTRACT(C452,""[A-Z]{2,}"")"),"SET")</f>
        <v>SET</v>
      </c>
      <c r="E452" s="3" t="s">
        <v>939</v>
      </c>
      <c r="F452" s="3" t="s">
        <v>940</v>
      </c>
      <c r="G452" s="3" t="s">
        <v>84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>
        <v>45497.0</v>
      </c>
      <c r="B453" s="5" t="s">
        <v>937</v>
      </c>
      <c r="C453" s="3" t="s">
        <v>938</v>
      </c>
      <c r="D453" s="6" t="str">
        <f>IFERROR(__xludf.DUMMYFUNCTION("REGEXEXTRACT(C453,""[A-Z]{2,}"")"),"SET")</f>
        <v>SET</v>
      </c>
      <c r="E453" s="3" t="s">
        <v>44</v>
      </c>
      <c r="F453" s="3" t="s">
        <v>941</v>
      </c>
      <c r="G453" s="3" t="s">
        <v>84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>
        <v>45497.0</v>
      </c>
      <c r="B454" s="5" t="s">
        <v>937</v>
      </c>
      <c r="C454" s="3" t="s">
        <v>938</v>
      </c>
      <c r="D454" s="6" t="str">
        <f>IFERROR(__xludf.DUMMYFUNCTION("REGEXEXTRACT(C454,""[A-Z]{2,}"")"),"SET")</f>
        <v>SET</v>
      </c>
      <c r="E454" s="3" t="s">
        <v>44</v>
      </c>
      <c r="F454" s="3" t="s">
        <v>255</v>
      </c>
      <c r="G454" s="3" t="s">
        <v>84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>
        <v>45497.0</v>
      </c>
      <c r="B455" s="5" t="s">
        <v>942</v>
      </c>
      <c r="C455" s="3" t="s">
        <v>943</v>
      </c>
      <c r="D455" s="6" t="str">
        <f>IFERROR(__xludf.DUMMYFUNCTION("REGEXEXTRACT(C455,""[A-Z]{2,}"")"),"FM")</f>
        <v>FM</v>
      </c>
      <c r="E455" s="3" t="s">
        <v>44</v>
      </c>
      <c r="F455" s="3" t="s">
        <v>944</v>
      </c>
      <c r="G455" s="3" t="s">
        <v>84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>
        <v>45497.0</v>
      </c>
      <c r="B456" s="5" t="s">
        <v>945</v>
      </c>
      <c r="C456" s="3" t="s">
        <v>946</v>
      </c>
      <c r="D456" s="6" t="str">
        <f>IFERROR(__xludf.DUMMYFUNCTION("REGEXEXTRACT(C456,""[A-Z]{2,}"")"),"EA")</f>
        <v>EA</v>
      </c>
      <c r="E456" s="3" t="s">
        <v>947</v>
      </c>
      <c r="F456" s="3" t="s">
        <v>61</v>
      </c>
      <c r="G456" s="3" t="s">
        <v>12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>
        <v>45497.0</v>
      </c>
      <c r="B457" s="5" t="s">
        <v>945</v>
      </c>
      <c r="C457" s="3" t="s">
        <v>946</v>
      </c>
      <c r="D457" s="6" t="str">
        <f>IFERROR(__xludf.DUMMYFUNCTION("REGEXEXTRACT(C457,""[A-Z]{2,}"")"),"EA")</f>
        <v>EA</v>
      </c>
      <c r="E457" s="3" t="s">
        <v>45</v>
      </c>
      <c r="F457" s="3" t="s">
        <v>63</v>
      </c>
      <c r="G457" s="3" t="s">
        <v>12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>
        <v>45497.0</v>
      </c>
      <c r="B458" s="5" t="s">
        <v>948</v>
      </c>
      <c r="C458" s="3" t="s">
        <v>949</v>
      </c>
      <c r="D458" s="6" t="str">
        <f>IFERROR(__xludf.DUMMYFUNCTION("REGEXEXTRACT(C458,""[A-Z]{2,}"")"),"CK")</f>
        <v>CK</v>
      </c>
      <c r="E458" s="3" t="s">
        <v>274</v>
      </c>
      <c r="F458" s="3" t="s">
        <v>275</v>
      </c>
      <c r="G458" s="3" t="s">
        <v>12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>
        <v>45497.0</v>
      </c>
      <c r="B459" s="5" t="s">
        <v>950</v>
      </c>
      <c r="C459" s="3" t="s">
        <v>951</v>
      </c>
      <c r="D459" s="6" t="str">
        <f>IFERROR(__xludf.DUMMYFUNCTION("REGEXEXTRACT(C459,""[A-Z]{2,}"")"),"TOA")</f>
        <v>TOA</v>
      </c>
      <c r="E459" s="3" t="s">
        <v>44</v>
      </c>
      <c r="F459" s="3" t="s">
        <v>83</v>
      </c>
      <c r="G459" s="3" t="s">
        <v>84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>
        <v>45497.0</v>
      </c>
      <c r="B460" s="5" t="s">
        <v>950</v>
      </c>
      <c r="C460" s="3" t="s">
        <v>951</v>
      </c>
      <c r="D460" s="6" t="str">
        <f>IFERROR(__xludf.DUMMYFUNCTION("REGEXEXTRACT(C460,""[A-Z]{2,}"")"),"TOA")</f>
        <v>TOA</v>
      </c>
      <c r="E460" s="3" t="s">
        <v>743</v>
      </c>
      <c r="F460" s="3" t="s">
        <v>952</v>
      </c>
      <c r="G460" s="3" t="s">
        <v>84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>
        <v>45497.0</v>
      </c>
      <c r="B461" s="5" t="s">
        <v>950</v>
      </c>
      <c r="C461" s="3" t="s">
        <v>951</v>
      </c>
      <c r="D461" s="6" t="str">
        <f>IFERROR(__xludf.DUMMYFUNCTION("REGEXEXTRACT(C461,""[A-Z]{2,}"")"),"TOA")</f>
        <v>TOA</v>
      </c>
      <c r="E461" s="3" t="s">
        <v>953</v>
      </c>
      <c r="F461" s="3" t="s">
        <v>533</v>
      </c>
      <c r="G461" s="3" t="s">
        <v>84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>
        <v>45496.0</v>
      </c>
      <c r="B462" s="5" t="s">
        <v>954</v>
      </c>
      <c r="C462" s="3" t="s">
        <v>955</v>
      </c>
      <c r="D462" s="6" t="str">
        <f>IFERROR(__xludf.DUMMYFUNCTION("REGEXEXTRACT(C462,""[A-Z]{2,}"")"),"DR")</f>
        <v>DR</v>
      </c>
      <c r="E462" s="3" t="s">
        <v>51</v>
      </c>
      <c r="F462" s="3" t="s">
        <v>956</v>
      </c>
      <c r="G462" s="3" t="s">
        <v>12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>
        <v>45496.0</v>
      </c>
      <c r="B463" s="5" t="s">
        <v>957</v>
      </c>
      <c r="C463" s="3" t="s">
        <v>958</v>
      </c>
      <c r="D463" s="6" t="str">
        <f>IFERROR(__xludf.DUMMYFUNCTION("REGEXEXTRACT(C463,""[A-Z]{2,}"")"),"MAJOR")</f>
        <v>MAJOR</v>
      </c>
      <c r="E463" s="3" t="s">
        <v>959</v>
      </c>
      <c r="F463" s="3" t="s">
        <v>181</v>
      </c>
      <c r="G463" s="3" t="s">
        <v>84</v>
      </c>
      <c r="H463" s="3" t="s">
        <v>960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>
        <v>45496.0</v>
      </c>
      <c r="B464" s="5" t="s">
        <v>961</v>
      </c>
      <c r="C464" s="3" t="s">
        <v>962</v>
      </c>
      <c r="D464" s="6" t="str">
        <f>IFERROR(__xludf.DUMMYFUNCTION("REGEXEXTRACT(C464,""[A-Z]{2,}"")"),"SGC")</f>
        <v>SGC</v>
      </c>
      <c r="E464" s="3" t="s">
        <v>90</v>
      </c>
      <c r="F464" s="3" t="s">
        <v>69</v>
      </c>
      <c r="G464" s="3" t="s">
        <v>12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>
        <v>45496.0</v>
      </c>
      <c r="B465" s="5" t="s">
        <v>963</v>
      </c>
      <c r="C465" s="3" t="s">
        <v>964</v>
      </c>
      <c r="D465" s="6" t="str">
        <f>IFERROR(__xludf.DUMMYFUNCTION("REGEXEXTRACT(C465,""[A-Z]{2,}"")"),"PSL")</f>
        <v>PSL</v>
      </c>
      <c r="E465" s="3" t="s">
        <v>965</v>
      </c>
      <c r="F465" s="3" t="s">
        <v>966</v>
      </c>
      <c r="G465" s="3" t="s">
        <v>12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">
        <v>45496.0</v>
      </c>
      <c r="B466" s="5" t="s">
        <v>967</v>
      </c>
      <c r="C466" s="3" t="s">
        <v>968</v>
      </c>
      <c r="D466" s="6" t="str">
        <f>IFERROR(__xludf.DUMMYFUNCTION("REGEXEXTRACT(C466,""[A-Z]{2,}"")"),"SET")</f>
        <v>SET</v>
      </c>
      <c r="E466" s="3" t="s">
        <v>969</v>
      </c>
      <c r="F466" s="3" t="s">
        <v>970</v>
      </c>
      <c r="G466" s="3" t="s">
        <v>84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">
        <v>45496.0</v>
      </c>
      <c r="B467" s="5" t="s">
        <v>967</v>
      </c>
      <c r="C467" s="3" t="s">
        <v>968</v>
      </c>
      <c r="D467" s="6" t="str">
        <f>IFERROR(__xludf.DUMMYFUNCTION("REGEXEXTRACT(C467,""[A-Z]{2,}"")"),"SET")</f>
        <v>SET</v>
      </c>
      <c r="E467" s="3" t="s">
        <v>971</v>
      </c>
      <c r="F467" s="3" t="s">
        <v>814</v>
      </c>
      <c r="G467" s="3" t="s">
        <v>84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">
        <v>45496.0</v>
      </c>
      <c r="B468" s="5" t="s">
        <v>972</v>
      </c>
      <c r="C468" s="3" t="s">
        <v>973</v>
      </c>
      <c r="D468" s="6" t="str">
        <f>IFERROR(__xludf.DUMMYFUNCTION("REGEXEXTRACT(C468,""[A-Z]{2,}"")"),"KTB")</f>
        <v>KTB</v>
      </c>
      <c r="E468" s="3" t="s">
        <v>498</v>
      </c>
      <c r="F468" s="3" t="s">
        <v>171</v>
      </c>
      <c r="G468" s="3" t="s">
        <v>12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">
        <v>45496.0</v>
      </c>
      <c r="B469" s="5" t="s">
        <v>972</v>
      </c>
      <c r="C469" s="3" t="s">
        <v>973</v>
      </c>
      <c r="D469" s="6" t="str">
        <f>IFERROR(__xludf.DUMMYFUNCTION("REGEXEXTRACT(C469,""[A-Z]{2,}"")"),"KTB")</f>
        <v>KTB</v>
      </c>
      <c r="E469" s="3" t="s">
        <v>47</v>
      </c>
      <c r="F469" s="3" t="s">
        <v>63</v>
      </c>
      <c r="G469" s="3" t="s">
        <v>12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>
        <v>45496.0</v>
      </c>
      <c r="B470" s="5" t="s">
        <v>974</v>
      </c>
      <c r="C470" s="3" t="s">
        <v>975</v>
      </c>
      <c r="D470" s="6" t="str">
        <f>IFERROR(__xludf.DUMMYFUNCTION("REGEXEXTRACT(C470,""[A-Z]{2,}"")"),"EA")</f>
        <v>EA</v>
      </c>
      <c r="E470" s="3" t="s">
        <v>109</v>
      </c>
      <c r="F470" s="3" t="s">
        <v>366</v>
      </c>
      <c r="G470" s="3" t="s">
        <v>84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>
        <v>45496.0</v>
      </c>
      <c r="B471" s="5" t="s">
        <v>974</v>
      </c>
      <c r="C471" s="3" t="s">
        <v>975</v>
      </c>
      <c r="D471" s="6" t="str">
        <f>IFERROR(__xludf.DUMMYFUNCTION("REGEXEXTRACT(C471,""[A-Z]{2,}"")"),"EA")</f>
        <v>EA</v>
      </c>
      <c r="E471" s="3" t="s">
        <v>252</v>
      </c>
      <c r="F471" s="3" t="s">
        <v>821</v>
      </c>
      <c r="G471" s="3" t="s">
        <v>12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>
        <v>45496.0</v>
      </c>
      <c r="B472" s="5" t="s">
        <v>976</v>
      </c>
      <c r="C472" s="3" t="s">
        <v>977</v>
      </c>
      <c r="D472" s="6" t="s">
        <v>978</v>
      </c>
      <c r="E472" s="3" t="s">
        <v>44</v>
      </c>
      <c r="F472" s="3" t="s">
        <v>979</v>
      </c>
      <c r="G472" s="3" t="s">
        <v>84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>
        <v>45496.0</v>
      </c>
      <c r="B473" s="5" t="s">
        <v>980</v>
      </c>
      <c r="C473" s="3" t="s">
        <v>981</v>
      </c>
      <c r="D473" s="6" t="s">
        <v>257</v>
      </c>
      <c r="E473" s="3" t="s">
        <v>195</v>
      </c>
      <c r="F473" s="3" t="s">
        <v>457</v>
      </c>
      <c r="G473" s="3" t="s">
        <v>84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>
        <v>45496.0</v>
      </c>
      <c r="B474" s="5" t="s">
        <v>980</v>
      </c>
      <c r="C474" s="3" t="s">
        <v>981</v>
      </c>
      <c r="D474" s="6" t="s">
        <v>257</v>
      </c>
      <c r="E474" s="3" t="s">
        <v>44</v>
      </c>
      <c r="F474" s="3" t="s">
        <v>941</v>
      </c>
      <c r="G474" s="3" t="s">
        <v>84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">
        <v>45496.0</v>
      </c>
      <c r="B475" s="5" t="s">
        <v>982</v>
      </c>
      <c r="C475" s="3" t="s">
        <v>983</v>
      </c>
      <c r="D475" s="6" t="s">
        <v>257</v>
      </c>
      <c r="E475" s="6" t="s">
        <v>252</v>
      </c>
      <c r="F475" s="3" t="s">
        <v>366</v>
      </c>
      <c r="G475" s="6" t="s">
        <v>17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">
        <v>45496.0</v>
      </c>
      <c r="B476" s="5" t="s">
        <v>984</v>
      </c>
      <c r="C476" s="3" t="s">
        <v>985</v>
      </c>
      <c r="D476" s="6" t="str">
        <f>IFERROR(__xludf.DUMMYFUNCTION("REGEXEXTRACT(C476,""[A-Z]{2,}"")"),"KKP")</f>
        <v>KKP</v>
      </c>
      <c r="E476" s="3" t="s">
        <v>44</v>
      </c>
      <c r="F476" s="3" t="s">
        <v>83</v>
      </c>
      <c r="G476" s="3" t="s">
        <v>84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">
        <v>45496.0</v>
      </c>
      <c r="B477" s="5" t="s">
        <v>984</v>
      </c>
      <c r="C477" s="3" t="s">
        <v>985</v>
      </c>
      <c r="D477" s="6" t="str">
        <f>IFERROR(__xludf.DUMMYFUNCTION("REGEXEXTRACT(C477,""[A-Z]{2,}"")"),"KKP")</f>
        <v>KKP</v>
      </c>
      <c r="E477" s="3" t="s">
        <v>47</v>
      </c>
      <c r="F477" s="3" t="s">
        <v>970</v>
      </c>
      <c r="G477" s="3" t="s">
        <v>84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">
        <v>45496.0</v>
      </c>
      <c r="B478" s="5" t="s">
        <v>984</v>
      </c>
      <c r="C478" s="3" t="s">
        <v>985</v>
      </c>
      <c r="D478" s="6" t="str">
        <f>IFERROR(__xludf.DUMMYFUNCTION("REGEXEXTRACT(C478,""[A-Z]{2,}"")"),"KKP")</f>
        <v>KKP</v>
      </c>
      <c r="E478" s="3" t="s">
        <v>986</v>
      </c>
      <c r="F478" s="3" t="s">
        <v>86</v>
      </c>
      <c r="G478" s="3" t="s">
        <v>84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>
        <v>45496.0</v>
      </c>
      <c r="B479" s="5" t="s">
        <v>987</v>
      </c>
      <c r="C479" s="3" t="s">
        <v>988</v>
      </c>
      <c r="D479" s="3" t="str">
        <f>IFERROR(__xludf.DUMMYFUNCTION("REGEXEXTRACT(C479,""[A-Z]{2,}"")"),"GULF")</f>
        <v>GULF</v>
      </c>
      <c r="E479" s="3"/>
      <c r="F479" s="3" t="s">
        <v>989</v>
      </c>
      <c r="G479" s="3" t="s">
        <v>12</v>
      </c>
      <c r="H479" s="3" t="s">
        <v>990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">
        <v>45495.0</v>
      </c>
      <c r="B480" s="5" t="s">
        <v>991</v>
      </c>
      <c r="C480" s="3" t="s">
        <v>992</v>
      </c>
      <c r="D480" s="3" t="str">
        <f>IFERROR(__xludf.DUMMYFUNCTION("REGEXEXTRACT(C480,""[A-Z]{2,}"")"),"KBANK")</f>
        <v>KBANK</v>
      </c>
      <c r="E480" s="3" t="s">
        <v>47</v>
      </c>
      <c r="F480" s="3" t="s">
        <v>530</v>
      </c>
      <c r="G480" s="3" t="s">
        <v>12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>
        <v>45494.0</v>
      </c>
      <c r="B481" s="5" t="s">
        <v>993</v>
      </c>
      <c r="C481" s="3" t="s">
        <v>994</v>
      </c>
      <c r="D481" s="3" t="str">
        <f>IFERROR(__xludf.DUMMYFUNCTION("REGEXEXTRACT(C481,""[A-Z]{2,}"")"),"BBL")</f>
        <v>BBL</v>
      </c>
      <c r="E481" s="3" t="s">
        <v>426</v>
      </c>
      <c r="F481" s="3" t="s">
        <v>133</v>
      </c>
      <c r="G481" s="3" t="s">
        <v>12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>
        <v>45493.0</v>
      </c>
      <c r="B482" s="5" t="s">
        <v>995</v>
      </c>
      <c r="C482" s="3" t="s">
        <v>996</v>
      </c>
      <c r="D482" s="3" t="str">
        <f>IFERROR(__xludf.DUMMYFUNCTION("REGEXEXTRACT(C482,""[A-Z]{2,}"")"),"KKC")</f>
        <v>KKC</v>
      </c>
      <c r="E482" s="3" t="s">
        <v>997</v>
      </c>
      <c r="F482" s="3" t="s">
        <v>998</v>
      </c>
      <c r="G482" s="6" t="s">
        <v>17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>
        <v>45493.0</v>
      </c>
      <c r="B483" s="5" t="s">
        <v>999</v>
      </c>
      <c r="C483" s="3" t="s">
        <v>1000</v>
      </c>
      <c r="D483" s="6" t="str">
        <f>IFERROR(__xludf.DUMMYFUNCTION("REGEXEXTRACT(C483,""[A-Z]{2,}"")"),"GULF")</f>
        <v>GULF</v>
      </c>
      <c r="E483" s="3" t="s">
        <v>1001</v>
      </c>
      <c r="F483" s="3" t="s">
        <v>1002</v>
      </c>
      <c r="G483" s="6" t="s">
        <v>17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>
        <v>45492.0</v>
      </c>
      <c r="B484" s="5" t="s">
        <v>1003</v>
      </c>
      <c r="C484" s="3" t="s">
        <v>1004</v>
      </c>
      <c r="D484" s="3" t="str">
        <f>IFERROR(__xludf.DUMMYFUNCTION("REGEXEXTRACT(C484,""[A-Z]{2,}"")"),"YGG")</f>
        <v>YGG</v>
      </c>
      <c r="E484" s="3" t="s">
        <v>503</v>
      </c>
      <c r="F484" s="3" t="s">
        <v>413</v>
      </c>
      <c r="G484" s="6" t="s">
        <v>17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>
        <v>45492.0</v>
      </c>
      <c r="B485" s="5" t="s">
        <v>1005</v>
      </c>
      <c r="C485" s="3" t="s">
        <v>1006</v>
      </c>
      <c r="D485" s="3" t="str">
        <f>IFERROR(__xludf.DUMMYFUNCTION("REGEXEXTRACT(C485,""[A-Z]{2,}"")"),"KTC")</f>
        <v>KTC</v>
      </c>
      <c r="E485" s="3" t="s">
        <v>47</v>
      </c>
      <c r="F485" s="3" t="s">
        <v>386</v>
      </c>
      <c r="G485" s="3" t="s">
        <v>84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>
        <v>45492.0</v>
      </c>
      <c r="B486" s="5" t="s">
        <v>1007</v>
      </c>
      <c r="C486" s="3" t="s">
        <v>1008</v>
      </c>
      <c r="D486" s="3" t="str">
        <f>IFERROR(__xludf.DUMMYFUNCTION("REGEXEXTRACT(C486,""[A-Z]{2,}"")"),"NPL")</f>
        <v>NPL</v>
      </c>
      <c r="E486" s="3" t="s">
        <v>1009</v>
      </c>
      <c r="F486" s="3" t="s">
        <v>83</v>
      </c>
      <c r="G486" s="3" t="s">
        <v>84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>
        <v>45492.0</v>
      </c>
      <c r="B487" s="5" t="s">
        <v>1010</v>
      </c>
      <c r="C487" s="3" t="s">
        <v>1011</v>
      </c>
      <c r="D487" s="3" t="str">
        <f>IFERROR(__xludf.DUMMYFUNCTION("REGEXEXTRACT(C487,""[A-Z]{2,}"")"),"SET")</f>
        <v>SET</v>
      </c>
      <c r="E487" s="3" t="s">
        <v>47</v>
      </c>
      <c r="F487" s="3" t="s">
        <v>1012</v>
      </c>
      <c r="G487" s="3" t="s">
        <v>84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>
        <v>45492.0</v>
      </c>
      <c r="B488" s="5" t="s">
        <v>1010</v>
      </c>
      <c r="C488" s="3" t="s">
        <v>1011</v>
      </c>
      <c r="D488" s="3" t="str">
        <f>IFERROR(__xludf.DUMMYFUNCTION("REGEXEXTRACT(C488,""[A-Z]{2,}"")"),"SET")</f>
        <v>SET</v>
      </c>
      <c r="E488" s="3" t="s">
        <v>1013</v>
      </c>
      <c r="F488" s="3" t="s">
        <v>940</v>
      </c>
      <c r="G488" s="3" t="s">
        <v>84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>
        <v>45492.0</v>
      </c>
      <c r="B489" s="5" t="s">
        <v>1014</v>
      </c>
      <c r="C489" s="3" t="s">
        <v>1015</v>
      </c>
      <c r="D489" s="3" t="str">
        <f>IFERROR(__xludf.DUMMYFUNCTION("REGEXEXTRACT(C489,""[A-Z]{2,}"")"),"EA")</f>
        <v>EA</v>
      </c>
      <c r="E489" s="3" t="s">
        <v>1016</v>
      </c>
      <c r="F489" s="3" t="s">
        <v>1017</v>
      </c>
      <c r="G489" s="6" t="s">
        <v>17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">
        <v>45492.0</v>
      </c>
      <c r="B490" s="5" t="s">
        <v>1018</v>
      </c>
      <c r="C490" s="3" t="s">
        <v>1019</v>
      </c>
      <c r="D490" s="3" t="str">
        <f>IFERROR(__xludf.DUMMYFUNCTION("REGEXEXTRACT(C490,""[A-Z]{2,}"")"),"CPALL")</f>
        <v>CPALL</v>
      </c>
      <c r="E490" s="10" t="s">
        <v>1020</v>
      </c>
      <c r="F490" s="10" t="s">
        <v>55</v>
      </c>
      <c r="G490" s="3" t="s">
        <v>12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">
        <v>45492.0</v>
      </c>
      <c r="B491" s="5" t="s">
        <v>1021</v>
      </c>
      <c r="C491" s="3" t="s">
        <v>1022</v>
      </c>
      <c r="D491" s="3" t="str">
        <f>IFERROR(__xludf.DUMMYFUNCTION("REGEXEXTRACT(C491,""[A-Z]{2,}"")"),"BGRIM")</f>
        <v>BGRIM</v>
      </c>
      <c r="E491" s="3" t="s">
        <v>472</v>
      </c>
      <c r="F491" s="3" t="s">
        <v>124</v>
      </c>
      <c r="G491" s="3" t="s">
        <v>84</v>
      </c>
      <c r="H491" s="3" t="s">
        <v>44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">
        <v>45492.0</v>
      </c>
      <c r="B492" s="5" t="s">
        <v>1021</v>
      </c>
      <c r="C492" s="3" t="s">
        <v>1022</v>
      </c>
      <c r="D492" s="3" t="str">
        <f>IFERROR(__xludf.DUMMYFUNCTION("REGEXEXTRACT(C492,""[A-Z]{2,}"")"),"BGRIM")</f>
        <v>BGRIM</v>
      </c>
      <c r="E492" s="3"/>
      <c r="F492" s="3" t="s">
        <v>83</v>
      </c>
      <c r="G492" s="3" t="s">
        <v>84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">
        <v>45492.0</v>
      </c>
      <c r="B493" s="5" t="s">
        <v>1023</v>
      </c>
      <c r="C493" s="3" t="s">
        <v>1024</v>
      </c>
      <c r="D493" s="3" t="str">
        <f>IFERROR(__xludf.DUMMYFUNCTION("REGEXEXTRACT(C493,""[A-Z]{2,}"")"),"AQUA")</f>
        <v>AQUA</v>
      </c>
      <c r="E493" s="3" t="s">
        <v>214</v>
      </c>
      <c r="F493" s="3" t="s">
        <v>231</v>
      </c>
      <c r="G493" s="3" t="s">
        <v>12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>
        <v>45492.0</v>
      </c>
      <c r="B494" s="5" t="s">
        <v>1023</v>
      </c>
      <c r="C494" s="3" t="s">
        <v>1024</v>
      </c>
      <c r="D494" s="3" t="str">
        <f>IFERROR(__xludf.DUMMYFUNCTION("REGEXEXTRACT(C494,""[A-Z]{2,}"")"),"AQUA")</f>
        <v>AQUA</v>
      </c>
      <c r="E494" s="3" t="s">
        <v>120</v>
      </c>
      <c r="F494" s="3" t="s">
        <v>314</v>
      </c>
      <c r="G494" s="3" t="s">
        <v>12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>
        <v>45492.0</v>
      </c>
      <c r="B495" s="5" t="s">
        <v>1025</v>
      </c>
      <c r="C495" s="3" t="s">
        <v>1026</v>
      </c>
      <c r="D495" s="3" t="s">
        <v>1027</v>
      </c>
      <c r="E495" s="3" t="s">
        <v>1028</v>
      </c>
      <c r="F495" s="3" t="s">
        <v>1029</v>
      </c>
      <c r="G495" s="3" t="s">
        <v>12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>
        <v>45492.0</v>
      </c>
      <c r="B496" s="5" t="s">
        <v>1030</v>
      </c>
      <c r="C496" s="3" t="s">
        <v>1031</v>
      </c>
      <c r="D496" s="3" t="str">
        <f>IFERROR(__xludf.DUMMYFUNCTION("REGEXEXTRACT(C496,""[A-Z]{2,}"")"),"HSBC")</f>
        <v>HSBC</v>
      </c>
      <c r="E496" s="3" t="s">
        <v>1032</v>
      </c>
      <c r="F496" s="3" t="s">
        <v>1033</v>
      </c>
      <c r="G496" s="6" t="s">
        <v>17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>
        <v>45492.0</v>
      </c>
      <c r="B497" s="5" t="s">
        <v>1034</v>
      </c>
      <c r="C497" s="3" t="s">
        <v>1035</v>
      </c>
      <c r="D497" s="3" t="str">
        <f>IFERROR(__xludf.DUMMYFUNCTION("REGEXEXTRACT(C497,""[A-Z]{2,}"")"),"ECB")</f>
        <v>ECB</v>
      </c>
      <c r="E497" s="3" t="s">
        <v>514</v>
      </c>
      <c r="F497" s="3" t="s">
        <v>1036</v>
      </c>
      <c r="G497" s="6" t="s">
        <v>17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>
        <v>45492.0</v>
      </c>
      <c r="B498" s="5" t="s">
        <v>1034</v>
      </c>
      <c r="C498" s="3" t="s">
        <v>1035</v>
      </c>
      <c r="D498" s="3" t="str">
        <f>IFERROR(__xludf.DUMMYFUNCTION("REGEXEXTRACT(C498,""[A-Z]{2,}"")"),"ECB")</f>
        <v>ECB</v>
      </c>
      <c r="E498" s="10" t="s">
        <v>1037</v>
      </c>
      <c r="F498" s="10" t="s">
        <v>356</v>
      </c>
      <c r="G498" s="6" t="s">
        <v>17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>
        <v>45491.0</v>
      </c>
      <c r="B499" s="5" t="s">
        <v>1038</v>
      </c>
      <c r="C499" s="3" t="s">
        <v>1039</v>
      </c>
      <c r="D499" s="3" t="str">
        <f>IFERROR(__xludf.DUMMYFUNCTION("REGEXEXTRACT(C499,""[A-Z]{2,}"")"),"TSTH")</f>
        <v>TSTH</v>
      </c>
      <c r="E499" s="3" t="s">
        <v>47</v>
      </c>
      <c r="F499" s="3" t="s">
        <v>31</v>
      </c>
      <c r="G499" s="3" t="s">
        <v>12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>
        <v>45491.0</v>
      </c>
      <c r="B500" s="5" t="s">
        <v>1040</v>
      </c>
      <c r="C500" s="3" t="s">
        <v>1041</v>
      </c>
      <c r="D500" s="3" t="str">
        <f>IFERROR(__xludf.DUMMYFUNCTION("REGEXEXTRACT(C500,""[A-Z]{2,}"")"),"SUN")</f>
        <v>SUN</v>
      </c>
      <c r="E500" s="3" t="s">
        <v>30</v>
      </c>
      <c r="F500" s="3" t="s">
        <v>386</v>
      </c>
      <c r="G500" s="6" t="s">
        <v>17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>
        <v>45491.0</v>
      </c>
      <c r="B501" s="5" t="s">
        <v>1040</v>
      </c>
      <c r="C501" s="3" t="s">
        <v>1041</v>
      </c>
      <c r="D501" s="3" t="str">
        <f>IFERROR(__xludf.DUMMYFUNCTION("REGEXEXTRACT(C501,""[A-Z]{2,}"")"),"SUN")</f>
        <v>SUN</v>
      </c>
      <c r="E501" s="10" t="s">
        <v>1042</v>
      </c>
      <c r="F501" s="10" t="s">
        <v>1043</v>
      </c>
      <c r="G501" s="6" t="s">
        <v>17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4">
        <v>45491.0</v>
      </c>
      <c r="B502" s="5" t="s">
        <v>1044</v>
      </c>
      <c r="C502" s="3" t="s">
        <v>1045</v>
      </c>
      <c r="D502" s="3" t="str">
        <f>IFERROR(__xludf.DUMMYFUNCTION("REGEXEXTRACT(C502,""[A-Z]{2,}"")"),"IPO")</f>
        <v>IPO</v>
      </c>
      <c r="E502" s="3"/>
      <c r="F502" s="3" t="s">
        <v>1012</v>
      </c>
      <c r="G502" s="3" t="s">
        <v>84</v>
      </c>
      <c r="H502" s="3" t="s">
        <v>44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>
        <v>45491.0</v>
      </c>
      <c r="B503" s="5" t="s">
        <v>1044</v>
      </c>
      <c r="C503" s="3" t="s">
        <v>1045</v>
      </c>
      <c r="D503" s="3" t="s">
        <v>257</v>
      </c>
      <c r="E503" s="3" t="s">
        <v>184</v>
      </c>
      <c r="F503" s="3" t="s">
        <v>1046</v>
      </c>
      <c r="G503" s="3" t="s">
        <v>84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">
        <v>45491.0</v>
      </c>
      <c r="B504" s="5" t="s">
        <v>1047</v>
      </c>
      <c r="C504" s="3" t="s">
        <v>1048</v>
      </c>
      <c r="D504" s="3" t="str">
        <f>IFERROR(__xludf.DUMMYFUNCTION("REGEXEXTRACT(C504,""[A-Z]{2,}"")"),"FED")</f>
        <v>FED</v>
      </c>
      <c r="E504" s="3" t="s">
        <v>1049</v>
      </c>
      <c r="F504" s="3" t="s">
        <v>61</v>
      </c>
      <c r="G504" s="3" t="s">
        <v>12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">
        <v>45491.0</v>
      </c>
      <c r="B505" s="5" t="s">
        <v>1047</v>
      </c>
      <c r="C505" s="3" t="s">
        <v>1048</v>
      </c>
      <c r="D505" s="3" t="str">
        <f>IFERROR(__xludf.DUMMYFUNCTION("REGEXEXTRACT(C505,""[A-Z]{2,}"")"),"FED")</f>
        <v>FED</v>
      </c>
      <c r="E505" s="3" t="s">
        <v>514</v>
      </c>
      <c r="F505" s="3" t="s">
        <v>386</v>
      </c>
      <c r="G505" s="3" t="s">
        <v>12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>
        <v>45491.0</v>
      </c>
      <c r="B506" s="5" t="s">
        <v>1050</v>
      </c>
      <c r="C506" s="3" t="s">
        <v>1051</v>
      </c>
      <c r="D506" s="3" t="str">
        <f>IFERROR(__xludf.DUMMYFUNCTION("REGEXEXTRACT(C506,""[A-Z]{2,}"")"),"FPT")</f>
        <v>FPT</v>
      </c>
      <c r="E506" s="3" t="s">
        <v>44</v>
      </c>
      <c r="F506" s="3" t="s">
        <v>329</v>
      </c>
      <c r="G506" s="6" t="s">
        <v>17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>
        <v>45491.0</v>
      </c>
      <c r="B507" s="5" t="s">
        <v>1052</v>
      </c>
      <c r="C507" s="3" t="s">
        <v>1053</v>
      </c>
      <c r="D507" s="3" t="str">
        <f>IFERROR(__xludf.DUMMYFUNCTION("REGEXEXTRACT(C507,""[A-Z]{2,}"")"),"TTB")</f>
        <v>TTB</v>
      </c>
      <c r="E507" s="3" t="s">
        <v>44</v>
      </c>
      <c r="F507" s="3" t="s">
        <v>524</v>
      </c>
      <c r="G507" s="3" t="s">
        <v>12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>
        <v>45491.0</v>
      </c>
      <c r="B508" s="5" t="s">
        <v>1052</v>
      </c>
      <c r="C508" s="3" t="s">
        <v>1053</v>
      </c>
      <c r="D508" s="3" t="s">
        <v>1054</v>
      </c>
      <c r="E508" s="3" t="s">
        <v>44</v>
      </c>
      <c r="F508" s="3" t="s">
        <v>524</v>
      </c>
      <c r="G508" s="3" t="s">
        <v>12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>
        <v>45491.0</v>
      </c>
      <c r="B509" s="5" t="s">
        <v>1052</v>
      </c>
      <c r="C509" s="3" t="s">
        <v>1053</v>
      </c>
      <c r="D509" s="3" t="s">
        <v>1055</v>
      </c>
      <c r="E509" s="3" t="s">
        <v>44</v>
      </c>
      <c r="F509" s="3" t="s">
        <v>524</v>
      </c>
      <c r="G509" s="3" t="s">
        <v>12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>
        <v>45491.0</v>
      </c>
      <c r="B510" s="5" t="s">
        <v>1052</v>
      </c>
      <c r="C510" s="3" t="s">
        <v>1053</v>
      </c>
      <c r="D510" s="3" t="s">
        <v>1056</v>
      </c>
      <c r="E510" s="3" t="s">
        <v>44</v>
      </c>
      <c r="F510" s="3" t="s">
        <v>524</v>
      </c>
      <c r="G510" s="3" t="s">
        <v>12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>
        <v>45491.0</v>
      </c>
      <c r="B511" s="5" t="s">
        <v>1052</v>
      </c>
      <c r="C511" s="3" t="s">
        <v>1053</v>
      </c>
      <c r="D511" s="3" t="s">
        <v>1057</v>
      </c>
      <c r="E511" s="3" t="s">
        <v>44</v>
      </c>
      <c r="F511" s="3" t="s">
        <v>524</v>
      </c>
      <c r="G511" s="3" t="s">
        <v>12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>
        <v>45491.0</v>
      </c>
      <c r="B512" s="5" t="s">
        <v>1052</v>
      </c>
      <c r="C512" s="3" t="s">
        <v>1053</v>
      </c>
      <c r="D512" s="3" t="s">
        <v>168</v>
      </c>
      <c r="E512" s="3" t="s">
        <v>44</v>
      </c>
      <c r="F512" s="3" t="s">
        <v>524</v>
      </c>
      <c r="G512" s="3" t="s">
        <v>12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>
        <v>45491.0</v>
      </c>
      <c r="B513" s="5" t="s">
        <v>1052</v>
      </c>
      <c r="C513" s="3" t="s">
        <v>1053</v>
      </c>
      <c r="D513" s="3" t="s">
        <v>1058</v>
      </c>
      <c r="E513" s="3" t="s">
        <v>44</v>
      </c>
      <c r="F513" s="3" t="s">
        <v>524</v>
      </c>
      <c r="G513" s="3" t="s">
        <v>12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">
        <v>45491.0</v>
      </c>
      <c r="B514" s="5" t="s">
        <v>1059</v>
      </c>
      <c r="C514" s="3" t="s">
        <v>1060</v>
      </c>
      <c r="D514" s="3" t="str">
        <f>IFERROR(__xludf.DUMMYFUNCTION("REGEXEXTRACT(C514,""[A-Z]{2,}"")"),"KCE")</f>
        <v>KCE</v>
      </c>
      <c r="E514" s="3" t="s">
        <v>44</v>
      </c>
      <c r="F514" s="3" t="s">
        <v>124</v>
      </c>
      <c r="G514" s="3" t="s">
        <v>84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">
        <v>45491.0</v>
      </c>
      <c r="B515" s="5" t="s">
        <v>1061</v>
      </c>
      <c r="C515" s="3" t="s">
        <v>1062</v>
      </c>
      <c r="D515" s="3" t="str">
        <f>IFERROR(__xludf.DUMMYFUNCTION("REGEXEXTRACT(C515,""[A-Z]{2,}"")"),"EA")</f>
        <v>EA</v>
      </c>
      <c r="E515" s="10" t="s">
        <v>1063</v>
      </c>
      <c r="F515" s="10" t="s">
        <v>567</v>
      </c>
      <c r="G515" s="3" t="s">
        <v>84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">
        <v>45491.0</v>
      </c>
      <c r="B516" s="5" t="s">
        <v>1064</v>
      </c>
      <c r="C516" s="3" t="s">
        <v>1065</v>
      </c>
      <c r="D516" s="3" t="str">
        <f>IFERROR(__xludf.DUMMYFUNCTION("REGEXEXTRACT(C516,""[A-Z]{2,}"")"),"AIMC")</f>
        <v>AIMC</v>
      </c>
      <c r="E516" s="3" t="s">
        <v>519</v>
      </c>
      <c r="F516" s="3" t="s">
        <v>1066</v>
      </c>
      <c r="G516" s="6" t="s">
        <v>17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>
        <v>45491.0</v>
      </c>
      <c r="B517" s="5" t="s">
        <v>1067</v>
      </c>
      <c r="C517" s="3" t="s">
        <v>1068</v>
      </c>
      <c r="D517" s="10" t="s">
        <v>1069</v>
      </c>
      <c r="E517" s="3" t="s">
        <v>83</v>
      </c>
      <c r="F517" s="3" t="s">
        <v>1070</v>
      </c>
      <c r="G517" s="3" t="s">
        <v>84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>
        <v>45491.0</v>
      </c>
      <c r="B518" s="5" t="s">
        <v>1067</v>
      </c>
      <c r="C518" s="3" t="s">
        <v>1068</v>
      </c>
      <c r="D518" s="10" t="s">
        <v>1069</v>
      </c>
      <c r="E518" s="3" t="s">
        <v>1071</v>
      </c>
      <c r="F518" s="3" t="s">
        <v>34</v>
      </c>
      <c r="G518" s="3" t="s">
        <v>84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>
        <v>45491.0</v>
      </c>
      <c r="B519" s="5" t="s">
        <v>1072</v>
      </c>
      <c r="C519" s="3" t="s">
        <v>1073</v>
      </c>
      <c r="D519" s="3" t="str">
        <f>IFERROR(__xludf.DUMMYFUNCTION("REGEXEXTRACT(C519,""[A-Z]{2,}"")"),"GULF")</f>
        <v>GULF</v>
      </c>
      <c r="E519" s="3" t="s">
        <v>303</v>
      </c>
      <c r="F519" s="3" t="s">
        <v>1074</v>
      </c>
      <c r="G519" s="3" t="s">
        <v>12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">
        <v>45491.0</v>
      </c>
      <c r="B520" s="5" t="s">
        <v>1072</v>
      </c>
      <c r="C520" s="3" t="s">
        <v>1073</v>
      </c>
      <c r="D520" s="3" t="str">
        <f>IFERROR(__xludf.DUMMYFUNCTION("REGEXEXTRACT(C520,""[A-Z]{2,}"")"),"GULF")</f>
        <v>GULF</v>
      </c>
      <c r="E520" s="3" t="s">
        <v>141</v>
      </c>
      <c r="F520" s="3" t="s">
        <v>105</v>
      </c>
      <c r="G520" s="3" t="s">
        <v>12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>
        <v>45490.0</v>
      </c>
      <c r="B521" s="5" t="s">
        <v>1075</v>
      </c>
      <c r="C521" s="3" t="s">
        <v>1076</v>
      </c>
      <c r="D521" s="3" t="str">
        <f>IFERROR(__xludf.DUMMYFUNCTION("REGEXEXTRACT(C521,""[A-Z]{2,}"")"),"EA")</f>
        <v>EA</v>
      </c>
      <c r="E521" s="3" t="s">
        <v>1077</v>
      </c>
      <c r="F521" s="3" t="s">
        <v>1078</v>
      </c>
      <c r="G521" s="3" t="s">
        <v>84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>
        <v>45490.0</v>
      </c>
      <c r="B522" s="5" t="s">
        <v>1075</v>
      </c>
      <c r="C522" s="3" t="s">
        <v>1076</v>
      </c>
      <c r="D522" s="3" t="str">
        <f>IFERROR(__xludf.DUMMYFUNCTION("REGEXEXTRACT(C522,""[A-Z]{2,}"")"),"EA")</f>
        <v>EA</v>
      </c>
      <c r="E522" s="3" t="s">
        <v>314</v>
      </c>
      <c r="F522" s="3" t="s">
        <v>1079</v>
      </c>
      <c r="G522" s="3" t="s">
        <v>84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>
        <v>45490.0</v>
      </c>
      <c r="B523" s="5" t="s">
        <v>1080</v>
      </c>
      <c r="C523" s="3" t="s">
        <v>1081</v>
      </c>
      <c r="D523" s="3" t="str">
        <f>IFERROR(__xludf.DUMMYFUNCTION("REGEXEXTRACT(C523,""[A-Z]{2,}"")"),"GULF")</f>
        <v>GULF</v>
      </c>
      <c r="E523" s="3" t="s">
        <v>70</v>
      </c>
      <c r="F523" s="3" t="s">
        <v>1082</v>
      </c>
      <c r="G523" s="3" t="s">
        <v>12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>
        <v>45490.0</v>
      </c>
      <c r="B524" s="5" t="s">
        <v>1080</v>
      </c>
      <c r="C524" s="3" t="s">
        <v>1081</v>
      </c>
      <c r="D524" s="3" t="str">
        <f>IFERROR(__xludf.DUMMYFUNCTION("REGEXEXTRACT(C524,""[A-Z]{2,}"")"),"GULF")</f>
        <v>GULF</v>
      </c>
      <c r="E524" s="3" t="s">
        <v>44</v>
      </c>
      <c r="F524" s="3" t="s">
        <v>69</v>
      </c>
      <c r="G524" s="3" t="s">
        <v>12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>
        <v>45490.0</v>
      </c>
      <c r="B525" s="5" t="s">
        <v>1083</v>
      </c>
      <c r="C525" s="3" t="s">
        <v>1084</v>
      </c>
      <c r="D525" s="3" t="str">
        <f>IFERROR(__xludf.DUMMYFUNCTION("REGEXEXTRACT(C525,""[A-Z]{2,}"")"),"GULF")</f>
        <v>GULF</v>
      </c>
      <c r="E525" s="3" t="s">
        <v>1082</v>
      </c>
      <c r="F525" s="3" t="s">
        <v>105</v>
      </c>
      <c r="G525" s="3" t="s">
        <v>12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">
        <v>45490.0</v>
      </c>
      <c r="B526" s="5" t="s">
        <v>1085</v>
      </c>
      <c r="C526" s="3" t="s">
        <v>1086</v>
      </c>
      <c r="D526" s="3" t="str">
        <f>IFERROR(__xludf.DUMMYFUNCTION("REGEXEXTRACT(C526,""[A-Z]{2,}"")"),"EA")</f>
        <v>EA</v>
      </c>
      <c r="E526" s="3" t="s">
        <v>209</v>
      </c>
      <c r="F526" s="3" t="s">
        <v>255</v>
      </c>
      <c r="G526" s="3" t="s">
        <v>84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">
        <v>45490.0</v>
      </c>
      <c r="B527" s="5" t="s">
        <v>1085</v>
      </c>
      <c r="C527" s="3" t="s">
        <v>1086</v>
      </c>
      <c r="D527" s="3" t="str">
        <f>IFERROR(__xludf.DUMMYFUNCTION("REGEXEXTRACT(C527,""[A-Z]{2,}"")"),"EA")</f>
        <v>EA</v>
      </c>
      <c r="E527" s="3" t="s">
        <v>1063</v>
      </c>
      <c r="F527" s="3" t="s">
        <v>567</v>
      </c>
      <c r="G527" s="3" t="s">
        <v>84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">
        <v>45490.0</v>
      </c>
      <c r="B528" s="5" t="s">
        <v>1087</v>
      </c>
      <c r="C528" s="3" t="s">
        <v>1088</v>
      </c>
      <c r="D528" s="3" t="str">
        <f>IFERROR(__xludf.DUMMYFUNCTION("REGEXEXTRACT(C528,""[A-Z]{2,}"")"),"EA")</f>
        <v>EA</v>
      </c>
      <c r="E528" s="3" t="s">
        <v>519</v>
      </c>
      <c r="F528" s="3" t="s">
        <v>1089</v>
      </c>
      <c r="G528" s="3" t="s">
        <v>12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">
        <v>45490.0</v>
      </c>
      <c r="B529" s="5" t="s">
        <v>1087</v>
      </c>
      <c r="C529" s="3" t="s">
        <v>1088</v>
      </c>
      <c r="D529" s="3" t="str">
        <f>IFERROR(__xludf.DUMMYFUNCTION("REGEXEXTRACT(C529,""[A-Z]{2,}"")"),"EA")</f>
        <v>EA</v>
      </c>
      <c r="E529" s="3" t="s">
        <v>1090</v>
      </c>
      <c r="F529" s="3" t="s">
        <v>1091</v>
      </c>
      <c r="G529" s="3" t="s">
        <v>12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>
        <v>45490.0</v>
      </c>
      <c r="B530" s="5" t="s">
        <v>1092</v>
      </c>
      <c r="C530" s="3" t="s">
        <v>1093</v>
      </c>
      <c r="D530" s="3" t="str">
        <f>IFERROR(__xludf.DUMMYFUNCTION("REGEXEXTRACT(C530,""[A-Z]{2,}"")"),"AP")</f>
        <v>AP</v>
      </c>
      <c r="E530" s="3" t="s">
        <v>1090</v>
      </c>
      <c r="F530" s="3" t="s">
        <v>148</v>
      </c>
      <c r="G530" s="6" t="s">
        <v>17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>
        <v>45490.0</v>
      </c>
      <c r="B531" s="5" t="s">
        <v>1094</v>
      </c>
      <c r="C531" s="3" t="s">
        <v>1095</v>
      </c>
      <c r="D531" s="3" t="str">
        <f>IFERROR(__xludf.DUMMYFUNCTION("REGEXEXTRACT(C531,""[A-Z]{2,}"")"),"GULF")</f>
        <v>GULF</v>
      </c>
      <c r="E531" s="3" t="s">
        <v>241</v>
      </c>
      <c r="F531" s="3" t="s">
        <v>356</v>
      </c>
      <c r="G531" s="3" t="s">
        <v>12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>
        <v>45490.0</v>
      </c>
      <c r="B532" s="5" t="s">
        <v>1094</v>
      </c>
      <c r="C532" s="3" t="s">
        <v>1095</v>
      </c>
      <c r="D532" s="3" t="str">
        <f>IFERROR(__xludf.DUMMYFUNCTION("REGEXEXTRACT(C532,""[A-Z]{2,}"")"),"GULF")</f>
        <v>GULF</v>
      </c>
      <c r="E532" s="3" t="s">
        <v>1082</v>
      </c>
      <c r="F532" s="3" t="s">
        <v>1096</v>
      </c>
      <c r="G532" s="3" t="s">
        <v>12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>
        <v>45490.0</v>
      </c>
      <c r="B533" s="5" t="s">
        <v>1094</v>
      </c>
      <c r="C533" s="3" t="s">
        <v>1095</v>
      </c>
      <c r="D533" s="3" t="str">
        <f>IFERROR(__xludf.DUMMYFUNCTION("REGEXEXTRACT(C533,""[A-Z]{2,}"")"),"GULF")</f>
        <v>GULF</v>
      </c>
      <c r="E533" s="3" t="s">
        <v>1097</v>
      </c>
      <c r="F533" s="3" t="s">
        <v>530</v>
      </c>
      <c r="G533" s="3" t="s">
        <v>12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>
        <v>45490.0</v>
      </c>
      <c r="B534" s="5" t="s">
        <v>1098</v>
      </c>
      <c r="C534" s="3" t="s">
        <v>1099</v>
      </c>
      <c r="D534" s="3" t="str">
        <f>IFERROR(__xludf.DUMMYFUNCTION("REGEXEXTRACT(C534,""[A-Z]{2,}"")"),"KKC")</f>
        <v>KKC</v>
      </c>
      <c r="E534" s="3" t="s">
        <v>373</v>
      </c>
      <c r="F534" s="3" t="s">
        <v>1100</v>
      </c>
      <c r="G534" s="3" t="s">
        <v>84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>
        <v>45490.0</v>
      </c>
      <c r="B535" s="5" t="s">
        <v>1098</v>
      </c>
      <c r="C535" s="3" t="s">
        <v>1099</v>
      </c>
      <c r="D535" s="3" t="str">
        <f>IFERROR(__xludf.DUMMYFUNCTION("REGEXEXTRACT(C535,""[A-Z]{2,}"")"),"KKC")</f>
        <v>KKC</v>
      </c>
      <c r="E535" s="3" t="s">
        <v>227</v>
      </c>
      <c r="F535" s="3" t="s">
        <v>814</v>
      </c>
      <c r="G535" s="3" t="s">
        <v>84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>
        <v>45490.0</v>
      </c>
      <c r="B536" s="5" t="s">
        <v>1101</v>
      </c>
      <c r="C536" s="3" t="s">
        <v>1102</v>
      </c>
      <c r="D536" s="10" t="s">
        <v>1103</v>
      </c>
      <c r="E536" s="3" t="s">
        <v>910</v>
      </c>
      <c r="F536" s="3" t="s">
        <v>63</v>
      </c>
      <c r="G536" s="3" t="s">
        <v>12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>
        <v>45490.0</v>
      </c>
      <c r="B537" s="5" t="s">
        <v>1101</v>
      </c>
      <c r="C537" s="3" t="s">
        <v>1102</v>
      </c>
      <c r="D537" s="10" t="s">
        <v>1103</v>
      </c>
      <c r="E537" s="3" t="s">
        <v>285</v>
      </c>
      <c r="F537" s="3" t="s">
        <v>171</v>
      </c>
      <c r="G537" s="3" t="s">
        <v>12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">
        <v>45489.0</v>
      </c>
      <c r="B538" s="5" t="s">
        <v>1104</v>
      </c>
      <c r="C538" s="3" t="s">
        <v>1105</v>
      </c>
      <c r="D538" s="3" t="str">
        <f>IFERROR(__xludf.DUMMYFUNCTION("REGEXEXTRACT(C538,""[A-Z]{2,}"")"),"GULF")</f>
        <v>GULF</v>
      </c>
      <c r="E538" s="3" t="s">
        <v>1082</v>
      </c>
      <c r="F538" s="3" t="s">
        <v>1096</v>
      </c>
      <c r="G538" s="3" t="s">
        <v>12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">
        <v>45489.0</v>
      </c>
      <c r="B539" s="5" t="s">
        <v>1104</v>
      </c>
      <c r="C539" s="3" t="s">
        <v>1105</v>
      </c>
      <c r="D539" s="3" t="str">
        <f>IFERROR(__xludf.DUMMYFUNCTION("REGEXEXTRACT(C539,""[A-Z]{2,}"")"),"GULF")</f>
        <v>GULF</v>
      </c>
      <c r="E539" s="3" t="s">
        <v>44</v>
      </c>
      <c r="F539" s="3" t="s">
        <v>299</v>
      </c>
      <c r="G539" s="3" t="s">
        <v>12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">
        <v>45489.0</v>
      </c>
      <c r="B540" s="5" t="s">
        <v>1106</v>
      </c>
      <c r="C540" s="3" t="s">
        <v>1107</v>
      </c>
      <c r="D540" s="3" t="str">
        <f>IFERROR(__xludf.DUMMYFUNCTION("REGEXEXTRACT(C540,""[A-Z]{2,}"")"),"ASP")</f>
        <v>ASP</v>
      </c>
      <c r="E540" s="3" t="s">
        <v>882</v>
      </c>
      <c r="F540" s="3" t="s">
        <v>195</v>
      </c>
      <c r="G540" s="3" t="s">
        <v>84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">
        <v>45489.0</v>
      </c>
      <c r="B541" s="5" t="s">
        <v>1106</v>
      </c>
      <c r="C541" s="3" t="s">
        <v>1107</v>
      </c>
      <c r="D541" s="3" t="str">
        <f>IFERROR(__xludf.DUMMYFUNCTION("REGEXEXTRACT(C541,""[A-Z]{2,}"")"),"ASP")</f>
        <v>ASP</v>
      </c>
      <c r="E541" s="3" t="s">
        <v>821</v>
      </c>
      <c r="F541" s="3" t="s">
        <v>252</v>
      </c>
      <c r="G541" s="3" t="s">
        <v>84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">
        <v>45489.0</v>
      </c>
      <c r="B542" s="5" t="s">
        <v>1108</v>
      </c>
      <c r="C542" s="3" t="s">
        <v>1109</v>
      </c>
      <c r="D542" s="3" t="str">
        <f>IFERROR(__xludf.DUMMYFUNCTION("REGEXEXTRACT(C542,""[A-Z]{2,}"")"),"RS")</f>
        <v>RS</v>
      </c>
      <c r="E542" s="3" t="s">
        <v>44</v>
      </c>
      <c r="F542" s="3" t="s">
        <v>1110</v>
      </c>
      <c r="G542" s="6" t="s">
        <v>17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>
        <v>45489.0</v>
      </c>
      <c r="B543" s="5" t="s">
        <v>1108</v>
      </c>
      <c r="C543" s="3" t="s">
        <v>1109</v>
      </c>
      <c r="D543" s="3" t="str">
        <f>IFERROR(__xludf.DUMMYFUNCTION("REGEXEXTRACT(C543,""[A-Z]{2,}"")"),"RS")</f>
        <v>RS</v>
      </c>
      <c r="E543" s="3" t="s">
        <v>412</v>
      </c>
      <c r="F543" s="3" t="s">
        <v>1111</v>
      </c>
      <c r="G543" s="6" t="s">
        <v>17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>
        <v>45489.0</v>
      </c>
      <c r="B544" s="5" t="s">
        <v>1112</v>
      </c>
      <c r="C544" s="3" t="s">
        <v>1113</v>
      </c>
      <c r="D544" s="3" t="str">
        <f>IFERROR(__xludf.DUMMYFUNCTION("REGEXEXTRACT(C544,""[A-Z]{2,}"")"),"POST")</f>
        <v>POST</v>
      </c>
      <c r="E544" s="3" t="s">
        <v>44</v>
      </c>
      <c r="F544" s="3" t="s">
        <v>1114</v>
      </c>
      <c r="G544" s="3" t="s">
        <v>84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>
        <v>45489.0</v>
      </c>
      <c r="B545" s="5" t="s">
        <v>1112</v>
      </c>
      <c r="C545" s="3" t="s">
        <v>1113</v>
      </c>
      <c r="D545" s="3" t="str">
        <f>IFERROR(__xludf.DUMMYFUNCTION("REGEXEXTRACT(C545,""[A-Z]{2,}"")"),"POST")</f>
        <v>POST</v>
      </c>
      <c r="E545" s="3" t="s">
        <v>331</v>
      </c>
      <c r="F545" s="3" t="s">
        <v>148</v>
      </c>
      <c r="G545" s="3" t="s">
        <v>84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>
        <v>45489.0</v>
      </c>
      <c r="B546" s="5" t="s">
        <v>1115</v>
      </c>
      <c r="C546" s="3" t="s">
        <v>1116</v>
      </c>
      <c r="D546" s="3" t="s">
        <v>1027</v>
      </c>
      <c r="E546" s="3" t="s">
        <v>73</v>
      </c>
      <c r="F546" s="3" t="s">
        <v>24</v>
      </c>
      <c r="G546" s="3" t="s">
        <v>84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>
        <v>45489.0</v>
      </c>
      <c r="B547" s="5" t="s">
        <v>1115</v>
      </c>
      <c r="C547" s="3" t="s">
        <v>1116</v>
      </c>
      <c r="D547" s="3" t="s">
        <v>1027</v>
      </c>
      <c r="E547" s="3" t="s">
        <v>1117</v>
      </c>
      <c r="F547" s="3" t="s">
        <v>1118</v>
      </c>
      <c r="G547" s="3" t="s">
        <v>84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>
        <v>45489.0</v>
      </c>
      <c r="B548" s="5" t="s">
        <v>1119</v>
      </c>
      <c r="C548" s="3" t="s">
        <v>1120</v>
      </c>
      <c r="D548" s="3" t="str">
        <f>IFERROR(__xludf.DUMMYFUNCTION("REGEXEXTRACT(C548,""[A-Z]{2,}"")"),"BBIK")</f>
        <v>BBIK</v>
      </c>
      <c r="E548" s="3" t="s">
        <v>335</v>
      </c>
      <c r="F548" s="3" t="s">
        <v>109</v>
      </c>
      <c r="G548" s="6" t="s">
        <v>17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>
        <v>45489.0</v>
      </c>
      <c r="B549" s="5" t="s">
        <v>1121</v>
      </c>
      <c r="C549" s="3" t="s">
        <v>1122</v>
      </c>
      <c r="D549" s="3" t="str">
        <f>IFERROR(__xludf.DUMMYFUNCTION("REGEXEXTRACT(C549,""[A-Z]{2,}"")"),"SAWAD")</f>
        <v>SAWAD</v>
      </c>
      <c r="E549" s="3" t="s">
        <v>1090</v>
      </c>
      <c r="F549" s="3" t="s">
        <v>148</v>
      </c>
      <c r="G549" s="3" t="s">
        <v>12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">
        <v>45489.0</v>
      </c>
      <c r="B550" s="5" t="s">
        <v>1121</v>
      </c>
      <c r="C550" s="3" t="s">
        <v>1122</v>
      </c>
      <c r="D550" s="3" t="str">
        <f>IFERROR(__xludf.DUMMYFUNCTION("REGEXEXTRACT(C550,""[A-Z]{2,}"")"),"SAWAD")</f>
        <v>SAWAD</v>
      </c>
      <c r="E550" s="3" t="s">
        <v>1123</v>
      </c>
      <c r="F550" s="3" t="s">
        <v>134</v>
      </c>
      <c r="G550" s="3" t="s">
        <v>12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">
        <v>45489.0</v>
      </c>
      <c r="B551" s="5" t="s">
        <v>1124</v>
      </c>
      <c r="C551" s="3" t="s">
        <v>1125</v>
      </c>
      <c r="D551" s="3" t="str">
        <f>IFERROR(__xludf.DUMMYFUNCTION("REGEXEXTRACT(C551,""[A-Z]{2,}"")"),"EA")</f>
        <v>EA</v>
      </c>
      <c r="E551" s="3" t="s">
        <v>44</v>
      </c>
      <c r="F551" s="3" t="s">
        <v>83</v>
      </c>
      <c r="G551" s="3" t="s">
        <v>84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>
        <v>45489.0</v>
      </c>
      <c r="B552" s="5" t="s">
        <v>1124</v>
      </c>
      <c r="C552" s="3" t="s">
        <v>1125</v>
      </c>
      <c r="D552" s="3" t="str">
        <f>IFERROR(__xludf.DUMMYFUNCTION("REGEXEXTRACT(C552,""[A-Z]{2,}"")"),"EA")</f>
        <v>EA</v>
      </c>
      <c r="E552" s="3" t="s">
        <v>144</v>
      </c>
      <c r="F552" s="3" t="s">
        <v>1126</v>
      </c>
      <c r="G552" s="3" t="s">
        <v>84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">
        <v>45489.0</v>
      </c>
      <c r="B553" s="5" t="s">
        <v>1124</v>
      </c>
      <c r="C553" s="3" t="s">
        <v>1125</v>
      </c>
      <c r="D553" s="3" t="str">
        <f>IFERROR(__xludf.DUMMYFUNCTION("REGEXEXTRACT(C553,""[A-Z]{2,}"")"),"EA")</f>
        <v>EA</v>
      </c>
      <c r="E553" s="3" t="s">
        <v>1127</v>
      </c>
      <c r="F553" s="3" t="s">
        <v>1128</v>
      </c>
      <c r="G553" s="3" t="s">
        <v>84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>
        <v>45489.0</v>
      </c>
      <c r="B554" s="5" t="s">
        <v>1129</v>
      </c>
      <c r="C554" s="3" t="s">
        <v>1130</v>
      </c>
      <c r="D554" s="3" t="str">
        <f>IFERROR(__xludf.DUMMYFUNCTION("REGEXEXTRACT(C554,""[A-Z]{2,}"")"),"EA")</f>
        <v>EA</v>
      </c>
      <c r="E554" s="3" t="s">
        <v>47</v>
      </c>
      <c r="F554" s="3" t="s">
        <v>1118</v>
      </c>
      <c r="G554" s="6" t="s">
        <v>17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>
        <v>45489.0</v>
      </c>
      <c r="B555" s="5" t="s">
        <v>1129</v>
      </c>
      <c r="C555" s="3" t="s">
        <v>1130</v>
      </c>
      <c r="D555" s="3" t="str">
        <f>IFERROR(__xludf.DUMMYFUNCTION("REGEXEXTRACT(C555,""[A-Z]{2,}"")"),"EA")</f>
        <v>EA</v>
      </c>
      <c r="E555" s="3" t="s">
        <v>314</v>
      </c>
      <c r="F555" s="3" t="s">
        <v>1131</v>
      </c>
      <c r="G555" s="3" t="s">
        <v>12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>
        <v>45489.0</v>
      </c>
      <c r="B556" s="5" t="s">
        <v>1132</v>
      </c>
      <c r="C556" s="3" t="s">
        <v>1133</v>
      </c>
      <c r="D556" s="3" t="str">
        <f>IFERROR(__xludf.DUMMYFUNCTION("REGEXEXTRACT(C556,""[A-Z]{2,}"")"),"EA")</f>
        <v>EA</v>
      </c>
      <c r="E556" s="3" t="s">
        <v>359</v>
      </c>
      <c r="F556" s="3" t="s">
        <v>1134</v>
      </c>
      <c r="G556" s="3" t="s">
        <v>12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>
        <v>45489.0</v>
      </c>
      <c r="B557" s="5" t="s">
        <v>1132</v>
      </c>
      <c r="C557" s="3" t="s">
        <v>1133</v>
      </c>
      <c r="D557" s="3" t="str">
        <f>IFERROR(__xludf.DUMMYFUNCTION("REGEXEXTRACT(C557,""[A-Z]{2,}"")"),"EA")</f>
        <v>EA</v>
      </c>
      <c r="E557" s="3" t="s">
        <v>1135</v>
      </c>
      <c r="F557" s="3" t="s">
        <v>682</v>
      </c>
      <c r="G557" s="3" t="s">
        <v>12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>
        <v>45489.0</v>
      </c>
      <c r="B558" s="5" t="s">
        <v>1132</v>
      </c>
      <c r="C558" s="3" t="s">
        <v>1133</v>
      </c>
      <c r="D558" s="3" t="str">
        <f>IFERROR(__xludf.DUMMYFUNCTION("REGEXEXTRACT(C558,""[A-Z]{2,}"")"),"EA")</f>
        <v>EA</v>
      </c>
      <c r="E558" s="3" t="s">
        <v>534</v>
      </c>
      <c r="F558" s="3" t="s">
        <v>1136</v>
      </c>
      <c r="G558" s="3" t="s">
        <v>12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>
        <v>45489.0</v>
      </c>
      <c r="B559" s="5" t="s">
        <v>1137</v>
      </c>
      <c r="C559" s="3" t="s">
        <v>1138</v>
      </c>
      <c r="D559" s="3" t="str">
        <f>IFERROR(__xludf.DUMMYFUNCTION("REGEXEXTRACT(C559,""[A-Z]{2,}"")"),"EA")</f>
        <v>EA</v>
      </c>
      <c r="E559" s="3" t="s">
        <v>1135</v>
      </c>
      <c r="F559" s="3" t="s">
        <v>682</v>
      </c>
      <c r="G559" s="3" t="s">
        <v>12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>
        <v>45489.0</v>
      </c>
      <c r="B560" s="5" t="s">
        <v>1137</v>
      </c>
      <c r="C560" s="3" t="s">
        <v>1138</v>
      </c>
      <c r="D560" s="3" t="str">
        <f>IFERROR(__xludf.DUMMYFUNCTION("REGEXEXTRACT(C560,""[A-Z]{2,}"")"),"EA")</f>
        <v>EA</v>
      </c>
      <c r="E560" s="3" t="s">
        <v>1139</v>
      </c>
      <c r="F560" s="3" t="s">
        <v>914</v>
      </c>
      <c r="G560" s="3" t="s">
        <v>12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>
        <v>45489.0</v>
      </c>
      <c r="B561" s="5" t="s">
        <v>1140</v>
      </c>
      <c r="C561" s="3" t="s">
        <v>1141</v>
      </c>
      <c r="D561" s="3" t="str">
        <f>IFERROR(__xludf.DUMMYFUNCTION("REGEXEXTRACT(C561,""[A-Z]{2,}"")"),"EA")</f>
        <v>EA</v>
      </c>
      <c r="E561" s="3" t="s">
        <v>73</v>
      </c>
      <c r="F561" s="3" t="s">
        <v>1142</v>
      </c>
      <c r="G561" s="6" t="s">
        <v>17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>
        <v>45489.0</v>
      </c>
      <c r="B562" s="5" t="s">
        <v>1140</v>
      </c>
      <c r="C562" s="3" t="s">
        <v>1141</v>
      </c>
      <c r="D562" s="3" t="str">
        <f>IFERROR(__xludf.DUMMYFUNCTION("REGEXEXTRACT(C562,""[A-Z]{2,}"")"),"EA")</f>
        <v>EA</v>
      </c>
      <c r="E562" s="3" t="s">
        <v>1143</v>
      </c>
      <c r="F562" s="3" t="s">
        <v>1144</v>
      </c>
      <c r="G562" s="3" t="s">
        <v>84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>
        <v>45488.0</v>
      </c>
      <c r="B563" s="5" t="s">
        <v>1145</v>
      </c>
      <c r="C563" s="3" t="s">
        <v>1146</v>
      </c>
      <c r="D563" s="3" t="str">
        <f>IFERROR(__xludf.DUMMYFUNCTION("REGEXEXTRACT(C563,""[A-Z]{2,}"")"),"CG")</f>
        <v>CG</v>
      </c>
      <c r="E563" s="3" t="s">
        <v>44</v>
      </c>
      <c r="F563" s="3" t="s">
        <v>1147</v>
      </c>
      <c r="G563" s="3" t="s">
        <v>12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>
        <v>45488.0</v>
      </c>
      <c r="B564" s="5" t="s">
        <v>1148</v>
      </c>
      <c r="C564" s="3" t="s">
        <v>1149</v>
      </c>
      <c r="D564" s="3" t="str">
        <f>IFERROR(__xludf.DUMMYFUNCTION("REGEXEXTRACT(C564,""[A-Z]{2,}"")"),"EA")</f>
        <v>EA</v>
      </c>
      <c r="E564" s="3" t="s">
        <v>1135</v>
      </c>
      <c r="F564" s="3" t="s">
        <v>682</v>
      </c>
      <c r="G564" s="3" t="s">
        <v>12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">
        <v>45488.0</v>
      </c>
      <c r="B565" s="5" t="s">
        <v>1150</v>
      </c>
      <c r="C565" s="3" t="s">
        <v>1151</v>
      </c>
      <c r="D565" s="3" t="str">
        <f>IFERROR(__xludf.DUMMYFUNCTION("REGEXEXTRACT(C565,""[A-Z]{2,}"")"),"BYD")</f>
        <v>BYD</v>
      </c>
      <c r="E565" s="3" t="s">
        <v>574</v>
      </c>
      <c r="F565" s="3" t="s">
        <v>1152</v>
      </c>
      <c r="G565" s="3" t="s">
        <v>12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>
        <v>45488.0</v>
      </c>
      <c r="B566" s="5" t="s">
        <v>1150</v>
      </c>
      <c r="C566" s="3" t="s">
        <v>1151</v>
      </c>
      <c r="D566" s="3" t="str">
        <f>IFERROR(__xludf.DUMMYFUNCTION("REGEXEXTRACT(C566,""[A-Z]{2,}"")"),"BYD")</f>
        <v>BYD</v>
      </c>
      <c r="E566" s="3" t="s">
        <v>1017</v>
      </c>
      <c r="F566" s="3" t="s">
        <v>1153</v>
      </c>
      <c r="G566" s="3" t="s">
        <v>12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>
        <v>45488.0</v>
      </c>
      <c r="B567" s="5" t="s">
        <v>1150</v>
      </c>
      <c r="C567" s="3" t="s">
        <v>1151</v>
      </c>
      <c r="D567" s="3" t="str">
        <f>IFERROR(__xludf.DUMMYFUNCTION("REGEXEXTRACT(C567,""[A-Z]{2,}"")"),"BYD")</f>
        <v>BYD</v>
      </c>
      <c r="E567" s="3" t="s">
        <v>227</v>
      </c>
      <c r="F567" s="3" t="s">
        <v>530</v>
      </c>
      <c r="G567" s="3" t="s">
        <v>12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>
        <v>45488.0</v>
      </c>
      <c r="B568" s="5" t="s">
        <v>1150</v>
      </c>
      <c r="C568" s="3" t="s">
        <v>1151</v>
      </c>
      <c r="D568" s="3" t="str">
        <f>IFERROR(__xludf.DUMMYFUNCTION("REGEXEXTRACT(C568,""[A-Z]{2,}"")"),"BYD")</f>
        <v>BYD</v>
      </c>
      <c r="E568" s="3" t="s">
        <v>1154</v>
      </c>
      <c r="F568" s="3" t="s">
        <v>67</v>
      </c>
      <c r="G568" s="3" t="s">
        <v>12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>
        <v>45488.0</v>
      </c>
      <c r="B569" s="5" t="s">
        <v>1155</v>
      </c>
      <c r="C569" s="3" t="s">
        <v>1156</v>
      </c>
      <c r="D569" s="3" t="str">
        <f>IFERROR(__xludf.DUMMYFUNCTION("REGEXEXTRACT(C569,""[A-Z]{2,}"")"),"KKP")</f>
        <v>KKP</v>
      </c>
      <c r="E569" s="3" t="s">
        <v>133</v>
      </c>
      <c r="F569" s="3" t="s">
        <v>1157</v>
      </c>
      <c r="G569" s="3" t="s">
        <v>12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>
        <v>45488.0</v>
      </c>
      <c r="B570" s="5" t="s">
        <v>1155</v>
      </c>
      <c r="C570" s="3" t="s">
        <v>1156</v>
      </c>
      <c r="D570" s="3" t="str">
        <f>IFERROR(__xludf.DUMMYFUNCTION("REGEXEXTRACT(C570,""[A-Z]{2,}"")"),"KKP")</f>
        <v>KKP</v>
      </c>
      <c r="E570" s="3" t="s">
        <v>279</v>
      </c>
      <c r="F570" s="3" t="s">
        <v>519</v>
      </c>
      <c r="G570" s="3" t="s">
        <v>12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>
        <v>45488.0</v>
      </c>
      <c r="B571" s="5" t="s">
        <v>1155</v>
      </c>
      <c r="C571" s="3" t="s">
        <v>1156</v>
      </c>
      <c r="D571" s="3" t="str">
        <f>IFERROR(__xludf.DUMMYFUNCTION("REGEXEXTRACT(C571,""[A-Z]{2,}"")"),"KKP")</f>
        <v>KKP</v>
      </c>
      <c r="E571" s="3" t="s">
        <v>1158</v>
      </c>
      <c r="F571" s="3" t="s">
        <v>386</v>
      </c>
      <c r="G571" s="3" t="s">
        <v>12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>
        <v>45488.0</v>
      </c>
      <c r="B572" s="5" t="s">
        <v>1159</v>
      </c>
      <c r="C572" s="3" t="s">
        <v>1160</v>
      </c>
      <c r="D572" s="3" t="str">
        <f>IFERROR(__xludf.DUMMYFUNCTION("REGEXEXTRACT(C572,""[A-Z]{2,}"")"),"SUPER")</f>
        <v>SUPER</v>
      </c>
      <c r="E572" s="3"/>
      <c r="F572" s="3" t="s">
        <v>314</v>
      </c>
      <c r="G572" s="3" t="s">
        <v>12</v>
      </c>
      <c r="H572" s="3" t="s">
        <v>273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>
        <v>45488.0</v>
      </c>
      <c r="B573" s="5" t="s">
        <v>1161</v>
      </c>
      <c r="C573" s="3" t="s">
        <v>1162</v>
      </c>
      <c r="D573" s="3" t="str">
        <f>IFERROR(__xludf.DUMMYFUNCTION("REGEXEXTRACT(C573,""[A-Z]{2,}"")"),"EA")</f>
        <v>EA</v>
      </c>
      <c r="E573" s="3" t="s">
        <v>44</v>
      </c>
      <c r="F573" s="3" t="s">
        <v>1128</v>
      </c>
      <c r="G573" s="3" t="s">
        <v>84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">
        <v>45488.0</v>
      </c>
      <c r="B574" s="5" t="s">
        <v>1161</v>
      </c>
      <c r="C574" s="3" t="s">
        <v>1162</v>
      </c>
      <c r="D574" s="3" t="str">
        <f>IFERROR(__xludf.DUMMYFUNCTION("REGEXEXTRACT(C574,""[A-Z]{2,}"")"),"EA")</f>
        <v>EA</v>
      </c>
      <c r="E574" s="3" t="s">
        <v>44</v>
      </c>
      <c r="F574" s="3" t="s">
        <v>1144</v>
      </c>
      <c r="G574" s="3" t="s">
        <v>84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">
        <v>45488.0</v>
      </c>
      <c r="B575" s="5" t="s">
        <v>1163</v>
      </c>
      <c r="C575" s="3" t="s">
        <v>1164</v>
      </c>
      <c r="D575" s="3" t="s">
        <v>1027</v>
      </c>
      <c r="E575" s="3" t="s">
        <v>11</v>
      </c>
      <c r="F575" s="3" t="s">
        <v>1165</v>
      </c>
      <c r="G575" s="3" t="s">
        <v>12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">
        <v>45488.0</v>
      </c>
      <c r="B576" s="5" t="s">
        <v>1166</v>
      </c>
      <c r="C576" s="3" t="s">
        <v>1167</v>
      </c>
      <c r="D576" s="3" t="str">
        <f>IFERROR(__xludf.DUMMYFUNCTION("REGEXEXTRACT(C576,""[A-Z]{2,}"")"),"EA")</f>
        <v>EA</v>
      </c>
      <c r="E576" s="3" t="s">
        <v>1117</v>
      </c>
      <c r="F576" s="3" t="s">
        <v>970</v>
      </c>
      <c r="G576" s="3" t="s">
        <v>84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">
        <v>45488.0</v>
      </c>
      <c r="B577" s="5" t="s">
        <v>1168</v>
      </c>
      <c r="C577" s="3" t="s">
        <v>1169</v>
      </c>
      <c r="D577" s="3" t="s">
        <v>257</v>
      </c>
      <c r="E577" s="3" t="s">
        <v>51</v>
      </c>
      <c r="F577" s="3" t="s">
        <v>1100</v>
      </c>
      <c r="G577" s="3" t="s">
        <v>84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>
        <v>45488.0</v>
      </c>
      <c r="B578" s="5" t="s">
        <v>1170</v>
      </c>
      <c r="C578" s="3" t="s">
        <v>1171</v>
      </c>
      <c r="D578" s="3" t="str">
        <f>IFERROR(__xludf.DUMMYFUNCTION("REGEXEXTRACT(C578,""[A-Z]{2,}"")"),"NEX")</f>
        <v>NEX</v>
      </c>
      <c r="E578" s="3" t="s">
        <v>141</v>
      </c>
      <c r="F578" s="3" t="s">
        <v>324</v>
      </c>
      <c r="G578" s="3" t="s">
        <v>12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>
        <v>45488.0</v>
      </c>
      <c r="B579" s="5" t="s">
        <v>1172</v>
      </c>
      <c r="C579" s="3" t="s">
        <v>1173</v>
      </c>
      <c r="D579" s="3" t="str">
        <f>IFERROR(__xludf.DUMMYFUNCTION("REGEXEXTRACT(C579,""[A-Z]{2,}"")"),"SET")</f>
        <v>SET</v>
      </c>
      <c r="E579" s="3" t="s">
        <v>51</v>
      </c>
      <c r="F579" s="3" t="s">
        <v>413</v>
      </c>
      <c r="G579" s="3" t="s">
        <v>12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">
        <v>45488.0</v>
      </c>
      <c r="B580" s="5" t="s">
        <v>1174</v>
      </c>
      <c r="C580" s="3" t="s">
        <v>1175</v>
      </c>
      <c r="D580" s="3" t="str">
        <f>IFERROR(__xludf.DUMMYFUNCTION("REGEXEXTRACT(C580,""[A-Z]{2,}"")"),"SCB")</f>
        <v>SCB</v>
      </c>
      <c r="E580" s="3" t="s">
        <v>947</v>
      </c>
      <c r="F580" s="3" t="s">
        <v>124</v>
      </c>
      <c r="G580" s="3" t="s">
        <v>84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>
        <v>45488.0</v>
      </c>
      <c r="B581" s="5" t="s">
        <v>1174</v>
      </c>
      <c r="C581" s="3" t="s">
        <v>1175</v>
      </c>
      <c r="D581" s="3" t="s">
        <v>1176</v>
      </c>
      <c r="E581" s="3" t="s">
        <v>45</v>
      </c>
      <c r="F581" s="3" t="s">
        <v>83</v>
      </c>
      <c r="G581" s="3" t="s">
        <v>84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>
        <v>45488.0</v>
      </c>
      <c r="B582" s="5" t="s">
        <v>1174</v>
      </c>
      <c r="C582" s="3" t="s">
        <v>1175</v>
      </c>
      <c r="D582" s="3" t="s">
        <v>257</v>
      </c>
      <c r="E582" s="3" t="s">
        <v>601</v>
      </c>
      <c r="F582" s="3" t="s">
        <v>1144</v>
      </c>
      <c r="G582" s="3" t="s">
        <v>84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>
        <v>45488.0</v>
      </c>
      <c r="B583" s="5" t="s">
        <v>1177</v>
      </c>
      <c r="C583" s="3" t="s">
        <v>1178</v>
      </c>
      <c r="D583" s="3" t="str">
        <f>IFERROR(__xludf.DUMMYFUNCTION("REGEXEXTRACT(C583,""[A-Z]{2,}"")"),"EA")</f>
        <v>EA</v>
      </c>
      <c r="E583" s="3" t="s">
        <v>275</v>
      </c>
      <c r="F583" s="3" t="s">
        <v>762</v>
      </c>
      <c r="G583" s="6" t="s">
        <v>17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>
        <v>45488.0</v>
      </c>
      <c r="B584" s="5" t="s">
        <v>1179</v>
      </c>
      <c r="C584" s="3" t="s">
        <v>1180</v>
      </c>
      <c r="D584" s="3" t="str">
        <f>IFERROR(__xludf.DUMMYFUNCTION("REGEXEXTRACT(C584,""[A-Z]{2,}"")"),"NEX")</f>
        <v>NEX</v>
      </c>
      <c r="E584" s="3" t="s">
        <v>44</v>
      </c>
      <c r="F584" s="3" t="s">
        <v>124</v>
      </c>
      <c r="G584" s="3" t="s">
        <v>84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>
        <v>45488.0</v>
      </c>
      <c r="B585" s="5" t="s">
        <v>1179</v>
      </c>
      <c r="C585" s="3" t="s">
        <v>1180</v>
      </c>
      <c r="D585" s="3" t="s">
        <v>1181</v>
      </c>
      <c r="E585" s="3" t="s">
        <v>867</v>
      </c>
      <c r="F585" s="3" t="s">
        <v>1182</v>
      </c>
      <c r="G585" s="3" t="s">
        <v>84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">
        <v>45488.0</v>
      </c>
      <c r="B586" s="5" t="s">
        <v>1183</v>
      </c>
      <c r="C586" s="3" t="s">
        <v>1184</v>
      </c>
      <c r="D586" s="3" t="str">
        <f>IFERROR(__xludf.DUMMYFUNCTION("REGEXEXTRACT(C586,""[A-Z]{2,}"")"),"SET")</f>
        <v>SET</v>
      </c>
      <c r="E586" s="3"/>
      <c r="F586" s="3" t="s">
        <v>1185</v>
      </c>
      <c r="G586" s="3" t="s">
        <v>12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">
        <v>45488.0</v>
      </c>
      <c r="B587" s="5" t="s">
        <v>1183</v>
      </c>
      <c r="C587" s="3" t="s">
        <v>1184</v>
      </c>
      <c r="D587" s="3" t="str">
        <f>IFERROR(__xludf.DUMMYFUNCTION("REGEXEXTRACT(C587,""[A-Z]{2,}"")"),"SET")</f>
        <v>SET</v>
      </c>
      <c r="E587" s="3" t="s">
        <v>47</v>
      </c>
      <c r="F587" s="3" t="s">
        <v>134</v>
      </c>
      <c r="G587" s="3" t="s">
        <v>12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">
        <v>45488.0</v>
      </c>
      <c r="B588" s="5" t="s">
        <v>1186</v>
      </c>
      <c r="C588" s="3" t="s">
        <v>1187</v>
      </c>
      <c r="D588" s="3" t="str">
        <f>IFERROR(__xludf.DUMMYFUNCTION("REGEXEXTRACT(C588,""[A-Z]{2,}"")"),"SCB")</f>
        <v>SCB</v>
      </c>
      <c r="E588" s="3" t="s">
        <v>51</v>
      </c>
      <c r="F588" s="3" t="s">
        <v>413</v>
      </c>
      <c r="G588" s="3" t="s">
        <v>12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">
        <v>45488.0</v>
      </c>
      <c r="B589" s="5" t="s">
        <v>1188</v>
      </c>
      <c r="C589" s="3" t="s">
        <v>1189</v>
      </c>
      <c r="D589" s="3" t="str">
        <f>IFERROR(__xludf.DUMMYFUNCTION("REGEXEXTRACT(C589,""[A-Z]{2,}"")"),"EA")</f>
        <v>EA</v>
      </c>
      <c r="E589" s="3" t="s">
        <v>11</v>
      </c>
      <c r="F589" s="3" t="s">
        <v>1190</v>
      </c>
      <c r="G589" s="3" t="s">
        <v>84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>
        <v>45488.0</v>
      </c>
      <c r="B590" s="5" t="s">
        <v>1191</v>
      </c>
      <c r="C590" s="3" t="s">
        <v>1192</v>
      </c>
      <c r="D590" s="3" t="str">
        <f>IFERROR(__xludf.DUMMYFUNCTION("REGEXEXTRACT(C590,""[A-Z]{2,}"")"),"EA")</f>
        <v>EA</v>
      </c>
      <c r="E590" s="3" t="s">
        <v>959</v>
      </c>
      <c r="F590" s="3" t="s">
        <v>55</v>
      </c>
      <c r="G590" s="3" t="s">
        <v>12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>
        <v>45488.0</v>
      </c>
      <c r="B591" s="5" t="s">
        <v>1193</v>
      </c>
      <c r="C591" s="3" t="s">
        <v>1194</v>
      </c>
      <c r="D591" s="3" t="str">
        <f>IFERROR(__xludf.DUMMYFUNCTION("REGEXEXTRACT(C591,""[A-Z]{2,}"")"),"GDP")</f>
        <v>GDP</v>
      </c>
      <c r="E591" s="3" t="s">
        <v>44</v>
      </c>
      <c r="F591" s="3" t="s">
        <v>1195</v>
      </c>
      <c r="G591" s="3" t="s">
        <v>84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>
        <v>45488.0</v>
      </c>
      <c r="B592" s="5" t="s">
        <v>1196</v>
      </c>
      <c r="C592" s="3" t="s">
        <v>1197</v>
      </c>
      <c r="D592" s="3" t="s">
        <v>863</v>
      </c>
      <c r="E592" s="3" t="s">
        <v>404</v>
      </c>
      <c r="F592" s="3" t="s">
        <v>1198</v>
      </c>
      <c r="G592" s="6" t="s">
        <v>17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>
        <v>45488.0</v>
      </c>
      <c r="B593" s="5" t="s">
        <v>1199</v>
      </c>
      <c r="C593" s="3" t="s">
        <v>1200</v>
      </c>
      <c r="D593" s="3" t="str">
        <f>IFERROR(__xludf.DUMMYFUNCTION("REGEXEXTRACT(C593,""[A-Z]{2,}"")"),"EA")</f>
        <v>EA</v>
      </c>
      <c r="E593" s="3" t="s">
        <v>148</v>
      </c>
      <c r="F593" s="3" t="s">
        <v>1201</v>
      </c>
      <c r="G593" s="3" t="s">
        <v>84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>
        <v>45488.0</v>
      </c>
      <c r="B594" s="5" t="s">
        <v>1202</v>
      </c>
      <c r="C594" s="3" t="s">
        <v>1203</v>
      </c>
      <c r="D594" s="3" t="str">
        <f>IFERROR(__xludf.DUMMYFUNCTION("REGEXEXTRACT(C594,""[A-Z]{2,}"")"),"EA")</f>
        <v>EA</v>
      </c>
      <c r="E594" s="3" t="s">
        <v>1135</v>
      </c>
      <c r="F594" s="3" t="s">
        <v>682</v>
      </c>
      <c r="G594" s="3" t="s">
        <v>12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>
        <v>45488.0</v>
      </c>
      <c r="B595" s="5" t="s">
        <v>1204</v>
      </c>
      <c r="C595" s="3" t="s">
        <v>1205</v>
      </c>
      <c r="D595" s="3" t="str">
        <f>IFERROR(__xludf.DUMMYFUNCTION("REGEXEXTRACT(C595,""[A-Z]{2,}"")"),"NEO")</f>
        <v>NEO</v>
      </c>
      <c r="E595" s="3" t="s">
        <v>969</v>
      </c>
      <c r="F595" s="3" t="s">
        <v>11</v>
      </c>
      <c r="G595" s="3" t="s">
        <v>12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>
        <v>45488.0</v>
      </c>
      <c r="B596" s="5" t="s">
        <v>1204</v>
      </c>
      <c r="C596" s="3" t="s">
        <v>1205</v>
      </c>
      <c r="D596" s="3" t="str">
        <f>IFERROR(__xludf.DUMMYFUNCTION("REGEXEXTRACT(C596,""[A-Z]{2,}"")"),"NEO")</f>
        <v>NEO</v>
      </c>
      <c r="E596" s="3" t="s">
        <v>98</v>
      </c>
      <c r="F596" s="3" t="s">
        <v>31</v>
      </c>
      <c r="G596" s="3" t="s">
        <v>12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>
        <v>45487.0</v>
      </c>
      <c r="B597" s="5" t="s">
        <v>1206</v>
      </c>
      <c r="C597" s="3" t="s">
        <v>1207</v>
      </c>
      <c r="D597" s="3" t="str">
        <f>IFERROR(__xludf.DUMMYFUNCTION("REGEXEXTRACT(C597,""[A-Z]{2,}"")"),"EA")</f>
        <v>EA</v>
      </c>
      <c r="E597" s="3" t="s">
        <v>44</v>
      </c>
      <c r="F597" s="3" t="s">
        <v>1208</v>
      </c>
      <c r="G597" s="6" t="s">
        <v>17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">
        <v>45487.0</v>
      </c>
      <c r="B598" s="5" t="s">
        <v>1206</v>
      </c>
      <c r="C598" s="3" t="s">
        <v>1207</v>
      </c>
      <c r="D598" s="3" t="str">
        <f>IFERROR(__xludf.DUMMYFUNCTION("REGEXEXTRACT(C598,""[A-Z]{2,}"")"),"EA")</f>
        <v>EA</v>
      </c>
      <c r="E598" s="3" t="s">
        <v>1209</v>
      </c>
      <c r="F598" s="3" t="s">
        <v>484</v>
      </c>
      <c r="G598" s="3" t="s">
        <v>12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">
        <v>45487.0</v>
      </c>
      <c r="B599" s="5" t="s">
        <v>1210</v>
      </c>
      <c r="C599" s="3" t="s">
        <v>1211</v>
      </c>
      <c r="D599" s="3" t="str">
        <f>IFERROR(__xludf.DUMMYFUNCTION("REGEXEXTRACT(C599,""[A-Z]{2,}"")"),"EA")</f>
        <v>EA</v>
      </c>
      <c r="E599" s="3" t="s">
        <v>959</v>
      </c>
      <c r="F599" s="3" t="s">
        <v>55</v>
      </c>
      <c r="G599" s="3" t="s">
        <v>12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">
        <v>45487.0</v>
      </c>
      <c r="B600" s="5" t="s">
        <v>1210</v>
      </c>
      <c r="C600" s="3" t="s">
        <v>1211</v>
      </c>
      <c r="D600" s="3" t="str">
        <f>IFERROR(__xludf.DUMMYFUNCTION("REGEXEXTRACT(C600,""[A-Z]{2,}"")"),"EA")</f>
        <v>EA</v>
      </c>
      <c r="E600" s="3" t="s">
        <v>1017</v>
      </c>
      <c r="F600" s="3" t="s">
        <v>134</v>
      </c>
      <c r="G600" s="3" t="s">
        <v>12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4">
        <v>45487.0</v>
      </c>
      <c r="B601" s="5" t="s">
        <v>1210</v>
      </c>
      <c r="C601" s="3" t="s">
        <v>1211</v>
      </c>
      <c r="D601" s="3" t="str">
        <f>IFERROR(__xludf.DUMMYFUNCTION("REGEXEXTRACT(C601,""[A-Z]{2,}"")"),"EA")</f>
        <v>EA</v>
      </c>
      <c r="E601" s="3" t="s">
        <v>141</v>
      </c>
      <c r="F601" s="3" t="s">
        <v>1212</v>
      </c>
      <c r="G601" s="3" t="s">
        <v>12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4">
        <v>45487.0</v>
      </c>
      <c r="B602" s="5" t="s">
        <v>1213</v>
      </c>
      <c r="C602" s="3" t="s">
        <v>1214</v>
      </c>
      <c r="D602" s="3" t="str">
        <f>IFERROR(__xludf.DUMMYFUNCTION("REGEXEXTRACT(C602,""[A-Z]{2,}"")"),"SET")</f>
        <v>SET</v>
      </c>
      <c r="E602" s="3" t="s">
        <v>1215</v>
      </c>
      <c r="F602" s="3" t="s">
        <v>388</v>
      </c>
      <c r="G602" s="3" t="s">
        <v>12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>
        <v>45487.0</v>
      </c>
      <c r="B603" s="5" t="s">
        <v>1213</v>
      </c>
      <c r="C603" s="3" t="s">
        <v>1214</v>
      </c>
      <c r="D603" s="3" t="str">
        <f>IFERROR(__xludf.DUMMYFUNCTION("REGEXEXTRACT(C603,""[A-Z]{2,}"")"),"SET")</f>
        <v>SET</v>
      </c>
      <c r="E603" s="3" t="s">
        <v>969</v>
      </c>
      <c r="F603" s="3" t="s">
        <v>11</v>
      </c>
      <c r="G603" s="3" t="s">
        <v>12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">
        <v>45486.0</v>
      </c>
      <c r="B604" s="5" t="s">
        <v>1216</v>
      </c>
      <c r="C604" s="3" t="s">
        <v>1217</v>
      </c>
      <c r="D604" s="3" t="str">
        <f>IFERROR(__xludf.DUMMYFUNCTION("REGEXEXTRACT(C604,""[A-Z]{2,}"")"),"MAJOR")</f>
        <v>MAJOR</v>
      </c>
      <c r="E604" s="3" t="s">
        <v>426</v>
      </c>
      <c r="F604" s="3" t="s">
        <v>1218</v>
      </c>
      <c r="G604" s="3" t="s">
        <v>84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>
        <v>45485.0</v>
      </c>
      <c r="B605" s="5" t="s">
        <v>1219</v>
      </c>
      <c r="C605" s="3" t="s">
        <v>1220</v>
      </c>
      <c r="D605" s="3" t="str">
        <f>IFERROR(__xludf.DUMMYFUNCTION("REGEXEXTRACT(C605,""[A-Z]{2,}"")"),"AIS")</f>
        <v>AIS</v>
      </c>
      <c r="E605" s="3" t="s">
        <v>40</v>
      </c>
      <c r="F605" s="3" t="s">
        <v>1221</v>
      </c>
      <c r="G605" s="3" t="s">
        <v>12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">
        <v>45485.0</v>
      </c>
      <c r="B606" s="5" t="s">
        <v>1222</v>
      </c>
      <c r="C606" s="3" t="s">
        <v>1223</v>
      </c>
      <c r="D606" s="3" t="str">
        <f>IFERROR(__xludf.DUMMYFUNCTION("REGEXEXTRACT(C606,""[A-Z]{2,}"")"),"GGC")</f>
        <v>GGC</v>
      </c>
      <c r="E606" s="3" t="s">
        <v>735</v>
      </c>
      <c r="F606" s="3" t="s">
        <v>231</v>
      </c>
      <c r="G606" s="3" t="s">
        <v>17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">
        <v>45485.0</v>
      </c>
      <c r="B607" s="5" t="s">
        <v>1222</v>
      </c>
      <c r="C607" s="3" t="s">
        <v>1223</v>
      </c>
      <c r="D607" s="3" t="str">
        <f>IFERROR(__xludf.DUMMYFUNCTION("REGEXEXTRACT(C607,""[A-Z]{2,}"")"),"GGC")</f>
        <v>GGC</v>
      </c>
      <c r="E607" s="3" t="s">
        <v>735</v>
      </c>
      <c r="F607" s="3" t="s">
        <v>231</v>
      </c>
      <c r="G607" s="3" t="s">
        <v>17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">
        <v>45485.0</v>
      </c>
      <c r="B608" s="5" t="s">
        <v>1224</v>
      </c>
      <c r="C608" s="3" t="s">
        <v>1225</v>
      </c>
      <c r="D608" s="3" t="str">
        <f>IFERROR(__xludf.DUMMYFUNCTION("REGEXEXTRACT(C608,""[A-Z]{2,}"")"),"HANA")</f>
        <v>HANA</v>
      </c>
      <c r="E608" s="3" t="s">
        <v>83</v>
      </c>
      <c r="F608" s="3" t="s">
        <v>1226</v>
      </c>
      <c r="G608" s="3" t="s">
        <v>84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">
        <v>45485.0</v>
      </c>
      <c r="B609" s="5" t="s">
        <v>1224</v>
      </c>
      <c r="C609" s="3" t="s">
        <v>1225</v>
      </c>
      <c r="D609" s="3" t="str">
        <f>IFERROR(__xludf.DUMMYFUNCTION("REGEXEXTRACT(C609,""[A-Z]{2,}"")"),"HANA")</f>
        <v>HANA</v>
      </c>
      <c r="E609" s="3" t="s">
        <v>124</v>
      </c>
      <c r="F609" s="3" t="s">
        <v>1227</v>
      </c>
      <c r="G609" s="3" t="s">
        <v>84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">
        <v>45485.0</v>
      </c>
      <c r="B610" s="5" t="s">
        <v>1228</v>
      </c>
      <c r="C610" s="3" t="s">
        <v>1229</v>
      </c>
      <c r="D610" s="3" t="str">
        <f>IFERROR(__xludf.DUMMYFUNCTION("REGEXEXTRACT(C610,""[A-Z]{2,}"")"),"EA")</f>
        <v>EA</v>
      </c>
      <c r="E610" s="3" t="s">
        <v>99</v>
      </c>
      <c r="F610" s="3" t="s">
        <v>191</v>
      </c>
      <c r="G610" s="3" t="s">
        <v>17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4">
        <v>45485.0</v>
      </c>
      <c r="B611" s="5" t="s">
        <v>1230</v>
      </c>
      <c r="C611" s="3" t="s">
        <v>1231</v>
      </c>
      <c r="D611" s="3" t="str">
        <f>IFERROR(__xludf.DUMMYFUNCTION("REGEXEXTRACT(C611,""[A-Z]{2,}"")"),"SET")</f>
        <v>SET</v>
      </c>
      <c r="E611" s="3" t="s">
        <v>1232</v>
      </c>
      <c r="F611" s="3" t="s">
        <v>1233</v>
      </c>
      <c r="G611" s="3" t="s">
        <v>12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4">
        <v>45485.0</v>
      </c>
      <c r="B612" s="5" t="s">
        <v>1230</v>
      </c>
      <c r="C612" s="3" t="s">
        <v>1231</v>
      </c>
      <c r="D612" s="3" t="str">
        <f>IFERROR(__xludf.DUMMYFUNCTION("REGEXEXTRACT(C612,""[A-Z]{2,}"")"),"SET")</f>
        <v>SET</v>
      </c>
      <c r="E612" s="3" t="s">
        <v>70</v>
      </c>
      <c r="F612" s="3" t="s">
        <v>1234</v>
      </c>
      <c r="G612" s="3" t="s">
        <v>12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>
        <v>45485.0</v>
      </c>
      <c r="B613" s="5" t="s">
        <v>1235</v>
      </c>
      <c r="C613" s="3" t="s">
        <v>1236</v>
      </c>
      <c r="D613" s="3" t="str">
        <f>IFERROR(__xludf.DUMMYFUNCTION("REGEXEXTRACT(C613,""[A-Z]{2,}"")"),"SAAM")</f>
        <v>SAAM</v>
      </c>
      <c r="E613" s="3" t="s">
        <v>1237</v>
      </c>
      <c r="F613" s="3" t="s">
        <v>359</v>
      </c>
      <c r="G613" s="3" t="s">
        <v>12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">
        <v>45485.0</v>
      </c>
      <c r="B614" s="5" t="s">
        <v>1235</v>
      </c>
      <c r="C614" s="3" t="s">
        <v>1236</v>
      </c>
      <c r="D614" s="3" t="str">
        <f>IFERROR(__xludf.DUMMYFUNCTION("REGEXEXTRACT(C614,""[A-Z]{2,}"")"),"SAAM")</f>
        <v>SAAM</v>
      </c>
      <c r="E614" s="3" t="s">
        <v>359</v>
      </c>
      <c r="F614" s="3" t="s">
        <v>915</v>
      </c>
      <c r="G614" s="3" t="s">
        <v>12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">
        <v>45484.0</v>
      </c>
      <c r="B615" s="5" t="s">
        <v>1238</v>
      </c>
      <c r="C615" s="3" t="s">
        <v>1239</v>
      </c>
      <c r="D615" s="3" t="str">
        <f>IFERROR(__xludf.DUMMYFUNCTION("REGEXEXTRACT(C615,""[A-Z]{2,}"")"),"EA")</f>
        <v>EA</v>
      </c>
      <c r="E615" s="3" t="s">
        <v>1240</v>
      </c>
      <c r="F615" s="3" t="s">
        <v>1241</v>
      </c>
      <c r="G615" s="3" t="s">
        <v>17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">
        <v>45484.0</v>
      </c>
      <c r="B616" s="5" t="s">
        <v>1242</v>
      </c>
      <c r="C616" s="3" t="s">
        <v>1243</v>
      </c>
      <c r="D616" s="3" t="str">
        <f>IFERROR(__xludf.DUMMYFUNCTION("REGEXEXTRACT(C616,""[A-Z]{2,}"")"),"CPALL")</f>
        <v>CPALL</v>
      </c>
      <c r="E616" s="3" t="s">
        <v>44</v>
      </c>
      <c r="F616" s="3" t="s">
        <v>299</v>
      </c>
      <c r="G616" s="3" t="s">
        <v>12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">
        <v>45484.0</v>
      </c>
      <c r="B617" s="5" t="s">
        <v>1244</v>
      </c>
      <c r="C617" s="3" t="s">
        <v>1245</v>
      </c>
      <c r="D617" s="3" t="str">
        <f>IFERROR(__xludf.DUMMYFUNCTION("REGEXEXTRACT(C617,""[A-Z]{2,}"")"),"EA")</f>
        <v>EA</v>
      </c>
      <c r="E617" s="3" t="s">
        <v>61</v>
      </c>
      <c r="F617" s="3" t="s">
        <v>1246</v>
      </c>
      <c r="G617" s="3" t="s">
        <v>12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">
        <v>45484.0</v>
      </c>
      <c r="B618" s="5" t="s">
        <v>1244</v>
      </c>
      <c r="C618" s="3" t="s">
        <v>1245</v>
      </c>
      <c r="D618" s="3" t="str">
        <f>IFERROR(__xludf.DUMMYFUNCTION("REGEXEXTRACT(C618,""[A-Z]{2,}"")"),"EA")</f>
        <v>EA</v>
      </c>
      <c r="E618" s="3" t="s">
        <v>61</v>
      </c>
      <c r="F618" s="3" t="s">
        <v>63</v>
      </c>
      <c r="G618" s="3" t="s">
        <v>12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">
        <v>45484.0</v>
      </c>
      <c r="B619" s="5" t="s">
        <v>1247</v>
      </c>
      <c r="C619" s="3" t="s">
        <v>1248</v>
      </c>
      <c r="D619" s="3" t="str">
        <f>IFERROR(__xludf.DUMMYFUNCTION("REGEXEXTRACT(C619,""[A-Z]{2,}"")"),"SAAM")</f>
        <v>SAAM</v>
      </c>
      <c r="E619" s="3" t="s">
        <v>519</v>
      </c>
      <c r="F619" s="3" t="s">
        <v>299</v>
      </c>
      <c r="G619" s="3" t="s">
        <v>12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">
        <v>45484.0</v>
      </c>
      <c r="B620" s="5" t="s">
        <v>1249</v>
      </c>
      <c r="C620" s="3" t="s">
        <v>1250</v>
      </c>
      <c r="D620" s="3" t="str">
        <f>IFERROR(__xludf.DUMMYFUNCTION("REGEXEXTRACT(C620,""[A-Z]{2,}"")"),"STARK")</f>
        <v>STARK</v>
      </c>
      <c r="E620" s="10" t="s">
        <v>1251</v>
      </c>
      <c r="F620" s="10" t="s">
        <v>1252</v>
      </c>
      <c r="G620" s="3" t="s">
        <v>84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">
        <v>45483.0</v>
      </c>
      <c r="B621" s="5" t="s">
        <v>1253</v>
      </c>
      <c r="C621" s="3" t="s">
        <v>1254</v>
      </c>
      <c r="D621" s="3" t="str">
        <f>IFERROR(__xludf.DUMMYFUNCTION("REGEXEXTRACT(C621,""[A-Z]{2,}"")"),"SBNEXT")</f>
        <v>SBNEXT</v>
      </c>
      <c r="E621" s="3" t="s">
        <v>1255</v>
      </c>
      <c r="F621" s="3" t="s">
        <v>1256</v>
      </c>
      <c r="G621" s="3" t="s">
        <v>84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">
        <v>45483.0</v>
      </c>
      <c r="B622" s="5" t="s">
        <v>1257</v>
      </c>
      <c r="C622" s="3" t="s">
        <v>1258</v>
      </c>
      <c r="D622" s="3" t="str">
        <f>IFERROR(__xludf.DUMMYFUNCTION("REGEXEXTRACT(C622,""[A-Z]{2,}"")"),"SETHD")</f>
        <v>SETHD</v>
      </c>
      <c r="E622" s="3" t="s">
        <v>1259</v>
      </c>
      <c r="F622" s="3" t="s">
        <v>309</v>
      </c>
      <c r="G622" s="3" t="s">
        <v>12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4">
        <v>45483.0</v>
      </c>
      <c r="B623" s="5" t="s">
        <v>1260</v>
      </c>
      <c r="C623" s="3" t="s">
        <v>1261</v>
      </c>
      <c r="D623" s="3" t="str">
        <f>IFERROR(__xludf.DUMMYFUNCTION("REGEXEXTRACT(C623,""[A-Z]{2,}"")"),"YGG")</f>
        <v>YGG</v>
      </c>
      <c r="E623" s="10" t="s">
        <v>25</v>
      </c>
      <c r="F623" s="3" t="s">
        <v>1262</v>
      </c>
      <c r="G623" s="3" t="s">
        <v>17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4">
        <v>45483.0</v>
      </c>
      <c r="B624" s="5" t="s">
        <v>1263</v>
      </c>
      <c r="C624" s="3" t="s">
        <v>1264</v>
      </c>
      <c r="D624" s="3" t="str">
        <f>IFERROR(__xludf.DUMMYFUNCTION("REGEXEXTRACT(C624,""[A-Z]{2,}"")"),"STARK")</f>
        <v>STARK</v>
      </c>
      <c r="E624" s="3" t="s">
        <v>1265</v>
      </c>
      <c r="F624" s="3" t="s">
        <v>1266</v>
      </c>
      <c r="G624" s="3" t="s">
        <v>84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4">
        <v>45483.0</v>
      </c>
      <c r="B625" s="5" t="s">
        <v>1267</v>
      </c>
      <c r="C625" s="3" t="s">
        <v>1268</v>
      </c>
      <c r="D625" s="3" t="str">
        <f>IFERROR(__xludf.DUMMYFUNCTION("REGEXEXTRACT(C625,""[A-Z]{2,}"")"),"BCH")</f>
        <v>BCH</v>
      </c>
      <c r="E625" s="10" t="s">
        <v>1269</v>
      </c>
      <c r="F625" s="3" t="s">
        <v>1270</v>
      </c>
      <c r="G625" s="3" t="s">
        <v>84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">
        <v>45483.0</v>
      </c>
      <c r="B626" s="5" t="s">
        <v>1267</v>
      </c>
      <c r="C626" s="3" t="s">
        <v>1268</v>
      </c>
      <c r="D626" s="3" t="str">
        <f>IFERROR(__xludf.DUMMYFUNCTION("REGEXEXTRACT(C626,""[A-Z]{2,}"")"),"BCH")</f>
        <v>BCH</v>
      </c>
      <c r="E626" s="3" t="s">
        <v>1269</v>
      </c>
      <c r="F626" s="3" t="s">
        <v>1270</v>
      </c>
      <c r="G626" s="3" t="s">
        <v>84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>
        <v>45483.0</v>
      </c>
      <c r="B627" s="5" t="s">
        <v>1267</v>
      </c>
      <c r="C627" s="3" t="s">
        <v>1268</v>
      </c>
      <c r="D627" s="3" t="str">
        <f>IFERROR(__xludf.DUMMYFUNCTION("REGEXEXTRACT(C627,""[A-Z]{2,}"")"),"BCH")</f>
        <v>BCH</v>
      </c>
      <c r="E627" s="3" t="s">
        <v>1269</v>
      </c>
      <c r="F627" s="3" t="s">
        <v>1270</v>
      </c>
      <c r="G627" s="3" t="s">
        <v>84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">
        <v>45483.0</v>
      </c>
      <c r="B628" s="5" t="s">
        <v>1267</v>
      </c>
      <c r="C628" s="3" t="s">
        <v>1268</v>
      </c>
      <c r="D628" s="3" t="str">
        <f>IFERROR(__xludf.DUMMYFUNCTION("REGEXEXTRACT(C628,""[A-Z]{2,}"")"),"BCH")</f>
        <v>BCH</v>
      </c>
      <c r="E628" s="3" t="s">
        <v>1269</v>
      </c>
      <c r="F628" s="3" t="s">
        <v>1270</v>
      </c>
      <c r="G628" s="3" t="s">
        <v>84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>
        <v>45483.0</v>
      </c>
      <c r="B629" s="5" t="s">
        <v>1271</v>
      </c>
      <c r="C629" s="3" t="s">
        <v>1272</v>
      </c>
      <c r="D629" s="3" t="str">
        <f>IFERROR(__xludf.DUMMYFUNCTION("REGEXEXTRACT(C629,""[A-Z]{2,}"")"),"FETCO")</f>
        <v>FETCO</v>
      </c>
      <c r="E629" s="3" t="s">
        <v>910</v>
      </c>
      <c r="F629" s="3" t="s">
        <v>879</v>
      </c>
      <c r="G629" s="3" t="s">
        <v>17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">
        <v>45483.0</v>
      </c>
      <c r="B630" s="5" t="s">
        <v>1273</v>
      </c>
      <c r="C630" s="3" t="s">
        <v>1274</v>
      </c>
      <c r="D630" s="3" t="str">
        <f>IFERROR(__xludf.DUMMYFUNCTION("REGEXEXTRACT(C630,""[A-Z]{2,}"")"),"XPG")</f>
        <v>XPG</v>
      </c>
      <c r="E630" s="3" t="s">
        <v>1275</v>
      </c>
      <c r="F630" s="3" t="s">
        <v>1276</v>
      </c>
      <c r="G630" s="3" t="s">
        <v>84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">
        <v>45483.0</v>
      </c>
      <c r="B631" s="5" t="s">
        <v>1277</v>
      </c>
      <c r="C631" s="3" t="s">
        <v>1278</v>
      </c>
      <c r="D631" s="3" t="str">
        <f>IFERROR(__xludf.DUMMYFUNCTION("REGEXEXTRACT(C631,""[A-Z]{2,}"")"),"LIBFAM")</f>
        <v>LIBFAM</v>
      </c>
      <c r="E631" s="3" t="s">
        <v>1279</v>
      </c>
      <c r="F631" s="3" t="s">
        <v>524</v>
      </c>
      <c r="G631" s="3" t="s">
        <v>12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">
        <v>45483.0</v>
      </c>
      <c r="B632" s="5" t="s">
        <v>1280</v>
      </c>
      <c r="C632" s="3" t="s">
        <v>1281</v>
      </c>
      <c r="D632" s="3" t="str">
        <f>IFERROR(__xludf.DUMMYFUNCTION("REGEXEXTRACT(C632,""[A-Z]{2,}"")"),"TRUE")</f>
        <v>TRUE</v>
      </c>
      <c r="E632" s="3" t="s">
        <v>61</v>
      </c>
      <c r="F632" s="3" t="s">
        <v>947</v>
      </c>
      <c r="G632" s="3" t="s">
        <v>12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">
        <v>45483.0</v>
      </c>
      <c r="B633" s="5" t="s">
        <v>1280</v>
      </c>
      <c r="C633" s="3" t="s">
        <v>1281</v>
      </c>
      <c r="D633" s="3" t="str">
        <f>IFERROR(__xludf.DUMMYFUNCTION("REGEXEXTRACT(C633,""[A-Z]{2,}"")"),"TRUE")</f>
        <v>TRUE</v>
      </c>
      <c r="E633" s="3" t="s">
        <v>61</v>
      </c>
      <c r="F633" s="3" t="s">
        <v>947</v>
      </c>
      <c r="G633" s="3" t="s">
        <v>12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">
        <v>45483.0</v>
      </c>
      <c r="B634" s="5" t="s">
        <v>1282</v>
      </c>
      <c r="C634" s="3" t="s">
        <v>1283</v>
      </c>
      <c r="D634" s="3" t="str">
        <f>IFERROR(__xludf.DUMMYFUNCTION("REGEXEXTRACT(C634,""[A-Z]{2,}"")"),"VBYOND")</f>
        <v>VBYOND</v>
      </c>
      <c r="E634" s="3" t="s">
        <v>34</v>
      </c>
      <c r="F634" s="3" t="s">
        <v>70</v>
      </c>
      <c r="G634" s="3" t="s">
        <v>17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">
        <v>45483.0</v>
      </c>
      <c r="B635" s="5" t="s">
        <v>1282</v>
      </c>
      <c r="C635" s="3" t="s">
        <v>1283</v>
      </c>
      <c r="D635" s="3" t="str">
        <f>IFERROR(__xludf.DUMMYFUNCTION("REGEXEXTRACT(C635,""[A-Z]{2,}"")"),"VBYOND")</f>
        <v>VBYOND</v>
      </c>
      <c r="E635" s="3" t="s">
        <v>34</v>
      </c>
      <c r="F635" s="3" t="s">
        <v>70</v>
      </c>
      <c r="G635" s="3" t="s">
        <v>12</v>
      </c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4">
        <v>45482.0</v>
      </c>
      <c r="B636" s="5" t="s">
        <v>1284</v>
      </c>
      <c r="C636" s="3" t="s">
        <v>1285</v>
      </c>
      <c r="D636" s="3" t="str">
        <f>IFERROR(__xludf.DUMMYFUNCTION("REGEXEXTRACT(C636,""[A-Z]{2,}"")"),"AO")</f>
        <v>AO</v>
      </c>
      <c r="E636" s="3" t="s">
        <v>1286</v>
      </c>
      <c r="F636" s="3" t="s">
        <v>1287</v>
      </c>
      <c r="G636" s="3" t="s">
        <v>84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4">
        <v>45482.0</v>
      </c>
      <c r="B637" s="5" t="s">
        <v>1288</v>
      </c>
      <c r="C637" s="3" t="s">
        <v>1289</v>
      </c>
      <c r="D637" s="3" t="str">
        <f>IFERROR(__xludf.DUMMYFUNCTION("REGEXEXTRACT(C637,""[A-Z]{2,}"")"),"YGG")</f>
        <v>YGG</v>
      </c>
      <c r="E637" s="3" t="s">
        <v>181</v>
      </c>
      <c r="F637" s="3" t="s">
        <v>1290</v>
      </c>
      <c r="G637" s="3" t="s">
        <v>17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">
        <v>45482.0</v>
      </c>
      <c r="B638" s="5" t="s">
        <v>1291</v>
      </c>
      <c r="C638" s="3" t="s">
        <v>1292</v>
      </c>
      <c r="D638" s="3" t="str">
        <f>IFERROR(__xludf.DUMMYFUNCTION("REGEXEXTRACT(C638,""[A-Z]{2,}"")"),"SQ")</f>
        <v>SQ</v>
      </c>
      <c r="E638" s="3" t="s">
        <v>1078</v>
      </c>
      <c r="F638" s="3" t="s">
        <v>1293</v>
      </c>
      <c r="G638" s="3" t="s">
        <v>84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">
        <v>45482.0</v>
      </c>
      <c r="B639" s="5" t="s">
        <v>1294</v>
      </c>
      <c r="C639" s="3" t="s">
        <v>1295</v>
      </c>
      <c r="D639" s="3" t="str">
        <f>IFERROR(__xludf.DUMMYFUNCTION("REGEXEXTRACT(C639,""[A-Z]{2,}"")"),"CPF")</f>
        <v>CPF</v>
      </c>
      <c r="E639" s="3" t="s">
        <v>1185</v>
      </c>
      <c r="F639" s="3" t="s">
        <v>1296</v>
      </c>
      <c r="G639" s="3" t="s">
        <v>12</v>
      </c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">
        <v>45482.0</v>
      </c>
      <c r="B640" s="5" t="s">
        <v>1297</v>
      </c>
      <c r="C640" s="3" t="s">
        <v>1298</v>
      </c>
      <c r="D640" s="3" t="str">
        <f>IFERROR(__xludf.DUMMYFUNCTION("REGEXEXTRACT(C640,""[A-Z]{2,}"")"),"TTA")</f>
        <v>TTA</v>
      </c>
      <c r="E640" s="3" t="s">
        <v>1299</v>
      </c>
      <c r="F640" s="3" t="s">
        <v>1300</v>
      </c>
      <c r="G640" s="3" t="s">
        <v>12</v>
      </c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">
        <v>45482.0</v>
      </c>
      <c r="B641" s="5" t="s">
        <v>1301</v>
      </c>
      <c r="C641" s="3" t="s">
        <v>1302</v>
      </c>
      <c r="D641" s="3" t="str">
        <f>IFERROR(__xludf.DUMMYFUNCTION("REGEXEXTRACT(C641,""[A-Z]{2,}"")"),"ALPHAX")</f>
        <v>ALPHAX</v>
      </c>
      <c r="E641" s="3" t="s">
        <v>1303</v>
      </c>
      <c r="F641" s="3" t="s">
        <v>1304</v>
      </c>
      <c r="G641" s="3" t="s">
        <v>12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">
        <v>45482.0</v>
      </c>
      <c r="B642" s="5" t="s">
        <v>1305</v>
      </c>
      <c r="C642" s="3" t="s">
        <v>1306</v>
      </c>
      <c r="D642" s="3" t="str">
        <f>IFERROR(__xludf.DUMMYFUNCTION("REGEXEXTRACT(C642,""[A-Z]{2,}"")"),"SUPER")</f>
        <v>SUPER</v>
      </c>
      <c r="E642" s="3" t="s">
        <v>34</v>
      </c>
      <c r="F642" s="3" t="s">
        <v>136</v>
      </c>
      <c r="G642" s="3" t="s">
        <v>12</v>
      </c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">
        <v>45482.0</v>
      </c>
      <c r="B643" s="5" t="s">
        <v>1307</v>
      </c>
      <c r="C643" s="3" t="s">
        <v>1308</v>
      </c>
      <c r="D643" s="3" t="str">
        <f>IFERROR(__xludf.DUMMYFUNCTION("REGEXEXTRACT(C643,""[A-Z]{2,}"")"),"YGG")</f>
        <v>YGG</v>
      </c>
      <c r="E643" s="3" t="s">
        <v>1309</v>
      </c>
      <c r="F643" s="3" t="s">
        <v>1071</v>
      </c>
      <c r="G643" s="3" t="s">
        <v>84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>
        <v>45482.0</v>
      </c>
      <c r="B644" s="5" t="s">
        <v>1310</v>
      </c>
      <c r="C644" s="3" t="s">
        <v>1311</v>
      </c>
      <c r="D644" s="3" t="str">
        <f>IFERROR(__xludf.DUMMYFUNCTION("REGEXEXTRACT(C644,""[A-Z]{2,}"")"),"CHAO")</f>
        <v>CHAO</v>
      </c>
      <c r="E644" s="3" t="s">
        <v>30</v>
      </c>
      <c r="F644" s="3" t="s">
        <v>1312</v>
      </c>
      <c r="G644" s="3" t="s">
        <v>17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">
        <v>45482.0</v>
      </c>
      <c r="B645" s="5" t="s">
        <v>1313</v>
      </c>
      <c r="C645" s="3" t="s">
        <v>1314</v>
      </c>
      <c r="D645" s="3" t="str">
        <f>IFERROR(__xludf.DUMMYFUNCTION("REGEXEXTRACT(C645,""[A-Z]{2,}"")"),"CPI")</f>
        <v>CPI</v>
      </c>
      <c r="E645" s="10" t="s">
        <v>1234</v>
      </c>
      <c r="F645" s="10" t="s">
        <v>1315</v>
      </c>
      <c r="G645" s="3" t="s">
        <v>17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>
        <v>45481.0</v>
      </c>
      <c r="B646" s="5" t="s">
        <v>1316</v>
      </c>
      <c r="C646" s="3" t="s">
        <v>1317</v>
      </c>
      <c r="D646" s="3" t="str">
        <f>IFERROR(__xludf.DUMMYFUNCTION("REGEXEXTRACT(C646,""[A-Z]{2,}"")"),"SAMART")</f>
        <v>SAMART</v>
      </c>
      <c r="E646" s="3" t="s">
        <v>1036</v>
      </c>
      <c r="F646" s="3" t="s">
        <v>1318</v>
      </c>
      <c r="G646" s="3" t="s">
        <v>17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>
        <v>45481.0</v>
      </c>
      <c r="B647" s="5" t="s">
        <v>1319</v>
      </c>
      <c r="C647" s="3" t="s">
        <v>1320</v>
      </c>
      <c r="D647" s="3" t="str">
        <f>IFERROR(__xludf.DUMMYFUNCTION("REGEXEXTRACT(C647,""[A-Z]{2,}"")"),"IRPC")</f>
        <v>IRPC</v>
      </c>
      <c r="E647" s="10" t="s">
        <v>1321</v>
      </c>
      <c r="F647" s="3" t="s">
        <v>181</v>
      </c>
      <c r="G647" s="3" t="s">
        <v>17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4">
        <v>45481.0</v>
      </c>
      <c r="B648" s="5" t="s">
        <v>1322</v>
      </c>
      <c r="C648" s="3" t="s">
        <v>1323</v>
      </c>
      <c r="D648" s="3" t="str">
        <f>IFERROR(__xludf.DUMMYFUNCTION("REGEXEXTRACT(C648,""[A-Z]{2,}"")"),"CHAO")</f>
        <v>CHAO</v>
      </c>
      <c r="E648" s="3" t="s">
        <v>1324</v>
      </c>
      <c r="F648" s="3" t="s">
        <v>133</v>
      </c>
      <c r="G648" s="3" t="s">
        <v>12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4">
        <v>45481.0</v>
      </c>
      <c r="B649" s="5" t="s">
        <v>1325</v>
      </c>
      <c r="C649" s="3" t="s">
        <v>1326</v>
      </c>
      <c r="D649" s="3" t="str">
        <f>IFERROR(__xludf.DUMMYFUNCTION("REGEXEXTRACT(C649,""[A-Z]{2,}"")"),"NVDR")</f>
        <v>NVDR</v>
      </c>
      <c r="E649" s="3" t="s">
        <v>1327</v>
      </c>
      <c r="F649" s="3" t="s">
        <v>63</v>
      </c>
      <c r="G649" s="3" t="s">
        <v>12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">
        <v>45481.0</v>
      </c>
      <c r="B650" s="5" t="s">
        <v>1328</v>
      </c>
      <c r="C650" s="3" t="s">
        <v>1329</v>
      </c>
      <c r="D650" s="3" t="str">
        <f>IFERROR(__xludf.DUMMYFUNCTION("REGEXEXTRACT(C650,""[A-Z]{2,}"")"),"CPALL")</f>
        <v>CPALL</v>
      </c>
      <c r="E650" s="10" t="s">
        <v>1020</v>
      </c>
      <c r="F650" s="10" t="s">
        <v>31</v>
      </c>
      <c r="G650" s="3" t="s">
        <v>12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">
        <v>45481.0</v>
      </c>
      <c r="B651" s="5" t="s">
        <v>1328</v>
      </c>
      <c r="C651" s="3" t="s">
        <v>1329</v>
      </c>
      <c r="D651" s="3" t="str">
        <f>IFERROR(__xludf.DUMMYFUNCTION("REGEXEXTRACT(C651,""[A-Z]{2,}"")"),"CPALL")</f>
        <v>CPALL</v>
      </c>
      <c r="E651" s="3" t="s">
        <v>129</v>
      </c>
      <c r="F651" s="3" t="s">
        <v>386</v>
      </c>
      <c r="G651" s="3" t="s">
        <v>12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">
        <v>45481.0</v>
      </c>
      <c r="B652" s="5" t="s">
        <v>1330</v>
      </c>
      <c r="C652" s="3" t="s">
        <v>1331</v>
      </c>
      <c r="D652" s="3" t="str">
        <f>IFERROR(__xludf.DUMMYFUNCTION("REGEXEXTRACT(C652,""[A-Z]{2,}"")"),"YGG")</f>
        <v>YGG</v>
      </c>
      <c r="E652" s="3" t="s">
        <v>44</v>
      </c>
      <c r="F652" s="3" t="s">
        <v>1332</v>
      </c>
      <c r="G652" s="3" t="s">
        <v>84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">
        <v>45481.0</v>
      </c>
      <c r="B653" s="5" t="s">
        <v>1330</v>
      </c>
      <c r="C653" s="3" t="s">
        <v>1331</v>
      </c>
      <c r="D653" s="3" t="str">
        <f>IFERROR(__xludf.DUMMYFUNCTION("REGEXEXTRACT(C653,""[A-Z]{2,}"")"),"YGG")</f>
        <v>YGG</v>
      </c>
      <c r="E653" s="3" t="s">
        <v>867</v>
      </c>
      <c r="F653" s="3" t="s">
        <v>1333</v>
      </c>
      <c r="G653" s="3" t="s">
        <v>84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>
        <v>45481.0</v>
      </c>
      <c r="B654" s="5" t="s">
        <v>1334</v>
      </c>
      <c r="C654" s="3" t="s">
        <v>1335</v>
      </c>
      <c r="D654" s="3" t="s">
        <v>1027</v>
      </c>
      <c r="E654" s="3"/>
      <c r="F654" s="3" t="s">
        <v>1336</v>
      </c>
      <c r="G654" s="3" t="s">
        <v>84</v>
      </c>
      <c r="H654" s="3" t="s">
        <v>44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">
        <v>45481.0</v>
      </c>
      <c r="B655" s="5" t="s">
        <v>1334</v>
      </c>
      <c r="C655" s="3" t="s">
        <v>1335</v>
      </c>
      <c r="D655" s="3" t="s">
        <v>1027</v>
      </c>
      <c r="E655" s="3"/>
      <c r="F655" s="3" t="s">
        <v>1337</v>
      </c>
      <c r="G655" s="3" t="s">
        <v>84</v>
      </c>
      <c r="H655" s="3" t="s">
        <v>44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">
        <v>45481.0</v>
      </c>
      <c r="B656" s="5" t="s">
        <v>1338</v>
      </c>
      <c r="C656" s="3" t="s">
        <v>1339</v>
      </c>
      <c r="D656" s="3" t="str">
        <f>IFERROR(__xludf.DUMMYFUNCTION("REGEXEXTRACT(C656,""[A-Z]{2,}"")"),"NEX")</f>
        <v>NEX</v>
      </c>
      <c r="E656" s="3" t="s">
        <v>23</v>
      </c>
      <c r="F656" s="3" t="s">
        <v>1340</v>
      </c>
      <c r="G656" s="3" t="s">
        <v>84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">
        <v>45481.0</v>
      </c>
      <c r="B657" s="5" t="s">
        <v>1341</v>
      </c>
      <c r="C657" s="3" t="s">
        <v>1342</v>
      </c>
      <c r="D657" s="3" t="str">
        <f>IFERROR(__xludf.DUMMYFUNCTION("REGEXEXTRACT(C657,""[A-Z]{2,}"")"),"YGG")</f>
        <v>YGG</v>
      </c>
      <c r="E657" s="3" t="s">
        <v>1343</v>
      </c>
      <c r="F657" s="3" t="s">
        <v>1344</v>
      </c>
      <c r="G657" s="3" t="s">
        <v>84</v>
      </c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">
        <v>45481.0</v>
      </c>
      <c r="B658" s="5" t="s">
        <v>1345</v>
      </c>
      <c r="C658" s="3" t="s">
        <v>1346</v>
      </c>
      <c r="D658" s="3" t="str">
        <f>IFERROR(__xludf.DUMMYFUNCTION("REGEXEXTRACT(C658,""[A-Z]{2,}"")"),"EA")</f>
        <v>EA</v>
      </c>
      <c r="E658" s="3" t="s">
        <v>1240</v>
      </c>
      <c r="F658" s="3" t="s">
        <v>1347</v>
      </c>
      <c r="G658" s="3" t="s">
        <v>17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4">
        <v>45480.0</v>
      </c>
      <c r="B659" s="5" t="s">
        <v>1348</v>
      </c>
      <c r="C659" s="3" t="s">
        <v>1349</v>
      </c>
      <c r="D659" s="3" t="str">
        <f>IFERROR(__xludf.DUMMYFUNCTION("REGEXEXTRACT(C659,""[A-Z]{2,}"")"),"TU")</f>
        <v>TU</v>
      </c>
      <c r="E659" s="3" t="s">
        <v>1350</v>
      </c>
      <c r="F659" s="3" t="s">
        <v>164</v>
      </c>
      <c r="G659" s="3" t="s">
        <v>12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">
        <v>45480.0</v>
      </c>
      <c r="B660" s="5" t="s">
        <v>1348</v>
      </c>
      <c r="C660" s="3" t="s">
        <v>1349</v>
      </c>
      <c r="D660" s="3" t="str">
        <f>IFERROR(__xludf.DUMMYFUNCTION("REGEXEXTRACT(C660,""[A-Z]{2,}"")"),"TU")</f>
        <v>TU</v>
      </c>
      <c r="E660" s="3" t="s">
        <v>1350</v>
      </c>
      <c r="F660" s="3" t="s">
        <v>164</v>
      </c>
      <c r="G660" s="3" t="s">
        <v>12</v>
      </c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4">
        <v>45479.0</v>
      </c>
      <c r="B661" s="5" t="s">
        <v>1351</v>
      </c>
      <c r="C661" s="3" t="s">
        <v>1352</v>
      </c>
      <c r="D661" s="10" t="str">
        <f>IFERROR(__xludf.DUMMYFUNCTION("REGEXEXTRACT(C661,""[A-Z]{2,}"")"),"YGG")</f>
        <v>YGG</v>
      </c>
      <c r="E661" s="3" t="s">
        <v>1353</v>
      </c>
      <c r="F661" s="3" t="s">
        <v>124</v>
      </c>
      <c r="G661" s="3" t="s">
        <v>84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>
        <v>45478.0</v>
      </c>
      <c r="B662" s="5" t="s">
        <v>1354</v>
      </c>
      <c r="C662" s="3" t="s">
        <v>1355</v>
      </c>
      <c r="D662" s="3" t="str">
        <f>IFERROR(__xludf.DUMMYFUNCTION("REGEXEXTRACT(C662,""[A-Z]{2,}"")"),"MGI")</f>
        <v>MGI</v>
      </c>
      <c r="E662" s="3" t="s">
        <v>99</v>
      </c>
      <c r="F662" s="3" t="s">
        <v>1356</v>
      </c>
      <c r="G662" s="3" t="s">
        <v>12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>
        <v>45478.0</v>
      </c>
      <c r="B663" s="5" t="s">
        <v>1357</v>
      </c>
      <c r="C663" s="3" t="s">
        <v>1358</v>
      </c>
      <c r="D663" s="3" t="str">
        <f>IFERROR(__xludf.DUMMYFUNCTION("REGEXEXTRACT(C663,""[A-Z]{2,}"")"),"BBL")</f>
        <v>BBL</v>
      </c>
      <c r="E663" s="3" t="s">
        <v>1359</v>
      </c>
      <c r="F663" s="3" t="s">
        <v>1360</v>
      </c>
      <c r="G663" s="3" t="s">
        <v>17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">
        <v>45478.0</v>
      </c>
      <c r="B664" s="5" t="s">
        <v>1357</v>
      </c>
      <c r="C664" s="3" t="s">
        <v>1358</v>
      </c>
      <c r="D664" s="3" t="str">
        <f>IFERROR(__xludf.DUMMYFUNCTION("REGEXEXTRACT(C664,""[A-Z]{2,}"")"),"BBL")</f>
        <v>BBL</v>
      </c>
      <c r="E664" s="3" t="s">
        <v>1359</v>
      </c>
      <c r="F664" s="3" t="s">
        <v>1360</v>
      </c>
      <c r="G664" s="3" t="s">
        <v>17</v>
      </c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">
        <v>45478.0</v>
      </c>
      <c r="B665" s="5" t="s">
        <v>1361</v>
      </c>
      <c r="C665" s="3" t="s">
        <v>1362</v>
      </c>
      <c r="D665" s="3" t="str">
        <f>IFERROR(__xludf.DUMMYFUNCTION("REGEXEXTRACT(C665,""[A-Z]{2,}"")"),"SET")</f>
        <v>SET</v>
      </c>
      <c r="E665" s="3" t="s">
        <v>1363</v>
      </c>
      <c r="F665" s="3" t="s">
        <v>1195</v>
      </c>
      <c r="G665" s="3" t="s">
        <v>17</v>
      </c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">
        <v>45478.0</v>
      </c>
      <c r="B666" s="5" t="s">
        <v>1364</v>
      </c>
      <c r="C666" s="3" t="s">
        <v>1365</v>
      </c>
      <c r="D666" s="3" t="str">
        <f>IFERROR(__xludf.DUMMYFUNCTION("REGEXEXTRACT(C666,""[A-Z]{2,}"")"),"SABUY")</f>
        <v>SABUY</v>
      </c>
      <c r="E666" s="3" t="s">
        <v>34</v>
      </c>
      <c r="F666" s="3" t="s">
        <v>1366</v>
      </c>
      <c r="G666" s="3" t="s">
        <v>84</v>
      </c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>
        <v>45478.0</v>
      </c>
      <c r="B667" s="5" t="s">
        <v>1364</v>
      </c>
      <c r="C667" s="3" t="s">
        <v>1365</v>
      </c>
      <c r="D667" s="3" t="str">
        <f>IFERROR(__xludf.DUMMYFUNCTION("REGEXEXTRACT(C667,""[A-Z]{2,}"")"),"SABUY")</f>
        <v>SABUY</v>
      </c>
      <c r="E667" s="3" t="s">
        <v>34</v>
      </c>
      <c r="F667" s="3" t="s">
        <v>1366</v>
      </c>
      <c r="G667" s="3" t="s">
        <v>84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">
        <v>45478.0</v>
      </c>
      <c r="B668" s="5" t="s">
        <v>1364</v>
      </c>
      <c r="C668" s="3" t="s">
        <v>1365</v>
      </c>
      <c r="D668" s="3" t="str">
        <f>IFERROR(__xludf.DUMMYFUNCTION("REGEXEXTRACT(C668,""[A-Z]{2,}"")"),"SABUY")</f>
        <v>SABUY</v>
      </c>
      <c r="E668" s="3" t="s">
        <v>34</v>
      </c>
      <c r="F668" s="3" t="s">
        <v>1366</v>
      </c>
      <c r="G668" s="3" t="s">
        <v>84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">
        <v>45477.0</v>
      </c>
      <c r="B669" s="5" t="s">
        <v>1367</v>
      </c>
      <c r="C669" s="3" t="s">
        <v>1368</v>
      </c>
      <c r="D669" s="3" t="str">
        <f>IFERROR(__xludf.DUMMYFUNCTION("REGEXEXTRACT(C669,""[A-Z]{2,}"")"),"SINGER")</f>
        <v>SINGER</v>
      </c>
      <c r="E669" s="3" t="s">
        <v>1369</v>
      </c>
      <c r="F669" s="3" t="s">
        <v>1370</v>
      </c>
      <c r="G669" s="3" t="s">
        <v>17</v>
      </c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">
        <v>45477.0</v>
      </c>
      <c r="B670" s="5" t="s">
        <v>1371</v>
      </c>
      <c r="C670" s="3" t="s">
        <v>1372</v>
      </c>
      <c r="D670" s="3" t="str">
        <f>IFERROR(__xludf.DUMMYFUNCTION("REGEXEXTRACT(C670,""[A-Z]{2,}"")"),"SET")</f>
        <v>SET</v>
      </c>
      <c r="E670" s="3" t="s">
        <v>1373</v>
      </c>
      <c r="F670" s="3" t="s">
        <v>1374</v>
      </c>
      <c r="G670" s="3" t="s">
        <v>12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4">
        <v>45477.0</v>
      </c>
      <c r="B671" s="5" t="s">
        <v>1375</v>
      </c>
      <c r="C671" s="3" t="s">
        <v>1376</v>
      </c>
      <c r="D671" s="3" t="str">
        <f>IFERROR(__xludf.DUMMYFUNCTION("REGEXEXTRACT(C671,""[A-Z]{2,}"")"),"SSC")</f>
        <v>SSC</v>
      </c>
      <c r="E671" s="3" t="s">
        <v>1377</v>
      </c>
      <c r="F671" s="3" t="s">
        <v>34</v>
      </c>
      <c r="G671" s="3" t="s">
        <v>84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4">
        <v>45477.0</v>
      </c>
      <c r="B672" s="5" t="s">
        <v>1378</v>
      </c>
      <c r="C672" s="3" t="s">
        <v>1379</v>
      </c>
      <c r="D672" s="3" t="str">
        <f>IFERROR(__xludf.DUMMYFUNCTION("REGEXEXTRACT(C672,""[A-Z]{2,}"")"),"SSC")</f>
        <v>SSC</v>
      </c>
      <c r="E672" s="3" t="s">
        <v>1114</v>
      </c>
      <c r="F672" s="3" t="s">
        <v>1380</v>
      </c>
      <c r="G672" s="3" t="s">
        <v>17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4">
        <v>45477.0</v>
      </c>
      <c r="B673" s="5" t="s">
        <v>1381</v>
      </c>
      <c r="C673" s="3" t="s">
        <v>1382</v>
      </c>
      <c r="D673" s="3" t="str">
        <f>IFERROR(__xludf.DUMMYFUNCTION("REGEXEXTRACT(C673,""[A-Z]{2,}"")"),"MASTER")</f>
        <v>MASTER</v>
      </c>
      <c r="E673" s="3" t="s">
        <v>484</v>
      </c>
      <c r="F673" s="3" t="s">
        <v>133</v>
      </c>
      <c r="G673" s="3" t="s">
        <v>12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">
        <v>45477.0</v>
      </c>
      <c r="B674" s="5" t="s">
        <v>1383</v>
      </c>
      <c r="C674" s="3" t="s">
        <v>1384</v>
      </c>
      <c r="D674" s="3" t="str">
        <f>IFERROR(__xludf.DUMMYFUNCTION("REGEXEXTRACT(C674,""[A-Z]{2,}"")"),"YGG")</f>
        <v>YGG</v>
      </c>
      <c r="E674" s="3" t="s">
        <v>1385</v>
      </c>
      <c r="F674" s="3" t="s">
        <v>1386</v>
      </c>
      <c r="G674" s="3" t="s">
        <v>84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>
        <v>45477.0</v>
      </c>
      <c r="B675" s="5" t="s">
        <v>1387</v>
      </c>
      <c r="C675" s="3" t="s">
        <v>1388</v>
      </c>
      <c r="D675" s="3" t="str">
        <f>IFERROR(__xludf.DUMMYFUNCTION("REGEXEXTRACT(C675,""[A-Z]{2,}"")"),"TTA")</f>
        <v>TTA</v>
      </c>
      <c r="E675" s="3" t="s">
        <v>331</v>
      </c>
      <c r="F675" s="3" t="s">
        <v>1389</v>
      </c>
      <c r="G675" s="3" t="s">
        <v>84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">
        <v>45477.0</v>
      </c>
      <c r="B676" s="5" t="s">
        <v>1390</v>
      </c>
      <c r="C676" s="3" t="s">
        <v>1391</v>
      </c>
      <c r="D676" s="10" t="s">
        <v>1392</v>
      </c>
      <c r="E676" s="3" t="s">
        <v>171</v>
      </c>
      <c r="F676" s="3" t="s">
        <v>1393</v>
      </c>
      <c r="G676" s="3" t="s">
        <v>12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">
        <v>45476.0</v>
      </c>
      <c r="B677" s="5" t="s">
        <v>1394</v>
      </c>
      <c r="C677" s="3" t="s">
        <v>1395</v>
      </c>
      <c r="D677" s="10" t="str">
        <f>IFERROR(__xludf.DUMMYFUNCTION("REGEXEXTRACT(C677,""[A-Z]{2,}"")"),"BANPU")</f>
        <v>BANPU</v>
      </c>
      <c r="E677" s="10" t="s">
        <v>34</v>
      </c>
      <c r="F677" s="3" t="s">
        <v>44</v>
      </c>
      <c r="G677" s="3" t="s">
        <v>17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">
        <v>45476.0</v>
      </c>
      <c r="B678" s="5" t="s">
        <v>1394</v>
      </c>
      <c r="C678" s="3" t="s">
        <v>1395</v>
      </c>
      <c r="D678" s="10" t="str">
        <f>IFERROR(__xludf.DUMMYFUNCTION("REGEXEXTRACT(C678,""[A-Z]{2,}"")"),"BANPU")</f>
        <v>BANPU</v>
      </c>
      <c r="E678" s="3" t="s">
        <v>34</v>
      </c>
      <c r="F678" s="3" t="s">
        <v>1396</v>
      </c>
      <c r="G678" s="3" t="s">
        <v>17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>
        <v>45476.0</v>
      </c>
      <c r="B679" s="5" t="s">
        <v>1397</v>
      </c>
      <c r="C679" s="3" t="s">
        <v>1398</v>
      </c>
      <c r="D679" s="3" t="str">
        <f>IFERROR(__xludf.DUMMYFUNCTION("REGEXEXTRACT(C679,""[A-Z]{2,}"")"),"YGG")</f>
        <v>YGG</v>
      </c>
      <c r="E679" s="3" t="s">
        <v>83</v>
      </c>
      <c r="F679" s="3" t="s">
        <v>31</v>
      </c>
      <c r="G679" s="3" t="s">
        <v>84</v>
      </c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>
        <v>45476.0</v>
      </c>
      <c r="B680" s="5" t="s">
        <v>1399</v>
      </c>
      <c r="C680" s="3" t="s">
        <v>1400</v>
      </c>
      <c r="D680" s="3" t="str">
        <f>IFERROR(__xludf.DUMMYFUNCTION("REGEXEXTRACT(C680,""[A-Z]{2,}"")"),"YGG")</f>
        <v>YGG</v>
      </c>
      <c r="E680" s="3" t="s">
        <v>124</v>
      </c>
      <c r="F680" s="3" t="s">
        <v>1401</v>
      </c>
      <c r="G680" s="3" t="s">
        <v>84</v>
      </c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">
        <v>45476.0</v>
      </c>
      <c r="B681" s="5" t="s">
        <v>1402</v>
      </c>
      <c r="C681" s="3" t="s">
        <v>1403</v>
      </c>
      <c r="D681" s="3" t="str">
        <f>IFERROR(__xludf.DUMMYFUNCTION("REGEXEXTRACT(C681,""[A-Z]{2,}"")"),"JMART")</f>
        <v>JMART</v>
      </c>
      <c r="E681" s="3" t="s">
        <v>83</v>
      </c>
      <c r="F681" s="3" t="s">
        <v>1404</v>
      </c>
      <c r="G681" s="3" t="s">
        <v>84</v>
      </c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>
        <v>45476.0</v>
      </c>
      <c r="B682" s="5" t="s">
        <v>1402</v>
      </c>
      <c r="C682" s="3" t="s">
        <v>1403</v>
      </c>
      <c r="D682" s="3" t="str">
        <f>IFERROR(__xludf.DUMMYFUNCTION("REGEXEXTRACT(C682,""[A-Z]{2,}"")"),"JMART")</f>
        <v>JMART</v>
      </c>
      <c r="E682" s="3" t="s">
        <v>124</v>
      </c>
      <c r="F682" s="3" t="s">
        <v>45</v>
      </c>
      <c r="G682" s="3" t="s">
        <v>84</v>
      </c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4">
        <v>45476.0</v>
      </c>
      <c r="B683" s="5" t="s">
        <v>1402</v>
      </c>
      <c r="C683" s="3" t="s">
        <v>1403</v>
      </c>
      <c r="D683" s="3" t="str">
        <f>IFERROR(__xludf.DUMMYFUNCTION("REGEXEXTRACT(C683,""[A-Z]{2,}"")"),"JMART")</f>
        <v>JMART</v>
      </c>
      <c r="E683" s="3" t="s">
        <v>1405</v>
      </c>
      <c r="F683" s="3" t="s">
        <v>31</v>
      </c>
      <c r="G683" s="3" t="s">
        <v>17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4">
        <v>45476.0</v>
      </c>
      <c r="B684" s="5" t="s">
        <v>1406</v>
      </c>
      <c r="C684" s="3" t="s">
        <v>1407</v>
      </c>
      <c r="D684" s="3" t="str">
        <f>IFERROR(__xludf.DUMMYFUNCTION("REGEXEXTRACT(C684,""[A-Z]{2,}"")"),"TPOLY")</f>
        <v>TPOLY</v>
      </c>
      <c r="E684" s="3" t="s">
        <v>1408</v>
      </c>
      <c r="F684" s="3" t="s">
        <v>1096</v>
      </c>
      <c r="G684" s="3" t="s">
        <v>12</v>
      </c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4">
        <v>45476.0</v>
      </c>
      <c r="B685" s="5" t="s">
        <v>1409</v>
      </c>
      <c r="C685" s="3" t="s">
        <v>1410</v>
      </c>
      <c r="D685" s="3" t="str">
        <f>IFERROR(__xludf.DUMMYFUNCTION("REGEXEXTRACT(C685,""[A-Z]{2,}"")"),"EA")</f>
        <v>EA</v>
      </c>
      <c r="E685" s="3" t="s">
        <v>1411</v>
      </c>
      <c r="F685" s="3" t="s">
        <v>61</v>
      </c>
      <c r="G685" s="3" t="s">
        <v>12</v>
      </c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">
        <v>45476.0</v>
      </c>
      <c r="B686" s="5" t="s">
        <v>1412</v>
      </c>
      <c r="C686" s="3" t="s">
        <v>1413</v>
      </c>
      <c r="D686" s="10" t="str">
        <f>IFERROR(__xludf.DUMMYFUNCTION("REGEXEXTRACT(C686,""[A-Z]{2,}"")"),"SGC")</f>
        <v>SGC</v>
      </c>
      <c r="E686" s="3" t="s">
        <v>1414</v>
      </c>
      <c r="F686" s="10" t="s">
        <v>1415</v>
      </c>
      <c r="G686" s="3" t="s">
        <v>12</v>
      </c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">
        <v>45476.0</v>
      </c>
      <c r="B687" s="5" t="s">
        <v>1416</v>
      </c>
      <c r="C687" s="3" t="s">
        <v>1417</v>
      </c>
      <c r="D687" s="3" t="str">
        <f>IFERROR(__xludf.DUMMYFUNCTION("REGEXEXTRACT(C687,""[A-Z]{2,}"")"),"EA")</f>
        <v>EA</v>
      </c>
      <c r="E687" s="3" t="s">
        <v>1418</v>
      </c>
      <c r="F687" s="3" t="s">
        <v>359</v>
      </c>
      <c r="G687" s="3" t="s">
        <v>12</v>
      </c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">
        <v>45476.0</v>
      </c>
      <c r="B688" s="5" t="s">
        <v>1416</v>
      </c>
      <c r="C688" s="3" t="s">
        <v>1417</v>
      </c>
      <c r="D688" s="3" t="str">
        <f>IFERROR(__xludf.DUMMYFUNCTION("REGEXEXTRACT(C688,""[A-Z]{2,}"")"),"EA")</f>
        <v>EA</v>
      </c>
      <c r="E688" s="3" t="s">
        <v>1419</v>
      </c>
      <c r="F688" s="3" t="s">
        <v>1420</v>
      </c>
      <c r="G688" s="3" t="s">
        <v>12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>
        <v>45475.0</v>
      </c>
      <c r="B689" s="5" t="s">
        <v>1421</v>
      </c>
      <c r="C689" s="3" t="s">
        <v>1422</v>
      </c>
      <c r="D689" s="3" t="str">
        <f>IFERROR(__xludf.DUMMYFUNCTION("REGEXEXTRACT(C689,""[A-Z]{2,}"")"),"SET")</f>
        <v>SET</v>
      </c>
      <c r="E689" s="3" t="s">
        <v>481</v>
      </c>
      <c r="F689" s="3" t="s">
        <v>970</v>
      </c>
      <c r="G689" s="3" t="s">
        <v>84</v>
      </c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">
        <v>45475.0</v>
      </c>
      <c r="B690" s="5" t="s">
        <v>1421</v>
      </c>
      <c r="C690" s="3" t="s">
        <v>1422</v>
      </c>
      <c r="D690" s="3" t="str">
        <f>IFERROR(__xludf.DUMMYFUNCTION("REGEXEXTRACT(C690,""[A-Z]{2,}"")"),"SET")</f>
        <v>SET</v>
      </c>
      <c r="E690" s="3" t="s">
        <v>1423</v>
      </c>
      <c r="F690" s="3" t="s">
        <v>1424</v>
      </c>
      <c r="G690" s="3" t="s">
        <v>84</v>
      </c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>
        <v>45475.0</v>
      </c>
      <c r="B691" s="5" t="s">
        <v>1425</v>
      </c>
      <c r="C691" s="3" t="s">
        <v>1426</v>
      </c>
      <c r="D691" s="3" t="str">
        <f>IFERROR(__xludf.DUMMYFUNCTION("REGEXEXTRACT(C691,""[A-Z]{2,}"")"),"EA")</f>
        <v>EA</v>
      </c>
      <c r="E691" s="3" t="s">
        <v>1427</v>
      </c>
      <c r="F691" s="3" t="s">
        <v>134</v>
      </c>
      <c r="G691" s="3" t="s">
        <v>12</v>
      </c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">
        <v>45475.0</v>
      </c>
      <c r="B692" s="5" t="s">
        <v>1425</v>
      </c>
      <c r="C692" s="3" t="s">
        <v>1426</v>
      </c>
      <c r="D692" s="3" t="str">
        <f>IFERROR(__xludf.DUMMYFUNCTION("REGEXEXTRACT(C692,""[A-Z]{2,}"")"),"EA")</f>
        <v>EA</v>
      </c>
      <c r="E692" s="3" t="s">
        <v>1428</v>
      </c>
      <c r="F692" s="3" t="s">
        <v>1429</v>
      </c>
      <c r="G692" s="3" t="s">
        <v>12</v>
      </c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">
        <v>45475.0</v>
      </c>
      <c r="B693" s="5" t="s">
        <v>1425</v>
      </c>
      <c r="C693" s="3" t="s">
        <v>1426</v>
      </c>
      <c r="D693" s="3" t="str">
        <f>IFERROR(__xludf.DUMMYFUNCTION("REGEXEXTRACT(C693,""[A-Z]{2,}"")"),"EA")</f>
        <v>EA</v>
      </c>
      <c r="E693" s="3" t="s">
        <v>1430</v>
      </c>
      <c r="F693" s="3" t="s">
        <v>1431</v>
      </c>
      <c r="G693" s="3" t="s">
        <v>12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">
        <v>45475.0</v>
      </c>
      <c r="B694" s="5" t="s">
        <v>1432</v>
      </c>
      <c r="C694" s="3" t="s">
        <v>1433</v>
      </c>
      <c r="D694" s="3" t="s">
        <v>1434</v>
      </c>
      <c r="E694" s="3" t="s">
        <v>1435</v>
      </c>
      <c r="F694" s="3" t="s">
        <v>275</v>
      </c>
      <c r="G694" s="3" t="s">
        <v>12</v>
      </c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">
        <v>45475.0</v>
      </c>
      <c r="B695" s="5" t="s">
        <v>1432</v>
      </c>
      <c r="C695" s="3" t="s">
        <v>1433</v>
      </c>
      <c r="D695" s="3" t="s">
        <v>1434</v>
      </c>
      <c r="E695" s="3" t="s">
        <v>1436</v>
      </c>
      <c r="F695" s="3" t="s">
        <v>1437</v>
      </c>
      <c r="G695" s="3" t="s">
        <v>12</v>
      </c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4">
        <v>45474.0</v>
      </c>
      <c r="B696" s="5" t="s">
        <v>1438</v>
      </c>
      <c r="C696" s="3" t="s">
        <v>1439</v>
      </c>
      <c r="D696" s="3" t="s">
        <v>1440</v>
      </c>
      <c r="E696" s="3" t="s">
        <v>230</v>
      </c>
      <c r="F696" s="3" t="s">
        <v>1441</v>
      </c>
      <c r="G696" s="3" t="s">
        <v>12</v>
      </c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">
        <v>45474.0</v>
      </c>
      <c r="B697" s="5" t="s">
        <v>1442</v>
      </c>
      <c r="C697" s="3" t="s">
        <v>1443</v>
      </c>
      <c r="D697" s="3" t="s">
        <v>257</v>
      </c>
      <c r="E697" s="3" t="s">
        <v>44</v>
      </c>
      <c r="F697" s="3" t="s">
        <v>1444</v>
      </c>
      <c r="G697" s="3" t="s">
        <v>84</v>
      </c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">
        <v>45474.0</v>
      </c>
      <c r="B698" s="5" t="s">
        <v>1442</v>
      </c>
      <c r="C698" s="3" t="s">
        <v>1443</v>
      </c>
      <c r="D698" s="3" t="s">
        <v>257</v>
      </c>
      <c r="E698" s="3" t="s">
        <v>1445</v>
      </c>
      <c r="F698" s="3" t="s">
        <v>1446</v>
      </c>
      <c r="G698" s="3" t="s">
        <v>17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">
        <v>45474.0</v>
      </c>
      <c r="B699" s="5" t="s">
        <v>1447</v>
      </c>
      <c r="C699" s="3" t="s">
        <v>1448</v>
      </c>
      <c r="D699" s="10" t="s">
        <v>1449</v>
      </c>
      <c r="E699" s="10" t="s">
        <v>1286</v>
      </c>
      <c r="F699" s="3" t="s">
        <v>231</v>
      </c>
      <c r="G699" s="3" t="s">
        <v>17</v>
      </c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">
        <v>45473.0</v>
      </c>
      <c r="B700" s="5" t="s">
        <v>1450</v>
      </c>
      <c r="C700" s="3" t="s">
        <v>1451</v>
      </c>
      <c r="D700" s="3" t="s">
        <v>1452</v>
      </c>
      <c r="E700" s="3" t="s">
        <v>1453</v>
      </c>
      <c r="F700" s="3" t="s">
        <v>1454</v>
      </c>
      <c r="G700" s="3" t="s">
        <v>12</v>
      </c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">
        <v>45473.0</v>
      </c>
      <c r="B701" s="5" t="s">
        <v>1450</v>
      </c>
      <c r="C701" s="3" t="s">
        <v>1451</v>
      </c>
      <c r="D701" s="3" t="s">
        <v>1452</v>
      </c>
      <c r="E701" s="3" t="s">
        <v>133</v>
      </c>
      <c r="F701" s="3" t="s">
        <v>389</v>
      </c>
      <c r="G701" s="3" t="s">
        <v>12</v>
      </c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">
        <v>45472.0</v>
      </c>
      <c r="B702" s="5" t="s">
        <v>1455</v>
      </c>
      <c r="C702" s="3" t="s">
        <v>1456</v>
      </c>
      <c r="D702" s="3" t="s">
        <v>1457</v>
      </c>
      <c r="E702" s="3" t="s">
        <v>1066</v>
      </c>
      <c r="F702" s="3" t="s">
        <v>1458</v>
      </c>
      <c r="G702" s="3" t="s">
        <v>17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">
        <v>45472.0</v>
      </c>
      <c r="B703" s="5" t="s">
        <v>1455</v>
      </c>
      <c r="C703" s="3" t="s">
        <v>1456</v>
      </c>
      <c r="D703" s="3" t="s">
        <v>1459</v>
      </c>
      <c r="E703" s="3" t="s">
        <v>1066</v>
      </c>
      <c r="F703" s="3" t="s">
        <v>1458</v>
      </c>
      <c r="G703" s="3" t="s">
        <v>84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">
        <v>45472.0</v>
      </c>
      <c r="B704" s="5" t="s">
        <v>1460</v>
      </c>
      <c r="C704" s="3" t="s">
        <v>1461</v>
      </c>
      <c r="D704" s="3" t="s">
        <v>825</v>
      </c>
      <c r="E704" s="3" t="s">
        <v>353</v>
      </c>
      <c r="F704" s="3" t="s">
        <v>1462</v>
      </c>
      <c r="G704" s="3" t="s">
        <v>84</v>
      </c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">
        <v>45471.0</v>
      </c>
      <c r="B705" s="5" t="s">
        <v>1463</v>
      </c>
      <c r="C705" s="3" t="s">
        <v>1464</v>
      </c>
      <c r="D705" s="3" t="s">
        <v>1465</v>
      </c>
      <c r="E705" s="3" t="s">
        <v>30</v>
      </c>
      <c r="F705" s="3" t="s">
        <v>1466</v>
      </c>
      <c r="G705" s="3" t="s">
        <v>17</v>
      </c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">
        <v>45471.0</v>
      </c>
      <c r="B706" s="5" t="s">
        <v>1467</v>
      </c>
      <c r="C706" s="3" t="s">
        <v>1468</v>
      </c>
      <c r="D706" s="3" t="s">
        <v>1469</v>
      </c>
      <c r="E706" s="3" t="s">
        <v>1470</v>
      </c>
      <c r="F706" s="3" t="s">
        <v>1471</v>
      </c>
      <c r="G706" s="3" t="s">
        <v>17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">
        <v>45471.0</v>
      </c>
      <c r="B707" s="5" t="s">
        <v>1472</v>
      </c>
      <c r="C707" s="3" t="s">
        <v>1473</v>
      </c>
      <c r="D707" s="3" t="s">
        <v>1474</v>
      </c>
      <c r="E707" s="3" t="s">
        <v>534</v>
      </c>
      <c r="F707" s="3" t="s">
        <v>1475</v>
      </c>
      <c r="G707" s="3" t="s">
        <v>12</v>
      </c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4">
        <v>45471.0</v>
      </c>
      <c r="B708" s="5" t="s">
        <v>1476</v>
      </c>
      <c r="C708" s="3" t="s">
        <v>1477</v>
      </c>
      <c r="D708" s="3" t="s">
        <v>1478</v>
      </c>
      <c r="E708" s="3" t="s">
        <v>1479</v>
      </c>
      <c r="F708" s="3" t="s">
        <v>61</v>
      </c>
      <c r="G708" s="3" t="s">
        <v>12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4">
        <v>45471.0</v>
      </c>
      <c r="B709" s="5" t="s">
        <v>1480</v>
      </c>
      <c r="C709" s="9" t="s">
        <v>1481</v>
      </c>
      <c r="D709" s="3" t="s">
        <v>1482</v>
      </c>
      <c r="E709" s="3" t="s">
        <v>94</v>
      </c>
      <c r="F709" s="3" t="s">
        <v>1483</v>
      </c>
      <c r="G709" s="3" t="s">
        <v>12</v>
      </c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">
        <v>45471.0</v>
      </c>
      <c r="B710" s="5" t="s">
        <v>1484</v>
      </c>
      <c r="C710" s="3" t="s">
        <v>1485</v>
      </c>
      <c r="D710" s="3" t="s">
        <v>1486</v>
      </c>
      <c r="E710" s="3" t="s">
        <v>1487</v>
      </c>
      <c r="F710" s="10" t="s">
        <v>1488</v>
      </c>
      <c r="G710" s="3" t="s">
        <v>17</v>
      </c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>
        <v>45471.0</v>
      </c>
      <c r="B711" s="5" t="s">
        <v>1489</v>
      </c>
      <c r="C711" s="3" t="s">
        <v>1490</v>
      </c>
      <c r="D711" s="3" t="s">
        <v>257</v>
      </c>
      <c r="E711" s="3" t="s">
        <v>1491</v>
      </c>
      <c r="F711" s="3" t="s">
        <v>1492</v>
      </c>
      <c r="G711" s="3" t="s">
        <v>84</v>
      </c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">
        <v>45471.0</v>
      </c>
      <c r="B712" s="5" t="s">
        <v>1493</v>
      </c>
      <c r="C712" s="3" t="s">
        <v>1494</v>
      </c>
      <c r="D712" s="3" t="s">
        <v>1495</v>
      </c>
      <c r="E712" s="3" t="s">
        <v>373</v>
      </c>
      <c r="F712" s="3" t="s">
        <v>1496</v>
      </c>
      <c r="G712" s="3" t="s">
        <v>12</v>
      </c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">
        <v>45470.0</v>
      </c>
      <c r="B713" s="5" t="s">
        <v>1497</v>
      </c>
      <c r="C713" s="3" t="s">
        <v>1498</v>
      </c>
      <c r="D713" s="3" t="s">
        <v>1499</v>
      </c>
      <c r="E713" s="3" t="s">
        <v>1500</v>
      </c>
      <c r="F713" s="3" t="s">
        <v>1501</v>
      </c>
      <c r="G713" s="3" t="s">
        <v>17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>
        <v>45470.0</v>
      </c>
      <c r="B714" s="5" t="s">
        <v>1502</v>
      </c>
      <c r="C714" s="3" t="s">
        <v>1503</v>
      </c>
      <c r="D714" s="3" t="s">
        <v>1504</v>
      </c>
      <c r="E714" s="3" t="s">
        <v>1470</v>
      </c>
      <c r="F714" s="3" t="s">
        <v>1505</v>
      </c>
      <c r="G714" s="3" t="s">
        <v>12</v>
      </c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">
        <v>45470.0</v>
      </c>
      <c r="B715" s="5" t="s">
        <v>1506</v>
      </c>
      <c r="C715" s="3" t="s">
        <v>1507</v>
      </c>
      <c r="D715" s="3" t="s">
        <v>1508</v>
      </c>
      <c r="E715" s="3" t="s">
        <v>136</v>
      </c>
      <c r="F715" s="3" t="s">
        <v>1509</v>
      </c>
      <c r="G715" s="3" t="s">
        <v>12</v>
      </c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">
        <v>45470.0</v>
      </c>
      <c r="B716" s="5" t="s">
        <v>1510</v>
      </c>
      <c r="C716" s="3" t="s">
        <v>1511</v>
      </c>
      <c r="D716" s="3" t="s">
        <v>1512</v>
      </c>
      <c r="E716" s="3" t="s">
        <v>67</v>
      </c>
      <c r="F716" s="3" t="s">
        <v>35</v>
      </c>
      <c r="G716" s="3" t="s">
        <v>12</v>
      </c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>
        <v>45470.0</v>
      </c>
      <c r="B717" s="5" t="s">
        <v>1510</v>
      </c>
      <c r="C717" s="3" t="s">
        <v>1511</v>
      </c>
      <c r="D717" s="3" t="s">
        <v>1512</v>
      </c>
      <c r="E717" s="3" t="s">
        <v>1513</v>
      </c>
      <c r="F717" s="3" t="s">
        <v>1514</v>
      </c>
      <c r="G717" s="3" t="s">
        <v>12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">
        <v>45470.0</v>
      </c>
      <c r="B718" s="5" t="s">
        <v>1515</v>
      </c>
      <c r="C718" s="3" t="s">
        <v>1516</v>
      </c>
      <c r="D718" s="3" t="s">
        <v>1517</v>
      </c>
      <c r="E718" s="3" t="s">
        <v>1518</v>
      </c>
      <c r="F718" s="3" t="s">
        <v>1519</v>
      </c>
      <c r="G718" s="3" t="s">
        <v>12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4">
        <v>45470.0</v>
      </c>
      <c r="B719" s="5" t="s">
        <v>1515</v>
      </c>
      <c r="C719" s="3" t="s">
        <v>1516</v>
      </c>
      <c r="D719" s="3" t="s">
        <v>1517</v>
      </c>
      <c r="E719" s="3" t="s">
        <v>421</v>
      </c>
      <c r="F719" s="3" t="s">
        <v>1520</v>
      </c>
      <c r="G719" s="3" t="s">
        <v>12</v>
      </c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4">
        <v>45470.0</v>
      </c>
      <c r="B720" s="5" t="s">
        <v>1521</v>
      </c>
      <c r="C720" s="3" t="s">
        <v>1522</v>
      </c>
      <c r="D720" s="3" t="s">
        <v>1523</v>
      </c>
      <c r="E720" s="3" t="s">
        <v>331</v>
      </c>
      <c r="F720" s="3" t="s">
        <v>1524</v>
      </c>
      <c r="G720" s="3" t="s">
        <v>12</v>
      </c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4">
        <v>45470.0</v>
      </c>
      <c r="B721" s="5" t="s">
        <v>1525</v>
      </c>
      <c r="C721" s="3" t="s">
        <v>1526</v>
      </c>
      <c r="D721" s="3" t="s">
        <v>770</v>
      </c>
      <c r="E721" s="3" t="s">
        <v>105</v>
      </c>
      <c r="F721" s="3" t="s">
        <v>47</v>
      </c>
      <c r="G721" s="3" t="s">
        <v>12</v>
      </c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">
        <v>45470.0</v>
      </c>
      <c r="B722" s="5" t="s">
        <v>1525</v>
      </c>
      <c r="C722" s="3" t="s">
        <v>1526</v>
      </c>
      <c r="D722" s="3" t="s">
        <v>770</v>
      </c>
      <c r="E722" s="3" t="s">
        <v>47</v>
      </c>
      <c r="F722" s="3" t="s">
        <v>133</v>
      </c>
      <c r="G722" s="3" t="s">
        <v>12</v>
      </c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">
        <v>45469.0</v>
      </c>
      <c r="B723" s="5" t="s">
        <v>1527</v>
      </c>
      <c r="C723" s="3" t="s">
        <v>1528</v>
      </c>
      <c r="D723" s="3" t="s">
        <v>1517</v>
      </c>
      <c r="E723" s="3" t="s">
        <v>1529</v>
      </c>
      <c r="F723" s="3" t="s">
        <v>1530</v>
      </c>
      <c r="G723" s="3" t="s">
        <v>12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">
        <v>45469.0</v>
      </c>
      <c r="B724" s="5" t="s">
        <v>1531</v>
      </c>
      <c r="C724" s="3" t="s">
        <v>1532</v>
      </c>
      <c r="D724" s="3" t="s">
        <v>770</v>
      </c>
      <c r="E724" s="3" t="s">
        <v>61</v>
      </c>
      <c r="F724" s="3" t="s">
        <v>63</v>
      </c>
      <c r="G724" s="3" t="s">
        <v>12</v>
      </c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">
        <v>45469.0</v>
      </c>
      <c r="B725" s="5" t="s">
        <v>1531</v>
      </c>
      <c r="C725" s="3" t="s">
        <v>1532</v>
      </c>
      <c r="D725" s="3" t="s">
        <v>770</v>
      </c>
      <c r="E725" s="3" t="s">
        <v>141</v>
      </c>
      <c r="F725" s="3" t="s">
        <v>303</v>
      </c>
      <c r="G725" s="3" t="s">
        <v>12</v>
      </c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">
        <v>45469.0</v>
      </c>
      <c r="B726" s="5" t="s">
        <v>1533</v>
      </c>
      <c r="C726" s="3" t="s">
        <v>1534</v>
      </c>
      <c r="D726" s="3" t="s">
        <v>1535</v>
      </c>
      <c r="E726" s="3" t="s">
        <v>428</v>
      </c>
      <c r="F726" s="3" t="s">
        <v>1536</v>
      </c>
      <c r="G726" s="3" t="s">
        <v>84</v>
      </c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>
        <v>45469.0</v>
      </c>
      <c r="B727" s="5" t="s">
        <v>1537</v>
      </c>
      <c r="C727" s="3" t="s">
        <v>1538</v>
      </c>
      <c r="D727" s="3" t="s">
        <v>770</v>
      </c>
      <c r="E727" s="3" t="s">
        <v>735</v>
      </c>
      <c r="F727" s="3" t="s">
        <v>1539</v>
      </c>
      <c r="G727" s="3" t="s">
        <v>12</v>
      </c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">
        <v>45469.0</v>
      </c>
      <c r="B728" s="5" t="s">
        <v>1537</v>
      </c>
      <c r="C728" s="3" t="s">
        <v>1538</v>
      </c>
      <c r="D728" s="3" t="s">
        <v>770</v>
      </c>
      <c r="E728" s="3" t="s">
        <v>1540</v>
      </c>
      <c r="F728" s="3" t="s">
        <v>1539</v>
      </c>
      <c r="G728" s="3" t="s">
        <v>12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4">
        <v>45469.0</v>
      </c>
      <c r="B729" s="5" t="s">
        <v>1541</v>
      </c>
      <c r="C729" s="3" t="s">
        <v>1542</v>
      </c>
      <c r="D729" s="3" t="s">
        <v>870</v>
      </c>
      <c r="E729" s="10" t="s">
        <v>69</v>
      </c>
      <c r="F729" s="10" t="s">
        <v>1543</v>
      </c>
      <c r="G729" s="3" t="s">
        <v>12</v>
      </c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">
        <v>45468.0</v>
      </c>
      <c r="B730" s="5" t="s">
        <v>1544</v>
      </c>
      <c r="C730" s="3" t="s">
        <v>1545</v>
      </c>
      <c r="D730" s="3" t="s">
        <v>1546</v>
      </c>
      <c r="E730" s="3" t="s">
        <v>753</v>
      </c>
      <c r="F730" s="3" t="s">
        <v>1547</v>
      </c>
      <c r="G730" s="3" t="s">
        <v>17</v>
      </c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4">
        <v>45468.0</v>
      </c>
      <c r="B731" s="5" t="s">
        <v>1548</v>
      </c>
      <c r="C731" s="3" t="s">
        <v>1549</v>
      </c>
      <c r="D731" s="3" t="s">
        <v>751</v>
      </c>
      <c r="E731" s="3" t="s">
        <v>1550</v>
      </c>
      <c r="F731" s="3" t="s">
        <v>91</v>
      </c>
      <c r="G731" s="3" t="s">
        <v>17</v>
      </c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4">
        <v>45468.0</v>
      </c>
      <c r="B732" s="5" t="s">
        <v>1548</v>
      </c>
      <c r="C732" s="3" t="s">
        <v>1549</v>
      </c>
      <c r="D732" s="3" t="s">
        <v>1551</v>
      </c>
      <c r="E732" s="3" t="s">
        <v>34</v>
      </c>
      <c r="F732" s="3" t="s">
        <v>91</v>
      </c>
      <c r="G732" s="3" t="s">
        <v>17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">
        <v>45468.0</v>
      </c>
      <c r="B733" s="5" t="s">
        <v>1552</v>
      </c>
      <c r="C733" s="3" t="s">
        <v>1553</v>
      </c>
      <c r="D733" s="3" t="s">
        <v>770</v>
      </c>
      <c r="E733" s="3" t="s">
        <v>1554</v>
      </c>
      <c r="F733" s="3" t="s">
        <v>303</v>
      </c>
      <c r="G733" s="3" t="s">
        <v>12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">
        <v>45468.0</v>
      </c>
      <c r="B734" s="5" t="s">
        <v>1552</v>
      </c>
      <c r="C734" s="3" t="s">
        <v>1553</v>
      </c>
      <c r="D734" s="3" t="s">
        <v>770</v>
      </c>
      <c r="E734" s="3" t="s">
        <v>762</v>
      </c>
      <c r="F734" s="3" t="s">
        <v>1539</v>
      </c>
      <c r="G734" s="3" t="s">
        <v>12</v>
      </c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">
        <v>45468.0</v>
      </c>
      <c r="B735" s="5" t="s">
        <v>1555</v>
      </c>
      <c r="C735" s="3" t="s">
        <v>1556</v>
      </c>
      <c r="D735" s="10" t="s">
        <v>1557</v>
      </c>
      <c r="E735" s="3" t="s">
        <v>1558</v>
      </c>
      <c r="F735" s="3" t="s">
        <v>519</v>
      </c>
      <c r="G735" s="3" t="s">
        <v>12</v>
      </c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">
        <v>45468.0</v>
      </c>
      <c r="B736" s="5" t="s">
        <v>1555</v>
      </c>
      <c r="C736" s="3" t="s">
        <v>1556</v>
      </c>
      <c r="D736" s="10" t="s">
        <v>1557</v>
      </c>
      <c r="E736" s="3" t="s">
        <v>135</v>
      </c>
      <c r="F736" s="3" t="s">
        <v>524</v>
      </c>
      <c r="G736" s="3" t="s">
        <v>12</v>
      </c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">
        <v>45468.0</v>
      </c>
      <c r="B737" s="5" t="s">
        <v>1555</v>
      </c>
      <c r="C737" s="3" t="s">
        <v>1556</v>
      </c>
      <c r="D737" s="10" t="s">
        <v>1557</v>
      </c>
      <c r="E737" s="3" t="s">
        <v>98</v>
      </c>
      <c r="F737" s="3" t="s">
        <v>1559</v>
      </c>
      <c r="G737" s="3" t="s">
        <v>12</v>
      </c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>
        <v>45468.0</v>
      </c>
      <c r="B738" s="5" t="s">
        <v>1560</v>
      </c>
      <c r="C738" s="3" t="s">
        <v>1561</v>
      </c>
      <c r="D738" s="10" t="s">
        <v>1562</v>
      </c>
      <c r="E738" s="3" t="s">
        <v>44</v>
      </c>
      <c r="F738" s="3" t="s">
        <v>63</v>
      </c>
      <c r="G738" s="3" t="s">
        <v>17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>
        <v>45468.0</v>
      </c>
      <c r="B739" s="5" t="s">
        <v>1560</v>
      </c>
      <c r="C739" s="3" t="s">
        <v>1561</v>
      </c>
      <c r="D739" s="10" t="s">
        <v>1562</v>
      </c>
      <c r="E739" s="3" t="s">
        <v>484</v>
      </c>
      <c r="F739" s="3" t="s">
        <v>1563</v>
      </c>
      <c r="G739" s="3" t="s">
        <v>17</v>
      </c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>
        <v>45468.0</v>
      </c>
      <c r="B740" s="5" t="s">
        <v>1564</v>
      </c>
      <c r="C740" s="3" t="s">
        <v>1565</v>
      </c>
      <c r="D740" s="3" t="s">
        <v>825</v>
      </c>
      <c r="E740" s="3" t="s">
        <v>373</v>
      </c>
      <c r="F740" s="3" t="s">
        <v>74</v>
      </c>
      <c r="G740" s="3" t="s">
        <v>17</v>
      </c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4">
        <v>45468.0</v>
      </c>
      <c r="B741" s="5" t="s">
        <v>1566</v>
      </c>
      <c r="C741" s="3" t="s">
        <v>1567</v>
      </c>
      <c r="D741" s="3" t="s">
        <v>765</v>
      </c>
      <c r="E741" s="3" t="s">
        <v>1185</v>
      </c>
      <c r="F741" s="3" t="s">
        <v>70</v>
      </c>
      <c r="G741" s="3" t="s">
        <v>12</v>
      </c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>
        <v>45468.0</v>
      </c>
      <c r="B742" s="5" t="s">
        <v>1568</v>
      </c>
      <c r="C742" s="3" t="s">
        <v>1569</v>
      </c>
      <c r="D742" s="3" t="s">
        <v>1570</v>
      </c>
      <c r="E742" s="3" t="s">
        <v>231</v>
      </c>
      <c r="F742" s="3" t="s">
        <v>299</v>
      </c>
      <c r="G742" s="3" t="s">
        <v>17</v>
      </c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4">
        <v>45468.0</v>
      </c>
      <c r="B743" s="5" t="s">
        <v>1571</v>
      </c>
      <c r="C743" s="3" t="s">
        <v>1572</v>
      </c>
      <c r="D743" s="3" t="s">
        <v>1573</v>
      </c>
      <c r="E743" s="3" t="s">
        <v>61</v>
      </c>
      <c r="F743" s="3" t="s">
        <v>241</v>
      </c>
      <c r="G743" s="3" t="s">
        <v>12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4">
        <v>45468.0</v>
      </c>
      <c r="B744" s="5" t="s">
        <v>1571</v>
      </c>
      <c r="C744" s="3" t="s">
        <v>1572</v>
      </c>
      <c r="D744" s="3" t="s">
        <v>257</v>
      </c>
      <c r="E744" s="3" t="s">
        <v>45</v>
      </c>
      <c r="F744" s="3" t="s">
        <v>63</v>
      </c>
      <c r="G744" s="3" t="s">
        <v>12</v>
      </c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4">
        <v>45468.0</v>
      </c>
      <c r="B745" s="5" t="s">
        <v>1571</v>
      </c>
      <c r="C745" s="3" t="s">
        <v>1572</v>
      </c>
      <c r="D745" s="3" t="s">
        <v>1181</v>
      </c>
      <c r="E745" s="3" t="s">
        <v>1574</v>
      </c>
      <c r="F745" s="3" t="s">
        <v>47</v>
      </c>
      <c r="G745" s="3" t="s">
        <v>12</v>
      </c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>
        <v>45468.0</v>
      </c>
      <c r="B746" s="5" t="s">
        <v>1575</v>
      </c>
      <c r="C746" s="3" t="s">
        <v>1576</v>
      </c>
      <c r="D746" s="3" t="s">
        <v>1577</v>
      </c>
      <c r="E746" s="3" t="s">
        <v>1578</v>
      </c>
      <c r="F746" s="3" t="s">
        <v>386</v>
      </c>
      <c r="G746" s="3" t="s">
        <v>12</v>
      </c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">
        <v>45468.0</v>
      </c>
      <c r="B747" s="5" t="s">
        <v>1579</v>
      </c>
      <c r="C747" s="3" t="s">
        <v>1580</v>
      </c>
      <c r="D747" s="3" t="s">
        <v>1581</v>
      </c>
      <c r="E747" s="3" t="s">
        <v>44</v>
      </c>
      <c r="F747" s="3" t="s">
        <v>1582</v>
      </c>
      <c r="G747" s="3" t="s">
        <v>12</v>
      </c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">
        <v>45468.0</v>
      </c>
      <c r="B748" s="5" t="s">
        <v>1579</v>
      </c>
      <c r="C748" s="3" t="s">
        <v>1580</v>
      </c>
      <c r="D748" s="3" t="s">
        <v>1176</v>
      </c>
      <c r="E748" s="3" t="s">
        <v>1583</v>
      </c>
      <c r="F748" s="3" t="s">
        <v>1584</v>
      </c>
      <c r="G748" s="3" t="s">
        <v>12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">
        <v>45468.0</v>
      </c>
      <c r="B749" s="5" t="s">
        <v>1585</v>
      </c>
      <c r="C749" s="3" t="s">
        <v>1586</v>
      </c>
      <c r="D749" s="3" t="s">
        <v>1587</v>
      </c>
      <c r="E749" s="3" t="s">
        <v>209</v>
      </c>
      <c r="F749" s="3" t="s">
        <v>1588</v>
      </c>
      <c r="G749" s="3" t="s">
        <v>12</v>
      </c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">
        <v>45468.0</v>
      </c>
      <c r="B750" s="5" t="s">
        <v>1585</v>
      </c>
      <c r="C750" s="3" t="s">
        <v>1586</v>
      </c>
      <c r="D750" s="3" t="s">
        <v>1587</v>
      </c>
      <c r="E750" s="3" t="s">
        <v>34</v>
      </c>
      <c r="F750" s="3" t="s">
        <v>275</v>
      </c>
      <c r="G750" s="3" t="s">
        <v>12</v>
      </c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">
        <v>45467.0</v>
      </c>
      <c r="B751" s="5" t="s">
        <v>1589</v>
      </c>
      <c r="C751" s="3" t="s">
        <v>1590</v>
      </c>
      <c r="D751" s="3" t="s">
        <v>1591</v>
      </c>
      <c r="E751" s="3" t="s">
        <v>214</v>
      </c>
      <c r="F751" s="3" t="s">
        <v>31</v>
      </c>
      <c r="G751" s="3" t="s">
        <v>12</v>
      </c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>
        <v>45467.0</v>
      </c>
      <c r="B752" s="5" t="s">
        <v>1589</v>
      </c>
      <c r="C752" s="3" t="s">
        <v>1590</v>
      </c>
      <c r="D752" s="3" t="s">
        <v>1591</v>
      </c>
      <c r="E752" s="3" t="s">
        <v>141</v>
      </c>
      <c r="F752" s="3" t="s">
        <v>1592</v>
      </c>
      <c r="G752" s="3" t="s">
        <v>12</v>
      </c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4">
        <v>45467.0</v>
      </c>
      <c r="B753" s="5" t="s">
        <v>1593</v>
      </c>
      <c r="C753" s="3" t="s">
        <v>1594</v>
      </c>
      <c r="D753" s="10" t="s">
        <v>1595</v>
      </c>
      <c r="E753" s="3" t="s">
        <v>956</v>
      </c>
      <c r="F753" s="3" t="s">
        <v>51</v>
      </c>
      <c r="G753" s="3" t="s">
        <v>12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>
        <v>45467.0</v>
      </c>
      <c r="B754" s="5" t="s">
        <v>1593</v>
      </c>
      <c r="C754" s="3" t="s">
        <v>1594</v>
      </c>
      <c r="D754" s="10" t="s">
        <v>1595</v>
      </c>
      <c r="E754" s="3" t="s">
        <v>1596</v>
      </c>
      <c r="F754" s="3" t="s">
        <v>1597</v>
      </c>
      <c r="G754" s="3" t="s">
        <v>12</v>
      </c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4">
        <v>45467.0</v>
      </c>
      <c r="B755" s="5" t="s">
        <v>1598</v>
      </c>
      <c r="C755" s="3" t="s">
        <v>1599</v>
      </c>
      <c r="D755" s="10" t="s">
        <v>1600</v>
      </c>
      <c r="E755" s="3" t="s">
        <v>498</v>
      </c>
      <c r="F755" s="3" t="s">
        <v>67</v>
      </c>
      <c r="G755" s="3" t="s">
        <v>12</v>
      </c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4">
        <v>45467.0</v>
      </c>
      <c r="B756" s="5" t="s">
        <v>1601</v>
      </c>
      <c r="C756" s="3" t="s">
        <v>1602</v>
      </c>
      <c r="D756" s="3" t="s">
        <v>1452</v>
      </c>
      <c r="E756" s="3" t="s">
        <v>44</v>
      </c>
      <c r="F756" s="3" t="s">
        <v>171</v>
      </c>
      <c r="G756" s="3" t="s">
        <v>12</v>
      </c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">
        <v>45467.0</v>
      </c>
      <c r="B757" s="5" t="s">
        <v>1601</v>
      </c>
      <c r="C757" s="3" t="s">
        <v>1602</v>
      </c>
      <c r="D757" s="3" t="s">
        <v>1452</v>
      </c>
      <c r="E757" s="3" t="s">
        <v>735</v>
      </c>
      <c r="F757" s="3" t="s">
        <v>1603</v>
      </c>
      <c r="G757" s="3" t="s">
        <v>12</v>
      </c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">
        <v>45467.0</v>
      </c>
      <c r="B758" s="5" t="s">
        <v>1604</v>
      </c>
      <c r="C758" s="3" t="s">
        <v>1605</v>
      </c>
      <c r="D758" s="3" t="s">
        <v>1452</v>
      </c>
      <c r="E758" s="10" t="s">
        <v>1606</v>
      </c>
      <c r="F758" s="3" t="s">
        <v>91</v>
      </c>
      <c r="G758" s="3" t="s">
        <v>17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>
        <v>45467.0</v>
      </c>
      <c r="B759" s="5" t="s">
        <v>1607</v>
      </c>
      <c r="C759" s="3" t="s">
        <v>1608</v>
      </c>
      <c r="D759" s="3" t="s">
        <v>1609</v>
      </c>
      <c r="E759" s="3" t="s">
        <v>181</v>
      </c>
      <c r="F759" s="3" t="s">
        <v>1610</v>
      </c>
      <c r="G759" s="3" t="s">
        <v>17</v>
      </c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">
        <v>45467.0</v>
      </c>
      <c r="B760" s="5" t="s">
        <v>1611</v>
      </c>
      <c r="C760" s="3" t="s">
        <v>1612</v>
      </c>
      <c r="D760" s="3" t="s">
        <v>1613</v>
      </c>
      <c r="E760" s="3" t="s">
        <v>472</v>
      </c>
      <c r="F760" s="3" t="s">
        <v>83</v>
      </c>
      <c r="G760" s="3" t="s">
        <v>84</v>
      </c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">
        <v>45467.0</v>
      </c>
      <c r="B761" s="5" t="s">
        <v>1611</v>
      </c>
      <c r="C761" s="3" t="s">
        <v>1612</v>
      </c>
      <c r="D761" s="3" t="s">
        <v>1614</v>
      </c>
      <c r="E761" s="3" t="s">
        <v>472</v>
      </c>
      <c r="F761" s="3" t="s">
        <v>124</v>
      </c>
      <c r="G761" s="3" t="s">
        <v>84</v>
      </c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">
        <v>45467.0</v>
      </c>
      <c r="B762" s="5" t="s">
        <v>1615</v>
      </c>
      <c r="C762" s="3" t="s">
        <v>1616</v>
      </c>
      <c r="D762" s="3" t="s">
        <v>854</v>
      </c>
      <c r="E762" s="3" t="s">
        <v>44</v>
      </c>
      <c r="F762" s="3" t="s">
        <v>83</v>
      </c>
      <c r="G762" s="3" t="s">
        <v>84</v>
      </c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">
        <v>45467.0</v>
      </c>
      <c r="B763" s="5" t="s">
        <v>1615</v>
      </c>
      <c r="C763" s="3" t="s">
        <v>1616</v>
      </c>
      <c r="D763" s="3" t="s">
        <v>854</v>
      </c>
      <c r="E763" s="3" t="s">
        <v>46</v>
      </c>
      <c r="F763" s="3" t="s">
        <v>221</v>
      </c>
      <c r="G763" s="3" t="s">
        <v>84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4">
        <v>45467.0</v>
      </c>
      <c r="B764" s="5" t="s">
        <v>1617</v>
      </c>
      <c r="C764" s="3" t="s">
        <v>1618</v>
      </c>
      <c r="D764" s="3" t="s">
        <v>1058</v>
      </c>
      <c r="E764" s="3" t="s">
        <v>273</v>
      </c>
      <c r="F764" s="3" t="s">
        <v>1091</v>
      </c>
      <c r="G764" s="3" t="s">
        <v>84</v>
      </c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4">
        <v>45467.0</v>
      </c>
      <c r="B765" s="5" t="s">
        <v>1617</v>
      </c>
      <c r="C765" s="3" t="s">
        <v>1618</v>
      </c>
      <c r="D765" s="3" t="s">
        <v>1619</v>
      </c>
      <c r="E765" s="3" t="s">
        <v>23</v>
      </c>
      <c r="F765" s="3" t="s">
        <v>1620</v>
      </c>
      <c r="G765" s="3" t="s">
        <v>84</v>
      </c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4">
        <v>45466.0</v>
      </c>
      <c r="B766" s="5" t="s">
        <v>1621</v>
      </c>
      <c r="C766" s="3" t="s">
        <v>1622</v>
      </c>
      <c r="D766" s="3" t="s">
        <v>1623</v>
      </c>
      <c r="E766" s="3" t="s">
        <v>1624</v>
      </c>
      <c r="F766" s="3" t="s">
        <v>1625</v>
      </c>
      <c r="G766" s="3" t="s">
        <v>17</v>
      </c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4">
        <v>45466.0</v>
      </c>
      <c r="B767" s="5" t="s">
        <v>1626</v>
      </c>
      <c r="C767" s="3" t="s">
        <v>1627</v>
      </c>
      <c r="D767" s="3" t="s">
        <v>1623</v>
      </c>
      <c r="E767" s="3" t="s">
        <v>1628</v>
      </c>
      <c r="F767" s="3" t="s">
        <v>268</v>
      </c>
      <c r="G767" s="3" t="s">
        <v>84</v>
      </c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4">
        <v>45466.0</v>
      </c>
      <c r="B768" s="5" t="s">
        <v>1626</v>
      </c>
      <c r="C768" s="3" t="s">
        <v>1627</v>
      </c>
      <c r="D768" s="3" t="s">
        <v>1623</v>
      </c>
      <c r="E768" s="3" t="s">
        <v>268</v>
      </c>
      <c r="F768" s="3" t="s">
        <v>1265</v>
      </c>
      <c r="G768" s="3" t="s">
        <v>84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4">
        <v>45466.0</v>
      </c>
      <c r="B769" s="5" t="s">
        <v>1629</v>
      </c>
      <c r="C769" s="3" t="s">
        <v>1630</v>
      </c>
      <c r="D769" s="3" t="s">
        <v>1623</v>
      </c>
      <c r="E769" s="3" t="s">
        <v>99</v>
      </c>
      <c r="F769" s="3" t="s">
        <v>1631</v>
      </c>
      <c r="G769" s="3" t="s">
        <v>84</v>
      </c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4">
        <v>45465.0</v>
      </c>
      <c r="B770" s="5" t="s">
        <v>1632</v>
      </c>
      <c r="C770" s="3" t="s">
        <v>1633</v>
      </c>
      <c r="D770" s="3" t="s">
        <v>1623</v>
      </c>
      <c r="E770" s="3" t="s">
        <v>1634</v>
      </c>
      <c r="F770" s="3" t="s">
        <v>1635</v>
      </c>
      <c r="G770" s="3" t="s">
        <v>17</v>
      </c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4">
        <v>45464.0</v>
      </c>
      <c r="B771" s="5" t="s">
        <v>1636</v>
      </c>
      <c r="C771" s="3" t="s">
        <v>1637</v>
      </c>
      <c r="D771" s="3" t="str">
        <f>IFERROR(__xludf.DUMMYFUNCTION("REGEXEXTRACT(C771,""[A-Z]{2,}"")"),"ICBC")</f>
        <v>ICBC</v>
      </c>
      <c r="E771" s="3" t="s">
        <v>708</v>
      </c>
      <c r="F771" s="3" t="s">
        <v>1638</v>
      </c>
      <c r="G771" s="3" t="s">
        <v>84</v>
      </c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4">
        <v>45464.0</v>
      </c>
      <c r="B772" s="5" t="s">
        <v>1639</v>
      </c>
      <c r="C772" s="3" t="s">
        <v>1640</v>
      </c>
      <c r="D772" s="10" t="s">
        <v>1641</v>
      </c>
      <c r="E772" s="3" t="s">
        <v>1642</v>
      </c>
      <c r="F772" s="3" t="s">
        <v>1643</v>
      </c>
      <c r="G772" s="3" t="s">
        <v>17</v>
      </c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4">
        <v>45464.0</v>
      </c>
      <c r="B773" s="5" t="s">
        <v>1644</v>
      </c>
      <c r="C773" s="3" t="s">
        <v>1645</v>
      </c>
      <c r="D773" s="3" t="str">
        <f>IFERROR(__xludf.DUMMYFUNCTION("REGEXEXTRACT(C773,""[A-Z]{2,}"")"),"HFT")</f>
        <v>HFT</v>
      </c>
      <c r="E773" s="3" t="s">
        <v>1066</v>
      </c>
      <c r="F773" s="3" t="s">
        <v>34</v>
      </c>
      <c r="G773" s="3" t="s">
        <v>17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4">
        <v>45464.0</v>
      </c>
      <c r="B774" s="5" t="s">
        <v>1644</v>
      </c>
      <c r="C774" s="3" t="s">
        <v>1645</v>
      </c>
      <c r="D774" s="3" t="str">
        <f>IFERROR(__xludf.DUMMYFUNCTION("REGEXEXTRACT(C774,""[A-Z]{2,}"")"),"HFT")</f>
        <v>HFT</v>
      </c>
      <c r="E774" s="3" t="s">
        <v>1646</v>
      </c>
      <c r="F774" s="3" t="s">
        <v>1647</v>
      </c>
      <c r="G774" s="3" t="s">
        <v>17</v>
      </c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4">
        <v>45464.0</v>
      </c>
      <c r="B775" s="5" t="s">
        <v>1644</v>
      </c>
      <c r="C775" s="3" t="s">
        <v>1645</v>
      </c>
      <c r="D775" s="3" t="str">
        <f>IFERROR(__xludf.DUMMYFUNCTION("REGEXEXTRACT(C775,""[A-Z]{2,}"")"),"HFT")</f>
        <v>HFT</v>
      </c>
      <c r="E775" s="3" t="s">
        <v>1648</v>
      </c>
      <c r="F775" s="3" t="s">
        <v>11</v>
      </c>
      <c r="G775" s="3" t="s">
        <v>17</v>
      </c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4">
        <v>45464.0</v>
      </c>
      <c r="B776" s="5" t="s">
        <v>1649</v>
      </c>
      <c r="C776" s="3" t="s">
        <v>1650</v>
      </c>
      <c r="D776" s="3" t="str">
        <f>IFERROR(__xludf.DUMMYFUNCTION("REGEXEXTRACT(C776,""[A-Z]{2,}"")"),"PRINC")</f>
        <v>PRINC</v>
      </c>
      <c r="E776" s="10" t="s">
        <v>1651</v>
      </c>
      <c r="F776" s="10" t="s">
        <v>1078</v>
      </c>
      <c r="G776" s="3" t="s">
        <v>84</v>
      </c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4">
        <v>45464.0</v>
      </c>
      <c r="B777" s="5" t="s">
        <v>1649</v>
      </c>
      <c r="C777" s="3" t="s">
        <v>1650</v>
      </c>
      <c r="D777" s="3" t="str">
        <f>IFERROR(__xludf.DUMMYFUNCTION("REGEXEXTRACT(C777,""[A-Z]{2,}"")"),"PRINC")</f>
        <v>PRINC</v>
      </c>
      <c r="E777" s="3" t="s">
        <v>44</v>
      </c>
      <c r="F777" s="3" t="s">
        <v>1652</v>
      </c>
      <c r="G777" s="3" t="s">
        <v>84</v>
      </c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4">
        <v>45464.0</v>
      </c>
      <c r="B778" s="5" t="s">
        <v>1653</v>
      </c>
      <c r="C778" s="3" t="s">
        <v>1654</v>
      </c>
      <c r="D778" s="3" t="str">
        <f>IFERROR(__xludf.DUMMYFUNCTION("REGEXEXTRACT(C778,""[A-Z]{2,}"")"),"SET")</f>
        <v>SET</v>
      </c>
      <c r="E778" s="3" t="s">
        <v>357</v>
      </c>
      <c r="F778" s="3" t="s">
        <v>67</v>
      </c>
      <c r="G778" s="3" t="s">
        <v>12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4">
        <v>45464.0</v>
      </c>
      <c r="B779" s="5" t="s">
        <v>1655</v>
      </c>
      <c r="C779" s="3" t="s">
        <v>1656</v>
      </c>
      <c r="D779" s="3" t="str">
        <f>IFERROR(__xludf.DUMMYFUNCTION("REGEXEXTRACT(C779,""[A-Z]{2,}"")"),"SBNEXT")</f>
        <v>SBNEXT</v>
      </c>
      <c r="E779" s="3" t="s">
        <v>73</v>
      </c>
      <c r="F779" s="3" t="s">
        <v>24</v>
      </c>
      <c r="G779" s="3" t="s">
        <v>84</v>
      </c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4">
        <v>45464.0</v>
      </c>
      <c r="B780" s="5" t="s">
        <v>1655</v>
      </c>
      <c r="C780" s="3" t="s">
        <v>1656</v>
      </c>
      <c r="D780" s="3" t="str">
        <f>IFERROR(__xludf.DUMMYFUNCTION("REGEXEXTRACT(C780,""[A-Z]{2,}"")"),"SBNEXT")</f>
        <v>SBNEXT</v>
      </c>
      <c r="E780" s="3" t="s">
        <v>1657</v>
      </c>
      <c r="F780" s="3" t="s">
        <v>359</v>
      </c>
      <c r="G780" s="3" t="s">
        <v>84</v>
      </c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4">
        <v>45464.0</v>
      </c>
      <c r="B781" s="5" t="s">
        <v>1658</v>
      </c>
      <c r="C781" s="3" t="s">
        <v>1659</v>
      </c>
      <c r="D781" s="3" t="str">
        <f>IFERROR(__xludf.DUMMYFUNCTION("REGEXEXTRACT(C781,""[A-Z]{2,}"")"),"AMATA")</f>
        <v>AMATA</v>
      </c>
      <c r="E781" s="3" t="s">
        <v>44</v>
      </c>
      <c r="F781" s="3" t="s">
        <v>63</v>
      </c>
      <c r="G781" s="3" t="s">
        <v>12</v>
      </c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4">
        <v>45464.0</v>
      </c>
      <c r="B782" s="5" t="s">
        <v>1660</v>
      </c>
      <c r="C782" s="3" t="s">
        <v>1661</v>
      </c>
      <c r="D782" s="3" t="str">
        <f>IFERROR(__xludf.DUMMYFUNCTION("REGEXEXTRACT(C782,""[A-Z]{2,}"")"),"MORE")</f>
        <v>MORE</v>
      </c>
      <c r="E782" s="3" t="s">
        <v>1662</v>
      </c>
      <c r="F782" s="3" t="s">
        <v>1657</v>
      </c>
      <c r="G782" s="3" t="s">
        <v>84</v>
      </c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4">
        <v>45464.0</v>
      </c>
      <c r="B783" s="5" t="s">
        <v>1663</v>
      </c>
      <c r="C783" s="3" t="s">
        <v>1664</v>
      </c>
      <c r="D783" s="3" t="str">
        <f>IFERROR(__xludf.DUMMYFUNCTION("REGEXEXTRACT(C783,""[A-Z]{2,}"")"),"GLORY")</f>
        <v>GLORY</v>
      </c>
      <c r="E783" s="3" t="s">
        <v>1665</v>
      </c>
      <c r="F783" s="3" t="s">
        <v>1666</v>
      </c>
      <c r="G783" s="3" t="s">
        <v>84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4">
        <v>45464.0</v>
      </c>
      <c r="B784" s="5" t="s">
        <v>1663</v>
      </c>
      <c r="C784" s="3" t="s">
        <v>1664</v>
      </c>
      <c r="D784" s="3" t="str">
        <f>IFERROR(__xludf.DUMMYFUNCTION("REGEXEXTRACT(C784,""[A-Z]{2,}"")"),"GLORY")</f>
        <v>GLORY</v>
      </c>
      <c r="E784" s="3" t="s">
        <v>1666</v>
      </c>
      <c r="F784" s="3" t="s">
        <v>63</v>
      </c>
      <c r="G784" s="3" t="s">
        <v>84</v>
      </c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4">
        <v>45463.0</v>
      </c>
      <c r="B785" s="5" t="s">
        <v>1667</v>
      </c>
      <c r="C785" s="3" t="s">
        <v>1668</v>
      </c>
      <c r="D785" s="3" t="str">
        <f>IFERROR(__xludf.DUMMYFUNCTION("REGEXEXTRACT(C785,""[A-Z]{2,}"")"),"WHA")</f>
        <v>WHA</v>
      </c>
      <c r="E785" s="10" t="s">
        <v>752</v>
      </c>
      <c r="F785" s="10" t="s">
        <v>753</v>
      </c>
      <c r="G785" s="3" t="s">
        <v>12</v>
      </c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4">
        <v>45463.0</v>
      </c>
      <c r="B786" s="5" t="s">
        <v>1669</v>
      </c>
      <c r="C786" s="3" t="s">
        <v>1670</v>
      </c>
      <c r="D786" s="3" t="str">
        <f>IFERROR(__xludf.DUMMYFUNCTION("REGEXEXTRACT(C786,""[A-Z]{2,}"")"),"SET")</f>
        <v>SET</v>
      </c>
      <c r="E786" s="3" t="s">
        <v>426</v>
      </c>
      <c r="F786" s="3" t="s">
        <v>105</v>
      </c>
      <c r="G786" s="3" t="s">
        <v>12</v>
      </c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4">
        <v>45463.0</v>
      </c>
      <c r="B787" s="5" t="s">
        <v>1671</v>
      </c>
      <c r="C787" s="3" t="s">
        <v>1672</v>
      </c>
      <c r="D787" s="3" t="str">
        <f>IFERROR(__xludf.DUMMYFUNCTION("REGEXEXTRACT(C787,""[A-Z]{2,}"")"),"CHAO")</f>
        <v>CHAO</v>
      </c>
      <c r="E787" s="3" t="s">
        <v>209</v>
      </c>
      <c r="F787" s="3" t="s">
        <v>94</v>
      </c>
      <c r="G787" s="3" t="s">
        <v>12</v>
      </c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4">
        <v>45463.0</v>
      </c>
      <c r="B788" s="5" t="s">
        <v>1671</v>
      </c>
      <c r="C788" s="3" t="s">
        <v>1672</v>
      </c>
      <c r="D788" s="3" t="str">
        <f>IFERROR(__xludf.DUMMYFUNCTION("REGEXEXTRACT(C788,""[A-Z]{2,}"")"),"CHAO")</f>
        <v>CHAO</v>
      </c>
      <c r="E788" s="10" t="s">
        <v>1673</v>
      </c>
      <c r="F788" s="10" t="s">
        <v>1674</v>
      </c>
      <c r="G788" s="3" t="s">
        <v>12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4">
        <v>45463.0</v>
      </c>
      <c r="B789" s="5" t="s">
        <v>1675</v>
      </c>
      <c r="C789" s="3" t="s">
        <v>1676</v>
      </c>
      <c r="D789" s="3" t="str">
        <f>IFERROR(__xludf.DUMMYFUNCTION("REGEXEXTRACT(C789,""[A-Z]{2,}"")"),"UPTICK")</f>
        <v>UPTICK</v>
      </c>
      <c r="E789" s="3" t="s">
        <v>352</v>
      </c>
      <c r="F789" s="3" t="s">
        <v>524</v>
      </c>
      <c r="G789" s="3" t="s">
        <v>84</v>
      </c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4">
        <v>45463.0</v>
      </c>
      <c r="B790" s="5" t="s">
        <v>1675</v>
      </c>
      <c r="C790" s="3" t="s">
        <v>1676</v>
      </c>
      <c r="D790" s="3" t="str">
        <f>IFERROR(__xludf.DUMMYFUNCTION("REGEXEXTRACT(C790,""[A-Z]{2,}"")"),"UPTICK")</f>
        <v>UPTICK</v>
      </c>
      <c r="E790" s="3" t="s">
        <v>1677</v>
      </c>
      <c r="F790" s="3" t="s">
        <v>70</v>
      </c>
      <c r="G790" s="3" t="s">
        <v>84</v>
      </c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4">
        <v>45463.0</v>
      </c>
      <c r="B791" s="5" t="s">
        <v>1678</v>
      </c>
      <c r="C791" s="3" t="s">
        <v>1679</v>
      </c>
      <c r="D791" s="3" t="str">
        <f>IFERROR(__xludf.DUMMYFUNCTION("REGEXEXTRACT(C791,""[A-Z]{2,}"")"),"NRF")</f>
        <v>NRF</v>
      </c>
      <c r="E791" s="3" t="s">
        <v>44</v>
      </c>
      <c r="F791" s="3" t="s">
        <v>124</v>
      </c>
      <c r="G791" s="3" t="s">
        <v>84</v>
      </c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4">
        <v>45463.0</v>
      </c>
      <c r="B792" s="5" t="s">
        <v>1678</v>
      </c>
      <c r="C792" s="3" t="s">
        <v>1679</v>
      </c>
      <c r="D792" s="3" t="str">
        <f>IFERROR(__xludf.DUMMYFUNCTION("REGEXEXTRACT(C792,""[A-Z]{2,}"")"),"NRF")</f>
        <v>NRF</v>
      </c>
      <c r="E792" s="3" t="s">
        <v>1063</v>
      </c>
      <c r="F792" s="3" t="s">
        <v>567</v>
      </c>
      <c r="G792" s="3" t="s">
        <v>84</v>
      </c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4">
        <v>45463.0</v>
      </c>
      <c r="B793" s="5" t="s">
        <v>1678</v>
      </c>
      <c r="C793" s="3" t="s">
        <v>1679</v>
      </c>
      <c r="D793" s="3" t="str">
        <f>IFERROR(__xludf.DUMMYFUNCTION("REGEXEXTRACT(C793,""[A-Z]{2,}"")"),"NRF")</f>
        <v>NRF</v>
      </c>
      <c r="E793" s="3" t="s">
        <v>1680</v>
      </c>
      <c r="F793" s="3" t="s">
        <v>867</v>
      </c>
      <c r="G793" s="3" t="s">
        <v>84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4">
        <v>45463.0</v>
      </c>
      <c r="B794" s="5" t="s">
        <v>1681</v>
      </c>
      <c r="C794" s="3" t="s">
        <v>1682</v>
      </c>
      <c r="D794" s="3" t="str">
        <f>IFERROR(__xludf.DUMMYFUNCTION("REGEXEXTRACT(C794,""[A-Z]{2,}"")"),"SABUY")</f>
        <v>SABUY</v>
      </c>
      <c r="E794" s="10" t="s">
        <v>971</v>
      </c>
      <c r="F794" s="10" t="s">
        <v>1683</v>
      </c>
      <c r="G794" s="3" t="s">
        <v>84</v>
      </c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4">
        <v>45463.0</v>
      </c>
      <c r="B795" s="5" t="s">
        <v>1684</v>
      </c>
      <c r="C795" s="3" t="s">
        <v>1685</v>
      </c>
      <c r="D795" s="3" t="str">
        <f>IFERROR(__xludf.DUMMYFUNCTION("REGEXEXTRACT(C795,""[A-Z]{2,}"")"),"NEX")</f>
        <v>NEX</v>
      </c>
      <c r="E795" s="3" t="s">
        <v>1686</v>
      </c>
      <c r="F795" s="3" t="s">
        <v>1687</v>
      </c>
      <c r="G795" s="3" t="s">
        <v>17</v>
      </c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4">
        <v>45463.0</v>
      </c>
      <c r="B796" s="5" t="s">
        <v>1684</v>
      </c>
      <c r="C796" s="3" t="s">
        <v>1685</v>
      </c>
      <c r="D796" s="3" t="str">
        <f>IFERROR(__xludf.DUMMYFUNCTION("REGEXEXTRACT(C796,""[A-Z]{2,}"")"),"NEX")</f>
        <v>NEX</v>
      </c>
      <c r="E796" s="3" t="s">
        <v>1688</v>
      </c>
      <c r="F796" s="3" t="s">
        <v>1628</v>
      </c>
      <c r="G796" s="3" t="s">
        <v>17</v>
      </c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4">
        <v>45463.0</v>
      </c>
      <c r="B797" s="5" t="s">
        <v>1689</v>
      </c>
      <c r="C797" s="3" t="s">
        <v>1690</v>
      </c>
      <c r="D797" s="3" t="str">
        <f>IFERROR(__xludf.DUMMYFUNCTION("REGEXEXTRACT(C797,""[A-Z]{2,}"")"),"NEX")</f>
        <v>NEX</v>
      </c>
      <c r="E797" s="3" t="s">
        <v>1691</v>
      </c>
      <c r="F797" s="3" t="s">
        <v>1692</v>
      </c>
      <c r="G797" s="3" t="s">
        <v>84</v>
      </c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4">
        <v>45462.0</v>
      </c>
      <c r="B798" s="5" t="s">
        <v>1693</v>
      </c>
      <c r="C798" s="3" t="s">
        <v>1694</v>
      </c>
      <c r="D798" s="3" t="str">
        <f>IFERROR(__xludf.DUMMYFUNCTION("REGEXEXTRACT(C798,""[A-Z]{2,}"")"),"YGG")</f>
        <v>YGG</v>
      </c>
      <c r="E798" s="3" t="s">
        <v>44</v>
      </c>
      <c r="F798" s="3" t="s">
        <v>83</v>
      </c>
      <c r="G798" s="3" t="s">
        <v>84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4">
        <v>45462.0</v>
      </c>
      <c r="B799" s="5" t="s">
        <v>1693</v>
      </c>
      <c r="C799" s="3" t="s">
        <v>1694</v>
      </c>
      <c r="D799" s="3" t="str">
        <f>IFERROR(__xludf.DUMMYFUNCTION("REGEXEXTRACT(C799,""[A-Z]{2,}"")"),"YGG")</f>
        <v>YGG</v>
      </c>
      <c r="E799" s="3" t="s">
        <v>1695</v>
      </c>
      <c r="F799" s="3" t="s">
        <v>1696</v>
      </c>
      <c r="G799" s="3" t="s">
        <v>84</v>
      </c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4">
        <v>45462.0</v>
      </c>
      <c r="B800" s="5" t="s">
        <v>1697</v>
      </c>
      <c r="C800" s="3" t="s">
        <v>1698</v>
      </c>
      <c r="D800" s="3" t="str">
        <f>IFERROR(__xludf.DUMMYFUNCTION("REGEXEXTRACT(C800,""[A-Z]{2,}"")"),"SCM")</f>
        <v>SCM</v>
      </c>
      <c r="E800" s="3" t="s">
        <v>44</v>
      </c>
      <c r="F800" s="3" t="s">
        <v>873</v>
      </c>
      <c r="G800" s="3" t="s">
        <v>84</v>
      </c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4">
        <v>45462.0</v>
      </c>
      <c r="B801" s="5" t="s">
        <v>1697</v>
      </c>
      <c r="C801" s="3" t="s">
        <v>1698</v>
      </c>
      <c r="D801" s="3" t="s">
        <v>1699</v>
      </c>
      <c r="E801" s="3" t="s">
        <v>44</v>
      </c>
      <c r="F801" s="3" t="s">
        <v>873</v>
      </c>
      <c r="G801" s="3" t="s">
        <v>84</v>
      </c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4">
        <v>45462.0</v>
      </c>
      <c r="B802" s="5" t="s">
        <v>1700</v>
      </c>
      <c r="C802" s="3" t="s">
        <v>1701</v>
      </c>
      <c r="D802" s="3" t="str">
        <f>IFERROR(__xludf.DUMMYFUNCTION("REGEXEXTRACT(C802,""[A-Z]{2,}"")"),"NEX")</f>
        <v>NEX</v>
      </c>
      <c r="E802" s="3"/>
      <c r="F802" s="3" t="s">
        <v>83</v>
      </c>
      <c r="G802" s="3" t="s">
        <v>84</v>
      </c>
      <c r="H802" s="3" t="s">
        <v>44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4">
        <v>45462.0</v>
      </c>
      <c r="B803" s="5" t="s">
        <v>1700</v>
      </c>
      <c r="C803" s="3" t="s">
        <v>1701</v>
      </c>
      <c r="D803" s="3" t="s">
        <v>1486</v>
      </c>
      <c r="E803" s="3" t="s">
        <v>44</v>
      </c>
      <c r="F803" s="3" t="s">
        <v>1680</v>
      </c>
      <c r="G803" s="3" t="s">
        <v>84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4">
        <v>45462.0</v>
      </c>
      <c r="B804" s="5" t="s">
        <v>1702</v>
      </c>
      <c r="C804" s="3" t="s">
        <v>1703</v>
      </c>
      <c r="D804" s="3" t="str">
        <f>IFERROR(__xludf.DUMMYFUNCTION("REGEXEXTRACT(C804,""[A-Z]{2,}"")"),"SABUY")</f>
        <v>SABUY</v>
      </c>
      <c r="E804" s="3" t="s">
        <v>73</v>
      </c>
      <c r="F804" s="3" t="s">
        <v>24</v>
      </c>
      <c r="G804" s="3" t="s">
        <v>84</v>
      </c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4">
        <v>45462.0</v>
      </c>
      <c r="B805" s="5" t="s">
        <v>1702</v>
      </c>
      <c r="C805" s="3" t="s">
        <v>1703</v>
      </c>
      <c r="D805" s="3" t="str">
        <f>IFERROR(__xludf.DUMMYFUNCTION("REGEXEXTRACT(C805,""[A-Z]{2,}"")"),"SABUY")</f>
        <v>SABUY</v>
      </c>
      <c r="E805" s="3" t="s">
        <v>44</v>
      </c>
      <c r="F805" s="3" t="s">
        <v>124</v>
      </c>
      <c r="G805" s="3" t="s">
        <v>84</v>
      </c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4">
        <v>45462.0</v>
      </c>
      <c r="B806" s="5" t="s">
        <v>1704</v>
      </c>
      <c r="C806" s="3" t="s">
        <v>1705</v>
      </c>
      <c r="D806" s="3" t="str">
        <f>IFERROR(__xludf.DUMMYFUNCTION("REGEXEXTRACT(C806,""[A-Z]{2,}"")"),"NEX")</f>
        <v>NEX</v>
      </c>
      <c r="E806" s="3" t="s">
        <v>172</v>
      </c>
      <c r="F806" s="3" t="s">
        <v>1677</v>
      </c>
      <c r="G806" s="3" t="s">
        <v>17</v>
      </c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4">
        <v>45462.0</v>
      </c>
      <c r="B807" s="5" t="s">
        <v>1706</v>
      </c>
      <c r="C807" s="3" t="s">
        <v>1707</v>
      </c>
      <c r="D807" s="3" t="str">
        <f>IFERROR(__xludf.DUMMYFUNCTION("REGEXEXTRACT(C807,""[A-Z]{2,}"")"),"SABUY")</f>
        <v>SABUY</v>
      </c>
      <c r="E807" s="3" t="s">
        <v>44</v>
      </c>
      <c r="F807" s="3" t="s">
        <v>1708</v>
      </c>
      <c r="G807" s="3" t="s">
        <v>84</v>
      </c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4">
        <v>45462.0</v>
      </c>
      <c r="B808" s="5" t="s">
        <v>1706</v>
      </c>
      <c r="C808" s="3" t="s">
        <v>1707</v>
      </c>
      <c r="D808" s="3" t="str">
        <f>IFERROR(__xludf.DUMMYFUNCTION("REGEXEXTRACT(C808,""[A-Z]{2,}"")"),"SABUY")</f>
        <v>SABUY</v>
      </c>
      <c r="E808" s="3" t="s">
        <v>44</v>
      </c>
      <c r="F808" s="3" t="s">
        <v>1709</v>
      </c>
      <c r="G808" s="3" t="s">
        <v>84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4">
        <v>45462.0</v>
      </c>
      <c r="B809" s="5" t="s">
        <v>1710</v>
      </c>
      <c r="C809" s="3" t="s">
        <v>1711</v>
      </c>
      <c r="D809" s="3" t="str">
        <f>IFERROR(__xludf.DUMMYFUNCTION("REGEXEXTRACT(C809,""[A-Z]{2,}"")"),"PROEN")</f>
        <v>PROEN</v>
      </c>
      <c r="E809" s="3" t="s">
        <v>519</v>
      </c>
      <c r="F809" s="3" t="s">
        <v>359</v>
      </c>
      <c r="G809" s="3" t="s">
        <v>12</v>
      </c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4">
        <v>45462.0</v>
      </c>
      <c r="B810" s="5" t="s">
        <v>1712</v>
      </c>
      <c r="C810" s="3" t="s">
        <v>1713</v>
      </c>
      <c r="D810" s="3" t="str">
        <f>IFERROR(__xludf.DUMMYFUNCTION("REGEXEXTRACT(C810,""[A-Z]{2,}"")"),"SABUY")</f>
        <v>SABUY</v>
      </c>
      <c r="E810" s="3" t="s">
        <v>73</v>
      </c>
      <c r="F810" s="3" t="s">
        <v>1714</v>
      </c>
      <c r="G810" s="3" t="s">
        <v>12</v>
      </c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4">
        <v>45462.0</v>
      </c>
      <c r="B811" s="5" t="s">
        <v>1712</v>
      </c>
      <c r="C811" s="3" t="s">
        <v>1713</v>
      </c>
      <c r="D811" s="3" t="str">
        <f>IFERROR(__xludf.DUMMYFUNCTION("REGEXEXTRACT(C811,""[A-Z]{2,}"")"),"SABUY")</f>
        <v>SABUY</v>
      </c>
      <c r="E811" s="3" t="s">
        <v>141</v>
      </c>
      <c r="F811" s="3" t="s">
        <v>930</v>
      </c>
      <c r="G811" s="3" t="s">
        <v>12</v>
      </c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4">
        <v>45461.0</v>
      </c>
      <c r="B812" s="5" t="s">
        <v>1715</v>
      </c>
      <c r="C812" s="3" t="s">
        <v>1716</v>
      </c>
      <c r="D812" s="3" t="str">
        <f>IFERROR(__xludf.DUMMYFUNCTION("REGEXEXTRACT(C812,""[A-Z]{2,}"")"),"RCL")</f>
        <v>RCL</v>
      </c>
      <c r="E812" s="10" t="s">
        <v>752</v>
      </c>
      <c r="F812" s="10" t="s">
        <v>753</v>
      </c>
      <c r="G812" s="3" t="s">
        <v>17</v>
      </c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4">
        <v>45461.0</v>
      </c>
      <c r="B813" s="5" t="s">
        <v>1717</v>
      </c>
      <c r="C813" s="3" t="s">
        <v>1718</v>
      </c>
      <c r="D813" s="3" t="str">
        <f>IFERROR(__xludf.DUMMYFUNCTION("REGEXEXTRACT(C813,""[A-Z]{2,}"")"),"NRF")</f>
        <v>NRF</v>
      </c>
      <c r="E813" s="3" t="s">
        <v>44</v>
      </c>
      <c r="F813" s="3" t="s">
        <v>1719</v>
      </c>
      <c r="G813" s="3" t="s">
        <v>84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4">
        <v>45461.0</v>
      </c>
      <c r="B814" s="5" t="s">
        <v>1717</v>
      </c>
      <c r="C814" s="3" t="s">
        <v>1718</v>
      </c>
      <c r="D814" s="3" t="str">
        <f>IFERROR(__xludf.DUMMYFUNCTION("REGEXEXTRACT(C814,""[A-Z]{2,}"")"),"NRF")</f>
        <v>NRF</v>
      </c>
      <c r="E814" s="3" t="s">
        <v>44</v>
      </c>
      <c r="F814" s="3" t="s">
        <v>1720</v>
      </c>
      <c r="G814" s="3" t="s">
        <v>84</v>
      </c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4">
        <v>45461.0</v>
      </c>
      <c r="B815" s="5" t="s">
        <v>1721</v>
      </c>
      <c r="C815" s="3" t="s">
        <v>1722</v>
      </c>
      <c r="D815" s="3" t="str">
        <f>IFERROR(__xludf.DUMMYFUNCTION("REGEXEXTRACT(C815,""[A-Z]{2,}"")"),"SET")</f>
        <v>SET</v>
      </c>
      <c r="E815" s="3" t="s">
        <v>720</v>
      </c>
      <c r="F815" s="3" t="s">
        <v>421</v>
      </c>
      <c r="G815" s="3" t="s">
        <v>12</v>
      </c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4">
        <v>45461.0</v>
      </c>
      <c r="B816" s="5" t="s">
        <v>1723</v>
      </c>
      <c r="C816" s="3" t="s">
        <v>1724</v>
      </c>
      <c r="D816" s="3" t="str">
        <f>IFERROR(__xludf.DUMMYFUNCTION("REGEXEXTRACT(C816,""[A-Z]{2,}"")"),"SKY")</f>
        <v>SKY</v>
      </c>
      <c r="E816" s="3" t="s">
        <v>1725</v>
      </c>
      <c r="F816" s="3" t="s">
        <v>478</v>
      </c>
      <c r="G816" s="3" t="s">
        <v>12</v>
      </c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4">
        <v>45461.0</v>
      </c>
      <c r="B817" s="5" t="s">
        <v>1723</v>
      </c>
      <c r="C817" s="3" t="s">
        <v>1724</v>
      </c>
      <c r="D817" s="3" t="str">
        <f>IFERROR(__xludf.DUMMYFUNCTION("REGEXEXTRACT(C817,""[A-Z]{2,}"")"),"SKY")</f>
        <v>SKY</v>
      </c>
      <c r="E817" s="3" t="s">
        <v>85</v>
      </c>
      <c r="F817" s="3" t="s">
        <v>484</v>
      </c>
      <c r="G817" s="3" t="s">
        <v>12</v>
      </c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4">
        <v>45461.0</v>
      </c>
      <c r="B818" s="5" t="s">
        <v>1723</v>
      </c>
      <c r="C818" s="3" t="s">
        <v>1724</v>
      </c>
      <c r="D818" s="3" t="str">
        <f>IFERROR(__xludf.DUMMYFUNCTION("REGEXEXTRACT(C818,""[A-Z]{2,}"")"),"SKY")</f>
        <v>SKY</v>
      </c>
      <c r="E818" s="3" t="s">
        <v>1726</v>
      </c>
      <c r="F818" s="3" t="s">
        <v>133</v>
      </c>
      <c r="G818" s="3" t="s">
        <v>12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4">
        <v>45461.0</v>
      </c>
      <c r="B819" s="5" t="s">
        <v>1723</v>
      </c>
      <c r="C819" s="3" t="s">
        <v>1724</v>
      </c>
      <c r="D819" s="3" t="str">
        <f>IFERROR(__xludf.DUMMYFUNCTION("REGEXEXTRACT(C819,""[A-Z]{2,}"")"),"SKY")</f>
        <v>SKY</v>
      </c>
      <c r="E819" s="3" t="s">
        <v>105</v>
      </c>
      <c r="F819" s="3" t="s">
        <v>94</v>
      </c>
      <c r="G819" s="3" t="s">
        <v>12</v>
      </c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4">
        <v>45461.0</v>
      </c>
      <c r="B820" s="5" t="s">
        <v>1727</v>
      </c>
      <c r="C820" s="3" t="s">
        <v>1728</v>
      </c>
      <c r="D820" s="3" t="str">
        <f>IFERROR(__xludf.DUMMYFUNCTION("REGEXEXTRACT(C820,""[A-Z]{2,}"")"),"KBANK")</f>
        <v>KBANK</v>
      </c>
      <c r="E820" s="3"/>
      <c r="F820" s="3" t="s">
        <v>314</v>
      </c>
      <c r="G820" s="3" t="s">
        <v>12</v>
      </c>
      <c r="H820" s="3" t="s">
        <v>273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4">
        <v>45461.0</v>
      </c>
      <c r="B821" s="5" t="s">
        <v>1729</v>
      </c>
      <c r="C821" s="3" t="s">
        <v>1730</v>
      </c>
      <c r="D821" s="3" t="str">
        <f>IFERROR(__xludf.DUMMYFUNCTION("REGEXEXTRACT(C821,""[A-Z]{2,}"")"),"SET")</f>
        <v>SET</v>
      </c>
      <c r="E821" s="3" t="s">
        <v>1731</v>
      </c>
      <c r="F821" s="3" t="s">
        <v>1732</v>
      </c>
      <c r="G821" s="3" t="s">
        <v>84</v>
      </c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4">
        <v>45461.0</v>
      </c>
      <c r="B822" s="5" t="s">
        <v>1733</v>
      </c>
      <c r="C822" s="3" t="s">
        <v>1734</v>
      </c>
      <c r="D822" s="3" t="str">
        <f>IFERROR(__xludf.DUMMYFUNCTION("REGEXEXTRACT(C822,""[A-Z]{2,}"")"),"ALLY")</f>
        <v>ALLY</v>
      </c>
      <c r="E822" s="3" t="s">
        <v>133</v>
      </c>
      <c r="F822" s="3" t="s">
        <v>134</v>
      </c>
      <c r="G822" s="3" t="s">
        <v>12</v>
      </c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4">
        <v>45461.0</v>
      </c>
      <c r="B823" s="5" t="s">
        <v>1733</v>
      </c>
      <c r="C823" s="3" t="s">
        <v>1734</v>
      </c>
      <c r="D823" s="3" t="str">
        <f>IFERROR(__xludf.DUMMYFUNCTION("REGEXEXTRACT(C823,""[A-Z]{2,}"")"),"ALLY")</f>
        <v>ALLY</v>
      </c>
      <c r="E823" s="3" t="s">
        <v>46</v>
      </c>
      <c r="F823" s="3" t="s">
        <v>31</v>
      </c>
      <c r="G823" s="3" t="s">
        <v>12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4">
        <v>45461.0</v>
      </c>
      <c r="B824" s="5" t="s">
        <v>1735</v>
      </c>
      <c r="C824" s="3" t="s">
        <v>1736</v>
      </c>
      <c r="D824" s="3" t="str">
        <f>IFERROR(__xludf.DUMMYFUNCTION("REGEXEXTRACT(C824,""[A-Z]{2,}"")"),"MICRO")</f>
        <v>MICRO</v>
      </c>
      <c r="E824" s="3" t="s">
        <v>44</v>
      </c>
      <c r="F824" s="3" t="s">
        <v>61</v>
      </c>
      <c r="G824" s="3" t="s">
        <v>12</v>
      </c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4">
        <v>45461.0</v>
      </c>
      <c r="B825" s="5" t="s">
        <v>1735</v>
      </c>
      <c r="C825" s="3" t="s">
        <v>1736</v>
      </c>
      <c r="D825" s="3" t="str">
        <f>IFERROR(__xludf.DUMMYFUNCTION("REGEXEXTRACT(C825,""[A-Z]{2,}"")"),"MICRO")</f>
        <v>MICRO</v>
      </c>
      <c r="E825" s="3" t="s">
        <v>61</v>
      </c>
      <c r="F825" s="3" t="s">
        <v>63</v>
      </c>
      <c r="G825" s="3" t="s">
        <v>12</v>
      </c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4">
        <v>45460.0</v>
      </c>
      <c r="B826" s="5" t="s">
        <v>1737</v>
      </c>
      <c r="C826" s="3" t="s">
        <v>1738</v>
      </c>
      <c r="D826" s="3" t="str">
        <f>IFERROR(__xludf.DUMMYFUNCTION("REGEXEXTRACT(C826,""[A-Z]{2,}"")"),"JMART")</f>
        <v>JMART</v>
      </c>
      <c r="E826" s="3" t="s">
        <v>44</v>
      </c>
      <c r="F826" s="3" t="s">
        <v>124</v>
      </c>
      <c r="G826" s="3" t="s">
        <v>84</v>
      </c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4">
        <v>45460.0</v>
      </c>
      <c r="B827" s="5" t="s">
        <v>1737</v>
      </c>
      <c r="C827" s="3" t="s">
        <v>1738</v>
      </c>
      <c r="D827" s="3" t="str">
        <f>IFERROR(__xludf.DUMMYFUNCTION("REGEXEXTRACT(C827,""[A-Z]{2,}"")"),"JMART")</f>
        <v>JMART</v>
      </c>
      <c r="E827" s="10" t="s">
        <v>752</v>
      </c>
      <c r="F827" s="10" t="s">
        <v>753</v>
      </c>
      <c r="G827" s="3" t="s">
        <v>84</v>
      </c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4">
        <v>45460.0</v>
      </c>
      <c r="B828" s="5" t="s">
        <v>1739</v>
      </c>
      <c r="C828" s="3" t="s">
        <v>1740</v>
      </c>
      <c r="D828" s="3" t="str">
        <f>IFERROR(__xludf.DUMMYFUNCTION("REGEXEXTRACT(C828,""[A-Z]{2,}"")"),"SET")</f>
        <v>SET</v>
      </c>
      <c r="E828" s="3" t="s">
        <v>765</v>
      </c>
      <c r="F828" s="3" t="s">
        <v>478</v>
      </c>
      <c r="G828" s="3" t="s">
        <v>12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4">
        <v>45460.0</v>
      </c>
      <c r="B829" s="5" t="s">
        <v>1741</v>
      </c>
      <c r="C829" s="3" t="s">
        <v>1742</v>
      </c>
      <c r="D829" s="3" t="str">
        <f>IFERROR(__xludf.DUMMYFUNCTION("REGEXEXTRACT(C829,""[A-Z]{2,}"")"),"SET")</f>
        <v>SET</v>
      </c>
      <c r="E829" s="3" t="s">
        <v>1743</v>
      </c>
      <c r="F829" s="3" t="s">
        <v>1744</v>
      </c>
      <c r="G829" s="3" t="s">
        <v>12</v>
      </c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4">
        <v>45460.0</v>
      </c>
      <c r="B830" s="5" t="s">
        <v>1741</v>
      </c>
      <c r="C830" s="3" t="s">
        <v>1742</v>
      </c>
      <c r="D830" s="3" t="str">
        <f>IFERROR(__xludf.DUMMYFUNCTION("REGEXEXTRACT(C830,""[A-Z]{2,}"")"),"SET")</f>
        <v>SET</v>
      </c>
      <c r="E830" s="3" t="s">
        <v>519</v>
      </c>
      <c r="F830" s="3" t="s">
        <v>1745</v>
      </c>
      <c r="G830" s="3" t="s">
        <v>12</v>
      </c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4">
        <v>45460.0</v>
      </c>
      <c r="B831" s="5" t="s">
        <v>1746</v>
      </c>
      <c r="C831" s="3" t="s">
        <v>1747</v>
      </c>
      <c r="D831" s="3" t="str">
        <f>IFERROR(__xludf.DUMMYFUNCTION("REGEXEXTRACT(C831,""[A-Z]{2,}"")"),"VBYOND")</f>
        <v>VBYOND</v>
      </c>
      <c r="E831" s="3" t="s">
        <v>1748</v>
      </c>
      <c r="F831" s="3" t="s">
        <v>34</v>
      </c>
      <c r="G831" s="3" t="s">
        <v>12</v>
      </c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4">
        <v>45460.0</v>
      </c>
      <c r="B832" s="5" t="s">
        <v>1746</v>
      </c>
      <c r="C832" s="3" t="s">
        <v>1747</v>
      </c>
      <c r="D832" s="3" t="str">
        <f>IFERROR(__xludf.DUMMYFUNCTION("REGEXEXTRACT(C832,""[A-Z]{2,}"")"),"VBYOND")</f>
        <v>VBYOND</v>
      </c>
      <c r="E832" s="3" t="s">
        <v>1749</v>
      </c>
      <c r="F832" s="3" t="s">
        <v>1750</v>
      </c>
      <c r="G832" s="3" t="s">
        <v>12</v>
      </c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4">
        <v>45460.0</v>
      </c>
      <c r="B833" s="5" t="s">
        <v>1751</v>
      </c>
      <c r="C833" s="3" t="s">
        <v>1752</v>
      </c>
      <c r="D833" s="3" t="str">
        <f>IFERROR(__xludf.DUMMYFUNCTION("REGEXEXTRACT(C833,""[A-Z]{2,}"")"),"SETHD")</f>
        <v>SETHD</v>
      </c>
      <c r="E833" s="3" t="s">
        <v>44</v>
      </c>
      <c r="F833" s="3" t="s">
        <v>1753</v>
      </c>
      <c r="G833" s="3" t="s">
        <v>12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4">
        <v>45460.0</v>
      </c>
      <c r="B834" s="5" t="s">
        <v>1754</v>
      </c>
      <c r="C834" s="3" t="s">
        <v>1755</v>
      </c>
      <c r="D834" s="3" t="str">
        <f>IFERROR(__xludf.DUMMYFUNCTION("REGEXEXTRACT(C834,""[A-Z]{2,}"")"),"KBANK")</f>
        <v>KBANK</v>
      </c>
      <c r="E834" s="3" t="s">
        <v>44</v>
      </c>
      <c r="F834" s="3" t="s">
        <v>83</v>
      </c>
      <c r="G834" s="3" t="s">
        <v>84</v>
      </c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4">
        <v>45460.0</v>
      </c>
      <c r="B835" s="5" t="s">
        <v>1754</v>
      </c>
      <c r="C835" s="3" t="s">
        <v>1755</v>
      </c>
      <c r="D835" s="3" t="s">
        <v>1756</v>
      </c>
      <c r="E835" s="3" t="s">
        <v>44</v>
      </c>
      <c r="F835" s="3" t="s">
        <v>1757</v>
      </c>
      <c r="G835" s="3" t="s">
        <v>84</v>
      </c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4">
        <v>45458.0</v>
      </c>
      <c r="B836" s="5" t="s">
        <v>1758</v>
      </c>
      <c r="C836" s="3" t="s">
        <v>1759</v>
      </c>
      <c r="D836" s="3" t="str">
        <f>IFERROR(__xludf.DUMMYFUNCTION("REGEXEXTRACT(C836,""[A-Z]{2,}"")"),"EA")</f>
        <v>EA</v>
      </c>
      <c r="E836" s="3" t="s">
        <v>73</v>
      </c>
      <c r="F836" s="3" t="s">
        <v>930</v>
      </c>
      <c r="G836" s="3" t="s">
        <v>12</v>
      </c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4">
        <v>45458.0</v>
      </c>
      <c r="B837" s="5" t="s">
        <v>1758</v>
      </c>
      <c r="C837" s="3" t="s">
        <v>1759</v>
      </c>
      <c r="D837" s="3" t="str">
        <f>IFERROR(__xludf.DUMMYFUNCTION("REGEXEXTRACT(C837,""[A-Z]{2,}"")"),"EA")</f>
        <v>EA</v>
      </c>
      <c r="E837" s="3" t="s">
        <v>214</v>
      </c>
      <c r="F837" s="3" t="s">
        <v>31</v>
      </c>
      <c r="G837" s="3" t="s">
        <v>12</v>
      </c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4">
        <v>45458.0</v>
      </c>
      <c r="B838" s="5" t="s">
        <v>1760</v>
      </c>
      <c r="C838" s="3" t="s">
        <v>1761</v>
      </c>
      <c r="D838" s="3" t="str">
        <f>IFERROR(__xludf.DUMMYFUNCTION("REGEXEXTRACT(C838,""[A-Z]{2,}"")"),"DR")</f>
        <v>DR</v>
      </c>
      <c r="E838" s="3" t="s">
        <v>1762</v>
      </c>
      <c r="F838" s="3" t="s">
        <v>31</v>
      </c>
      <c r="G838" s="3" t="s">
        <v>12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4">
        <v>45458.0</v>
      </c>
      <c r="B839" s="5" t="s">
        <v>1760</v>
      </c>
      <c r="C839" s="3" t="s">
        <v>1761</v>
      </c>
      <c r="D839" s="3" t="str">
        <f>IFERROR(__xludf.DUMMYFUNCTION("REGEXEXTRACT(C839,""[A-Z]{2,}"")"),"DR")</f>
        <v>DR</v>
      </c>
      <c r="E839" s="3" t="s">
        <v>1763</v>
      </c>
      <c r="F839" s="3" t="s">
        <v>413</v>
      </c>
      <c r="G839" s="3" t="s">
        <v>12</v>
      </c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4">
        <v>45458.0</v>
      </c>
      <c r="B840" s="5" t="s">
        <v>1764</v>
      </c>
      <c r="C840" s="3" t="s">
        <v>1765</v>
      </c>
      <c r="D840" s="3" t="str">
        <f>IFERROR(__xludf.DUMMYFUNCTION("REGEXEXTRACT(C840,""[A-Z]{2,}"")"),"CEO")</f>
        <v>CEO</v>
      </c>
      <c r="E840" s="3" t="s">
        <v>1766</v>
      </c>
      <c r="F840" s="3" t="s">
        <v>105</v>
      </c>
      <c r="G840" s="3" t="s">
        <v>12</v>
      </c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4">
        <v>45458.0</v>
      </c>
      <c r="B841" s="5" t="s">
        <v>1764</v>
      </c>
      <c r="C841" s="3" t="s">
        <v>1765</v>
      </c>
      <c r="D841" s="3" t="str">
        <f>IFERROR(__xludf.DUMMYFUNCTION("REGEXEXTRACT(C841,""[A-Z]{2,}"")"),"CEO")</f>
        <v>CEO</v>
      </c>
      <c r="E841" s="10" t="s">
        <v>1135</v>
      </c>
      <c r="F841" s="10" t="s">
        <v>1767</v>
      </c>
      <c r="G841" s="3" t="s">
        <v>12</v>
      </c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4">
        <v>45457.0</v>
      </c>
      <c r="B842" s="5" t="s">
        <v>1768</v>
      </c>
      <c r="C842" s="3" t="s">
        <v>1769</v>
      </c>
      <c r="D842" s="3" t="str">
        <f>IFERROR(__xludf.DUMMYFUNCTION("REGEXEXTRACT(C842,""[A-Z]{2,}"")"),"SAWAD")</f>
        <v>SAWAD</v>
      </c>
      <c r="E842" s="10" t="s">
        <v>752</v>
      </c>
      <c r="F842" s="10" t="s">
        <v>753</v>
      </c>
      <c r="G842" s="3" t="s">
        <v>17</v>
      </c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4">
        <v>45457.0</v>
      </c>
      <c r="B843" s="5" t="s">
        <v>1770</v>
      </c>
      <c r="C843" s="3" t="s">
        <v>1771</v>
      </c>
      <c r="D843" s="3" t="str">
        <f>IFERROR(__xludf.DUMMYFUNCTION("REGEXEXTRACT(C843,""[A-Z]{2,}"")"),"ADVANC")</f>
        <v>ADVANC</v>
      </c>
      <c r="E843" s="3" t="s">
        <v>1772</v>
      </c>
      <c r="F843" s="3" t="s">
        <v>1773</v>
      </c>
      <c r="G843" s="3" t="s">
        <v>12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4">
        <v>45457.0</v>
      </c>
      <c r="B844" s="5" t="s">
        <v>1774</v>
      </c>
      <c r="C844" s="3" t="s">
        <v>1775</v>
      </c>
      <c r="D844" s="3" t="s">
        <v>765</v>
      </c>
      <c r="E844" s="3" t="s">
        <v>1776</v>
      </c>
      <c r="F844" s="3" t="s">
        <v>478</v>
      </c>
      <c r="G844" s="3" t="s">
        <v>12</v>
      </c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4">
        <v>45457.0</v>
      </c>
      <c r="B845" s="5" t="s">
        <v>1774</v>
      </c>
      <c r="C845" s="3" t="s">
        <v>1775</v>
      </c>
      <c r="D845" s="3" t="s">
        <v>765</v>
      </c>
      <c r="E845" s="3" t="s">
        <v>1777</v>
      </c>
      <c r="F845" s="3" t="s">
        <v>1315</v>
      </c>
      <c r="G845" s="3" t="s">
        <v>12</v>
      </c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4">
        <v>45457.0</v>
      </c>
      <c r="B846" s="5" t="s">
        <v>1778</v>
      </c>
      <c r="C846" s="3" t="s">
        <v>1779</v>
      </c>
      <c r="D846" s="3" t="str">
        <f>IFERROR(__xludf.DUMMYFUNCTION("REGEXEXTRACT(C846,""[A-Z]{2,}"")"),"MINT")</f>
        <v>MINT</v>
      </c>
      <c r="E846" s="3"/>
      <c r="F846" s="3" t="s">
        <v>164</v>
      </c>
      <c r="G846" s="3" t="s">
        <v>12</v>
      </c>
      <c r="H846" s="3" t="s">
        <v>44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4">
        <v>45457.0</v>
      </c>
      <c r="B847" s="5" t="s">
        <v>1778</v>
      </c>
      <c r="C847" s="3" t="s">
        <v>1779</v>
      </c>
      <c r="D847" s="3" t="str">
        <f>IFERROR(__xludf.DUMMYFUNCTION("REGEXEXTRACT(C847,""[A-Z]{2,}"")"),"MINT")</f>
        <v>MINT</v>
      </c>
      <c r="E847" s="3" t="s">
        <v>1780</v>
      </c>
      <c r="F847" s="3" t="s">
        <v>1781</v>
      </c>
      <c r="G847" s="3" t="s">
        <v>12</v>
      </c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4">
        <v>45457.0</v>
      </c>
      <c r="B848" s="5" t="s">
        <v>1782</v>
      </c>
      <c r="C848" s="3" t="s">
        <v>1783</v>
      </c>
      <c r="D848" s="3" t="str">
        <f>IFERROR(__xludf.DUMMYFUNCTION("REGEXEXTRACT(C848,""[A-Z]{2,}"")"),"PK")</f>
        <v>PK</v>
      </c>
      <c r="E848" s="3" t="s">
        <v>44</v>
      </c>
      <c r="F848" s="3" t="s">
        <v>1784</v>
      </c>
      <c r="G848" s="3" t="s">
        <v>12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4">
        <v>45457.0</v>
      </c>
      <c r="B849" s="5" t="s">
        <v>1785</v>
      </c>
      <c r="C849" s="3" t="s">
        <v>1786</v>
      </c>
      <c r="D849" s="3" t="str">
        <f>IFERROR(__xludf.DUMMYFUNCTION("REGEXEXTRACT(C849,""[A-Z]{2,}"")"),"SF")</f>
        <v>SF</v>
      </c>
      <c r="E849" s="3" t="s">
        <v>214</v>
      </c>
      <c r="F849" s="3" t="s">
        <v>31</v>
      </c>
      <c r="G849" s="3" t="s">
        <v>12</v>
      </c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4">
        <v>45457.0</v>
      </c>
      <c r="B850" s="5" t="s">
        <v>1785</v>
      </c>
      <c r="C850" s="3" t="s">
        <v>1786</v>
      </c>
      <c r="D850" s="3" t="str">
        <f>IFERROR(__xludf.DUMMYFUNCTION("REGEXEXTRACT(C850,""[A-Z]{2,}"")"),"SF")</f>
        <v>SF</v>
      </c>
      <c r="E850" s="3" t="s">
        <v>44</v>
      </c>
      <c r="F850" s="3" t="s">
        <v>95</v>
      </c>
      <c r="G850" s="3" t="s">
        <v>12</v>
      </c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4">
        <v>45457.0</v>
      </c>
      <c r="B851" s="5" t="s">
        <v>1787</v>
      </c>
      <c r="C851" s="3" t="s">
        <v>1788</v>
      </c>
      <c r="D851" s="3" t="str">
        <f>IFERROR(__xludf.DUMMYFUNCTION("REGEXEXTRACT(C851,""[A-Z]{2,}"")"),"KEX")</f>
        <v>KEX</v>
      </c>
      <c r="E851" s="3" t="s">
        <v>44</v>
      </c>
      <c r="F851" s="3" t="s">
        <v>1789</v>
      </c>
      <c r="G851" s="3" t="s">
        <v>84</v>
      </c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4">
        <v>45457.0</v>
      </c>
      <c r="B852" s="5" t="s">
        <v>1787</v>
      </c>
      <c r="C852" s="3" t="s">
        <v>1788</v>
      </c>
      <c r="D852" s="3" t="str">
        <f>IFERROR(__xludf.DUMMYFUNCTION("REGEXEXTRACT(C852,""[A-Z]{2,}"")"),"KEX")</f>
        <v>KEX</v>
      </c>
      <c r="E852" s="3" t="s">
        <v>1790</v>
      </c>
      <c r="F852" s="3" t="s">
        <v>1791</v>
      </c>
      <c r="G852" s="3" t="s">
        <v>84</v>
      </c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4">
        <v>45457.0</v>
      </c>
      <c r="B853" s="5" t="s">
        <v>1787</v>
      </c>
      <c r="C853" s="3" t="s">
        <v>1788</v>
      </c>
      <c r="D853" s="3" t="str">
        <f>IFERROR(__xludf.DUMMYFUNCTION("REGEXEXTRACT(C853,""[A-Z]{2,}"")"),"KEX")</f>
        <v>KEX</v>
      </c>
      <c r="E853" s="3" t="s">
        <v>23</v>
      </c>
      <c r="F853" s="3" t="s">
        <v>1792</v>
      </c>
      <c r="G853" s="3" t="s">
        <v>84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4">
        <v>45456.0</v>
      </c>
      <c r="B854" s="5" t="s">
        <v>1793</v>
      </c>
      <c r="C854" s="3" t="s">
        <v>1794</v>
      </c>
      <c r="D854" s="3" t="str">
        <f>IFERROR(__xludf.DUMMYFUNCTION("REGEXEXTRACT(C854,""[A-Z]{2,}"")"),"KEX")</f>
        <v>KEX</v>
      </c>
      <c r="E854" s="3" t="s">
        <v>214</v>
      </c>
      <c r="F854" s="3" t="s">
        <v>31</v>
      </c>
      <c r="G854" s="3" t="s">
        <v>12</v>
      </c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4">
        <v>45456.0</v>
      </c>
      <c r="B855" s="5" t="s">
        <v>1795</v>
      </c>
      <c r="C855" s="3" t="s">
        <v>1796</v>
      </c>
      <c r="D855" s="3" t="str">
        <f>IFERROR(__xludf.DUMMYFUNCTION("REGEXEXTRACT(C855,""[A-Z]{2,}"")"),"NEWS")</f>
        <v>NEWS</v>
      </c>
      <c r="E855" s="3" t="s">
        <v>1797</v>
      </c>
      <c r="F855" s="3" t="s">
        <v>1798</v>
      </c>
      <c r="G855" s="3" t="s">
        <v>12</v>
      </c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4">
        <v>45456.0</v>
      </c>
      <c r="B856" s="5" t="s">
        <v>1795</v>
      </c>
      <c r="C856" s="3" t="s">
        <v>1796</v>
      </c>
      <c r="D856" s="3" t="str">
        <f>IFERROR(__xludf.DUMMYFUNCTION("REGEXEXTRACT(C856,""[A-Z]{2,}"")"),"NEWS")</f>
        <v>NEWS</v>
      </c>
      <c r="E856" s="3" t="s">
        <v>11</v>
      </c>
      <c r="F856" s="3" t="s">
        <v>190</v>
      </c>
      <c r="G856" s="3" t="s">
        <v>12</v>
      </c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4">
        <v>45456.0</v>
      </c>
      <c r="B857" s="5" t="s">
        <v>1799</v>
      </c>
      <c r="C857" s="3" t="s">
        <v>1800</v>
      </c>
      <c r="D857" s="3" t="s">
        <v>765</v>
      </c>
      <c r="E857" s="3" t="s">
        <v>1136</v>
      </c>
      <c r="F857" s="3" t="s">
        <v>67</v>
      </c>
      <c r="G857" s="3" t="s">
        <v>12</v>
      </c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4">
        <v>45456.0</v>
      </c>
      <c r="B858" s="5" t="s">
        <v>1801</v>
      </c>
      <c r="C858" s="3" t="s">
        <v>1802</v>
      </c>
      <c r="D858" s="3" t="str">
        <f>IFERROR(__xludf.DUMMYFUNCTION("REGEXEXTRACT(C858,""[A-Z]{2,}"")"),"IRIS")</f>
        <v>IRIS</v>
      </c>
      <c r="E858" s="3" t="s">
        <v>227</v>
      </c>
      <c r="F858" s="3" t="s">
        <v>814</v>
      </c>
      <c r="G858" s="3" t="s">
        <v>84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4">
        <v>45456.0</v>
      </c>
      <c r="B859" s="5" t="s">
        <v>1801</v>
      </c>
      <c r="C859" s="3" t="s">
        <v>1802</v>
      </c>
      <c r="D859" s="3" t="str">
        <f>IFERROR(__xludf.DUMMYFUNCTION("REGEXEXTRACT(C859,""[A-Z]{2,}"")"),"IRIS")</f>
        <v>IRIS</v>
      </c>
      <c r="E859" s="3" t="s">
        <v>129</v>
      </c>
      <c r="F859" s="3" t="s">
        <v>1803</v>
      </c>
      <c r="G859" s="3" t="s">
        <v>84</v>
      </c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4">
        <v>45456.0</v>
      </c>
      <c r="B860" s="5" t="s">
        <v>1804</v>
      </c>
      <c r="C860" s="3" t="s">
        <v>1805</v>
      </c>
      <c r="D860" s="3" t="str">
        <f>IFERROR(__xludf.DUMMYFUNCTION("REGEXEXTRACT(C860,""[A-Z]{2,}"")"),"NEX")</f>
        <v>NEX</v>
      </c>
      <c r="E860" s="3" t="s">
        <v>44</v>
      </c>
      <c r="F860" s="3" t="s">
        <v>61</v>
      </c>
      <c r="G860" s="3" t="s">
        <v>12</v>
      </c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4">
        <v>45456.0</v>
      </c>
      <c r="B861" s="5" t="s">
        <v>1804</v>
      </c>
      <c r="C861" s="3" t="s">
        <v>1805</v>
      </c>
      <c r="D861" s="3" t="s">
        <v>1806</v>
      </c>
      <c r="E861" s="3" t="s">
        <v>44</v>
      </c>
      <c r="F861" s="3" t="s">
        <v>63</v>
      </c>
      <c r="G861" s="3" t="s">
        <v>12</v>
      </c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4">
        <v>45456.0</v>
      </c>
      <c r="B862" s="5" t="s">
        <v>1804</v>
      </c>
      <c r="C862" s="3" t="s">
        <v>1805</v>
      </c>
      <c r="D862" s="3" t="s">
        <v>1069</v>
      </c>
      <c r="E862" s="3" t="s">
        <v>1807</v>
      </c>
      <c r="F862" s="3" t="s">
        <v>1808</v>
      </c>
      <c r="G862" s="3" t="s">
        <v>12</v>
      </c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4">
        <v>45456.0</v>
      </c>
      <c r="B863" s="5" t="s">
        <v>1804</v>
      </c>
      <c r="C863" s="3" t="s">
        <v>1805</v>
      </c>
      <c r="D863" s="3" t="s">
        <v>1069</v>
      </c>
      <c r="E863" s="3" t="s">
        <v>1809</v>
      </c>
      <c r="F863" s="3" t="s">
        <v>1810</v>
      </c>
      <c r="G863" s="3" t="s">
        <v>12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4">
        <v>45456.0</v>
      </c>
      <c r="B864" s="5" t="s">
        <v>1811</v>
      </c>
      <c r="C864" s="3" t="s">
        <v>1812</v>
      </c>
      <c r="D864" s="3" t="str">
        <f>IFERROR(__xludf.DUMMYFUNCTION("REGEXEXTRACT(C864,""[A-Z]{2,}"")"),"SABUY")</f>
        <v>SABUY</v>
      </c>
      <c r="E864" s="3" t="s">
        <v>44</v>
      </c>
      <c r="F864" s="3" t="s">
        <v>1071</v>
      </c>
      <c r="G864" s="3" t="s">
        <v>84</v>
      </c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4">
        <v>45456.0</v>
      </c>
      <c r="B865" s="5" t="s">
        <v>1811</v>
      </c>
      <c r="C865" s="3" t="s">
        <v>1812</v>
      </c>
      <c r="D865" s="3" t="str">
        <f>IFERROR(__xludf.DUMMYFUNCTION("REGEXEXTRACT(C865,""[A-Z]{2,}"")"),"SABUY")</f>
        <v>SABUY</v>
      </c>
      <c r="E865" s="3" t="s">
        <v>1813</v>
      </c>
      <c r="F865" s="3" t="s">
        <v>255</v>
      </c>
      <c r="G865" s="3" t="s">
        <v>84</v>
      </c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4">
        <v>45455.0</v>
      </c>
      <c r="B866" s="5" t="s">
        <v>1814</v>
      </c>
      <c r="C866" s="3" t="s">
        <v>1815</v>
      </c>
      <c r="D866" s="3" t="str">
        <f>IFERROR(__xludf.DUMMYFUNCTION("REGEXEXTRACT(C866,""[A-Z]{2,}"")"),"VGI")</f>
        <v>VGI</v>
      </c>
      <c r="E866" s="10" t="s">
        <v>752</v>
      </c>
      <c r="F866" s="10" t="s">
        <v>753</v>
      </c>
      <c r="G866" s="3" t="s">
        <v>17</v>
      </c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4">
        <v>45455.0</v>
      </c>
      <c r="B867" s="5" t="s">
        <v>1816</v>
      </c>
      <c r="C867" s="3" t="s">
        <v>1817</v>
      </c>
      <c r="D867" s="3" t="str">
        <f>IFERROR(__xludf.DUMMYFUNCTION("REGEXEXTRACT(C867,""[A-Z]{2,}"")"),"WAVE")</f>
        <v>WAVE</v>
      </c>
      <c r="E867" s="3" t="s">
        <v>23</v>
      </c>
      <c r="F867" s="3" t="s">
        <v>34</v>
      </c>
      <c r="G867" s="3" t="s">
        <v>12</v>
      </c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4">
        <v>45455.0</v>
      </c>
      <c r="B868" s="5" t="s">
        <v>1818</v>
      </c>
      <c r="C868" s="3" t="s">
        <v>1819</v>
      </c>
      <c r="D868" s="3" t="s">
        <v>1557</v>
      </c>
      <c r="E868" s="3" t="s">
        <v>44</v>
      </c>
      <c r="F868" s="3" t="s">
        <v>1820</v>
      </c>
      <c r="G868" s="3" t="s">
        <v>84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4">
        <v>45455.0</v>
      </c>
      <c r="B869" s="5" t="s">
        <v>1821</v>
      </c>
      <c r="C869" s="3" t="s">
        <v>1822</v>
      </c>
      <c r="D869" s="3" t="str">
        <f>IFERROR(__xludf.DUMMYFUNCTION("REGEXEXTRACT(C869,""[A-Z]{2,}"")"),"PACE")</f>
        <v>PACE</v>
      </c>
      <c r="E869" s="3"/>
      <c r="F869" s="3" t="s">
        <v>1114</v>
      </c>
      <c r="G869" s="3" t="s">
        <v>84</v>
      </c>
      <c r="H869" s="3" t="s">
        <v>44</v>
      </c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4">
        <v>45455.0</v>
      </c>
      <c r="B870" s="5" t="s">
        <v>1823</v>
      </c>
      <c r="C870" s="3" t="s">
        <v>1824</v>
      </c>
      <c r="D870" s="3" t="str">
        <f>IFERROR(__xludf.DUMMYFUNCTION("REGEXEXTRACT(C870,""[A-Z]{2,}"")"),"TFEX")</f>
        <v>TFEX</v>
      </c>
      <c r="E870" s="3" t="s">
        <v>1825</v>
      </c>
      <c r="F870" s="3" t="s">
        <v>1826</v>
      </c>
      <c r="G870" s="3" t="s">
        <v>12</v>
      </c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4">
        <v>45455.0</v>
      </c>
      <c r="B871" s="5" t="s">
        <v>1823</v>
      </c>
      <c r="C871" s="3" t="s">
        <v>1824</v>
      </c>
      <c r="D871" s="3" t="str">
        <f>IFERROR(__xludf.DUMMYFUNCTION("REGEXEXTRACT(C871,""[A-Z]{2,}"")"),"TFEX")</f>
        <v>TFEX</v>
      </c>
      <c r="E871" s="3" t="s">
        <v>1827</v>
      </c>
      <c r="F871" s="3" t="s">
        <v>70</v>
      </c>
      <c r="G871" s="3" t="s">
        <v>12</v>
      </c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4">
        <v>45455.0</v>
      </c>
      <c r="B872" s="5" t="s">
        <v>1828</v>
      </c>
      <c r="C872" s="3" t="s">
        <v>1829</v>
      </c>
      <c r="D872" s="3" t="str">
        <f>IFERROR(__xludf.DUMMYFUNCTION("REGEXEXTRACT(C872,""[A-Z]{2,}"")"),"ANAN")</f>
        <v>ANAN</v>
      </c>
      <c r="E872" s="3" t="s">
        <v>365</v>
      </c>
      <c r="F872" s="3" t="s">
        <v>24</v>
      </c>
      <c r="G872" s="3" t="s">
        <v>17</v>
      </c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4">
        <v>45455.0</v>
      </c>
      <c r="B873" s="5" t="s">
        <v>1830</v>
      </c>
      <c r="C873" s="3" t="s">
        <v>1831</v>
      </c>
      <c r="D873" s="3" t="str">
        <f>IFERROR(__xludf.DUMMYFUNCTION("REGEXEXTRACT(C873,""[A-Z]{2,}"")"),"NEX")</f>
        <v>NEX</v>
      </c>
      <c r="E873" s="3" t="s">
        <v>413</v>
      </c>
      <c r="F873" s="3" t="s">
        <v>23</v>
      </c>
      <c r="G873" s="3" t="s">
        <v>12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4">
        <v>45455.0</v>
      </c>
      <c r="B874" s="5" t="s">
        <v>1832</v>
      </c>
      <c r="C874" s="3" t="s">
        <v>1833</v>
      </c>
      <c r="D874" s="3" t="str">
        <f>IFERROR(__xludf.DUMMYFUNCTION("REGEXEXTRACT(C874,""[A-Z]{2,}"")"),"TRIS")</f>
        <v>TRIS</v>
      </c>
      <c r="E874" s="3" t="s">
        <v>1123</v>
      </c>
      <c r="F874" s="3" t="s">
        <v>1834</v>
      </c>
      <c r="G874" s="3" t="s">
        <v>84</v>
      </c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4">
        <v>45455.0</v>
      </c>
      <c r="B875" s="5" t="s">
        <v>1835</v>
      </c>
      <c r="C875" s="3" t="s">
        <v>1836</v>
      </c>
      <c r="D875" s="3" t="str">
        <f>IFERROR(__xludf.DUMMYFUNCTION("REGEXEXTRACT(C875,""[A-Z]{2,}"")"),"CPW")</f>
        <v>CPW</v>
      </c>
      <c r="E875" s="3" t="s">
        <v>947</v>
      </c>
      <c r="F875" s="3" t="s">
        <v>61</v>
      </c>
      <c r="G875" s="3" t="s">
        <v>12</v>
      </c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4">
        <v>45455.0</v>
      </c>
      <c r="B876" s="5" t="s">
        <v>1835</v>
      </c>
      <c r="C876" s="3" t="s">
        <v>1836</v>
      </c>
      <c r="D876" s="3" t="str">
        <f>IFERROR(__xludf.DUMMYFUNCTION("REGEXEXTRACT(C876,""[A-Z]{2,}"")"),"CPW")</f>
        <v>CPW</v>
      </c>
      <c r="E876" s="3" t="s">
        <v>1837</v>
      </c>
      <c r="F876" s="3" t="s">
        <v>121</v>
      </c>
      <c r="G876" s="3" t="s">
        <v>12</v>
      </c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4">
        <v>45455.0</v>
      </c>
      <c r="B877" s="5" t="s">
        <v>1838</v>
      </c>
      <c r="C877" s="3" t="s">
        <v>1839</v>
      </c>
      <c r="D877" s="3" t="str">
        <f>IFERROR(__xludf.DUMMYFUNCTION("REGEXEXTRACT(C877,""[A-Z]{2,}"")"),"EA")</f>
        <v>EA</v>
      </c>
      <c r="E877" s="3" t="s">
        <v>73</v>
      </c>
      <c r="F877" s="3" t="s">
        <v>23</v>
      </c>
      <c r="G877" s="3" t="s">
        <v>12</v>
      </c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4">
        <v>45455.0</v>
      </c>
      <c r="B878" s="5" t="s">
        <v>1838</v>
      </c>
      <c r="C878" s="3" t="s">
        <v>1839</v>
      </c>
      <c r="D878" s="3" t="str">
        <f>IFERROR(__xludf.DUMMYFUNCTION("REGEXEXTRACT(C878,""[A-Z]{2,}"")"),"EA")</f>
        <v>EA</v>
      </c>
      <c r="E878" s="3" t="s">
        <v>73</v>
      </c>
      <c r="F878" s="3" t="s">
        <v>23</v>
      </c>
      <c r="G878" s="3" t="s">
        <v>12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4">
        <v>45454.0</v>
      </c>
      <c r="B879" s="5" t="s">
        <v>1840</v>
      </c>
      <c r="C879" s="3" t="s">
        <v>1841</v>
      </c>
      <c r="D879" s="3" t="str">
        <f>IFERROR(__xludf.DUMMYFUNCTION("REGEXEXTRACT(C879,""[A-Z]{2,}"")"),"PTTEP")</f>
        <v>PTTEP</v>
      </c>
      <c r="E879" s="3" t="s">
        <v>519</v>
      </c>
      <c r="F879" s="3" t="s">
        <v>1842</v>
      </c>
      <c r="G879" s="3" t="s">
        <v>12</v>
      </c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4">
        <v>45454.0</v>
      </c>
      <c r="B880" s="5" t="s">
        <v>1843</v>
      </c>
      <c r="C880" s="3" t="s">
        <v>1844</v>
      </c>
      <c r="D880" s="3" t="str">
        <f>IFERROR(__xludf.DUMMYFUNCTION("REGEXEXTRACT(C880,""[A-Z]{2,}"")"),"MGI")</f>
        <v>MGI</v>
      </c>
      <c r="E880" s="3" t="s">
        <v>426</v>
      </c>
      <c r="F880" s="3" t="s">
        <v>47</v>
      </c>
      <c r="G880" s="3" t="s">
        <v>12</v>
      </c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4">
        <v>45454.0</v>
      </c>
      <c r="B881" s="5" t="s">
        <v>1845</v>
      </c>
      <c r="C881" s="3" t="s">
        <v>1846</v>
      </c>
      <c r="D881" s="3" t="str">
        <f>IFERROR(__xludf.DUMMYFUNCTION("REGEXEXTRACT(C881,""[A-Z]{2,}"")"),"NEX")</f>
        <v>NEX</v>
      </c>
      <c r="E881" s="3" t="s">
        <v>44</v>
      </c>
      <c r="F881" s="3" t="s">
        <v>63</v>
      </c>
      <c r="G881" s="3" t="s">
        <v>12</v>
      </c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4">
        <v>45454.0</v>
      </c>
      <c r="B882" s="5" t="s">
        <v>1845</v>
      </c>
      <c r="C882" s="3" t="s">
        <v>1846</v>
      </c>
      <c r="D882" s="3" t="s">
        <v>257</v>
      </c>
      <c r="E882" s="3" t="s">
        <v>462</v>
      </c>
      <c r="F882" s="3" t="s">
        <v>67</v>
      </c>
      <c r="G882" s="3" t="s">
        <v>12</v>
      </c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4">
        <v>45454.0</v>
      </c>
      <c r="B883" s="5" t="s">
        <v>1847</v>
      </c>
      <c r="C883" s="3" t="s">
        <v>1848</v>
      </c>
      <c r="D883" s="3" t="str">
        <f>IFERROR(__xludf.DUMMYFUNCTION("REGEXEXTRACT(C883,""[A-Z]{2,}"")"),"TOP")</f>
        <v>TOP</v>
      </c>
      <c r="E883" s="3" t="s">
        <v>46</v>
      </c>
      <c r="F883" s="3" t="s">
        <v>67</v>
      </c>
      <c r="G883" s="3" t="s">
        <v>12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4">
        <v>45453.0</v>
      </c>
      <c r="B884" s="5" t="s">
        <v>1849</v>
      </c>
      <c r="C884" s="3" t="s">
        <v>1850</v>
      </c>
      <c r="D884" s="3" t="str">
        <f>IFERROR(__xludf.DUMMYFUNCTION("REGEXEXTRACT(C884,""[A-Z]{2,}"")"),"IFA")</f>
        <v>IFA</v>
      </c>
      <c r="E884" s="3" t="s">
        <v>73</v>
      </c>
      <c r="F884" s="3" t="s">
        <v>23</v>
      </c>
      <c r="G884" s="3" t="s">
        <v>12</v>
      </c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4">
        <v>45453.0</v>
      </c>
      <c r="B885" s="5" t="s">
        <v>1849</v>
      </c>
      <c r="C885" s="3" t="s">
        <v>1850</v>
      </c>
      <c r="D885" s="3" t="str">
        <f>IFERROR(__xludf.DUMMYFUNCTION("REGEXEXTRACT(C885,""[A-Z]{2,}"")"),"IFA")</f>
        <v>IFA</v>
      </c>
      <c r="E885" s="3" t="s">
        <v>1851</v>
      </c>
      <c r="F885" s="3" t="s">
        <v>1852</v>
      </c>
      <c r="G885" s="3" t="s">
        <v>12</v>
      </c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4">
        <v>45453.0</v>
      </c>
      <c r="B886" s="5" t="s">
        <v>1853</v>
      </c>
      <c r="C886" s="3" t="s">
        <v>1854</v>
      </c>
      <c r="D886" s="3" t="str">
        <f>IFERROR(__xludf.DUMMYFUNCTION("REGEXEXTRACT(C886,""[A-Z]{2,}"")"),"FTSE")</f>
        <v>FTSE</v>
      </c>
      <c r="E886" s="3" t="s">
        <v>1855</v>
      </c>
      <c r="F886" s="3" t="s">
        <v>55</v>
      </c>
      <c r="G886" s="3" t="s">
        <v>12</v>
      </c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4">
        <v>45453.0</v>
      </c>
      <c r="B887" s="5" t="s">
        <v>1853</v>
      </c>
      <c r="C887" s="3" t="s">
        <v>1854</v>
      </c>
      <c r="D887" s="3" t="s">
        <v>1459</v>
      </c>
      <c r="E887" s="3" t="s">
        <v>1856</v>
      </c>
      <c r="F887" s="3" t="s">
        <v>1857</v>
      </c>
      <c r="G887" s="3" t="s">
        <v>84</v>
      </c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4">
        <v>45453.0</v>
      </c>
      <c r="B888" s="5" t="s">
        <v>1853</v>
      </c>
      <c r="C888" s="3" t="s">
        <v>1854</v>
      </c>
      <c r="D888" s="3" t="s">
        <v>1858</v>
      </c>
      <c r="E888" s="3" t="s">
        <v>1856</v>
      </c>
      <c r="F888" s="3" t="s">
        <v>1857</v>
      </c>
      <c r="G888" s="3" t="s">
        <v>84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4">
        <v>45453.0</v>
      </c>
      <c r="B889" s="5" t="s">
        <v>1859</v>
      </c>
      <c r="C889" s="3" t="s">
        <v>1860</v>
      </c>
      <c r="D889" s="3" t="str">
        <f>IFERROR(__xludf.DUMMYFUNCTION("REGEXEXTRACT(C889,""[A-Z]{2,}"")"),"JKN")</f>
        <v>JKN</v>
      </c>
      <c r="E889" s="3" t="s">
        <v>129</v>
      </c>
      <c r="F889" s="3" t="s">
        <v>130</v>
      </c>
      <c r="G889" s="3" t="s">
        <v>12</v>
      </c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4">
        <v>45453.0</v>
      </c>
      <c r="B890" s="5" t="s">
        <v>1859</v>
      </c>
      <c r="C890" s="3" t="s">
        <v>1860</v>
      </c>
      <c r="D890" s="3" t="str">
        <f>IFERROR(__xludf.DUMMYFUNCTION("REGEXEXTRACT(C890,""[A-Z]{2,}"")"),"JKN")</f>
        <v>JKN</v>
      </c>
      <c r="E890" s="3" t="s">
        <v>1861</v>
      </c>
      <c r="F890" s="3" t="s">
        <v>112</v>
      </c>
      <c r="G890" s="3" t="s">
        <v>12</v>
      </c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4">
        <v>45453.0</v>
      </c>
      <c r="B891" s="5" t="s">
        <v>1862</v>
      </c>
      <c r="C891" s="3" t="s">
        <v>1863</v>
      </c>
      <c r="D891" s="3" t="str">
        <f>IFERROR(__xludf.DUMMYFUNCTION("REGEXEXTRACT(C891,""[A-Z]{2,}"")"),"FETCO")</f>
        <v>FETCO</v>
      </c>
      <c r="E891" s="3" t="s">
        <v>910</v>
      </c>
      <c r="F891" s="3" t="s">
        <v>879</v>
      </c>
      <c r="G891" s="3" t="s">
        <v>17</v>
      </c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4">
        <v>45453.0</v>
      </c>
      <c r="B892" s="5" t="s">
        <v>1864</v>
      </c>
      <c r="C892" s="3" t="s">
        <v>1865</v>
      </c>
      <c r="D892" s="3" t="str">
        <f>IFERROR(__xludf.DUMMYFUNCTION("REGEXEXTRACT(C892,""[A-Z]{2,}"")"),"ANAN")</f>
        <v>ANAN</v>
      </c>
      <c r="E892" s="3" t="s">
        <v>574</v>
      </c>
      <c r="F892" s="3" t="s">
        <v>940</v>
      </c>
      <c r="G892" s="3" t="s">
        <v>12</v>
      </c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4">
        <v>45453.0</v>
      </c>
      <c r="B893" s="5" t="s">
        <v>1864</v>
      </c>
      <c r="C893" s="3" t="s">
        <v>1865</v>
      </c>
      <c r="D893" s="3" t="str">
        <f>IFERROR(__xludf.DUMMYFUNCTION("REGEXEXTRACT(C893,""[A-Z]{2,}"")"),"ANAN")</f>
        <v>ANAN</v>
      </c>
      <c r="E893" s="3" t="s">
        <v>1090</v>
      </c>
      <c r="F893" s="3" t="s">
        <v>1866</v>
      </c>
      <c r="G893" s="3" t="s">
        <v>12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4">
        <v>45453.0</v>
      </c>
      <c r="B894" s="5" t="s">
        <v>1867</v>
      </c>
      <c r="C894" s="3" t="s">
        <v>1868</v>
      </c>
      <c r="D894" s="3" t="str">
        <f>IFERROR(__xludf.DUMMYFUNCTION("REGEXEXTRACT(C894,""[A-Z]{2,}"")"),"NEX")</f>
        <v>NEX</v>
      </c>
      <c r="E894" s="3" t="s">
        <v>1869</v>
      </c>
      <c r="F894" s="3" t="s">
        <v>23</v>
      </c>
      <c r="G894" s="3" t="s">
        <v>12</v>
      </c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4">
        <v>45453.0</v>
      </c>
      <c r="B895" s="5" t="s">
        <v>1867</v>
      </c>
      <c r="C895" s="3" t="s">
        <v>1868</v>
      </c>
      <c r="D895" s="3" t="str">
        <f>IFERROR(__xludf.DUMMYFUNCTION("REGEXEXTRACT(C895,""[A-Z]{2,}"")"),"NEX")</f>
        <v>NEX</v>
      </c>
      <c r="E895" s="3" t="s">
        <v>44</v>
      </c>
      <c r="F895" s="3" t="s">
        <v>34</v>
      </c>
      <c r="G895" s="3" t="s">
        <v>12</v>
      </c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4">
        <v>45453.0</v>
      </c>
      <c r="B896" s="5" t="s">
        <v>1870</v>
      </c>
      <c r="C896" s="3" t="s">
        <v>1871</v>
      </c>
      <c r="D896" s="3" t="str">
        <f>IFERROR(__xludf.DUMMYFUNCTION("REGEXEXTRACT(C896,""[A-Z]{2,}"")"),"ANAN")</f>
        <v>ANAN</v>
      </c>
      <c r="E896" s="3" t="s">
        <v>112</v>
      </c>
      <c r="F896" s="3" t="s">
        <v>1139</v>
      </c>
      <c r="G896" s="3" t="s">
        <v>12</v>
      </c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4">
        <v>45453.0</v>
      </c>
      <c r="B897" s="5" t="s">
        <v>1872</v>
      </c>
      <c r="C897" s="3" t="s">
        <v>1873</v>
      </c>
      <c r="D897" s="3" t="str">
        <f>IFERROR(__xludf.DUMMYFUNCTION("REGEXEXTRACT(C897,""[A-Z]{2,}"")"),"PSTC")</f>
        <v>PSTC</v>
      </c>
      <c r="E897" s="3" t="s">
        <v>1090</v>
      </c>
      <c r="F897" s="3" t="s">
        <v>252</v>
      </c>
      <c r="G897" s="3" t="s">
        <v>12</v>
      </c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4">
        <v>45453.0</v>
      </c>
      <c r="B898" s="5" t="s">
        <v>1872</v>
      </c>
      <c r="C898" s="3" t="s">
        <v>1873</v>
      </c>
      <c r="D898" s="3" t="str">
        <f>IFERROR(__xludf.DUMMYFUNCTION("REGEXEXTRACT(C898,""[A-Z]{2,}"")"),"PSTC")</f>
        <v>PSTC</v>
      </c>
      <c r="E898" s="3" t="s">
        <v>1797</v>
      </c>
      <c r="F898" s="3" t="s">
        <v>1874</v>
      </c>
      <c r="G898" s="3" t="s">
        <v>12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4">
        <v>45453.0</v>
      </c>
      <c r="B899" s="5" t="s">
        <v>1875</v>
      </c>
      <c r="C899" s="3" t="s">
        <v>1876</v>
      </c>
      <c r="D899" s="3" t="str">
        <f>IFERROR(__xludf.DUMMYFUNCTION("REGEXEXTRACT(C899,""[A-Z]{2,}"")"),"ANAN")</f>
        <v>ANAN</v>
      </c>
      <c r="E899" s="3" t="s">
        <v>44</v>
      </c>
      <c r="F899" s="3" t="s">
        <v>124</v>
      </c>
      <c r="G899" s="3" t="s">
        <v>84</v>
      </c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4">
        <v>45453.0</v>
      </c>
      <c r="B900" s="5" t="s">
        <v>1875</v>
      </c>
      <c r="C900" s="3" t="s">
        <v>1876</v>
      </c>
      <c r="D900" s="3" t="str">
        <f>IFERROR(__xludf.DUMMYFUNCTION("REGEXEXTRACT(C900,""[A-Z]{2,}"")"),"ANAN")</f>
        <v>ANAN</v>
      </c>
      <c r="E900" s="3" t="s">
        <v>227</v>
      </c>
      <c r="F900" s="3" t="s">
        <v>814</v>
      </c>
      <c r="G900" s="3" t="s">
        <v>84</v>
      </c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4">
        <v>45453.0</v>
      </c>
      <c r="B901" s="5" t="s">
        <v>1875</v>
      </c>
      <c r="C901" s="3" t="s">
        <v>1876</v>
      </c>
      <c r="D901" s="3" t="str">
        <f>IFERROR(__xludf.DUMMYFUNCTION("REGEXEXTRACT(C901,""[A-Z]{2,}"")"),"ANAN")</f>
        <v>ANAN</v>
      </c>
      <c r="E901" s="3" t="s">
        <v>519</v>
      </c>
      <c r="F901" s="3" t="s">
        <v>1877</v>
      </c>
      <c r="G901" s="3" t="s">
        <v>84</v>
      </c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4">
        <v>45453.0</v>
      </c>
      <c r="B902" s="5" t="s">
        <v>1878</v>
      </c>
      <c r="C902" s="3" t="s">
        <v>1879</v>
      </c>
      <c r="D902" s="3" t="str">
        <f>IFERROR(__xludf.DUMMYFUNCTION("REGEXEXTRACT(C902,""[A-Z]{2,}"")"),"ANAN")</f>
        <v>ANAN</v>
      </c>
      <c r="E902" s="3"/>
      <c r="F902" s="3" t="s">
        <v>124</v>
      </c>
      <c r="G902" s="3" t="s">
        <v>84</v>
      </c>
      <c r="H902" s="3" t="s">
        <v>44</v>
      </c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4">
        <v>45453.0</v>
      </c>
      <c r="B903" s="5" t="s">
        <v>1878</v>
      </c>
      <c r="C903" s="3" t="s">
        <v>1879</v>
      </c>
      <c r="D903" s="3" t="str">
        <f>IFERROR(__xludf.DUMMYFUNCTION("REGEXEXTRACT(C903,""[A-Z]{2,}"")"),"ANAN")</f>
        <v>ANAN</v>
      </c>
      <c r="E903" s="3" t="s">
        <v>44</v>
      </c>
      <c r="F903" s="3" t="s">
        <v>83</v>
      </c>
      <c r="G903" s="3" t="s">
        <v>84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4">
        <v>45452.0</v>
      </c>
      <c r="B904" s="5" t="s">
        <v>1880</v>
      </c>
      <c r="C904" s="3" t="s">
        <v>1881</v>
      </c>
      <c r="D904" s="3" t="str">
        <f>IFERROR(__xludf.DUMMYFUNCTION("REGEXEXTRACT(C904,""[A-Z]{2,}"")"),"IFA")</f>
        <v>IFA</v>
      </c>
      <c r="E904" s="3" t="s">
        <v>503</v>
      </c>
      <c r="F904" s="3" t="s">
        <v>58</v>
      </c>
      <c r="G904" s="3" t="s">
        <v>12</v>
      </c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4">
        <v>45451.0</v>
      </c>
      <c r="B905" s="5" t="s">
        <v>1882</v>
      </c>
      <c r="C905" s="3" t="s">
        <v>1883</v>
      </c>
      <c r="D905" s="3" t="str">
        <f>IFERROR(__xludf.DUMMYFUNCTION("REGEXEXTRACT(C905,""[A-Z]{2,}"")"),"MGI")</f>
        <v>MGI</v>
      </c>
      <c r="E905" s="3" t="s">
        <v>44</v>
      </c>
      <c r="F905" s="3" t="s">
        <v>1884</v>
      </c>
      <c r="G905" s="3" t="s">
        <v>84</v>
      </c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4">
        <v>45451.0</v>
      </c>
      <c r="B906" s="5" t="s">
        <v>1882</v>
      </c>
      <c r="C906" s="3" t="s">
        <v>1883</v>
      </c>
      <c r="D906" s="3" t="str">
        <f>IFERROR(__xludf.DUMMYFUNCTION("REGEXEXTRACT(C906,""[A-Z]{2,}"")"),"MGI")</f>
        <v>MGI</v>
      </c>
      <c r="E906" s="3" t="s">
        <v>426</v>
      </c>
      <c r="F906" s="3" t="s">
        <v>428</v>
      </c>
      <c r="G906" s="3" t="s">
        <v>84</v>
      </c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4">
        <v>45451.0</v>
      </c>
      <c r="B907" s="5" t="s">
        <v>1885</v>
      </c>
      <c r="C907" s="3" t="s">
        <v>1886</v>
      </c>
      <c r="D907" s="3" t="str">
        <f>IFERROR(__xludf.DUMMYFUNCTION("REGEXEXTRACT(C907,""[A-Z]{2,}"")"),"JTS")</f>
        <v>JTS</v>
      </c>
      <c r="E907" s="3" t="s">
        <v>94</v>
      </c>
      <c r="F907" s="3" t="s">
        <v>34</v>
      </c>
      <c r="G907" s="3" t="s">
        <v>12</v>
      </c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4">
        <v>45451.0</v>
      </c>
      <c r="B908" s="5" t="s">
        <v>1887</v>
      </c>
      <c r="C908" s="3" t="s">
        <v>1888</v>
      </c>
      <c r="D908" s="3" t="str">
        <f>IFERROR(__xludf.DUMMYFUNCTION("REGEXEXTRACT(C908,""[A-Z]{2,}"")"),"DELTA")</f>
        <v>DELTA</v>
      </c>
      <c r="E908" s="3" t="s">
        <v>299</v>
      </c>
      <c r="F908" s="3" t="s">
        <v>55</v>
      </c>
      <c r="G908" s="3" t="s">
        <v>12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4">
        <v>45451.0</v>
      </c>
      <c r="B909" s="5" t="s">
        <v>1887</v>
      </c>
      <c r="C909" s="3" t="s">
        <v>1888</v>
      </c>
      <c r="D909" s="3" t="str">
        <f>IFERROR(__xludf.DUMMYFUNCTION("REGEXEXTRACT(C909,""[A-Z]{2,}"")"),"DELTA")</f>
        <v>DELTA</v>
      </c>
      <c r="E909" s="3" t="s">
        <v>1889</v>
      </c>
      <c r="F909" s="3" t="s">
        <v>1695</v>
      </c>
      <c r="G909" s="3" t="s">
        <v>12</v>
      </c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4">
        <v>45450.0</v>
      </c>
      <c r="B910" s="5" t="s">
        <v>1890</v>
      </c>
      <c r="C910" s="3" t="s">
        <v>1891</v>
      </c>
      <c r="D910" s="3" t="str">
        <f>IFERROR(__xludf.DUMMYFUNCTION("REGEXEXTRACT(C910,""[A-Z]{2,}"")"),"CCET")</f>
        <v>CCET</v>
      </c>
      <c r="E910" s="3" t="s">
        <v>338</v>
      </c>
      <c r="F910" s="3" t="s">
        <v>567</v>
      </c>
      <c r="G910" s="3" t="s">
        <v>84</v>
      </c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4">
        <v>45450.0</v>
      </c>
      <c r="B911" s="5" t="s">
        <v>1890</v>
      </c>
      <c r="C911" s="3" t="s">
        <v>1891</v>
      </c>
      <c r="D911" s="3" t="str">
        <f>IFERROR(__xludf.DUMMYFUNCTION("REGEXEXTRACT(C911,""[A-Z]{2,}"")"),"CCET")</f>
        <v>CCET</v>
      </c>
      <c r="E911" s="3" t="s">
        <v>1892</v>
      </c>
      <c r="F911" s="3" t="s">
        <v>527</v>
      </c>
      <c r="G911" s="3" t="s">
        <v>84</v>
      </c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4">
        <v>45450.0</v>
      </c>
      <c r="B912" s="5" t="s">
        <v>1893</v>
      </c>
      <c r="C912" s="3" t="s">
        <v>1894</v>
      </c>
      <c r="D912" s="3" t="str">
        <f>IFERROR(__xludf.DUMMYFUNCTION("REGEXEXTRACT(C912,""[A-Z]{2,}"")"),"LOXLEY")</f>
        <v>LOXLEY</v>
      </c>
      <c r="E912" s="3"/>
      <c r="F912" s="3" t="s">
        <v>34</v>
      </c>
      <c r="G912" s="3" t="s">
        <v>17</v>
      </c>
      <c r="H912" s="3" t="s">
        <v>273</v>
      </c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4">
        <v>45450.0</v>
      </c>
      <c r="B913" s="5" t="s">
        <v>1893</v>
      </c>
      <c r="C913" s="3" t="s">
        <v>1894</v>
      </c>
      <c r="D913" s="3" t="str">
        <f>IFERROR(__xludf.DUMMYFUNCTION("REGEXEXTRACT(C913,""[A-Z]{2,}"")"),"LOXLEY")</f>
        <v>LOXLEY</v>
      </c>
      <c r="E913" s="3" t="s">
        <v>34</v>
      </c>
      <c r="F913" s="3" t="s">
        <v>148</v>
      </c>
      <c r="G913" s="3" t="s">
        <v>17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4">
        <v>45450.0</v>
      </c>
      <c r="B914" s="5" t="s">
        <v>1895</v>
      </c>
      <c r="C914" s="3" t="s">
        <v>1896</v>
      </c>
      <c r="D914" s="3" t="str">
        <f>IFERROR(__xludf.DUMMYFUNCTION("REGEXEXTRACT(C914,""[A-Z]{2,}"")"),"NUSA")</f>
        <v>NUSA</v>
      </c>
      <c r="E914" s="3" t="s">
        <v>1897</v>
      </c>
      <c r="F914" s="3" t="s">
        <v>1110</v>
      </c>
      <c r="G914" s="3" t="s">
        <v>12</v>
      </c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4">
        <v>45450.0</v>
      </c>
      <c r="B915" s="5" t="s">
        <v>1898</v>
      </c>
      <c r="C915" s="3" t="s">
        <v>1899</v>
      </c>
      <c r="D915" s="3" t="str">
        <f>IFERROR(__xludf.DUMMYFUNCTION("REGEXEXTRACT(C915,""[A-Z]{2,}"")"),"TEGH")</f>
        <v>TEGH</v>
      </c>
      <c r="E915" s="3" t="s">
        <v>44</v>
      </c>
      <c r="F915" s="3" t="s">
        <v>171</v>
      </c>
      <c r="G915" s="3" t="s">
        <v>12</v>
      </c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4">
        <v>45450.0</v>
      </c>
      <c r="B916" s="5" t="s">
        <v>1898</v>
      </c>
      <c r="C916" s="3" t="s">
        <v>1899</v>
      </c>
      <c r="D916" s="3" t="str">
        <f>IFERROR(__xludf.DUMMYFUNCTION("REGEXEXTRACT(C916,""[A-Z]{2,}"")"),"TEGH")</f>
        <v>TEGH</v>
      </c>
      <c r="E916" s="3" t="s">
        <v>1900</v>
      </c>
      <c r="F916" s="3" t="s">
        <v>1781</v>
      </c>
      <c r="G916" s="3" t="s">
        <v>12</v>
      </c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4">
        <v>45450.0</v>
      </c>
      <c r="B917" s="5" t="s">
        <v>1901</v>
      </c>
      <c r="C917" s="3" t="s">
        <v>1902</v>
      </c>
      <c r="D917" s="3" t="str">
        <f>IFERROR(__xludf.DUMMYFUNCTION("REGEXEXTRACT(C917,""[A-Z]{2,}"")"),"FUND")</f>
        <v>FUND</v>
      </c>
      <c r="E917" s="3" t="s">
        <v>44</v>
      </c>
      <c r="F917" s="3" t="s">
        <v>1903</v>
      </c>
      <c r="G917" s="3" t="s">
        <v>84</v>
      </c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4">
        <v>45450.0</v>
      </c>
      <c r="B918" s="5" t="s">
        <v>1901</v>
      </c>
      <c r="C918" s="3" t="s">
        <v>1902</v>
      </c>
      <c r="D918" s="3" t="str">
        <f>IFERROR(__xludf.DUMMYFUNCTION("REGEXEXTRACT(C918,""[A-Z]{2,}"")"),"FUND")</f>
        <v>FUND</v>
      </c>
      <c r="E918" s="3" t="s">
        <v>910</v>
      </c>
      <c r="F918" s="3" t="s">
        <v>124</v>
      </c>
      <c r="G918" s="3" t="s">
        <v>84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4">
        <v>45450.0</v>
      </c>
      <c r="B919" s="5" t="s">
        <v>1904</v>
      </c>
      <c r="C919" s="3" t="s">
        <v>1905</v>
      </c>
      <c r="D919" s="3" t="str">
        <f>IFERROR(__xludf.DUMMYFUNCTION("REGEXEXTRACT(C919,""[A-Z]{2,}"")"),"KTB")</f>
        <v>KTB</v>
      </c>
      <c r="E919" s="3" t="s">
        <v>44</v>
      </c>
      <c r="F919" s="3" t="s">
        <v>309</v>
      </c>
      <c r="G919" s="3" t="s">
        <v>12</v>
      </c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4">
        <v>45450.0</v>
      </c>
      <c r="B920" s="5" t="s">
        <v>1906</v>
      </c>
      <c r="C920" s="3" t="s">
        <v>1907</v>
      </c>
      <c r="D920" s="3" t="str">
        <f>IFERROR(__xludf.DUMMYFUNCTION("REGEXEXTRACT(C920,""[A-Z]{2,}"")"),"BJC")</f>
        <v>BJC</v>
      </c>
      <c r="E920" s="3" t="s">
        <v>1908</v>
      </c>
      <c r="F920" s="3" t="s">
        <v>1909</v>
      </c>
      <c r="G920" s="3" t="s">
        <v>12</v>
      </c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4">
        <v>45450.0</v>
      </c>
      <c r="B921" s="5" t="s">
        <v>1906</v>
      </c>
      <c r="C921" s="3" t="s">
        <v>1907</v>
      </c>
      <c r="D921" s="3" t="s">
        <v>1910</v>
      </c>
      <c r="E921" s="3" t="s">
        <v>1908</v>
      </c>
      <c r="F921" s="3" t="s">
        <v>1909</v>
      </c>
      <c r="G921" s="3" t="s">
        <v>12</v>
      </c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4">
        <v>45450.0</v>
      </c>
      <c r="B922" s="5" t="s">
        <v>1906</v>
      </c>
      <c r="C922" s="3" t="s">
        <v>1907</v>
      </c>
      <c r="D922" s="3" t="s">
        <v>1911</v>
      </c>
      <c r="E922" s="3" t="s">
        <v>1908</v>
      </c>
      <c r="F922" s="3" t="s">
        <v>1909</v>
      </c>
      <c r="G922" s="3" t="s">
        <v>12</v>
      </c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4">
        <v>45450.0</v>
      </c>
      <c r="B923" s="5" t="s">
        <v>1912</v>
      </c>
      <c r="C923" s="3" t="s">
        <v>1913</v>
      </c>
      <c r="D923" s="3" t="str">
        <f>IFERROR(__xludf.DUMMYFUNCTION("REGEXEXTRACT(C923,""[A-Z]{2,}"")"),"STGT")</f>
        <v>STGT</v>
      </c>
      <c r="E923" s="3" t="s">
        <v>44</v>
      </c>
      <c r="F923" s="3" t="s">
        <v>61</v>
      </c>
      <c r="G923" s="3" t="s">
        <v>12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4">
        <v>45450.0</v>
      </c>
      <c r="B924" s="5" t="s">
        <v>1912</v>
      </c>
      <c r="C924" s="3" t="s">
        <v>1913</v>
      </c>
      <c r="D924" s="3" t="str">
        <f>IFERROR(__xludf.DUMMYFUNCTION("REGEXEXTRACT(C924,""[A-Z]{2,}"")"),"STGT")</f>
        <v>STGT</v>
      </c>
      <c r="E924" s="3" t="s">
        <v>1914</v>
      </c>
      <c r="F924" s="3" t="s">
        <v>63</v>
      </c>
      <c r="G924" s="3" t="s">
        <v>12</v>
      </c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4">
        <v>45450.0</v>
      </c>
      <c r="B925" s="5" t="s">
        <v>1915</v>
      </c>
      <c r="C925" s="3" t="s">
        <v>1916</v>
      </c>
      <c r="D925" s="3" t="str">
        <f>IFERROR(__xludf.DUMMYFUNCTION("REGEXEXTRACT(C925,""[A-Z]{2,}"")"),"SABUY")</f>
        <v>SABUY</v>
      </c>
      <c r="E925" s="3" t="s">
        <v>1917</v>
      </c>
      <c r="F925" s="3" t="s">
        <v>428</v>
      </c>
      <c r="G925" s="3" t="s">
        <v>84</v>
      </c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4">
        <v>45449.0</v>
      </c>
      <c r="B926" s="5" t="s">
        <v>1918</v>
      </c>
      <c r="C926" s="3" t="s">
        <v>1919</v>
      </c>
      <c r="D926" s="3" t="str">
        <f>IFERROR(__xludf.DUMMYFUNCTION("REGEXEXTRACT(C926,""[A-Z]{2,}"")"),"SET")</f>
        <v>SET</v>
      </c>
      <c r="E926" s="3"/>
      <c r="F926" s="3" t="s">
        <v>941</v>
      </c>
      <c r="G926" s="3" t="s">
        <v>84</v>
      </c>
      <c r="H926" s="3" t="s">
        <v>44</v>
      </c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4">
        <v>45449.0</v>
      </c>
      <c r="B927" s="5" t="s">
        <v>1918</v>
      </c>
      <c r="C927" s="3" t="s">
        <v>1919</v>
      </c>
      <c r="D927" s="3" t="str">
        <f>IFERROR(__xludf.DUMMYFUNCTION("REGEXEXTRACT(C927,""[A-Z]{2,}"")"),"SET")</f>
        <v>SET</v>
      </c>
      <c r="E927" s="3"/>
      <c r="F927" s="3" t="s">
        <v>83</v>
      </c>
      <c r="G927" s="3" t="s">
        <v>84</v>
      </c>
      <c r="H927" s="3" t="s">
        <v>44</v>
      </c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4">
        <v>45449.0</v>
      </c>
      <c r="B928" s="5" t="s">
        <v>1920</v>
      </c>
      <c r="C928" s="3" t="s">
        <v>1921</v>
      </c>
      <c r="D928" s="3" t="str">
        <f>IFERROR(__xludf.DUMMYFUNCTION("REGEXEXTRACT(C928,""[A-Z]{2,}"")"),"CPF")</f>
        <v>CPF</v>
      </c>
      <c r="E928" s="3" t="s">
        <v>338</v>
      </c>
      <c r="F928" s="3" t="s">
        <v>133</v>
      </c>
      <c r="G928" s="3" t="s">
        <v>12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4">
        <v>45449.0</v>
      </c>
      <c r="B929" s="5" t="s">
        <v>1920</v>
      </c>
      <c r="C929" s="3" t="s">
        <v>1921</v>
      </c>
      <c r="D929" s="3" t="str">
        <f>IFERROR(__xludf.DUMMYFUNCTION("REGEXEXTRACT(C929,""[A-Z]{2,}"")"),"CPF")</f>
        <v>CPF</v>
      </c>
      <c r="E929" s="3" t="s">
        <v>426</v>
      </c>
      <c r="F929" s="3" t="s">
        <v>1922</v>
      </c>
      <c r="G929" s="3" t="s">
        <v>12</v>
      </c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4">
        <v>45449.0</v>
      </c>
      <c r="B930" s="5" t="s">
        <v>1920</v>
      </c>
      <c r="C930" s="3" t="s">
        <v>1921</v>
      </c>
      <c r="D930" s="3" t="str">
        <f>IFERROR(__xludf.DUMMYFUNCTION("REGEXEXTRACT(C930,""[A-Z]{2,}"")"),"CPF")</f>
        <v>CPF</v>
      </c>
      <c r="E930" s="3" t="s">
        <v>465</v>
      </c>
      <c r="F930" s="3" t="s">
        <v>524</v>
      </c>
      <c r="G930" s="3" t="s">
        <v>12</v>
      </c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4">
        <v>45449.0</v>
      </c>
      <c r="B931" s="5" t="s">
        <v>1923</v>
      </c>
      <c r="C931" s="3" t="s">
        <v>1924</v>
      </c>
      <c r="D931" s="3" t="str">
        <f>IFERROR(__xludf.DUMMYFUNCTION("REGEXEXTRACT(C931,""[A-Z]{2,}"")"),"ECB")</f>
        <v>ECB</v>
      </c>
      <c r="E931" s="3" t="s">
        <v>514</v>
      </c>
      <c r="F931" s="3" t="s">
        <v>1118</v>
      </c>
      <c r="G931" s="3" t="s">
        <v>17</v>
      </c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4">
        <v>45449.0</v>
      </c>
      <c r="B932" s="5" t="s">
        <v>1925</v>
      </c>
      <c r="C932" s="3" t="s">
        <v>1926</v>
      </c>
      <c r="D932" s="3" t="str">
        <f>IFERROR(__xludf.DUMMYFUNCTION("REGEXEXTRACT(C932,""[A-Z]{2,}"")"),"NEX")</f>
        <v>NEX</v>
      </c>
      <c r="E932" s="3" t="s">
        <v>44</v>
      </c>
      <c r="F932" s="3" t="s">
        <v>61</v>
      </c>
      <c r="G932" s="3" t="s">
        <v>12</v>
      </c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4">
        <v>45449.0</v>
      </c>
      <c r="B933" s="5" t="s">
        <v>1925</v>
      </c>
      <c r="C933" s="3" t="s">
        <v>1926</v>
      </c>
      <c r="D933" s="3" t="s">
        <v>87</v>
      </c>
      <c r="E933" s="3" t="s">
        <v>44</v>
      </c>
      <c r="F933" s="3" t="s">
        <v>63</v>
      </c>
      <c r="G933" s="3" t="s">
        <v>12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4">
        <v>45449.0</v>
      </c>
      <c r="B934" s="5" t="s">
        <v>1927</v>
      </c>
      <c r="C934" s="3" t="s">
        <v>1928</v>
      </c>
      <c r="D934" s="3" t="str">
        <f>IFERROR(__xludf.DUMMYFUNCTION("REGEXEXTRACT(C934,""[A-Z]{2,}"")"),"SABUY")</f>
        <v>SABUY</v>
      </c>
      <c r="E934" s="3" t="s">
        <v>214</v>
      </c>
      <c r="F934" s="3" t="s">
        <v>814</v>
      </c>
      <c r="G934" s="3" t="s">
        <v>84</v>
      </c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4">
        <v>45449.0</v>
      </c>
      <c r="B935" s="5" t="s">
        <v>1927</v>
      </c>
      <c r="C935" s="3" t="s">
        <v>1928</v>
      </c>
      <c r="D935" s="3" t="str">
        <f>IFERROR(__xludf.DUMMYFUNCTION("REGEXEXTRACT(C935,""[A-Z]{2,}"")"),"SABUY")</f>
        <v>SABUY</v>
      </c>
      <c r="E935" s="3" t="s">
        <v>1929</v>
      </c>
      <c r="F935" s="3" t="s">
        <v>1638</v>
      </c>
      <c r="G935" s="3" t="s">
        <v>84</v>
      </c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4">
        <v>45448.0</v>
      </c>
      <c r="B936" s="5" t="s">
        <v>1930</v>
      </c>
      <c r="C936" s="3" t="s">
        <v>1931</v>
      </c>
      <c r="D936" s="3" t="str">
        <f>IFERROR(__xludf.DUMMYFUNCTION("REGEXEXTRACT(C936,""[A-Z]{2,}"")"),"CK")</f>
        <v>CK</v>
      </c>
      <c r="E936" s="3" t="s">
        <v>44</v>
      </c>
      <c r="F936" s="3" t="s">
        <v>83</v>
      </c>
      <c r="G936" s="3" t="s">
        <v>84</v>
      </c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4">
        <v>45448.0</v>
      </c>
      <c r="B937" s="5" t="s">
        <v>1930</v>
      </c>
      <c r="C937" s="3" t="s">
        <v>1931</v>
      </c>
      <c r="D937" s="3" t="str">
        <f>IFERROR(__xludf.DUMMYFUNCTION("REGEXEXTRACT(C937,""[A-Z]{2,}"")"),"CK")</f>
        <v>CK</v>
      </c>
      <c r="E937" s="3" t="s">
        <v>44</v>
      </c>
      <c r="F937" s="3" t="s">
        <v>851</v>
      </c>
      <c r="G937" s="3" t="s">
        <v>84</v>
      </c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4">
        <v>45448.0</v>
      </c>
      <c r="B938" s="5" t="s">
        <v>1932</v>
      </c>
      <c r="C938" s="3" t="s">
        <v>1933</v>
      </c>
      <c r="D938" s="3" t="str">
        <f>IFERROR(__xludf.DUMMYFUNCTION("REGEXEXTRACT(C938,""[A-Z]{2,}"")"),"JKN")</f>
        <v>JKN</v>
      </c>
      <c r="E938" s="3" t="s">
        <v>74</v>
      </c>
      <c r="F938" s="3" t="s">
        <v>130</v>
      </c>
      <c r="G938" s="3" t="s">
        <v>17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4">
        <v>45448.0</v>
      </c>
      <c r="B939" s="5" t="s">
        <v>1934</v>
      </c>
      <c r="C939" s="3" t="s">
        <v>1935</v>
      </c>
      <c r="D939" s="3" t="str">
        <f>IFERROR(__xludf.DUMMYFUNCTION("REGEXEXTRACT(C939,""[A-Z]{2,}"")"),"CRC")</f>
        <v>CRC</v>
      </c>
      <c r="E939" s="3"/>
      <c r="F939" s="3" t="s">
        <v>133</v>
      </c>
      <c r="G939" s="3" t="s">
        <v>12</v>
      </c>
      <c r="H939" s="3" t="s">
        <v>44</v>
      </c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4">
        <v>45448.0</v>
      </c>
      <c r="B940" s="5" t="s">
        <v>1934</v>
      </c>
      <c r="C940" s="3" t="s">
        <v>1935</v>
      </c>
      <c r="D940" s="3" t="str">
        <f>IFERROR(__xludf.DUMMYFUNCTION("REGEXEXTRACT(C940,""[A-Z]{2,}"")"),"CRC")</f>
        <v>CRC</v>
      </c>
      <c r="E940" s="3" t="s">
        <v>1936</v>
      </c>
      <c r="F940" s="3" t="s">
        <v>413</v>
      </c>
      <c r="G940" s="3" t="s">
        <v>12</v>
      </c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4">
        <v>45448.0</v>
      </c>
      <c r="B941" s="5" t="s">
        <v>1934</v>
      </c>
      <c r="C941" s="3" t="s">
        <v>1935</v>
      </c>
      <c r="D941" s="3" t="str">
        <f>IFERROR(__xludf.DUMMYFUNCTION("REGEXEXTRACT(C941,""[A-Z]{2,}"")"),"CRC")</f>
        <v>CRC</v>
      </c>
      <c r="E941" s="3" t="s">
        <v>1937</v>
      </c>
      <c r="F941" s="3" t="s">
        <v>58</v>
      </c>
      <c r="G941" s="3" t="s">
        <v>12</v>
      </c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4">
        <v>45448.0</v>
      </c>
      <c r="B942" s="5" t="s">
        <v>1934</v>
      </c>
      <c r="C942" s="3" t="s">
        <v>1935</v>
      </c>
      <c r="D942" s="3" t="str">
        <f>IFERROR(__xludf.DUMMYFUNCTION("REGEXEXTRACT(C942,""[A-Z]{2,}"")"),"CRC")</f>
        <v>CRC</v>
      </c>
      <c r="E942" s="3" t="s">
        <v>338</v>
      </c>
      <c r="F942" s="3" t="s">
        <v>70</v>
      </c>
      <c r="G942" s="3" t="s">
        <v>12</v>
      </c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4">
        <v>45447.0</v>
      </c>
      <c r="B943" s="5" t="s">
        <v>1938</v>
      </c>
      <c r="C943" s="3" t="s">
        <v>1939</v>
      </c>
      <c r="D943" s="3" t="str">
        <f>IFERROR(__xludf.DUMMYFUNCTION("REGEXEXTRACT(C943,""[A-Z]{2,}"")"),"DCON")</f>
        <v>DCON</v>
      </c>
      <c r="E943" s="3" t="s">
        <v>135</v>
      </c>
      <c r="F943" s="3" t="s">
        <v>1940</v>
      </c>
      <c r="G943" s="3" t="s">
        <v>84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4">
        <v>45447.0</v>
      </c>
      <c r="B944" s="5" t="s">
        <v>1938</v>
      </c>
      <c r="C944" s="3" t="s">
        <v>1939</v>
      </c>
      <c r="D944" s="3" t="str">
        <f>IFERROR(__xludf.DUMMYFUNCTION("REGEXEXTRACT(C944,""[A-Z]{2,}"")"),"DCON")</f>
        <v>DCON</v>
      </c>
      <c r="E944" s="3" t="s">
        <v>73</v>
      </c>
      <c r="F944" s="3" t="s">
        <v>1941</v>
      </c>
      <c r="G944" s="3" t="s">
        <v>84</v>
      </c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4">
        <v>45447.0</v>
      </c>
      <c r="B945" s="5" t="s">
        <v>1942</v>
      </c>
      <c r="C945" s="3" t="s">
        <v>1943</v>
      </c>
      <c r="D945" s="3" t="str">
        <f>IFERROR(__xludf.DUMMYFUNCTION("REGEXEXTRACT(C945,""[A-Z]{2,}"")"),"SET")</f>
        <v>SET</v>
      </c>
      <c r="E945" s="3" t="s">
        <v>34</v>
      </c>
      <c r="F945" s="3" t="s">
        <v>1071</v>
      </c>
      <c r="G945" s="3" t="s">
        <v>84</v>
      </c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4">
        <v>45447.0</v>
      </c>
      <c r="B946" s="5" t="s">
        <v>1942</v>
      </c>
      <c r="C946" s="3" t="s">
        <v>1943</v>
      </c>
      <c r="D946" s="3" t="str">
        <f>IFERROR(__xludf.DUMMYFUNCTION("REGEXEXTRACT(C946,""[A-Z]{2,}"")"),"SET")</f>
        <v>SET</v>
      </c>
      <c r="E946" s="3" t="s">
        <v>98</v>
      </c>
      <c r="F946" s="3" t="s">
        <v>1944</v>
      </c>
      <c r="G946" s="3" t="s">
        <v>84</v>
      </c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4">
        <v>45447.0</v>
      </c>
      <c r="B947" s="5" t="s">
        <v>1942</v>
      </c>
      <c r="C947" s="3" t="s">
        <v>1943</v>
      </c>
      <c r="D947" s="3" t="str">
        <f>IFERROR(__xludf.DUMMYFUNCTION("REGEXEXTRACT(C947,""[A-Z]{2,}"")"),"SET")</f>
        <v>SET</v>
      </c>
      <c r="E947" s="3" t="s">
        <v>98</v>
      </c>
      <c r="F947" s="3" t="s">
        <v>83</v>
      </c>
      <c r="G947" s="3" t="s">
        <v>84</v>
      </c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4">
        <v>45447.0</v>
      </c>
      <c r="B948" s="5" t="s">
        <v>1945</v>
      </c>
      <c r="C948" s="3" t="s">
        <v>1946</v>
      </c>
      <c r="D948" s="3" t="str">
        <f>IFERROR(__xludf.DUMMYFUNCTION("REGEXEXTRACT(C948,""[A-Z]{2,}"")"),"NYSE")</f>
        <v>NYSE</v>
      </c>
      <c r="E948" s="3" t="s">
        <v>44</v>
      </c>
      <c r="F948" s="3" t="s">
        <v>1947</v>
      </c>
      <c r="G948" s="3" t="s">
        <v>84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4">
        <v>45447.0</v>
      </c>
      <c r="B949" s="5" t="s">
        <v>1945</v>
      </c>
      <c r="C949" s="3" t="s">
        <v>1946</v>
      </c>
      <c r="D949" s="3" t="str">
        <f>IFERROR(__xludf.DUMMYFUNCTION("REGEXEXTRACT(C949,""[A-Z]{2,}"")"),"NYSE")</f>
        <v>NYSE</v>
      </c>
      <c r="E949" s="3" t="s">
        <v>1948</v>
      </c>
      <c r="F949" s="3" t="s">
        <v>1949</v>
      </c>
      <c r="G949" s="3" t="s">
        <v>84</v>
      </c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4">
        <v>45447.0</v>
      </c>
      <c r="B950" s="5" t="s">
        <v>1950</v>
      </c>
      <c r="C950" s="3" t="s">
        <v>1951</v>
      </c>
      <c r="D950" s="3" t="str">
        <f>IFERROR(__xludf.DUMMYFUNCTION("REGEXEXTRACT(C950,""[A-Z]{2,}"")"),"GRAMMY")</f>
        <v>GRAMMY</v>
      </c>
      <c r="E950" s="3" t="s">
        <v>44</v>
      </c>
      <c r="F950" s="3" t="s">
        <v>63</v>
      </c>
      <c r="G950" s="3" t="s">
        <v>12</v>
      </c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4">
        <v>45447.0</v>
      </c>
      <c r="B951" s="5" t="s">
        <v>1950</v>
      </c>
      <c r="C951" s="3" t="s">
        <v>1951</v>
      </c>
      <c r="D951" s="3" t="str">
        <f>IFERROR(__xludf.DUMMYFUNCTION("REGEXEXTRACT(C951,""[A-Z]{2,}"")"),"GRAMMY")</f>
        <v>GRAMMY</v>
      </c>
      <c r="E951" s="3" t="s">
        <v>1952</v>
      </c>
      <c r="F951" s="3" t="s">
        <v>195</v>
      </c>
      <c r="G951" s="3" t="s">
        <v>12</v>
      </c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4">
        <v>45447.0</v>
      </c>
      <c r="B952" s="5" t="s">
        <v>1950</v>
      </c>
      <c r="C952" s="3" t="s">
        <v>1951</v>
      </c>
      <c r="D952" s="3" t="str">
        <f>IFERROR(__xludf.DUMMYFUNCTION("REGEXEXTRACT(C952,""[A-Z]{2,}"")"),"GRAMMY")</f>
        <v>GRAMMY</v>
      </c>
      <c r="E952" s="3" t="s">
        <v>1953</v>
      </c>
      <c r="F952" s="3" t="s">
        <v>69</v>
      </c>
      <c r="G952" s="3" t="s">
        <v>12</v>
      </c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4">
        <v>45447.0</v>
      </c>
      <c r="B953" s="5" t="s">
        <v>1950</v>
      </c>
      <c r="C953" s="3" t="s">
        <v>1951</v>
      </c>
      <c r="D953" s="3" t="str">
        <f>IFERROR(__xludf.DUMMYFUNCTION("REGEXEXTRACT(C953,""[A-Z]{2,}"")"),"GRAMMY")</f>
        <v>GRAMMY</v>
      </c>
      <c r="E953" s="3" t="s">
        <v>44</v>
      </c>
      <c r="F953" s="3" t="s">
        <v>1954</v>
      </c>
      <c r="G953" s="3" t="s">
        <v>12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4">
        <v>45447.0</v>
      </c>
      <c r="B954" s="5" t="s">
        <v>1955</v>
      </c>
      <c r="C954" s="3" t="s">
        <v>1956</v>
      </c>
      <c r="D954" s="3" t="str">
        <f>IFERROR(__xludf.DUMMYFUNCTION("REGEXEXTRACT(C954,""[A-Z]{2,}"")"),"ARIN")</f>
        <v>ARIN</v>
      </c>
      <c r="E954" s="3" t="s">
        <v>91</v>
      </c>
      <c r="F954" s="3" t="s">
        <v>1550</v>
      </c>
      <c r="G954" s="3" t="s">
        <v>17</v>
      </c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4">
        <v>45446.0</v>
      </c>
      <c r="B955" s="5" t="s">
        <v>1957</v>
      </c>
      <c r="C955" s="3" t="s">
        <v>1958</v>
      </c>
      <c r="D955" s="3" t="str">
        <f>IFERROR(__xludf.DUMMYFUNCTION("REGEXEXTRACT(C955,""[A-Z]{2,}"")"),"GENCO")</f>
        <v>GENCO</v>
      </c>
      <c r="E955" s="3" t="s">
        <v>682</v>
      </c>
      <c r="F955" s="3" t="s">
        <v>683</v>
      </c>
      <c r="G955" s="3" t="s">
        <v>17</v>
      </c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4">
        <v>45445.0</v>
      </c>
      <c r="B956" s="5" t="s">
        <v>1959</v>
      </c>
      <c r="C956" s="3" t="s">
        <v>1960</v>
      </c>
      <c r="D956" s="3" t="str">
        <f>IFERROR(__xludf.DUMMYFUNCTION("REGEXEXTRACT(C956,""[A-Z]{2,}"")"),"PCB")</f>
        <v>PCB</v>
      </c>
      <c r="E956" s="3" t="s">
        <v>939</v>
      </c>
      <c r="F956" s="3" t="s">
        <v>69</v>
      </c>
      <c r="G956" s="3" t="s">
        <v>12</v>
      </c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4">
        <v>45445.0</v>
      </c>
      <c r="B957" s="5" t="s">
        <v>1959</v>
      </c>
      <c r="C957" s="3" t="s">
        <v>1960</v>
      </c>
      <c r="D957" s="3" t="str">
        <f>IFERROR(__xludf.DUMMYFUNCTION("REGEXEXTRACT(C957,""[A-Z]{2,}"")"),"PCB")</f>
        <v>PCB</v>
      </c>
      <c r="E957" s="3" t="s">
        <v>519</v>
      </c>
      <c r="F957" s="3" t="s">
        <v>209</v>
      </c>
      <c r="G957" s="3" t="s">
        <v>12</v>
      </c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4">
        <v>45444.0</v>
      </c>
      <c r="B958" s="5" t="s">
        <v>1961</v>
      </c>
      <c r="C958" s="3" t="s">
        <v>1962</v>
      </c>
      <c r="D958" s="3" t="str">
        <f>IFERROR(__xludf.DUMMYFUNCTION("REGEXEXTRACT(C958,""[A-Z]{2,}"")"),"SIRI")</f>
        <v>SIRI</v>
      </c>
      <c r="E958" s="3"/>
      <c r="F958" s="3" t="s">
        <v>314</v>
      </c>
      <c r="G958" s="3" t="s">
        <v>12</v>
      </c>
      <c r="H958" s="3" t="s">
        <v>273</v>
      </c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4">
        <v>45444.0</v>
      </c>
      <c r="B959" s="5" t="s">
        <v>1961</v>
      </c>
      <c r="C959" s="3" t="s">
        <v>1962</v>
      </c>
      <c r="D959" s="3" t="str">
        <f>IFERROR(__xludf.DUMMYFUNCTION("REGEXEXTRACT(C959,""[A-Z]{2,}"")"),"SIRI")</f>
        <v>SIRI</v>
      </c>
      <c r="E959" s="3" t="s">
        <v>141</v>
      </c>
      <c r="F959" s="3" t="s">
        <v>285</v>
      </c>
      <c r="G959" s="3" t="s">
        <v>12</v>
      </c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4">
        <v>45443.0</v>
      </c>
      <c r="B960" s="5" t="s">
        <v>1963</v>
      </c>
      <c r="C960" s="3" t="s">
        <v>1964</v>
      </c>
      <c r="D960" s="3" t="str">
        <f>IFERROR(__xludf.DUMMYFUNCTION("REGEXEXTRACT(C960,""[A-Z]{2,}"")"),"AMATAV")</f>
        <v>AMATAV</v>
      </c>
      <c r="E960" s="3" t="s">
        <v>44</v>
      </c>
      <c r="F960" s="3" t="s">
        <v>34</v>
      </c>
      <c r="G960" s="3" t="s">
        <v>12</v>
      </c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4">
        <v>45443.0</v>
      </c>
      <c r="B961" s="5" t="s">
        <v>1965</v>
      </c>
      <c r="C961" s="3" t="s">
        <v>1966</v>
      </c>
      <c r="D961" s="3" t="str">
        <f>IFERROR(__xludf.DUMMYFUNCTION("REGEXEXTRACT(C961,""[A-Z]{2,}"")"),"PTTEP")</f>
        <v>PTTEP</v>
      </c>
      <c r="E961" s="3" t="s">
        <v>519</v>
      </c>
      <c r="F961" s="3" t="s">
        <v>1967</v>
      </c>
      <c r="G961" s="3" t="s">
        <v>12</v>
      </c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4">
        <v>45443.0</v>
      </c>
      <c r="B962" s="5" t="s">
        <v>1965</v>
      </c>
      <c r="C962" s="3" t="s">
        <v>1966</v>
      </c>
      <c r="D962" s="3" t="str">
        <f>IFERROR(__xludf.DUMMYFUNCTION("REGEXEXTRACT(C962,""[A-Z]{2,}"")"),"PTTEP")</f>
        <v>PTTEP</v>
      </c>
      <c r="E962" s="3" t="s">
        <v>1435</v>
      </c>
      <c r="F962" s="3" t="s">
        <v>1968</v>
      </c>
      <c r="G962" s="3" t="s">
        <v>12</v>
      </c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4">
        <v>45443.0</v>
      </c>
      <c r="B963" s="5" t="s">
        <v>1969</v>
      </c>
      <c r="C963" s="3" t="s">
        <v>1970</v>
      </c>
      <c r="D963" s="3" t="str">
        <f>IFERROR(__xludf.DUMMYFUNCTION("REGEXEXTRACT(C963,""[A-Z]{2,}"")"),"AWC")</f>
        <v>AWC</v>
      </c>
      <c r="E963" s="3" t="s">
        <v>1971</v>
      </c>
      <c r="F963" s="3" t="s">
        <v>133</v>
      </c>
      <c r="G963" s="3" t="s">
        <v>12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4">
        <v>45443.0</v>
      </c>
      <c r="B964" s="5" t="s">
        <v>1969</v>
      </c>
      <c r="C964" s="3" t="s">
        <v>1970</v>
      </c>
      <c r="D964" s="3" t="str">
        <f>IFERROR(__xludf.DUMMYFUNCTION("REGEXEXTRACT(C964,""[A-Z]{2,}"")"),"AWC")</f>
        <v>AWC</v>
      </c>
      <c r="E964" s="3" t="s">
        <v>1972</v>
      </c>
      <c r="F964" s="3" t="s">
        <v>35</v>
      </c>
      <c r="G964" s="3" t="s">
        <v>12</v>
      </c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4">
        <v>45443.0</v>
      </c>
      <c r="B965" s="5" t="s">
        <v>1969</v>
      </c>
      <c r="C965" s="3" t="s">
        <v>1970</v>
      </c>
      <c r="D965" s="3" t="str">
        <f>IFERROR(__xludf.DUMMYFUNCTION("REGEXEXTRACT(C965,""[A-Z]{2,}"")"),"AWC")</f>
        <v>AWC</v>
      </c>
      <c r="E965" s="3" t="s">
        <v>141</v>
      </c>
      <c r="F965" s="3" t="s">
        <v>70</v>
      </c>
      <c r="G965" s="3" t="s">
        <v>12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4">
        <v>45443.0</v>
      </c>
      <c r="B966" s="5" t="s">
        <v>1973</v>
      </c>
      <c r="C966" s="3" t="s">
        <v>1974</v>
      </c>
      <c r="D966" s="3" t="str">
        <f>IFERROR(__xludf.DUMMYFUNCTION("REGEXEXTRACT(C966,""[A-Z]{2,}"")"),"MILL")</f>
        <v>MILL</v>
      </c>
      <c r="E966" s="3" t="s">
        <v>129</v>
      </c>
      <c r="F966" s="3" t="s">
        <v>1975</v>
      </c>
      <c r="G966" s="3" t="s">
        <v>12</v>
      </c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4">
        <v>45443.0</v>
      </c>
      <c r="B967" s="5" t="s">
        <v>1976</v>
      </c>
      <c r="C967" s="3" t="s">
        <v>1977</v>
      </c>
      <c r="D967" s="3" t="str">
        <f>IFERROR(__xludf.DUMMYFUNCTION("REGEXEXTRACT(C967,""[A-Z]{2,}"")"),"JAS")</f>
        <v>JAS</v>
      </c>
      <c r="E967" s="3" t="s">
        <v>960</v>
      </c>
      <c r="F967" s="3" t="s">
        <v>181</v>
      </c>
      <c r="G967" s="3" t="s">
        <v>84</v>
      </c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4">
        <v>45443.0</v>
      </c>
      <c r="B968" s="5" t="s">
        <v>1978</v>
      </c>
      <c r="C968" s="3" t="s">
        <v>1979</v>
      </c>
      <c r="D968" s="3" t="str">
        <f>IFERROR(__xludf.DUMMYFUNCTION("REGEXEXTRACT(C968,""[A-Z]{2,}"")"),"SBNEXT")</f>
        <v>SBNEXT</v>
      </c>
      <c r="E968" s="3" t="s">
        <v>960</v>
      </c>
      <c r="F968" s="3" t="s">
        <v>314</v>
      </c>
      <c r="G968" s="3" t="s">
        <v>17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4">
        <v>45443.0</v>
      </c>
      <c r="B969" s="5" t="s">
        <v>1980</v>
      </c>
      <c r="C969" s="3" t="s">
        <v>1981</v>
      </c>
      <c r="D969" s="3" t="str">
        <f>IFERROR(__xludf.DUMMYFUNCTION("REGEXEXTRACT(C969,""[A-Z]{2,}"")"),"KAMART")</f>
        <v>KAMART</v>
      </c>
      <c r="E969" s="3" t="s">
        <v>105</v>
      </c>
      <c r="F969" s="3" t="s">
        <v>11</v>
      </c>
      <c r="G969" s="3" t="s">
        <v>12</v>
      </c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4">
        <v>45443.0</v>
      </c>
      <c r="B970" s="5" t="s">
        <v>1982</v>
      </c>
      <c r="C970" s="3" t="s">
        <v>1983</v>
      </c>
      <c r="D970" s="3" t="str">
        <f>IFERROR(__xludf.DUMMYFUNCTION("REGEXEXTRACT(C970,""[A-Z]{2,}"")"),"JKN")</f>
        <v>JKN</v>
      </c>
      <c r="E970" s="3" t="s">
        <v>1984</v>
      </c>
      <c r="F970" s="3" t="s">
        <v>1985</v>
      </c>
      <c r="G970" s="3" t="s">
        <v>84</v>
      </c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4">
        <v>45443.0</v>
      </c>
      <c r="B971" s="5" t="s">
        <v>1986</v>
      </c>
      <c r="C971" s="3" t="s">
        <v>1987</v>
      </c>
      <c r="D971" s="3" t="str">
        <f>IFERROR(__xludf.DUMMYFUNCTION("REGEXEXTRACT(C971,""[A-Z]{2,}"")"),"PTTGC")</f>
        <v>PTTGC</v>
      </c>
      <c r="E971" s="3" t="s">
        <v>1988</v>
      </c>
      <c r="F971" s="3" t="s">
        <v>622</v>
      </c>
      <c r="G971" s="3" t="s">
        <v>12</v>
      </c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4">
        <v>45443.0</v>
      </c>
      <c r="B972" s="5" t="s">
        <v>1989</v>
      </c>
      <c r="C972" s="3" t="s">
        <v>1990</v>
      </c>
      <c r="D972" s="3" t="str">
        <f>IFERROR(__xludf.DUMMYFUNCTION("REGEXEXTRACT(C972,""[A-Z]{2,}"")"),"BTS")</f>
        <v>BTS</v>
      </c>
      <c r="E972" s="3" t="s">
        <v>428</v>
      </c>
      <c r="F972" s="3" t="s">
        <v>941</v>
      </c>
      <c r="G972" s="3" t="s">
        <v>84</v>
      </c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4">
        <v>45442.0</v>
      </c>
      <c r="B973" s="5" t="s">
        <v>1991</v>
      </c>
      <c r="C973" s="3" t="s">
        <v>1992</v>
      </c>
      <c r="D973" s="3" t="str">
        <f>IFERROR(__xludf.DUMMYFUNCTION("REGEXEXTRACT(C973,""[A-Z]{2,}"")"),"TU")</f>
        <v>TU</v>
      </c>
      <c r="E973" s="3" t="s">
        <v>1714</v>
      </c>
      <c r="F973" s="3" t="s">
        <v>1993</v>
      </c>
      <c r="G973" s="3" t="s">
        <v>84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4">
        <v>45442.0</v>
      </c>
      <c r="B974" s="5" t="s">
        <v>1994</v>
      </c>
      <c r="C974" s="3" t="s">
        <v>1995</v>
      </c>
      <c r="D974" s="3" t="str">
        <f>IFERROR(__xludf.DUMMYFUNCTION("REGEXEXTRACT(C974,""[A-Z]{2,}"")"),"JCKH")</f>
        <v>JCKH</v>
      </c>
      <c r="E974" s="3" t="s">
        <v>1996</v>
      </c>
      <c r="F974" s="3" t="s">
        <v>34</v>
      </c>
      <c r="G974" s="3" t="s">
        <v>17</v>
      </c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4">
        <v>45442.0</v>
      </c>
      <c r="B975" s="5" t="s">
        <v>1997</v>
      </c>
      <c r="C975" s="3" t="s">
        <v>1998</v>
      </c>
      <c r="D975" s="3" t="str">
        <f>IFERROR(__xludf.DUMMYFUNCTION("REGEXEXTRACT(C975,""[A-Z]{2,}"")"),"CCET")</f>
        <v>CCET</v>
      </c>
      <c r="E975" s="3" t="s">
        <v>1666</v>
      </c>
      <c r="F975" s="3" t="s">
        <v>530</v>
      </c>
      <c r="G975" s="3" t="s">
        <v>12</v>
      </c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4">
        <v>45442.0</v>
      </c>
      <c r="B976" s="5" t="s">
        <v>1999</v>
      </c>
      <c r="C976" s="3" t="s">
        <v>2000</v>
      </c>
      <c r="D976" s="3" t="str">
        <f>IFERROR(__xludf.DUMMYFUNCTION("REGEXEXTRACT(C976,""[A-Z]{2,}"")"),"BGRIM")</f>
        <v>BGRIM</v>
      </c>
      <c r="E976" s="3" t="s">
        <v>1952</v>
      </c>
      <c r="F976" s="3" t="s">
        <v>195</v>
      </c>
      <c r="G976" s="3" t="s">
        <v>12</v>
      </c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4">
        <v>45441.0</v>
      </c>
      <c r="B977" s="5" t="s">
        <v>2001</v>
      </c>
      <c r="C977" s="3" t="s">
        <v>2002</v>
      </c>
      <c r="D977" s="3" t="str">
        <f>IFERROR(__xludf.DUMMYFUNCTION("REGEXEXTRACT(C977,""[A-Z]{2,}"")"),"PSL")</f>
        <v>PSL</v>
      </c>
      <c r="E977" s="3" t="s">
        <v>269</v>
      </c>
      <c r="F977" s="3" t="s">
        <v>55</v>
      </c>
      <c r="G977" s="3" t="s">
        <v>17</v>
      </c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4">
        <v>45441.0</v>
      </c>
      <c r="B978" s="5" t="s">
        <v>2003</v>
      </c>
      <c r="C978" s="3" t="s">
        <v>2004</v>
      </c>
      <c r="D978" s="3" t="str">
        <f>IFERROR(__xludf.DUMMYFUNCTION("REGEXEXTRACT(C978,""[A-Z]{2,}"")"),"KEX")</f>
        <v>KEX</v>
      </c>
      <c r="E978" s="3" t="s">
        <v>2005</v>
      </c>
      <c r="F978" s="3" t="s">
        <v>2006</v>
      </c>
      <c r="G978" s="3" t="s">
        <v>17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4">
        <v>45441.0</v>
      </c>
      <c r="B979" s="5" t="s">
        <v>2007</v>
      </c>
      <c r="C979" s="3" t="s">
        <v>2008</v>
      </c>
      <c r="D979" s="3" t="str">
        <f>IFERROR(__xludf.DUMMYFUNCTION("REGEXEXTRACT(C979,""[A-Z]{2,}"")"),"BROOK")</f>
        <v>BROOK</v>
      </c>
      <c r="E979" s="3" t="s">
        <v>1646</v>
      </c>
      <c r="F979" s="3" t="s">
        <v>2009</v>
      </c>
      <c r="G979" s="3" t="s">
        <v>17</v>
      </c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4">
        <v>45441.0</v>
      </c>
      <c r="B980" s="5" t="s">
        <v>2010</v>
      </c>
      <c r="C980" s="3" t="s">
        <v>2011</v>
      </c>
      <c r="D980" s="3" t="str">
        <f>IFERROR(__xludf.DUMMYFUNCTION("REGEXEXTRACT(C980,""[A-Z]{2,}"")"),"NAM")</f>
        <v>NAM</v>
      </c>
      <c r="E980" s="3" t="s">
        <v>1952</v>
      </c>
      <c r="F980" s="3" t="s">
        <v>359</v>
      </c>
      <c r="G980" s="3" t="s">
        <v>12</v>
      </c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4">
        <v>45441.0</v>
      </c>
      <c r="B981" s="5" t="s">
        <v>2012</v>
      </c>
      <c r="C981" s="3" t="s">
        <v>2013</v>
      </c>
      <c r="D981" s="3" t="str">
        <f>IFERROR(__xludf.DUMMYFUNCTION("REGEXEXTRACT(C981,""[A-Z]{2,}"")"),"BAT")</f>
        <v>BAT</v>
      </c>
      <c r="E981" s="3" t="s">
        <v>44</v>
      </c>
      <c r="F981" s="3" t="s">
        <v>2014</v>
      </c>
      <c r="G981" s="3" t="s">
        <v>84</v>
      </c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4">
        <v>45441.0</v>
      </c>
      <c r="B982" s="5" t="s">
        <v>2015</v>
      </c>
      <c r="C982" s="3" t="s">
        <v>2016</v>
      </c>
      <c r="D982" s="3" t="str">
        <f>IFERROR(__xludf.DUMMYFUNCTION("REGEXEXTRACT(C982,""[A-Z]{2,}"")"),"NAM")</f>
        <v>NAM</v>
      </c>
      <c r="E982" s="3" t="s">
        <v>231</v>
      </c>
      <c r="F982" s="3" t="s">
        <v>314</v>
      </c>
      <c r="G982" s="3" t="s">
        <v>17</v>
      </c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4">
        <v>45441.0</v>
      </c>
      <c r="B983" s="5" t="s">
        <v>2017</v>
      </c>
      <c r="C983" s="3" t="s">
        <v>2018</v>
      </c>
      <c r="D983" s="3" t="str">
        <f>IFERROR(__xludf.DUMMYFUNCTION("REGEXEXTRACT(C983,""[A-Z]{2,}"")"),"SM")</f>
        <v>SM</v>
      </c>
      <c r="E983" s="3" t="s">
        <v>85</v>
      </c>
      <c r="F983" s="3" t="s">
        <v>133</v>
      </c>
      <c r="G983" s="3" t="s">
        <v>12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4">
        <v>45441.0</v>
      </c>
      <c r="B984" s="5" t="s">
        <v>2017</v>
      </c>
      <c r="C984" s="3" t="s">
        <v>2018</v>
      </c>
      <c r="D984" s="3" t="str">
        <f>IFERROR(__xludf.DUMMYFUNCTION("REGEXEXTRACT(C984,""[A-Z]{2,}"")"),"SM")</f>
        <v>SM</v>
      </c>
      <c r="E984" s="3" t="s">
        <v>478</v>
      </c>
      <c r="F984" s="3" t="s">
        <v>359</v>
      </c>
      <c r="G984" s="3" t="s">
        <v>12</v>
      </c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4">
        <v>45440.0</v>
      </c>
      <c r="B985" s="5" t="s">
        <v>2019</v>
      </c>
      <c r="C985" s="3" t="s">
        <v>2020</v>
      </c>
      <c r="D985" s="3" t="str">
        <f>IFERROR(__xludf.DUMMYFUNCTION("REGEXEXTRACT(C985,""[A-Z]{2,}"")"),"RATCH")</f>
        <v>RATCH</v>
      </c>
      <c r="E985" s="3" t="s">
        <v>104</v>
      </c>
      <c r="F985" s="3" t="s">
        <v>2021</v>
      </c>
      <c r="G985" s="3" t="s">
        <v>17</v>
      </c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4">
        <v>45440.0</v>
      </c>
      <c r="B986" s="5" t="s">
        <v>2022</v>
      </c>
      <c r="C986" s="3" t="s">
        <v>2023</v>
      </c>
      <c r="D986" s="3" t="str">
        <f>IFERROR(__xludf.DUMMYFUNCTION("REGEXEXTRACT(C986,""[A-Z]{2,}"")"),"SDC")</f>
        <v>SDC</v>
      </c>
      <c r="E986" s="3" t="s">
        <v>273</v>
      </c>
      <c r="F986" s="3" t="s">
        <v>195</v>
      </c>
      <c r="G986" s="3" t="s">
        <v>84</v>
      </c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4">
        <v>45440.0</v>
      </c>
      <c r="B987" s="5" t="s">
        <v>2024</v>
      </c>
      <c r="C987" s="3" t="s">
        <v>2025</v>
      </c>
      <c r="D987" s="3" t="str">
        <f>IFERROR(__xludf.DUMMYFUNCTION("REGEXEXTRACT(C987,""[A-Z]{2,}"")"),"HYBE")</f>
        <v>HYBE</v>
      </c>
      <c r="E987" s="3" t="s">
        <v>44</v>
      </c>
      <c r="F987" s="3" t="s">
        <v>124</v>
      </c>
      <c r="G987" s="3" t="s">
        <v>84</v>
      </c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4">
        <v>45440.0</v>
      </c>
      <c r="B988" s="5" t="s">
        <v>2026</v>
      </c>
      <c r="C988" s="3" t="s">
        <v>2027</v>
      </c>
      <c r="D988" s="3" t="str">
        <f>IFERROR(__xludf.DUMMYFUNCTION("REGEXEXTRACT(C988,""[A-Z]{2,}"")"),"NAM")</f>
        <v>NAM</v>
      </c>
      <c r="E988" s="3" t="s">
        <v>1952</v>
      </c>
      <c r="F988" s="3" t="s">
        <v>1241</v>
      </c>
      <c r="G988" s="3" t="s">
        <v>17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4">
        <v>45440.0</v>
      </c>
      <c r="B989" s="5" t="s">
        <v>2028</v>
      </c>
      <c r="C989" s="3" t="s">
        <v>2029</v>
      </c>
      <c r="D989" s="3" t="str">
        <f>IFERROR(__xludf.DUMMYFUNCTION("REGEXEXTRACT(C989,""[A-Z]{2,}"")"),"PSH")</f>
        <v>PSH</v>
      </c>
      <c r="E989" s="3" t="s">
        <v>273</v>
      </c>
      <c r="F989" s="3" t="s">
        <v>314</v>
      </c>
      <c r="G989" s="3" t="s">
        <v>17</v>
      </c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4">
        <v>45440.0</v>
      </c>
      <c r="B990" s="5" t="s">
        <v>2030</v>
      </c>
      <c r="C990" s="3" t="s">
        <v>2031</v>
      </c>
      <c r="D990" s="3" t="str">
        <f>IFERROR(__xludf.DUMMYFUNCTION("REGEXEXTRACT(C990,""[A-Z]{2,}"")"),"KEX")</f>
        <v>KEX</v>
      </c>
      <c r="E990" s="3" t="s">
        <v>2032</v>
      </c>
      <c r="F990" s="3" t="s">
        <v>2033</v>
      </c>
      <c r="G990" s="3" t="s">
        <v>17</v>
      </c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4">
        <v>45440.0</v>
      </c>
      <c r="B991" s="5" t="s">
        <v>2034</v>
      </c>
      <c r="C991" s="3" t="s">
        <v>2035</v>
      </c>
      <c r="D991" s="3" t="str">
        <f>IFERROR(__xludf.DUMMYFUNCTION("REGEXEXTRACT(C991,""[A-Z]{2,}"")"),"NAM")</f>
        <v>NAM</v>
      </c>
      <c r="E991" s="3" t="s">
        <v>44</v>
      </c>
      <c r="F991" s="3" t="s">
        <v>31</v>
      </c>
      <c r="G991" s="3" t="s">
        <v>12</v>
      </c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4">
        <v>45440.0</v>
      </c>
      <c r="B992" s="5" t="s">
        <v>2036</v>
      </c>
      <c r="C992" s="3" t="s">
        <v>2037</v>
      </c>
      <c r="D992" s="3" t="str">
        <f>IFERROR(__xludf.DUMMYFUNCTION("REGEXEXTRACT(C992,""[A-Z]{2,}"")"),"SCC")</f>
        <v>SCC</v>
      </c>
      <c r="E992" s="3" t="s">
        <v>1547</v>
      </c>
      <c r="F992" s="3" t="s">
        <v>2038</v>
      </c>
      <c r="G992" s="3" t="s">
        <v>84</v>
      </c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4">
        <v>45439.0</v>
      </c>
      <c r="B993" s="5" t="s">
        <v>2039</v>
      </c>
      <c r="C993" s="3" t="s">
        <v>2040</v>
      </c>
      <c r="D993" s="3" t="str">
        <f>IFERROR(__xludf.DUMMYFUNCTION("REGEXEXTRACT(C993,""[A-Z]{2,}"")"),"JKN")</f>
        <v>JKN</v>
      </c>
      <c r="E993" s="3" t="s">
        <v>25</v>
      </c>
      <c r="F993" s="3" t="s">
        <v>2041</v>
      </c>
      <c r="G993" s="3" t="s">
        <v>17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4">
        <v>45439.0</v>
      </c>
      <c r="B994" s="5" t="s">
        <v>2042</v>
      </c>
      <c r="C994" s="3" t="s">
        <v>2043</v>
      </c>
      <c r="D994" s="3" t="str">
        <f>IFERROR(__xludf.DUMMYFUNCTION("REGEXEXTRACT(C994,""[A-Z]{2,}"")"),"PSL")</f>
        <v>PSL</v>
      </c>
      <c r="E994" s="3" t="s">
        <v>273</v>
      </c>
      <c r="F994" s="3" t="s">
        <v>478</v>
      </c>
      <c r="G994" s="3" t="s">
        <v>12</v>
      </c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4">
        <v>45439.0</v>
      </c>
      <c r="B995" s="5" t="s">
        <v>2042</v>
      </c>
      <c r="C995" s="3" t="s">
        <v>2043</v>
      </c>
      <c r="D995" s="3" t="str">
        <f>IFERROR(__xludf.DUMMYFUNCTION("REGEXEXTRACT(C995,""[A-Z]{2,}"")"),"PSL")</f>
        <v>PSL</v>
      </c>
      <c r="E995" s="3" t="s">
        <v>2044</v>
      </c>
      <c r="F995" s="3" t="s">
        <v>11</v>
      </c>
      <c r="G995" s="3" t="s">
        <v>12</v>
      </c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4">
        <v>45439.0</v>
      </c>
      <c r="B996" s="5" t="s">
        <v>2045</v>
      </c>
      <c r="C996" s="3" t="s">
        <v>2046</v>
      </c>
      <c r="D996" s="3" t="str">
        <f>IFERROR(__xludf.DUMMYFUNCTION("REGEXEXTRACT(C996,""[A-Z]{2,}"")"),"SET")</f>
        <v>SET</v>
      </c>
      <c r="E996" s="3" t="s">
        <v>47</v>
      </c>
      <c r="F996" s="3" t="s">
        <v>133</v>
      </c>
      <c r="G996" s="3" t="s">
        <v>12</v>
      </c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4">
        <v>45439.0</v>
      </c>
      <c r="B997" s="5" t="s">
        <v>2047</v>
      </c>
      <c r="C997" s="3" t="s">
        <v>2048</v>
      </c>
      <c r="D997" s="3" t="str">
        <f>IFERROR(__xludf.DUMMYFUNCTION("REGEXEXTRACT(C997,""[A-Z]{2,}"")"),"PTT")</f>
        <v>PTT</v>
      </c>
      <c r="E997" s="3" t="s">
        <v>389</v>
      </c>
      <c r="F997" s="3" t="s">
        <v>1096</v>
      </c>
      <c r="G997" s="3" t="s">
        <v>17</v>
      </c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4">
        <v>45439.0</v>
      </c>
      <c r="B998" s="5" t="s">
        <v>2049</v>
      </c>
      <c r="C998" s="3" t="s">
        <v>2050</v>
      </c>
      <c r="D998" s="3" t="str">
        <f>IFERROR(__xludf.DUMMYFUNCTION("REGEXEXTRACT(C998,""[A-Z]{2,}"")"),"SUPER")</f>
        <v>SUPER</v>
      </c>
      <c r="E998" s="3"/>
      <c r="F998" s="3" t="s">
        <v>567</v>
      </c>
      <c r="G998" s="3" t="s">
        <v>84</v>
      </c>
      <c r="H998" s="3" t="s">
        <v>44</v>
      </c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4">
        <v>45439.0</v>
      </c>
      <c r="B999" s="5" t="s">
        <v>2051</v>
      </c>
      <c r="C999" s="3" t="s">
        <v>2052</v>
      </c>
      <c r="D999" s="3" t="str">
        <f>IFERROR(__xludf.DUMMYFUNCTION("REGEXEXTRACT(C999,""[A-Z]{2,}"")"),"VGI")</f>
        <v>VGI</v>
      </c>
      <c r="E999" s="3" t="s">
        <v>214</v>
      </c>
      <c r="F999" s="3" t="s">
        <v>814</v>
      </c>
      <c r="G999" s="3" t="s">
        <v>84</v>
      </c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4">
        <v>45438.0</v>
      </c>
      <c r="B1000" s="5" t="s">
        <v>2053</v>
      </c>
      <c r="C1000" s="3" t="s">
        <v>2054</v>
      </c>
      <c r="D1000" s="3" t="str">
        <f>IFERROR(__xludf.DUMMYFUNCTION("REGEXEXTRACT(C1000,""[A-Z]{2,}"")"),"KLINIQ")</f>
        <v>KLINIQ</v>
      </c>
      <c r="E1000" s="3" t="s">
        <v>299</v>
      </c>
      <c r="F1000" s="3" t="s">
        <v>31</v>
      </c>
      <c r="G1000" s="3" t="s">
        <v>12</v>
      </c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4">
        <v>45438.0</v>
      </c>
      <c r="B1001" s="5" t="s">
        <v>2055</v>
      </c>
      <c r="C1001" s="3" t="s">
        <v>2056</v>
      </c>
      <c r="D1001" s="3" t="str">
        <f>IFERROR(__xludf.DUMMYFUNCTION("REGEXEXTRACT(C1001,""[A-Z]{2,}"")"),"SC")</f>
        <v>SC</v>
      </c>
      <c r="E1001" s="3" t="s">
        <v>44</v>
      </c>
      <c r="F1001" s="3" t="s">
        <v>34</v>
      </c>
      <c r="G1001" s="3" t="s">
        <v>17</v>
      </c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4">
        <v>45437.0</v>
      </c>
      <c r="B1002" s="5" t="s">
        <v>2057</v>
      </c>
      <c r="C1002" s="3" t="s">
        <v>2058</v>
      </c>
      <c r="D1002" s="3" t="str">
        <f>IFERROR(__xludf.DUMMYFUNCTION("REGEXEXTRACT(C1002,""[A-Z]{2,}"")"),"TOA")</f>
        <v>TOA</v>
      </c>
      <c r="E1002" s="3" t="s">
        <v>2059</v>
      </c>
      <c r="F1002" s="3" t="s">
        <v>2060</v>
      </c>
      <c r="G1002" s="3" t="s">
        <v>17</v>
      </c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4">
        <v>45437.0</v>
      </c>
      <c r="B1003" s="5" t="s">
        <v>2061</v>
      </c>
      <c r="C1003" s="3" t="s">
        <v>2062</v>
      </c>
      <c r="D1003" s="3" t="str">
        <f>IFERROR(__xludf.DUMMYFUNCTION("REGEXEXTRACT(C1003,""[A-Z]{2,}"")"),"CEO")</f>
        <v>CEO</v>
      </c>
      <c r="E1003" s="3" t="s">
        <v>2063</v>
      </c>
      <c r="F1003" s="3" t="s">
        <v>1066</v>
      </c>
      <c r="G1003" s="3" t="s">
        <v>17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4">
        <v>45436.0</v>
      </c>
      <c r="B1004" s="5" t="s">
        <v>2064</v>
      </c>
      <c r="C1004" s="3" t="s">
        <v>2065</v>
      </c>
      <c r="D1004" s="3" t="str">
        <f>IFERROR(__xludf.DUMMYFUNCTION("REGEXEXTRACT(C1004,""[A-Z]{2,}"")"),"AIS")</f>
        <v>AIS</v>
      </c>
      <c r="E1004" s="3" t="s">
        <v>960</v>
      </c>
      <c r="F1004" s="3" t="s">
        <v>2066</v>
      </c>
      <c r="G1004" s="3" t="s">
        <v>17</v>
      </c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4">
        <v>45436.0</v>
      </c>
      <c r="B1005" s="5" t="s">
        <v>2067</v>
      </c>
      <c r="C1005" s="3" t="s">
        <v>2068</v>
      </c>
      <c r="D1005" s="3" t="str">
        <f>IFERROR(__xludf.DUMMYFUNCTION("REGEXEXTRACT(C1005,""[A-Z]{2,}"")"),"KLINIQ")</f>
        <v>KLINIQ</v>
      </c>
      <c r="E1005" s="3" t="s">
        <v>44</v>
      </c>
      <c r="F1005" s="3" t="s">
        <v>299</v>
      </c>
      <c r="G1005" s="3" t="s">
        <v>17</v>
      </c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4">
        <v>45436.0</v>
      </c>
      <c r="B1006" s="5" t="s">
        <v>2069</v>
      </c>
      <c r="C1006" s="3" t="s">
        <v>2070</v>
      </c>
      <c r="D1006" s="3" t="str">
        <f>IFERROR(__xludf.DUMMYFUNCTION("REGEXEXTRACT(C1006,""[A-Z]{2,}"")"),"MAGURO")</f>
        <v>MAGURO</v>
      </c>
      <c r="E1006" s="3" t="s">
        <v>94</v>
      </c>
      <c r="F1006" s="3" t="s">
        <v>34</v>
      </c>
      <c r="G1006" s="3" t="s">
        <v>17</v>
      </c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4">
        <v>45436.0</v>
      </c>
      <c r="B1007" s="5" t="s">
        <v>2071</v>
      </c>
      <c r="C1007" s="3" t="s">
        <v>2072</v>
      </c>
      <c r="D1007" s="3" t="str">
        <f>IFERROR(__xludf.DUMMYFUNCTION("REGEXEXTRACT(C1007,""[A-Z]{2,}"")"),"GPSC")</f>
        <v>GPSC</v>
      </c>
      <c r="E1007" s="3" t="s">
        <v>231</v>
      </c>
      <c r="F1007" s="3" t="s">
        <v>78</v>
      </c>
      <c r="G1007" s="3" t="s">
        <v>12</v>
      </c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4">
        <v>45436.0</v>
      </c>
      <c r="B1008" s="5" t="s">
        <v>2073</v>
      </c>
      <c r="C1008" s="3" t="s">
        <v>2074</v>
      </c>
      <c r="D1008" s="3" t="str">
        <f>IFERROR(__xludf.DUMMYFUNCTION("REGEXEXTRACT(C1008,""[A-Z]{2,}"")"),"SE")</f>
        <v>SE</v>
      </c>
      <c r="E1008" s="3" t="s">
        <v>44</v>
      </c>
      <c r="F1008" s="3" t="s">
        <v>845</v>
      </c>
      <c r="G1008" s="3" t="s">
        <v>17</v>
      </c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4">
        <v>45436.0</v>
      </c>
      <c r="B1009" s="5" t="s">
        <v>2075</v>
      </c>
      <c r="C1009" s="3" t="s">
        <v>2076</v>
      </c>
      <c r="D1009" s="3" t="str">
        <f>IFERROR(__xludf.DUMMYFUNCTION("REGEXEXTRACT(C1009,""[A-Z]{2,}"")"),"GIFT")</f>
        <v>GIFT</v>
      </c>
      <c r="E1009" s="3" t="s">
        <v>44</v>
      </c>
      <c r="F1009" s="3" t="s">
        <v>1110</v>
      </c>
      <c r="G1009" s="3" t="s">
        <v>17</v>
      </c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4">
        <v>45436.0</v>
      </c>
      <c r="B1010" s="5" t="s">
        <v>2077</v>
      </c>
      <c r="C1010" s="3" t="s">
        <v>2078</v>
      </c>
      <c r="D1010" s="3" t="str">
        <f>IFERROR(__xludf.DUMMYFUNCTION("REGEXEXTRACT(C1010,""[A-Z]{2,}"")"),"NEX")</f>
        <v>NEX</v>
      </c>
      <c r="E1010" s="3" t="s">
        <v>44</v>
      </c>
      <c r="F1010" s="3" t="s">
        <v>124</v>
      </c>
      <c r="G1010" s="3" t="s">
        <v>84</v>
      </c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4">
        <v>45436.0</v>
      </c>
      <c r="B1011" s="5" t="s">
        <v>2079</v>
      </c>
      <c r="C1011" s="3" t="s">
        <v>2080</v>
      </c>
      <c r="D1011" s="3" t="str">
        <f>IFERROR(__xludf.DUMMYFUNCTION("REGEXEXTRACT(C1011,""[A-Z]{2,}"")"),"EA")</f>
        <v>EA</v>
      </c>
      <c r="E1011" s="3" t="s">
        <v>44</v>
      </c>
      <c r="F1011" s="3" t="s">
        <v>851</v>
      </c>
      <c r="G1011" s="3" t="s">
        <v>84</v>
      </c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4">
        <v>45436.0</v>
      </c>
      <c r="B1012" s="5" t="s">
        <v>2081</v>
      </c>
      <c r="C1012" s="3" t="s">
        <v>2082</v>
      </c>
      <c r="D1012" s="3" t="str">
        <f>IFERROR(__xludf.DUMMYFUNCTION("REGEXEXTRACT(C1012,""[A-Z]{2,}"")"),"LTF")</f>
        <v>LTF</v>
      </c>
      <c r="E1012" s="3" t="s">
        <v>44</v>
      </c>
      <c r="F1012" s="3" t="s">
        <v>1363</v>
      </c>
      <c r="G1012" s="3" t="s">
        <v>84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4">
        <v>45436.0</v>
      </c>
      <c r="B1013" s="5" t="s">
        <v>2083</v>
      </c>
      <c r="C1013" s="3" t="s">
        <v>2084</v>
      </c>
      <c r="D1013" s="3" t="str">
        <f>IFERROR(__xludf.DUMMYFUNCTION("REGEXEXTRACT(C1013,""[A-Z]{2,}"")"),"NVDR")</f>
        <v>NVDR</v>
      </c>
      <c r="E1013" s="3" t="s">
        <v>2085</v>
      </c>
      <c r="F1013" s="3" t="s">
        <v>2086</v>
      </c>
      <c r="G1013" s="3" t="s">
        <v>12</v>
      </c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4">
        <v>45435.0</v>
      </c>
      <c r="B1014" s="5" t="s">
        <v>2087</v>
      </c>
      <c r="C1014" s="3" t="s">
        <v>2088</v>
      </c>
      <c r="D1014" s="3" t="str">
        <f>IFERROR(__xludf.DUMMYFUNCTION("REGEXEXTRACT(C1014,""[A-Z]{2,}"")"),"SET")</f>
        <v>SET</v>
      </c>
      <c r="E1014" s="3" t="s">
        <v>44</v>
      </c>
      <c r="F1014" s="3" t="s">
        <v>2089</v>
      </c>
      <c r="G1014" s="3" t="s">
        <v>17</v>
      </c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4">
        <v>45435.0</v>
      </c>
      <c r="B1015" s="5" t="s">
        <v>2090</v>
      </c>
      <c r="C1015" s="3" t="s">
        <v>2091</v>
      </c>
      <c r="D1015" s="3" t="str">
        <f>IFERROR(__xludf.DUMMYFUNCTION("REGEXEXTRACT(C1015,""[A-Z]{2,}"")"),"SMT")</f>
        <v>SMT</v>
      </c>
      <c r="E1015" s="3" t="s">
        <v>790</v>
      </c>
      <c r="F1015" s="3" t="s">
        <v>2009</v>
      </c>
      <c r="G1015" s="3" t="s">
        <v>17</v>
      </c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4">
        <v>45435.0</v>
      </c>
      <c r="B1016" s="5" t="s">
        <v>2092</v>
      </c>
      <c r="C1016" s="3" t="s">
        <v>2093</v>
      </c>
      <c r="D1016" s="3" t="str">
        <f>IFERROR(__xludf.DUMMYFUNCTION("REGEXEXTRACT(C1016,""[A-Z]{2,}"")"),"SAT")</f>
        <v>SAT</v>
      </c>
      <c r="E1016" s="3" t="s">
        <v>2094</v>
      </c>
      <c r="F1016" s="3" t="s">
        <v>956</v>
      </c>
      <c r="G1016" s="3" t="s">
        <v>17</v>
      </c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4">
        <v>45435.0</v>
      </c>
      <c r="B1017" s="5" t="s">
        <v>2095</v>
      </c>
      <c r="C1017" s="3" t="s">
        <v>2096</v>
      </c>
      <c r="D1017" s="3" t="str">
        <f>IFERROR(__xludf.DUMMYFUNCTION("REGEXEXTRACT(C1017,""[A-Z]{2,}"")"),"NEX")</f>
        <v>NEX</v>
      </c>
      <c r="E1017" s="3" t="s">
        <v>1708</v>
      </c>
      <c r="F1017" s="3" t="s">
        <v>841</v>
      </c>
      <c r="G1017" s="3" t="s">
        <v>84</v>
      </c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4">
        <v>45435.0</v>
      </c>
      <c r="B1018" s="5" t="s">
        <v>2097</v>
      </c>
      <c r="C1018" s="3" t="s">
        <v>2098</v>
      </c>
      <c r="D1018" s="3" t="str">
        <f>IFERROR(__xludf.DUMMYFUNCTION("REGEXEXTRACT(C1018,""[A-Z]{2,}"")"),"AEONTS")</f>
        <v>AEONTS</v>
      </c>
      <c r="E1018" s="3" t="s">
        <v>214</v>
      </c>
      <c r="F1018" s="3" t="s">
        <v>31</v>
      </c>
      <c r="G1018" s="3" t="s">
        <v>12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4">
        <v>45435.0</v>
      </c>
      <c r="B1019" s="5" t="s">
        <v>2099</v>
      </c>
      <c r="C1019" s="3" t="s">
        <v>2100</v>
      </c>
      <c r="D1019" s="3" t="str">
        <f>IFERROR(__xludf.DUMMYFUNCTION("REGEXEXTRACT(C1019,""[A-Z]{2,}"")"),"FORTH")</f>
        <v>FORTH</v>
      </c>
      <c r="E1019" s="3" t="s">
        <v>2101</v>
      </c>
      <c r="F1019" s="3" t="s">
        <v>249</v>
      </c>
      <c r="G1019" s="3" t="s">
        <v>17</v>
      </c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4">
        <v>45435.0</v>
      </c>
      <c r="B1020" s="5" t="s">
        <v>2102</v>
      </c>
      <c r="C1020" s="3" t="s">
        <v>2103</v>
      </c>
      <c r="D1020" s="3" t="str">
        <f>IFERROR(__xludf.DUMMYFUNCTION("REGEXEXTRACT(C1020,""[A-Z]{2,}"")"),"OR")</f>
        <v>OR</v>
      </c>
      <c r="E1020" s="3" t="s">
        <v>85</v>
      </c>
      <c r="F1020" s="3" t="s">
        <v>133</v>
      </c>
      <c r="G1020" s="3" t="s">
        <v>12</v>
      </c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4">
        <v>45435.0</v>
      </c>
      <c r="B1021" s="5" t="s">
        <v>2104</v>
      </c>
      <c r="C1021" s="3" t="s">
        <v>2105</v>
      </c>
      <c r="D1021" s="3" t="str">
        <f>IFERROR(__xludf.DUMMYFUNCTION("REGEXEXTRACT(C1021,""[A-Z]{2,}"")"),"KCE")</f>
        <v>KCE</v>
      </c>
      <c r="E1021" s="3" t="s">
        <v>47</v>
      </c>
      <c r="F1021" s="3" t="s">
        <v>83</v>
      </c>
      <c r="G1021" s="3" t="s">
        <v>84</v>
      </c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4">
        <v>45435.0</v>
      </c>
      <c r="B1022" s="5" t="s">
        <v>2106</v>
      </c>
      <c r="C1022" s="3" t="s">
        <v>2107</v>
      </c>
      <c r="D1022" s="3" t="str">
        <f>IFERROR(__xludf.DUMMYFUNCTION("REGEXEXTRACT(C1022,""[A-Z]{2,}"")"),"JKN")</f>
        <v>JKN</v>
      </c>
      <c r="E1022" s="3" t="s">
        <v>2108</v>
      </c>
      <c r="F1022" s="3" t="s">
        <v>365</v>
      </c>
      <c r="G1022" s="3" t="s">
        <v>17</v>
      </c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4">
        <v>45435.0</v>
      </c>
      <c r="B1023" s="5" t="s">
        <v>2109</v>
      </c>
      <c r="C1023" s="3" t="s">
        <v>2110</v>
      </c>
      <c r="D1023" s="3" t="str">
        <f>IFERROR(__xludf.DUMMYFUNCTION("REGEXEXTRACT(C1023,""[A-Z]{2,}"")"),"NEX")</f>
        <v>NEX</v>
      </c>
      <c r="E1023" s="3" t="s">
        <v>303</v>
      </c>
      <c r="F1023" s="3" t="s">
        <v>2111</v>
      </c>
      <c r="G1023" s="3" t="s">
        <v>84</v>
      </c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4">
        <v>45435.0</v>
      </c>
      <c r="B1024" s="5" t="s">
        <v>2112</v>
      </c>
      <c r="C1024" s="3" t="s">
        <v>2113</v>
      </c>
      <c r="D1024" s="3" t="str">
        <f>IFERROR(__xludf.DUMMYFUNCTION("REGEXEXTRACT(C1024,""[A-Z]{2,}"")"),"LTF")</f>
        <v>LTF</v>
      </c>
      <c r="E1024" s="3" t="s">
        <v>44</v>
      </c>
      <c r="F1024" s="3" t="s">
        <v>47</v>
      </c>
      <c r="G1024" s="3" t="s">
        <v>12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4">
        <v>45434.0</v>
      </c>
      <c r="B1025" s="5" t="s">
        <v>2114</v>
      </c>
      <c r="C1025" s="3" t="s">
        <v>2115</v>
      </c>
      <c r="D1025" s="3" t="str">
        <f>IFERROR(__xludf.DUMMYFUNCTION("REGEXEXTRACT(C1025,""[A-Z]{2,}"")"),"STARK")</f>
        <v>STARK</v>
      </c>
      <c r="E1025" s="3" t="s">
        <v>1625</v>
      </c>
      <c r="F1025" s="3" t="s">
        <v>2116</v>
      </c>
      <c r="G1025" s="3" t="s">
        <v>17</v>
      </c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4">
        <v>45434.0</v>
      </c>
      <c r="B1026" s="5" t="s">
        <v>2117</v>
      </c>
      <c r="C1026" s="3" t="s">
        <v>2118</v>
      </c>
      <c r="D1026" s="3" t="str">
        <f>IFERROR(__xludf.DUMMYFUNCTION("REGEXEXTRACT(C1026,""[A-Z]{2,}"")"),"WHA")</f>
        <v>WHA</v>
      </c>
      <c r="E1026" s="3" t="s">
        <v>1952</v>
      </c>
      <c r="F1026" s="3" t="s">
        <v>195</v>
      </c>
      <c r="G1026" s="3" t="s">
        <v>12</v>
      </c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4">
        <v>45434.0</v>
      </c>
      <c r="B1027" s="5" t="s">
        <v>2119</v>
      </c>
      <c r="C1027" s="3" t="s">
        <v>2120</v>
      </c>
      <c r="D1027" s="3" t="str">
        <f>IFERROR(__xludf.DUMMYFUNCTION("REGEXEXTRACT(C1027,""[A-Z]{2,}"")"),"SABUY")</f>
        <v>SABUY</v>
      </c>
      <c r="E1027" s="3" t="s">
        <v>373</v>
      </c>
      <c r="F1027" s="3" t="s">
        <v>195</v>
      </c>
      <c r="G1027" s="3" t="s">
        <v>84</v>
      </c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4">
        <v>45434.0</v>
      </c>
      <c r="B1028" s="5" t="s">
        <v>2121</v>
      </c>
      <c r="C1028" s="3" t="s">
        <v>2122</v>
      </c>
      <c r="D1028" s="3" t="str">
        <f>IFERROR(__xludf.DUMMYFUNCTION("REGEXEXTRACT(C1028,""[A-Z]{2,}"")"),"PTTEP")</f>
        <v>PTTEP</v>
      </c>
      <c r="E1028" s="3" t="s">
        <v>2123</v>
      </c>
      <c r="F1028" s="3" t="s">
        <v>970</v>
      </c>
      <c r="G1028" s="3" t="s">
        <v>17</v>
      </c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4">
        <v>45434.0</v>
      </c>
      <c r="B1029" s="5" t="s">
        <v>2124</v>
      </c>
      <c r="C1029" s="3" t="s">
        <v>2125</v>
      </c>
      <c r="D1029" s="3" t="str">
        <f>IFERROR(__xludf.DUMMYFUNCTION("REGEXEXTRACT(C1029,""[A-Z]{2,}"")"),"AKS")</f>
        <v>AKS</v>
      </c>
      <c r="E1029" s="3" t="s">
        <v>2126</v>
      </c>
      <c r="F1029" s="3" t="s">
        <v>34</v>
      </c>
      <c r="G1029" s="3" t="s">
        <v>12</v>
      </c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4">
        <v>45434.0</v>
      </c>
      <c r="B1030" s="5" t="s">
        <v>2124</v>
      </c>
      <c r="C1030" s="3" t="s">
        <v>2125</v>
      </c>
      <c r="D1030" s="3" t="str">
        <f>IFERROR(__xludf.DUMMYFUNCTION("REGEXEXTRACT(C1030,""[A-Z]{2,}"")"),"AKS")</f>
        <v>AKS</v>
      </c>
      <c r="E1030" s="3" t="s">
        <v>2127</v>
      </c>
      <c r="F1030" s="3" t="s">
        <v>2128</v>
      </c>
      <c r="G1030" s="3" t="s">
        <v>12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4">
        <v>45433.0</v>
      </c>
      <c r="B1031" s="5" t="s">
        <v>2129</v>
      </c>
      <c r="C1031" s="3" t="s">
        <v>2130</v>
      </c>
      <c r="D1031" s="3" t="str">
        <f>IFERROR(__xludf.DUMMYFUNCTION("REGEXEXTRACT(C1031,""[A-Z]{2,}"")"),"SBNEXT")</f>
        <v>SBNEXT</v>
      </c>
      <c r="E1031" s="3" t="s">
        <v>2131</v>
      </c>
      <c r="F1031" s="3" t="s">
        <v>1066</v>
      </c>
      <c r="G1031" s="3" t="s">
        <v>12</v>
      </c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4">
        <v>45433.0</v>
      </c>
      <c r="B1032" s="5" t="s">
        <v>2129</v>
      </c>
      <c r="C1032" s="3" t="s">
        <v>2130</v>
      </c>
      <c r="D1032" s="3" t="str">
        <f>IFERROR(__xludf.DUMMYFUNCTION("REGEXEXTRACT(C1032,""[A-Z]{2,}"")"),"SBNEXT")</f>
        <v>SBNEXT</v>
      </c>
      <c r="E1032" s="3" t="s">
        <v>790</v>
      </c>
      <c r="F1032" s="3" t="s">
        <v>2132</v>
      </c>
      <c r="G1032" s="3" t="s">
        <v>12</v>
      </c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4">
        <v>45433.0</v>
      </c>
      <c r="B1033" s="5" t="s">
        <v>2133</v>
      </c>
      <c r="C1033" s="3" t="s">
        <v>2134</v>
      </c>
      <c r="D1033" s="3" t="str">
        <f>IFERROR(__xludf.DUMMYFUNCTION("REGEXEXTRACT(C1033,""[A-Z]{2,}"")"),"PSTC")</f>
        <v>PSTC</v>
      </c>
      <c r="E1033" s="3" t="s">
        <v>30</v>
      </c>
      <c r="F1033" s="3" t="s">
        <v>31</v>
      </c>
      <c r="G1033" s="3" t="s">
        <v>12</v>
      </c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4">
        <v>45433.0</v>
      </c>
      <c r="B1034" s="5" t="s">
        <v>2135</v>
      </c>
      <c r="C1034" s="3" t="s">
        <v>2136</v>
      </c>
      <c r="D1034" s="3" t="str">
        <f>IFERROR(__xludf.DUMMYFUNCTION("REGEXEXTRACT(C1034,""[A-Z]{2,}"")"),"NVDR")</f>
        <v>NVDR</v>
      </c>
      <c r="E1034" s="3" t="s">
        <v>299</v>
      </c>
      <c r="F1034" s="3" t="s">
        <v>2137</v>
      </c>
      <c r="G1034" s="3" t="s">
        <v>84</v>
      </c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4">
        <v>45433.0</v>
      </c>
      <c r="B1035" s="5" t="s">
        <v>2138</v>
      </c>
      <c r="C1035" s="3" t="s">
        <v>2139</v>
      </c>
      <c r="D1035" s="3" t="str">
        <f>IFERROR(__xludf.DUMMYFUNCTION("REGEXEXTRACT(C1035,""[A-Z]{2,}"")"),"CHOW")</f>
        <v>CHOW</v>
      </c>
      <c r="E1035" s="3" t="s">
        <v>85</v>
      </c>
      <c r="F1035" s="3" t="s">
        <v>2140</v>
      </c>
      <c r="G1035" s="3" t="s">
        <v>12</v>
      </c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4">
        <v>45433.0</v>
      </c>
      <c r="B1036" s="5" t="s">
        <v>2138</v>
      </c>
      <c r="C1036" s="3" t="s">
        <v>2139</v>
      </c>
      <c r="D1036" s="3" t="str">
        <f>IFERROR(__xludf.DUMMYFUNCTION("REGEXEXTRACT(C1036,""[A-Z]{2,}"")"),"CHOW")</f>
        <v>CHOW</v>
      </c>
      <c r="E1036" s="3" t="s">
        <v>241</v>
      </c>
      <c r="F1036" s="3" t="s">
        <v>47</v>
      </c>
      <c r="G1036" s="3" t="s">
        <v>12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4">
        <v>45433.0</v>
      </c>
      <c r="B1037" s="5" t="s">
        <v>2141</v>
      </c>
      <c r="C1037" s="3" t="s">
        <v>2142</v>
      </c>
      <c r="D1037" s="3" t="str">
        <f>IFERROR(__xludf.DUMMYFUNCTION("REGEXEXTRACT(C1037,""[A-Z]{2,}"")"),"NVDR")</f>
        <v>NVDR</v>
      </c>
      <c r="E1037" s="3" t="s">
        <v>2143</v>
      </c>
      <c r="F1037" s="3" t="s">
        <v>2144</v>
      </c>
      <c r="G1037" s="3" t="s">
        <v>12</v>
      </c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4">
        <v>45433.0</v>
      </c>
      <c r="B1038" s="5" t="s">
        <v>2145</v>
      </c>
      <c r="C1038" s="3" t="s">
        <v>2146</v>
      </c>
      <c r="D1038" s="3" t="str">
        <f>IFERROR(__xludf.DUMMYFUNCTION("REGEXEXTRACT(C1038,""[A-Z]{2,}"")"),"CPAXT")</f>
        <v>CPAXT</v>
      </c>
      <c r="E1038" s="3" t="s">
        <v>46</v>
      </c>
      <c r="F1038" s="3" t="s">
        <v>133</v>
      </c>
      <c r="G1038" s="3" t="s">
        <v>12</v>
      </c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4">
        <v>45433.0</v>
      </c>
      <c r="B1039" s="5" t="s">
        <v>2145</v>
      </c>
      <c r="C1039" s="3" t="s">
        <v>2146</v>
      </c>
      <c r="D1039" s="3" t="str">
        <f>IFERROR(__xludf.DUMMYFUNCTION("REGEXEXTRACT(C1039,""[A-Z]{2,}"")"),"CPAXT")</f>
        <v>CPAXT</v>
      </c>
      <c r="E1039" s="3" t="s">
        <v>2147</v>
      </c>
      <c r="F1039" s="3" t="s">
        <v>70</v>
      </c>
      <c r="G1039" s="3" t="s">
        <v>12</v>
      </c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4">
        <v>45433.0</v>
      </c>
      <c r="B1040" s="5" t="s">
        <v>2148</v>
      </c>
      <c r="C1040" s="3" t="s">
        <v>2149</v>
      </c>
      <c r="D1040" s="3" t="str">
        <f>IFERROR(__xludf.DUMMYFUNCTION("REGEXEXTRACT(C1040,""[A-Z]{2,}"")"),"STARK")</f>
        <v>STARK</v>
      </c>
      <c r="E1040" s="3" t="s">
        <v>2150</v>
      </c>
      <c r="F1040" s="3" t="s">
        <v>99</v>
      </c>
      <c r="G1040" s="3" t="s">
        <v>17</v>
      </c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4">
        <v>45433.0</v>
      </c>
      <c r="B1041" s="5" t="s">
        <v>2151</v>
      </c>
      <c r="C1041" s="3" t="s">
        <v>2152</v>
      </c>
      <c r="D1041" s="3" t="str">
        <f>IFERROR(__xludf.DUMMYFUNCTION("REGEXEXTRACT(C1041,""[A-Z]{2,}"")"),"CPT")</f>
        <v>CPT</v>
      </c>
      <c r="E1041" s="3" t="s">
        <v>503</v>
      </c>
      <c r="F1041" s="3" t="s">
        <v>2009</v>
      </c>
      <c r="G1041" s="3" t="s">
        <v>17</v>
      </c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4">
        <v>45433.0</v>
      </c>
      <c r="B1042" s="5" t="s">
        <v>2153</v>
      </c>
      <c r="C1042" s="3" t="s">
        <v>2154</v>
      </c>
      <c r="D1042" s="3" t="str">
        <f>IFERROR(__xludf.DUMMYFUNCTION("REGEXEXTRACT(C1042,""[A-Z]{2,}"")"),"ITD")</f>
        <v>ITD</v>
      </c>
      <c r="E1042" s="3" t="s">
        <v>379</v>
      </c>
      <c r="F1042" s="3" t="s">
        <v>73</v>
      </c>
      <c r="G1042" s="3" t="s">
        <v>17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4">
        <v>45433.0</v>
      </c>
      <c r="B1043" s="5" t="s">
        <v>2155</v>
      </c>
      <c r="C1043" s="3" t="s">
        <v>2156</v>
      </c>
      <c r="D1043" s="3" t="str">
        <f>IFERROR(__xludf.DUMMYFUNCTION("REGEXEXTRACT(C1043,""[A-Z]{2,}"")"),"CHAYO")</f>
        <v>CHAYO</v>
      </c>
      <c r="E1043" s="3" t="s">
        <v>2157</v>
      </c>
      <c r="F1043" s="3" t="s">
        <v>888</v>
      </c>
      <c r="G1043" s="3" t="s">
        <v>84</v>
      </c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4">
        <v>45433.0</v>
      </c>
      <c r="B1044" s="5" t="s">
        <v>2155</v>
      </c>
      <c r="C1044" s="3" t="s">
        <v>2156</v>
      </c>
      <c r="D1044" s="3" t="str">
        <f>IFERROR(__xludf.DUMMYFUNCTION("REGEXEXTRACT(C1044,""[A-Z]{2,}"")"),"CHAYO")</f>
        <v>CHAYO</v>
      </c>
      <c r="E1044" s="3" t="s">
        <v>408</v>
      </c>
      <c r="F1044" s="3" t="s">
        <v>2158</v>
      </c>
      <c r="G1044" s="3" t="s">
        <v>84</v>
      </c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4">
        <v>45433.0</v>
      </c>
      <c r="B1045" s="5" t="s">
        <v>2155</v>
      </c>
      <c r="C1045" s="3" t="s">
        <v>2156</v>
      </c>
      <c r="D1045" s="3" t="str">
        <f>IFERROR(__xludf.DUMMYFUNCTION("REGEXEXTRACT(C1045,""[A-Z]{2,}"")"),"CHAYO")</f>
        <v>CHAYO</v>
      </c>
      <c r="E1045" s="3" t="s">
        <v>2085</v>
      </c>
      <c r="F1045" s="3" t="s">
        <v>602</v>
      </c>
      <c r="G1045" s="3" t="s">
        <v>84</v>
      </c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4">
        <v>45433.0</v>
      </c>
      <c r="B1046" s="5" t="s">
        <v>2159</v>
      </c>
      <c r="C1046" s="3" t="s">
        <v>2160</v>
      </c>
      <c r="D1046" s="3" t="str">
        <f>IFERROR(__xludf.DUMMYFUNCTION("REGEXEXTRACT(C1046,""[A-Z]{2,}"")"),"JD")</f>
        <v>JD</v>
      </c>
      <c r="E1046" s="3" t="s">
        <v>426</v>
      </c>
      <c r="F1046" s="3" t="s">
        <v>1001</v>
      </c>
      <c r="G1046" s="3" t="s">
        <v>17</v>
      </c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4">
        <v>45433.0</v>
      </c>
      <c r="B1047" s="5" t="s">
        <v>2161</v>
      </c>
      <c r="C1047" s="3" t="s">
        <v>2162</v>
      </c>
      <c r="D1047" s="3" t="str">
        <f>IFERROR(__xludf.DUMMYFUNCTION("REGEXEXTRACT(C1047,""[A-Z]{2,}"")"),"WGE")</f>
        <v>WGE</v>
      </c>
      <c r="E1047" s="3" t="s">
        <v>44</v>
      </c>
      <c r="F1047" s="3" t="s">
        <v>47</v>
      </c>
      <c r="G1047" s="3" t="s">
        <v>12</v>
      </c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4">
        <v>45433.0</v>
      </c>
      <c r="B1048" s="5" t="s">
        <v>2163</v>
      </c>
      <c r="C1048" s="3" t="s">
        <v>2164</v>
      </c>
      <c r="D1048" s="3" t="str">
        <f>IFERROR(__xludf.DUMMYFUNCTION("REGEXEXTRACT(C1048,""[A-Z]{2,}"")"),"MVP")</f>
        <v>MVP</v>
      </c>
      <c r="E1048" s="3" t="s">
        <v>2165</v>
      </c>
      <c r="F1048" s="3" t="s">
        <v>61</v>
      </c>
      <c r="G1048" s="3" t="s">
        <v>12</v>
      </c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4">
        <v>45433.0</v>
      </c>
      <c r="B1049" s="5" t="s">
        <v>2166</v>
      </c>
      <c r="C1049" s="3" t="s">
        <v>2167</v>
      </c>
      <c r="D1049" s="3" t="str">
        <f>IFERROR(__xludf.DUMMYFUNCTION("REGEXEXTRACT(C1049,""[A-Z]{2,}"")"),"KKC")</f>
        <v>KKC</v>
      </c>
      <c r="E1049" s="3"/>
      <c r="F1049" s="3" t="s">
        <v>2014</v>
      </c>
      <c r="G1049" s="3" t="s">
        <v>84</v>
      </c>
      <c r="H1049" s="3" t="s">
        <v>44</v>
      </c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4">
        <v>45432.0</v>
      </c>
      <c r="B1050" s="5" t="s">
        <v>2168</v>
      </c>
      <c r="C1050" s="3" t="s">
        <v>2169</v>
      </c>
      <c r="D1050" s="3" t="str">
        <f>IFERROR(__xludf.DUMMYFUNCTION("REGEXEXTRACT(C1050,""[A-Z]{2,}"")"),"JKN")</f>
        <v>JKN</v>
      </c>
      <c r="E1050" s="3" t="s">
        <v>2108</v>
      </c>
      <c r="F1050" s="3" t="s">
        <v>365</v>
      </c>
      <c r="G1050" s="3" t="s">
        <v>17</v>
      </c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4">
        <v>45432.0</v>
      </c>
      <c r="B1051" s="5" t="s">
        <v>2170</v>
      </c>
      <c r="C1051" s="3" t="s">
        <v>2171</v>
      </c>
      <c r="D1051" s="3" t="str">
        <f>IFERROR(__xludf.DUMMYFUNCTION("REGEXEXTRACT(C1051,""[A-Z]{2,}"")"),"RML")</f>
        <v>RML</v>
      </c>
      <c r="E1051" s="3" t="s">
        <v>44</v>
      </c>
      <c r="F1051" s="3" t="s">
        <v>339</v>
      </c>
      <c r="G1051" s="3" t="s">
        <v>17</v>
      </c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4">
        <v>45432.0</v>
      </c>
      <c r="B1052" s="5" t="s">
        <v>2172</v>
      </c>
      <c r="C1052" s="3" t="s">
        <v>2173</v>
      </c>
      <c r="D1052" s="3" t="str">
        <f>IFERROR(__xludf.DUMMYFUNCTION("REGEXEXTRACT(C1052,""[A-Z]{2,}"")"),"FLOYD")</f>
        <v>FLOYD</v>
      </c>
      <c r="E1052" s="3" t="s">
        <v>274</v>
      </c>
      <c r="F1052" s="3" t="s">
        <v>55</v>
      </c>
      <c r="G1052" s="3" t="s">
        <v>12</v>
      </c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4">
        <v>45432.0</v>
      </c>
      <c r="B1053" s="5" t="s">
        <v>2174</v>
      </c>
      <c r="C1053" s="3" t="s">
        <v>2175</v>
      </c>
      <c r="D1053" s="3" t="str">
        <f>IFERROR(__xludf.DUMMYFUNCTION("REGEXEXTRACT(C1053,""[A-Z]{2,}"")"),"SC")</f>
        <v>SC</v>
      </c>
      <c r="E1053" s="3" t="s">
        <v>141</v>
      </c>
      <c r="F1053" s="3" t="s">
        <v>34</v>
      </c>
      <c r="G1053" s="3" t="s">
        <v>17</v>
      </c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4">
        <v>45432.0</v>
      </c>
      <c r="B1054" s="5" t="s">
        <v>2176</v>
      </c>
      <c r="C1054" s="3" t="s">
        <v>2177</v>
      </c>
      <c r="D1054" s="3" t="str">
        <f>IFERROR(__xludf.DUMMYFUNCTION("REGEXEXTRACT(C1054,""[A-Z]{2,}"")"),"SET")</f>
        <v>SET</v>
      </c>
      <c r="E1054" s="3" t="s">
        <v>2178</v>
      </c>
      <c r="F1054" s="3" t="s">
        <v>2179</v>
      </c>
      <c r="G1054" s="3" t="s">
        <v>17</v>
      </c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4">
        <v>45432.0</v>
      </c>
      <c r="B1055" s="5" t="s">
        <v>2180</v>
      </c>
      <c r="C1055" s="3" t="s">
        <v>2181</v>
      </c>
      <c r="D1055" s="3" t="str">
        <f>IFERROR(__xludf.DUMMYFUNCTION("REGEXEXTRACT(C1055,""[A-Z]{2,}"")"),"SCB")</f>
        <v>SCB</v>
      </c>
      <c r="E1055" s="3" t="s">
        <v>960</v>
      </c>
      <c r="F1055" s="3" t="s">
        <v>181</v>
      </c>
      <c r="G1055" s="3" t="s">
        <v>17</v>
      </c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4">
        <v>45432.0</v>
      </c>
      <c r="B1056" s="5" t="s">
        <v>2182</v>
      </c>
      <c r="C1056" s="3" t="s">
        <v>2183</v>
      </c>
      <c r="D1056" s="3" t="str">
        <f>IFERROR(__xludf.DUMMYFUNCTION("REGEXEXTRACT(C1056,""[A-Z]{2,}"")"),"BANPU")</f>
        <v>BANPU</v>
      </c>
      <c r="E1056" s="3" t="s">
        <v>44</v>
      </c>
      <c r="F1056" s="3" t="s">
        <v>61</v>
      </c>
      <c r="G1056" s="3" t="s">
        <v>12</v>
      </c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4">
        <v>45432.0</v>
      </c>
      <c r="B1057" s="5" t="s">
        <v>2184</v>
      </c>
      <c r="C1057" s="3" t="s">
        <v>2185</v>
      </c>
      <c r="D1057" s="3" t="str">
        <f>IFERROR(__xludf.DUMMYFUNCTION("REGEXEXTRACT(C1057,""[A-Z]{2,}"")"),"WGE")</f>
        <v>WGE</v>
      </c>
      <c r="E1057" s="3" t="s">
        <v>2186</v>
      </c>
      <c r="F1057" s="3" t="s">
        <v>55</v>
      </c>
      <c r="G1057" s="3" t="s">
        <v>17</v>
      </c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4">
        <v>45432.0</v>
      </c>
      <c r="B1058" s="5" t="s">
        <v>2187</v>
      </c>
      <c r="C1058" s="3" t="s">
        <v>2188</v>
      </c>
      <c r="D1058" s="3" t="str">
        <f>IFERROR(__xludf.DUMMYFUNCTION("REGEXEXTRACT(C1058,""[A-Z]{2,}"")"),"LTF")</f>
        <v>LTF</v>
      </c>
      <c r="E1058" s="3" t="s">
        <v>882</v>
      </c>
      <c r="F1058" s="3" t="s">
        <v>67</v>
      </c>
      <c r="G1058" s="3" t="s">
        <v>17</v>
      </c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4">
        <v>45432.0</v>
      </c>
      <c r="B1059" s="5" t="s">
        <v>2189</v>
      </c>
      <c r="C1059" s="3" t="s">
        <v>2190</v>
      </c>
      <c r="D1059" s="3" t="str">
        <f>IFERROR(__xludf.DUMMYFUNCTION("REGEXEXTRACT(C1059,""[A-Z]{2,}"")"),"GDP")</f>
        <v>GDP</v>
      </c>
      <c r="E1059" s="3" t="s">
        <v>44</v>
      </c>
      <c r="F1059" s="3" t="s">
        <v>2191</v>
      </c>
      <c r="G1059" s="3" t="s">
        <v>17</v>
      </c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4">
        <v>45431.0</v>
      </c>
      <c r="B1060" s="5" t="s">
        <v>2192</v>
      </c>
      <c r="C1060" s="3" t="s">
        <v>2193</v>
      </c>
      <c r="D1060" s="3" t="str">
        <f>IFERROR(__xludf.DUMMYFUNCTION("REGEXEXTRACT(C1060,""[A-Z]{2,}"")"),"EVER")</f>
        <v>EVER</v>
      </c>
      <c r="E1060" s="3" t="s">
        <v>44</v>
      </c>
      <c r="F1060" s="3" t="s">
        <v>34</v>
      </c>
      <c r="G1060" s="3" t="s">
        <v>17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4">
        <v>45431.0</v>
      </c>
      <c r="B1061" s="5" t="s">
        <v>2194</v>
      </c>
      <c r="C1061" s="3" t="s">
        <v>2195</v>
      </c>
      <c r="D1061" s="3" t="str">
        <f>IFERROR(__xludf.DUMMYFUNCTION("REGEXEXTRACT(C1061,""[A-Z]{2,}"")"),"PCC")</f>
        <v>PCC</v>
      </c>
      <c r="E1061" s="3" t="s">
        <v>46</v>
      </c>
      <c r="F1061" s="3" t="s">
        <v>2196</v>
      </c>
      <c r="G1061" s="3" t="s">
        <v>12</v>
      </c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4">
        <v>45430.0</v>
      </c>
      <c r="B1062" s="5" t="s">
        <v>2197</v>
      </c>
      <c r="C1062" s="3" t="s">
        <v>2198</v>
      </c>
      <c r="D1062" s="3" t="str">
        <f>IFERROR(__xludf.DUMMYFUNCTION("REGEXEXTRACT(C1062,""[A-Z]{2,}"")"),"DR")</f>
        <v>DR</v>
      </c>
      <c r="E1062" s="3" t="s">
        <v>1743</v>
      </c>
      <c r="F1062" s="3" t="s">
        <v>44</v>
      </c>
      <c r="G1062" s="3" t="s">
        <v>17</v>
      </c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4">
        <v>45430.0</v>
      </c>
      <c r="B1063" s="5" t="s">
        <v>2199</v>
      </c>
      <c r="C1063" s="3" t="s">
        <v>2200</v>
      </c>
      <c r="D1063" s="3" t="str">
        <f>IFERROR(__xludf.DUMMYFUNCTION("REGEXEXTRACT(C1063,""[A-Z]{2,}"")"),"CEO")</f>
        <v>CEO</v>
      </c>
      <c r="E1063" s="3" t="s">
        <v>2201</v>
      </c>
      <c r="F1063" s="3" t="s">
        <v>677</v>
      </c>
      <c r="G1063" s="3" t="s">
        <v>17</v>
      </c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4">
        <v>45429.0</v>
      </c>
      <c r="B1064" s="5" t="s">
        <v>2202</v>
      </c>
      <c r="C1064" s="3" t="s">
        <v>2203</v>
      </c>
      <c r="D1064" s="3" t="str">
        <f>IFERROR(__xludf.DUMMYFUNCTION("REGEXEXTRACT(C1064,""[A-Z]{2,}"")"),"KLINIQ")</f>
        <v>KLINIQ</v>
      </c>
      <c r="E1064" s="3" t="s">
        <v>47</v>
      </c>
      <c r="F1064" s="3" t="s">
        <v>11</v>
      </c>
      <c r="G1064" s="3" t="s">
        <v>12</v>
      </c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4">
        <v>45429.0</v>
      </c>
      <c r="B1065" s="5" t="s">
        <v>2204</v>
      </c>
      <c r="C1065" s="3" t="s">
        <v>2205</v>
      </c>
      <c r="D1065" s="3" t="str">
        <f>IFERROR(__xludf.DUMMYFUNCTION("REGEXEXTRACT(C1065,""[A-Z]{2,}"")"),"SCB")</f>
        <v>SCB</v>
      </c>
      <c r="E1065" s="3" t="s">
        <v>2206</v>
      </c>
      <c r="F1065" s="3" t="s">
        <v>519</v>
      </c>
      <c r="G1065" s="3" t="s">
        <v>17</v>
      </c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4">
        <v>45429.0</v>
      </c>
      <c r="B1066" s="5" t="s">
        <v>2207</v>
      </c>
      <c r="C1066" s="3" t="s">
        <v>2208</v>
      </c>
      <c r="D1066" s="3" t="str">
        <f>IFERROR(__xludf.DUMMYFUNCTION("REGEXEXTRACT(C1066,""[A-Z]{2,}"")"),"BGRIM")</f>
        <v>BGRIM</v>
      </c>
      <c r="E1066" s="3" t="s">
        <v>1889</v>
      </c>
      <c r="F1066" s="3" t="s">
        <v>31</v>
      </c>
      <c r="G1066" s="3" t="s">
        <v>17</v>
      </c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4">
        <v>45429.0</v>
      </c>
      <c r="B1067" s="5" t="s">
        <v>2209</v>
      </c>
      <c r="C1067" s="3" t="s">
        <v>2210</v>
      </c>
      <c r="D1067" s="3" t="str">
        <f>IFERROR(__xludf.DUMMYFUNCTION("REGEXEXTRACT(C1067,""[A-Z]{2,}"")"),"CENTEL")</f>
        <v>CENTEL</v>
      </c>
      <c r="E1067" s="3" t="s">
        <v>44</v>
      </c>
      <c r="F1067" s="3" t="s">
        <v>83</v>
      </c>
      <c r="G1067" s="3" t="s">
        <v>84</v>
      </c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4">
        <v>45429.0</v>
      </c>
      <c r="B1068" s="5" t="s">
        <v>2211</v>
      </c>
      <c r="C1068" s="3" t="s">
        <v>2212</v>
      </c>
      <c r="D1068" s="3" t="str">
        <f>IFERROR(__xludf.DUMMYFUNCTION("REGEXEXTRACT(C1068,""[A-Z]{2,}"")"),"LTS")</f>
        <v>LTS</v>
      </c>
      <c r="E1068" s="3" t="s">
        <v>44</v>
      </c>
      <c r="F1068" s="3" t="s">
        <v>63</v>
      </c>
      <c r="G1068" s="3" t="s">
        <v>12</v>
      </c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4">
        <v>45429.0</v>
      </c>
      <c r="B1069" s="5" t="s">
        <v>2213</v>
      </c>
      <c r="C1069" s="3" t="s">
        <v>2214</v>
      </c>
      <c r="D1069" s="3" t="str">
        <f>IFERROR(__xludf.DUMMYFUNCTION("REGEXEXTRACT(C1069,""[A-Z]{2,}"")"),"MILL")</f>
        <v>MILL</v>
      </c>
      <c r="E1069" s="3" t="s">
        <v>129</v>
      </c>
      <c r="F1069" s="3" t="s">
        <v>440</v>
      </c>
      <c r="G1069" s="3" t="s">
        <v>17</v>
      </c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4">
        <v>45429.0</v>
      </c>
      <c r="B1070" s="5" t="s">
        <v>2215</v>
      </c>
      <c r="C1070" s="3" t="s">
        <v>2216</v>
      </c>
      <c r="D1070" s="3" t="str">
        <f>IFERROR(__xludf.DUMMYFUNCTION("REGEXEXTRACT(C1070,""[A-Z]{2,}"")"),"SABUY")</f>
        <v>SABUY</v>
      </c>
      <c r="E1070" s="3" t="s">
        <v>44</v>
      </c>
      <c r="F1070" s="3" t="s">
        <v>34</v>
      </c>
      <c r="G1070" s="3" t="s">
        <v>17</v>
      </c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4">
        <v>45428.0</v>
      </c>
      <c r="B1071" s="5" t="s">
        <v>2217</v>
      </c>
      <c r="C1071" s="3" t="s">
        <v>2218</v>
      </c>
      <c r="D1071" s="3" t="str">
        <f>IFERROR(__xludf.DUMMYFUNCTION("REGEXEXTRACT(C1071,""[A-Z]{2,}"")"),"MASTER")</f>
        <v>MASTER</v>
      </c>
      <c r="E1071" s="3" t="s">
        <v>47</v>
      </c>
      <c r="F1071" s="3" t="s">
        <v>63</v>
      </c>
      <c r="G1071" s="3" t="s">
        <v>12</v>
      </c>
      <c r="H1071" s="3" t="s">
        <v>44</v>
      </c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4">
        <v>45428.0</v>
      </c>
      <c r="B1072" s="5" t="s">
        <v>2219</v>
      </c>
      <c r="C1072" s="3" t="s">
        <v>2220</v>
      </c>
      <c r="D1072" s="3" t="str">
        <f>IFERROR(__xludf.DUMMYFUNCTION("REGEXEXTRACT(C1072,""[A-Z]{2,}"")"),"BCH")</f>
        <v>BCH</v>
      </c>
      <c r="E1072" s="3" t="s">
        <v>47</v>
      </c>
      <c r="F1072" s="3" t="s">
        <v>61</v>
      </c>
      <c r="G1072" s="3" t="s">
        <v>12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4">
        <v>45428.0</v>
      </c>
      <c r="B1073" s="5" t="s">
        <v>2221</v>
      </c>
      <c r="C1073" s="3" t="s">
        <v>2222</v>
      </c>
      <c r="D1073" s="3" t="str">
        <f>IFERROR(__xludf.DUMMYFUNCTION("REGEXEXTRACT(C1073,""[A-Z]{2,}"")"),"BROOK")</f>
        <v>BROOK</v>
      </c>
      <c r="E1073" s="3" t="s">
        <v>2223</v>
      </c>
      <c r="F1073" s="3" t="s">
        <v>34</v>
      </c>
      <c r="G1073" s="3" t="s">
        <v>17</v>
      </c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4">
        <v>45428.0</v>
      </c>
      <c r="B1074" s="5" t="s">
        <v>2224</v>
      </c>
      <c r="C1074" s="3" t="s">
        <v>2225</v>
      </c>
      <c r="D1074" s="3" t="str">
        <f>IFERROR(__xludf.DUMMYFUNCTION("REGEXEXTRACT(C1074,""[A-Z]{2,}"")"),"OSP")</f>
        <v>OSP</v>
      </c>
      <c r="E1074" s="3" t="s">
        <v>2226</v>
      </c>
      <c r="F1074" s="3" t="s">
        <v>524</v>
      </c>
      <c r="G1074" s="3" t="s">
        <v>12</v>
      </c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4">
        <v>45428.0</v>
      </c>
      <c r="B1075" s="5" t="s">
        <v>2227</v>
      </c>
      <c r="C1075" s="3" t="s">
        <v>2228</v>
      </c>
      <c r="D1075" s="3" t="str">
        <f>IFERROR(__xludf.DUMMYFUNCTION("REGEXEXTRACT(C1075,""[A-Z]{2,}"")"),"NUSA")</f>
        <v>NUSA</v>
      </c>
      <c r="E1075" s="3"/>
      <c r="F1075" s="3" t="s">
        <v>814</v>
      </c>
      <c r="G1075" s="3" t="s">
        <v>84</v>
      </c>
      <c r="H1075" s="3" t="s">
        <v>44</v>
      </c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4">
        <v>45428.0</v>
      </c>
      <c r="B1076" s="5" t="s">
        <v>2229</v>
      </c>
      <c r="C1076" s="3" t="s">
        <v>2230</v>
      </c>
      <c r="D1076" s="3" t="str">
        <f>IFERROR(__xludf.DUMMYFUNCTION("REGEXEXTRACT(C1076,""[A-Z]{2,}"")"),"SABUY")</f>
        <v>SABUY</v>
      </c>
      <c r="E1076" s="3" t="s">
        <v>426</v>
      </c>
      <c r="F1076" s="3" t="s">
        <v>124</v>
      </c>
      <c r="G1076" s="3" t="s">
        <v>84</v>
      </c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4">
        <v>45428.0</v>
      </c>
      <c r="B1077" s="5" t="s">
        <v>2231</v>
      </c>
      <c r="C1077" s="3" t="s">
        <v>2232</v>
      </c>
      <c r="D1077" s="3" t="str">
        <f>IFERROR(__xludf.DUMMYFUNCTION("REGEXEXTRACT(C1077,""[A-Z]{2,}"")"),"ITD")</f>
        <v>ITD</v>
      </c>
      <c r="E1077" s="3" t="s">
        <v>2233</v>
      </c>
      <c r="F1077" s="3" t="s">
        <v>2234</v>
      </c>
      <c r="G1077" s="3" t="s">
        <v>17</v>
      </c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4">
        <v>45428.0</v>
      </c>
      <c r="B1078" s="5" t="s">
        <v>2235</v>
      </c>
      <c r="C1078" s="3" t="s">
        <v>2236</v>
      </c>
      <c r="D1078" s="3" t="str">
        <f>IFERROR(__xludf.DUMMYFUNCTION("REGEXEXTRACT(C1078,""[A-Z]{2,}"")"),"NRF")</f>
        <v>NRF</v>
      </c>
      <c r="E1078" s="3" t="s">
        <v>47</v>
      </c>
      <c r="F1078" s="3" t="s">
        <v>171</v>
      </c>
      <c r="G1078" s="3" t="s">
        <v>12</v>
      </c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4">
        <v>45428.0</v>
      </c>
      <c r="B1079" s="5" t="s">
        <v>2237</v>
      </c>
      <c r="C1079" s="3" t="s">
        <v>2238</v>
      </c>
      <c r="D1079" s="3" t="str">
        <f>IFERROR(__xludf.DUMMYFUNCTION("REGEXEXTRACT(C1079,""[A-Z]{2,}"")"),"ROJNA")</f>
        <v>ROJNA</v>
      </c>
      <c r="E1079" s="3" t="s">
        <v>44</v>
      </c>
      <c r="F1079" s="3" t="s">
        <v>124</v>
      </c>
      <c r="G1079" s="3" t="s">
        <v>84</v>
      </c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4">
        <v>45427.0</v>
      </c>
      <c r="B1080" s="5" t="s">
        <v>2239</v>
      </c>
      <c r="C1080" s="3" t="s">
        <v>2240</v>
      </c>
      <c r="D1080" s="3" t="str">
        <f>IFERROR(__xludf.DUMMYFUNCTION("REGEXEXTRACT(C1080,""[A-Z]{2,}"")"),"GRAMMY")</f>
        <v>GRAMMY</v>
      </c>
      <c r="E1080" s="3" t="s">
        <v>47</v>
      </c>
      <c r="F1080" s="3" t="s">
        <v>2241</v>
      </c>
      <c r="G1080" s="3" t="s">
        <v>12</v>
      </c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4">
        <v>45427.0</v>
      </c>
      <c r="B1081" s="5" t="s">
        <v>2242</v>
      </c>
      <c r="C1081" s="3" t="s">
        <v>2243</v>
      </c>
      <c r="D1081" s="3" t="str">
        <f>IFERROR(__xludf.DUMMYFUNCTION("REGEXEXTRACT(C1081,""[A-Z]{2,}"")"),"STEC")</f>
        <v>STEC</v>
      </c>
      <c r="E1081" s="3" t="s">
        <v>47</v>
      </c>
      <c r="F1081" s="3" t="s">
        <v>578</v>
      </c>
      <c r="G1081" s="3" t="s">
        <v>84</v>
      </c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4">
        <v>45427.0</v>
      </c>
      <c r="B1082" s="5" t="s">
        <v>2244</v>
      </c>
      <c r="C1082" s="3" t="s">
        <v>2245</v>
      </c>
      <c r="D1082" s="3" t="str">
        <f>IFERROR(__xludf.DUMMYFUNCTION("REGEXEXTRACT(C1082,""[A-Z]{2,}"")"),"TTA")</f>
        <v>TTA</v>
      </c>
      <c r="E1082" s="3" t="s">
        <v>47</v>
      </c>
      <c r="F1082" s="3" t="s">
        <v>133</v>
      </c>
      <c r="G1082" s="3" t="s">
        <v>12</v>
      </c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4">
        <v>45427.0</v>
      </c>
      <c r="B1083" s="5" t="s">
        <v>2246</v>
      </c>
      <c r="C1083" s="3" t="s">
        <v>2247</v>
      </c>
      <c r="D1083" s="3" t="str">
        <f>IFERROR(__xludf.DUMMYFUNCTION("REGEXEXTRACT(C1083,""[A-Z]{2,}"")"),"OSP")</f>
        <v>OSP</v>
      </c>
      <c r="E1083" s="3" t="s">
        <v>338</v>
      </c>
      <c r="F1083" s="3" t="s">
        <v>241</v>
      </c>
      <c r="G1083" s="3" t="s">
        <v>12</v>
      </c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4">
        <v>45427.0</v>
      </c>
      <c r="B1084" s="5" t="s">
        <v>2248</v>
      </c>
      <c r="C1084" s="3" t="s">
        <v>2249</v>
      </c>
      <c r="D1084" s="3" t="str">
        <f>IFERROR(__xludf.DUMMYFUNCTION("REGEXEXTRACT(C1084,""[A-Z]{2,}"")"),"AOT")</f>
        <v>AOT</v>
      </c>
      <c r="E1084" s="3" t="s">
        <v>47</v>
      </c>
      <c r="F1084" s="3" t="s">
        <v>31</v>
      </c>
      <c r="G1084" s="3" t="s">
        <v>12</v>
      </c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4">
        <v>45427.0</v>
      </c>
      <c r="B1085" s="5" t="s">
        <v>2250</v>
      </c>
      <c r="C1085" s="3" t="s">
        <v>2251</v>
      </c>
      <c r="D1085" s="3" t="str">
        <f>IFERROR(__xludf.DUMMYFUNCTION("REGEXEXTRACT(C1085,""[A-Z]{2,}"")"),"NEX")</f>
        <v>NEX</v>
      </c>
      <c r="E1085" s="3" t="s">
        <v>44</v>
      </c>
      <c r="F1085" s="3" t="s">
        <v>124</v>
      </c>
      <c r="G1085" s="3" t="s">
        <v>84</v>
      </c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4">
        <v>45427.0</v>
      </c>
      <c r="B1086" s="5" t="s">
        <v>2252</v>
      </c>
      <c r="C1086" s="3" t="s">
        <v>2253</v>
      </c>
      <c r="D1086" s="3" t="str">
        <f>IFERROR(__xludf.DUMMYFUNCTION("REGEXEXTRACT(C1086,""[A-Z]{2,}"")"),"NEX")</f>
        <v>NEX</v>
      </c>
      <c r="E1086" s="3" t="s">
        <v>44</v>
      </c>
      <c r="F1086" s="3" t="s">
        <v>124</v>
      </c>
      <c r="G1086" s="3" t="s">
        <v>84</v>
      </c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4">
        <v>45427.0</v>
      </c>
      <c r="B1087" s="5" t="s">
        <v>2254</v>
      </c>
      <c r="C1087" s="3" t="s">
        <v>2255</v>
      </c>
      <c r="D1087" s="3" t="str">
        <f>IFERROR(__xludf.DUMMYFUNCTION("REGEXEXTRACT(C1087,""[A-Z]{2,}"")"),"JAS")</f>
        <v>JAS</v>
      </c>
      <c r="E1087" s="3" t="s">
        <v>47</v>
      </c>
      <c r="F1087" s="3" t="s">
        <v>2256</v>
      </c>
      <c r="G1087" s="3" t="s">
        <v>12</v>
      </c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4">
        <v>45427.0</v>
      </c>
      <c r="B1088" s="5" t="s">
        <v>2257</v>
      </c>
      <c r="C1088" s="3" t="s">
        <v>2258</v>
      </c>
      <c r="D1088" s="3" t="str">
        <f>IFERROR(__xludf.DUMMYFUNCTION("REGEXEXTRACT(C1088,""[A-Z]{2,}"")"),"NEX")</f>
        <v>NEX</v>
      </c>
      <c r="E1088" s="3" t="s">
        <v>44</v>
      </c>
      <c r="F1088" s="3" t="s">
        <v>1708</v>
      </c>
      <c r="G1088" s="3" t="s">
        <v>84</v>
      </c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4">
        <v>45427.0</v>
      </c>
      <c r="B1089" s="5" t="s">
        <v>2259</v>
      </c>
      <c r="C1089" s="3" t="s">
        <v>2260</v>
      </c>
      <c r="D1089" s="3" t="str">
        <f>IFERROR(__xludf.DUMMYFUNCTION("REGEXEXTRACT(C1089,""[A-Z]{2,}"")"),"SIRI")</f>
        <v>SIRI</v>
      </c>
      <c r="E1089" s="3" t="s">
        <v>46</v>
      </c>
      <c r="F1089" s="3" t="s">
        <v>47</v>
      </c>
      <c r="G1089" s="3" t="s">
        <v>12</v>
      </c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4">
        <v>45427.0</v>
      </c>
      <c r="B1090" s="5" t="s">
        <v>2261</v>
      </c>
      <c r="C1090" s="3" t="s">
        <v>2262</v>
      </c>
      <c r="D1090" s="3" t="str">
        <f>IFERROR(__xludf.DUMMYFUNCTION("REGEXEXTRACT(C1090,""[A-Z]{2,}"")"),"CCET")</f>
        <v>CCET</v>
      </c>
      <c r="E1090" s="3" t="s">
        <v>44</v>
      </c>
      <c r="F1090" s="3" t="s">
        <v>171</v>
      </c>
      <c r="G1090" s="3" t="s">
        <v>12</v>
      </c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4">
        <v>45427.0</v>
      </c>
      <c r="B1091" s="5" t="s">
        <v>2263</v>
      </c>
      <c r="C1091" s="3" t="s">
        <v>2264</v>
      </c>
      <c r="D1091" s="3" t="str">
        <f>IFERROR(__xludf.DUMMYFUNCTION("REGEXEXTRACT(C1091,""[A-Z]{2,}"")"),"EP")</f>
        <v>EP</v>
      </c>
      <c r="E1091" s="3" t="s">
        <v>47</v>
      </c>
      <c r="F1091" s="3" t="s">
        <v>63</v>
      </c>
      <c r="G1091" s="3" t="s">
        <v>12</v>
      </c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4">
        <v>45426.0</v>
      </c>
      <c r="B1092" s="5" t="s">
        <v>2265</v>
      </c>
      <c r="C1092" s="3" t="s">
        <v>2266</v>
      </c>
      <c r="D1092" s="3" t="str">
        <f>IFERROR(__xludf.DUMMYFUNCTION("REGEXEXTRACT(C1092,""[A-Z]{2,}"")"),"SET")</f>
        <v>SET</v>
      </c>
      <c r="E1092" s="3" t="s">
        <v>135</v>
      </c>
      <c r="F1092" s="3" t="s">
        <v>112</v>
      </c>
      <c r="G1092" s="3" t="s">
        <v>17</v>
      </c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4">
        <v>45426.0</v>
      </c>
      <c r="B1093" s="5" t="s">
        <v>2267</v>
      </c>
      <c r="C1093" s="3" t="s">
        <v>2268</v>
      </c>
      <c r="D1093" s="3" t="str">
        <f>IFERROR(__xludf.DUMMYFUNCTION("REGEXEXTRACT(C1093,""[A-Z]{2,}"")"),"CPF")</f>
        <v>CPF</v>
      </c>
      <c r="E1093" s="3" t="s">
        <v>1643</v>
      </c>
      <c r="F1093" s="3" t="s">
        <v>753</v>
      </c>
      <c r="G1093" s="3" t="s">
        <v>12</v>
      </c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4">
        <v>45426.0</v>
      </c>
      <c r="B1094" s="5" t="s">
        <v>2269</v>
      </c>
      <c r="C1094" s="3" t="s">
        <v>2270</v>
      </c>
      <c r="D1094" s="3" t="str">
        <f>IFERROR(__xludf.DUMMYFUNCTION("REGEXEXTRACT(C1094,""[A-Z]{2,}"")"),"SC")</f>
        <v>SC</v>
      </c>
      <c r="E1094" s="3" t="s">
        <v>47</v>
      </c>
      <c r="F1094" s="3" t="s">
        <v>567</v>
      </c>
      <c r="G1094" s="3" t="s">
        <v>84</v>
      </c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4">
        <v>45426.0</v>
      </c>
      <c r="B1095" s="5" t="s">
        <v>2271</v>
      </c>
      <c r="C1095" s="3" t="s">
        <v>2272</v>
      </c>
      <c r="D1095" s="3" t="str">
        <f>IFERROR(__xludf.DUMMYFUNCTION("REGEXEXTRACT(C1095,""[A-Z]{2,}"")"),"PTT")</f>
        <v>PTT</v>
      </c>
      <c r="E1095" s="3" t="s">
        <v>47</v>
      </c>
      <c r="F1095" s="3" t="s">
        <v>31</v>
      </c>
      <c r="G1095" s="3" t="s">
        <v>12</v>
      </c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4">
        <v>45426.0</v>
      </c>
      <c r="B1096" s="5" t="s">
        <v>2273</v>
      </c>
      <c r="C1096" s="3" t="s">
        <v>2274</v>
      </c>
      <c r="D1096" s="3" t="str">
        <f>IFERROR(__xludf.DUMMYFUNCTION("REGEXEXTRACT(C1096,""[A-Z]{2,}"")"),"TOA")</f>
        <v>TOA</v>
      </c>
      <c r="E1096" s="3" t="s">
        <v>47</v>
      </c>
      <c r="F1096" s="3" t="s">
        <v>63</v>
      </c>
      <c r="G1096" s="3" t="s">
        <v>12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4">
        <v>45426.0</v>
      </c>
      <c r="B1097" s="5" t="s">
        <v>2275</v>
      </c>
      <c r="C1097" s="3" t="s">
        <v>2276</v>
      </c>
      <c r="D1097" s="3" t="str">
        <f>IFERROR(__xludf.DUMMYFUNCTION("REGEXEXTRACT(C1097,""[A-Z]{2,}"")"),"BDMS")</f>
        <v>BDMS</v>
      </c>
      <c r="E1097" s="3" t="s">
        <v>47</v>
      </c>
      <c r="F1097" s="3" t="s">
        <v>31</v>
      </c>
      <c r="G1097" s="3" t="s">
        <v>12</v>
      </c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4">
        <v>45426.0</v>
      </c>
      <c r="B1098" s="5" t="s">
        <v>2277</v>
      </c>
      <c r="C1098" s="3" t="s">
        <v>2278</v>
      </c>
      <c r="D1098" s="3" t="str">
        <f>IFERROR(__xludf.DUMMYFUNCTION("REGEXEXTRACT(C1098,""[A-Z]{2,}"")"),"AOT")</f>
        <v>AOT</v>
      </c>
      <c r="E1098" s="3" t="s">
        <v>46</v>
      </c>
      <c r="F1098" s="3" t="s">
        <v>63</v>
      </c>
      <c r="G1098" s="3" t="s">
        <v>12</v>
      </c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4">
        <v>45426.0</v>
      </c>
      <c r="B1099" s="5" t="s">
        <v>2277</v>
      </c>
      <c r="C1099" s="3" t="s">
        <v>2278</v>
      </c>
      <c r="D1099" s="3" t="str">
        <f>IFERROR(__xludf.DUMMYFUNCTION("REGEXEXTRACT(C1099,""[A-Z]{2,}"")"),"AOT")</f>
        <v>AOT</v>
      </c>
      <c r="E1099" s="3" t="s">
        <v>47</v>
      </c>
      <c r="F1099" s="3" t="s">
        <v>133</v>
      </c>
      <c r="G1099" s="3" t="s">
        <v>12</v>
      </c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>
      <c r="A1100" s="4">
        <v>45426.0</v>
      </c>
      <c r="B1100" s="5" t="s">
        <v>2279</v>
      </c>
      <c r="C1100" s="3" t="s">
        <v>2280</v>
      </c>
      <c r="D1100" s="3" t="str">
        <f>IFERROR(__xludf.DUMMYFUNCTION("REGEXEXTRACT(C1100,""[A-Z]{2,}"")"),"KCG")</f>
        <v>KCG</v>
      </c>
      <c r="E1100" s="3" t="s">
        <v>47</v>
      </c>
      <c r="F1100" s="3" t="s">
        <v>133</v>
      </c>
      <c r="G1100" s="3" t="s">
        <v>12</v>
      </c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>
      <c r="A1101" s="4">
        <v>45426.0</v>
      </c>
      <c r="B1101" s="5" t="s">
        <v>2281</v>
      </c>
      <c r="C1101" s="3" t="s">
        <v>2282</v>
      </c>
      <c r="D1101" s="3" t="str">
        <f>IFERROR(__xludf.DUMMYFUNCTION("REGEXEXTRACT(C1101,""[A-Z]{2,}"")"),"AWC")</f>
        <v>AWC</v>
      </c>
      <c r="E1101" s="3" t="s">
        <v>47</v>
      </c>
      <c r="F1101" s="3" t="s">
        <v>63</v>
      </c>
      <c r="G1101" s="3" t="s">
        <v>12</v>
      </c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4">
        <v>45426.0</v>
      </c>
      <c r="B1102" s="5" t="s">
        <v>2283</v>
      </c>
      <c r="C1102" s="3" t="s">
        <v>2284</v>
      </c>
      <c r="D1102" s="3" t="str">
        <f>IFERROR(__xludf.DUMMYFUNCTION("REGEXEXTRACT(C1102,""[A-Z]{2,}"")"),"MINT")</f>
        <v>MINT</v>
      </c>
      <c r="E1102" s="3" t="s">
        <v>141</v>
      </c>
      <c r="F1102" s="3" t="s">
        <v>133</v>
      </c>
      <c r="G1102" s="3" t="s">
        <v>12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4">
        <v>45426.0</v>
      </c>
      <c r="B1103" s="5" t="s">
        <v>2285</v>
      </c>
      <c r="C1103" s="3" t="s">
        <v>2286</v>
      </c>
      <c r="D1103" s="3" t="str">
        <f>IFERROR(__xludf.DUMMYFUNCTION("REGEXEXTRACT(C1103,""[A-Z]{2,}"")"),"SET")</f>
        <v>SET</v>
      </c>
      <c r="E1103" s="3" t="s">
        <v>426</v>
      </c>
      <c r="F1103" s="3" t="s">
        <v>2287</v>
      </c>
      <c r="G1103" s="3" t="s">
        <v>17</v>
      </c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4">
        <v>45426.0</v>
      </c>
      <c r="B1104" s="5" t="s">
        <v>2288</v>
      </c>
      <c r="C1104" s="3" t="s">
        <v>2289</v>
      </c>
      <c r="D1104" s="3" t="str">
        <f>IFERROR(__xludf.DUMMYFUNCTION("REGEXEXTRACT(C1104,""[A-Z]{2,}"")"),"EA")</f>
        <v>EA</v>
      </c>
      <c r="E1104" s="3" t="s">
        <v>217</v>
      </c>
      <c r="F1104" s="3" t="s">
        <v>98</v>
      </c>
      <c r="G1104" s="3" t="s">
        <v>17</v>
      </c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4">
        <v>45426.0</v>
      </c>
      <c r="B1105" s="5" t="s">
        <v>2290</v>
      </c>
      <c r="C1105" s="3" t="s">
        <v>2291</v>
      </c>
      <c r="D1105" s="3" t="str">
        <f>IFERROR(__xludf.DUMMYFUNCTION("REGEXEXTRACT(C1105,""[A-Z]{2,}"")"),"NAM")</f>
        <v>NAM</v>
      </c>
      <c r="E1105" s="3" t="s">
        <v>46</v>
      </c>
      <c r="F1105" s="3" t="s">
        <v>133</v>
      </c>
      <c r="G1105" s="3" t="s">
        <v>12</v>
      </c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4">
        <v>45426.0</v>
      </c>
      <c r="B1106" s="5" t="s">
        <v>2292</v>
      </c>
      <c r="C1106" s="3" t="s">
        <v>2293</v>
      </c>
      <c r="D1106" s="3" t="str">
        <f>IFERROR(__xludf.DUMMYFUNCTION("REGEXEXTRACT(C1106,""[A-Z]{2,}"")"),"CPF")</f>
        <v>CPF</v>
      </c>
      <c r="E1106" s="3" t="s">
        <v>44</v>
      </c>
      <c r="F1106" s="3" t="s">
        <v>98</v>
      </c>
      <c r="G1106" s="3" t="s">
        <v>17</v>
      </c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>
      <c r="A1107" s="4">
        <v>45426.0</v>
      </c>
      <c r="B1107" s="5" t="s">
        <v>2294</v>
      </c>
      <c r="C1107" s="3" t="s">
        <v>2295</v>
      </c>
      <c r="D1107" s="3" t="str">
        <f>IFERROR(__xludf.DUMMYFUNCTION("REGEXEXTRACT(C1107,""[A-Z]{2,}"")"),"TCAP")</f>
        <v>TCAP</v>
      </c>
      <c r="E1107" s="3" t="s">
        <v>47</v>
      </c>
      <c r="F1107" s="3" t="s">
        <v>133</v>
      </c>
      <c r="G1107" s="3" t="s">
        <v>12</v>
      </c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>
      <c r="A1108" s="4">
        <v>45426.0</v>
      </c>
      <c r="B1108" s="5" t="s">
        <v>2296</v>
      </c>
      <c r="C1108" s="3" t="s">
        <v>2297</v>
      </c>
      <c r="D1108" s="3" t="str">
        <f>IFERROR(__xludf.DUMMYFUNCTION("REGEXEXTRACT(C1108,""[A-Z]{2,}"")"),"EA")</f>
        <v>EA</v>
      </c>
      <c r="E1108" s="3" t="s">
        <v>44</v>
      </c>
      <c r="F1108" s="3" t="s">
        <v>1808</v>
      </c>
      <c r="G1108" s="3" t="s">
        <v>12</v>
      </c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4">
        <v>45426.0</v>
      </c>
      <c r="B1109" s="5" t="s">
        <v>2298</v>
      </c>
      <c r="C1109" s="3" t="s">
        <v>2299</v>
      </c>
      <c r="D1109" s="3" t="str">
        <f>IFERROR(__xludf.DUMMYFUNCTION("REGEXEXTRACT(C1109,""[A-Z]{2,}"")"),"AAV")</f>
        <v>AAV</v>
      </c>
      <c r="E1109" s="3" t="s">
        <v>46</v>
      </c>
      <c r="F1109" s="3" t="s">
        <v>61</v>
      </c>
      <c r="G1109" s="3" t="s">
        <v>12</v>
      </c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4">
        <v>45426.0</v>
      </c>
      <c r="B1110" s="5" t="s">
        <v>2300</v>
      </c>
      <c r="C1110" s="3" t="s">
        <v>2301</v>
      </c>
      <c r="D1110" s="3" t="str">
        <f>IFERROR(__xludf.DUMMYFUNCTION("REGEXEXTRACT(C1110,""[A-Z]{2,}"")"),"HENG")</f>
        <v>HENG</v>
      </c>
      <c r="E1110" s="3" t="s">
        <v>47</v>
      </c>
      <c r="F1110" s="3" t="s">
        <v>457</v>
      </c>
      <c r="G1110" s="3" t="s">
        <v>84</v>
      </c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4">
        <v>45426.0</v>
      </c>
      <c r="B1111" s="5" t="s">
        <v>2302</v>
      </c>
      <c r="C1111" s="3" t="s">
        <v>2303</v>
      </c>
      <c r="D1111" s="3" t="str">
        <f>IFERROR(__xludf.DUMMYFUNCTION("REGEXEXTRACT(C1111,""[A-Z]{2,}"")"),"JTS")</f>
        <v>JTS</v>
      </c>
      <c r="E1111" s="3" t="s">
        <v>462</v>
      </c>
      <c r="F1111" s="3" t="s">
        <v>47</v>
      </c>
      <c r="G1111" s="3" t="s">
        <v>12</v>
      </c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4">
        <v>45425.0</v>
      </c>
      <c r="B1112" s="5" t="s">
        <v>2304</v>
      </c>
      <c r="C1112" s="3" t="s">
        <v>2305</v>
      </c>
      <c r="D1112" s="3" t="str">
        <f>IFERROR(__xludf.DUMMYFUNCTION("REGEXEXTRACT(C1112,""[A-Z]{2,}"")"),"MEB")</f>
        <v>MEB</v>
      </c>
      <c r="E1112" s="3" t="s">
        <v>47</v>
      </c>
      <c r="F1112" s="3" t="s">
        <v>31</v>
      </c>
      <c r="G1112" s="3" t="s">
        <v>12</v>
      </c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4">
        <v>45425.0</v>
      </c>
      <c r="B1113" s="5" t="s">
        <v>2306</v>
      </c>
      <c r="C1113" s="3" t="s">
        <v>2307</v>
      </c>
      <c r="D1113" s="3" t="str">
        <f>IFERROR(__xludf.DUMMYFUNCTION("REGEXEXTRACT(C1113,""[A-Z]{2,}"")"),"SE")</f>
        <v>SE</v>
      </c>
      <c r="E1113" s="3" t="s">
        <v>360</v>
      </c>
      <c r="F1113" s="3" t="s">
        <v>195</v>
      </c>
      <c r="G1113" s="3" t="s">
        <v>84</v>
      </c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4">
        <v>45425.0</v>
      </c>
      <c r="B1114" s="5" t="s">
        <v>2308</v>
      </c>
      <c r="C1114" s="3" t="s">
        <v>2309</v>
      </c>
      <c r="D1114" s="3" t="str">
        <f>IFERROR(__xludf.DUMMYFUNCTION("REGEXEXTRACT(C1114,""[A-Z]{2,}"")"),"COM")</f>
        <v>COM</v>
      </c>
      <c r="E1114" s="3" t="s">
        <v>360</v>
      </c>
      <c r="F1114" s="3" t="s">
        <v>578</v>
      </c>
      <c r="G1114" s="3" t="s">
        <v>84</v>
      </c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4">
        <v>45425.0</v>
      </c>
      <c r="B1115" s="5" t="s">
        <v>2308</v>
      </c>
      <c r="C1115" s="3" t="s">
        <v>2309</v>
      </c>
      <c r="D1115" s="3" t="str">
        <f>IFERROR(__xludf.DUMMYFUNCTION("REGEXEXTRACT(C1115,""[A-Z]{2,}"")"),"COM")</f>
        <v>COM</v>
      </c>
      <c r="E1115" s="3" t="s">
        <v>385</v>
      </c>
      <c r="F1115" s="3" t="s">
        <v>2310</v>
      </c>
      <c r="G1115" s="3" t="s">
        <v>84</v>
      </c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4">
        <v>45425.0</v>
      </c>
      <c r="B1116" s="5" t="s">
        <v>2311</v>
      </c>
      <c r="C1116" s="3" t="s">
        <v>2312</v>
      </c>
      <c r="D1116" s="3" t="str">
        <f>IFERROR(__xludf.DUMMYFUNCTION("REGEXEXTRACT(C1116,""[A-Z]{2,}"")"),"ANAN")</f>
        <v>ANAN</v>
      </c>
      <c r="E1116" s="3" t="s">
        <v>1550</v>
      </c>
      <c r="F1116" s="3" t="s">
        <v>31</v>
      </c>
      <c r="G1116" s="3" t="s">
        <v>12</v>
      </c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4">
        <v>45425.0</v>
      </c>
      <c r="B1117" s="5" t="s">
        <v>2313</v>
      </c>
      <c r="C1117" s="3" t="s">
        <v>2314</v>
      </c>
      <c r="D1117" s="3" t="str">
        <f>IFERROR(__xludf.DUMMYFUNCTION("REGEXEXTRACT(C1117,""[A-Z]{2,}"")"),"TFG")</f>
        <v>TFG</v>
      </c>
      <c r="E1117" s="3" t="s">
        <v>47</v>
      </c>
      <c r="F1117" s="3" t="s">
        <v>457</v>
      </c>
      <c r="G1117" s="3" t="s">
        <v>84</v>
      </c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4">
        <v>45425.0</v>
      </c>
      <c r="B1118" s="5" t="s">
        <v>2315</v>
      </c>
      <c r="C1118" s="3" t="s">
        <v>2316</v>
      </c>
      <c r="D1118" s="3" t="str">
        <f>IFERROR(__xludf.DUMMYFUNCTION("REGEXEXTRACT(C1118,""[A-Z]{2,}"")"),"FETCO")</f>
        <v>FETCO</v>
      </c>
      <c r="E1118" s="3" t="s">
        <v>273</v>
      </c>
      <c r="F1118" s="3" t="s">
        <v>1748</v>
      </c>
      <c r="G1118" s="3" t="s">
        <v>17</v>
      </c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4">
        <v>45425.0</v>
      </c>
      <c r="B1119" s="5" t="s">
        <v>2317</v>
      </c>
      <c r="C1119" s="3" t="s">
        <v>2318</v>
      </c>
      <c r="D1119" s="3" t="str">
        <f>IFERROR(__xludf.DUMMYFUNCTION("REGEXEXTRACT(C1119,""[A-Z]{2,}"")"),"CRC")</f>
        <v>CRC</v>
      </c>
      <c r="E1119" s="3" t="s">
        <v>46</v>
      </c>
      <c r="F1119" s="3" t="s">
        <v>31</v>
      </c>
      <c r="G1119" s="3" t="s">
        <v>12</v>
      </c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4">
        <v>45425.0</v>
      </c>
      <c r="B1120" s="5" t="s">
        <v>2319</v>
      </c>
      <c r="C1120" s="3" t="s">
        <v>2320</v>
      </c>
      <c r="D1120" s="3" t="str">
        <f>IFERROR(__xludf.DUMMYFUNCTION("REGEXEXTRACT(C1120,""[A-Z]{2,}"")"),"CPF")</f>
        <v>CPF</v>
      </c>
      <c r="E1120" s="3" t="s">
        <v>462</v>
      </c>
      <c r="F1120" s="3" t="s">
        <v>47</v>
      </c>
      <c r="G1120" s="3" t="s">
        <v>12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4">
        <v>45425.0</v>
      </c>
      <c r="B1121" s="5" t="s">
        <v>2321</v>
      </c>
      <c r="C1121" s="3" t="s">
        <v>2322</v>
      </c>
      <c r="D1121" s="3" t="str">
        <f>IFERROR(__xludf.DUMMYFUNCTION("REGEXEXTRACT(C1121,""[A-Z]{2,}"")"),"PTTEP")</f>
        <v>PTTEP</v>
      </c>
      <c r="E1121" s="3" t="s">
        <v>104</v>
      </c>
      <c r="F1121" s="3" t="s">
        <v>181</v>
      </c>
      <c r="G1121" s="3" t="s">
        <v>17</v>
      </c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4">
        <v>45425.0</v>
      </c>
      <c r="B1122" s="5" t="s">
        <v>2323</v>
      </c>
      <c r="C1122" s="3" t="s">
        <v>2324</v>
      </c>
      <c r="D1122" s="3" t="str">
        <f>IFERROR(__xludf.DUMMYFUNCTION("REGEXEXTRACT(C1122,""[A-Z]{2,}"")"),"MOSHI")</f>
        <v>MOSHI</v>
      </c>
      <c r="E1122" s="3" t="s">
        <v>47</v>
      </c>
      <c r="F1122" s="3" t="s">
        <v>63</v>
      </c>
      <c r="G1122" s="3" t="s">
        <v>12</v>
      </c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4">
        <v>45425.0</v>
      </c>
      <c r="B1123" s="5" t="s">
        <v>2323</v>
      </c>
      <c r="C1123" s="3" t="s">
        <v>2324</v>
      </c>
      <c r="D1123" s="3" t="str">
        <f>IFERROR(__xludf.DUMMYFUNCTION("REGEXEXTRACT(C1123,""[A-Z]{2,}"")"),"MOSHI")</f>
        <v>MOSHI</v>
      </c>
      <c r="E1123" s="3" t="s">
        <v>385</v>
      </c>
      <c r="F1123" s="3" t="s">
        <v>530</v>
      </c>
      <c r="G1123" s="3" t="s">
        <v>12</v>
      </c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4">
        <v>45425.0</v>
      </c>
      <c r="B1124" s="5" t="s">
        <v>2325</v>
      </c>
      <c r="C1124" s="3" t="s">
        <v>2326</v>
      </c>
      <c r="D1124" s="3" t="str">
        <f>IFERROR(__xludf.DUMMYFUNCTION("REGEXEXTRACT(C1124,""[A-Z]{2,}"")"),"EA")</f>
        <v>EA</v>
      </c>
      <c r="E1124" s="3" t="s">
        <v>331</v>
      </c>
      <c r="F1124" s="3" t="s">
        <v>303</v>
      </c>
      <c r="G1124" s="3" t="s">
        <v>17</v>
      </c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>
      <c r="A1125" s="4">
        <v>45425.0</v>
      </c>
      <c r="B1125" s="5" t="s">
        <v>2327</v>
      </c>
      <c r="C1125" s="3" t="s">
        <v>2328</v>
      </c>
      <c r="D1125" s="3" t="str">
        <f>IFERROR(__xludf.DUMMYFUNCTION("REGEXEXTRACT(C1125,""[A-Z]{2,}"")"),"BA")</f>
        <v>BA</v>
      </c>
      <c r="E1125" s="3" t="s">
        <v>47</v>
      </c>
      <c r="F1125" s="3" t="s">
        <v>31</v>
      </c>
      <c r="G1125" s="3" t="s">
        <v>12</v>
      </c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4">
        <v>45425.0</v>
      </c>
      <c r="B1126" s="5" t="s">
        <v>2329</v>
      </c>
      <c r="C1126" s="3" t="s">
        <v>2330</v>
      </c>
      <c r="D1126" s="3" t="str">
        <f>IFERROR(__xludf.DUMMYFUNCTION("REGEXEXTRACT(C1126,""[A-Z]{2,}"")"),"EA")</f>
        <v>EA</v>
      </c>
      <c r="E1126" s="3" t="s">
        <v>47</v>
      </c>
      <c r="F1126" s="3" t="s">
        <v>457</v>
      </c>
      <c r="G1126" s="3" t="s">
        <v>84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4">
        <v>45425.0</v>
      </c>
      <c r="B1127" s="5" t="s">
        <v>2331</v>
      </c>
      <c r="C1127" s="3" t="s">
        <v>2332</v>
      </c>
      <c r="D1127" s="3" t="str">
        <f>IFERROR(__xludf.DUMMYFUNCTION("REGEXEXTRACT(C1127,""[A-Z]{2,}"")"),"PTTGC")</f>
        <v>PTTGC</v>
      </c>
      <c r="E1127" s="3" t="s">
        <v>426</v>
      </c>
      <c r="F1127" s="3" t="s">
        <v>851</v>
      </c>
      <c r="G1127" s="3" t="s">
        <v>84</v>
      </c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4">
        <v>45425.0</v>
      </c>
      <c r="B1128" s="5" t="s">
        <v>2333</v>
      </c>
      <c r="C1128" s="3" t="s">
        <v>2334</v>
      </c>
      <c r="D1128" s="3" t="str">
        <f>IFERROR(__xludf.DUMMYFUNCTION("REGEXEXTRACT(C1128,""[A-Z]{2,}"")"),"BGRIM")</f>
        <v>BGRIM</v>
      </c>
      <c r="E1128" s="3" t="s">
        <v>47</v>
      </c>
      <c r="F1128" s="3" t="s">
        <v>457</v>
      </c>
      <c r="G1128" s="3" t="s">
        <v>84</v>
      </c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4">
        <v>45425.0</v>
      </c>
      <c r="B1129" s="5" t="s">
        <v>2335</v>
      </c>
      <c r="C1129" s="3" t="s">
        <v>2336</v>
      </c>
      <c r="D1129" s="3" t="str">
        <f>IFERROR(__xludf.DUMMYFUNCTION("REGEXEXTRACT(C1129,""[A-Z]{2,}"")"),"CPN")</f>
        <v>CPN</v>
      </c>
      <c r="E1129" s="3" t="s">
        <v>47</v>
      </c>
      <c r="F1129" s="3" t="s">
        <v>133</v>
      </c>
      <c r="G1129" s="3" t="s">
        <v>12</v>
      </c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>
      <c r="A1130" s="4">
        <v>45425.0</v>
      </c>
      <c r="B1130" s="5" t="s">
        <v>2337</v>
      </c>
      <c r="C1130" s="3" t="s">
        <v>2338</v>
      </c>
      <c r="D1130" s="3" t="str">
        <f>IFERROR(__xludf.DUMMYFUNCTION("REGEXEXTRACT(C1130,""[A-Z]{2,}"")"),"EPS")</f>
        <v>EPS</v>
      </c>
      <c r="E1130" s="3" t="s">
        <v>910</v>
      </c>
      <c r="F1130" s="3" t="s">
        <v>31</v>
      </c>
      <c r="G1130" s="3" t="s">
        <v>12</v>
      </c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4">
        <v>45425.0</v>
      </c>
      <c r="B1131" s="5" t="s">
        <v>2339</v>
      </c>
      <c r="C1131" s="3" t="s">
        <v>2340</v>
      </c>
      <c r="D1131" s="3" t="str">
        <f>IFERROR(__xludf.DUMMYFUNCTION("REGEXEXTRACT(C1131,""[A-Z]{2,}"")"),"SP")</f>
        <v>SP</v>
      </c>
      <c r="E1131" s="3" t="s">
        <v>2341</v>
      </c>
      <c r="F1131" s="3" t="s">
        <v>2342</v>
      </c>
      <c r="G1131" s="3" t="s">
        <v>17</v>
      </c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4">
        <v>45425.0</v>
      </c>
      <c r="B1132" s="5" t="s">
        <v>2343</v>
      </c>
      <c r="C1132" s="3" t="s">
        <v>2344</v>
      </c>
      <c r="D1132" s="3" t="str">
        <f>IFERROR(__xludf.DUMMYFUNCTION("REGEXEXTRACT(C1132,""[A-Z]{2,}"")"),"EA")</f>
        <v>EA</v>
      </c>
      <c r="E1132" s="3" t="s">
        <v>44</v>
      </c>
      <c r="F1132" s="3" t="s">
        <v>83</v>
      </c>
      <c r="G1132" s="3" t="s">
        <v>84</v>
      </c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4">
        <v>45425.0</v>
      </c>
      <c r="B1133" s="5" t="s">
        <v>2345</v>
      </c>
      <c r="C1133" s="3" t="s">
        <v>2346</v>
      </c>
      <c r="D1133" s="3" t="str">
        <f>IFERROR(__xludf.DUMMYFUNCTION("REGEXEXTRACT(C1133,""[A-Z]{2,}"")"),"GDP")</f>
        <v>GDP</v>
      </c>
      <c r="E1133" s="3" t="s">
        <v>44</v>
      </c>
      <c r="F1133" s="3" t="s">
        <v>1435</v>
      </c>
      <c r="G1133" s="3" t="s">
        <v>17</v>
      </c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4">
        <v>45424.0</v>
      </c>
      <c r="B1134" s="5" t="s">
        <v>2347</v>
      </c>
      <c r="C1134" s="3" t="s">
        <v>2348</v>
      </c>
      <c r="D1134" s="3" t="str">
        <f>IFERROR(__xludf.DUMMYFUNCTION("REGEXEXTRACT(C1134,""[A-Z]{2,}"")"),"STA")</f>
        <v>STA</v>
      </c>
      <c r="E1134" s="3"/>
      <c r="F1134" s="3" t="s">
        <v>428</v>
      </c>
      <c r="G1134" s="3" t="s">
        <v>84</v>
      </c>
      <c r="H1134" s="3" t="s">
        <v>44</v>
      </c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4">
        <v>45424.0</v>
      </c>
      <c r="B1135" s="5" t="s">
        <v>2349</v>
      </c>
      <c r="C1135" s="3" t="s">
        <v>2350</v>
      </c>
      <c r="D1135" s="3" t="str">
        <f>IFERROR(__xludf.DUMMYFUNCTION("REGEXEXTRACT(C1135,""[A-Z]{2,}"")"),"ASW")</f>
        <v>ASW</v>
      </c>
      <c r="E1135" s="3" t="s">
        <v>47</v>
      </c>
      <c r="F1135" s="3" t="s">
        <v>457</v>
      </c>
      <c r="G1135" s="3" t="s">
        <v>17</v>
      </c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4">
        <v>45424.0</v>
      </c>
      <c r="B1136" s="5" t="s">
        <v>2351</v>
      </c>
      <c r="C1136" s="3" t="s">
        <v>2352</v>
      </c>
      <c r="D1136" s="3" t="str">
        <f>IFERROR(__xludf.DUMMYFUNCTION("REGEXEXTRACT(C1136,""[A-Z]{2,}"")"),"JKN")</f>
        <v>JKN</v>
      </c>
      <c r="E1136" s="3" t="s">
        <v>2353</v>
      </c>
      <c r="F1136" s="3" t="s">
        <v>74</v>
      </c>
      <c r="G1136" s="3" t="s">
        <v>17</v>
      </c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4">
        <v>45423.0</v>
      </c>
      <c r="B1137" s="5" t="s">
        <v>2354</v>
      </c>
      <c r="C1137" s="3" t="s">
        <v>2355</v>
      </c>
      <c r="D1137" s="3" t="str">
        <f>IFERROR(__xludf.DUMMYFUNCTION("REGEXEXTRACT(C1137,""[A-Z]{2,}"")"),"EA")</f>
        <v>EA</v>
      </c>
      <c r="E1137" s="3" t="s">
        <v>47</v>
      </c>
      <c r="F1137" s="3" t="s">
        <v>386</v>
      </c>
      <c r="G1137" s="3" t="s">
        <v>84</v>
      </c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4">
        <v>45423.0</v>
      </c>
      <c r="B1138" s="5" t="s">
        <v>2356</v>
      </c>
      <c r="C1138" s="3" t="s">
        <v>2357</v>
      </c>
      <c r="D1138" s="3" t="str">
        <f>IFERROR(__xludf.DUMMYFUNCTION("REGEXEXTRACT(C1138,""[A-Z]{2,}"")"),"BANPU")</f>
        <v>BANPU</v>
      </c>
      <c r="E1138" s="3" t="s">
        <v>47</v>
      </c>
      <c r="F1138" s="3" t="s">
        <v>386</v>
      </c>
      <c r="G1138" s="3" t="s">
        <v>84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>
      <c r="A1139" s="4">
        <v>45423.0</v>
      </c>
      <c r="B1139" s="5" t="s">
        <v>2358</v>
      </c>
      <c r="C1139" s="3" t="s">
        <v>2359</v>
      </c>
      <c r="D1139" s="3" t="str">
        <f>IFERROR(__xludf.DUMMYFUNCTION("REGEXEXTRACT(C1139,""[A-Z]{2,}"")"),"JKN")</f>
        <v>JKN</v>
      </c>
      <c r="E1139" s="3" t="s">
        <v>365</v>
      </c>
      <c r="F1139" s="3" t="s">
        <v>74</v>
      </c>
      <c r="G1139" s="3" t="s">
        <v>17</v>
      </c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>
      <c r="A1140" s="4">
        <v>45422.0</v>
      </c>
      <c r="B1140" s="5" t="s">
        <v>2360</v>
      </c>
      <c r="C1140" s="3" t="s">
        <v>2361</v>
      </c>
      <c r="D1140" s="3" t="str">
        <f>IFERROR(__xludf.DUMMYFUNCTION("REGEXEXTRACT(C1140,""[A-Z]{2,}"")"),"MALEE")</f>
        <v>MALEE</v>
      </c>
      <c r="E1140" s="3" t="s">
        <v>47</v>
      </c>
      <c r="F1140" s="3" t="s">
        <v>61</v>
      </c>
      <c r="G1140" s="3" t="s">
        <v>12</v>
      </c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4">
        <v>45422.0</v>
      </c>
      <c r="B1141" s="5" t="s">
        <v>2362</v>
      </c>
      <c r="C1141" s="3" t="s">
        <v>2363</v>
      </c>
      <c r="D1141" s="3" t="str">
        <f>IFERROR(__xludf.DUMMYFUNCTION("REGEXEXTRACT(C1141,""[A-Z]{2,}"")"),"WHAUP")</f>
        <v>WHAUP</v>
      </c>
      <c r="E1141" s="3" t="s">
        <v>47</v>
      </c>
      <c r="F1141" s="3" t="s">
        <v>133</v>
      </c>
      <c r="G1141" s="3" t="s">
        <v>12</v>
      </c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4">
        <v>45422.0</v>
      </c>
      <c r="B1142" s="5" t="s">
        <v>2364</v>
      </c>
      <c r="C1142" s="3" t="s">
        <v>2365</v>
      </c>
      <c r="D1142" s="3" t="str">
        <f>IFERROR(__xludf.DUMMYFUNCTION("REGEXEXTRACT(C1142,""[A-Z]{2,}"")"),"TPIPL")</f>
        <v>TPIPL</v>
      </c>
      <c r="E1142" s="3" t="s">
        <v>47</v>
      </c>
      <c r="F1142" s="3" t="s">
        <v>133</v>
      </c>
      <c r="G1142" s="3" t="s">
        <v>12</v>
      </c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>
      <c r="A1143" s="4">
        <v>45422.0</v>
      </c>
      <c r="B1143" s="5" t="s">
        <v>2366</v>
      </c>
      <c r="C1143" s="3" t="s">
        <v>2367</v>
      </c>
      <c r="D1143" s="3" t="str">
        <f>IFERROR(__xludf.DUMMYFUNCTION("REGEXEXTRACT(C1143,""[A-Z]{2,}"")"),"DR")</f>
        <v>DR</v>
      </c>
      <c r="E1143" s="3" t="s">
        <v>44</v>
      </c>
      <c r="F1143" s="3" t="s">
        <v>63</v>
      </c>
      <c r="G1143" s="3" t="s">
        <v>12</v>
      </c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>
      <c r="A1144" s="4">
        <v>45422.0</v>
      </c>
      <c r="B1144" s="5" t="s">
        <v>2368</v>
      </c>
      <c r="C1144" s="3" t="s">
        <v>2369</v>
      </c>
      <c r="D1144" s="3" t="str">
        <f>IFERROR(__xludf.DUMMYFUNCTION("REGEXEXTRACT(C1144,""[A-Z]{2,}"")"),"WHA")</f>
        <v>WHA</v>
      </c>
      <c r="E1144" s="3" t="s">
        <v>47</v>
      </c>
      <c r="F1144" s="3" t="s">
        <v>31</v>
      </c>
      <c r="G1144" s="3" t="s">
        <v>12</v>
      </c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>
      <c r="A1145" s="4">
        <v>45422.0</v>
      </c>
      <c r="B1145" s="5" t="s">
        <v>2370</v>
      </c>
      <c r="C1145" s="3" t="s">
        <v>2371</v>
      </c>
      <c r="D1145" s="3" t="str">
        <f>IFERROR(__xludf.DUMMYFUNCTION("REGEXEXTRACT(C1145,""[A-Z]{2,}"")"),"CLMV")</f>
        <v>CLMV</v>
      </c>
      <c r="E1145" s="3" t="s">
        <v>47</v>
      </c>
      <c r="F1145" s="3" t="s">
        <v>31</v>
      </c>
      <c r="G1145" s="3" t="s">
        <v>12</v>
      </c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>
      <c r="A1146" s="4">
        <v>45422.0</v>
      </c>
      <c r="B1146" s="5" t="s">
        <v>2372</v>
      </c>
      <c r="C1146" s="3" t="s">
        <v>2373</v>
      </c>
      <c r="D1146" s="3" t="str">
        <f>IFERROR(__xludf.DUMMYFUNCTION("REGEXEXTRACT(C1146,""[A-Z]{2,}"")"),"CPALL")</f>
        <v>CPALL</v>
      </c>
      <c r="E1146" s="3" t="s">
        <v>47</v>
      </c>
      <c r="F1146" s="3" t="s">
        <v>63</v>
      </c>
      <c r="G1146" s="3" t="s">
        <v>12</v>
      </c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4">
        <v>45422.0</v>
      </c>
      <c r="B1147" s="5" t="s">
        <v>2374</v>
      </c>
      <c r="C1147" s="3" t="s">
        <v>2375</v>
      </c>
      <c r="D1147" s="3" t="str">
        <f>IFERROR(__xludf.DUMMYFUNCTION("REGEXEXTRACT(C1147,""[A-Z]{2,}"")"),"RCL")</f>
        <v>RCL</v>
      </c>
      <c r="E1147" s="3" t="s">
        <v>47</v>
      </c>
      <c r="F1147" s="3" t="s">
        <v>578</v>
      </c>
      <c r="G1147" s="3" t="s">
        <v>12</v>
      </c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>
      <c r="A1148" s="4">
        <v>45422.0</v>
      </c>
      <c r="B1148" s="5" t="s">
        <v>2376</v>
      </c>
      <c r="C1148" s="3" t="s">
        <v>2377</v>
      </c>
      <c r="D1148" s="3" t="str">
        <f>IFERROR(__xludf.DUMMYFUNCTION("REGEXEXTRACT(C1148,""[A-Z]{2,}"")"),"SCG")</f>
        <v>SCG</v>
      </c>
      <c r="E1148" s="3" t="s">
        <v>2378</v>
      </c>
      <c r="F1148" s="3" t="s">
        <v>2379</v>
      </c>
      <c r="G1148" s="3" t="s">
        <v>17</v>
      </c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4">
        <v>45422.0</v>
      </c>
      <c r="B1149" s="5" t="s">
        <v>2380</v>
      </c>
      <c r="C1149" s="3" t="s">
        <v>2381</v>
      </c>
      <c r="D1149" s="3" t="str">
        <f>IFERROR(__xludf.DUMMYFUNCTION("REGEXEXTRACT(C1149,""[A-Z]{2,}"")"),"SET")</f>
        <v>SET</v>
      </c>
      <c r="E1149" s="3" t="s">
        <v>44</v>
      </c>
      <c r="F1149" s="3" t="s">
        <v>331</v>
      </c>
      <c r="G1149" s="3" t="s">
        <v>17</v>
      </c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>
      <c r="A1150" s="4">
        <v>45422.0</v>
      </c>
      <c r="B1150" s="5" t="s">
        <v>2382</v>
      </c>
      <c r="C1150" s="3" t="s">
        <v>2383</v>
      </c>
      <c r="D1150" s="3" t="str">
        <f>IFERROR(__xludf.DUMMYFUNCTION("REGEXEXTRACT(C1150,""[A-Z]{2,}"")"),"TKN")</f>
        <v>TKN</v>
      </c>
      <c r="E1150" s="3" t="s">
        <v>44</v>
      </c>
      <c r="F1150" s="3" t="s">
        <v>63</v>
      </c>
      <c r="G1150" s="3" t="s">
        <v>12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4">
        <v>45421.0</v>
      </c>
      <c r="B1151" s="5" t="s">
        <v>2384</v>
      </c>
      <c r="C1151" s="3" t="s">
        <v>2385</v>
      </c>
      <c r="D1151" s="3" t="str">
        <f>IFERROR(__xludf.DUMMYFUNCTION("REGEXEXTRACT(C1151,""[A-Z]{2,}"")"),"MAJOR")</f>
        <v>MAJOR</v>
      </c>
      <c r="E1151" s="3" t="s">
        <v>47</v>
      </c>
      <c r="F1151" s="3" t="s">
        <v>133</v>
      </c>
      <c r="G1151" s="3" t="s">
        <v>12</v>
      </c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4">
        <v>45421.0</v>
      </c>
      <c r="B1152" s="5" t="s">
        <v>2386</v>
      </c>
      <c r="C1152" s="3" t="s">
        <v>2387</v>
      </c>
      <c r="D1152" s="3" t="str">
        <f>IFERROR(__xludf.DUMMYFUNCTION("REGEXEXTRACT(C1152,""[A-Z]{2,}"")"),"MGI")</f>
        <v>MGI</v>
      </c>
      <c r="E1152" s="3" t="s">
        <v>47</v>
      </c>
      <c r="F1152" s="3" t="s">
        <v>31</v>
      </c>
      <c r="G1152" s="3" t="s">
        <v>12</v>
      </c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4">
        <v>45421.0</v>
      </c>
      <c r="B1153" s="5" t="s">
        <v>2388</v>
      </c>
      <c r="C1153" s="3" t="s">
        <v>2389</v>
      </c>
      <c r="D1153" s="3" t="str">
        <f>IFERROR(__xludf.DUMMYFUNCTION("REGEXEXTRACT(C1153,""[A-Z]{2,}"")"),"GULF")</f>
        <v>GULF</v>
      </c>
      <c r="E1153" s="3" t="s">
        <v>47</v>
      </c>
      <c r="F1153" s="3" t="s">
        <v>457</v>
      </c>
      <c r="G1153" s="3" t="s">
        <v>84</v>
      </c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>
      <c r="A1154" s="4">
        <v>45421.0</v>
      </c>
      <c r="B1154" s="5" t="s">
        <v>2390</v>
      </c>
      <c r="C1154" s="3" t="s">
        <v>2391</v>
      </c>
      <c r="D1154" s="3" t="str">
        <f>IFERROR(__xludf.DUMMYFUNCTION("REGEXEXTRACT(C1154,""[A-Z]{2,}"")"),"BCPG")</f>
        <v>BCPG</v>
      </c>
      <c r="E1154" s="3" t="s">
        <v>960</v>
      </c>
      <c r="F1154" s="3" t="s">
        <v>314</v>
      </c>
      <c r="G1154" s="3" t="s">
        <v>17</v>
      </c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>
      <c r="A1155" s="4">
        <v>45421.0</v>
      </c>
      <c r="B1155" s="5" t="s">
        <v>2392</v>
      </c>
      <c r="C1155" s="3" t="s">
        <v>2393</v>
      </c>
      <c r="D1155" s="3" t="str">
        <f>IFERROR(__xludf.DUMMYFUNCTION("REGEXEXTRACT(C1155,""[A-Z]{2,}"")"),"TOP")</f>
        <v>TOP</v>
      </c>
      <c r="E1155" s="3" t="s">
        <v>47</v>
      </c>
      <c r="F1155" s="3" t="s">
        <v>2394</v>
      </c>
      <c r="G1155" s="3" t="s">
        <v>12</v>
      </c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>
      <c r="A1156" s="4">
        <v>45421.0</v>
      </c>
      <c r="B1156" s="5" t="s">
        <v>2395</v>
      </c>
      <c r="C1156" s="3" t="s">
        <v>2396</v>
      </c>
      <c r="D1156" s="3" t="str">
        <f>IFERROR(__xludf.DUMMYFUNCTION("REGEXEXTRACT(C1156,""[A-Z]{2,}"")"),"SCC")</f>
        <v>SCC</v>
      </c>
      <c r="E1156" s="3" t="s">
        <v>2397</v>
      </c>
      <c r="F1156" s="3" t="s">
        <v>2038</v>
      </c>
      <c r="G1156" s="3" t="s">
        <v>17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4">
        <v>45421.0</v>
      </c>
      <c r="B1157" s="5" t="s">
        <v>2398</v>
      </c>
      <c r="C1157" s="3" t="s">
        <v>2399</v>
      </c>
      <c r="D1157" s="3" t="str">
        <f>IFERROR(__xludf.DUMMYFUNCTION("REGEXEXTRACT(C1157,""[A-Z]{2,}"")"),"BCP")</f>
        <v>BCP</v>
      </c>
      <c r="E1157" s="3" t="s">
        <v>47</v>
      </c>
      <c r="F1157" s="3" t="s">
        <v>386</v>
      </c>
      <c r="G1157" s="3" t="s">
        <v>84</v>
      </c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>
      <c r="A1158" s="4">
        <v>45421.0</v>
      </c>
      <c r="B1158" s="5" t="s">
        <v>2400</v>
      </c>
      <c r="C1158" s="3" t="s">
        <v>2401</v>
      </c>
      <c r="D1158" s="3" t="str">
        <f>IFERROR(__xludf.DUMMYFUNCTION("REGEXEXTRACT(C1158,""[A-Z]{2,}"")"),"TISCO")</f>
        <v>TISCO</v>
      </c>
      <c r="E1158" s="3" t="s">
        <v>468</v>
      </c>
      <c r="F1158" s="3" t="s">
        <v>841</v>
      </c>
      <c r="G1158" s="3" t="s">
        <v>84</v>
      </c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>
      <c r="A1159" s="4">
        <v>45421.0</v>
      </c>
      <c r="B1159" s="5" t="s">
        <v>2402</v>
      </c>
      <c r="C1159" s="3" t="s">
        <v>2403</v>
      </c>
      <c r="D1159" s="3" t="str">
        <f>IFERROR(__xludf.DUMMYFUNCTION("REGEXEXTRACT(C1159,""[A-Z]{2,}"")"),"ADVANC")</f>
        <v>ADVANC</v>
      </c>
      <c r="E1159" s="3" t="s">
        <v>426</v>
      </c>
      <c r="F1159" s="3" t="s">
        <v>648</v>
      </c>
      <c r="G1159" s="3" t="s">
        <v>17</v>
      </c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>
      <c r="A1160" s="4">
        <v>45421.0</v>
      </c>
      <c r="B1160" s="5" t="s">
        <v>2404</v>
      </c>
      <c r="C1160" s="3" t="s">
        <v>2405</v>
      </c>
      <c r="D1160" s="3" t="str">
        <f>IFERROR(__xludf.DUMMYFUNCTION("REGEXEXTRACT(C1160,""[A-Z]{2,}"")"),"SKR")</f>
        <v>SKR</v>
      </c>
      <c r="E1160" s="3" t="s">
        <v>47</v>
      </c>
      <c r="F1160" s="3" t="s">
        <v>133</v>
      </c>
      <c r="G1160" s="3" t="s">
        <v>12</v>
      </c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>
      <c r="A1161" s="4">
        <v>45421.0</v>
      </c>
      <c r="B1161" s="5" t="s">
        <v>2406</v>
      </c>
      <c r="C1161" s="3" t="s">
        <v>2407</v>
      </c>
      <c r="D1161" s="3" t="str">
        <f>IFERROR(__xludf.DUMMYFUNCTION("REGEXEXTRACT(C1161,""[A-Z]{2,}"")"),"JR")</f>
        <v>JR</v>
      </c>
      <c r="E1161" s="3" t="s">
        <v>2408</v>
      </c>
      <c r="F1161" s="3" t="s">
        <v>2059</v>
      </c>
      <c r="G1161" s="3" t="s">
        <v>17</v>
      </c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4">
        <v>45421.0</v>
      </c>
      <c r="B1162" s="5" t="s">
        <v>2409</v>
      </c>
      <c r="C1162" s="3" t="s">
        <v>2410</v>
      </c>
      <c r="D1162" s="3" t="str">
        <f>IFERROR(__xludf.DUMMYFUNCTION("REGEXEXTRACT(C1162,""[A-Z]{2,}"")"),"TERA")</f>
        <v>TERA</v>
      </c>
      <c r="E1162" s="3" t="s">
        <v>47</v>
      </c>
      <c r="F1162" s="3" t="s">
        <v>61</v>
      </c>
      <c r="G1162" s="3" t="s">
        <v>12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>
      <c r="A1163" s="4">
        <v>45420.0</v>
      </c>
      <c r="B1163" s="5" t="s">
        <v>2411</v>
      </c>
      <c r="C1163" s="3" t="s">
        <v>2412</v>
      </c>
      <c r="D1163" s="3" t="str">
        <f>IFERROR(__xludf.DUMMYFUNCTION("REGEXEXTRACT(C1163,""[A-Z]{2,}"")"),"SNNP")</f>
        <v>SNNP</v>
      </c>
      <c r="E1163" s="3" t="s">
        <v>385</v>
      </c>
      <c r="F1163" s="3" t="s">
        <v>1296</v>
      </c>
      <c r="G1163" s="3" t="s">
        <v>12</v>
      </c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>
      <c r="A1164" s="4">
        <v>45420.0</v>
      </c>
      <c r="B1164" s="5" t="s">
        <v>2413</v>
      </c>
      <c r="C1164" s="3" t="s">
        <v>2414</v>
      </c>
      <c r="D1164" s="3" t="str">
        <f>IFERROR(__xludf.DUMMYFUNCTION("REGEXEXTRACT(C1164,""[A-Z]{2,}"")"),"BCH")</f>
        <v>BCH</v>
      </c>
      <c r="E1164" s="3" t="s">
        <v>2415</v>
      </c>
      <c r="F1164" s="3" t="s">
        <v>54</v>
      </c>
      <c r="G1164" s="3" t="s">
        <v>17</v>
      </c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>
      <c r="A1165" s="4">
        <v>45420.0</v>
      </c>
      <c r="B1165" s="5" t="s">
        <v>2416</v>
      </c>
      <c r="C1165" s="3" t="s">
        <v>2417</v>
      </c>
      <c r="D1165" s="3" t="str">
        <f>IFERROR(__xludf.DUMMYFUNCTION("REGEXEXTRACT(C1165,""[A-Z]{2,}"")"),"CPN")</f>
        <v>CPN</v>
      </c>
      <c r="E1165" s="3" t="s">
        <v>214</v>
      </c>
      <c r="F1165" s="3" t="s">
        <v>31</v>
      </c>
      <c r="G1165" s="3" t="s">
        <v>17</v>
      </c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>
      <c r="A1166" s="4">
        <v>45420.0</v>
      </c>
      <c r="B1166" s="5" t="s">
        <v>2418</v>
      </c>
      <c r="C1166" s="3" t="s">
        <v>2419</v>
      </c>
      <c r="D1166" s="3" t="str">
        <f>IFERROR(__xludf.DUMMYFUNCTION("REGEXEXTRACT(C1166,""[A-Z]{2,}"")"),"KGI")</f>
        <v>KGI</v>
      </c>
      <c r="E1166" s="3" t="s">
        <v>47</v>
      </c>
      <c r="F1166" s="3" t="s">
        <v>31</v>
      </c>
      <c r="G1166" s="3" t="s">
        <v>12</v>
      </c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>
      <c r="A1167" s="4">
        <v>45420.0</v>
      </c>
      <c r="B1167" s="5" t="s">
        <v>2420</v>
      </c>
      <c r="C1167" s="3" t="s">
        <v>2421</v>
      </c>
      <c r="D1167" s="3" t="str">
        <f>IFERROR(__xludf.DUMMYFUNCTION("REGEXEXTRACT(C1167,""[A-Z]{2,}"")"),"BAFS")</f>
        <v>BAFS</v>
      </c>
      <c r="E1167" s="3" t="s">
        <v>47</v>
      </c>
      <c r="F1167" s="3" t="s">
        <v>63</v>
      </c>
      <c r="G1167" s="3" t="s">
        <v>12</v>
      </c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>
      <c r="A1168" s="4">
        <v>45420.0</v>
      </c>
      <c r="B1168" s="5" t="s">
        <v>2422</v>
      </c>
      <c r="C1168" s="3" t="s">
        <v>2423</v>
      </c>
      <c r="D1168" s="3" t="str">
        <f>IFERROR(__xludf.DUMMYFUNCTION("REGEXEXTRACT(C1168,""[A-Z]{2,}"")"),"SGP")</f>
        <v>SGP</v>
      </c>
      <c r="E1168" s="3" t="s">
        <v>47</v>
      </c>
      <c r="F1168" s="3" t="s">
        <v>63</v>
      </c>
      <c r="G1168" s="3" t="s">
        <v>12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>
      <c r="A1169" s="4">
        <v>45420.0</v>
      </c>
      <c r="B1169" s="5" t="s">
        <v>2424</v>
      </c>
      <c r="C1169" s="3" t="s">
        <v>2425</v>
      </c>
      <c r="D1169" s="3" t="str">
        <f>IFERROR(__xludf.DUMMYFUNCTION("REGEXEXTRACT(C1169,""[A-Z]{2,}"")"),"GPSC")</f>
        <v>GPSC</v>
      </c>
      <c r="E1169" s="3" t="s">
        <v>47</v>
      </c>
      <c r="F1169" s="3" t="s">
        <v>457</v>
      </c>
      <c r="G1169" s="3" t="s">
        <v>84</v>
      </c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4">
        <v>45420.0</v>
      </c>
      <c r="B1170" s="5" t="s">
        <v>2426</v>
      </c>
      <c r="C1170" s="3" t="s">
        <v>2427</v>
      </c>
      <c r="D1170" s="3" t="str">
        <f>IFERROR(__xludf.DUMMYFUNCTION("REGEXEXTRACT(C1170,""[A-Z]{2,}"")"),"THCOM")</f>
        <v>THCOM</v>
      </c>
      <c r="E1170" s="3" t="s">
        <v>47</v>
      </c>
      <c r="F1170" s="3" t="s">
        <v>61</v>
      </c>
      <c r="G1170" s="3" t="s">
        <v>12</v>
      </c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>
      <c r="A1171" s="4">
        <v>45420.0</v>
      </c>
      <c r="B1171" s="5" t="s">
        <v>2428</v>
      </c>
      <c r="C1171" s="3" t="s">
        <v>2429</v>
      </c>
      <c r="D1171" s="3" t="str">
        <f>IFERROR(__xludf.DUMMYFUNCTION("REGEXEXTRACT(C1171,""[A-Z]{2,}"")"),"OR")</f>
        <v>OR</v>
      </c>
      <c r="E1171" s="3" t="s">
        <v>47</v>
      </c>
      <c r="F1171" s="3" t="s">
        <v>63</v>
      </c>
      <c r="G1171" s="3" t="s">
        <v>12</v>
      </c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>
      <c r="A1172" s="4">
        <v>45420.0</v>
      </c>
      <c r="B1172" s="5" t="s">
        <v>2430</v>
      </c>
      <c r="C1172" s="3" t="s">
        <v>2431</v>
      </c>
      <c r="D1172" s="3" t="str">
        <f>IFERROR(__xludf.DUMMYFUNCTION("REGEXEXTRACT(C1172,""[A-Z]{2,}"")"),"INTUCH")</f>
        <v>INTUCH</v>
      </c>
      <c r="E1172" s="3" t="s">
        <v>47</v>
      </c>
      <c r="F1172" s="3" t="s">
        <v>1922</v>
      </c>
      <c r="G1172" s="3" t="s">
        <v>12</v>
      </c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>
      <c r="A1173" s="4">
        <v>45420.0</v>
      </c>
      <c r="B1173" s="5" t="s">
        <v>2430</v>
      </c>
      <c r="C1173" s="3" t="s">
        <v>2431</v>
      </c>
      <c r="D1173" s="3" t="str">
        <f>IFERROR(__xludf.DUMMYFUNCTION("REGEXEXTRACT(C1173,""[A-Z]{2,}"")"),"INTUCH")</f>
        <v>INTUCH</v>
      </c>
      <c r="E1173" s="3" t="s">
        <v>47</v>
      </c>
      <c r="F1173" s="3" t="s">
        <v>31</v>
      </c>
      <c r="G1173" s="3" t="s">
        <v>12</v>
      </c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>
      <c r="A1174" s="4">
        <v>45420.0</v>
      </c>
      <c r="B1174" s="5" t="s">
        <v>2432</v>
      </c>
      <c r="C1174" s="3" t="s">
        <v>2433</v>
      </c>
      <c r="D1174" s="3" t="str">
        <f>IFERROR(__xludf.DUMMYFUNCTION("REGEXEXTRACT(C1174,""[A-Z]{2,}"")"),"SPRC")</f>
        <v>SPRC</v>
      </c>
      <c r="E1174" s="3" t="s">
        <v>47</v>
      </c>
      <c r="F1174" s="3" t="s">
        <v>133</v>
      </c>
      <c r="G1174" s="3" t="s">
        <v>12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>
      <c r="A1175" s="4">
        <v>45420.0</v>
      </c>
      <c r="B1175" s="5" t="s">
        <v>2434</v>
      </c>
      <c r="C1175" s="3" t="s">
        <v>2435</v>
      </c>
      <c r="D1175" s="3" t="str">
        <f>IFERROR(__xludf.DUMMYFUNCTION("REGEXEXTRACT(C1175,""[A-Z]{2,}"")"),"SPRC")</f>
        <v>SPRC</v>
      </c>
      <c r="E1175" s="3" t="s">
        <v>47</v>
      </c>
      <c r="F1175" s="3" t="s">
        <v>133</v>
      </c>
      <c r="G1175" s="3" t="s">
        <v>12</v>
      </c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>
      <c r="A1176" s="4">
        <v>45420.0</v>
      </c>
      <c r="B1176" s="5" t="s">
        <v>2436</v>
      </c>
      <c r="C1176" s="3" t="s">
        <v>2437</v>
      </c>
      <c r="D1176" s="3" t="str">
        <f>IFERROR(__xludf.DUMMYFUNCTION("REGEXEXTRACT(C1176,""[A-Z]{2,}"")"),"TRUE")</f>
        <v>TRUE</v>
      </c>
      <c r="E1176" s="3" t="s">
        <v>498</v>
      </c>
      <c r="F1176" s="3" t="s">
        <v>171</v>
      </c>
      <c r="G1176" s="3" t="s">
        <v>12</v>
      </c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>
      <c r="A1177" s="4">
        <v>45420.0</v>
      </c>
      <c r="B1177" s="5" t="s">
        <v>2438</v>
      </c>
      <c r="C1177" s="3" t="s">
        <v>2439</v>
      </c>
      <c r="D1177" s="3" t="str">
        <f>IFERROR(__xludf.DUMMYFUNCTION("REGEXEXTRACT(C1177,""[A-Z]{2,}"")"),"FETCO")</f>
        <v>FETCO</v>
      </c>
      <c r="E1177" s="3" t="s">
        <v>209</v>
      </c>
      <c r="F1177" s="3" t="s">
        <v>2440</v>
      </c>
      <c r="G1177" s="3" t="s">
        <v>17</v>
      </c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>
      <c r="A1178" s="4">
        <v>45420.0</v>
      </c>
      <c r="B1178" s="5" t="s">
        <v>2441</v>
      </c>
      <c r="C1178" s="3" t="s">
        <v>2442</v>
      </c>
      <c r="D1178" s="3" t="str">
        <f>IFERROR(__xludf.DUMMYFUNCTION("REGEXEXTRACT(C1178,""[A-Z]{2,}"")"),"LTF")</f>
        <v>LTF</v>
      </c>
      <c r="E1178" s="3" t="s">
        <v>209</v>
      </c>
      <c r="F1178" s="3" t="s">
        <v>2443</v>
      </c>
      <c r="G1178" s="3" t="s">
        <v>12</v>
      </c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>
      <c r="A1179" s="4">
        <v>45420.0</v>
      </c>
      <c r="B1179" s="5" t="s">
        <v>2441</v>
      </c>
      <c r="C1179" s="3" t="s">
        <v>2442</v>
      </c>
      <c r="D1179" s="3" t="str">
        <f>IFERROR(__xludf.DUMMYFUNCTION("REGEXEXTRACT(C1179,""[A-Z]{2,}"")"),"LTF")</f>
        <v>LTF</v>
      </c>
      <c r="E1179" s="3" t="s">
        <v>2444</v>
      </c>
      <c r="F1179" s="3" t="s">
        <v>2445</v>
      </c>
      <c r="G1179" s="3" t="s">
        <v>12</v>
      </c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>
      <c r="A1180" s="4">
        <v>45420.0</v>
      </c>
      <c r="B1180" s="5" t="s">
        <v>2446</v>
      </c>
      <c r="C1180" s="3" t="s">
        <v>2447</v>
      </c>
      <c r="D1180" s="3" t="str">
        <f>IFERROR(__xludf.DUMMYFUNCTION("REGEXEXTRACT(C1180,""[A-Z]{2,}"")"),"TU")</f>
        <v>TU</v>
      </c>
      <c r="E1180" s="3" t="s">
        <v>47</v>
      </c>
      <c r="F1180" s="3" t="s">
        <v>133</v>
      </c>
      <c r="G1180" s="3" t="s">
        <v>12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>
      <c r="A1181" s="4">
        <v>45420.0</v>
      </c>
      <c r="B1181" s="5" t="s">
        <v>2446</v>
      </c>
      <c r="C1181" s="3" t="s">
        <v>2447</v>
      </c>
      <c r="D1181" s="3" t="str">
        <f>IFERROR(__xludf.DUMMYFUNCTION("REGEXEXTRACT(C1181,""[A-Z]{2,}"")"),"TU")</f>
        <v>TU</v>
      </c>
      <c r="E1181" s="3" t="s">
        <v>338</v>
      </c>
      <c r="F1181" s="3" t="s">
        <v>879</v>
      </c>
      <c r="G1181" s="3" t="s">
        <v>12</v>
      </c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4">
        <v>45420.0</v>
      </c>
      <c r="B1182" s="5" t="s">
        <v>2448</v>
      </c>
      <c r="C1182" s="3" t="s">
        <v>2449</v>
      </c>
      <c r="D1182" s="3" t="str">
        <f>IFERROR(__xludf.DUMMYFUNCTION("REGEXEXTRACT(C1182,""[A-Z]{2,}"")"),"INSET")</f>
        <v>INSET</v>
      </c>
      <c r="E1182" s="3" t="s">
        <v>69</v>
      </c>
      <c r="F1182" s="3" t="s">
        <v>1807</v>
      </c>
      <c r="G1182" s="3" t="s">
        <v>12</v>
      </c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>
      <c r="A1183" s="4">
        <v>45420.0</v>
      </c>
      <c r="B1183" s="5" t="s">
        <v>2448</v>
      </c>
      <c r="C1183" s="3" t="s">
        <v>2449</v>
      </c>
      <c r="D1183" s="3" t="s">
        <v>2450</v>
      </c>
      <c r="E1183" s="3" t="s">
        <v>69</v>
      </c>
      <c r="F1183" s="3" t="s">
        <v>1807</v>
      </c>
      <c r="G1183" s="3" t="s">
        <v>12</v>
      </c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>
      <c r="A1184" s="4">
        <v>45420.0</v>
      </c>
      <c r="B1184" s="5" t="s">
        <v>2448</v>
      </c>
      <c r="C1184" s="3" t="s">
        <v>2449</v>
      </c>
      <c r="D1184" s="3" t="s">
        <v>2451</v>
      </c>
      <c r="E1184" s="3" t="s">
        <v>69</v>
      </c>
      <c r="F1184" s="3" t="s">
        <v>1807</v>
      </c>
      <c r="G1184" s="3" t="s">
        <v>12</v>
      </c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>
      <c r="A1185" s="4">
        <v>45420.0</v>
      </c>
      <c r="B1185" s="5" t="s">
        <v>2448</v>
      </c>
      <c r="C1185" s="3" t="s">
        <v>2449</v>
      </c>
      <c r="D1185" s="3" t="s">
        <v>2452</v>
      </c>
      <c r="E1185" s="3" t="s">
        <v>69</v>
      </c>
      <c r="F1185" s="3" t="s">
        <v>1807</v>
      </c>
      <c r="G1185" s="3" t="s">
        <v>12</v>
      </c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>
      <c r="A1186" s="4">
        <v>45420.0</v>
      </c>
      <c r="B1186" s="5" t="s">
        <v>2448</v>
      </c>
      <c r="C1186" s="3" t="s">
        <v>2449</v>
      </c>
      <c r="D1186" s="3" t="s">
        <v>2453</v>
      </c>
      <c r="E1186" s="3" t="s">
        <v>69</v>
      </c>
      <c r="F1186" s="3" t="s">
        <v>1807</v>
      </c>
      <c r="G1186" s="3" t="s">
        <v>12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>
      <c r="A1187" s="4">
        <v>45420.0</v>
      </c>
      <c r="B1187" s="5" t="s">
        <v>2454</v>
      </c>
      <c r="C1187" s="3" t="s">
        <v>2455</v>
      </c>
      <c r="D1187" s="3" t="str">
        <f>IFERROR(__xludf.DUMMYFUNCTION("REGEXEXTRACT(C1187,""[A-Z]{2,}"")"),"SABUY")</f>
        <v>SABUY</v>
      </c>
      <c r="E1187" s="3" t="s">
        <v>34</v>
      </c>
      <c r="F1187" s="3" t="s">
        <v>1071</v>
      </c>
      <c r="G1187" s="3" t="s">
        <v>84</v>
      </c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>
      <c r="A1188" s="4">
        <v>45420.0</v>
      </c>
      <c r="B1188" s="5" t="s">
        <v>2456</v>
      </c>
      <c r="C1188" s="3" t="s">
        <v>2457</v>
      </c>
      <c r="D1188" s="3" t="str">
        <f>IFERROR(__xludf.DUMMYFUNCTION("REGEXEXTRACT(C1188,""[A-Z]{2,}"")"),"LTF")</f>
        <v>LTF</v>
      </c>
      <c r="E1188" s="3" t="s">
        <v>498</v>
      </c>
      <c r="F1188" s="3" t="s">
        <v>2458</v>
      </c>
      <c r="G1188" s="3" t="s">
        <v>17</v>
      </c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4">
        <v>45420.0</v>
      </c>
      <c r="B1189" s="5" t="s">
        <v>2459</v>
      </c>
      <c r="C1189" s="3" t="s">
        <v>2460</v>
      </c>
      <c r="D1189" s="3" t="str">
        <f>IFERROR(__xludf.DUMMYFUNCTION("REGEXEXTRACT(C1189,""[A-Z]{2,}"")"),"TIDLOR")</f>
        <v>TIDLOR</v>
      </c>
      <c r="E1189" s="3" t="s">
        <v>47</v>
      </c>
      <c r="F1189" s="3" t="s">
        <v>1922</v>
      </c>
      <c r="G1189" s="3" t="s">
        <v>12</v>
      </c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>
      <c r="A1190" s="4">
        <v>45420.0</v>
      </c>
      <c r="B1190" s="5" t="s">
        <v>2461</v>
      </c>
      <c r="C1190" s="3" t="s">
        <v>2462</v>
      </c>
      <c r="D1190" s="3" t="str">
        <f>IFERROR(__xludf.DUMMYFUNCTION("REGEXEXTRACT(C1190,""[A-Z]{2,}"")"),"MTC")</f>
        <v>MTC</v>
      </c>
      <c r="E1190" s="3" t="s">
        <v>44</v>
      </c>
      <c r="F1190" s="3" t="s">
        <v>171</v>
      </c>
      <c r="G1190" s="3" t="s">
        <v>12</v>
      </c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>
      <c r="A1191" s="4">
        <v>45420.0</v>
      </c>
      <c r="B1191" s="5" t="s">
        <v>2463</v>
      </c>
      <c r="C1191" s="3" t="s">
        <v>2464</v>
      </c>
      <c r="D1191" s="3" t="str">
        <f>IFERROR(__xludf.DUMMYFUNCTION("REGEXEXTRACT(C1191,""[A-Z]{2,}"")"),"MTC")</f>
        <v>MTC</v>
      </c>
      <c r="E1191" s="3" t="s">
        <v>44</v>
      </c>
      <c r="F1191" s="3" t="s">
        <v>61</v>
      </c>
      <c r="G1191" s="3" t="s">
        <v>12</v>
      </c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4">
        <v>45420.0</v>
      </c>
      <c r="B1192" s="5" t="s">
        <v>2463</v>
      </c>
      <c r="C1192" s="3" t="s">
        <v>2464</v>
      </c>
      <c r="D1192" s="3" t="str">
        <f>IFERROR(__xludf.DUMMYFUNCTION("REGEXEXTRACT(C1192,""[A-Z]{2,}"")"),"MTC")</f>
        <v>MTC</v>
      </c>
      <c r="E1192" s="3" t="s">
        <v>44</v>
      </c>
      <c r="F1192" s="3" t="s">
        <v>524</v>
      </c>
      <c r="G1192" s="3" t="s">
        <v>12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>
      <c r="A1193" s="4">
        <v>45420.0</v>
      </c>
      <c r="B1193" s="5" t="s">
        <v>2463</v>
      </c>
      <c r="C1193" s="3" t="s">
        <v>2464</v>
      </c>
      <c r="D1193" s="3" t="str">
        <f>IFERROR(__xludf.DUMMYFUNCTION("REGEXEXTRACT(C1193,""[A-Z]{2,}"")"),"MTC")</f>
        <v>MTC</v>
      </c>
      <c r="E1193" s="3" t="s">
        <v>2465</v>
      </c>
      <c r="F1193" s="3" t="s">
        <v>47</v>
      </c>
      <c r="G1193" s="3" t="s">
        <v>12</v>
      </c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>
      <c r="A1194" s="4">
        <v>45420.0</v>
      </c>
      <c r="B1194" s="5" t="s">
        <v>2466</v>
      </c>
      <c r="C1194" s="3" t="s">
        <v>2467</v>
      </c>
      <c r="D1194" s="3" t="str">
        <f>IFERROR(__xludf.DUMMYFUNCTION("REGEXEXTRACT(C1194,""[A-Z]{2,}"")"),"NUSA")</f>
        <v>NUSA</v>
      </c>
      <c r="E1194" s="3" t="s">
        <v>2021</v>
      </c>
      <c r="F1194" s="3" t="s">
        <v>2468</v>
      </c>
      <c r="G1194" s="3" t="s">
        <v>17</v>
      </c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>
      <c r="A1195" s="4">
        <v>45420.0</v>
      </c>
      <c r="B1195" s="5" t="s">
        <v>2469</v>
      </c>
      <c r="C1195" s="3" t="s">
        <v>2470</v>
      </c>
      <c r="D1195" s="3" t="str">
        <f>IFERROR(__xludf.DUMMYFUNCTION("REGEXEXTRACT(C1195,""[A-Z]{2,}"")"),"MTC")</f>
        <v>MTC</v>
      </c>
      <c r="E1195" s="3" t="s">
        <v>47</v>
      </c>
      <c r="F1195" s="3" t="s">
        <v>61</v>
      </c>
      <c r="G1195" s="3" t="s">
        <v>12</v>
      </c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>
      <c r="A1196" s="4">
        <v>45420.0</v>
      </c>
      <c r="B1196" s="5" t="s">
        <v>2471</v>
      </c>
      <c r="C1196" s="3" t="s">
        <v>2472</v>
      </c>
      <c r="D1196" s="3" t="str">
        <f>IFERROR(__xludf.DUMMYFUNCTION("REGEXEXTRACT(C1196,""[A-Z]{2,}"")"),"TIDLOR")</f>
        <v>TIDLOR</v>
      </c>
      <c r="E1196" s="3" t="s">
        <v>47</v>
      </c>
      <c r="F1196" s="3" t="s">
        <v>524</v>
      </c>
      <c r="G1196" s="3" t="s">
        <v>12</v>
      </c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>
      <c r="A1197" s="4">
        <v>45420.0</v>
      </c>
      <c r="B1197" s="5" t="s">
        <v>2471</v>
      </c>
      <c r="C1197" s="3" t="s">
        <v>2472</v>
      </c>
      <c r="D1197" s="3" t="str">
        <f>IFERROR(__xludf.DUMMYFUNCTION("REGEXEXTRACT(C1197,""[A-Z]{2,}"")"),"TIDLOR")</f>
        <v>TIDLOR</v>
      </c>
      <c r="E1197" s="3" t="s">
        <v>47</v>
      </c>
      <c r="F1197" s="3" t="s">
        <v>133</v>
      </c>
      <c r="G1197" s="3" t="s">
        <v>12</v>
      </c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>
      <c r="A1198" s="4">
        <v>45419.0</v>
      </c>
      <c r="B1198" s="5" t="s">
        <v>2473</v>
      </c>
      <c r="C1198" s="3" t="s">
        <v>2474</v>
      </c>
      <c r="D1198" s="3" t="str">
        <f>IFERROR(__xludf.DUMMYFUNCTION("REGEXEXTRACT(C1198,""[A-Z]{2,}"")"),"SABUY")</f>
        <v>SABUY</v>
      </c>
      <c r="E1198" s="3" t="s">
        <v>426</v>
      </c>
      <c r="F1198" s="3" t="s">
        <v>172</v>
      </c>
      <c r="G1198" s="3" t="s">
        <v>17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>
      <c r="A1199" s="4">
        <v>45419.0</v>
      </c>
      <c r="B1199" s="5" t="s">
        <v>2473</v>
      </c>
      <c r="C1199" s="3" t="s">
        <v>2474</v>
      </c>
      <c r="D1199" s="3" t="str">
        <f>IFERROR(__xludf.DUMMYFUNCTION("REGEXEXTRACT(C1199,""[A-Z]{2,}"")"),"SABUY")</f>
        <v>SABUY</v>
      </c>
      <c r="E1199" s="3" t="s">
        <v>2475</v>
      </c>
      <c r="F1199" s="3" t="s">
        <v>2476</v>
      </c>
      <c r="G1199" s="3" t="s">
        <v>12</v>
      </c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>
      <c r="A1200" s="4">
        <v>45419.0</v>
      </c>
      <c r="B1200" s="5" t="s">
        <v>2477</v>
      </c>
      <c r="C1200" s="3" t="s">
        <v>2478</v>
      </c>
      <c r="D1200" s="3" t="str">
        <f>IFERROR(__xludf.DUMMYFUNCTION("REGEXEXTRACT(C1200,""[A-Z]{2,}"")"),"INSET")</f>
        <v>INSET</v>
      </c>
      <c r="E1200" s="3" t="s">
        <v>47</v>
      </c>
      <c r="F1200" s="3" t="s">
        <v>457</v>
      </c>
      <c r="G1200" s="3" t="s">
        <v>84</v>
      </c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>
      <c r="A1201" s="4">
        <v>45419.0</v>
      </c>
      <c r="B1201" s="5" t="s">
        <v>2479</v>
      </c>
      <c r="C1201" s="3" t="s">
        <v>2480</v>
      </c>
      <c r="D1201" s="3" t="str">
        <f>IFERROR(__xludf.DUMMYFUNCTION("REGEXEXTRACT(C1201,""[A-Z]{2,}"")"),"IRPC")</f>
        <v>IRPC</v>
      </c>
      <c r="E1201" s="3" t="s">
        <v>47</v>
      </c>
      <c r="F1201" s="3" t="s">
        <v>920</v>
      </c>
      <c r="G1201" s="3" t="s">
        <v>12</v>
      </c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>
      <c r="A1202" s="4">
        <v>45419.0</v>
      </c>
      <c r="B1202" s="5" t="s">
        <v>2479</v>
      </c>
      <c r="C1202" s="3" t="s">
        <v>2480</v>
      </c>
      <c r="D1202" s="3" t="str">
        <f>IFERROR(__xludf.DUMMYFUNCTION("REGEXEXTRACT(C1202,""[A-Z]{2,}"")"),"IRPC")</f>
        <v>IRPC</v>
      </c>
      <c r="E1202" s="3" t="s">
        <v>47</v>
      </c>
      <c r="F1202" s="3" t="s">
        <v>133</v>
      </c>
      <c r="G1202" s="3" t="s">
        <v>12</v>
      </c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>
      <c r="A1203" s="4">
        <v>45419.0</v>
      </c>
      <c r="B1203" s="5" t="s">
        <v>2479</v>
      </c>
      <c r="C1203" s="3" t="s">
        <v>2480</v>
      </c>
      <c r="D1203" s="3" t="str">
        <f>IFERROR(__xludf.DUMMYFUNCTION("REGEXEXTRACT(C1203,""[A-Z]{2,}"")"),"IRPC")</f>
        <v>IRPC</v>
      </c>
      <c r="E1203" s="3" t="s">
        <v>2481</v>
      </c>
      <c r="F1203" s="3" t="s">
        <v>1296</v>
      </c>
      <c r="G1203" s="3" t="s">
        <v>12</v>
      </c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>
      <c r="A1204" s="4">
        <v>45419.0</v>
      </c>
      <c r="B1204" s="5" t="s">
        <v>2482</v>
      </c>
      <c r="C1204" s="3" t="s">
        <v>2483</v>
      </c>
      <c r="D1204" s="3" t="str">
        <f>IFERROR(__xludf.DUMMYFUNCTION("REGEXEXTRACT(C1204,""[A-Z]{2,}"")"),"MORE")</f>
        <v>MORE</v>
      </c>
      <c r="E1204" s="3" t="s">
        <v>462</v>
      </c>
      <c r="F1204" s="3" t="s">
        <v>47</v>
      </c>
      <c r="G1204" s="3" t="s">
        <v>12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>
      <c r="A1205" s="4">
        <v>45419.0</v>
      </c>
      <c r="B1205" s="5" t="s">
        <v>2484</v>
      </c>
      <c r="C1205" s="3" t="s">
        <v>2485</v>
      </c>
      <c r="D1205" s="3" t="str">
        <f>IFERROR(__xludf.DUMMYFUNCTION("REGEXEXTRACT(C1205,""[A-Z]{2,}"")"),"BBGI")</f>
        <v>BBGI</v>
      </c>
      <c r="E1205" s="3" t="s">
        <v>314</v>
      </c>
      <c r="F1205" s="3" t="s">
        <v>2021</v>
      </c>
      <c r="G1205" s="3" t="s">
        <v>17</v>
      </c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>
      <c r="A1206" s="4">
        <v>45419.0</v>
      </c>
      <c r="B1206" s="5" t="s">
        <v>2484</v>
      </c>
      <c r="C1206" s="3" t="s">
        <v>2486</v>
      </c>
      <c r="D1206" s="3" t="str">
        <f>IFERROR(__xludf.DUMMYFUNCTION("REGEXEXTRACT(C1206,""[A-Z]{2,}"")"),"BCPG")</f>
        <v>BCPG</v>
      </c>
      <c r="E1206" s="3" t="s">
        <v>47</v>
      </c>
      <c r="F1206" s="3" t="s">
        <v>648</v>
      </c>
      <c r="G1206" s="3" t="s">
        <v>84</v>
      </c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>
      <c r="A1207" s="4">
        <v>45419.0</v>
      </c>
      <c r="B1207" s="5" t="s">
        <v>2487</v>
      </c>
      <c r="C1207" s="3" t="s">
        <v>2488</v>
      </c>
      <c r="D1207" s="3" t="str">
        <f>IFERROR(__xludf.DUMMYFUNCTION("REGEXEXTRACT(C1207,""[A-Z]{2,}"")"),"AP")</f>
        <v>AP</v>
      </c>
      <c r="E1207" s="3" t="s">
        <v>299</v>
      </c>
      <c r="F1207" s="3" t="s">
        <v>1139</v>
      </c>
      <c r="G1207" s="3" t="s">
        <v>17</v>
      </c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>
      <c r="A1208" s="4">
        <v>45419.0</v>
      </c>
      <c r="B1208" s="5" t="s">
        <v>2489</v>
      </c>
      <c r="C1208" s="3" t="s">
        <v>2490</v>
      </c>
      <c r="D1208" s="3" t="str">
        <f>IFERROR(__xludf.DUMMYFUNCTION("REGEXEXTRACT(C1208,""[A-Z]{2,}"")"),"ADVANC")</f>
        <v>ADVANC</v>
      </c>
      <c r="E1208" s="3" t="s">
        <v>44</v>
      </c>
      <c r="F1208" s="3" t="s">
        <v>2491</v>
      </c>
      <c r="G1208" s="3" t="s">
        <v>17</v>
      </c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>
      <c r="A1209" s="4">
        <v>45419.0</v>
      </c>
      <c r="B1209" s="5" t="s">
        <v>2492</v>
      </c>
      <c r="C1209" s="3" t="s">
        <v>2493</v>
      </c>
      <c r="D1209" s="3" t="str">
        <f>IFERROR(__xludf.DUMMYFUNCTION("REGEXEXTRACT(C1209,""[A-Z]{2,}"")"),"AP")</f>
        <v>AP</v>
      </c>
      <c r="E1209" s="3" t="s">
        <v>47</v>
      </c>
      <c r="F1209" s="3" t="s">
        <v>457</v>
      </c>
      <c r="G1209" s="3" t="s">
        <v>84</v>
      </c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>
      <c r="A1210" s="4">
        <v>45419.0</v>
      </c>
      <c r="B1210" s="5" t="s">
        <v>2492</v>
      </c>
      <c r="C1210" s="3" t="s">
        <v>2493</v>
      </c>
      <c r="D1210" s="3" t="str">
        <f>IFERROR(__xludf.DUMMYFUNCTION("REGEXEXTRACT(C1210,""[A-Z]{2,}"")"),"AP")</f>
        <v>AP</v>
      </c>
      <c r="E1210" s="3" t="s">
        <v>2494</v>
      </c>
      <c r="F1210" s="3" t="s">
        <v>578</v>
      </c>
      <c r="G1210" s="3" t="s">
        <v>84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>
      <c r="A1211" s="4">
        <v>45419.0</v>
      </c>
      <c r="B1211" s="5" t="s">
        <v>2492</v>
      </c>
      <c r="C1211" s="3" t="s">
        <v>2493</v>
      </c>
      <c r="D1211" s="3" t="str">
        <f>IFERROR(__xludf.DUMMYFUNCTION("REGEXEXTRACT(C1211,""[A-Z]{2,}"")"),"AP")</f>
        <v>AP</v>
      </c>
      <c r="E1211" s="3" t="s">
        <v>2126</v>
      </c>
      <c r="F1211" s="3" t="s">
        <v>567</v>
      </c>
      <c r="G1211" s="3" t="s">
        <v>84</v>
      </c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>
      <c r="A1212" s="4">
        <v>45419.0</v>
      </c>
      <c r="B1212" s="5" t="s">
        <v>2495</v>
      </c>
      <c r="C1212" s="3" t="s">
        <v>2496</v>
      </c>
      <c r="D1212" s="3" t="str">
        <f>IFERROR(__xludf.DUMMYFUNCTION("REGEXEXTRACT(C1212,""[A-Z]{2,}"")"),"NUSA")</f>
        <v>NUSA</v>
      </c>
      <c r="E1212" s="3" t="s">
        <v>2497</v>
      </c>
      <c r="F1212" s="3" t="s">
        <v>148</v>
      </c>
      <c r="G1212" s="3" t="s">
        <v>84</v>
      </c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>
      <c r="A1213" s="4">
        <v>45419.0</v>
      </c>
      <c r="B1213" s="5" t="s">
        <v>2495</v>
      </c>
      <c r="C1213" s="3" t="s">
        <v>2496</v>
      </c>
      <c r="D1213" s="3" t="str">
        <f>IFERROR(__xludf.DUMMYFUNCTION("REGEXEXTRACT(C1213,""[A-Z]{2,}"")"),"NUSA")</f>
        <v>NUSA</v>
      </c>
      <c r="E1213" s="3" t="s">
        <v>790</v>
      </c>
      <c r="F1213" s="3" t="s">
        <v>2498</v>
      </c>
      <c r="G1213" s="3" t="s">
        <v>84</v>
      </c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>
      <c r="A1214" s="4">
        <v>45419.0</v>
      </c>
      <c r="B1214" s="5" t="s">
        <v>2499</v>
      </c>
      <c r="C1214" s="3" t="s">
        <v>2500</v>
      </c>
      <c r="D1214" s="3" t="str">
        <f>IFERROR(__xludf.DUMMYFUNCTION("REGEXEXTRACT(C1214,""[A-Z]{2,}"")"),"SCGP")</f>
        <v>SCGP</v>
      </c>
      <c r="E1214" s="3" t="s">
        <v>47</v>
      </c>
      <c r="F1214" s="3" t="s">
        <v>133</v>
      </c>
      <c r="G1214" s="3" t="s">
        <v>12</v>
      </c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>
      <c r="A1215" s="4">
        <v>45419.0</v>
      </c>
      <c r="B1215" s="5" t="s">
        <v>2501</v>
      </c>
      <c r="C1215" s="3" t="s">
        <v>2502</v>
      </c>
      <c r="D1215" s="3" t="str">
        <f>IFERROR(__xludf.DUMMYFUNCTION("REGEXEXTRACT(C1215,""[A-Z]{2,}"")"),"TRUE")</f>
        <v>TRUE</v>
      </c>
      <c r="E1215" s="3" t="s">
        <v>47</v>
      </c>
      <c r="F1215" s="3" t="s">
        <v>524</v>
      </c>
      <c r="G1215" s="3" t="s">
        <v>12</v>
      </c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>
      <c r="A1216" s="4">
        <v>45419.0</v>
      </c>
      <c r="B1216" s="5" t="s">
        <v>2503</v>
      </c>
      <c r="C1216" s="3" t="s">
        <v>2504</v>
      </c>
      <c r="D1216" s="3" t="str">
        <f>IFERROR(__xludf.DUMMYFUNCTION("REGEXEXTRACT(C1216,""[A-Z]{2,}"")"),"SEAFCO")</f>
        <v>SEAFCO</v>
      </c>
      <c r="E1216" s="3" t="s">
        <v>2505</v>
      </c>
      <c r="F1216" s="3" t="s">
        <v>275</v>
      </c>
      <c r="G1216" s="3" t="s">
        <v>12</v>
      </c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>
      <c r="A1217" s="4">
        <v>45419.0</v>
      </c>
      <c r="B1217" s="5" t="s">
        <v>2506</v>
      </c>
      <c r="C1217" s="3" t="s">
        <v>2507</v>
      </c>
      <c r="D1217" s="3" t="str">
        <f>IFERROR(__xludf.DUMMYFUNCTION("REGEXEXTRACT(C1217,""[A-Z]{2,}"")"),"TRUE")</f>
        <v>TRUE</v>
      </c>
      <c r="E1217" s="3" t="s">
        <v>44</v>
      </c>
      <c r="F1217" s="3" t="s">
        <v>61</v>
      </c>
      <c r="G1217" s="3" t="s">
        <v>12</v>
      </c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>
      <c r="A1218" s="4">
        <v>45419.0</v>
      </c>
      <c r="B1218" s="5" t="s">
        <v>2506</v>
      </c>
      <c r="C1218" s="3" t="s">
        <v>2507</v>
      </c>
      <c r="D1218" s="3" t="str">
        <f>IFERROR(__xludf.DUMMYFUNCTION("REGEXEXTRACT(C1218,""[A-Z]{2,}"")"),"TRUE")</f>
        <v>TRUE</v>
      </c>
      <c r="E1218" s="3" t="s">
        <v>44</v>
      </c>
      <c r="F1218" s="3" t="s">
        <v>524</v>
      </c>
      <c r="G1218" s="3" t="s">
        <v>12</v>
      </c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>
      <c r="A1219" s="4">
        <v>45419.0</v>
      </c>
      <c r="B1219" s="5" t="s">
        <v>2506</v>
      </c>
      <c r="C1219" s="3" t="s">
        <v>2507</v>
      </c>
      <c r="D1219" s="3" t="str">
        <f>IFERROR(__xludf.DUMMYFUNCTION("REGEXEXTRACT(C1219,""[A-Z]{2,}"")"),"TRUE")</f>
        <v>TRUE</v>
      </c>
      <c r="E1219" s="3" t="s">
        <v>47</v>
      </c>
      <c r="F1219" s="3" t="s">
        <v>61</v>
      </c>
      <c r="G1219" s="3" t="s">
        <v>12</v>
      </c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>
      <c r="A1220" s="4">
        <v>45418.0</v>
      </c>
      <c r="B1220" s="5" t="s">
        <v>2508</v>
      </c>
      <c r="C1220" s="3" t="s">
        <v>2509</v>
      </c>
      <c r="D1220" s="3" t="str">
        <f>IFERROR(__xludf.DUMMYFUNCTION("REGEXEXTRACT(C1220,""[A-Z]{2,}"")"),"NUSA")</f>
        <v>NUSA</v>
      </c>
      <c r="E1220" s="3" t="s">
        <v>209</v>
      </c>
      <c r="F1220" s="3" t="s">
        <v>2510</v>
      </c>
      <c r="G1220" s="3" t="s">
        <v>84</v>
      </c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>
      <c r="A1221" s="4">
        <v>45418.0</v>
      </c>
      <c r="B1221" s="5" t="s">
        <v>2511</v>
      </c>
      <c r="C1221" s="3" t="s">
        <v>2512</v>
      </c>
      <c r="D1221" s="3" t="str">
        <f>IFERROR(__xludf.DUMMYFUNCTION("REGEXEXTRACT(C1221,""[A-Z]{2,}"")"),"BH")</f>
        <v>BH</v>
      </c>
      <c r="E1221" s="3" t="s">
        <v>2513</v>
      </c>
      <c r="F1221" s="3" t="s">
        <v>1420</v>
      </c>
      <c r="G1221" s="3" t="s">
        <v>12</v>
      </c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>
      <c r="A1222" s="4">
        <v>45418.0</v>
      </c>
      <c r="B1222" s="5" t="s">
        <v>2511</v>
      </c>
      <c r="C1222" s="3" t="s">
        <v>2512</v>
      </c>
      <c r="D1222" s="3" t="str">
        <f>IFERROR(__xludf.DUMMYFUNCTION("REGEXEXTRACT(C1222,""[A-Z]{2,}"")"),"BH")</f>
        <v>BH</v>
      </c>
      <c r="E1222" s="3" t="s">
        <v>743</v>
      </c>
      <c r="F1222" s="3" t="s">
        <v>47</v>
      </c>
      <c r="G1222" s="3" t="s">
        <v>12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>
      <c r="A1223" s="4">
        <v>45418.0</v>
      </c>
      <c r="B1223" s="5" t="s">
        <v>2514</v>
      </c>
      <c r="C1223" s="3" t="s">
        <v>2515</v>
      </c>
      <c r="D1223" s="3" t="str">
        <f>IFERROR(__xludf.DUMMYFUNCTION("REGEXEXTRACT(C1223,""[A-Z]{2,}"")"),"CP")</f>
        <v>CP</v>
      </c>
      <c r="E1223" s="3" t="s">
        <v>1063</v>
      </c>
      <c r="F1223" s="3" t="s">
        <v>63</v>
      </c>
      <c r="G1223" s="3" t="s">
        <v>12</v>
      </c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>
      <c r="A1224" s="4">
        <v>45417.0</v>
      </c>
      <c r="B1224" s="5" t="s">
        <v>2516</v>
      </c>
      <c r="C1224" s="3" t="s">
        <v>2517</v>
      </c>
      <c r="D1224" s="3" t="str">
        <f>IFERROR(__xludf.DUMMYFUNCTION("REGEXEXTRACT(C1224,""[A-Z]{2,}"")"),"SBNEXT")</f>
        <v>SBNEXT</v>
      </c>
      <c r="E1224" s="3" t="s">
        <v>2518</v>
      </c>
      <c r="F1224" s="3" t="s">
        <v>2519</v>
      </c>
      <c r="G1224" s="3" t="s">
        <v>12</v>
      </c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>
      <c r="A1225" s="4">
        <v>45415.0</v>
      </c>
      <c r="B1225" s="5" t="s">
        <v>2520</v>
      </c>
      <c r="C1225" s="3" t="s">
        <v>2521</v>
      </c>
      <c r="D1225" s="3" t="str">
        <f>IFERROR(__xludf.DUMMYFUNCTION("REGEXEXTRACT(C1225,""[A-Z]{2,}"")"),"IVL")</f>
        <v>IVL</v>
      </c>
      <c r="E1225" s="3" t="s">
        <v>1070</v>
      </c>
      <c r="F1225" s="3" t="s">
        <v>2522</v>
      </c>
      <c r="G1225" s="3" t="s">
        <v>84</v>
      </c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>
      <c r="A1226" s="4">
        <v>45415.0</v>
      </c>
      <c r="B1226" s="5" t="s">
        <v>2523</v>
      </c>
      <c r="C1226" s="3" t="s">
        <v>2524</v>
      </c>
      <c r="D1226" s="3" t="str">
        <f>IFERROR(__xludf.DUMMYFUNCTION("REGEXEXTRACT(C1226,""[A-Z]{2,}"")"),"SPREME")</f>
        <v>SPREME</v>
      </c>
      <c r="E1226" s="3" t="s">
        <v>395</v>
      </c>
      <c r="F1226" s="3" t="s">
        <v>979</v>
      </c>
      <c r="G1226" s="3" t="s">
        <v>84</v>
      </c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>
      <c r="A1227" s="4">
        <v>45415.0</v>
      </c>
      <c r="B1227" s="5" t="s">
        <v>2525</v>
      </c>
      <c r="C1227" s="3" t="s">
        <v>2526</v>
      </c>
      <c r="D1227" s="3" t="str">
        <f>IFERROR(__xludf.DUMMYFUNCTION("REGEXEXTRACT(C1227,""[A-Z]{2,}"")"),"WORLD")</f>
        <v>WORLD</v>
      </c>
      <c r="E1227" s="3" t="s">
        <v>25</v>
      </c>
      <c r="F1227" s="3" t="s">
        <v>296</v>
      </c>
      <c r="G1227" s="3" t="s">
        <v>84</v>
      </c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>
      <c r="A1228" s="4">
        <v>45415.0</v>
      </c>
      <c r="B1228" s="5" t="s">
        <v>2525</v>
      </c>
      <c r="C1228" s="3" t="s">
        <v>2526</v>
      </c>
      <c r="D1228" s="3" t="s">
        <v>2527</v>
      </c>
      <c r="E1228" s="3" t="s">
        <v>25</v>
      </c>
      <c r="F1228" s="3" t="s">
        <v>296</v>
      </c>
      <c r="G1228" s="3" t="s">
        <v>84</v>
      </c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>
      <c r="A1229" s="4">
        <v>45415.0</v>
      </c>
      <c r="B1229" s="5" t="s">
        <v>2528</v>
      </c>
      <c r="C1229" s="3" t="s">
        <v>2529</v>
      </c>
      <c r="D1229" s="3" t="str">
        <f>IFERROR(__xludf.DUMMYFUNCTION("REGEXEXTRACT(C1229,""[A-Z]{2,}"")"),"SABUY")</f>
        <v>SABUY</v>
      </c>
      <c r="E1229" s="3" t="s">
        <v>2530</v>
      </c>
      <c r="F1229" s="3" t="s">
        <v>148</v>
      </c>
      <c r="G1229" s="3" t="s">
        <v>84</v>
      </c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>
      <c r="A1230" s="4">
        <v>45415.0</v>
      </c>
      <c r="B1230" s="5" t="s">
        <v>2531</v>
      </c>
      <c r="C1230" s="3" t="s">
        <v>2532</v>
      </c>
      <c r="D1230" s="3" t="str">
        <f>IFERROR(__xludf.DUMMYFUNCTION("REGEXEXTRACT(C1230,""[A-Z]{2,}"")"),"TRUE")</f>
        <v>TRUE</v>
      </c>
      <c r="E1230" s="3" t="s">
        <v>436</v>
      </c>
      <c r="F1230" s="3" t="s">
        <v>47</v>
      </c>
      <c r="G1230" s="3" t="s">
        <v>12</v>
      </c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>
      <c r="A1231" s="4">
        <v>45415.0</v>
      </c>
      <c r="B1231" s="5" t="s">
        <v>2531</v>
      </c>
      <c r="C1231" s="3" t="s">
        <v>2532</v>
      </c>
      <c r="D1231" s="3" t="str">
        <f>IFERROR(__xludf.DUMMYFUNCTION("REGEXEXTRACT(C1231,""[A-Z]{2,}"")"),"TRUE")</f>
        <v>TRUE</v>
      </c>
      <c r="E1231" s="3" t="s">
        <v>47</v>
      </c>
      <c r="F1231" s="3" t="s">
        <v>61</v>
      </c>
      <c r="G1231" s="3" t="s">
        <v>12</v>
      </c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>
      <c r="A1232" s="4">
        <v>45415.0</v>
      </c>
      <c r="B1232" s="5" t="s">
        <v>2533</v>
      </c>
      <c r="C1232" s="3" t="s">
        <v>2534</v>
      </c>
      <c r="D1232" s="3" t="str">
        <f>IFERROR(__xludf.DUMMYFUNCTION("REGEXEXTRACT(C1232,""[A-Z]{2,}"")"),"PSL")</f>
        <v>PSL</v>
      </c>
      <c r="E1232" s="3" t="s">
        <v>44</v>
      </c>
      <c r="F1232" s="3" t="s">
        <v>63</v>
      </c>
      <c r="G1232" s="3" t="s">
        <v>12</v>
      </c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>
      <c r="A1233" s="4">
        <v>45415.0</v>
      </c>
      <c r="B1233" s="5" t="s">
        <v>2533</v>
      </c>
      <c r="C1233" s="3" t="s">
        <v>2534</v>
      </c>
      <c r="D1233" s="3" t="str">
        <f>IFERROR(__xludf.DUMMYFUNCTION("REGEXEXTRACT(C1233,""[A-Z]{2,}"")"),"PSL")</f>
        <v>PSL</v>
      </c>
      <c r="E1233" s="3" t="s">
        <v>47</v>
      </c>
      <c r="F1233" s="3" t="s">
        <v>1185</v>
      </c>
      <c r="G1233" s="3" t="s">
        <v>12</v>
      </c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>
      <c r="A1234" s="4">
        <v>45415.0</v>
      </c>
      <c r="B1234" s="5" t="s">
        <v>2533</v>
      </c>
      <c r="C1234" s="3" t="s">
        <v>2534</v>
      </c>
      <c r="D1234" s="3" t="str">
        <f>IFERROR(__xludf.DUMMYFUNCTION("REGEXEXTRACT(C1234,""[A-Z]{2,}"")"),"PSL")</f>
        <v>PSL</v>
      </c>
      <c r="E1234" s="3" t="s">
        <v>47</v>
      </c>
      <c r="F1234" s="3" t="s">
        <v>920</v>
      </c>
      <c r="G1234" s="3" t="s">
        <v>12</v>
      </c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>
      <c r="A1235" s="4">
        <v>45415.0</v>
      </c>
      <c r="B1235" s="5" t="s">
        <v>2535</v>
      </c>
      <c r="C1235" s="3" t="s">
        <v>2536</v>
      </c>
      <c r="D1235" s="3" t="str">
        <f>IFERROR(__xludf.DUMMYFUNCTION("REGEXEXTRACT(C1235,""[A-Z]{2,}"")"),"GUNKUL")</f>
        <v>GUNKUL</v>
      </c>
      <c r="E1235" s="3" t="s">
        <v>2537</v>
      </c>
      <c r="F1235" s="3" t="s">
        <v>970</v>
      </c>
      <c r="G1235" s="3" t="s">
        <v>12</v>
      </c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>
      <c r="A1236" s="4">
        <v>45415.0</v>
      </c>
      <c r="B1236" s="5" t="s">
        <v>2535</v>
      </c>
      <c r="C1236" s="3" t="s">
        <v>2536</v>
      </c>
      <c r="D1236" s="3" t="str">
        <f>IFERROR(__xludf.DUMMYFUNCTION("REGEXEXTRACT(C1236,""[A-Z]{2,}"")"),"GUNKUL")</f>
        <v>GUNKUL</v>
      </c>
      <c r="E1236" s="3" t="s">
        <v>2538</v>
      </c>
      <c r="F1236" s="3" t="s">
        <v>70</v>
      </c>
      <c r="G1236" s="3" t="s">
        <v>12</v>
      </c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>
      <c r="A1237" s="4">
        <v>45415.0</v>
      </c>
      <c r="B1237" s="5" t="s">
        <v>2539</v>
      </c>
      <c r="C1237" s="3" t="s">
        <v>2540</v>
      </c>
      <c r="D1237" s="3" t="s">
        <v>2541</v>
      </c>
      <c r="E1237" s="3" t="s">
        <v>353</v>
      </c>
      <c r="F1237" s="3" t="s">
        <v>268</v>
      </c>
      <c r="G1237" s="3" t="s">
        <v>84</v>
      </c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>
      <c r="A1238" s="4">
        <v>45415.0</v>
      </c>
      <c r="B1238" s="5" t="s">
        <v>2539</v>
      </c>
      <c r="C1238" s="3" t="s">
        <v>2540</v>
      </c>
      <c r="D1238" s="3" t="s">
        <v>2541</v>
      </c>
      <c r="E1238" s="3" t="s">
        <v>1070</v>
      </c>
      <c r="F1238" s="3" t="s">
        <v>2542</v>
      </c>
      <c r="G1238" s="3" t="s">
        <v>84</v>
      </c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>
      <c r="A1239" s="4">
        <v>45415.0</v>
      </c>
      <c r="B1239" s="5" t="s">
        <v>2539</v>
      </c>
      <c r="C1239" s="3" t="s">
        <v>2540</v>
      </c>
      <c r="D1239" s="3" t="s">
        <v>2541</v>
      </c>
      <c r="E1239" s="3" t="s">
        <v>44</v>
      </c>
      <c r="F1239" s="3" t="s">
        <v>1652</v>
      </c>
      <c r="G1239" s="3" t="s">
        <v>84</v>
      </c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>
      <c r="A1240" s="4">
        <v>45415.0</v>
      </c>
      <c r="B1240" s="5" t="s">
        <v>2539</v>
      </c>
      <c r="C1240" s="3" t="s">
        <v>2540</v>
      </c>
      <c r="D1240" s="3" t="s">
        <v>2541</v>
      </c>
      <c r="E1240" s="3" t="s">
        <v>1265</v>
      </c>
      <c r="F1240" s="3" t="s">
        <v>2543</v>
      </c>
      <c r="G1240" s="3" t="s">
        <v>84</v>
      </c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>
      <c r="A1241" s="4">
        <v>45415.0</v>
      </c>
      <c r="B1241" s="5" t="s">
        <v>2544</v>
      </c>
      <c r="C1241" s="3" t="s">
        <v>2545</v>
      </c>
      <c r="D1241" s="3" t="str">
        <f>IFERROR(__xludf.DUMMYFUNCTION("REGEXEXTRACT(C1241,""[A-Z]{2,}"")"),"SBNEXT")</f>
        <v>SBNEXT</v>
      </c>
      <c r="E1241" s="3" t="s">
        <v>2546</v>
      </c>
      <c r="F1241" s="3" t="s">
        <v>1940</v>
      </c>
      <c r="G1241" s="3" t="s">
        <v>84</v>
      </c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>
      <c r="A1242" s="4">
        <v>45415.0</v>
      </c>
      <c r="B1242" s="5" t="s">
        <v>2544</v>
      </c>
      <c r="C1242" s="3" t="s">
        <v>2545</v>
      </c>
      <c r="D1242" s="3" t="str">
        <f>IFERROR(__xludf.DUMMYFUNCTION("REGEXEXTRACT(C1242,""[A-Z]{2,}"")"),"SBNEXT")</f>
        <v>SBNEXT</v>
      </c>
      <c r="E1242" s="3" t="s">
        <v>2132</v>
      </c>
      <c r="F1242" s="3" t="s">
        <v>2547</v>
      </c>
      <c r="G1242" s="3" t="s">
        <v>84</v>
      </c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>
      <c r="A1243" s="4">
        <v>45415.0</v>
      </c>
      <c r="B1243" s="5" t="s">
        <v>2548</v>
      </c>
      <c r="C1243" s="3" t="s">
        <v>2549</v>
      </c>
      <c r="D1243" s="3" t="str">
        <f>IFERROR(__xludf.DUMMYFUNCTION("REGEXEXTRACT(C1243,""[A-Z]{2,}"")"),"SET")</f>
        <v>SET</v>
      </c>
      <c r="E1243" s="3" t="s">
        <v>44</v>
      </c>
      <c r="F1243" s="3" t="s">
        <v>481</v>
      </c>
      <c r="G1243" s="3" t="s">
        <v>17</v>
      </c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>
      <c r="A1244" s="4">
        <v>45415.0</v>
      </c>
      <c r="B1244" s="5" t="s">
        <v>2550</v>
      </c>
      <c r="C1244" s="3" t="s">
        <v>2551</v>
      </c>
      <c r="D1244" s="3" t="s">
        <v>2552</v>
      </c>
      <c r="E1244" s="3" t="s">
        <v>46</v>
      </c>
      <c r="F1244" s="3" t="s">
        <v>2553</v>
      </c>
      <c r="G1244" s="3" t="s">
        <v>12</v>
      </c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>
      <c r="A1245" s="4">
        <v>45415.0</v>
      </c>
      <c r="B1245" s="5" t="s">
        <v>2550</v>
      </c>
      <c r="C1245" s="3" t="s">
        <v>2551</v>
      </c>
      <c r="D1245" s="3" t="s">
        <v>2552</v>
      </c>
      <c r="E1245" s="3" t="s">
        <v>46</v>
      </c>
      <c r="F1245" s="3" t="s">
        <v>133</v>
      </c>
      <c r="G1245" s="3" t="s">
        <v>12</v>
      </c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>
      <c r="A1246" s="4">
        <v>45415.0</v>
      </c>
      <c r="B1246" s="5" t="s">
        <v>2550</v>
      </c>
      <c r="C1246" s="3" t="s">
        <v>2551</v>
      </c>
      <c r="D1246" s="3" t="s">
        <v>2552</v>
      </c>
      <c r="E1246" s="3" t="s">
        <v>2554</v>
      </c>
      <c r="F1246" s="3" t="s">
        <v>37</v>
      </c>
      <c r="G1246" s="3" t="s">
        <v>12</v>
      </c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>
      <c r="A1247" s="4">
        <v>45414.0</v>
      </c>
      <c r="B1247" s="5" t="s">
        <v>2555</v>
      </c>
      <c r="C1247" s="3" t="s">
        <v>2556</v>
      </c>
      <c r="D1247" s="3" t="str">
        <f>IFERROR(__xludf.DUMMYFUNCTION("REGEXEXTRACT(C1247,""[A-Z]{2,}"")"),"PSL")</f>
        <v>PSL</v>
      </c>
      <c r="E1247" s="3" t="s">
        <v>47</v>
      </c>
      <c r="F1247" s="3" t="s">
        <v>2557</v>
      </c>
      <c r="G1247" s="3" t="s">
        <v>12</v>
      </c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>
      <c r="A1248" s="4">
        <v>45414.0</v>
      </c>
      <c r="B1248" s="5" t="s">
        <v>2555</v>
      </c>
      <c r="C1248" s="3" t="s">
        <v>2556</v>
      </c>
      <c r="D1248" s="3" t="str">
        <f>IFERROR(__xludf.DUMMYFUNCTION("REGEXEXTRACT(C1248,""[A-Z]{2,}"")"),"PSL")</f>
        <v>PSL</v>
      </c>
      <c r="E1248" s="3" t="s">
        <v>47</v>
      </c>
      <c r="F1248" s="3" t="s">
        <v>31</v>
      </c>
      <c r="G1248" s="3" t="s">
        <v>12</v>
      </c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>
      <c r="A1249" s="4">
        <v>45414.0</v>
      </c>
      <c r="B1249" s="5" t="s">
        <v>2558</v>
      </c>
      <c r="C1249" s="3" t="s">
        <v>2559</v>
      </c>
      <c r="D1249" s="3" t="str">
        <f>IFERROR(__xludf.DUMMYFUNCTION("REGEXEXTRACT(C1249,""[A-Z]{2,}"")"),"GULF")</f>
        <v>GULF</v>
      </c>
      <c r="E1249" s="3" t="s">
        <v>2560</v>
      </c>
      <c r="F1249" s="3" t="s">
        <v>2561</v>
      </c>
      <c r="G1249" s="3" t="s">
        <v>12</v>
      </c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>
      <c r="A1250" s="4">
        <v>45414.0</v>
      </c>
      <c r="B1250" s="5" t="s">
        <v>2562</v>
      </c>
      <c r="C1250" s="3" t="s">
        <v>2563</v>
      </c>
      <c r="D1250" s="3" t="str">
        <f>IFERROR(__xludf.DUMMYFUNCTION("REGEXEXTRACT(C1250,""[A-Z]{2,}"")"),"ITC")</f>
        <v>ITC</v>
      </c>
      <c r="E1250" s="3" t="s">
        <v>47</v>
      </c>
      <c r="F1250" s="3" t="s">
        <v>133</v>
      </c>
      <c r="G1250" s="3" t="s">
        <v>12</v>
      </c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>
      <c r="A1251" s="4">
        <v>45414.0</v>
      </c>
      <c r="B1251" s="5" t="s">
        <v>2564</v>
      </c>
      <c r="C1251" s="3" t="s">
        <v>2565</v>
      </c>
      <c r="D1251" s="3" t="str">
        <f>IFERROR(__xludf.DUMMYFUNCTION("REGEXEXTRACT(C1251,""[A-Z]{2,}"")"),"LEO")</f>
        <v>LEO</v>
      </c>
      <c r="E1251" s="3" t="s">
        <v>273</v>
      </c>
      <c r="F1251" s="3" t="s">
        <v>1773</v>
      </c>
      <c r="G1251" s="3" t="s">
        <v>12</v>
      </c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>
      <c r="A1252" s="4">
        <v>45414.0</v>
      </c>
      <c r="B1252" s="5" t="s">
        <v>2566</v>
      </c>
      <c r="C1252" s="3" t="s">
        <v>2567</v>
      </c>
      <c r="D1252" s="3" t="str">
        <f>IFERROR(__xludf.DUMMYFUNCTION("REGEXEXTRACT(C1252,""[A-Z]{2,}"")"),"RATCH")</f>
        <v>RATCH</v>
      </c>
      <c r="E1252" s="3" t="s">
        <v>1952</v>
      </c>
      <c r="F1252" s="3" t="s">
        <v>2568</v>
      </c>
      <c r="G1252" s="3" t="s">
        <v>12</v>
      </c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>
      <c r="A1253" s="4">
        <v>45414.0</v>
      </c>
      <c r="B1253" s="5" t="s">
        <v>2569</v>
      </c>
      <c r="C1253" s="3" t="s">
        <v>2570</v>
      </c>
      <c r="D1253" s="3" t="str">
        <f>IFERROR(__xludf.DUMMYFUNCTION("REGEXEXTRACT(C1253,""[A-Z]{2,}"")"),"ADVANC")</f>
        <v>ADVANC</v>
      </c>
      <c r="E1253" s="3" t="s">
        <v>47</v>
      </c>
      <c r="F1253" s="3" t="s">
        <v>61</v>
      </c>
      <c r="G1253" s="3" t="s">
        <v>12</v>
      </c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>
      <c r="A1254" s="4">
        <v>45414.0</v>
      </c>
      <c r="B1254" s="5" t="s">
        <v>2571</v>
      </c>
      <c r="C1254" s="3" t="s">
        <v>2572</v>
      </c>
      <c r="D1254" s="3" t="str">
        <f>IFERROR(__xludf.DUMMYFUNCTION("REGEXEXTRACT(C1254,""[A-Z]{2,}"")"),"BJC")</f>
        <v>BJC</v>
      </c>
      <c r="E1254" s="3" t="s">
        <v>1557</v>
      </c>
      <c r="F1254" s="3" t="s">
        <v>144</v>
      </c>
      <c r="G1254" s="3" t="s">
        <v>12</v>
      </c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>
      <c r="A1255" s="4">
        <v>45414.0</v>
      </c>
      <c r="B1255" s="5" t="s">
        <v>2571</v>
      </c>
      <c r="C1255" s="3" t="s">
        <v>2572</v>
      </c>
      <c r="D1255" s="3" t="s">
        <v>1910</v>
      </c>
      <c r="E1255" s="3" t="s">
        <v>1557</v>
      </c>
      <c r="F1255" s="3" t="s">
        <v>144</v>
      </c>
      <c r="G1255" s="3" t="s">
        <v>12</v>
      </c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>
      <c r="A1256" s="4">
        <v>45414.0</v>
      </c>
      <c r="B1256" s="5" t="s">
        <v>2571</v>
      </c>
      <c r="C1256" s="3" t="s">
        <v>2572</v>
      </c>
      <c r="D1256" s="3" t="s">
        <v>778</v>
      </c>
      <c r="E1256" s="3" t="s">
        <v>1557</v>
      </c>
      <c r="F1256" s="3" t="s">
        <v>144</v>
      </c>
      <c r="G1256" s="3" t="s">
        <v>12</v>
      </c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>
      <c r="A1257" s="4">
        <v>45414.0</v>
      </c>
      <c r="B1257" s="5" t="s">
        <v>2571</v>
      </c>
      <c r="C1257" s="3" t="s">
        <v>2572</v>
      </c>
      <c r="D1257" s="3" t="s">
        <v>1911</v>
      </c>
      <c r="E1257" s="3" t="s">
        <v>1557</v>
      </c>
      <c r="F1257" s="3" t="s">
        <v>144</v>
      </c>
      <c r="G1257" s="3" t="s">
        <v>12</v>
      </c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>
      <c r="A1258" s="4">
        <v>45414.0</v>
      </c>
      <c r="B1258" s="5" t="s">
        <v>2573</v>
      </c>
      <c r="C1258" s="3" t="s">
        <v>2574</v>
      </c>
      <c r="D1258" s="3" t="str">
        <f>IFERROR(__xludf.DUMMYFUNCTION("REGEXEXTRACT(C1258,""[A-Z]{2,}"")"),"BCP")</f>
        <v>BCP</v>
      </c>
      <c r="E1258" s="3" t="s">
        <v>2575</v>
      </c>
      <c r="F1258" s="3" t="s">
        <v>2576</v>
      </c>
      <c r="G1258" s="3" t="s">
        <v>12</v>
      </c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>
      <c r="A1259" s="4">
        <v>45414.0</v>
      </c>
      <c r="B1259" s="5" t="s">
        <v>2573</v>
      </c>
      <c r="C1259" s="3" t="s">
        <v>2574</v>
      </c>
      <c r="D1259" s="3" t="str">
        <f>IFERROR(__xludf.DUMMYFUNCTION("REGEXEXTRACT(C1259,""[A-Z]{2,}"")"),"BCP")</f>
        <v>BCP</v>
      </c>
      <c r="E1259" s="3" t="s">
        <v>69</v>
      </c>
      <c r="F1259" s="3" t="s">
        <v>2577</v>
      </c>
      <c r="G1259" s="3" t="s">
        <v>12</v>
      </c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>
      <c r="A1260" s="4">
        <v>45414.0</v>
      </c>
      <c r="B1260" s="5" t="s">
        <v>2578</v>
      </c>
      <c r="C1260" s="3" t="s">
        <v>2579</v>
      </c>
      <c r="D1260" s="3" t="str">
        <f>IFERROR(__xludf.DUMMYFUNCTION("REGEXEXTRACT(C1260,""[A-Z]{2,}"")"),"TRUE")</f>
        <v>TRUE</v>
      </c>
      <c r="E1260" s="3"/>
      <c r="F1260" s="3" t="s">
        <v>61</v>
      </c>
      <c r="G1260" s="3" t="s">
        <v>12</v>
      </c>
      <c r="H1260" s="3" t="s">
        <v>44</v>
      </c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>
      <c r="A1261" s="4">
        <v>45414.0</v>
      </c>
      <c r="B1261" s="5" t="s">
        <v>2578</v>
      </c>
      <c r="C1261" s="3" t="s">
        <v>2579</v>
      </c>
      <c r="D1261" s="3" t="s">
        <v>168</v>
      </c>
      <c r="E1261" s="3" t="s">
        <v>519</v>
      </c>
      <c r="F1261" s="3" t="s">
        <v>2580</v>
      </c>
      <c r="G1261" s="3" t="s">
        <v>12</v>
      </c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>
      <c r="A1262" s="4">
        <v>45414.0</v>
      </c>
      <c r="B1262" s="5" t="s">
        <v>2581</v>
      </c>
      <c r="C1262" s="3" t="s">
        <v>2582</v>
      </c>
      <c r="D1262" s="3" t="str">
        <f>IFERROR(__xludf.DUMMYFUNCTION("REGEXEXTRACT(C1262,""[A-Z]{2,}"")"),"SPREME")</f>
        <v>SPREME</v>
      </c>
      <c r="E1262" s="3" t="s">
        <v>144</v>
      </c>
      <c r="F1262" s="3" t="s">
        <v>2583</v>
      </c>
      <c r="G1262" s="3" t="s">
        <v>12</v>
      </c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>
      <c r="A1263" s="4">
        <v>45414.0</v>
      </c>
      <c r="B1263" s="5" t="s">
        <v>2581</v>
      </c>
      <c r="C1263" s="3" t="s">
        <v>2582</v>
      </c>
      <c r="D1263" s="3" t="str">
        <f>IFERROR(__xludf.DUMMYFUNCTION("REGEXEXTRACT(C1263,""[A-Z]{2,}"")"),"SPREME")</f>
        <v>SPREME</v>
      </c>
      <c r="E1263" s="3" t="s">
        <v>95</v>
      </c>
      <c r="F1263" s="3" t="s">
        <v>63</v>
      </c>
      <c r="G1263" s="3" t="s">
        <v>12</v>
      </c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>
      <c r="A1264" s="4">
        <v>45414.0</v>
      </c>
      <c r="B1264" s="5" t="s">
        <v>2584</v>
      </c>
      <c r="C1264" s="3" t="s">
        <v>2585</v>
      </c>
      <c r="D1264" s="3" t="str">
        <f>IFERROR(__xludf.DUMMYFUNCTION("REGEXEXTRACT(C1264,""[A-Z]{2,}"")"),"AAI")</f>
        <v>AAI</v>
      </c>
      <c r="E1264" s="3"/>
      <c r="F1264" s="3" t="s">
        <v>67</v>
      </c>
      <c r="G1264" s="3" t="s">
        <v>12</v>
      </c>
      <c r="H1264" s="3" t="s">
        <v>44</v>
      </c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>
      <c r="A1265" s="4">
        <v>45414.0</v>
      </c>
      <c r="B1265" s="5" t="s">
        <v>2586</v>
      </c>
      <c r="C1265" s="3" t="s">
        <v>2587</v>
      </c>
      <c r="D1265" s="3" t="str">
        <f>IFERROR(__xludf.DUMMYFUNCTION("REGEXEXTRACT(C1265,""[A-Z]{2,}"")"),"OR")</f>
        <v>OR</v>
      </c>
      <c r="E1265" s="3" t="s">
        <v>203</v>
      </c>
      <c r="F1265" s="3" t="s">
        <v>91</v>
      </c>
      <c r="G1265" s="3" t="s">
        <v>12</v>
      </c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>
      <c r="A1266" s="4">
        <v>45413.0</v>
      </c>
      <c r="B1266" s="5" t="s">
        <v>2588</v>
      </c>
      <c r="C1266" s="3" t="s">
        <v>2589</v>
      </c>
      <c r="D1266" s="3" t="str">
        <f>IFERROR(__xludf.DUMMYFUNCTION("REGEXEXTRACT(C1266,""[A-Z]{2,}"")"),"CPF")</f>
        <v>CPF</v>
      </c>
      <c r="E1266" s="3" t="s">
        <v>421</v>
      </c>
      <c r="F1266" s="3" t="s">
        <v>708</v>
      </c>
      <c r="G1266" s="3" t="s">
        <v>12</v>
      </c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>
      <c r="A1267" s="4">
        <v>45413.0</v>
      </c>
      <c r="B1267" s="5" t="s">
        <v>2588</v>
      </c>
      <c r="C1267" s="3" t="s">
        <v>2589</v>
      </c>
      <c r="D1267" s="3" t="str">
        <f>IFERROR(__xludf.DUMMYFUNCTION("REGEXEXTRACT(C1267,""[A-Z]{2,}"")"),"CPF")</f>
        <v>CPF</v>
      </c>
      <c r="E1267" s="3" t="s">
        <v>2590</v>
      </c>
      <c r="F1267" s="3" t="s">
        <v>2591</v>
      </c>
      <c r="G1267" s="3" t="s">
        <v>12</v>
      </c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>
      <c r="A1268" s="4">
        <v>45412.0</v>
      </c>
      <c r="B1268" s="5" t="s">
        <v>2592</v>
      </c>
      <c r="C1268" s="3" t="s">
        <v>2593</v>
      </c>
      <c r="D1268" s="3" t="str">
        <f>IFERROR(__xludf.DUMMYFUNCTION("REGEXEXTRACT(C1268,""[A-Z]{2,}"")"),"TIDLOR")</f>
        <v>TIDLOR</v>
      </c>
      <c r="E1268" s="3" t="s">
        <v>503</v>
      </c>
      <c r="F1268" s="3" t="s">
        <v>58</v>
      </c>
      <c r="G1268" s="3" t="s">
        <v>12</v>
      </c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>
      <c r="A1269" s="4">
        <v>45412.0</v>
      </c>
      <c r="B1269" s="5" t="s">
        <v>2592</v>
      </c>
      <c r="C1269" s="3" t="s">
        <v>2593</v>
      </c>
      <c r="D1269" s="3" t="str">
        <f>IFERROR(__xludf.DUMMYFUNCTION("REGEXEXTRACT(C1269,""[A-Z]{2,}"")"),"TIDLOR")</f>
        <v>TIDLOR</v>
      </c>
      <c r="E1269" s="3" t="s">
        <v>314</v>
      </c>
      <c r="F1269" s="3" t="s">
        <v>55</v>
      </c>
      <c r="G1269" s="3" t="s">
        <v>12</v>
      </c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>
      <c r="A1270" s="4">
        <v>45412.0</v>
      </c>
      <c r="B1270" s="5" t="s">
        <v>2594</v>
      </c>
      <c r="C1270" s="3" t="s">
        <v>2595</v>
      </c>
      <c r="D1270" s="3" t="str">
        <f>IFERROR(__xludf.DUMMYFUNCTION("REGEXEXTRACT(C1270,""[A-Z]{2,}"")"),"MORE")</f>
        <v>MORE</v>
      </c>
      <c r="E1270" s="3" t="s">
        <v>1215</v>
      </c>
      <c r="F1270" s="3" t="s">
        <v>31</v>
      </c>
      <c r="G1270" s="3" t="s">
        <v>84</v>
      </c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>
      <c r="A1271" s="4">
        <v>45412.0</v>
      </c>
      <c r="B1271" s="5" t="s">
        <v>2596</v>
      </c>
      <c r="C1271" s="3" t="s">
        <v>2597</v>
      </c>
      <c r="D1271" s="3" t="s">
        <v>2598</v>
      </c>
      <c r="E1271" s="3" t="s">
        <v>2530</v>
      </c>
      <c r="F1271" s="3" t="s">
        <v>148</v>
      </c>
      <c r="G1271" s="3" t="s">
        <v>17</v>
      </c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>
      <c r="A1272" s="4">
        <v>45412.0</v>
      </c>
      <c r="B1272" s="5" t="s">
        <v>2599</v>
      </c>
      <c r="C1272" s="3" t="s">
        <v>2600</v>
      </c>
      <c r="D1272" s="3" t="str">
        <f>IFERROR(__xludf.DUMMYFUNCTION("REGEXEXTRACT(C1272,""[A-Z]{2,}"")"),"AMARIN")</f>
        <v>AMARIN</v>
      </c>
      <c r="E1272" s="3" t="s">
        <v>2601</v>
      </c>
      <c r="F1272" s="3" t="s">
        <v>2602</v>
      </c>
      <c r="G1272" s="3" t="s">
        <v>12</v>
      </c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>
      <c r="A1273" s="4">
        <v>45412.0</v>
      </c>
      <c r="B1273" s="5" t="s">
        <v>2603</v>
      </c>
      <c r="C1273" s="3" t="s">
        <v>2604</v>
      </c>
      <c r="D1273" s="3" t="str">
        <f>IFERROR(__xludf.DUMMYFUNCTION("REGEXEXTRACT(C1273,""[A-Z]{2,}"")"),"GGC")</f>
        <v>GGC</v>
      </c>
      <c r="E1273" s="3" t="s">
        <v>2530</v>
      </c>
      <c r="F1273" s="3" t="s">
        <v>148</v>
      </c>
      <c r="G1273" s="3" t="s">
        <v>17</v>
      </c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>
      <c r="A1274" s="4">
        <v>45412.0</v>
      </c>
      <c r="B1274" s="5" t="s">
        <v>2603</v>
      </c>
      <c r="C1274" s="3" t="s">
        <v>2604</v>
      </c>
      <c r="D1274" s="3" t="str">
        <f>IFERROR(__xludf.DUMMYFUNCTION("REGEXEXTRACT(C1274,""[A-Z]{2,}"")"),"GGC")</f>
        <v>GGC</v>
      </c>
      <c r="E1274" s="3" t="s">
        <v>2605</v>
      </c>
      <c r="F1274" s="3" t="s">
        <v>2132</v>
      </c>
      <c r="G1274" s="3" t="s">
        <v>17</v>
      </c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>
      <c r="A1275" s="4">
        <v>45412.0</v>
      </c>
      <c r="B1275" s="5" t="s">
        <v>2606</v>
      </c>
      <c r="C1275" s="3" t="s">
        <v>2607</v>
      </c>
      <c r="D1275" s="3" t="str">
        <f>IFERROR(__xludf.DUMMYFUNCTION("REGEXEXTRACT(C1275,""[A-Z]{2,}"")"),"ERW")</f>
        <v>ERW</v>
      </c>
      <c r="E1275" s="3" t="s">
        <v>1396</v>
      </c>
      <c r="F1275" s="3" t="s">
        <v>299</v>
      </c>
      <c r="G1275" s="3" t="s">
        <v>12</v>
      </c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>
      <c r="A1276" s="4">
        <v>45412.0</v>
      </c>
      <c r="B1276" s="5" t="s">
        <v>2608</v>
      </c>
      <c r="C1276" s="3" t="s">
        <v>2609</v>
      </c>
      <c r="D1276" s="3" t="str">
        <f>IFERROR(__xludf.DUMMYFUNCTION("REGEXEXTRACT(C1276,""[A-Z]{2,}"")"),"MST")</f>
        <v>MST</v>
      </c>
      <c r="E1276" s="3" t="s">
        <v>47</v>
      </c>
      <c r="F1276" s="3" t="s">
        <v>133</v>
      </c>
      <c r="G1276" s="3" t="s">
        <v>12</v>
      </c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>
      <c r="A1277" s="4">
        <v>45412.0</v>
      </c>
      <c r="B1277" s="5" t="s">
        <v>2610</v>
      </c>
      <c r="C1277" s="3" t="s">
        <v>2611</v>
      </c>
      <c r="D1277" s="3" t="str">
        <f>IFERROR(__xludf.DUMMYFUNCTION("REGEXEXTRACT(C1277,""[A-Z]{2,}"")"),"ADVANC")</f>
        <v>ADVANC</v>
      </c>
      <c r="E1277" s="3" t="s">
        <v>47</v>
      </c>
      <c r="F1277" s="3" t="s">
        <v>133</v>
      </c>
      <c r="G1277" s="3" t="s">
        <v>12</v>
      </c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>
      <c r="A1278" s="4">
        <v>45412.0</v>
      </c>
      <c r="B1278" s="5" t="s">
        <v>2612</v>
      </c>
      <c r="C1278" s="3" t="s">
        <v>2613</v>
      </c>
      <c r="D1278" s="3" t="str">
        <f>IFERROR(__xludf.DUMMYFUNCTION("REGEXEXTRACT(C1278,""[A-Z]{2,}"")"),"SET")</f>
        <v>SET</v>
      </c>
      <c r="E1278" s="3" t="s">
        <v>44</v>
      </c>
      <c r="F1278" s="3" t="s">
        <v>1813</v>
      </c>
      <c r="G1278" s="3" t="s">
        <v>17</v>
      </c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>
      <c r="A1279" s="4">
        <v>45412.0</v>
      </c>
      <c r="B1279" s="5" t="s">
        <v>2614</v>
      </c>
      <c r="C1279" s="3" t="s">
        <v>2615</v>
      </c>
      <c r="D1279" s="3" t="str">
        <f>IFERROR(__xludf.DUMMYFUNCTION("REGEXEXTRACT(C1279,""[A-Z]{2,}"")"),"KKC")</f>
        <v>KKC</v>
      </c>
      <c r="E1279" s="3" t="s">
        <v>353</v>
      </c>
      <c r="F1279" s="3" t="s">
        <v>366</v>
      </c>
      <c r="G1279" s="3" t="s">
        <v>17</v>
      </c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>
      <c r="A1280" s="4">
        <v>45412.0</v>
      </c>
      <c r="B1280" s="5" t="s">
        <v>2616</v>
      </c>
      <c r="C1280" s="3" t="s">
        <v>2617</v>
      </c>
      <c r="D1280" s="3" t="str">
        <f>IFERROR(__xludf.DUMMYFUNCTION("REGEXEXTRACT(C1280,""[A-Z]{2,}"")"),"EMC")</f>
        <v>EMC</v>
      </c>
      <c r="E1280" s="3" t="s">
        <v>148</v>
      </c>
      <c r="F1280" s="3" t="s">
        <v>2618</v>
      </c>
      <c r="G1280" s="3" t="s">
        <v>17</v>
      </c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>
      <c r="A1281" s="4">
        <v>45412.0</v>
      </c>
      <c r="B1281" s="5" t="s">
        <v>2619</v>
      </c>
      <c r="C1281" s="3" t="s">
        <v>2620</v>
      </c>
      <c r="D1281" s="3" t="str">
        <f>IFERROR(__xludf.DUMMYFUNCTION("REGEXEXTRACT(C1281,""[A-Z]{2,}"")"),"PTTEP")</f>
        <v>PTTEP</v>
      </c>
      <c r="E1281" s="3" t="s">
        <v>214</v>
      </c>
      <c r="F1281" s="3" t="s">
        <v>34</v>
      </c>
      <c r="G1281" s="3" t="s">
        <v>17</v>
      </c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>
      <c r="A1282" s="4">
        <v>45412.0</v>
      </c>
      <c r="B1282" s="5" t="s">
        <v>2621</v>
      </c>
      <c r="C1282" s="3" t="s">
        <v>2622</v>
      </c>
      <c r="D1282" s="3" t="str">
        <f>IFERROR(__xludf.DUMMYFUNCTION("REGEXEXTRACT(C1282,""[A-Z]{2,}"")"),"DELTA")</f>
        <v>DELTA</v>
      </c>
      <c r="E1282" s="3" t="s">
        <v>44</v>
      </c>
      <c r="F1282" s="3" t="s">
        <v>47</v>
      </c>
      <c r="G1282" s="3" t="s">
        <v>12</v>
      </c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>
      <c r="A1283" s="4">
        <v>45412.0</v>
      </c>
      <c r="B1283" s="5" t="s">
        <v>2623</v>
      </c>
      <c r="C1283" s="3" t="s">
        <v>2624</v>
      </c>
      <c r="D1283" s="3" t="str">
        <f>IFERROR(__xludf.DUMMYFUNCTION("REGEXEXTRACT(C1283,""[A-Z]{2,}"")"),"JAS")</f>
        <v>JAS</v>
      </c>
      <c r="E1283" s="3" t="s">
        <v>141</v>
      </c>
      <c r="F1283" s="3" t="s">
        <v>37</v>
      </c>
      <c r="G1283" s="3" t="s">
        <v>17</v>
      </c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>
      <c r="A1284" s="4">
        <v>45412.0</v>
      </c>
      <c r="B1284" s="5" t="s">
        <v>2625</v>
      </c>
      <c r="C1284" s="3" t="s">
        <v>2626</v>
      </c>
      <c r="D1284" s="3" t="str">
        <f>IFERROR(__xludf.DUMMYFUNCTION("REGEXEXTRACT(C1284,""[A-Z]{2,}"")"),"WHA")</f>
        <v>WHA</v>
      </c>
      <c r="E1284" s="3" t="s">
        <v>47</v>
      </c>
      <c r="F1284" s="3" t="s">
        <v>524</v>
      </c>
      <c r="G1284" s="3" t="s">
        <v>12</v>
      </c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>
      <c r="A1285" s="4">
        <v>45412.0</v>
      </c>
      <c r="B1285" s="5" t="s">
        <v>2627</v>
      </c>
      <c r="C1285" s="3" t="s">
        <v>2628</v>
      </c>
      <c r="D1285" s="3" t="str">
        <f>IFERROR(__xludf.DUMMYFUNCTION("REGEXEXTRACT(C1285,""[A-Z]{2,}"")"),"KBANK")</f>
        <v>KBANK</v>
      </c>
      <c r="E1285" s="3" t="s">
        <v>190</v>
      </c>
      <c r="F1285" s="3" t="s">
        <v>171</v>
      </c>
      <c r="G1285" s="3" t="s">
        <v>17</v>
      </c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>
      <c r="A1286" s="4">
        <v>45412.0</v>
      </c>
      <c r="B1286" s="5" t="s">
        <v>2629</v>
      </c>
      <c r="C1286" s="3" t="s">
        <v>2630</v>
      </c>
      <c r="D1286" s="3" t="str">
        <f>IFERROR(__xludf.DUMMYFUNCTION("REGEXEXTRACT(C1286,""[A-Z]{2,}"")"),"JR")</f>
        <v>JR</v>
      </c>
      <c r="E1286" s="3" t="s">
        <v>2059</v>
      </c>
      <c r="F1286" s="3" t="s">
        <v>2631</v>
      </c>
      <c r="G1286" s="3" t="s">
        <v>17</v>
      </c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>
      <c r="A1287" s="4">
        <v>45412.0</v>
      </c>
      <c r="B1287" s="5" t="s">
        <v>2632</v>
      </c>
      <c r="C1287" s="3" t="s">
        <v>2633</v>
      </c>
      <c r="D1287" s="3" t="str">
        <f>IFERROR(__xludf.DUMMYFUNCTION("REGEXEXTRACT(C1287,""[A-Z]{2,}"")"),"HMPRO")</f>
        <v>HMPRO</v>
      </c>
      <c r="E1287" s="3" t="s">
        <v>47</v>
      </c>
      <c r="F1287" s="3" t="s">
        <v>133</v>
      </c>
      <c r="G1287" s="3" t="s">
        <v>12</v>
      </c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>
      <c r="A1288" s="4">
        <v>45412.0</v>
      </c>
      <c r="B1288" s="5" t="s">
        <v>2634</v>
      </c>
      <c r="C1288" s="3" t="s">
        <v>2635</v>
      </c>
      <c r="D1288" s="3" t="str">
        <f>IFERROR(__xludf.DUMMYFUNCTION("REGEXEXTRACT(C1288,""[A-Z]{2,}"")"),"GDP")</f>
        <v>GDP</v>
      </c>
      <c r="E1288" s="3" t="s">
        <v>44</v>
      </c>
      <c r="F1288" s="3" t="s">
        <v>386</v>
      </c>
      <c r="G1288" s="3" t="s">
        <v>84</v>
      </c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>
      <c r="A1289" s="4">
        <v>45411.0</v>
      </c>
      <c r="B1289" s="5" t="s">
        <v>2636</v>
      </c>
      <c r="C1289" s="3" t="s">
        <v>2637</v>
      </c>
      <c r="D1289" s="3" t="str">
        <f>IFERROR(__xludf.DUMMYFUNCTION("REGEXEXTRACT(C1289,""[A-Z]{2,}"")"),"GSC")</f>
        <v>GSC</v>
      </c>
      <c r="E1289" s="3" t="s">
        <v>2638</v>
      </c>
      <c r="F1289" s="3" t="s">
        <v>2639</v>
      </c>
      <c r="G1289" s="3" t="s">
        <v>17</v>
      </c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>
      <c r="A1290" s="4">
        <v>45411.0</v>
      </c>
      <c r="B1290" s="5" t="s">
        <v>2640</v>
      </c>
      <c r="C1290" s="3" t="s">
        <v>2641</v>
      </c>
      <c r="D1290" s="3" t="str">
        <f>IFERROR(__xludf.DUMMYFUNCTION("REGEXEXTRACT(C1290,""[A-Z]{2,}"")"),"SCCC")</f>
        <v>SCCC</v>
      </c>
      <c r="E1290" s="3" t="s">
        <v>47</v>
      </c>
      <c r="F1290" s="3" t="s">
        <v>133</v>
      </c>
      <c r="G1290" s="3" t="s">
        <v>12</v>
      </c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>
      <c r="A1291" s="4">
        <v>45411.0</v>
      </c>
      <c r="B1291" s="5" t="s">
        <v>2642</v>
      </c>
      <c r="C1291" s="3" t="s">
        <v>2643</v>
      </c>
      <c r="D1291" s="3" t="str">
        <f>IFERROR(__xludf.DUMMYFUNCTION("REGEXEXTRACT(C1291,""[A-Z]{2,}"")"),"QTC")</f>
        <v>QTC</v>
      </c>
      <c r="E1291" s="3" t="s">
        <v>273</v>
      </c>
      <c r="F1291" s="3" t="s">
        <v>55</v>
      </c>
      <c r="G1291" s="3" t="s">
        <v>17</v>
      </c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>
      <c r="A1292" s="4">
        <v>45411.0</v>
      </c>
      <c r="B1292" s="5" t="s">
        <v>2644</v>
      </c>
      <c r="C1292" s="3" t="s">
        <v>2645</v>
      </c>
      <c r="D1292" s="3" t="str">
        <f>IFERROR(__xludf.DUMMYFUNCTION("REGEXEXTRACT(C1292,""[A-Z]{2,}"")"),"BGRIM")</f>
        <v>BGRIM</v>
      </c>
      <c r="E1292" s="3" t="s">
        <v>2646</v>
      </c>
      <c r="F1292" s="3" t="s">
        <v>44</v>
      </c>
      <c r="G1292" s="3" t="s">
        <v>17</v>
      </c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>
      <c r="A1293" s="4">
        <v>45411.0</v>
      </c>
      <c r="B1293" s="5" t="s">
        <v>2647</v>
      </c>
      <c r="C1293" s="3" t="s">
        <v>2648</v>
      </c>
      <c r="D1293" s="3" t="str">
        <f>IFERROR(__xludf.DUMMYFUNCTION("REGEXEXTRACT(C1293,""[A-Z]{2,}"")"),"SCCC")</f>
        <v>SCCC</v>
      </c>
      <c r="E1293" s="3" t="s">
        <v>790</v>
      </c>
      <c r="F1293" s="3" t="s">
        <v>2397</v>
      </c>
      <c r="G1293" s="3" t="s">
        <v>17</v>
      </c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>
      <c r="A1294" s="4">
        <v>45411.0</v>
      </c>
      <c r="B1294" s="5" t="s">
        <v>2649</v>
      </c>
      <c r="C1294" s="3" t="s">
        <v>2650</v>
      </c>
      <c r="D1294" s="3" t="str">
        <f>IFERROR(__xludf.DUMMYFUNCTION("REGEXEXTRACT(C1294,""[A-Z]{2,}"")"),"TOP")</f>
        <v>TOP</v>
      </c>
      <c r="E1294" s="3" t="s">
        <v>1090</v>
      </c>
      <c r="F1294" s="3" t="s">
        <v>299</v>
      </c>
      <c r="G1294" s="3" t="s">
        <v>17</v>
      </c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>
      <c r="A1295" s="4">
        <v>45411.0</v>
      </c>
      <c r="B1295" s="5" t="s">
        <v>2651</v>
      </c>
      <c r="C1295" s="3" t="s">
        <v>2652</v>
      </c>
      <c r="D1295" s="3" t="str">
        <f>IFERROR(__xludf.DUMMYFUNCTION("REGEXEXTRACT(C1295,""[A-Z]{2,}"")"),"CTW")</f>
        <v>CTW</v>
      </c>
      <c r="E1295" s="3" t="s">
        <v>104</v>
      </c>
      <c r="F1295" s="3" t="s">
        <v>181</v>
      </c>
      <c r="G1295" s="3" t="s">
        <v>17</v>
      </c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>
      <c r="A1296" s="4">
        <v>45411.0</v>
      </c>
      <c r="B1296" s="5" t="s">
        <v>2653</v>
      </c>
      <c r="C1296" s="3" t="s">
        <v>2654</v>
      </c>
      <c r="D1296" s="3" t="str">
        <f>IFERROR(__xludf.DUMMYFUNCTION("REGEXEXTRACT(C1296,""[A-Z]{2,}"")"),"TQM")</f>
        <v>TQM</v>
      </c>
      <c r="E1296" s="3" t="s">
        <v>141</v>
      </c>
      <c r="F1296" s="3" t="s">
        <v>2655</v>
      </c>
      <c r="G1296" s="3" t="s">
        <v>17</v>
      </c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>
      <c r="A1297" s="4">
        <v>45411.0</v>
      </c>
      <c r="B1297" s="5" t="s">
        <v>2656</v>
      </c>
      <c r="C1297" s="3" t="s">
        <v>2657</v>
      </c>
      <c r="D1297" s="3" t="str">
        <f>IFERROR(__xludf.DUMMYFUNCTION("REGEXEXTRACT(C1297,""[A-Z]{2,}"")"),"ITD")</f>
        <v>ITD</v>
      </c>
      <c r="E1297" s="3" t="s">
        <v>44</v>
      </c>
      <c r="F1297" s="3" t="s">
        <v>161</v>
      </c>
      <c r="G1297" s="3" t="s">
        <v>12</v>
      </c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>
      <c r="A1298" s="4">
        <v>45411.0</v>
      </c>
      <c r="B1298" s="5" t="s">
        <v>2658</v>
      </c>
      <c r="C1298" s="3" t="s">
        <v>2659</v>
      </c>
      <c r="D1298" s="3" t="str">
        <f>IFERROR(__xludf.DUMMYFUNCTION("REGEXEXTRACT(C1298,""[A-Z]{2,}"")"),"ICN")</f>
        <v>ICN</v>
      </c>
      <c r="E1298" s="3" t="s">
        <v>2660</v>
      </c>
      <c r="F1298" s="3" t="s">
        <v>274</v>
      </c>
      <c r="G1298" s="3" t="s">
        <v>17</v>
      </c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>
      <c r="A1299" s="4">
        <v>45411.0</v>
      </c>
      <c r="B1299" s="5" t="s">
        <v>2661</v>
      </c>
      <c r="C1299" s="3" t="s">
        <v>2662</v>
      </c>
      <c r="D1299" s="3" t="str">
        <f>IFERROR(__xludf.DUMMYFUNCTION("REGEXEXTRACT(C1299,""[A-Z]{2,}"")"),"BTG")</f>
        <v>BTG</v>
      </c>
      <c r="E1299" s="3" t="s">
        <v>519</v>
      </c>
      <c r="F1299" s="3" t="s">
        <v>2663</v>
      </c>
      <c r="G1299" s="3" t="s">
        <v>17</v>
      </c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>
      <c r="A1300" s="4">
        <v>45411.0</v>
      </c>
      <c r="B1300" s="5" t="s">
        <v>2664</v>
      </c>
      <c r="C1300" s="3" t="s">
        <v>2665</v>
      </c>
      <c r="D1300" s="3" t="str">
        <f>IFERROR(__xludf.DUMMYFUNCTION("REGEXEXTRACT(C1300,""[A-Z]{2,}"")"),"DELTA")</f>
        <v>DELTA</v>
      </c>
      <c r="E1300" s="3" t="s">
        <v>44</v>
      </c>
      <c r="F1300" s="3" t="s">
        <v>83</v>
      </c>
      <c r="G1300" s="3" t="s">
        <v>84</v>
      </c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>
      <c r="A1301" s="4">
        <v>45411.0</v>
      </c>
      <c r="B1301" s="5" t="s">
        <v>2666</v>
      </c>
      <c r="C1301" s="3" t="s">
        <v>2667</v>
      </c>
      <c r="D1301" s="3" t="str">
        <f>IFERROR(__xludf.DUMMYFUNCTION("REGEXEXTRACT(C1301,""[A-Z]{2,}"")"),"ETE")</f>
        <v>ETE</v>
      </c>
      <c r="E1301" s="3" t="s">
        <v>44</v>
      </c>
      <c r="F1301" s="3" t="s">
        <v>356</v>
      </c>
      <c r="G1301" s="3" t="s">
        <v>12</v>
      </c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>
      <c r="A1302" s="4">
        <v>45411.0</v>
      </c>
      <c r="B1302" s="5" t="s">
        <v>2668</v>
      </c>
      <c r="C1302" s="3" t="s">
        <v>2669</v>
      </c>
      <c r="D1302" s="3" t="str">
        <f>IFERROR(__xludf.DUMMYFUNCTION("REGEXEXTRACT(C1302,""[A-Z]{2,}"")"),"GLOBAL")</f>
        <v>GLOBAL</v>
      </c>
      <c r="E1302" s="3" t="s">
        <v>47</v>
      </c>
      <c r="F1302" s="3" t="s">
        <v>648</v>
      </c>
      <c r="G1302" s="3" t="s">
        <v>84</v>
      </c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>
      <c r="A1303" s="4">
        <v>45411.0</v>
      </c>
      <c r="B1303" s="5" t="s">
        <v>2670</v>
      </c>
      <c r="C1303" s="3" t="s">
        <v>2671</v>
      </c>
      <c r="D1303" s="3" t="str">
        <f>IFERROR(__xludf.DUMMYFUNCTION("REGEXEXTRACT(C1303,""[A-Z]{2,}"")"),"FOMC")</f>
        <v>FOMC</v>
      </c>
      <c r="E1303" s="3" t="s">
        <v>44</v>
      </c>
      <c r="F1303" s="3" t="s">
        <v>1363</v>
      </c>
      <c r="G1303" s="3" t="s">
        <v>84</v>
      </c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>
      <c r="A1304" s="4">
        <v>45408.0</v>
      </c>
      <c r="B1304" s="5" t="s">
        <v>2672</v>
      </c>
      <c r="C1304" s="3" t="s">
        <v>2673</v>
      </c>
      <c r="D1304" s="3" t="str">
        <f>IFERROR(__xludf.DUMMYFUNCTION("REGEXEXTRACT(C1304,""[A-Z]{2,}"")"),"MILL")</f>
        <v>MILL</v>
      </c>
      <c r="E1304" s="3" t="s">
        <v>519</v>
      </c>
      <c r="F1304" s="3" t="s">
        <v>299</v>
      </c>
      <c r="G1304" s="3" t="s">
        <v>17</v>
      </c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>
      <c r="A1305" s="4">
        <v>45408.0</v>
      </c>
      <c r="B1305" s="5" t="s">
        <v>2674</v>
      </c>
      <c r="C1305" s="3" t="s">
        <v>2675</v>
      </c>
      <c r="D1305" s="3" t="str">
        <f>IFERROR(__xludf.DUMMYFUNCTION("REGEXEXTRACT(C1305,""[A-Z]{2,}"")"),"COLOR")</f>
        <v>COLOR</v>
      </c>
      <c r="E1305" s="3" t="s">
        <v>104</v>
      </c>
      <c r="F1305" s="3" t="s">
        <v>314</v>
      </c>
      <c r="G1305" s="3" t="s">
        <v>17</v>
      </c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>
      <c r="A1306" s="4">
        <v>45408.0</v>
      </c>
      <c r="B1306" s="5" t="s">
        <v>2676</v>
      </c>
      <c r="C1306" s="3" t="s">
        <v>2677</v>
      </c>
      <c r="D1306" s="3" t="str">
        <f>IFERROR(__xludf.DUMMYFUNCTION("REGEXEXTRACT(C1306,""[A-Z]{2,}"")"),"STEC")</f>
        <v>STEC</v>
      </c>
      <c r="E1306" s="3" t="s">
        <v>831</v>
      </c>
      <c r="F1306" s="3" t="s">
        <v>314</v>
      </c>
      <c r="G1306" s="3" t="s">
        <v>17</v>
      </c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>
      <c r="A1307" s="4">
        <v>45408.0</v>
      </c>
      <c r="B1307" s="5" t="s">
        <v>2678</v>
      </c>
      <c r="C1307" s="3" t="s">
        <v>2679</v>
      </c>
      <c r="D1307" s="3" t="str">
        <f>IFERROR(__xludf.DUMMYFUNCTION("REGEXEXTRACT(C1307,""[A-Z]{2,}"")"),"DELTA")</f>
        <v>DELTA</v>
      </c>
      <c r="E1307" s="3" t="s">
        <v>299</v>
      </c>
      <c r="F1307" s="3" t="s">
        <v>133</v>
      </c>
      <c r="G1307" s="3" t="s">
        <v>12</v>
      </c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>
      <c r="A1308" s="4">
        <v>45408.0</v>
      </c>
      <c r="B1308" s="5" t="s">
        <v>2680</v>
      </c>
      <c r="C1308" s="3" t="s">
        <v>2681</v>
      </c>
      <c r="D1308" s="3" t="str">
        <f>IFERROR(__xludf.DUMMYFUNCTION("REGEXEXTRACT(C1308,""[A-Z]{2,}"")"),"NUSA")</f>
        <v>NUSA</v>
      </c>
      <c r="E1308" s="3" t="s">
        <v>34</v>
      </c>
      <c r="F1308" s="3" t="s">
        <v>841</v>
      </c>
      <c r="G1308" s="3" t="s">
        <v>84</v>
      </c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>
      <c r="A1309" s="4">
        <v>45408.0</v>
      </c>
      <c r="B1309" s="5" t="s">
        <v>2682</v>
      </c>
      <c r="C1309" s="3" t="s">
        <v>2683</v>
      </c>
      <c r="D1309" s="3" t="str">
        <f>IFERROR(__xludf.DUMMYFUNCTION("REGEXEXTRACT(C1309,""[A-Z]{2,}"")"),"PTTEP")</f>
        <v>PTTEP</v>
      </c>
      <c r="E1309" s="3" t="s">
        <v>44</v>
      </c>
      <c r="F1309" s="3" t="s">
        <v>47</v>
      </c>
      <c r="G1309" s="3" t="s">
        <v>12</v>
      </c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>
      <c r="A1310" s="4">
        <v>45408.0</v>
      </c>
      <c r="B1310" s="5" t="s">
        <v>2684</v>
      </c>
      <c r="C1310" s="3" t="s">
        <v>2685</v>
      </c>
      <c r="D1310" s="3" t="str">
        <f>IFERROR(__xludf.DUMMYFUNCTION("REGEXEXTRACT(C1310,""[A-Z]{2,}"")"),"JAS")</f>
        <v>JAS</v>
      </c>
      <c r="E1310" s="3" t="s">
        <v>44</v>
      </c>
      <c r="F1310" s="3" t="s">
        <v>1139</v>
      </c>
      <c r="G1310" s="3" t="s">
        <v>17</v>
      </c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>
      <c r="A1311" s="4">
        <v>45408.0</v>
      </c>
      <c r="B1311" s="5" t="s">
        <v>2686</v>
      </c>
      <c r="C1311" s="3" t="s">
        <v>2687</v>
      </c>
      <c r="D1311" s="3" t="str">
        <f>IFERROR(__xludf.DUMMYFUNCTION("REGEXEXTRACT(C1311,""[A-Z]{2,}"")"),"MAGURO")</f>
        <v>MAGURO</v>
      </c>
      <c r="E1311" s="3" t="s">
        <v>2688</v>
      </c>
      <c r="F1311" s="3" t="s">
        <v>2689</v>
      </c>
      <c r="G1311" s="3" t="s">
        <v>17</v>
      </c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>
      <c r="A1312" s="4">
        <v>45408.0</v>
      </c>
      <c r="B1312" s="5" t="s">
        <v>2690</v>
      </c>
      <c r="C1312" s="3" t="s">
        <v>2691</v>
      </c>
      <c r="D1312" s="3" t="str">
        <f>IFERROR(__xludf.DUMMYFUNCTION("REGEXEXTRACT(C1312,""[A-Z]{2,}"")"),"BJC")</f>
        <v>BJC</v>
      </c>
      <c r="E1312" s="3" t="s">
        <v>44</v>
      </c>
      <c r="F1312" s="3" t="s">
        <v>83</v>
      </c>
      <c r="G1312" s="3" t="s">
        <v>84</v>
      </c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>
      <c r="A1313" s="4">
        <v>45408.0</v>
      </c>
      <c r="B1313" s="5" t="s">
        <v>2692</v>
      </c>
      <c r="C1313" s="3" t="s">
        <v>2693</v>
      </c>
      <c r="D1313" s="3" t="str">
        <f>IFERROR(__xludf.DUMMYFUNCTION("REGEXEXTRACT(C1313,""[A-Z]{2,}"")"),"PTT")</f>
        <v>PTT</v>
      </c>
      <c r="E1313" s="3" t="s">
        <v>790</v>
      </c>
      <c r="F1313" s="3" t="s">
        <v>69</v>
      </c>
      <c r="G1313" s="3" t="s">
        <v>17</v>
      </c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>
      <c r="A1314" s="4">
        <v>45408.0</v>
      </c>
      <c r="B1314" s="5" t="s">
        <v>2694</v>
      </c>
      <c r="C1314" s="3" t="s">
        <v>2695</v>
      </c>
      <c r="D1314" s="3" t="str">
        <f>IFERROR(__xludf.DUMMYFUNCTION("REGEXEXTRACT(C1314,""[A-Z]{2,}"")"),"HFT")</f>
        <v>HFT</v>
      </c>
      <c r="E1314" s="3" t="s">
        <v>2696</v>
      </c>
      <c r="F1314" s="3" t="s">
        <v>619</v>
      </c>
      <c r="G1314" s="3" t="s">
        <v>17</v>
      </c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>
      <c r="A1315" s="4">
        <v>45408.0</v>
      </c>
      <c r="B1315" s="5" t="s">
        <v>2697</v>
      </c>
      <c r="C1315" s="3" t="s">
        <v>2698</v>
      </c>
      <c r="D1315" s="3" t="str">
        <f>IFERROR(__xludf.DUMMYFUNCTION("REGEXEXTRACT(C1315,""[A-Z]{2,}"")"),"ADVANC")</f>
        <v>ADVANC</v>
      </c>
      <c r="E1315" s="3" t="s">
        <v>543</v>
      </c>
      <c r="F1315" s="3" t="s">
        <v>40</v>
      </c>
      <c r="G1315" s="3" t="s">
        <v>17</v>
      </c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>
      <c r="A1316" s="4">
        <v>45408.0</v>
      </c>
      <c r="B1316" s="5" t="s">
        <v>2699</v>
      </c>
      <c r="C1316" s="3" t="s">
        <v>2700</v>
      </c>
      <c r="D1316" s="3" t="str">
        <f>IFERROR(__xludf.DUMMYFUNCTION("REGEXEXTRACT(C1316,""[A-Z]{2,}"")"),"GDP")</f>
        <v>GDP</v>
      </c>
      <c r="E1316" s="3" t="s">
        <v>44</v>
      </c>
      <c r="F1316" s="3" t="s">
        <v>2701</v>
      </c>
      <c r="G1316" s="3" t="s">
        <v>84</v>
      </c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>
      <c r="A1317" s="4">
        <v>45407.0</v>
      </c>
      <c r="B1317" s="5" t="s">
        <v>2702</v>
      </c>
      <c r="C1317" s="3" t="s">
        <v>2703</v>
      </c>
      <c r="D1317" s="3" t="str">
        <f>IFERROR(__xludf.DUMMYFUNCTION("REGEXEXTRACT(C1317,""[A-Z]{2,}"")"),"BH")</f>
        <v>BH</v>
      </c>
      <c r="E1317" s="3" t="s">
        <v>1643</v>
      </c>
      <c r="F1317" s="3" t="s">
        <v>753</v>
      </c>
      <c r="G1317" s="3" t="s">
        <v>17</v>
      </c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>
      <c r="A1318" s="4">
        <v>45407.0</v>
      </c>
      <c r="B1318" s="5" t="s">
        <v>2704</v>
      </c>
      <c r="C1318" s="3" t="s">
        <v>2705</v>
      </c>
      <c r="D1318" s="3" t="str">
        <f>IFERROR(__xludf.DUMMYFUNCTION("REGEXEXTRACT(C1318,""[A-Z]{2,}"")"),"PTG")</f>
        <v>PTG</v>
      </c>
      <c r="E1318" s="3" t="s">
        <v>1773</v>
      </c>
      <c r="F1318" s="3" t="s">
        <v>133</v>
      </c>
      <c r="G1318" s="3" t="s">
        <v>12</v>
      </c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>
      <c r="A1319" s="4">
        <v>45407.0</v>
      </c>
      <c r="B1319" s="5" t="s">
        <v>2706</v>
      </c>
      <c r="C1319" s="3" t="s">
        <v>2707</v>
      </c>
      <c r="D1319" s="3" t="str">
        <f>IFERROR(__xludf.DUMMYFUNCTION("REGEXEXTRACT(C1319,""[A-Z]{2,}"")"),"BCP")</f>
        <v>BCP</v>
      </c>
      <c r="E1319" s="3" t="s">
        <v>34</v>
      </c>
      <c r="F1319" s="3" t="s">
        <v>2708</v>
      </c>
      <c r="G1319" s="3" t="s">
        <v>12</v>
      </c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>
      <c r="A1320" s="4">
        <v>45407.0</v>
      </c>
      <c r="B1320" s="5" t="s">
        <v>2709</v>
      </c>
      <c r="C1320" s="3" t="s">
        <v>2710</v>
      </c>
      <c r="D1320" s="3" t="str">
        <f>IFERROR(__xludf.DUMMYFUNCTION("REGEXEXTRACT(C1320,""[A-Z]{2,}"")"),"ECF")</f>
        <v>ECF</v>
      </c>
      <c r="E1320" s="3" t="s">
        <v>25</v>
      </c>
      <c r="F1320" s="3" t="s">
        <v>2711</v>
      </c>
      <c r="G1320" s="3" t="s">
        <v>17</v>
      </c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>
      <c r="A1321" s="4">
        <v>45407.0</v>
      </c>
      <c r="B1321" s="5" t="s">
        <v>2712</v>
      </c>
      <c r="C1321" s="3" t="s">
        <v>2713</v>
      </c>
      <c r="D1321" s="3" t="str">
        <f>IFERROR(__xludf.DUMMYFUNCTION("REGEXEXTRACT(C1321,""[A-Z]{2,}"")"),"CIMBT")</f>
        <v>CIMBT</v>
      </c>
      <c r="E1321" s="3" t="s">
        <v>960</v>
      </c>
      <c r="F1321" s="3" t="s">
        <v>314</v>
      </c>
      <c r="G1321" s="3" t="s">
        <v>17</v>
      </c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>
      <c r="A1322" s="4">
        <v>45407.0</v>
      </c>
      <c r="B1322" s="5" t="s">
        <v>2714</v>
      </c>
      <c r="C1322" s="3" t="s">
        <v>2715</v>
      </c>
      <c r="D1322" s="3" t="str">
        <f>IFERROR(__xludf.DUMMYFUNCTION("REGEXEXTRACT(C1322,""[A-Z]{2,}"")"),"BCH")</f>
        <v>BCH</v>
      </c>
      <c r="E1322" s="3" t="s">
        <v>214</v>
      </c>
      <c r="F1322" s="3" t="s">
        <v>231</v>
      </c>
      <c r="G1322" s="3" t="s">
        <v>17</v>
      </c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>
      <c r="A1323" s="4">
        <v>45407.0</v>
      </c>
      <c r="B1323" s="5" t="s">
        <v>2716</v>
      </c>
      <c r="C1323" s="3" t="s">
        <v>2717</v>
      </c>
      <c r="D1323" s="3" t="str">
        <f>IFERROR(__xludf.DUMMYFUNCTION("REGEXEXTRACT(C1323,""[A-Z]{2,}"")"),"SOLAR")</f>
        <v>SOLAR</v>
      </c>
      <c r="E1323" s="3" t="s">
        <v>190</v>
      </c>
      <c r="F1323" s="3" t="s">
        <v>2718</v>
      </c>
      <c r="G1323" s="3" t="s">
        <v>17</v>
      </c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>
      <c r="A1324" s="4">
        <v>45407.0</v>
      </c>
      <c r="B1324" s="5" t="s">
        <v>2719</v>
      </c>
      <c r="C1324" s="3" t="s">
        <v>2720</v>
      </c>
      <c r="D1324" s="3" t="str">
        <f>IFERROR(__xludf.DUMMYFUNCTION("REGEXEXTRACT(C1324,""[A-Z]{2,}"")"),"TPIPP")</f>
        <v>TPIPP</v>
      </c>
      <c r="E1324" s="3" t="s">
        <v>46</v>
      </c>
      <c r="F1324" s="3" t="s">
        <v>443</v>
      </c>
      <c r="G1324" s="3" t="s">
        <v>12</v>
      </c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>
      <c r="A1325" s="4">
        <v>45407.0</v>
      </c>
      <c r="B1325" s="5" t="s">
        <v>2721</v>
      </c>
      <c r="C1325" s="3" t="s">
        <v>2722</v>
      </c>
      <c r="D1325" s="3" t="str">
        <f>IFERROR(__xludf.DUMMYFUNCTION("REGEXEXTRACT(C1325,""[A-Z]{2,}"")"),"PTTEP")</f>
        <v>PTTEP</v>
      </c>
      <c r="E1325" s="3" t="s">
        <v>34</v>
      </c>
      <c r="F1325" s="3" t="s">
        <v>457</v>
      </c>
      <c r="G1325" s="3" t="s">
        <v>84</v>
      </c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>
      <c r="A1326" s="4">
        <v>45407.0</v>
      </c>
      <c r="B1326" s="5" t="s">
        <v>2723</v>
      </c>
      <c r="C1326" s="3" t="s">
        <v>2724</v>
      </c>
      <c r="D1326" s="3" t="str">
        <f>IFERROR(__xludf.DUMMYFUNCTION("REGEXEXTRACT(C1326,""[A-Z]{2,}"")"),"XPG")</f>
        <v>XPG</v>
      </c>
      <c r="E1326" s="3" t="s">
        <v>44</v>
      </c>
      <c r="F1326" s="3" t="s">
        <v>31</v>
      </c>
      <c r="G1326" s="3" t="s">
        <v>12</v>
      </c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>
      <c r="A1327" s="4">
        <v>45407.0</v>
      </c>
      <c r="B1327" s="5" t="s">
        <v>2725</v>
      </c>
      <c r="C1327" s="3" t="s">
        <v>2726</v>
      </c>
      <c r="D1327" s="3" t="str">
        <f>IFERROR(__xludf.DUMMYFUNCTION("REGEXEXTRACT(C1327,""[A-Z]{2,}"")"),"BCP")</f>
        <v>BCP</v>
      </c>
      <c r="E1327" s="3" t="s">
        <v>960</v>
      </c>
      <c r="F1327" s="3" t="s">
        <v>181</v>
      </c>
      <c r="G1327" s="3" t="s">
        <v>17</v>
      </c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>
      <c r="A1328" s="4">
        <v>45407.0</v>
      </c>
      <c r="B1328" s="5" t="s">
        <v>2727</v>
      </c>
      <c r="C1328" s="3" t="s">
        <v>2728</v>
      </c>
      <c r="D1328" s="3" t="str">
        <f>IFERROR(__xludf.DUMMYFUNCTION("REGEXEXTRACT(C1328,""[A-Z]{2,}"")"),"ORI")</f>
        <v>ORI</v>
      </c>
      <c r="E1328" s="3" t="s">
        <v>44</v>
      </c>
      <c r="F1328" s="3" t="s">
        <v>309</v>
      </c>
      <c r="G1328" s="3" t="s">
        <v>12</v>
      </c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>
      <c r="A1329" s="4">
        <v>45407.0</v>
      </c>
      <c r="B1329" s="5" t="s">
        <v>2729</v>
      </c>
      <c r="C1329" s="3" t="s">
        <v>2730</v>
      </c>
      <c r="D1329" s="3" t="str">
        <f>IFERROR(__xludf.DUMMYFUNCTION("REGEXEXTRACT(C1329,""[A-Z]{2,}"")"),"BAFS")</f>
        <v>BAFS</v>
      </c>
      <c r="E1329" s="3" t="s">
        <v>2731</v>
      </c>
      <c r="F1329" s="3" t="s">
        <v>274</v>
      </c>
      <c r="G1329" s="3" t="s">
        <v>17</v>
      </c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>
      <c r="A1330" s="4">
        <v>45407.0</v>
      </c>
      <c r="B1330" s="5" t="s">
        <v>2732</v>
      </c>
      <c r="C1330" s="3" t="s">
        <v>2733</v>
      </c>
      <c r="D1330" s="3" t="str">
        <f>IFERROR(__xludf.DUMMYFUNCTION("REGEXEXTRACT(C1330,""[A-Z]{2,}"")"),"BH")</f>
        <v>BH</v>
      </c>
      <c r="E1330" s="3" t="s">
        <v>61</v>
      </c>
      <c r="F1330" s="3" t="s">
        <v>524</v>
      </c>
      <c r="G1330" s="3" t="s">
        <v>12</v>
      </c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>
      <c r="A1331" s="4">
        <v>45407.0</v>
      </c>
      <c r="B1331" s="5" t="s">
        <v>2734</v>
      </c>
      <c r="C1331" s="3" t="s">
        <v>2735</v>
      </c>
      <c r="D1331" s="3" t="str">
        <f>IFERROR(__xludf.DUMMYFUNCTION("REGEXEXTRACT(C1331,""[A-Z]{2,}"")"),"GDP")</f>
        <v>GDP</v>
      </c>
      <c r="E1331" s="3" t="s">
        <v>413</v>
      </c>
      <c r="F1331" s="3" t="s">
        <v>2736</v>
      </c>
      <c r="G1331" s="3" t="s">
        <v>17</v>
      </c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>
      <c r="A1332" s="4">
        <v>45407.0</v>
      </c>
      <c r="B1332" s="5" t="s">
        <v>2737</v>
      </c>
      <c r="C1332" s="3" t="s">
        <v>2738</v>
      </c>
      <c r="D1332" s="3" t="str">
        <f>IFERROR(__xludf.DUMMYFUNCTION("REGEXEXTRACT(C1332,""[A-Z]{2,}"")"),"SET")</f>
        <v>SET</v>
      </c>
      <c r="E1332" s="3" t="s">
        <v>44</v>
      </c>
      <c r="F1332" s="3" t="s">
        <v>1363</v>
      </c>
      <c r="G1332" s="3" t="s">
        <v>84</v>
      </c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>
      <c r="A1333" s="4">
        <v>45407.0</v>
      </c>
      <c r="B1333" s="5" t="s">
        <v>2737</v>
      </c>
      <c r="C1333" s="3" t="s">
        <v>2738</v>
      </c>
      <c r="D1333" s="3" t="str">
        <f>IFERROR(__xludf.DUMMYFUNCTION("REGEXEXTRACT(C1333,""[A-Z]{2,}"")"),"SET")</f>
        <v>SET</v>
      </c>
      <c r="E1333" s="3" t="s">
        <v>1809</v>
      </c>
      <c r="F1333" s="3" t="s">
        <v>2739</v>
      </c>
      <c r="G1333" s="3" t="s">
        <v>84</v>
      </c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>
      <c r="A1334" s="4">
        <v>45406.0</v>
      </c>
      <c r="B1334" s="5" t="s">
        <v>2740</v>
      </c>
      <c r="C1334" s="3" t="s">
        <v>2741</v>
      </c>
      <c r="D1334" s="3" t="str">
        <f>IFERROR(__xludf.DUMMYFUNCTION("REGEXEXTRACT(C1334,""[A-Z]{2,}"")"),"ASEFA")</f>
        <v>ASEFA</v>
      </c>
      <c r="E1334" s="3" t="s">
        <v>299</v>
      </c>
      <c r="F1334" s="3" t="s">
        <v>31</v>
      </c>
      <c r="G1334" s="3" t="s">
        <v>12</v>
      </c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>
      <c r="A1335" s="4">
        <v>45406.0</v>
      </c>
      <c r="B1335" s="5" t="s">
        <v>2742</v>
      </c>
      <c r="C1335" s="3" t="s">
        <v>2743</v>
      </c>
      <c r="D1335" s="3" t="str">
        <f>IFERROR(__xludf.DUMMYFUNCTION("REGEXEXTRACT(C1335,""[A-Z]{2,}"")"),"DCA")</f>
        <v>DCA</v>
      </c>
      <c r="E1335" s="3" t="s">
        <v>2744</v>
      </c>
      <c r="F1335" s="3" t="s">
        <v>55</v>
      </c>
      <c r="G1335" s="3" t="s">
        <v>17</v>
      </c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>
      <c r="A1336" s="4">
        <v>45406.0</v>
      </c>
      <c r="B1336" s="5" t="s">
        <v>2745</v>
      </c>
      <c r="C1336" s="3" t="s">
        <v>2746</v>
      </c>
      <c r="D1336" s="3" t="str">
        <f>IFERROR(__xludf.DUMMYFUNCTION("REGEXEXTRACT(C1336,""[A-Z]{2,}"")"),"SCC")</f>
        <v>SCC</v>
      </c>
      <c r="E1336" s="3" t="s">
        <v>47</v>
      </c>
      <c r="F1336" s="3" t="s">
        <v>386</v>
      </c>
      <c r="G1336" s="3" t="s">
        <v>84</v>
      </c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>
      <c r="A1337" s="4">
        <v>45406.0</v>
      </c>
      <c r="B1337" s="5" t="s">
        <v>2747</v>
      </c>
      <c r="C1337" s="3" t="s">
        <v>2748</v>
      </c>
      <c r="D1337" s="3" t="str">
        <f>IFERROR(__xludf.DUMMYFUNCTION("REGEXEXTRACT(C1337,""[A-Z]{2,}"")"),"BDMS")</f>
        <v>BDMS</v>
      </c>
      <c r="E1337" s="3" t="s">
        <v>104</v>
      </c>
      <c r="F1337" s="3" t="s">
        <v>314</v>
      </c>
      <c r="G1337" s="3" t="s">
        <v>17</v>
      </c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>
      <c r="A1338" s="4">
        <v>45406.0</v>
      </c>
      <c r="B1338" s="5" t="s">
        <v>2749</v>
      </c>
      <c r="C1338" s="3" t="s">
        <v>2750</v>
      </c>
      <c r="D1338" s="3" t="str">
        <f>IFERROR(__xludf.DUMMYFUNCTION("REGEXEXTRACT(C1338,""[A-Z]{2,}"")"),"PTTGC")</f>
        <v>PTTGC</v>
      </c>
      <c r="E1338" s="3" t="s">
        <v>44</v>
      </c>
      <c r="F1338" s="3" t="s">
        <v>299</v>
      </c>
      <c r="G1338" s="3" t="s">
        <v>17</v>
      </c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>
      <c r="A1339" s="4">
        <v>45406.0</v>
      </c>
      <c r="B1339" s="5" t="s">
        <v>2751</v>
      </c>
      <c r="C1339" s="3" t="s">
        <v>2752</v>
      </c>
      <c r="D1339" s="3" t="str">
        <f>IFERROR(__xludf.DUMMYFUNCTION("REGEXEXTRACT(C1339,""[A-Z]{2,}"")"),"KTB")</f>
        <v>KTB</v>
      </c>
      <c r="E1339" s="3" t="s">
        <v>44</v>
      </c>
      <c r="F1339" s="3" t="s">
        <v>2753</v>
      </c>
      <c r="G1339" s="3" t="s">
        <v>84</v>
      </c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>
      <c r="A1340" s="4">
        <v>45406.0</v>
      </c>
      <c r="B1340" s="5" t="s">
        <v>2754</v>
      </c>
      <c r="C1340" s="3" t="s">
        <v>2755</v>
      </c>
      <c r="D1340" s="3" t="str">
        <f>IFERROR(__xludf.DUMMYFUNCTION("REGEXEXTRACT(C1340,""[A-Z]{2,}"")"),"DELTA")</f>
        <v>DELTA</v>
      </c>
      <c r="E1340" s="3" t="s">
        <v>61</v>
      </c>
      <c r="F1340" s="3" t="s">
        <v>524</v>
      </c>
      <c r="G1340" s="3" t="s">
        <v>12</v>
      </c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>
      <c r="A1341" s="4">
        <v>45406.0</v>
      </c>
      <c r="B1341" s="5" t="s">
        <v>2756</v>
      </c>
      <c r="C1341" s="3" t="s">
        <v>2757</v>
      </c>
      <c r="D1341" s="3" t="str">
        <f>IFERROR(__xludf.DUMMYFUNCTION("REGEXEXTRACT(C1341,""[A-Z]{2,}"")"),"ICN")</f>
        <v>ICN</v>
      </c>
      <c r="E1341" s="3" t="s">
        <v>2101</v>
      </c>
      <c r="F1341" s="3" t="s">
        <v>1547</v>
      </c>
      <c r="G1341" s="3" t="s">
        <v>17</v>
      </c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>
      <c r="A1342" s="4">
        <v>45406.0</v>
      </c>
      <c r="B1342" s="5" t="s">
        <v>2758</v>
      </c>
      <c r="C1342" s="3" t="s">
        <v>2759</v>
      </c>
      <c r="D1342" s="3" t="str">
        <f>IFERROR(__xludf.DUMMYFUNCTION("REGEXEXTRACT(C1342,""[A-Z]{2,}"")"),"KBANK")</f>
        <v>KBANK</v>
      </c>
      <c r="E1342" s="3" t="s">
        <v>1766</v>
      </c>
      <c r="F1342" s="3" t="s">
        <v>217</v>
      </c>
      <c r="G1342" s="3" t="s">
        <v>17</v>
      </c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>
      <c r="A1343" s="4">
        <v>45406.0</v>
      </c>
      <c r="B1343" s="5" t="s">
        <v>2760</v>
      </c>
      <c r="C1343" s="3" t="s">
        <v>2761</v>
      </c>
      <c r="D1343" s="3" t="str">
        <f>IFERROR(__xludf.DUMMYFUNCTION("REGEXEXTRACT(C1343,""[A-Z]{2,}"")"),"SABUY")</f>
        <v>SABUY</v>
      </c>
      <c r="E1343" s="3" t="s">
        <v>34</v>
      </c>
      <c r="F1343" s="3" t="s">
        <v>1309</v>
      </c>
      <c r="G1343" s="3" t="s">
        <v>17</v>
      </c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>
      <c r="A1344" s="4">
        <v>45405.0</v>
      </c>
      <c r="B1344" s="5" t="s">
        <v>2762</v>
      </c>
      <c r="C1344" s="3" t="s">
        <v>2763</v>
      </c>
      <c r="D1344" s="3" t="str">
        <f>IFERROR(__xludf.DUMMYFUNCTION("REGEXEXTRACT(C1344,""[A-Z]{2,}"")"),"IRPC")</f>
        <v>IRPC</v>
      </c>
      <c r="E1344" s="3" t="s">
        <v>2764</v>
      </c>
      <c r="F1344" s="3" t="s">
        <v>1530</v>
      </c>
      <c r="G1344" s="3" t="s">
        <v>17</v>
      </c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>
      <c r="A1345" s="4">
        <v>45405.0</v>
      </c>
      <c r="B1345" s="5" t="s">
        <v>2765</v>
      </c>
      <c r="C1345" s="3" t="s">
        <v>2766</v>
      </c>
      <c r="D1345" s="3" t="str">
        <f>IFERROR(__xludf.DUMMYFUNCTION("REGEXEXTRACT(C1345,""[A-Z]{2,}"")"),"RATCH")</f>
        <v>RATCH</v>
      </c>
      <c r="E1345" s="3" t="s">
        <v>2767</v>
      </c>
      <c r="F1345" s="3" t="s">
        <v>314</v>
      </c>
      <c r="G1345" s="3" t="s">
        <v>17</v>
      </c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>
      <c r="A1346" s="4">
        <v>45405.0</v>
      </c>
      <c r="B1346" s="5" t="s">
        <v>2768</v>
      </c>
      <c r="C1346" s="3" t="s">
        <v>2769</v>
      </c>
      <c r="D1346" s="3" t="str">
        <f>IFERROR(__xludf.DUMMYFUNCTION("REGEXEXTRACT(C1346,""[A-Z]{2,}"")"),"SCG")</f>
        <v>SCG</v>
      </c>
      <c r="E1346" s="3" t="s">
        <v>2770</v>
      </c>
      <c r="F1346" s="3" t="s">
        <v>55</v>
      </c>
      <c r="G1346" s="3" t="s">
        <v>17</v>
      </c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>
      <c r="A1347" s="4">
        <v>45405.0</v>
      </c>
      <c r="B1347" s="5" t="s">
        <v>2771</v>
      </c>
      <c r="C1347" s="3" t="s">
        <v>2772</v>
      </c>
      <c r="D1347" s="3" t="str">
        <f>IFERROR(__xludf.DUMMYFUNCTION("REGEXEXTRACT(C1347,""[A-Z]{2,}"")"),"BSRC")</f>
        <v>BSRC</v>
      </c>
      <c r="E1347" s="3" t="s">
        <v>34</v>
      </c>
      <c r="F1347" s="3" t="s">
        <v>133</v>
      </c>
      <c r="G1347" s="3" t="s">
        <v>12</v>
      </c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>
      <c r="A1348" s="4">
        <v>45405.0</v>
      </c>
      <c r="B1348" s="5" t="s">
        <v>2773</v>
      </c>
      <c r="C1348" s="3" t="s">
        <v>2774</v>
      </c>
      <c r="D1348" s="3" t="str">
        <f>IFERROR(__xludf.DUMMYFUNCTION("REGEXEXTRACT(C1348,""[A-Z]{2,}"")"),"STARK")</f>
        <v>STARK</v>
      </c>
      <c r="E1348" s="3" t="s">
        <v>269</v>
      </c>
      <c r="F1348" s="3" t="s">
        <v>2775</v>
      </c>
      <c r="G1348" s="3" t="s">
        <v>84</v>
      </c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>
      <c r="A1349" s="4">
        <v>45405.0</v>
      </c>
      <c r="B1349" s="5" t="s">
        <v>2776</v>
      </c>
      <c r="C1349" s="3" t="s">
        <v>2777</v>
      </c>
      <c r="D1349" s="3" t="str">
        <f>IFERROR(__xludf.DUMMYFUNCTION("REGEXEXTRACT(C1349,""[A-Z]{2,}"")"),"NIM")</f>
        <v>NIM</v>
      </c>
      <c r="E1349" s="3" t="s">
        <v>514</v>
      </c>
      <c r="F1349" s="3" t="s">
        <v>1424</v>
      </c>
      <c r="G1349" s="3" t="s">
        <v>84</v>
      </c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>
      <c r="A1350" s="4">
        <v>45405.0</v>
      </c>
      <c r="B1350" s="5" t="s">
        <v>2778</v>
      </c>
      <c r="C1350" s="3" t="s">
        <v>2779</v>
      </c>
      <c r="D1350" s="3" t="str">
        <f>IFERROR(__xludf.DUMMYFUNCTION("REGEXEXTRACT(C1350,""[A-Z]{2,}"")"),"COCOCO")</f>
        <v>COCOCO</v>
      </c>
      <c r="E1350" s="3" t="s">
        <v>47</v>
      </c>
      <c r="F1350" s="3" t="s">
        <v>241</v>
      </c>
      <c r="G1350" s="3" t="s">
        <v>12</v>
      </c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>
      <c r="A1351" s="4">
        <v>45405.0</v>
      </c>
      <c r="B1351" s="5" t="s">
        <v>2780</v>
      </c>
      <c r="C1351" s="3" t="s">
        <v>2781</v>
      </c>
      <c r="D1351" s="3" t="str">
        <f>IFERROR(__xludf.DUMMYFUNCTION("REGEXEXTRACT(C1351,""[A-Z]{2,}"")"),"JKN")</f>
        <v>JKN</v>
      </c>
      <c r="E1351" s="3" t="s">
        <v>2782</v>
      </c>
      <c r="F1351" s="3" t="s">
        <v>2783</v>
      </c>
      <c r="G1351" s="3" t="s">
        <v>12</v>
      </c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>
      <c r="A1352" s="4">
        <v>45405.0</v>
      </c>
      <c r="B1352" s="5" t="s">
        <v>2784</v>
      </c>
      <c r="C1352" s="3" t="s">
        <v>2785</v>
      </c>
      <c r="D1352" s="3" t="str">
        <f>IFERROR(__xludf.DUMMYFUNCTION("REGEXEXTRACT(C1352,""[A-Z]{2,}"")"),"MTC")</f>
        <v>MTC</v>
      </c>
      <c r="E1352" s="3" t="s">
        <v>44</v>
      </c>
      <c r="F1352" s="3" t="s">
        <v>55</v>
      </c>
      <c r="G1352" s="3" t="s">
        <v>17</v>
      </c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>
      <c r="A1353" s="4">
        <v>45405.0</v>
      </c>
      <c r="B1353" s="5" t="s">
        <v>2786</v>
      </c>
      <c r="C1353" s="3" t="s">
        <v>2787</v>
      </c>
      <c r="D1353" s="3" t="str">
        <f>IFERROR(__xludf.DUMMYFUNCTION("REGEXEXTRACT(C1353,""[A-Z]{2,}"")"),"JKN")</f>
        <v>JKN</v>
      </c>
      <c r="E1353" s="3" t="s">
        <v>543</v>
      </c>
      <c r="F1353" s="3" t="s">
        <v>625</v>
      </c>
      <c r="G1353" s="3" t="s">
        <v>84</v>
      </c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>
      <c r="A1354" s="4">
        <v>45405.0</v>
      </c>
      <c r="B1354" s="5" t="s">
        <v>2788</v>
      </c>
      <c r="C1354" s="3" t="s">
        <v>2789</v>
      </c>
      <c r="D1354" s="3" t="str">
        <f>IFERROR(__xludf.DUMMYFUNCTION("REGEXEXTRACT(C1354,""[A-Z]{2,}"")"),"EP")</f>
        <v>EP</v>
      </c>
      <c r="E1354" s="3" t="s">
        <v>46</v>
      </c>
      <c r="F1354" s="3" t="s">
        <v>133</v>
      </c>
      <c r="G1354" s="3" t="s">
        <v>12</v>
      </c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>
      <c r="A1355" s="4">
        <v>45405.0</v>
      </c>
      <c r="B1355" s="5" t="s">
        <v>2790</v>
      </c>
      <c r="C1355" s="3" t="s">
        <v>2791</v>
      </c>
      <c r="D1355" s="3" t="str">
        <f>IFERROR(__xludf.DUMMYFUNCTION("REGEXEXTRACT(C1355,""[A-Z]{2,}"")"),"GULF")</f>
        <v>GULF</v>
      </c>
      <c r="E1355" s="3" t="s">
        <v>44</v>
      </c>
      <c r="F1355" s="3" t="s">
        <v>299</v>
      </c>
      <c r="G1355" s="3" t="s">
        <v>17</v>
      </c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>
      <c r="A1356" s="4">
        <v>45405.0</v>
      </c>
      <c r="B1356" s="5" t="s">
        <v>2792</v>
      </c>
      <c r="C1356" s="3" t="s">
        <v>2793</v>
      </c>
      <c r="D1356" s="3" t="str">
        <f>IFERROR(__xludf.DUMMYFUNCTION("REGEXEXTRACT(C1356,""[A-Z]{2,}"")"),"XPG")</f>
        <v>XPG</v>
      </c>
      <c r="E1356" s="3" t="s">
        <v>44</v>
      </c>
      <c r="F1356" s="3" t="s">
        <v>133</v>
      </c>
      <c r="G1356" s="3" t="s">
        <v>12</v>
      </c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>
      <c r="A1357" s="4">
        <v>45405.0</v>
      </c>
      <c r="B1357" s="5" t="s">
        <v>2794</v>
      </c>
      <c r="C1357" s="3" t="s">
        <v>2795</v>
      </c>
      <c r="D1357" s="3" t="str">
        <f>IFERROR(__xludf.DUMMYFUNCTION("REGEXEXTRACT(C1357,""[A-Z]{2,}"")"),"PICO")</f>
        <v>PICO</v>
      </c>
      <c r="E1357" s="3" t="s">
        <v>2101</v>
      </c>
      <c r="F1357" s="3" t="s">
        <v>24</v>
      </c>
      <c r="G1357" s="3" t="s">
        <v>84</v>
      </c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>
      <c r="A1358" s="4">
        <v>45404.0</v>
      </c>
      <c r="B1358" s="5" t="s">
        <v>2796</v>
      </c>
      <c r="C1358" s="3" t="s">
        <v>2797</v>
      </c>
      <c r="D1358" s="3" t="str">
        <f>IFERROR(__xludf.DUMMYFUNCTION("REGEXEXTRACT(C1358,""[A-Z]{2,}"")"),"CBG")</f>
        <v>CBG</v>
      </c>
      <c r="E1358" s="3" t="s">
        <v>1643</v>
      </c>
      <c r="F1358" s="3" t="s">
        <v>753</v>
      </c>
      <c r="G1358" s="3" t="s">
        <v>17</v>
      </c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>
      <c r="A1359" s="4">
        <v>45404.0</v>
      </c>
      <c r="B1359" s="5" t="s">
        <v>2798</v>
      </c>
      <c r="C1359" s="3" t="s">
        <v>2799</v>
      </c>
      <c r="D1359" s="3" t="str">
        <f>IFERROR(__xludf.DUMMYFUNCTION("REGEXEXTRACT(C1359,""[A-Z]{2,}"")"),"PRIME")</f>
        <v>PRIME</v>
      </c>
      <c r="E1359" s="3" t="s">
        <v>104</v>
      </c>
      <c r="F1359" s="3" t="s">
        <v>181</v>
      </c>
      <c r="G1359" s="3" t="s">
        <v>17</v>
      </c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>
      <c r="A1360" s="4">
        <v>45404.0</v>
      </c>
      <c r="B1360" s="5" t="s">
        <v>2800</v>
      </c>
      <c r="C1360" s="3" t="s">
        <v>2801</v>
      </c>
      <c r="D1360" s="3" t="str">
        <f>IFERROR(__xludf.DUMMYFUNCTION("REGEXEXTRACT(C1360,""[A-Z]{2,}"")"),"FLOYD")</f>
        <v>FLOYD</v>
      </c>
      <c r="E1360" s="3" t="s">
        <v>274</v>
      </c>
      <c r="F1360" s="3" t="s">
        <v>31</v>
      </c>
      <c r="G1360" s="3" t="s">
        <v>12</v>
      </c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>
      <c r="A1361" s="4">
        <v>45404.0</v>
      </c>
      <c r="B1361" s="5" t="s">
        <v>2802</v>
      </c>
      <c r="C1361" s="3" t="s">
        <v>2803</v>
      </c>
      <c r="D1361" s="3" t="str">
        <f>IFERROR(__xludf.DUMMYFUNCTION("REGEXEXTRACT(C1361,""[A-Z]{2,}"")"),"TTB")</f>
        <v>TTB</v>
      </c>
      <c r="E1361" s="3" t="s">
        <v>44</v>
      </c>
      <c r="F1361" s="3" t="s">
        <v>47</v>
      </c>
      <c r="G1361" s="3" t="s">
        <v>12</v>
      </c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>
      <c r="A1362" s="4">
        <v>45404.0</v>
      </c>
      <c r="B1362" s="5" t="s">
        <v>2804</v>
      </c>
      <c r="C1362" s="3" t="s">
        <v>2805</v>
      </c>
      <c r="D1362" s="3" t="str">
        <f>IFERROR(__xludf.DUMMYFUNCTION("REGEXEXTRACT(C1362,""[A-Z]{2,}"")"),"GULF")</f>
        <v>GULF</v>
      </c>
      <c r="E1362" s="3" t="s">
        <v>519</v>
      </c>
      <c r="F1362" s="3" t="s">
        <v>2006</v>
      </c>
      <c r="G1362" s="3" t="s">
        <v>17</v>
      </c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>
      <c r="A1363" s="4">
        <v>45404.0</v>
      </c>
      <c r="B1363" s="5" t="s">
        <v>2806</v>
      </c>
      <c r="C1363" s="3" t="s">
        <v>2807</v>
      </c>
      <c r="D1363" s="3" t="str">
        <f>IFERROR(__xludf.DUMMYFUNCTION("REGEXEXTRACT(C1363,""[A-Z]{2,}"")"),"KTB")</f>
        <v>KTB</v>
      </c>
      <c r="E1363" s="3" t="s">
        <v>1766</v>
      </c>
      <c r="F1363" s="3" t="s">
        <v>47</v>
      </c>
      <c r="G1363" s="3" t="s">
        <v>12</v>
      </c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>
      <c r="A1364" s="4">
        <v>45404.0</v>
      </c>
      <c r="B1364" s="5" t="s">
        <v>2808</v>
      </c>
      <c r="C1364" s="3" t="s">
        <v>2809</v>
      </c>
      <c r="D1364" s="3" t="s">
        <v>1054</v>
      </c>
      <c r="E1364" s="3" t="s">
        <v>44</v>
      </c>
      <c r="F1364" s="3" t="s">
        <v>61</v>
      </c>
      <c r="G1364" s="3" t="s">
        <v>12</v>
      </c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>
      <c r="A1365" s="4">
        <v>45404.0</v>
      </c>
      <c r="B1365" s="5" t="s">
        <v>2810</v>
      </c>
      <c r="C1365" s="3" t="s">
        <v>2811</v>
      </c>
      <c r="D1365" s="3" t="s">
        <v>1535</v>
      </c>
      <c r="E1365" s="3" t="s">
        <v>47</v>
      </c>
      <c r="F1365" s="3" t="s">
        <v>133</v>
      </c>
      <c r="G1365" s="3" t="s">
        <v>12</v>
      </c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>
      <c r="A1366" s="4">
        <v>45404.0</v>
      </c>
      <c r="B1366" s="5" t="s">
        <v>2812</v>
      </c>
      <c r="C1366" s="3" t="s">
        <v>2813</v>
      </c>
      <c r="D1366" s="3" t="s">
        <v>1858</v>
      </c>
      <c r="E1366" s="3" t="s">
        <v>44</v>
      </c>
      <c r="F1366" s="3" t="s">
        <v>161</v>
      </c>
      <c r="G1366" s="3" t="s">
        <v>12</v>
      </c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>
      <c r="A1367" s="4">
        <v>45404.0</v>
      </c>
      <c r="B1367" s="5" t="s">
        <v>2814</v>
      </c>
      <c r="C1367" s="3" t="s">
        <v>2815</v>
      </c>
      <c r="D1367" s="3" t="s">
        <v>2816</v>
      </c>
      <c r="E1367" s="3" t="s">
        <v>44</v>
      </c>
      <c r="F1367" s="3" t="s">
        <v>61</v>
      </c>
      <c r="G1367" s="3" t="s">
        <v>12</v>
      </c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>
      <c r="A1368" s="4">
        <v>45402.0</v>
      </c>
      <c r="B1368" s="5" t="s">
        <v>2817</v>
      </c>
      <c r="C1368" s="3" t="s">
        <v>2818</v>
      </c>
      <c r="D1368" s="3" t="s">
        <v>2819</v>
      </c>
      <c r="E1368" s="3" t="s">
        <v>519</v>
      </c>
      <c r="F1368" s="3" t="s">
        <v>2820</v>
      </c>
      <c r="G1368" s="3" t="s">
        <v>17</v>
      </c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>
      <c r="A1369" s="4">
        <v>45402.0</v>
      </c>
      <c r="B1369" s="5" t="s">
        <v>2821</v>
      </c>
      <c r="C1369" s="3" t="s">
        <v>2822</v>
      </c>
      <c r="D1369" s="3" t="s">
        <v>765</v>
      </c>
      <c r="E1369" s="3" t="s">
        <v>2823</v>
      </c>
      <c r="F1369" s="3" t="s">
        <v>386</v>
      </c>
      <c r="G1369" s="3" t="s">
        <v>12</v>
      </c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>
      <c r="A1370" s="4">
        <v>45401.0</v>
      </c>
      <c r="B1370" s="5" t="s">
        <v>2824</v>
      </c>
      <c r="C1370" s="3" t="s">
        <v>2825</v>
      </c>
      <c r="D1370" s="3" t="s">
        <v>2826</v>
      </c>
      <c r="E1370" s="3" t="s">
        <v>2827</v>
      </c>
      <c r="F1370" s="3" t="s">
        <v>181</v>
      </c>
      <c r="G1370" s="3" t="s">
        <v>17</v>
      </c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>
      <c r="A1371" s="4">
        <v>45401.0</v>
      </c>
      <c r="B1371" s="5" t="s">
        <v>2828</v>
      </c>
      <c r="C1371" s="3" t="s">
        <v>2829</v>
      </c>
      <c r="D1371" s="3" t="s">
        <v>2830</v>
      </c>
      <c r="E1371" s="3" t="s">
        <v>47</v>
      </c>
      <c r="F1371" s="3" t="s">
        <v>386</v>
      </c>
      <c r="G1371" s="3" t="s">
        <v>84</v>
      </c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>
      <c r="A1372" s="4">
        <v>45401.0</v>
      </c>
      <c r="B1372" s="5" t="s">
        <v>2828</v>
      </c>
      <c r="C1372" s="3" t="s">
        <v>2829</v>
      </c>
      <c r="D1372" s="3" t="s">
        <v>2830</v>
      </c>
      <c r="E1372" s="3" t="s">
        <v>133</v>
      </c>
      <c r="F1372" s="3" t="s">
        <v>1462</v>
      </c>
      <c r="G1372" s="3" t="s">
        <v>84</v>
      </c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>
      <c r="A1373" s="4">
        <v>45401.0</v>
      </c>
      <c r="B1373" s="5" t="s">
        <v>2831</v>
      </c>
      <c r="C1373" s="3" t="s">
        <v>2832</v>
      </c>
      <c r="D1373" s="3" t="str">
        <f>IFERROR(__xludf.DUMMYFUNCTION("REGEXEXTRACT(C1373,""[A-Z]{2,}"")"),"SET")</f>
        <v>SET</v>
      </c>
      <c r="E1373" s="3" t="s">
        <v>44</v>
      </c>
      <c r="F1373" s="3" t="s">
        <v>124</v>
      </c>
      <c r="G1373" s="3" t="s">
        <v>84</v>
      </c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>
      <c r="A1374" s="4">
        <v>45401.0</v>
      </c>
      <c r="B1374" s="5" t="s">
        <v>2833</v>
      </c>
      <c r="C1374" s="3" t="s">
        <v>2834</v>
      </c>
      <c r="D1374" s="3" t="str">
        <f>IFERROR(__xludf.DUMMYFUNCTION("REGEXEXTRACT(C1374,""[A-Z]{2,}"")"),"BBL")</f>
        <v>BBL</v>
      </c>
      <c r="E1374" s="3" t="s">
        <v>44</v>
      </c>
      <c r="F1374" s="3" t="s">
        <v>1096</v>
      </c>
      <c r="G1374" s="3" t="s">
        <v>17</v>
      </c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>
      <c r="A1375" s="4">
        <v>45401.0</v>
      </c>
      <c r="B1375" s="5" t="s">
        <v>2835</v>
      </c>
      <c r="C1375" s="3" t="s">
        <v>2836</v>
      </c>
      <c r="D1375" s="3" t="str">
        <f>IFERROR(__xludf.DUMMYFUNCTION("REGEXEXTRACT(C1375,""[A-Z]{2,}"")"),"MORE")</f>
        <v>MORE</v>
      </c>
      <c r="E1375" s="3" t="s">
        <v>2837</v>
      </c>
      <c r="F1375" s="3" t="s">
        <v>504</v>
      </c>
      <c r="G1375" s="3" t="s">
        <v>17</v>
      </c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>
      <c r="A1376" s="4">
        <v>45400.0</v>
      </c>
      <c r="B1376" s="5" t="s">
        <v>2838</v>
      </c>
      <c r="C1376" s="3" t="s">
        <v>2839</v>
      </c>
      <c r="D1376" s="3" t="str">
        <f>IFERROR(__xludf.DUMMYFUNCTION("REGEXEXTRACT(C1376,""[A-Z]{2,}"")"),"SC")</f>
        <v>SC</v>
      </c>
      <c r="E1376" s="3" t="s">
        <v>273</v>
      </c>
      <c r="F1376" s="3" t="s">
        <v>519</v>
      </c>
      <c r="G1376" s="3" t="s">
        <v>17</v>
      </c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>
      <c r="A1377" s="4">
        <v>45400.0</v>
      </c>
      <c r="B1377" s="5" t="s">
        <v>2840</v>
      </c>
      <c r="C1377" s="3" t="s">
        <v>2841</v>
      </c>
      <c r="D1377" s="3" t="str">
        <f>IFERROR(__xludf.DUMMYFUNCTION("REGEXEXTRACT(C1377,""[A-Z]{2,}"")"),"NAM")</f>
        <v>NAM</v>
      </c>
      <c r="E1377" s="3" t="s">
        <v>46</v>
      </c>
      <c r="F1377" s="3" t="s">
        <v>133</v>
      </c>
      <c r="G1377" s="3" t="s">
        <v>12</v>
      </c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>
      <c r="A1378" s="4">
        <v>45400.0</v>
      </c>
      <c r="B1378" s="5" t="s">
        <v>2842</v>
      </c>
      <c r="C1378" s="3" t="s">
        <v>2843</v>
      </c>
      <c r="D1378" s="3" t="str">
        <f>IFERROR(__xludf.DUMMYFUNCTION("REGEXEXTRACT(C1378,""[A-Z]{2,}"")"),"NUSA")</f>
        <v>NUSA</v>
      </c>
      <c r="E1378" s="3" t="s">
        <v>268</v>
      </c>
      <c r="F1378" s="3" t="s">
        <v>2844</v>
      </c>
      <c r="G1378" s="3" t="s">
        <v>17</v>
      </c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>
      <c r="A1379" s="4">
        <v>45400.0</v>
      </c>
      <c r="B1379" s="5" t="s">
        <v>2845</v>
      </c>
      <c r="C1379" s="3" t="s">
        <v>2846</v>
      </c>
      <c r="D1379" s="3" t="str">
        <f>IFERROR(__xludf.DUMMYFUNCTION("REGEXEXTRACT(C1379,""[A-Z]{2,}"")"),"SET")</f>
        <v>SET</v>
      </c>
      <c r="E1379" s="3" t="s">
        <v>44</v>
      </c>
      <c r="F1379" s="3" t="s">
        <v>2847</v>
      </c>
      <c r="G1379" s="3" t="s">
        <v>12</v>
      </c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>
      <c r="A1380" s="4">
        <v>45400.0</v>
      </c>
      <c r="B1380" s="5" t="s">
        <v>2848</v>
      </c>
      <c r="C1380" s="3" t="s">
        <v>2849</v>
      </c>
      <c r="D1380" s="3" t="str">
        <f>IFERROR(__xludf.DUMMYFUNCTION("REGEXEXTRACT(C1380,""[A-Z]{2,}"")"),"EP")</f>
        <v>EP</v>
      </c>
      <c r="E1380" s="3" t="s">
        <v>468</v>
      </c>
      <c r="F1380" s="3" t="s">
        <v>69</v>
      </c>
      <c r="G1380" s="3" t="s">
        <v>12</v>
      </c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>
      <c r="A1381" s="4">
        <v>45399.0</v>
      </c>
      <c r="B1381" s="5" t="s">
        <v>2850</v>
      </c>
      <c r="C1381" s="3" t="s">
        <v>2851</v>
      </c>
      <c r="D1381" s="3" t="str">
        <f>IFERROR(__xludf.DUMMYFUNCTION("REGEXEXTRACT(C1381,""[A-Z]{2,}"")"),"EA")</f>
        <v>EA</v>
      </c>
      <c r="E1381" s="3" t="s">
        <v>1643</v>
      </c>
      <c r="F1381" s="3" t="s">
        <v>753</v>
      </c>
      <c r="G1381" s="3" t="s">
        <v>12</v>
      </c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>
      <c r="A1382" s="4">
        <v>45399.0</v>
      </c>
      <c r="B1382" s="5" t="s">
        <v>2852</v>
      </c>
      <c r="C1382" s="3" t="s">
        <v>2853</v>
      </c>
      <c r="D1382" s="3" t="str">
        <f>IFERROR(__xludf.DUMMYFUNCTION("REGEXEXTRACT(C1382,""[A-Z]{2,}"")"),"EVER")</f>
        <v>EVER</v>
      </c>
      <c r="E1382" s="3" t="s">
        <v>98</v>
      </c>
      <c r="F1382" s="3" t="s">
        <v>2854</v>
      </c>
      <c r="G1382" s="3" t="s">
        <v>84</v>
      </c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>
      <c r="A1383" s="4">
        <v>45399.0</v>
      </c>
      <c r="B1383" s="5" t="s">
        <v>2855</v>
      </c>
      <c r="C1383" s="3" t="s">
        <v>2856</v>
      </c>
      <c r="D1383" s="3" t="str">
        <f>IFERROR(__xludf.DUMMYFUNCTION("REGEXEXTRACT(C1383,""[A-Z]{2,}"")"),"SET")</f>
        <v>SET</v>
      </c>
      <c r="E1383" s="3" t="s">
        <v>780</v>
      </c>
      <c r="F1383" s="3" t="s">
        <v>1158</v>
      </c>
      <c r="G1383" s="3" t="s">
        <v>84</v>
      </c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>
      <c r="A1384" s="4">
        <v>45399.0</v>
      </c>
      <c r="B1384" s="5" t="s">
        <v>2855</v>
      </c>
      <c r="C1384" s="3" t="s">
        <v>2856</v>
      </c>
      <c r="D1384" s="3" t="str">
        <f>IFERROR(__xludf.DUMMYFUNCTION("REGEXEXTRACT(C1384,""[A-Z]{2,}"")"),"SET")</f>
        <v>SET</v>
      </c>
      <c r="E1384" s="3" t="s">
        <v>2857</v>
      </c>
      <c r="F1384" s="3" t="s">
        <v>2858</v>
      </c>
      <c r="G1384" s="3" t="s">
        <v>84</v>
      </c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>
      <c r="A1385" s="4">
        <v>45399.0</v>
      </c>
      <c r="B1385" s="5" t="s">
        <v>2859</v>
      </c>
      <c r="C1385" s="3" t="s">
        <v>2860</v>
      </c>
      <c r="D1385" s="3" t="str">
        <f>IFERROR(__xludf.DUMMYFUNCTION("REGEXEXTRACT(C1385,""[A-Z]{2,}"")"),"STARK")</f>
        <v>STARK</v>
      </c>
      <c r="E1385" s="3" t="s">
        <v>25</v>
      </c>
      <c r="F1385" s="3" t="s">
        <v>2861</v>
      </c>
      <c r="G1385" s="3" t="s">
        <v>17</v>
      </c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>
      <c r="A1386" s="4">
        <v>45399.0</v>
      </c>
      <c r="B1386" s="5" t="s">
        <v>2862</v>
      </c>
      <c r="C1386" s="3" t="s">
        <v>2863</v>
      </c>
      <c r="D1386" s="3" t="str">
        <f>IFERROR(__xludf.DUMMYFUNCTION("REGEXEXTRACT(C1386,""[A-Z]{2,}"")"),"TOP")</f>
        <v>TOP</v>
      </c>
      <c r="E1386" s="3" t="s">
        <v>172</v>
      </c>
      <c r="F1386" s="3" t="s">
        <v>1588</v>
      </c>
      <c r="G1386" s="3" t="s">
        <v>17</v>
      </c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>
      <c r="A1387" s="4">
        <v>45399.0</v>
      </c>
      <c r="B1387" s="5" t="s">
        <v>2862</v>
      </c>
      <c r="C1387" s="3" t="s">
        <v>2863</v>
      </c>
      <c r="D1387" s="3" t="str">
        <f>IFERROR(__xludf.DUMMYFUNCTION("REGEXEXTRACT(C1387,""[A-Z]{2,}"")"),"TOP")</f>
        <v>TOP</v>
      </c>
      <c r="E1387" s="3" t="s">
        <v>1090</v>
      </c>
      <c r="F1387" s="3" t="s">
        <v>24</v>
      </c>
      <c r="G1387" s="3" t="s">
        <v>17</v>
      </c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>
      <c r="A1388" s="4">
        <v>45399.0</v>
      </c>
      <c r="B1388" s="5" t="s">
        <v>2864</v>
      </c>
      <c r="C1388" s="3" t="s">
        <v>2865</v>
      </c>
      <c r="D1388" s="3" t="str">
        <f>IFERROR(__xludf.DUMMYFUNCTION("REGEXEXTRACT(C1388,""[A-Z]{2,}"")"),"JKN")</f>
        <v>JKN</v>
      </c>
      <c r="E1388" s="3" t="s">
        <v>439</v>
      </c>
      <c r="F1388" s="3" t="s">
        <v>2866</v>
      </c>
      <c r="G1388" s="3" t="s">
        <v>17</v>
      </c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>
      <c r="A1389" s="4">
        <v>45399.0</v>
      </c>
      <c r="B1389" s="5" t="s">
        <v>2867</v>
      </c>
      <c r="C1389" s="3" t="s">
        <v>2868</v>
      </c>
      <c r="D1389" s="3" t="str">
        <f>IFERROR(__xludf.DUMMYFUNCTION("REGEXEXTRACT(C1389,""[A-Z]{2,}"")"),"TISCO")</f>
        <v>TISCO</v>
      </c>
      <c r="E1389" s="3" t="s">
        <v>47</v>
      </c>
      <c r="F1389" s="3" t="s">
        <v>386</v>
      </c>
      <c r="G1389" s="3" t="s">
        <v>84</v>
      </c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>
      <c r="A1390" s="4">
        <v>45399.0</v>
      </c>
      <c r="B1390" s="5" t="s">
        <v>2867</v>
      </c>
      <c r="C1390" s="3" t="s">
        <v>2868</v>
      </c>
      <c r="D1390" s="3" t="str">
        <f>IFERROR(__xludf.DUMMYFUNCTION("REGEXEXTRACT(C1390,""[A-Z]{2,}"")"),"TISCO")</f>
        <v>TISCO</v>
      </c>
      <c r="E1390" s="3" t="s">
        <v>46</v>
      </c>
      <c r="F1390" s="3" t="s">
        <v>578</v>
      </c>
      <c r="G1390" s="3" t="s">
        <v>84</v>
      </c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>
      <c r="A1391" s="4">
        <v>45399.0</v>
      </c>
      <c r="B1391" s="5" t="s">
        <v>2867</v>
      </c>
      <c r="C1391" s="3" t="s">
        <v>2868</v>
      </c>
      <c r="D1391" s="3" t="str">
        <f>IFERROR(__xludf.DUMMYFUNCTION("REGEXEXTRACT(C1391,""[A-Z]{2,}"")"),"TISCO")</f>
        <v>TISCO</v>
      </c>
      <c r="E1391" s="3" t="s">
        <v>147</v>
      </c>
      <c r="F1391" s="3" t="s">
        <v>2869</v>
      </c>
      <c r="G1391" s="3" t="s">
        <v>84</v>
      </c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>
      <c r="A1392" s="4">
        <v>45399.0</v>
      </c>
      <c r="B1392" s="5" t="s">
        <v>2870</v>
      </c>
      <c r="C1392" s="3" t="s">
        <v>2871</v>
      </c>
      <c r="D1392" s="3" t="str">
        <f>IFERROR(__xludf.DUMMYFUNCTION("REGEXEXTRACT(C1392,""[A-Z]{2,}"")"),"MTC")</f>
        <v>MTC</v>
      </c>
      <c r="E1392" s="3" t="s">
        <v>44</v>
      </c>
      <c r="F1392" s="3" t="s">
        <v>83</v>
      </c>
      <c r="G1392" s="3" t="s">
        <v>84</v>
      </c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>
      <c r="A1393" s="4">
        <v>45399.0</v>
      </c>
      <c r="B1393" s="5" t="s">
        <v>2870</v>
      </c>
      <c r="C1393" s="3" t="s">
        <v>2871</v>
      </c>
      <c r="D1393" s="3" t="str">
        <f>IFERROR(__xludf.DUMMYFUNCTION("REGEXEXTRACT(C1393,""[A-Z]{2,}"")"),"MTC")</f>
        <v>MTC</v>
      </c>
      <c r="E1393" s="3" t="s">
        <v>44</v>
      </c>
      <c r="F1393" s="3" t="s">
        <v>124</v>
      </c>
      <c r="G1393" s="3" t="s">
        <v>84</v>
      </c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>
      <c r="A1394" s="4">
        <v>45399.0</v>
      </c>
      <c r="B1394" s="5" t="s">
        <v>2870</v>
      </c>
      <c r="C1394" s="3" t="s">
        <v>2871</v>
      </c>
      <c r="D1394" s="3" t="str">
        <f>IFERROR(__xludf.DUMMYFUNCTION("REGEXEXTRACT(C1394,""[A-Z]{2,}"")"),"MTC")</f>
        <v>MTC</v>
      </c>
      <c r="E1394" s="3" t="s">
        <v>63</v>
      </c>
      <c r="F1394" s="3" t="s">
        <v>1037</v>
      </c>
      <c r="G1394" s="3" t="s">
        <v>84</v>
      </c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>
      <c r="A1395" s="4">
        <v>45399.0</v>
      </c>
      <c r="B1395" s="5" t="s">
        <v>2870</v>
      </c>
      <c r="C1395" s="3" t="s">
        <v>2871</v>
      </c>
      <c r="D1395" s="3" t="str">
        <f>IFERROR(__xludf.DUMMYFUNCTION("REGEXEXTRACT(C1395,""[A-Z]{2,}"")"),"MTC")</f>
        <v>MTC</v>
      </c>
      <c r="E1395" s="3" t="s">
        <v>2872</v>
      </c>
      <c r="F1395" s="3" t="s">
        <v>366</v>
      </c>
      <c r="G1395" s="3" t="s">
        <v>84</v>
      </c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>
      <c r="A1396" s="4">
        <v>45399.0</v>
      </c>
      <c r="B1396" s="5" t="s">
        <v>2873</v>
      </c>
      <c r="C1396" s="3" t="s">
        <v>2874</v>
      </c>
      <c r="D1396" s="3" t="str">
        <f>IFERROR(__xludf.DUMMYFUNCTION("REGEXEXTRACT(C1396,""[A-Z]{2,}"")"),"STARK")</f>
        <v>STARK</v>
      </c>
      <c r="E1396" s="3" t="s">
        <v>2875</v>
      </c>
      <c r="F1396" s="3" t="s">
        <v>2179</v>
      </c>
      <c r="G1396" s="3" t="s">
        <v>17</v>
      </c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>
      <c r="A1397" s="4">
        <v>45398.0</v>
      </c>
      <c r="B1397" s="5" t="s">
        <v>2876</v>
      </c>
      <c r="C1397" s="3" t="s">
        <v>2877</v>
      </c>
      <c r="D1397" s="3" t="str">
        <f>IFERROR(__xludf.DUMMYFUNCTION("REGEXEXTRACT(C1397,""[A-Z]{2,}"")"),"BDMS")</f>
        <v>BDMS</v>
      </c>
      <c r="E1397" s="3" t="s">
        <v>413</v>
      </c>
      <c r="F1397" s="3" t="s">
        <v>55</v>
      </c>
      <c r="G1397" s="3" t="s">
        <v>12</v>
      </c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>
      <c r="A1398" s="4">
        <v>45398.0</v>
      </c>
      <c r="B1398" s="5" t="s">
        <v>2876</v>
      </c>
      <c r="C1398" s="3" t="s">
        <v>2877</v>
      </c>
      <c r="D1398" s="3" t="str">
        <f>IFERROR(__xludf.DUMMYFUNCTION("REGEXEXTRACT(C1398,""[A-Z]{2,}"")"),"BDMS")</f>
        <v>BDMS</v>
      </c>
      <c r="E1398" s="3" t="s">
        <v>47</v>
      </c>
      <c r="F1398" s="3" t="s">
        <v>63</v>
      </c>
      <c r="G1398" s="3" t="s">
        <v>12</v>
      </c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>
      <c r="A1399" s="4">
        <v>45398.0</v>
      </c>
      <c r="B1399" s="5" t="s">
        <v>2878</v>
      </c>
      <c r="C1399" s="3" t="s">
        <v>2879</v>
      </c>
      <c r="D1399" s="3" t="str">
        <f>IFERROR(__xludf.DUMMYFUNCTION("REGEXEXTRACT(C1399,""[A-Z]{2,}"")"),"EA")</f>
        <v>EA</v>
      </c>
      <c r="E1399" s="3" t="s">
        <v>2880</v>
      </c>
      <c r="F1399" s="3" t="s">
        <v>519</v>
      </c>
      <c r="G1399" s="3" t="s">
        <v>12</v>
      </c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>
      <c r="A1400" s="4">
        <v>45398.0</v>
      </c>
      <c r="B1400" s="5" t="s">
        <v>2878</v>
      </c>
      <c r="C1400" s="3" t="s">
        <v>2879</v>
      </c>
      <c r="D1400" s="3" t="str">
        <f>IFERROR(__xludf.DUMMYFUNCTION("REGEXEXTRACT(C1400,""[A-Z]{2,}"")"),"EA")</f>
        <v>EA</v>
      </c>
      <c r="E1400" s="3" t="s">
        <v>338</v>
      </c>
      <c r="F1400" s="3" t="s">
        <v>31</v>
      </c>
      <c r="G1400" s="3" t="s">
        <v>12</v>
      </c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>
      <c r="A1401" s="4">
        <v>45397.0</v>
      </c>
      <c r="B1401" s="5" t="s">
        <v>2881</v>
      </c>
      <c r="C1401" s="3" t="s">
        <v>2882</v>
      </c>
      <c r="D1401" s="3" t="str">
        <f>IFERROR(__xludf.DUMMYFUNCTION("REGEXEXTRACT(C1401,""[A-Z]{2,}"")"),"SET")</f>
        <v>SET</v>
      </c>
      <c r="E1401" s="3" t="s">
        <v>2147</v>
      </c>
      <c r="F1401" s="3" t="s">
        <v>313</v>
      </c>
      <c r="G1401" s="3" t="s">
        <v>17</v>
      </c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>
      <c r="A1402" s="4">
        <v>45397.0</v>
      </c>
      <c r="B1402" s="5" t="s">
        <v>2881</v>
      </c>
      <c r="C1402" s="3" t="s">
        <v>2882</v>
      </c>
      <c r="D1402" s="3" t="str">
        <f>IFERROR(__xludf.DUMMYFUNCTION("REGEXEXTRACT(C1402,""[A-Z]{2,}"")"),"SET")</f>
        <v>SET</v>
      </c>
      <c r="E1402" s="3" t="s">
        <v>2883</v>
      </c>
      <c r="F1402" s="3" t="s">
        <v>2884</v>
      </c>
      <c r="G1402" s="3" t="s">
        <v>12</v>
      </c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>
      <c r="A1403" s="4">
        <v>45397.0</v>
      </c>
      <c r="B1403" s="5" t="s">
        <v>2885</v>
      </c>
      <c r="C1403" s="3" t="s">
        <v>2886</v>
      </c>
      <c r="D1403" s="3" t="str">
        <f>IFERROR(__xludf.DUMMYFUNCTION("REGEXEXTRACT(C1403,""[A-Z]{2,}"")"),"SETHD")</f>
        <v>SETHD</v>
      </c>
      <c r="E1403" s="3" t="s">
        <v>413</v>
      </c>
      <c r="F1403" s="3" t="s">
        <v>2887</v>
      </c>
      <c r="G1403" s="3" t="s">
        <v>12</v>
      </c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>
      <c r="A1404" s="4">
        <v>45397.0</v>
      </c>
      <c r="B1404" s="5" t="s">
        <v>2885</v>
      </c>
      <c r="C1404" s="3" t="s">
        <v>2886</v>
      </c>
      <c r="D1404" s="3" t="str">
        <f>IFERROR(__xludf.DUMMYFUNCTION("REGEXEXTRACT(C1404,""[A-Z]{2,}"")"),"SETHD")</f>
        <v>SETHD</v>
      </c>
      <c r="E1404" s="3" t="s">
        <v>135</v>
      </c>
      <c r="F1404" s="3" t="s">
        <v>309</v>
      </c>
      <c r="G1404" s="3" t="s">
        <v>12</v>
      </c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>
      <c r="A1405" s="4">
        <v>45395.0</v>
      </c>
      <c r="B1405" s="5" t="s">
        <v>2888</v>
      </c>
      <c r="C1405" s="9" t="s">
        <v>2889</v>
      </c>
      <c r="D1405" s="3" t="str">
        <f>IFERROR(__xludf.DUMMYFUNCTION("REGEXEXTRACT(C1405,""[A-Z]{2,}"")"),"ICHI")</f>
        <v>ICHI</v>
      </c>
      <c r="E1405" s="3" t="s">
        <v>47</v>
      </c>
      <c r="F1405" s="3" t="s">
        <v>309</v>
      </c>
      <c r="G1405" s="3" t="s">
        <v>12</v>
      </c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>
      <c r="A1406" s="4">
        <v>45395.0</v>
      </c>
      <c r="B1406" s="5" t="s">
        <v>2888</v>
      </c>
      <c r="C1406" s="9" t="s">
        <v>2889</v>
      </c>
      <c r="D1406" s="3" t="str">
        <f>IFERROR(__xludf.DUMMYFUNCTION("REGEXEXTRACT(C1406,""[A-Z]{2,}"")"),"ICHI")</f>
        <v>ICHI</v>
      </c>
      <c r="E1406" s="3" t="s">
        <v>651</v>
      </c>
      <c r="F1406" s="3" t="s">
        <v>133</v>
      </c>
      <c r="G1406" s="3" t="s">
        <v>12</v>
      </c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>
      <c r="A1407" s="4">
        <v>45395.0</v>
      </c>
      <c r="B1407" s="5" t="s">
        <v>2888</v>
      </c>
      <c r="C1407" s="9" t="s">
        <v>2889</v>
      </c>
      <c r="D1407" s="3" t="str">
        <f>IFERROR(__xludf.DUMMYFUNCTION("REGEXEXTRACT(C1407,""[A-Z]{2,}"")"),"ICHI")</f>
        <v>ICHI</v>
      </c>
      <c r="E1407" s="3" t="s">
        <v>1807</v>
      </c>
      <c r="F1407" s="3" t="s">
        <v>69</v>
      </c>
      <c r="G1407" s="3" t="s">
        <v>12</v>
      </c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>
      <c r="A1408" s="4">
        <v>45394.0</v>
      </c>
      <c r="B1408" s="5" t="s">
        <v>2890</v>
      </c>
      <c r="C1408" s="3" t="s">
        <v>2891</v>
      </c>
      <c r="D1408" s="3" t="str">
        <f>IFERROR(__xludf.DUMMYFUNCTION("REGEXEXTRACT(C1408,""[A-Z]{2,}"")"),"SET")</f>
        <v>SET</v>
      </c>
      <c r="E1408" s="3" t="s">
        <v>2892</v>
      </c>
      <c r="F1408" s="3" t="s">
        <v>2893</v>
      </c>
      <c r="G1408" s="3" t="s">
        <v>12</v>
      </c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>
      <c r="A1409" s="4">
        <v>45394.0</v>
      </c>
      <c r="B1409" s="5" t="s">
        <v>2890</v>
      </c>
      <c r="C1409" s="3" t="s">
        <v>2891</v>
      </c>
      <c r="D1409" s="3" t="str">
        <f>IFERROR(__xludf.DUMMYFUNCTION("REGEXEXTRACT(C1409,""[A-Z]{2,}"")"),"SET")</f>
        <v>SET</v>
      </c>
      <c r="E1409" s="3" t="s">
        <v>2894</v>
      </c>
      <c r="F1409" s="3" t="s">
        <v>2895</v>
      </c>
      <c r="G1409" s="3" t="s">
        <v>12</v>
      </c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>
      <c r="A1410" s="4">
        <v>45393.0</v>
      </c>
      <c r="B1410" s="5" t="s">
        <v>2896</v>
      </c>
      <c r="C1410" s="3" t="s">
        <v>2897</v>
      </c>
      <c r="D1410" s="3" t="str">
        <f>IFERROR(__xludf.DUMMYFUNCTION("REGEXEXTRACT(C1410,""[A-Z]{2,}"")"),"STARK")</f>
        <v>STARK</v>
      </c>
      <c r="E1410" s="3" t="s">
        <v>867</v>
      </c>
      <c r="F1410" s="3" t="s">
        <v>2898</v>
      </c>
      <c r="G1410" s="3" t="s">
        <v>84</v>
      </c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>
      <c r="A1411" s="4">
        <v>45393.0</v>
      </c>
      <c r="B1411" s="5" t="s">
        <v>2899</v>
      </c>
      <c r="C1411" s="3" t="s">
        <v>2900</v>
      </c>
      <c r="D1411" s="3" t="str">
        <f>IFERROR(__xludf.DUMMYFUNCTION("REGEXEXTRACT(C1411,""[A-Z]{2,}"")"),"CPALL")</f>
        <v>CPALL</v>
      </c>
      <c r="E1411" s="3" t="s">
        <v>413</v>
      </c>
      <c r="F1411" s="3" t="s">
        <v>2901</v>
      </c>
      <c r="G1411" s="3" t="s">
        <v>12</v>
      </c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>
      <c r="A1412" s="4">
        <v>45393.0</v>
      </c>
      <c r="B1412" s="5" t="s">
        <v>2902</v>
      </c>
      <c r="C1412" s="3" t="s">
        <v>2903</v>
      </c>
      <c r="D1412" s="3" t="str">
        <f>IFERROR(__xludf.DUMMYFUNCTION("REGEXEXTRACT(C1412,""[A-Z]{2,}"")"),"SIRI")</f>
        <v>SIRI</v>
      </c>
      <c r="E1412" s="3" t="s">
        <v>47</v>
      </c>
      <c r="F1412" s="3" t="s">
        <v>920</v>
      </c>
      <c r="G1412" s="3" t="s">
        <v>12</v>
      </c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>
      <c r="A1413" s="4">
        <v>45393.0</v>
      </c>
      <c r="B1413" s="5" t="s">
        <v>2902</v>
      </c>
      <c r="C1413" s="3" t="s">
        <v>2903</v>
      </c>
      <c r="D1413" s="3" t="str">
        <f>IFERROR(__xludf.DUMMYFUNCTION("REGEXEXTRACT(C1413,""[A-Z]{2,}"")"),"SIRI")</f>
        <v>SIRI</v>
      </c>
      <c r="E1413" s="3" t="s">
        <v>413</v>
      </c>
      <c r="F1413" s="3" t="s">
        <v>55</v>
      </c>
      <c r="G1413" s="3" t="s">
        <v>12</v>
      </c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>
      <c r="A1414" s="4">
        <v>45393.0</v>
      </c>
      <c r="B1414" s="5" t="s">
        <v>2904</v>
      </c>
      <c r="C1414" s="3" t="s">
        <v>2905</v>
      </c>
      <c r="D1414" s="3" t="str">
        <f>IFERROR(__xludf.DUMMYFUNCTION("REGEXEXTRACT(C1414,""[A-Z]{2,}"")"),"SET")</f>
        <v>SET</v>
      </c>
      <c r="E1414" s="3" t="s">
        <v>1123</v>
      </c>
      <c r="F1414" s="3" t="s">
        <v>2906</v>
      </c>
      <c r="G1414" s="3" t="s">
        <v>17</v>
      </c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>
      <c r="A1415" s="4">
        <v>45393.0</v>
      </c>
      <c r="B1415" s="5" t="s">
        <v>2904</v>
      </c>
      <c r="C1415" s="3" t="s">
        <v>2905</v>
      </c>
      <c r="D1415" s="3" t="str">
        <f>IFERROR(__xludf.DUMMYFUNCTION("REGEXEXTRACT(C1415,""[A-Z]{2,}"")"),"SET")</f>
        <v>SET</v>
      </c>
      <c r="E1415" s="3" t="s">
        <v>2907</v>
      </c>
      <c r="F1415" s="3" t="s">
        <v>2906</v>
      </c>
      <c r="G1415" s="3" t="s">
        <v>17</v>
      </c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>
      <c r="A1416" s="4">
        <v>45392.0</v>
      </c>
      <c r="B1416" s="5" t="s">
        <v>2908</v>
      </c>
      <c r="C1416" s="3" t="s">
        <v>2909</v>
      </c>
      <c r="D1416" s="3" t="str">
        <f>IFERROR(__xludf.DUMMYFUNCTION("REGEXEXTRACT(C1416,""[A-Z]{2,}"")"),"NCL")</f>
        <v>NCL</v>
      </c>
      <c r="E1416" s="3" t="s">
        <v>25</v>
      </c>
      <c r="F1416" s="3" t="s">
        <v>296</v>
      </c>
      <c r="G1416" s="3" t="s">
        <v>17</v>
      </c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>
      <c r="A1417" s="4">
        <v>45392.0</v>
      </c>
      <c r="B1417" s="5" t="s">
        <v>2908</v>
      </c>
      <c r="C1417" s="3" t="s">
        <v>2909</v>
      </c>
      <c r="D1417" s="3" t="str">
        <f>IFERROR(__xludf.DUMMYFUNCTION("REGEXEXTRACT(C1417,""[A-Z]{2,}"")"),"NCL")</f>
        <v>NCL</v>
      </c>
      <c r="E1417" s="3" t="s">
        <v>2910</v>
      </c>
      <c r="F1417" s="3" t="s">
        <v>2911</v>
      </c>
      <c r="G1417" s="3" t="s">
        <v>17</v>
      </c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>
      <c r="A1418" s="4">
        <v>45392.0</v>
      </c>
      <c r="B1418" s="5" t="s">
        <v>2912</v>
      </c>
      <c r="C1418" s="3" t="s">
        <v>2913</v>
      </c>
      <c r="D1418" s="3" t="str">
        <f>IFERROR(__xludf.DUMMYFUNCTION("REGEXEXTRACT(C1418,""[A-Z]{2,}"")"),"SET")</f>
        <v>SET</v>
      </c>
      <c r="E1418" s="3" t="s">
        <v>2914</v>
      </c>
      <c r="F1418" s="3" t="s">
        <v>2915</v>
      </c>
      <c r="G1418" s="3" t="s">
        <v>12</v>
      </c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>
      <c r="A1419" s="4">
        <v>45392.0</v>
      </c>
      <c r="B1419" s="5" t="s">
        <v>2912</v>
      </c>
      <c r="C1419" s="3" t="s">
        <v>2913</v>
      </c>
      <c r="D1419" s="3" t="str">
        <f>IFERROR(__xludf.DUMMYFUNCTION("REGEXEXTRACT(C1419,""[A-Z]{2,}"")"),"SET")</f>
        <v>SET</v>
      </c>
      <c r="E1419" s="3" t="s">
        <v>514</v>
      </c>
      <c r="F1419" s="3" t="s">
        <v>386</v>
      </c>
      <c r="G1419" s="3" t="s">
        <v>12</v>
      </c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>
      <c r="A1420" s="4">
        <v>45392.0</v>
      </c>
      <c r="B1420" s="5" t="s">
        <v>2912</v>
      </c>
      <c r="C1420" s="3" t="s">
        <v>2913</v>
      </c>
      <c r="D1420" s="3" t="str">
        <f>IFERROR(__xludf.DUMMYFUNCTION("REGEXEXTRACT(C1420,""[A-Z]{2,}"")"),"SET")</f>
        <v>SET</v>
      </c>
      <c r="E1420" s="3" t="s">
        <v>147</v>
      </c>
      <c r="F1420" s="3" t="s">
        <v>2916</v>
      </c>
      <c r="G1420" s="3" t="s">
        <v>12</v>
      </c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>
      <c r="A1421" s="4">
        <v>45392.0</v>
      </c>
      <c r="B1421" s="5" t="s">
        <v>2917</v>
      </c>
      <c r="C1421" s="3" t="s">
        <v>2918</v>
      </c>
      <c r="D1421" s="3" t="str">
        <f>IFERROR(__xludf.DUMMYFUNCTION("REGEXEXTRACT(C1421,""[A-Z]{2,}"")"),"AP")</f>
        <v>AP</v>
      </c>
      <c r="E1421" s="3" t="s">
        <v>1807</v>
      </c>
      <c r="F1421" s="3" t="s">
        <v>69</v>
      </c>
      <c r="G1421" s="3" t="s">
        <v>12</v>
      </c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>
      <c r="A1422" s="4">
        <v>45392.0</v>
      </c>
      <c r="B1422" s="5" t="s">
        <v>2917</v>
      </c>
      <c r="C1422" s="3" t="s">
        <v>2918</v>
      </c>
      <c r="D1422" s="3" t="str">
        <f>IFERROR(__xludf.DUMMYFUNCTION("REGEXEXTRACT(C1422,""[A-Z]{2,}"")"),"AP")</f>
        <v>AP</v>
      </c>
      <c r="E1422" s="3" t="s">
        <v>953</v>
      </c>
      <c r="F1422" s="3" t="s">
        <v>409</v>
      </c>
      <c r="G1422" s="3" t="s">
        <v>12</v>
      </c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>
      <c r="A1423" s="4">
        <v>45392.0</v>
      </c>
      <c r="B1423" s="5" t="s">
        <v>2917</v>
      </c>
      <c r="C1423" s="3" t="s">
        <v>2918</v>
      </c>
      <c r="D1423" s="3" t="str">
        <f>IFERROR(__xludf.DUMMYFUNCTION("REGEXEXTRACT(C1423,""[A-Z]{2,}"")"),"AP")</f>
        <v>AP</v>
      </c>
      <c r="E1423" s="3" t="s">
        <v>2919</v>
      </c>
      <c r="F1423" s="3" t="s">
        <v>2920</v>
      </c>
      <c r="G1423" s="3" t="s">
        <v>12</v>
      </c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>
      <c r="A1424" s="4">
        <v>45392.0</v>
      </c>
      <c r="B1424" s="5" t="s">
        <v>2921</v>
      </c>
      <c r="C1424" s="3" t="s">
        <v>2922</v>
      </c>
      <c r="D1424" s="3" t="str">
        <f>IFERROR(__xludf.DUMMYFUNCTION("REGEXEXTRACT(C1424,""[A-Z]{2,}"")"),"AEONTS")</f>
        <v>AEONTS</v>
      </c>
      <c r="E1424" s="3" t="s">
        <v>44</v>
      </c>
      <c r="F1424" s="3" t="s">
        <v>61</v>
      </c>
      <c r="G1424" s="3" t="s">
        <v>12</v>
      </c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>
      <c r="A1425" s="4">
        <v>45392.0</v>
      </c>
      <c r="B1425" s="5" t="s">
        <v>2921</v>
      </c>
      <c r="C1425" s="3" t="s">
        <v>2922</v>
      </c>
      <c r="D1425" s="3" t="str">
        <f>IFERROR(__xludf.DUMMYFUNCTION("REGEXEXTRACT(C1425,""[A-Z]{2,}"")"),"AEONTS")</f>
        <v>AEONTS</v>
      </c>
      <c r="E1425" s="3" t="s">
        <v>426</v>
      </c>
      <c r="F1425" s="3" t="s">
        <v>524</v>
      </c>
      <c r="G1425" s="3" t="s">
        <v>12</v>
      </c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>
      <c r="A1426" s="4">
        <v>45392.0</v>
      </c>
      <c r="B1426" s="5" t="s">
        <v>2923</v>
      </c>
      <c r="C1426" s="3" t="s">
        <v>2924</v>
      </c>
      <c r="D1426" s="3" t="str">
        <f>IFERROR(__xludf.DUMMYFUNCTION("REGEXEXTRACT(C1426,""[A-Z]{2,}"")"),"ITD")</f>
        <v>ITD</v>
      </c>
      <c r="E1426" s="3" t="s">
        <v>2108</v>
      </c>
      <c r="F1426" s="3" t="s">
        <v>2925</v>
      </c>
      <c r="G1426" s="3" t="s">
        <v>17</v>
      </c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>
      <c r="A1427" s="4">
        <v>45392.0</v>
      </c>
      <c r="B1427" s="5" t="s">
        <v>2923</v>
      </c>
      <c r="C1427" s="3" t="s">
        <v>2924</v>
      </c>
      <c r="D1427" s="3" t="str">
        <f>IFERROR(__xludf.DUMMYFUNCTION("REGEXEXTRACT(C1427,""[A-Z]{2,}"")"),"ITD")</f>
        <v>ITD</v>
      </c>
      <c r="E1427" s="3" t="s">
        <v>2108</v>
      </c>
      <c r="F1427" s="3" t="s">
        <v>1032</v>
      </c>
      <c r="G1427" s="3" t="s">
        <v>17</v>
      </c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>
      <c r="A1428" s="4">
        <v>45392.0</v>
      </c>
      <c r="B1428" s="5" t="s">
        <v>2926</v>
      </c>
      <c r="C1428" s="9" t="s">
        <v>2927</v>
      </c>
      <c r="D1428" s="3" t="str">
        <f>IFERROR(__xludf.DUMMYFUNCTION("REGEXEXTRACT(C1428,""[A-Z]{2,}"")"),"SABUY")</f>
        <v>SABUY</v>
      </c>
      <c r="E1428" s="3" t="s">
        <v>44</v>
      </c>
      <c r="F1428" s="3" t="s">
        <v>34</v>
      </c>
      <c r="G1428" s="3" t="s">
        <v>17</v>
      </c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>
      <c r="A1429" s="4">
        <v>45391.0</v>
      </c>
      <c r="B1429" s="5" t="s">
        <v>2928</v>
      </c>
      <c r="C1429" s="3" t="s">
        <v>2929</v>
      </c>
      <c r="D1429" s="3" t="str">
        <f>IFERROR(__xludf.DUMMYFUNCTION("REGEXEXTRACT(C1429,""[A-Z]{2,}"")"),"EA")</f>
        <v>EA</v>
      </c>
      <c r="E1429" s="3" t="s">
        <v>752</v>
      </c>
      <c r="F1429" s="3" t="s">
        <v>753</v>
      </c>
      <c r="G1429" s="3" t="s">
        <v>12</v>
      </c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>
      <c r="A1430" s="4">
        <v>45391.0</v>
      </c>
      <c r="B1430" s="5" t="s">
        <v>2930</v>
      </c>
      <c r="C1430" s="3" t="s">
        <v>2931</v>
      </c>
      <c r="D1430" s="3" t="str">
        <f>IFERROR(__xludf.DUMMYFUNCTION("REGEXEXTRACT(C1430,""[A-Z]{2,}"")"),"EA")</f>
        <v>EA</v>
      </c>
      <c r="E1430" s="3" t="s">
        <v>1592</v>
      </c>
      <c r="F1430" s="3" t="s">
        <v>735</v>
      </c>
      <c r="G1430" s="3" t="s">
        <v>12</v>
      </c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>
      <c r="A1431" s="4">
        <v>45391.0</v>
      </c>
      <c r="B1431" s="5" t="s">
        <v>2932</v>
      </c>
      <c r="C1431" s="3" t="s">
        <v>2933</v>
      </c>
      <c r="D1431" s="3" t="str">
        <f>IFERROR(__xludf.DUMMYFUNCTION("REGEXEXTRACT(C1431,""[A-Z]{2,}"")"),"NEO")</f>
        <v>NEO</v>
      </c>
      <c r="E1431" s="3" t="s">
        <v>2934</v>
      </c>
      <c r="F1431" s="3" t="s">
        <v>1922</v>
      </c>
      <c r="G1431" s="3" t="s">
        <v>12</v>
      </c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>
      <c r="A1432" s="4">
        <v>45391.0</v>
      </c>
      <c r="B1432" s="5" t="s">
        <v>2932</v>
      </c>
      <c r="C1432" s="3" t="s">
        <v>2933</v>
      </c>
      <c r="D1432" s="3" t="str">
        <f>IFERROR(__xludf.DUMMYFUNCTION("REGEXEXTRACT(C1432,""[A-Z]{2,}"")"),"NEO")</f>
        <v>NEO</v>
      </c>
      <c r="E1432" s="3" t="s">
        <v>1643</v>
      </c>
      <c r="F1432" s="3" t="s">
        <v>2935</v>
      </c>
      <c r="G1432" s="3" t="s">
        <v>12</v>
      </c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>
      <c r="A1433" s="4">
        <v>45391.0</v>
      </c>
      <c r="B1433" s="5" t="s">
        <v>2932</v>
      </c>
      <c r="C1433" s="3" t="s">
        <v>2933</v>
      </c>
      <c r="D1433" s="3" t="str">
        <f>IFERROR(__xludf.DUMMYFUNCTION("REGEXEXTRACT(C1433,""[A-Z]{2,}"")"),"NEO")</f>
        <v>NEO</v>
      </c>
      <c r="E1433" s="3" t="s">
        <v>190</v>
      </c>
      <c r="F1433" s="3" t="s">
        <v>191</v>
      </c>
      <c r="G1433" s="3" t="s">
        <v>12</v>
      </c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>
      <c r="A1434" s="4">
        <v>45391.0</v>
      </c>
      <c r="B1434" s="5" t="s">
        <v>2936</v>
      </c>
      <c r="C1434" s="3" t="s">
        <v>2937</v>
      </c>
      <c r="D1434" s="3" t="str">
        <f>IFERROR(__xludf.DUMMYFUNCTION("REGEXEXTRACT(C1434,""[A-Z]{2,}"")"),"SABUY")</f>
        <v>SABUY</v>
      </c>
      <c r="E1434" s="3"/>
      <c r="F1434" s="3" t="s">
        <v>524</v>
      </c>
      <c r="G1434" s="3" t="s">
        <v>12</v>
      </c>
      <c r="H1434" s="3" t="s">
        <v>44</v>
      </c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>
      <c r="A1435" s="4">
        <v>45390.0</v>
      </c>
      <c r="B1435" s="5" t="s">
        <v>2938</v>
      </c>
      <c r="C1435" s="3" t="s">
        <v>2939</v>
      </c>
      <c r="D1435" s="3" t="str">
        <f>IFERROR(__xludf.DUMMYFUNCTION("REGEXEXTRACT(C1435,""[A-Z]{2,}"")"),"SET")</f>
        <v>SET</v>
      </c>
      <c r="E1435" s="3" t="s">
        <v>2940</v>
      </c>
      <c r="F1435" s="3" t="s">
        <v>2941</v>
      </c>
      <c r="G1435" s="3" t="s">
        <v>12</v>
      </c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>
      <c r="A1436" s="4">
        <v>45388.0</v>
      </c>
      <c r="B1436" s="5" t="s">
        <v>2942</v>
      </c>
      <c r="C1436" s="3" t="s">
        <v>2943</v>
      </c>
      <c r="D1436" s="3" t="str">
        <f>IFERROR(__xludf.DUMMYFUNCTION("REGEXEXTRACT(C1436,""[A-Z]{2,}"")"),"PTTEP")</f>
        <v>PTTEP</v>
      </c>
      <c r="E1436" s="3" t="s">
        <v>519</v>
      </c>
      <c r="F1436" s="3" t="s">
        <v>2014</v>
      </c>
      <c r="G1436" s="3" t="s">
        <v>84</v>
      </c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>
      <c r="A1437" s="4">
        <v>45388.0</v>
      </c>
      <c r="B1437" s="5" t="s">
        <v>2942</v>
      </c>
      <c r="C1437" s="3" t="s">
        <v>2943</v>
      </c>
      <c r="D1437" s="3" t="str">
        <f>IFERROR(__xludf.DUMMYFUNCTION("REGEXEXTRACT(C1437,""[A-Z]{2,}"")"),"PTTEP")</f>
        <v>PTTEP</v>
      </c>
      <c r="E1437" s="3" t="s">
        <v>47</v>
      </c>
      <c r="F1437" s="3" t="s">
        <v>1152</v>
      </c>
      <c r="G1437" s="3" t="s">
        <v>17</v>
      </c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>
      <c r="A1438" s="4">
        <v>45388.0</v>
      </c>
      <c r="B1438" s="5" t="s">
        <v>2944</v>
      </c>
      <c r="C1438" s="3" t="s">
        <v>2945</v>
      </c>
      <c r="D1438" s="3" t="str">
        <f>IFERROR(__xludf.DUMMYFUNCTION("REGEXEXTRACT(C1438,""[A-Z]{2,}"")"),"PTTEP")</f>
        <v>PTTEP</v>
      </c>
      <c r="E1438" s="3" t="s">
        <v>519</v>
      </c>
      <c r="F1438" s="3" t="s">
        <v>2014</v>
      </c>
      <c r="G1438" s="3" t="s">
        <v>84</v>
      </c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>
      <c r="A1439" s="4">
        <v>45387.0</v>
      </c>
      <c r="B1439" s="5" t="s">
        <v>2946</v>
      </c>
      <c r="C1439" s="3" t="s">
        <v>2947</v>
      </c>
      <c r="D1439" s="3" t="str">
        <f>IFERROR(__xludf.DUMMYFUNCTION("REGEXEXTRACT(C1439,""[A-Z]{2,}"")"),"PTTEP")</f>
        <v>PTTEP</v>
      </c>
      <c r="E1439" s="3" t="s">
        <v>331</v>
      </c>
      <c r="F1439" s="3" t="s">
        <v>2948</v>
      </c>
      <c r="G1439" s="3" t="s">
        <v>12</v>
      </c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>
      <c r="A1440" s="4">
        <v>45387.0</v>
      </c>
      <c r="B1440" s="5" t="s">
        <v>2946</v>
      </c>
      <c r="C1440" s="3" t="s">
        <v>2947</v>
      </c>
      <c r="D1440" s="3" t="str">
        <f>IFERROR(__xludf.DUMMYFUNCTION("REGEXEXTRACT(C1440,""[A-Z]{2,}"")"),"PTTEP")</f>
        <v>PTTEP</v>
      </c>
      <c r="E1440" s="3" t="s">
        <v>1327</v>
      </c>
      <c r="F1440" s="3" t="s">
        <v>70</v>
      </c>
      <c r="G1440" s="3" t="s">
        <v>12</v>
      </c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>
      <c r="A1441" s="4">
        <v>45387.0</v>
      </c>
      <c r="B1441" s="5" t="s">
        <v>2949</v>
      </c>
      <c r="C1441" s="3" t="s">
        <v>2950</v>
      </c>
      <c r="D1441" s="3" t="str">
        <f>IFERROR(__xludf.DUMMYFUNCTION("REGEXEXTRACT(C1441,""[A-Z]{2,}"")"),"AP")</f>
        <v>AP</v>
      </c>
      <c r="E1441" s="3" t="s">
        <v>1780</v>
      </c>
      <c r="F1441" s="3" t="s">
        <v>31</v>
      </c>
      <c r="G1441" s="3" t="s">
        <v>12</v>
      </c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>
      <c r="A1442" s="4">
        <v>45387.0</v>
      </c>
      <c r="B1442" s="5" t="s">
        <v>2949</v>
      </c>
      <c r="C1442" s="3" t="s">
        <v>2950</v>
      </c>
      <c r="D1442" s="3" t="str">
        <f>IFERROR(__xludf.DUMMYFUNCTION("REGEXEXTRACT(C1442,""[A-Z]{2,}"")"),"AP")</f>
        <v>AP</v>
      </c>
      <c r="E1442" s="3" t="s">
        <v>413</v>
      </c>
      <c r="F1442" s="3" t="s">
        <v>55</v>
      </c>
      <c r="G1442" s="3" t="s">
        <v>12</v>
      </c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>
      <c r="A1443" s="4">
        <v>45387.0</v>
      </c>
      <c r="B1443" s="5" t="s">
        <v>2951</v>
      </c>
      <c r="C1443" s="3" t="s">
        <v>2952</v>
      </c>
      <c r="D1443" s="3" t="str">
        <f>IFERROR(__xludf.DUMMYFUNCTION("REGEXEXTRACT(C1443,""[A-Z]{2,}"")"),"SABUY")</f>
        <v>SABUY</v>
      </c>
      <c r="E1443" s="3" t="s">
        <v>44</v>
      </c>
      <c r="F1443" s="3" t="s">
        <v>83</v>
      </c>
      <c r="G1443" s="3" t="s">
        <v>84</v>
      </c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>
      <c r="A1444" s="4">
        <v>45387.0</v>
      </c>
      <c r="B1444" s="5" t="s">
        <v>2951</v>
      </c>
      <c r="C1444" s="3" t="s">
        <v>2952</v>
      </c>
      <c r="D1444" s="3" t="str">
        <f>IFERROR(__xludf.DUMMYFUNCTION("REGEXEXTRACT(C1444,""[A-Z]{2,}"")"),"SABUY")</f>
        <v>SABUY</v>
      </c>
      <c r="E1444" s="3" t="s">
        <v>1063</v>
      </c>
      <c r="F1444" s="3" t="s">
        <v>567</v>
      </c>
      <c r="G1444" s="3" t="s">
        <v>84</v>
      </c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>
      <c r="A1445" s="4">
        <v>45387.0</v>
      </c>
      <c r="B1445" s="5" t="s">
        <v>2953</v>
      </c>
      <c r="C1445" s="3" t="s">
        <v>2954</v>
      </c>
      <c r="D1445" s="3" t="str">
        <f>IFERROR(__xludf.DUMMYFUNCTION("REGEXEXTRACT(C1445,""[A-Z]{2,}"")"),"SABUY")</f>
        <v>SABUY</v>
      </c>
      <c r="E1445" s="3" t="s">
        <v>519</v>
      </c>
      <c r="F1445" s="3" t="s">
        <v>1070</v>
      </c>
      <c r="G1445" s="3" t="s">
        <v>84</v>
      </c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>
      <c r="A1446" s="4">
        <v>45387.0</v>
      </c>
      <c r="B1446" s="5" t="s">
        <v>2951</v>
      </c>
      <c r="C1446" s="3" t="s">
        <v>2954</v>
      </c>
      <c r="D1446" s="3" t="str">
        <f>IFERROR(__xludf.DUMMYFUNCTION("REGEXEXTRACT(C1446,""[A-Z]{2,}"")"),"SABUY")</f>
        <v>SABUY</v>
      </c>
      <c r="E1446" s="3" t="s">
        <v>465</v>
      </c>
      <c r="F1446" s="3" t="s">
        <v>105</v>
      </c>
      <c r="G1446" s="3" t="s">
        <v>84</v>
      </c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>
      <c r="A1447" s="4">
        <v>45387.0</v>
      </c>
      <c r="B1447" s="5" t="s">
        <v>2951</v>
      </c>
      <c r="C1447" s="3" t="s">
        <v>2954</v>
      </c>
      <c r="D1447" s="3" t="str">
        <f>IFERROR(__xludf.DUMMYFUNCTION("REGEXEXTRACT(C1447,""[A-Z]{2,}"")"),"SABUY")</f>
        <v>SABUY</v>
      </c>
      <c r="E1447" s="3" t="s">
        <v>459</v>
      </c>
      <c r="F1447" s="3" t="s">
        <v>63</v>
      </c>
      <c r="G1447" s="3" t="s">
        <v>84</v>
      </c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>
      <c r="A1448" s="4">
        <v>45386.0</v>
      </c>
      <c r="B1448" s="5" t="s">
        <v>2955</v>
      </c>
      <c r="C1448" s="9" t="s">
        <v>2956</v>
      </c>
      <c r="D1448" s="3" t="str">
        <f>IFERROR(__xludf.DUMMYFUNCTION("REGEXEXTRACT(C1448,""[A-Z]{2,}"")"),"SABUY")</f>
        <v>SABUY</v>
      </c>
      <c r="E1448" s="3" t="s">
        <v>104</v>
      </c>
      <c r="F1448" s="3" t="s">
        <v>181</v>
      </c>
      <c r="G1448" s="3" t="s">
        <v>17</v>
      </c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>
      <c r="A1449" s="4">
        <v>45386.0</v>
      </c>
      <c r="B1449" s="5" t="s">
        <v>2957</v>
      </c>
      <c r="C1449" s="3" t="s">
        <v>2958</v>
      </c>
      <c r="D1449" s="3" t="str">
        <f>IFERROR(__xludf.DUMMYFUNCTION("REGEXEXTRACT(C1449,""[A-Z]{2,}"")"),"MGI")</f>
        <v>MGI</v>
      </c>
      <c r="E1449" s="3"/>
      <c r="F1449" s="3" t="s">
        <v>83</v>
      </c>
      <c r="G1449" s="3" t="s">
        <v>84</v>
      </c>
      <c r="H1449" s="3" t="s">
        <v>44</v>
      </c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>
      <c r="A1450" s="4">
        <v>45386.0</v>
      </c>
      <c r="B1450" s="5" t="s">
        <v>2959</v>
      </c>
      <c r="C1450" s="3" t="s">
        <v>2960</v>
      </c>
      <c r="D1450" s="3" t="str">
        <f>IFERROR(__xludf.DUMMYFUNCTION("REGEXEXTRACT(C1450,""[A-Z]{2,}"")"),"STARK")</f>
        <v>STARK</v>
      </c>
      <c r="E1450" s="3" t="s">
        <v>1743</v>
      </c>
      <c r="F1450" s="3" t="s">
        <v>2961</v>
      </c>
      <c r="G1450" s="3" t="s">
        <v>17</v>
      </c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>
      <c r="A1451" s="4">
        <v>45386.0</v>
      </c>
      <c r="B1451" s="5" t="s">
        <v>2962</v>
      </c>
      <c r="C1451" s="3" t="s">
        <v>2963</v>
      </c>
      <c r="D1451" s="3" t="str">
        <f>IFERROR(__xludf.DUMMYFUNCTION("REGEXEXTRACT(C1451,""[A-Z]{2,}"")"),"SABUY")</f>
        <v>SABUY</v>
      </c>
      <c r="E1451" s="3" t="s">
        <v>44</v>
      </c>
      <c r="F1451" s="3" t="s">
        <v>124</v>
      </c>
      <c r="G1451" s="3" t="s">
        <v>84</v>
      </c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>
      <c r="A1452" s="4">
        <v>45386.0</v>
      </c>
      <c r="B1452" s="5" t="s">
        <v>2964</v>
      </c>
      <c r="C1452" s="3" t="s">
        <v>2965</v>
      </c>
      <c r="D1452" s="3" t="str">
        <f>IFERROR(__xludf.DUMMYFUNCTION("REGEXEXTRACT(C1452,""[A-Z]{2,}"")"),"MALEE")</f>
        <v>MALEE</v>
      </c>
      <c r="E1452" s="3" t="s">
        <v>338</v>
      </c>
      <c r="F1452" s="3" t="s">
        <v>133</v>
      </c>
      <c r="G1452" s="3" t="s">
        <v>12</v>
      </c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>
      <c r="A1453" s="4">
        <v>45386.0</v>
      </c>
      <c r="B1453" s="5" t="s">
        <v>2964</v>
      </c>
      <c r="C1453" s="3" t="s">
        <v>2965</v>
      </c>
      <c r="D1453" s="3" t="str">
        <f>IFERROR(__xludf.DUMMYFUNCTION("REGEXEXTRACT(C1453,""[A-Z]{2,}"")"),"MALEE")</f>
        <v>MALEE</v>
      </c>
      <c r="E1453" s="3" t="s">
        <v>331</v>
      </c>
      <c r="F1453" s="3" t="s">
        <v>37</v>
      </c>
      <c r="G1453" s="3" t="s">
        <v>12</v>
      </c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>
      <c r="A1454" s="4">
        <v>45386.0</v>
      </c>
      <c r="B1454" s="5" t="s">
        <v>2966</v>
      </c>
      <c r="C1454" s="3" t="s">
        <v>2967</v>
      </c>
      <c r="D1454" s="3" t="str">
        <f>IFERROR(__xludf.DUMMYFUNCTION("REGEXEXTRACT(C1454,""[A-Z]{2,}"")"),"MGI")</f>
        <v>MGI</v>
      </c>
      <c r="E1454" s="3" t="s">
        <v>44</v>
      </c>
      <c r="F1454" s="3" t="s">
        <v>83</v>
      </c>
      <c r="G1454" s="3" t="s">
        <v>84</v>
      </c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>
      <c r="A1455" s="4">
        <v>45386.0</v>
      </c>
      <c r="B1455" s="5" t="s">
        <v>2968</v>
      </c>
      <c r="C1455" s="3" t="s">
        <v>2969</v>
      </c>
      <c r="D1455" s="3" t="str">
        <f>IFERROR(__xludf.DUMMYFUNCTION("REGEXEXTRACT(C1455,""[A-Z]{2,}"")"),"OPEC")</f>
        <v>OPEC</v>
      </c>
      <c r="E1455" s="3" t="s">
        <v>2970</v>
      </c>
      <c r="F1455" s="3" t="s">
        <v>1036</v>
      </c>
      <c r="G1455" s="3" t="s">
        <v>17</v>
      </c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>
      <c r="A1456" s="4">
        <v>45386.0</v>
      </c>
      <c r="B1456" s="5" t="s">
        <v>2971</v>
      </c>
      <c r="C1456" s="3" t="s">
        <v>2972</v>
      </c>
      <c r="D1456" s="3" t="str">
        <f>IFERROR(__xludf.DUMMYFUNCTION("REGEXEXTRACT(C1456,""[A-Z]{2,}"")"),"QTCG")</f>
        <v>QTCG</v>
      </c>
      <c r="E1456" s="3" t="s">
        <v>44</v>
      </c>
      <c r="F1456" s="3" t="s">
        <v>2973</v>
      </c>
      <c r="G1456" s="3" t="s">
        <v>12</v>
      </c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>
      <c r="A1457" s="4">
        <v>45385.0</v>
      </c>
      <c r="B1457" s="5" t="s">
        <v>2974</v>
      </c>
      <c r="C1457" s="3" t="s">
        <v>2975</v>
      </c>
      <c r="D1457" s="3" t="str">
        <f>IFERROR(__xludf.DUMMYFUNCTION("REGEXEXTRACT(C1457,""[A-Z]{2,}"")"),"SET")</f>
        <v>SET</v>
      </c>
      <c r="E1457" s="3" t="s">
        <v>387</v>
      </c>
      <c r="F1457" s="3" t="s">
        <v>2739</v>
      </c>
      <c r="G1457" s="3" t="s">
        <v>84</v>
      </c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>
      <c r="A1458" s="4">
        <v>45385.0</v>
      </c>
      <c r="B1458" s="5" t="s">
        <v>2976</v>
      </c>
      <c r="C1458" s="3" t="s">
        <v>2977</v>
      </c>
      <c r="D1458" s="3" t="str">
        <f>IFERROR(__xludf.DUMMYFUNCTION("REGEXEXTRACT(C1458,""[A-Z]{2,}"")"),"AJA")</f>
        <v>AJA</v>
      </c>
      <c r="E1458" s="3" t="s">
        <v>44</v>
      </c>
      <c r="F1458" s="3" t="s">
        <v>83</v>
      </c>
      <c r="G1458" s="3" t="s">
        <v>84</v>
      </c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>
      <c r="A1459" s="4">
        <v>45385.0</v>
      </c>
      <c r="B1459" s="5" t="s">
        <v>2976</v>
      </c>
      <c r="C1459" s="3" t="s">
        <v>2977</v>
      </c>
      <c r="D1459" s="3" t="str">
        <f>IFERROR(__xludf.DUMMYFUNCTION("REGEXEXTRACT(C1459,""[A-Z]{2,}"")"),"AJA")</f>
        <v>AJA</v>
      </c>
      <c r="E1459" s="3" t="s">
        <v>44</v>
      </c>
      <c r="F1459" s="3" t="s">
        <v>124</v>
      </c>
      <c r="G1459" s="3" t="s">
        <v>84</v>
      </c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>
      <c r="A1460" s="4">
        <v>45385.0</v>
      </c>
      <c r="B1460" s="5" t="s">
        <v>2976</v>
      </c>
      <c r="C1460" s="3" t="s">
        <v>2977</v>
      </c>
      <c r="D1460" s="3" t="str">
        <f>IFERROR(__xludf.DUMMYFUNCTION("REGEXEXTRACT(C1460,""[A-Z]{2,}"")"),"AJA")</f>
        <v>AJA</v>
      </c>
      <c r="E1460" s="3" t="s">
        <v>98</v>
      </c>
      <c r="F1460" s="3" t="s">
        <v>255</v>
      </c>
      <c r="G1460" s="3" t="s">
        <v>84</v>
      </c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>
      <c r="A1461" s="4">
        <v>45385.0</v>
      </c>
      <c r="B1461" s="5" t="s">
        <v>2978</v>
      </c>
      <c r="C1461" s="3" t="s">
        <v>2979</v>
      </c>
      <c r="D1461" s="3" t="str">
        <f>IFERROR(__xludf.DUMMYFUNCTION("REGEXEXTRACT(C1461,""[A-Z]{2,}"")"),"BPS")</f>
        <v>BPS</v>
      </c>
      <c r="E1461" s="3" t="s">
        <v>44</v>
      </c>
      <c r="F1461" s="3" t="s">
        <v>2980</v>
      </c>
      <c r="G1461" s="3" t="s">
        <v>12</v>
      </c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>
      <c r="A1462" s="4">
        <v>45385.0</v>
      </c>
      <c r="B1462" s="5" t="s">
        <v>2978</v>
      </c>
      <c r="C1462" s="3" t="s">
        <v>2979</v>
      </c>
      <c r="D1462" s="3" t="str">
        <f>IFERROR(__xludf.DUMMYFUNCTION("REGEXEXTRACT(C1462,""[A-Z]{2,}"")"),"BPS")</f>
        <v>BPS</v>
      </c>
      <c r="E1462" s="3" t="s">
        <v>44</v>
      </c>
      <c r="F1462" s="3" t="s">
        <v>63</v>
      </c>
      <c r="G1462" s="3" t="s">
        <v>12</v>
      </c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>
      <c r="A1463" s="4">
        <v>45384.0</v>
      </c>
      <c r="B1463" s="5" t="s">
        <v>2981</v>
      </c>
      <c r="C1463" s="3" t="s">
        <v>2982</v>
      </c>
      <c r="D1463" s="3" t="str">
        <f>IFERROR(__xludf.DUMMYFUNCTION("REGEXEXTRACT(C1463,""[A-Z]{2,}"")"),"BM")</f>
        <v>BM</v>
      </c>
      <c r="E1463" s="3" t="s">
        <v>1651</v>
      </c>
      <c r="F1463" s="3" t="s">
        <v>1078</v>
      </c>
      <c r="G1463" s="3" t="s">
        <v>84</v>
      </c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>
      <c r="A1464" s="4">
        <v>45384.0</v>
      </c>
      <c r="B1464" s="5" t="s">
        <v>2981</v>
      </c>
      <c r="C1464" s="3" t="s">
        <v>2982</v>
      </c>
      <c r="D1464" s="3" t="str">
        <f>IFERROR(__xludf.DUMMYFUNCTION("REGEXEXTRACT(C1464,""[A-Z]{2,}"")"),"BM")</f>
        <v>BM</v>
      </c>
      <c r="E1464" s="3" t="s">
        <v>44</v>
      </c>
      <c r="F1464" s="3" t="s">
        <v>2983</v>
      </c>
      <c r="G1464" s="3" t="s">
        <v>84</v>
      </c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>
      <c r="A1465" s="4">
        <v>45384.0</v>
      </c>
      <c r="B1465" s="5" t="s">
        <v>2984</v>
      </c>
      <c r="C1465" s="3" t="s">
        <v>2985</v>
      </c>
      <c r="D1465" s="3" t="str">
        <f>IFERROR(__xludf.DUMMYFUNCTION("REGEXEXTRACT(C1465,""[A-Z]{2,}"")"),"SET")</f>
        <v>SET</v>
      </c>
      <c r="E1465" s="3" t="s">
        <v>44</v>
      </c>
      <c r="F1465" s="3" t="s">
        <v>83</v>
      </c>
      <c r="G1465" s="3" t="s">
        <v>84</v>
      </c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>
      <c r="A1466" s="4">
        <v>45384.0</v>
      </c>
      <c r="B1466" s="5" t="s">
        <v>2986</v>
      </c>
      <c r="C1466" s="3" t="s">
        <v>2987</v>
      </c>
      <c r="D1466" s="3" t="str">
        <f>IFERROR(__xludf.DUMMYFUNCTION("REGEXEXTRACT(C1466,""[A-Z]{2,}"")"),"APO")</f>
        <v>APO</v>
      </c>
      <c r="E1466" s="3" t="s">
        <v>44</v>
      </c>
      <c r="F1466" s="3" t="s">
        <v>2973</v>
      </c>
      <c r="G1466" s="3" t="s">
        <v>12</v>
      </c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>
      <c r="A1467" s="4">
        <v>45384.0</v>
      </c>
      <c r="B1467" s="5" t="s">
        <v>2986</v>
      </c>
      <c r="C1467" s="3" t="s">
        <v>2987</v>
      </c>
      <c r="D1467" s="3" t="str">
        <f>IFERROR(__xludf.DUMMYFUNCTION("REGEXEXTRACT(C1467,""[A-Z]{2,}"")"),"APO")</f>
        <v>APO</v>
      </c>
      <c r="E1467" s="3" t="s">
        <v>217</v>
      </c>
      <c r="F1467" s="3" t="s">
        <v>134</v>
      </c>
      <c r="G1467" s="3" t="s">
        <v>12</v>
      </c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>
      <c r="A1468" s="4">
        <v>45384.0</v>
      </c>
      <c r="B1468" s="5" t="s">
        <v>2988</v>
      </c>
      <c r="C1468" s="3" t="s">
        <v>2989</v>
      </c>
      <c r="D1468" s="3" t="str">
        <f>IFERROR(__xludf.DUMMYFUNCTION("REGEXEXTRACT(C1468,""[A-Z]{2,}"")"),"PTT")</f>
        <v>PTT</v>
      </c>
      <c r="E1468" s="3"/>
      <c r="F1468" s="3" t="s">
        <v>2990</v>
      </c>
      <c r="G1468" s="3" t="s">
        <v>84</v>
      </c>
      <c r="H1468" s="3" t="s">
        <v>44</v>
      </c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>
      <c r="A1469" s="4">
        <v>45383.0</v>
      </c>
      <c r="B1469" s="5" t="s">
        <v>2991</v>
      </c>
      <c r="C1469" s="3" t="s">
        <v>2992</v>
      </c>
      <c r="D1469" s="3" t="str">
        <f>IFERROR(__xludf.DUMMYFUNCTION("REGEXEXTRACT(C1469,""[A-Z]{2,}"")"),"SET")</f>
        <v>SET</v>
      </c>
      <c r="E1469" s="3" t="s">
        <v>44</v>
      </c>
      <c r="F1469" s="3" t="s">
        <v>1820</v>
      </c>
      <c r="G1469" s="3" t="s">
        <v>84</v>
      </c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>
      <c r="A1470" s="4">
        <v>45383.0</v>
      </c>
      <c r="B1470" s="5" t="s">
        <v>2991</v>
      </c>
      <c r="C1470" s="3" t="s">
        <v>2992</v>
      </c>
      <c r="D1470" s="3" t="str">
        <f>IFERROR(__xludf.DUMMYFUNCTION("REGEXEXTRACT(C1470,""[A-Z]{2,}"")"),"SET")</f>
        <v>SET</v>
      </c>
      <c r="E1470" s="3" t="s">
        <v>44</v>
      </c>
      <c r="F1470" s="3" t="s">
        <v>1332</v>
      </c>
      <c r="G1470" s="3" t="s">
        <v>84</v>
      </c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>
      <c r="A1471" s="4">
        <v>45383.0</v>
      </c>
      <c r="B1471" s="5" t="s">
        <v>2993</v>
      </c>
      <c r="C1471" s="3" t="s">
        <v>2994</v>
      </c>
      <c r="D1471" s="3" t="str">
        <f>IFERROR(__xludf.DUMMYFUNCTION("REGEXEXTRACT(C1471,""[A-Z]{2,}"")"),"GULF")</f>
        <v>GULF</v>
      </c>
      <c r="E1471" s="3" t="s">
        <v>2995</v>
      </c>
      <c r="F1471" s="3" t="s">
        <v>2996</v>
      </c>
      <c r="G1471" s="3" t="s">
        <v>12</v>
      </c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>
      <c r="A1472" s="4">
        <v>45383.0</v>
      </c>
      <c r="B1472" s="5" t="s">
        <v>2997</v>
      </c>
      <c r="C1472" s="3" t="s">
        <v>2998</v>
      </c>
      <c r="D1472" s="3" t="str">
        <f>IFERROR(__xludf.DUMMYFUNCTION("REGEXEXTRACT(C1472,""[A-Z]{2,}"")"),"DR")</f>
        <v>DR</v>
      </c>
      <c r="E1472" s="3" t="s">
        <v>47</v>
      </c>
      <c r="F1472" s="3" t="s">
        <v>1097</v>
      </c>
      <c r="G1472" s="3" t="s">
        <v>12</v>
      </c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>
      <c r="A1473" s="4">
        <v>45383.0</v>
      </c>
      <c r="B1473" s="5" t="s">
        <v>2999</v>
      </c>
      <c r="C1473" s="3" t="s">
        <v>3000</v>
      </c>
      <c r="D1473" s="3" t="str">
        <f>IFERROR(__xludf.DUMMYFUNCTION("REGEXEXTRACT(C1473,""[A-Z]{2,}"")"),"AURA")</f>
        <v>AURA</v>
      </c>
      <c r="E1473" s="3" t="s">
        <v>47</v>
      </c>
      <c r="F1473" s="3" t="s">
        <v>309</v>
      </c>
      <c r="G1473" s="3" t="s">
        <v>12</v>
      </c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>
      <c r="A1474" s="4">
        <v>45383.0</v>
      </c>
      <c r="B1474" s="5" t="s">
        <v>2999</v>
      </c>
      <c r="C1474" s="3" t="s">
        <v>3000</v>
      </c>
      <c r="D1474" s="3" t="str">
        <f>IFERROR(__xludf.DUMMYFUNCTION("REGEXEXTRACT(C1474,""[A-Z]{2,}"")"),"AURA")</f>
        <v>AURA</v>
      </c>
      <c r="E1474" s="3" t="s">
        <v>338</v>
      </c>
      <c r="F1474" s="3" t="s">
        <v>63</v>
      </c>
      <c r="G1474" s="3" t="s">
        <v>12</v>
      </c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>
      <c r="A1475" s="4">
        <v>45383.0</v>
      </c>
      <c r="B1475" s="5" t="s">
        <v>3001</v>
      </c>
      <c r="C1475" s="3" t="s">
        <v>3002</v>
      </c>
      <c r="D1475" s="3" t="str">
        <f>IFERROR(__xludf.DUMMYFUNCTION("REGEXEXTRACT(C1475,""[A-Z]{2,}"")"),"NEWS")</f>
        <v>NEWS</v>
      </c>
      <c r="E1475" s="3"/>
      <c r="F1475" s="3" t="s">
        <v>47</v>
      </c>
      <c r="G1475" s="3" t="s">
        <v>12</v>
      </c>
      <c r="H1475" s="3" t="s">
        <v>44</v>
      </c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>
      <c r="A1476" s="4">
        <v>45383.0</v>
      </c>
      <c r="B1476" s="5" t="s">
        <v>3001</v>
      </c>
      <c r="C1476" s="3" t="s">
        <v>3002</v>
      </c>
      <c r="D1476" s="3" t="str">
        <f>IFERROR(__xludf.DUMMYFUNCTION("REGEXEXTRACT(C1476,""[A-Z]{2,}"")"),"NEWS")</f>
        <v>NEWS</v>
      </c>
      <c r="E1476" s="3" t="s">
        <v>141</v>
      </c>
      <c r="F1476" s="3" t="s">
        <v>1539</v>
      </c>
      <c r="G1476" s="3" t="s">
        <v>12</v>
      </c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>
      <c r="A1477" s="4">
        <v>45383.0</v>
      </c>
      <c r="B1477" s="5" t="s">
        <v>3003</v>
      </c>
      <c r="C1477" s="3" t="s">
        <v>3004</v>
      </c>
      <c r="D1477" s="3" t="str">
        <f>IFERROR(__xludf.DUMMYFUNCTION("REGEXEXTRACT(C1477,""[A-Z]{2,}"")"),"BAM")</f>
        <v>BAM</v>
      </c>
      <c r="E1477" s="3" t="s">
        <v>3005</v>
      </c>
      <c r="F1477" s="3" t="s">
        <v>309</v>
      </c>
      <c r="G1477" s="3" t="s">
        <v>12</v>
      </c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>
      <c r="A1478" s="4">
        <v>45383.0</v>
      </c>
      <c r="B1478" s="5" t="s">
        <v>3006</v>
      </c>
      <c r="C1478" s="3" t="s">
        <v>3007</v>
      </c>
      <c r="D1478" s="3" t="str">
        <f>IFERROR(__xludf.DUMMYFUNCTION("REGEXEXTRACT(C1478,""[A-Z]{2,}"")"),"ITD")</f>
        <v>ITD</v>
      </c>
      <c r="E1478" s="3" t="s">
        <v>44</v>
      </c>
      <c r="F1478" s="3" t="s">
        <v>3008</v>
      </c>
      <c r="G1478" s="3" t="s">
        <v>84</v>
      </c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>
      <c r="A1479" s="4">
        <v>45383.0</v>
      </c>
      <c r="B1479" s="5" t="s">
        <v>3006</v>
      </c>
      <c r="C1479" s="3" t="s">
        <v>3007</v>
      </c>
      <c r="D1479" s="3" t="str">
        <f>IFERROR(__xludf.DUMMYFUNCTION("REGEXEXTRACT(C1479,""[A-Z]{2,}"")"),"ITD")</f>
        <v>ITD</v>
      </c>
      <c r="E1479" s="3" t="s">
        <v>44</v>
      </c>
      <c r="F1479" s="3" t="s">
        <v>3009</v>
      </c>
      <c r="G1479" s="3" t="s">
        <v>84</v>
      </c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>
      <c r="A1480" s="4">
        <v>45383.0</v>
      </c>
      <c r="B1480" s="5" t="s">
        <v>3006</v>
      </c>
      <c r="C1480" s="3" t="s">
        <v>3007</v>
      </c>
      <c r="D1480" s="3" t="str">
        <f>IFERROR(__xludf.DUMMYFUNCTION("REGEXEXTRACT(C1480,""[A-Z]{2,}"")"),"ITD")</f>
        <v>ITD</v>
      </c>
      <c r="E1480" s="3" t="s">
        <v>44</v>
      </c>
      <c r="F1480" s="3" t="s">
        <v>428</v>
      </c>
      <c r="G1480" s="3" t="s">
        <v>84</v>
      </c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>
      <c r="A1481" s="4">
        <v>45383.0</v>
      </c>
      <c r="B1481" s="5" t="s">
        <v>3006</v>
      </c>
      <c r="C1481" s="3" t="s">
        <v>3007</v>
      </c>
      <c r="D1481" s="3" t="str">
        <f>IFERROR(__xludf.DUMMYFUNCTION("REGEXEXTRACT(C1481,""[A-Z]{2,}"")"),"ITD")</f>
        <v>ITD</v>
      </c>
      <c r="E1481" s="3" t="s">
        <v>519</v>
      </c>
      <c r="F1481" s="3" t="s">
        <v>1877</v>
      </c>
      <c r="G1481" s="3" t="s">
        <v>84</v>
      </c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>
      <c r="A1482" s="4">
        <v>45383.0</v>
      </c>
      <c r="B1482" s="5" t="s">
        <v>3010</v>
      </c>
      <c r="C1482" s="3" t="s">
        <v>3011</v>
      </c>
      <c r="D1482" s="3" t="str">
        <f>IFERROR(__xludf.DUMMYFUNCTION("REGEXEXTRACT(C1482,""[A-Z]{2,}"")"),"JCR")</f>
        <v>JCR</v>
      </c>
      <c r="E1482" s="3" t="s">
        <v>3012</v>
      </c>
      <c r="F1482" s="3" t="s">
        <v>31</v>
      </c>
      <c r="G1482" s="3" t="s">
        <v>12</v>
      </c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>
      <c r="A1483" s="4">
        <v>45383.0</v>
      </c>
      <c r="B1483" s="5" t="s">
        <v>3010</v>
      </c>
      <c r="C1483" s="3" t="s">
        <v>3011</v>
      </c>
      <c r="D1483" s="3" t="str">
        <f>IFERROR(__xludf.DUMMYFUNCTION("REGEXEXTRACT(C1483,""[A-Z]{2,}"")"),"JCR")</f>
        <v>JCR</v>
      </c>
      <c r="E1483" s="3" t="s">
        <v>3012</v>
      </c>
      <c r="F1483" s="3" t="s">
        <v>31</v>
      </c>
      <c r="G1483" s="3" t="s">
        <v>12</v>
      </c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>
      <c r="A1484" s="4">
        <v>45383.0</v>
      </c>
      <c r="B1484" s="5" t="s">
        <v>3013</v>
      </c>
      <c r="C1484" s="3" t="s">
        <v>3014</v>
      </c>
      <c r="D1484" s="3" t="str">
        <f>IFERROR(__xludf.DUMMYFUNCTION("REGEXEXTRACT(C1484,""[A-Z]{2,}"")"),"GULF")</f>
        <v>GULF</v>
      </c>
      <c r="E1484" s="3" t="s">
        <v>3015</v>
      </c>
      <c r="F1484" s="3" t="s">
        <v>3016</v>
      </c>
      <c r="G1484" s="3" t="s">
        <v>12</v>
      </c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>
      <c r="A1485" s="4">
        <v>45383.0</v>
      </c>
      <c r="B1485" s="5" t="s">
        <v>3017</v>
      </c>
      <c r="C1485" s="3" t="s">
        <v>3018</v>
      </c>
      <c r="D1485" s="3" t="str">
        <f>IFERROR(__xludf.DUMMYFUNCTION("REGEXEXTRACT(C1485,""[A-Z]{2,}"")"),"SABUY")</f>
        <v>SABUY</v>
      </c>
      <c r="E1485" s="3" t="s">
        <v>44</v>
      </c>
      <c r="F1485" s="3" t="s">
        <v>34</v>
      </c>
      <c r="G1485" s="3" t="s">
        <v>17</v>
      </c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>
      <c r="A1486" s="4">
        <v>45383.0</v>
      </c>
      <c r="B1486" s="5" t="s">
        <v>3019</v>
      </c>
      <c r="C1486" s="3" t="s">
        <v>3020</v>
      </c>
      <c r="D1486" s="3" t="str">
        <f>IFERROR(__xludf.DUMMYFUNCTION("REGEXEXTRACT(C1486,""[A-Z]{2,}"")"),"MGI")</f>
        <v>MGI</v>
      </c>
      <c r="E1486" s="3" t="s">
        <v>3021</v>
      </c>
      <c r="F1486" s="3" t="s">
        <v>2906</v>
      </c>
      <c r="G1486" s="3" t="s">
        <v>17</v>
      </c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>
      <c r="A1487" s="4">
        <v>45381.0</v>
      </c>
      <c r="B1487" s="5" t="s">
        <v>3022</v>
      </c>
      <c r="C1487" s="3" t="s">
        <v>3023</v>
      </c>
      <c r="D1487" s="3" t="str">
        <f>IFERROR(__xludf.DUMMYFUNCTION("REGEXEXTRACT(C1487,""[A-Z]{2,}"")"),"NVDR")</f>
        <v>NVDR</v>
      </c>
      <c r="E1487" s="3" t="s">
        <v>631</v>
      </c>
      <c r="F1487" s="3" t="s">
        <v>3024</v>
      </c>
      <c r="G1487" s="3" t="s">
        <v>17</v>
      </c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>
      <c r="A1488" s="4">
        <v>45380.0</v>
      </c>
      <c r="B1488" s="5" t="s">
        <v>3025</v>
      </c>
      <c r="C1488" s="3" t="s">
        <v>3026</v>
      </c>
      <c r="D1488" s="3" t="str">
        <f>IFERROR(__xludf.DUMMYFUNCTION("REGEXEXTRACT(C1488,""[A-Z]{2,}"")"),"DR")</f>
        <v>DR</v>
      </c>
      <c r="E1488" s="3" t="s">
        <v>956</v>
      </c>
      <c r="F1488" s="3" t="s">
        <v>51</v>
      </c>
      <c r="G1488" s="3" t="s">
        <v>17</v>
      </c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>
      <c r="A1489" s="4">
        <v>45380.0</v>
      </c>
      <c r="B1489" s="5" t="s">
        <v>3027</v>
      </c>
      <c r="C1489" s="3" t="s">
        <v>3028</v>
      </c>
      <c r="D1489" s="3" t="str">
        <f>IFERROR(__xludf.DUMMYFUNCTION("REGEXEXTRACT(C1489,""[A-Z]{2,}"")"),"SET")</f>
        <v>SET</v>
      </c>
      <c r="E1489" s="3" t="s">
        <v>519</v>
      </c>
      <c r="F1489" s="3" t="s">
        <v>70</v>
      </c>
      <c r="G1489" s="3" t="s">
        <v>12</v>
      </c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>
      <c r="A1490" s="4">
        <v>45380.0</v>
      </c>
      <c r="B1490" s="5" t="s">
        <v>3029</v>
      </c>
      <c r="C1490" s="3" t="s">
        <v>3030</v>
      </c>
      <c r="D1490" s="3" t="str">
        <f>IFERROR(__xludf.DUMMYFUNCTION("REGEXEXTRACT(C1490,""[A-Z]{2,}"")"),"JKN")</f>
        <v>JKN</v>
      </c>
      <c r="E1490" s="3"/>
      <c r="F1490" s="3" t="s">
        <v>83</v>
      </c>
      <c r="G1490" s="3" t="s">
        <v>84</v>
      </c>
      <c r="H1490" s="3" t="s">
        <v>44</v>
      </c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>
      <c r="A1491" s="4">
        <v>45380.0</v>
      </c>
      <c r="B1491" s="5" t="s">
        <v>3029</v>
      </c>
      <c r="C1491" s="3" t="s">
        <v>3030</v>
      </c>
      <c r="D1491" s="3" t="str">
        <f>IFERROR(__xludf.DUMMYFUNCTION("REGEXEXTRACT(C1491,""[A-Z]{2,}"")"),"JKN")</f>
        <v>JKN</v>
      </c>
      <c r="E1491" s="3"/>
      <c r="F1491" s="3" t="s">
        <v>3031</v>
      </c>
      <c r="G1491" s="3" t="s">
        <v>84</v>
      </c>
      <c r="H1491" s="3" t="s">
        <v>44</v>
      </c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>
      <c r="A1492" s="4">
        <v>45380.0</v>
      </c>
      <c r="B1492" s="5" t="s">
        <v>3029</v>
      </c>
      <c r="C1492" s="3" t="s">
        <v>3030</v>
      </c>
      <c r="D1492" s="3" t="str">
        <f>IFERROR(__xludf.DUMMYFUNCTION("REGEXEXTRACT(C1492,""[A-Z]{2,}"")"),"JKN")</f>
        <v>JKN</v>
      </c>
      <c r="E1492" s="3" t="s">
        <v>426</v>
      </c>
      <c r="F1492" s="3" t="s">
        <v>428</v>
      </c>
      <c r="G1492" s="3" t="s">
        <v>84</v>
      </c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>
      <c r="A1493" s="4">
        <v>45380.0</v>
      </c>
      <c r="B1493" s="5" t="s">
        <v>3029</v>
      </c>
      <c r="C1493" s="3" t="s">
        <v>3030</v>
      </c>
      <c r="D1493" s="3" t="str">
        <f>IFERROR(__xludf.DUMMYFUNCTION("REGEXEXTRACT(C1493,""[A-Z]{2,}"")"),"JKN")</f>
        <v>JKN</v>
      </c>
      <c r="E1493" s="3" t="s">
        <v>1953</v>
      </c>
      <c r="F1493" s="3" t="s">
        <v>567</v>
      </c>
      <c r="G1493" s="3" t="s">
        <v>84</v>
      </c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>
      <c r="A1494" s="4">
        <v>45380.0</v>
      </c>
      <c r="B1494" s="5" t="s">
        <v>3032</v>
      </c>
      <c r="C1494" s="3" t="s">
        <v>3033</v>
      </c>
      <c r="D1494" s="3" t="str">
        <f>IFERROR(__xludf.DUMMYFUNCTION("REGEXEXTRACT(C1494,""[A-Z]{2,}"")"),"NUSA")</f>
        <v>NUSA</v>
      </c>
      <c r="E1494" s="3" t="s">
        <v>269</v>
      </c>
      <c r="F1494" s="3" t="s">
        <v>1491</v>
      </c>
      <c r="G1494" s="3" t="s">
        <v>17</v>
      </c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>
      <c r="A1495" s="4">
        <v>45380.0</v>
      </c>
      <c r="B1495" s="5" t="s">
        <v>3034</v>
      </c>
      <c r="C1495" s="3" t="s">
        <v>3035</v>
      </c>
      <c r="D1495" s="3" t="str">
        <f>IFERROR(__xludf.DUMMYFUNCTION("REGEXEXTRACT(C1495,""[A-Z]{2,}"")"),"MILL")</f>
        <v>MILL</v>
      </c>
      <c r="E1495" s="3" t="s">
        <v>3036</v>
      </c>
      <c r="F1495" s="3" t="s">
        <v>296</v>
      </c>
      <c r="G1495" s="3" t="s">
        <v>17</v>
      </c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>
      <c r="A1496" s="4">
        <v>45380.0</v>
      </c>
      <c r="B1496" s="5" t="s">
        <v>3037</v>
      </c>
      <c r="C1496" s="3" t="s">
        <v>3038</v>
      </c>
      <c r="D1496" s="3" t="str">
        <f>IFERROR(__xludf.DUMMYFUNCTION("REGEXEXTRACT(C1496,""[A-Z]{2,}"")"),"JKN")</f>
        <v>JKN</v>
      </c>
      <c r="E1496" s="3"/>
      <c r="F1496" s="3" t="s">
        <v>3039</v>
      </c>
      <c r="G1496" s="3" t="s">
        <v>84</v>
      </c>
      <c r="H1496" s="3" t="s">
        <v>44</v>
      </c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>
      <c r="A1497" s="4">
        <v>45380.0</v>
      </c>
      <c r="B1497" s="5" t="s">
        <v>3040</v>
      </c>
      <c r="C1497" s="3" t="s">
        <v>3041</v>
      </c>
      <c r="D1497" s="3" t="str">
        <f>IFERROR(__xludf.DUMMYFUNCTION("REGEXEXTRACT(C1497,""[A-Z]{2,}"")"),"ITD")</f>
        <v>ITD</v>
      </c>
      <c r="E1497" s="3" t="s">
        <v>426</v>
      </c>
      <c r="F1497" s="3" t="s">
        <v>428</v>
      </c>
      <c r="G1497" s="3" t="s">
        <v>84</v>
      </c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>
      <c r="A1498" s="4">
        <v>45379.0</v>
      </c>
      <c r="B1498" s="5" t="s">
        <v>3042</v>
      </c>
      <c r="C1498" s="3" t="s">
        <v>3043</v>
      </c>
      <c r="D1498" s="3" t="str">
        <f>IFERROR(__xludf.DUMMYFUNCTION("REGEXEXTRACT(C1498,""[A-Z]{2,}"")"),"JKN")</f>
        <v>JKN</v>
      </c>
      <c r="E1498" s="3"/>
      <c r="F1498" s="3" t="s">
        <v>428</v>
      </c>
      <c r="G1498" s="3" t="s">
        <v>84</v>
      </c>
      <c r="H1498" s="3" t="s">
        <v>44</v>
      </c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>
      <c r="A1499" s="4">
        <v>45379.0</v>
      </c>
      <c r="B1499" s="5" t="s">
        <v>3044</v>
      </c>
      <c r="C1499" s="3" t="s">
        <v>3045</v>
      </c>
      <c r="D1499" s="3" t="str">
        <f>IFERROR(__xludf.DUMMYFUNCTION("REGEXEXTRACT(C1499,""[A-Z]{2,}"")"),"ITD")</f>
        <v>ITD</v>
      </c>
      <c r="E1499" s="3" t="s">
        <v>209</v>
      </c>
      <c r="F1499" s="3" t="s">
        <v>3046</v>
      </c>
      <c r="G1499" s="3" t="s">
        <v>84</v>
      </c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>
      <c r="A1500" s="4">
        <v>45379.0</v>
      </c>
      <c r="B1500" s="5" t="s">
        <v>3044</v>
      </c>
      <c r="C1500" s="3" t="s">
        <v>3045</v>
      </c>
      <c r="D1500" s="3" t="str">
        <f>IFERROR(__xludf.DUMMYFUNCTION("REGEXEXTRACT(C1500,""[A-Z]{2,}"")"),"ITD")</f>
        <v>ITD</v>
      </c>
      <c r="E1500" s="3" t="s">
        <v>2445</v>
      </c>
      <c r="F1500" s="3" t="s">
        <v>941</v>
      </c>
      <c r="G1500" s="3" t="s">
        <v>84</v>
      </c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>
      <c r="A1501" s="4">
        <v>45379.0</v>
      </c>
      <c r="B1501" s="5" t="s">
        <v>3047</v>
      </c>
      <c r="C1501" s="3" t="s">
        <v>3048</v>
      </c>
      <c r="D1501" s="3" t="s">
        <v>3049</v>
      </c>
      <c r="E1501" s="3" t="s">
        <v>141</v>
      </c>
      <c r="F1501" s="3" t="s">
        <v>3050</v>
      </c>
      <c r="G1501" s="3" t="s">
        <v>84</v>
      </c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>
      <c r="A1502" s="4">
        <v>45378.0</v>
      </c>
      <c r="B1502" s="5" t="s">
        <v>3051</v>
      </c>
      <c r="C1502" s="3" t="s">
        <v>3052</v>
      </c>
      <c r="D1502" s="3" t="str">
        <f>IFERROR(__xludf.DUMMYFUNCTION("REGEXEXTRACT(C1502,""[A-Z]{2,}"")"),"SET")</f>
        <v>SET</v>
      </c>
      <c r="E1502" s="3" t="s">
        <v>47</v>
      </c>
      <c r="F1502" s="3" t="s">
        <v>1574</v>
      </c>
      <c r="G1502" s="3" t="s">
        <v>17</v>
      </c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>
      <c r="A1503" s="4">
        <v>45378.0</v>
      </c>
      <c r="B1503" s="5" t="s">
        <v>3051</v>
      </c>
      <c r="C1503" s="3" t="s">
        <v>3052</v>
      </c>
      <c r="D1503" s="3" t="str">
        <f>IFERROR(__xludf.DUMMYFUNCTION("REGEXEXTRACT(C1503,""[A-Z]{2,}"")"),"SET")</f>
        <v>SET</v>
      </c>
      <c r="E1503" s="3" t="s">
        <v>3053</v>
      </c>
      <c r="F1503" s="3" t="s">
        <v>3054</v>
      </c>
      <c r="G1503" s="3" t="s">
        <v>17</v>
      </c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>
      <c r="A1504" s="4">
        <v>45377.0</v>
      </c>
      <c r="B1504" s="5" t="s">
        <v>3055</v>
      </c>
      <c r="C1504" s="3" t="s">
        <v>3056</v>
      </c>
      <c r="D1504" s="3" t="str">
        <f>IFERROR(__xludf.DUMMYFUNCTION("REGEXEXTRACT(C1504,""[A-Z]{2,}"")"),"GULF")</f>
        <v>GULF</v>
      </c>
      <c r="E1504" s="3" t="s">
        <v>630</v>
      </c>
      <c r="F1504" s="3" t="s">
        <v>299</v>
      </c>
      <c r="G1504" s="3" t="s">
        <v>12</v>
      </c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>
      <c r="A1505" s="4">
        <v>45377.0</v>
      </c>
      <c r="B1505" s="5" t="s">
        <v>3057</v>
      </c>
      <c r="C1505" s="3" t="s">
        <v>3058</v>
      </c>
      <c r="D1505" s="3" t="str">
        <f>IFERROR(__xludf.DUMMYFUNCTION("REGEXEXTRACT(C1505,""[A-Z]{2,}"")"),"MORE")</f>
        <v>MORE</v>
      </c>
      <c r="E1505" s="3" t="s">
        <v>3059</v>
      </c>
      <c r="F1505" s="3" t="s">
        <v>3060</v>
      </c>
      <c r="G1505" s="3" t="s">
        <v>84</v>
      </c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>
      <c r="A1506" s="4">
        <v>45377.0</v>
      </c>
      <c r="B1506" s="5" t="s">
        <v>3057</v>
      </c>
      <c r="C1506" s="3" t="s">
        <v>3058</v>
      </c>
      <c r="D1506" s="3" t="str">
        <f>IFERROR(__xludf.DUMMYFUNCTION("REGEXEXTRACT(C1506,""[A-Z]{2,}"")"),"MORE")</f>
        <v>MORE</v>
      </c>
      <c r="E1506" s="3" t="s">
        <v>2179</v>
      </c>
      <c r="F1506" s="3" t="s">
        <v>1657</v>
      </c>
      <c r="G1506" s="3" t="s">
        <v>84</v>
      </c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>
      <c r="A1507" s="4">
        <v>45377.0</v>
      </c>
      <c r="B1507" s="5" t="s">
        <v>3061</v>
      </c>
      <c r="C1507" s="3" t="s">
        <v>3062</v>
      </c>
      <c r="D1507" s="3" t="str">
        <f>IFERROR(__xludf.DUMMYFUNCTION("REGEXEXTRACT(C1507,""[A-Z]{2,}"")"),"STARK")</f>
        <v>STARK</v>
      </c>
      <c r="E1507" s="3" t="s">
        <v>278</v>
      </c>
      <c r="F1507" s="3" t="s">
        <v>3063</v>
      </c>
      <c r="G1507" s="3" t="s">
        <v>17</v>
      </c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>
      <c r="A1508" s="4">
        <v>45377.0</v>
      </c>
      <c r="B1508" s="5" t="s">
        <v>3064</v>
      </c>
      <c r="C1508" s="9" t="s">
        <v>3065</v>
      </c>
      <c r="D1508" s="3" t="str">
        <f>IFERROR(__xludf.DUMMYFUNCTION("REGEXEXTRACT(C1508,""[A-Z]{2,}"")"),"SF")</f>
        <v>SF</v>
      </c>
      <c r="E1508" s="3" t="s">
        <v>44</v>
      </c>
      <c r="F1508" s="3" t="s">
        <v>3066</v>
      </c>
      <c r="G1508" s="3" t="s">
        <v>12</v>
      </c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>
      <c r="A1509" s="4">
        <v>45377.0</v>
      </c>
      <c r="B1509" s="5" t="s">
        <v>3064</v>
      </c>
      <c r="C1509" s="9" t="s">
        <v>3065</v>
      </c>
      <c r="D1509" s="3" t="str">
        <f>IFERROR(__xludf.DUMMYFUNCTION("REGEXEXTRACT(C1509,""[A-Z]{2,}"")"),"SF")</f>
        <v>SF</v>
      </c>
      <c r="E1509" s="3" t="s">
        <v>3067</v>
      </c>
      <c r="F1509" s="3" t="s">
        <v>70</v>
      </c>
      <c r="G1509" s="3" t="s">
        <v>12</v>
      </c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>
      <c r="A1510" s="4">
        <v>45377.0</v>
      </c>
      <c r="B1510" s="5" t="s">
        <v>3068</v>
      </c>
      <c r="C1510" s="3" t="s">
        <v>3069</v>
      </c>
      <c r="D1510" s="3" t="str">
        <f>IFERROR(__xludf.DUMMYFUNCTION("REGEXEXTRACT(C1510,""[A-Z]{2,}"")"),"SET")</f>
        <v>SET</v>
      </c>
      <c r="E1510" s="3" t="s">
        <v>1157</v>
      </c>
      <c r="F1510" s="3" t="s">
        <v>366</v>
      </c>
      <c r="G1510" s="3" t="s">
        <v>17</v>
      </c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>
      <c r="A1511" s="4">
        <v>45377.0</v>
      </c>
      <c r="B1511" s="5" t="s">
        <v>3070</v>
      </c>
      <c r="C1511" s="3" t="s">
        <v>3071</v>
      </c>
      <c r="D1511" s="3" t="str">
        <f>IFERROR(__xludf.DUMMYFUNCTION("REGEXEXTRACT(C1511,""[A-Z]{2,}"")"),"SABUY")</f>
        <v>SABUY</v>
      </c>
      <c r="E1511" s="3" t="s">
        <v>73</v>
      </c>
      <c r="F1511" s="3" t="s">
        <v>1941</v>
      </c>
      <c r="G1511" s="3" t="s">
        <v>84</v>
      </c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>
      <c r="A1512" s="4">
        <v>45377.0</v>
      </c>
      <c r="B1512" s="5" t="s">
        <v>3072</v>
      </c>
      <c r="C1512" s="3" t="s">
        <v>3073</v>
      </c>
      <c r="D1512" s="3" t="str">
        <f>IFERROR(__xludf.DUMMYFUNCTION("REGEXEXTRACT(C1512,""[A-Z]{2,}"")"),"ESG")</f>
        <v>ESG</v>
      </c>
      <c r="E1512" s="3" t="s">
        <v>2907</v>
      </c>
      <c r="F1512" s="3" t="s">
        <v>31</v>
      </c>
      <c r="G1512" s="3" t="s">
        <v>12</v>
      </c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>
      <c r="A1513" s="4">
        <v>45376.0</v>
      </c>
      <c r="B1513" s="5" t="s">
        <v>3074</v>
      </c>
      <c r="C1513" s="3" t="s">
        <v>3075</v>
      </c>
      <c r="D1513" s="3" t="str">
        <f>IFERROR(__xludf.DUMMYFUNCTION("REGEXEXTRACT(C1513,""[A-Z]{2,}"")"),"ITD")</f>
        <v>ITD</v>
      </c>
      <c r="E1513" s="3" t="s">
        <v>129</v>
      </c>
      <c r="F1513" s="3" t="s">
        <v>1424</v>
      </c>
      <c r="G1513" s="3" t="s">
        <v>84</v>
      </c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>
      <c r="A1514" s="4">
        <v>45376.0</v>
      </c>
      <c r="B1514" s="5" t="s">
        <v>3076</v>
      </c>
      <c r="C1514" s="3" t="s">
        <v>3077</v>
      </c>
      <c r="D1514" s="3" t="str">
        <f>IFERROR(__xludf.DUMMYFUNCTION("REGEXEXTRACT(C1514,""[A-Z]{2,}"")"),"GULF")</f>
        <v>GULF</v>
      </c>
      <c r="E1514" s="3" t="s">
        <v>1090</v>
      </c>
      <c r="F1514" s="3" t="s">
        <v>34</v>
      </c>
      <c r="G1514" s="3" t="s">
        <v>12</v>
      </c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>
      <c r="A1515" s="4">
        <v>45376.0</v>
      </c>
      <c r="B1515" s="5" t="s">
        <v>3076</v>
      </c>
      <c r="C1515" s="3" t="s">
        <v>3077</v>
      </c>
      <c r="D1515" s="3" t="str">
        <f>IFERROR(__xludf.DUMMYFUNCTION("REGEXEXTRACT(C1515,""[A-Z]{2,}"")"),"GULF")</f>
        <v>GULF</v>
      </c>
      <c r="E1515" s="3" t="s">
        <v>3005</v>
      </c>
      <c r="F1515" s="3" t="s">
        <v>309</v>
      </c>
      <c r="G1515" s="3" t="s">
        <v>12</v>
      </c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>
      <c r="A1516" s="4">
        <v>45376.0</v>
      </c>
      <c r="B1516" s="5" t="s">
        <v>3078</v>
      </c>
      <c r="C1516" s="3" t="s">
        <v>3079</v>
      </c>
      <c r="D1516" s="3" t="str">
        <f>IFERROR(__xludf.DUMMYFUNCTION("REGEXEXTRACT(C1516,""[A-Z]{2,}"")"),"MALEE")</f>
        <v>MALEE</v>
      </c>
      <c r="E1516" s="3" t="s">
        <v>44</v>
      </c>
      <c r="F1516" s="3" t="s">
        <v>61</v>
      </c>
      <c r="G1516" s="3" t="s">
        <v>12</v>
      </c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>
      <c r="A1517" s="4">
        <v>45376.0</v>
      </c>
      <c r="B1517" s="5" t="s">
        <v>3078</v>
      </c>
      <c r="C1517" s="3" t="s">
        <v>3079</v>
      </c>
      <c r="D1517" s="3" t="str">
        <f>IFERROR(__xludf.DUMMYFUNCTION("REGEXEXTRACT(C1517,""[A-Z]{2,}"")"),"MALEE")</f>
        <v>MALEE</v>
      </c>
      <c r="E1517" s="3" t="s">
        <v>3080</v>
      </c>
      <c r="F1517" s="3" t="s">
        <v>3081</v>
      </c>
      <c r="G1517" s="3" t="s">
        <v>12</v>
      </c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>
      <c r="A1518" s="4">
        <v>45376.0</v>
      </c>
      <c r="B1518" s="5" t="s">
        <v>3082</v>
      </c>
      <c r="C1518" s="3" t="s">
        <v>3083</v>
      </c>
      <c r="D1518" s="3" t="str">
        <f>IFERROR(__xludf.DUMMYFUNCTION("REGEXEXTRACT(C1518,""[A-Z]{2,}"")"),"EMC")</f>
        <v>EMC</v>
      </c>
      <c r="E1518" s="3" t="s">
        <v>214</v>
      </c>
      <c r="F1518" s="3" t="s">
        <v>31</v>
      </c>
      <c r="G1518" s="3" t="s">
        <v>12</v>
      </c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>
      <c r="A1519" s="4">
        <v>45376.0</v>
      </c>
      <c r="B1519" s="5" t="s">
        <v>3082</v>
      </c>
      <c r="C1519" s="3" t="s">
        <v>3083</v>
      </c>
      <c r="D1519" s="3" t="str">
        <f>IFERROR(__xludf.DUMMYFUNCTION("REGEXEXTRACT(C1519,""[A-Z]{2,}"")"),"EMC")</f>
        <v>EMC</v>
      </c>
      <c r="E1519" s="3" t="s">
        <v>141</v>
      </c>
      <c r="F1519" s="3" t="s">
        <v>519</v>
      </c>
      <c r="G1519" s="3" t="s">
        <v>12</v>
      </c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>
      <c r="A1520" s="4">
        <v>45374.0</v>
      </c>
      <c r="B1520" s="5" t="s">
        <v>3084</v>
      </c>
      <c r="C1520" s="3" t="s">
        <v>3085</v>
      </c>
      <c r="D1520" s="3" t="str">
        <f>IFERROR(__xludf.DUMMYFUNCTION("REGEXEXTRACT(C1520,""[A-Z]{2,}"")"),"JKN")</f>
        <v>JKN</v>
      </c>
      <c r="E1520" s="3" t="s">
        <v>40</v>
      </c>
      <c r="F1520" s="3" t="s">
        <v>268</v>
      </c>
      <c r="G1520" s="3" t="s">
        <v>84</v>
      </c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>
      <c r="A1521" s="4">
        <v>45374.0</v>
      </c>
      <c r="B1521" s="5" t="s">
        <v>3086</v>
      </c>
      <c r="C1521" s="3" t="s">
        <v>3087</v>
      </c>
      <c r="D1521" s="3" t="str">
        <f>IFERROR(__xludf.DUMMYFUNCTION("REGEXEXTRACT(C1521,""[A-Z]{2,}"")"),"JKN")</f>
        <v>JKN</v>
      </c>
      <c r="E1521" s="3" t="s">
        <v>1856</v>
      </c>
      <c r="F1521" s="3" t="s">
        <v>3088</v>
      </c>
      <c r="G1521" s="3" t="s">
        <v>84</v>
      </c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>
      <c r="A1522" s="4">
        <v>45374.0</v>
      </c>
      <c r="B1522" s="5" t="s">
        <v>3089</v>
      </c>
      <c r="C1522" s="3" t="s">
        <v>3090</v>
      </c>
      <c r="D1522" s="3" t="str">
        <f>IFERROR(__xludf.DUMMYFUNCTION("REGEXEXTRACT(C1522,""[A-Z]{2,}"")"),"CEO")</f>
        <v>CEO</v>
      </c>
      <c r="E1522" s="3" t="s">
        <v>44</v>
      </c>
      <c r="F1522" s="3" t="s">
        <v>3091</v>
      </c>
      <c r="G1522" s="3" t="s">
        <v>12</v>
      </c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>
      <c r="A1523" s="4">
        <v>45374.0</v>
      </c>
      <c r="B1523" s="5" t="s">
        <v>3089</v>
      </c>
      <c r="C1523" s="3" t="s">
        <v>3090</v>
      </c>
      <c r="D1523" s="3" t="str">
        <f>IFERROR(__xludf.DUMMYFUNCTION("REGEXEXTRACT(C1523,""[A-Z]{2,}"")"),"CEO")</f>
        <v>CEO</v>
      </c>
      <c r="E1523" s="3" t="s">
        <v>44</v>
      </c>
      <c r="F1523" s="3" t="s">
        <v>3092</v>
      </c>
      <c r="G1523" s="3" t="s">
        <v>12</v>
      </c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>
      <c r="A1524" s="4">
        <v>45374.0</v>
      </c>
      <c r="B1524" s="5" t="s">
        <v>3089</v>
      </c>
      <c r="C1524" s="3" t="s">
        <v>3090</v>
      </c>
      <c r="D1524" s="3" t="str">
        <f>IFERROR(__xludf.DUMMYFUNCTION("REGEXEXTRACT(C1524,""[A-Z]{2,}"")"),"CEO")</f>
        <v>CEO</v>
      </c>
      <c r="E1524" s="3" t="s">
        <v>46</v>
      </c>
      <c r="F1524" s="3" t="s">
        <v>31</v>
      </c>
      <c r="G1524" s="3" t="s">
        <v>12</v>
      </c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>
      <c r="A1525" s="4">
        <v>45373.0</v>
      </c>
      <c r="B1525" s="5" t="s">
        <v>3093</v>
      </c>
      <c r="C1525" s="3" t="s">
        <v>3094</v>
      </c>
      <c r="D1525" s="3" t="str">
        <f>IFERROR(__xludf.DUMMYFUNCTION("REGEXEXTRACT(C1525,""[A-Z]{2,}"")"),"KTB")</f>
        <v>KTB</v>
      </c>
      <c r="E1525" s="3" t="s">
        <v>1327</v>
      </c>
      <c r="F1525" s="3" t="s">
        <v>63</v>
      </c>
      <c r="G1525" s="3" t="s">
        <v>12</v>
      </c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>
      <c r="A1526" s="4">
        <v>45373.0</v>
      </c>
      <c r="B1526" s="5" t="s">
        <v>3093</v>
      </c>
      <c r="C1526" s="3" t="s">
        <v>3094</v>
      </c>
      <c r="D1526" s="3" t="str">
        <f>IFERROR(__xludf.DUMMYFUNCTION("REGEXEXTRACT(C1526,""[A-Z]{2,}"")"),"KTB")</f>
        <v>KTB</v>
      </c>
      <c r="E1526" s="3" t="s">
        <v>3095</v>
      </c>
      <c r="F1526" s="3" t="s">
        <v>63</v>
      </c>
      <c r="G1526" s="3" t="s">
        <v>12</v>
      </c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>
      <c r="A1527" s="4">
        <v>45373.0</v>
      </c>
      <c r="B1527" s="5" t="s">
        <v>3096</v>
      </c>
      <c r="C1527" s="3" t="s">
        <v>3097</v>
      </c>
      <c r="D1527" s="3" t="str">
        <f>IFERROR(__xludf.DUMMYFUNCTION("REGEXEXTRACT(C1527,""[A-Z]{2,}"")"),"GULF")</f>
        <v>GULF</v>
      </c>
      <c r="E1527" s="3" t="s">
        <v>2101</v>
      </c>
      <c r="F1527" s="3" t="s">
        <v>2561</v>
      </c>
      <c r="G1527" s="3" t="s">
        <v>12</v>
      </c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>
      <c r="A1528" s="4">
        <v>45372.0</v>
      </c>
      <c r="B1528" s="5" t="s">
        <v>3098</v>
      </c>
      <c r="C1528" s="3" t="s">
        <v>3099</v>
      </c>
      <c r="D1528" s="3" t="str">
        <f>IFERROR(__xludf.DUMMYFUNCTION("REGEXEXTRACT(C1528,""[A-Z]{2,}"")"),"GLOCON")</f>
        <v>GLOCON</v>
      </c>
      <c r="E1528" s="3" t="s">
        <v>3100</v>
      </c>
      <c r="F1528" s="3" t="s">
        <v>3101</v>
      </c>
      <c r="G1528" s="3" t="s">
        <v>17</v>
      </c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>
      <c r="A1529" s="4">
        <v>45372.0</v>
      </c>
      <c r="B1529" s="5" t="s">
        <v>3102</v>
      </c>
      <c r="C1529" s="3" t="s">
        <v>3103</v>
      </c>
      <c r="D1529" s="3" t="str">
        <f>IFERROR(__xludf.DUMMYFUNCTION("REGEXEXTRACT(C1529,""[A-Z]{2,}"")"),"SET")</f>
        <v>SET</v>
      </c>
      <c r="E1529" s="3" t="s">
        <v>514</v>
      </c>
      <c r="F1529" s="3" t="s">
        <v>766</v>
      </c>
      <c r="G1529" s="3" t="s">
        <v>12</v>
      </c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>
      <c r="A1530" s="4">
        <v>45372.0</v>
      </c>
      <c r="B1530" s="5" t="s">
        <v>3102</v>
      </c>
      <c r="C1530" s="3" t="s">
        <v>3103</v>
      </c>
      <c r="D1530" s="3" t="str">
        <f>IFERROR(__xludf.DUMMYFUNCTION("REGEXEXTRACT(C1530,""[A-Z]{2,}"")"),"SET")</f>
        <v>SET</v>
      </c>
      <c r="E1530" s="3" t="s">
        <v>147</v>
      </c>
      <c r="F1530" s="3" t="s">
        <v>3104</v>
      </c>
      <c r="G1530" s="3" t="s">
        <v>12</v>
      </c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>
      <c r="A1531" s="4">
        <v>45372.0</v>
      </c>
      <c r="B1531" s="5" t="s">
        <v>3105</v>
      </c>
      <c r="C1531" s="9" t="s">
        <v>3106</v>
      </c>
      <c r="D1531" s="3" t="str">
        <f>IFERROR(__xludf.DUMMYFUNCTION("REGEXEXTRACT(C1531,""[A-Z]{2,}"")"),"AMARIN")</f>
        <v>AMARIN</v>
      </c>
      <c r="E1531" s="3" t="s">
        <v>44</v>
      </c>
      <c r="F1531" s="3" t="s">
        <v>299</v>
      </c>
      <c r="G1531" s="3" t="s">
        <v>12</v>
      </c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>
      <c r="A1532" s="4">
        <v>45372.0</v>
      </c>
      <c r="B1532" s="5" t="s">
        <v>3107</v>
      </c>
      <c r="C1532" s="3" t="s">
        <v>3108</v>
      </c>
      <c r="D1532" s="3" t="str">
        <f>IFERROR(__xludf.DUMMYFUNCTION("REGEXEXTRACT(C1532,""[A-Z]{2,}"")"),"TFI")</f>
        <v>TFI</v>
      </c>
      <c r="E1532" s="3" t="s">
        <v>44</v>
      </c>
      <c r="F1532" s="3" t="s">
        <v>83</v>
      </c>
      <c r="G1532" s="3" t="s">
        <v>84</v>
      </c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>
      <c r="A1533" s="4">
        <v>45372.0</v>
      </c>
      <c r="B1533" s="5" t="s">
        <v>3109</v>
      </c>
      <c r="C1533" s="3" t="s">
        <v>3110</v>
      </c>
      <c r="D1533" s="3" t="str">
        <f>IFERROR(__xludf.DUMMYFUNCTION("REGEXEXTRACT(C1533,""[A-Z]{2,}"")"),"SIRI")</f>
        <v>SIRI</v>
      </c>
      <c r="E1533" s="3" t="s">
        <v>44</v>
      </c>
      <c r="F1533" s="3" t="s">
        <v>34</v>
      </c>
      <c r="G1533" s="3" t="s">
        <v>17</v>
      </c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>
      <c r="A1534" s="4">
        <v>45372.0</v>
      </c>
      <c r="B1534" s="5" t="s">
        <v>3111</v>
      </c>
      <c r="C1534" s="3" t="s">
        <v>3112</v>
      </c>
      <c r="D1534" s="3" t="str">
        <f>IFERROR(__xludf.DUMMYFUNCTION("REGEXEXTRACT(C1534,""[A-Z]{2,}"")"),"DELTA")</f>
        <v>DELTA</v>
      </c>
      <c r="E1534" s="3" t="s">
        <v>44</v>
      </c>
      <c r="F1534" s="3" t="s">
        <v>61</v>
      </c>
      <c r="G1534" s="3" t="s">
        <v>12</v>
      </c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>
      <c r="A1535" s="4">
        <v>45372.0</v>
      </c>
      <c r="B1535" s="5" t="s">
        <v>3111</v>
      </c>
      <c r="C1535" s="3" t="s">
        <v>3112</v>
      </c>
      <c r="D1535" s="3" t="str">
        <f>IFERROR(__xludf.DUMMYFUNCTION("REGEXEXTRACT(C1535,""[A-Z]{2,}"")"),"DELTA")</f>
        <v>DELTA</v>
      </c>
      <c r="E1535" s="3" t="s">
        <v>44</v>
      </c>
      <c r="F1535" s="3" t="s">
        <v>63</v>
      </c>
      <c r="G1535" s="3" t="s">
        <v>12</v>
      </c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>
      <c r="A1536" s="4">
        <v>45372.0</v>
      </c>
      <c r="B1536" s="5" t="s">
        <v>3111</v>
      </c>
      <c r="C1536" s="3" t="s">
        <v>3112</v>
      </c>
      <c r="D1536" s="3" t="str">
        <f>IFERROR(__xludf.DUMMYFUNCTION("REGEXEXTRACT(C1536,""[A-Z]{2,}"")"),"DELTA")</f>
        <v>DELTA</v>
      </c>
      <c r="E1536" s="3" t="s">
        <v>3113</v>
      </c>
      <c r="F1536" s="3" t="s">
        <v>3114</v>
      </c>
      <c r="G1536" s="3" t="s">
        <v>12</v>
      </c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>
      <c r="A1537" s="4">
        <v>45372.0</v>
      </c>
      <c r="B1537" s="5" t="s">
        <v>3111</v>
      </c>
      <c r="C1537" s="3" t="s">
        <v>3112</v>
      </c>
      <c r="D1537" s="3" t="str">
        <f>IFERROR(__xludf.DUMMYFUNCTION("REGEXEXTRACT(C1537,""[A-Z]{2,}"")"),"DELTA")</f>
        <v>DELTA</v>
      </c>
      <c r="E1537" s="3" t="s">
        <v>31</v>
      </c>
      <c r="F1537" s="3" t="s">
        <v>443</v>
      </c>
      <c r="G1537" s="3" t="s">
        <v>12</v>
      </c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>
      <c r="A1538" s="4">
        <v>45372.0</v>
      </c>
      <c r="B1538" s="5" t="s">
        <v>3115</v>
      </c>
      <c r="C1538" s="3" t="s">
        <v>3116</v>
      </c>
      <c r="D1538" s="3" t="str">
        <f>IFERROR(__xludf.DUMMYFUNCTION("REGEXEXTRACT(C1538,""[A-Z]{2,}"")"),"NUSA")</f>
        <v>NUSA</v>
      </c>
      <c r="E1538" s="3" t="s">
        <v>3117</v>
      </c>
      <c r="F1538" s="3" t="s">
        <v>3118</v>
      </c>
      <c r="G1538" s="3" t="s">
        <v>84</v>
      </c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>
      <c r="A1539" s="4">
        <v>45372.0</v>
      </c>
      <c r="B1539" s="5" t="s">
        <v>3119</v>
      </c>
      <c r="C1539" s="3" t="s">
        <v>3120</v>
      </c>
      <c r="D1539" s="3" t="str">
        <f>IFERROR(__xludf.DUMMYFUNCTION("REGEXEXTRACT(C1539,""[A-Z]{2,}"")"),"CREDIT")</f>
        <v>CREDIT</v>
      </c>
      <c r="E1539" s="3" t="s">
        <v>795</v>
      </c>
      <c r="F1539" s="3" t="s">
        <v>314</v>
      </c>
      <c r="G1539" s="3" t="s">
        <v>17</v>
      </c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>
      <c r="A1540" s="4">
        <v>45371.0</v>
      </c>
      <c r="B1540" s="5" t="s">
        <v>3121</v>
      </c>
      <c r="C1540" s="3" t="s">
        <v>3122</v>
      </c>
      <c r="D1540" s="3" t="str">
        <f>IFERROR(__xludf.DUMMYFUNCTION("REGEXEXTRACT(C1540,""[A-Z]{2,}"")"),"GULF")</f>
        <v>GULF</v>
      </c>
      <c r="E1540" s="3" t="s">
        <v>3123</v>
      </c>
      <c r="F1540" s="3" t="s">
        <v>3124</v>
      </c>
      <c r="G1540" s="3" t="s">
        <v>17</v>
      </c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>
      <c r="A1541" s="4">
        <v>45371.0</v>
      </c>
      <c r="B1541" s="5" t="s">
        <v>3125</v>
      </c>
      <c r="C1541" s="3" t="s">
        <v>3126</v>
      </c>
      <c r="D1541" s="3" t="str">
        <f>IFERROR(__xludf.DUMMYFUNCTION("REGEXEXTRACT(C1541,""[A-Z]{2,}"")"),"SABUY")</f>
        <v>SABUY</v>
      </c>
      <c r="E1541" s="3" t="s">
        <v>141</v>
      </c>
      <c r="F1541" s="3" t="s">
        <v>47</v>
      </c>
      <c r="G1541" s="3" t="s">
        <v>12</v>
      </c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>
      <c r="A1542" s="4">
        <v>45371.0</v>
      </c>
      <c r="B1542" s="5" t="s">
        <v>3125</v>
      </c>
      <c r="C1542" s="3" t="s">
        <v>3126</v>
      </c>
      <c r="D1542" s="3" t="str">
        <f>IFERROR(__xludf.DUMMYFUNCTION("REGEXEXTRACT(C1542,""[A-Z]{2,}"")"),"SABUY")</f>
        <v>SABUY</v>
      </c>
      <c r="E1542" s="3" t="s">
        <v>331</v>
      </c>
      <c r="F1542" s="3" t="s">
        <v>37</v>
      </c>
      <c r="G1542" s="3" t="s">
        <v>12</v>
      </c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>
      <c r="A1543" s="4">
        <v>45371.0</v>
      </c>
      <c r="B1543" s="5" t="s">
        <v>3125</v>
      </c>
      <c r="C1543" s="3" t="s">
        <v>3126</v>
      </c>
      <c r="D1543" s="3" t="str">
        <f>IFERROR(__xludf.DUMMYFUNCTION("REGEXEXTRACT(C1543,""[A-Z]{2,}"")"),"SABUY")</f>
        <v>SABUY</v>
      </c>
      <c r="E1543" s="3" t="s">
        <v>46</v>
      </c>
      <c r="F1543" s="3" t="s">
        <v>70</v>
      </c>
      <c r="G1543" s="3" t="s">
        <v>12</v>
      </c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>
      <c r="A1544" s="4">
        <v>45371.0</v>
      </c>
      <c r="B1544" s="5" t="s">
        <v>3127</v>
      </c>
      <c r="C1544" s="3" t="s">
        <v>3128</v>
      </c>
      <c r="D1544" s="3" t="str">
        <f>IFERROR(__xludf.DUMMYFUNCTION("REGEXEXTRACT(C1544,""[A-Z]{2,}"")"),"WHA")</f>
        <v>WHA</v>
      </c>
      <c r="E1544" s="3" t="s">
        <v>1157</v>
      </c>
      <c r="F1544" s="3" t="s">
        <v>519</v>
      </c>
      <c r="G1544" s="3" t="s">
        <v>12</v>
      </c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>
      <c r="A1545" s="4">
        <v>45371.0</v>
      </c>
      <c r="B1545" s="5" t="s">
        <v>3129</v>
      </c>
      <c r="C1545" s="3" t="s">
        <v>3130</v>
      </c>
      <c r="D1545" s="3" t="str">
        <f>IFERROR(__xludf.DUMMYFUNCTION("REGEXEXTRACT(C1545,""[A-Z]{2,}"")"),"SCB")</f>
        <v>SCB</v>
      </c>
      <c r="E1545" s="3" t="s">
        <v>1136</v>
      </c>
      <c r="F1545" s="3" t="s">
        <v>733</v>
      </c>
      <c r="G1545" s="3" t="s">
        <v>12</v>
      </c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>
      <c r="A1546" s="4">
        <v>45371.0</v>
      </c>
      <c r="B1546" s="5" t="s">
        <v>3131</v>
      </c>
      <c r="C1546" s="3" t="s">
        <v>3132</v>
      </c>
      <c r="D1546" s="3" t="str">
        <f>IFERROR(__xludf.DUMMYFUNCTION("REGEXEXTRACT(C1546,""[A-Z]{2,}"")"),"NEWS")</f>
        <v>NEWS</v>
      </c>
      <c r="E1546" s="3" t="s">
        <v>141</v>
      </c>
      <c r="F1546" s="3" t="s">
        <v>1420</v>
      </c>
      <c r="G1546" s="3" t="s">
        <v>12</v>
      </c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>
      <c r="A1547" s="4">
        <v>45371.0</v>
      </c>
      <c r="B1547" s="5" t="s">
        <v>3133</v>
      </c>
      <c r="C1547" s="3" t="s">
        <v>3134</v>
      </c>
      <c r="D1547" s="3" t="str">
        <f>IFERROR(__xludf.DUMMYFUNCTION("REGEXEXTRACT(C1547,""[A-Z]{2,}"")"),"BKGI")</f>
        <v>BKGI</v>
      </c>
      <c r="E1547" s="3" t="s">
        <v>44</v>
      </c>
      <c r="F1547" s="3" t="s">
        <v>63</v>
      </c>
      <c r="G1547" s="3" t="s">
        <v>12</v>
      </c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>
      <c r="A1548" s="4">
        <v>45371.0</v>
      </c>
      <c r="B1548" s="5" t="s">
        <v>3135</v>
      </c>
      <c r="C1548" s="3" t="s">
        <v>3136</v>
      </c>
      <c r="D1548" s="3" t="str">
        <f>IFERROR(__xludf.DUMMYFUNCTION("REGEXEXTRACT(C1548,""[A-Z]{2,}"")"),"NEWS")</f>
        <v>NEWS</v>
      </c>
      <c r="E1548" s="3" t="s">
        <v>44</v>
      </c>
      <c r="F1548" s="3" t="s">
        <v>299</v>
      </c>
      <c r="G1548" s="3" t="s">
        <v>12</v>
      </c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>
      <c r="A1549" s="4">
        <v>45370.0</v>
      </c>
      <c r="B1549" s="5" t="s">
        <v>3137</v>
      </c>
      <c r="C1549" s="3" t="s">
        <v>3138</v>
      </c>
      <c r="D1549" s="3" t="str">
        <f>IFERROR(__xludf.DUMMYFUNCTION("REGEXEXTRACT(C1549,""[A-Z]{2,}"")"),"PTT")</f>
        <v>PTT</v>
      </c>
      <c r="E1549" s="3" t="s">
        <v>273</v>
      </c>
      <c r="F1549" s="3" t="s">
        <v>314</v>
      </c>
      <c r="G1549" s="3" t="s">
        <v>12</v>
      </c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>
      <c r="A1550" s="4">
        <v>45370.0</v>
      </c>
      <c r="B1550" s="5" t="s">
        <v>3139</v>
      </c>
      <c r="C1550" s="3" t="s">
        <v>3140</v>
      </c>
      <c r="D1550" s="3" t="str">
        <f>IFERROR(__xludf.DUMMYFUNCTION("REGEXEXTRACT(C1550,""[A-Z]{2,}"")"),"GULF")</f>
        <v>GULF</v>
      </c>
      <c r="E1550" s="3" t="s">
        <v>3141</v>
      </c>
      <c r="F1550" s="3" t="s">
        <v>733</v>
      </c>
      <c r="G1550" s="3" t="s">
        <v>12</v>
      </c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>
      <c r="A1551" s="4">
        <v>45370.0</v>
      </c>
      <c r="B1551" s="5" t="s">
        <v>3142</v>
      </c>
      <c r="C1551" s="3" t="s">
        <v>3143</v>
      </c>
      <c r="D1551" s="3" t="str">
        <f>IFERROR(__xludf.DUMMYFUNCTION("REGEXEXTRACT(C1551,""[A-Z]{2,}"")"),"JMART")</f>
        <v>JMART</v>
      </c>
      <c r="E1551" s="3" t="s">
        <v>1117</v>
      </c>
      <c r="F1551" s="3" t="s">
        <v>851</v>
      </c>
      <c r="G1551" s="3" t="s">
        <v>84</v>
      </c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>
      <c r="A1552" s="4">
        <v>45370.0</v>
      </c>
      <c r="B1552" s="5" t="s">
        <v>3142</v>
      </c>
      <c r="C1552" s="3" t="s">
        <v>3143</v>
      </c>
      <c r="D1552" s="3" t="str">
        <f>IFERROR(__xludf.DUMMYFUNCTION("REGEXEXTRACT(C1552,""[A-Z]{2,}"")"),"JMART")</f>
        <v>JMART</v>
      </c>
      <c r="E1552" s="3" t="s">
        <v>1123</v>
      </c>
      <c r="F1552" s="3" t="s">
        <v>3144</v>
      </c>
      <c r="G1552" s="3" t="s">
        <v>84</v>
      </c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>
      <c r="A1553" s="4">
        <v>45369.0</v>
      </c>
      <c r="B1553" s="5" t="s">
        <v>3145</v>
      </c>
      <c r="C1553" s="3" t="s">
        <v>3146</v>
      </c>
      <c r="D1553" s="3" t="str">
        <f>IFERROR(__xludf.DUMMYFUNCTION("REGEXEXTRACT(C1553,""[A-Z]{2,}"")"),"BTS")</f>
        <v>BTS</v>
      </c>
      <c r="E1553" s="3" t="s">
        <v>1240</v>
      </c>
      <c r="F1553" s="3" t="s">
        <v>3147</v>
      </c>
      <c r="G1553" s="3" t="s">
        <v>17</v>
      </c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>
      <c r="A1554" s="4">
        <v>45369.0</v>
      </c>
      <c r="B1554" s="5" t="s">
        <v>3148</v>
      </c>
      <c r="C1554" s="3" t="s">
        <v>3149</v>
      </c>
      <c r="D1554" s="3" t="str">
        <f>IFERROR(__xludf.DUMMYFUNCTION("REGEXEXTRACT(C1554,""[A-Z]{2,}"")"),"DITTO")</f>
        <v>DITTO</v>
      </c>
      <c r="E1554" s="3" t="s">
        <v>1554</v>
      </c>
      <c r="F1554" s="3" t="s">
        <v>2561</v>
      </c>
      <c r="G1554" s="3" t="s">
        <v>12</v>
      </c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>
      <c r="A1555" s="4">
        <v>45369.0</v>
      </c>
      <c r="B1555" s="5" t="s">
        <v>3148</v>
      </c>
      <c r="C1555" s="3" t="s">
        <v>3149</v>
      </c>
      <c r="D1555" s="3" t="str">
        <f>IFERROR(__xludf.DUMMYFUNCTION("REGEXEXTRACT(C1555,""[A-Z]{2,}"")"),"DITTO")</f>
        <v>DITTO</v>
      </c>
      <c r="E1555" s="3" t="s">
        <v>630</v>
      </c>
      <c r="F1555" s="3" t="s">
        <v>2086</v>
      </c>
      <c r="G1555" s="3" t="s">
        <v>12</v>
      </c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>
      <c r="A1556" s="4">
        <v>45369.0</v>
      </c>
      <c r="B1556" s="5" t="s">
        <v>3150</v>
      </c>
      <c r="C1556" s="3" t="s">
        <v>3151</v>
      </c>
      <c r="D1556" s="3" t="str">
        <f>IFERROR(__xludf.DUMMYFUNCTION("REGEXEXTRACT(C1556,""[A-Z]{2,}"")"),"ROJNA")</f>
        <v>ROJNA</v>
      </c>
      <c r="E1556" s="3" t="s">
        <v>44</v>
      </c>
      <c r="F1556" s="3" t="s">
        <v>61</v>
      </c>
      <c r="G1556" s="3" t="s">
        <v>12</v>
      </c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>
      <c r="A1557" s="4">
        <v>45366.0</v>
      </c>
      <c r="B1557" s="5" t="s">
        <v>3152</v>
      </c>
      <c r="C1557" s="3" t="s">
        <v>3153</v>
      </c>
      <c r="D1557" s="3" t="str">
        <f>IFERROR(__xludf.DUMMYFUNCTION("REGEXEXTRACT(C1557,""[A-Z]{2,}"")"),"PTT")</f>
        <v>PTT</v>
      </c>
      <c r="E1557" s="3" t="s">
        <v>3154</v>
      </c>
      <c r="F1557" s="3" t="s">
        <v>519</v>
      </c>
      <c r="G1557" s="3" t="s">
        <v>12</v>
      </c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>
      <c r="A1558" s="4">
        <v>45366.0</v>
      </c>
      <c r="B1558" s="5" t="s">
        <v>3155</v>
      </c>
      <c r="C1558" s="3" t="s">
        <v>3156</v>
      </c>
      <c r="D1558" s="3" t="b">
        <v>1</v>
      </c>
      <c r="E1558" s="3" t="s">
        <v>1136</v>
      </c>
      <c r="F1558" s="3" t="s">
        <v>171</v>
      </c>
      <c r="G1558" s="3" t="s">
        <v>12</v>
      </c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>
      <c r="A1559" s="4">
        <v>45366.0</v>
      </c>
      <c r="B1559" s="5" t="s">
        <v>3157</v>
      </c>
      <c r="C1559" s="3" t="s">
        <v>3158</v>
      </c>
      <c r="D1559" s="3" t="str">
        <f>IFERROR(__xludf.DUMMYFUNCTION("REGEXEXTRACT(C1559,""[A-Z]{2,}"")"),"ITD")</f>
        <v>ITD</v>
      </c>
      <c r="E1559" s="3" t="s">
        <v>1117</v>
      </c>
      <c r="F1559" s="3" t="s">
        <v>1118</v>
      </c>
      <c r="G1559" s="3" t="s">
        <v>84</v>
      </c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>
      <c r="A1560" s="4">
        <v>45366.0</v>
      </c>
      <c r="B1560" s="5" t="s">
        <v>3157</v>
      </c>
      <c r="C1560" s="3" t="s">
        <v>3158</v>
      </c>
      <c r="D1560" s="3" t="str">
        <f>IFERROR(__xludf.DUMMYFUNCTION("REGEXEXTRACT(C1560,""[A-Z]{2,}"")"),"ITD")</f>
        <v>ITD</v>
      </c>
      <c r="E1560" s="3" t="s">
        <v>227</v>
      </c>
      <c r="F1560" s="3" t="s">
        <v>1135</v>
      </c>
      <c r="G1560" s="3" t="s">
        <v>84</v>
      </c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>
      <c r="A1561" s="4">
        <v>45366.0</v>
      </c>
      <c r="B1561" s="5" t="s">
        <v>3159</v>
      </c>
      <c r="C1561" s="3" t="s">
        <v>3160</v>
      </c>
      <c r="D1561" s="3" t="s">
        <v>775</v>
      </c>
      <c r="E1561" s="3" t="s">
        <v>98</v>
      </c>
      <c r="F1561" s="3" t="s">
        <v>63</v>
      </c>
      <c r="G1561" s="3" t="s">
        <v>12</v>
      </c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>
      <c r="A1562" s="4">
        <v>45366.0</v>
      </c>
      <c r="B1562" s="5" t="s">
        <v>3161</v>
      </c>
      <c r="C1562" s="3" t="s">
        <v>3162</v>
      </c>
      <c r="D1562" s="10" t="str">
        <f>IFERROR(__xludf.DUMMYFUNCTION("REGEXEXTRACT(C1562,""[A-Z]{2,}"")"),"INTUCH")</f>
        <v>INTUCH</v>
      </c>
      <c r="E1562" s="3" t="s">
        <v>3163</v>
      </c>
      <c r="F1562" s="3" t="s">
        <v>413</v>
      </c>
      <c r="G1562" s="3" t="s">
        <v>17</v>
      </c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>
      <c r="A1563" s="4">
        <v>45366.0</v>
      </c>
      <c r="B1563" s="5" t="s">
        <v>3161</v>
      </c>
      <c r="C1563" s="3" t="s">
        <v>3162</v>
      </c>
      <c r="D1563" s="10" t="str">
        <f>IFERROR(__xludf.DUMMYFUNCTION("REGEXEXTRACT(C1563,""[A-Z]{2,}"")"),"INTUCH")</f>
        <v>INTUCH</v>
      </c>
      <c r="E1563" s="3" t="s">
        <v>743</v>
      </c>
      <c r="F1563" s="3" t="s">
        <v>133</v>
      </c>
      <c r="G1563" s="3" t="s">
        <v>12</v>
      </c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>
      <c r="A1564" s="4">
        <v>45366.0</v>
      </c>
      <c r="B1564" s="5" t="s">
        <v>3164</v>
      </c>
      <c r="C1564" s="3" t="s">
        <v>3165</v>
      </c>
      <c r="D1564" s="10" t="str">
        <f>IFERROR(__xludf.DUMMYFUNCTION("REGEXEXTRACT(C1564,""[A-Z]{2,}"")"),"BROOK")</f>
        <v>BROOK</v>
      </c>
      <c r="E1564" s="3" t="s">
        <v>44</v>
      </c>
      <c r="F1564" s="3" t="s">
        <v>124</v>
      </c>
      <c r="G1564" s="3" t="s">
        <v>84</v>
      </c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>
      <c r="A1565" s="4">
        <v>45366.0</v>
      </c>
      <c r="B1565" s="5" t="s">
        <v>3164</v>
      </c>
      <c r="C1565" s="3" t="s">
        <v>3165</v>
      </c>
      <c r="D1565" s="10" t="str">
        <f>IFERROR(__xludf.DUMMYFUNCTION("REGEXEXTRACT(C1565,""[A-Z]{2,}"")"),"BROOK")</f>
        <v>BROOK</v>
      </c>
      <c r="E1565" s="3" t="s">
        <v>44</v>
      </c>
      <c r="F1565" s="3" t="s">
        <v>83</v>
      </c>
      <c r="G1565" s="3" t="s">
        <v>84</v>
      </c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>
      <c r="A1566" s="4">
        <v>45366.0</v>
      </c>
      <c r="B1566" s="5" t="s">
        <v>3164</v>
      </c>
      <c r="C1566" s="3" t="s">
        <v>3165</v>
      </c>
      <c r="D1566" s="10" t="str">
        <f>IFERROR(__xludf.DUMMYFUNCTION("REGEXEXTRACT(C1566,""[A-Z]{2,}"")"),"BROOK")</f>
        <v>BROOK</v>
      </c>
      <c r="E1566" s="3" t="s">
        <v>3166</v>
      </c>
      <c r="F1566" s="3" t="s">
        <v>255</v>
      </c>
      <c r="G1566" s="3" t="s">
        <v>84</v>
      </c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>
      <c r="A1567" s="4">
        <v>45365.0</v>
      </c>
      <c r="B1567" s="5" t="s">
        <v>3167</v>
      </c>
      <c r="C1567" s="3" t="s">
        <v>3168</v>
      </c>
      <c r="D1567" s="10" t="str">
        <f>IFERROR(__xludf.DUMMYFUNCTION("REGEXEXTRACT(C1567,""[A-Z]{2,}"")"),"STA")</f>
        <v>STA</v>
      </c>
      <c r="E1567" s="3" t="s">
        <v>44</v>
      </c>
      <c r="F1567" s="3" t="s">
        <v>61</v>
      </c>
      <c r="G1567" s="3" t="s">
        <v>12</v>
      </c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>
      <c r="A1568" s="4">
        <v>45365.0</v>
      </c>
      <c r="B1568" s="5" t="s">
        <v>3167</v>
      </c>
      <c r="C1568" s="3" t="s">
        <v>3168</v>
      </c>
      <c r="D1568" s="10" t="str">
        <f>IFERROR(__xludf.DUMMYFUNCTION("REGEXEXTRACT(C1568,""[A-Z]{2,}"")"),"STA")</f>
        <v>STA</v>
      </c>
      <c r="E1568" s="3" t="s">
        <v>98</v>
      </c>
      <c r="F1568" s="3" t="s">
        <v>3169</v>
      </c>
      <c r="G1568" s="3" t="s">
        <v>12</v>
      </c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>
      <c r="A1569" s="4">
        <v>45365.0</v>
      </c>
      <c r="B1569" s="5" t="s">
        <v>3170</v>
      </c>
      <c r="C1569" s="3" t="s">
        <v>3171</v>
      </c>
      <c r="D1569" s="10" t="str">
        <f>IFERROR(__xludf.DUMMYFUNCTION("REGEXEXTRACT(C1569,""[A-Z]{2,}"")"),"TRUBB")</f>
        <v>TRUBB</v>
      </c>
      <c r="E1569" s="3" t="s">
        <v>44</v>
      </c>
      <c r="F1569" s="3" t="s">
        <v>63</v>
      </c>
      <c r="G1569" s="3" t="s">
        <v>12</v>
      </c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>
      <c r="A1570" s="4">
        <v>45365.0</v>
      </c>
      <c r="B1570" s="5" t="s">
        <v>3172</v>
      </c>
      <c r="C1570" s="3" t="s">
        <v>3173</v>
      </c>
      <c r="D1570" s="10" t="str">
        <f>IFERROR(__xludf.DUMMYFUNCTION("REGEXEXTRACT(C1570,""[A-Z]{2,}"")"),"JKN")</f>
        <v>JKN</v>
      </c>
      <c r="E1570" s="3" t="s">
        <v>3174</v>
      </c>
      <c r="F1570" s="3" t="s">
        <v>3175</v>
      </c>
      <c r="G1570" s="3" t="s">
        <v>84</v>
      </c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>
      <c r="A1571" s="4">
        <v>45364.0</v>
      </c>
      <c r="B1571" s="5" t="s">
        <v>3176</v>
      </c>
      <c r="C1571" s="3" t="s">
        <v>3177</v>
      </c>
      <c r="D1571" s="10" t="str">
        <f>IFERROR(__xludf.DUMMYFUNCTION("REGEXEXTRACT(C1571,""[A-Z]{2,}"")"),"IVL")</f>
        <v>IVL</v>
      </c>
      <c r="E1571" s="3" t="s">
        <v>3178</v>
      </c>
      <c r="F1571" s="3" t="s">
        <v>3179</v>
      </c>
      <c r="G1571" s="3" t="s">
        <v>12</v>
      </c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>
      <c r="A1572" s="4">
        <v>45364.0</v>
      </c>
      <c r="B1572" s="5" t="s">
        <v>3176</v>
      </c>
      <c r="C1572" s="3" t="s">
        <v>3177</v>
      </c>
      <c r="D1572" s="10" t="str">
        <f>IFERROR(__xludf.DUMMYFUNCTION("REGEXEXTRACT(C1572,""[A-Z]{2,}"")"),"IVL")</f>
        <v>IVL</v>
      </c>
      <c r="E1572" s="3" t="s">
        <v>2444</v>
      </c>
      <c r="F1572" s="3" t="s">
        <v>30</v>
      </c>
      <c r="G1572" s="3" t="s">
        <v>12</v>
      </c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>
      <c r="A1573" s="4">
        <v>45364.0</v>
      </c>
      <c r="B1573" s="5" t="s">
        <v>3180</v>
      </c>
      <c r="C1573" s="3" t="s">
        <v>3181</v>
      </c>
      <c r="D1573" s="10" t="str">
        <f>IFERROR(__xludf.DUMMYFUNCTION("REGEXEXTRACT(C1573,""[A-Z]{2,}"")"),"ITD")</f>
        <v>ITD</v>
      </c>
      <c r="E1573" s="3" t="s">
        <v>77</v>
      </c>
      <c r="F1573" s="3" t="s">
        <v>109</v>
      </c>
      <c r="G1573" s="3" t="s">
        <v>17</v>
      </c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>
      <c r="A1574" s="4">
        <v>45364.0</v>
      </c>
      <c r="B1574" s="5" t="s">
        <v>3182</v>
      </c>
      <c r="C1574" s="3" t="s">
        <v>3183</v>
      </c>
      <c r="D1574" s="10" t="str">
        <f>IFERROR(__xludf.DUMMYFUNCTION("REGEXEXTRACT(C1574,""[A-Z]{2,}"")"),"YTD")</f>
        <v>YTD</v>
      </c>
      <c r="E1574" s="3" t="s">
        <v>3005</v>
      </c>
      <c r="F1574" s="3" t="s">
        <v>1332</v>
      </c>
      <c r="G1574" s="3" t="s">
        <v>84</v>
      </c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>
      <c r="A1575" s="4">
        <v>45364.0</v>
      </c>
      <c r="B1575" s="5" t="s">
        <v>3184</v>
      </c>
      <c r="C1575" s="3" t="s">
        <v>3185</v>
      </c>
      <c r="D1575" s="10" t="str">
        <f>IFERROR(__xludf.DUMMYFUNCTION("REGEXEXTRACT(C1575,""[A-Z]{2,}"")"),"TKN")</f>
        <v>TKN</v>
      </c>
      <c r="E1575" s="3" t="s">
        <v>44</v>
      </c>
      <c r="F1575" s="3" t="s">
        <v>61</v>
      </c>
      <c r="G1575" s="3" t="s">
        <v>12</v>
      </c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>
      <c r="A1576" s="4">
        <v>45364.0</v>
      </c>
      <c r="B1576" s="5" t="s">
        <v>3184</v>
      </c>
      <c r="C1576" s="3" t="s">
        <v>3185</v>
      </c>
      <c r="D1576" s="10" t="str">
        <f>IFERROR(__xludf.DUMMYFUNCTION("REGEXEXTRACT(C1576,""[A-Z]{2,}"")"),"TKN")</f>
        <v>TKN</v>
      </c>
      <c r="E1576" s="3" t="s">
        <v>46</v>
      </c>
      <c r="F1576" s="3" t="s">
        <v>133</v>
      </c>
      <c r="G1576" s="3" t="s">
        <v>12</v>
      </c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>
      <c r="A1577" s="4">
        <v>45364.0</v>
      </c>
      <c r="B1577" s="5" t="s">
        <v>3184</v>
      </c>
      <c r="C1577" s="3" t="s">
        <v>3185</v>
      </c>
      <c r="D1577" s="10" t="str">
        <f>IFERROR(__xludf.DUMMYFUNCTION("REGEXEXTRACT(C1577,""[A-Z]{2,}"")"),"TKN")</f>
        <v>TKN</v>
      </c>
      <c r="E1577" s="3" t="s">
        <v>46</v>
      </c>
      <c r="F1577" s="3" t="s">
        <v>61</v>
      </c>
      <c r="G1577" s="3" t="s">
        <v>12</v>
      </c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>
      <c r="A1578" s="4">
        <v>45364.0</v>
      </c>
      <c r="B1578" s="5" t="s">
        <v>3186</v>
      </c>
      <c r="C1578" s="3" t="s">
        <v>3187</v>
      </c>
      <c r="D1578" s="10" t="str">
        <f>IFERROR(__xludf.DUMMYFUNCTION("REGEXEXTRACT(C1578,""[A-Z]{2,}"")"),"GULF")</f>
        <v>GULF</v>
      </c>
      <c r="E1578" s="3" t="s">
        <v>47</v>
      </c>
      <c r="F1578" s="3" t="s">
        <v>3188</v>
      </c>
      <c r="G1578" s="3" t="s">
        <v>12</v>
      </c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>
      <c r="A1579" s="4">
        <v>45363.0</v>
      </c>
      <c r="B1579" s="5" t="s">
        <v>3189</v>
      </c>
      <c r="C1579" s="3" t="s">
        <v>3190</v>
      </c>
      <c r="D1579" s="10" t="str">
        <f>IFERROR(__xludf.DUMMYFUNCTION("REGEXEXTRACT(C1579,""[A-Z]{2,}"")"),"TRUE")</f>
        <v>TRUE</v>
      </c>
      <c r="E1579" s="3" t="s">
        <v>519</v>
      </c>
      <c r="F1579" s="3" t="s">
        <v>58</v>
      </c>
      <c r="G1579" s="3" t="s">
        <v>12</v>
      </c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>
      <c r="A1580" s="4">
        <v>45363.0</v>
      </c>
      <c r="B1580" s="5" t="s">
        <v>3189</v>
      </c>
      <c r="C1580" s="3" t="s">
        <v>3190</v>
      </c>
      <c r="D1580" s="10" t="str">
        <f>IFERROR(__xludf.DUMMYFUNCTION("REGEXEXTRACT(C1580,""[A-Z]{2,}"")"),"TRUE")</f>
        <v>TRUE</v>
      </c>
      <c r="E1580" s="3" t="s">
        <v>462</v>
      </c>
      <c r="F1580" s="3" t="s">
        <v>299</v>
      </c>
      <c r="G1580" s="3" t="s">
        <v>12</v>
      </c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>
      <c r="A1581" s="4">
        <v>45363.0</v>
      </c>
      <c r="B1581" s="5" t="s">
        <v>3189</v>
      </c>
      <c r="C1581" s="3" t="s">
        <v>3190</v>
      </c>
      <c r="D1581" s="10" t="str">
        <f>IFERROR(__xludf.DUMMYFUNCTION("REGEXEXTRACT(C1581,""[A-Z]{2,}"")"),"TRUE")</f>
        <v>TRUE</v>
      </c>
      <c r="E1581" s="3" t="s">
        <v>1496</v>
      </c>
      <c r="F1581" s="3" t="s">
        <v>3191</v>
      </c>
      <c r="G1581" s="3" t="s">
        <v>12</v>
      </c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>
      <c r="A1582" s="4">
        <v>45363.0</v>
      </c>
      <c r="B1582" s="5" t="s">
        <v>3192</v>
      </c>
      <c r="C1582" s="9" t="s">
        <v>3193</v>
      </c>
      <c r="D1582" s="10" t="str">
        <f>IFERROR(__xludf.DUMMYFUNCTION("REGEXEXTRACT(C1582,""[A-Z]{2,}"")"),"BRI")</f>
        <v>BRI</v>
      </c>
      <c r="E1582" s="3" t="s">
        <v>44</v>
      </c>
      <c r="F1582" s="3" t="s">
        <v>34</v>
      </c>
      <c r="G1582" s="3" t="s">
        <v>17</v>
      </c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>
      <c r="A1583" s="4">
        <v>45363.0</v>
      </c>
      <c r="B1583" s="5" t="s">
        <v>3192</v>
      </c>
      <c r="C1583" s="9" t="s">
        <v>3193</v>
      </c>
      <c r="D1583" s="10" t="str">
        <f>IFERROR(__xludf.DUMMYFUNCTION("REGEXEXTRACT(C1583,""[A-Z]{2,}"")"),"BRI")</f>
        <v>BRI</v>
      </c>
      <c r="E1583" s="3" t="s">
        <v>3194</v>
      </c>
      <c r="F1583" s="3" t="s">
        <v>69</v>
      </c>
      <c r="G1583" s="3" t="s">
        <v>17</v>
      </c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>
      <c r="A1584" s="4">
        <v>45363.0</v>
      </c>
      <c r="B1584" s="5" t="s">
        <v>3195</v>
      </c>
      <c r="C1584" s="3" t="s">
        <v>3196</v>
      </c>
      <c r="D1584" s="10" t="str">
        <f>IFERROR(__xludf.DUMMYFUNCTION("REGEXEXTRACT(C1584,""[A-Z]{2,}"")"),"STA")</f>
        <v>STA</v>
      </c>
      <c r="E1584" s="3" t="s">
        <v>44</v>
      </c>
      <c r="F1584" s="3" t="s">
        <v>61</v>
      </c>
      <c r="G1584" s="3" t="s">
        <v>12</v>
      </c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>
      <c r="A1585" s="4">
        <v>45363.0</v>
      </c>
      <c r="B1585" s="5" t="s">
        <v>3195</v>
      </c>
      <c r="C1585" s="3" t="s">
        <v>3196</v>
      </c>
      <c r="D1585" s="10" t="str">
        <f>IFERROR(__xludf.DUMMYFUNCTION("REGEXEXTRACT(C1585,""[A-Z]{2,}"")"),"STA")</f>
        <v>STA</v>
      </c>
      <c r="E1585" s="3" t="s">
        <v>98</v>
      </c>
      <c r="F1585" s="3" t="s">
        <v>3197</v>
      </c>
      <c r="G1585" s="3" t="s">
        <v>12</v>
      </c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>
      <c r="A1586" s="4">
        <v>45363.0</v>
      </c>
      <c r="B1586" s="5" t="s">
        <v>3198</v>
      </c>
      <c r="C1586" s="3" t="s">
        <v>3199</v>
      </c>
      <c r="D1586" s="10" t="str">
        <f>IFERROR(__xludf.DUMMYFUNCTION("REGEXEXTRACT(C1586,""[A-Z]{2,}"")"),"EV")</f>
        <v>EV</v>
      </c>
      <c r="E1586" s="3" t="s">
        <v>44</v>
      </c>
      <c r="F1586" s="3" t="s">
        <v>63</v>
      </c>
      <c r="G1586" s="3" t="s">
        <v>12</v>
      </c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>
      <c r="A1587" s="4">
        <v>45363.0</v>
      </c>
      <c r="B1587" s="5" t="s">
        <v>3200</v>
      </c>
      <c r="C1587" s="9" t="s">
        <v>3201</v>
      </c>
      <c r="D1587" s="10" t="str">
        <f>IFERROR(__xludf.DUMMYFUNCTION("REGEXEXTRACT(C1587,""[A-Z]{2,}"")"),"AMARIN")</f>
        <v>AMARIN</v>
      </c>
      <c r="E1587" s="3" t="s">
        <v>2601</v>
      </c>
      <c r="F1587" s="3" t="s">
        <v>477</v>
      </c>
      <c r="G1587" s="3" t="s">
        <v>12</v>
      </c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>
      <c r="A1588" s="4">
        <v>45363.0</v>
      </c>
      <c r="B1588" s="5" t="s">
        <v>3202</v>
      </c>
      <c r="C1588" s="3" t="s">
        <v>3203</v>
      </c>
      <c r="D1588" s="10" t="str">
        <f>IFERROR(__xludf.DUMMYFUNCTION("REGEXEXTRACT(C1588,""[A-Z]{2,}"")"),"SABUY")</f>
        <v>SABUY</v>
      </c>
      <c r="E1588" s="3" t="s">
        <v>795</v>
      </c>
      <c r="F1588" s="3" t="s">
        <v>314</v>
      </c>
      <c r="G1588" s="3" t="s">
        <v>17</v>
      </c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>
      <c r="A1589" s="4">
        <v>45363.0</v>
      </c>
      <c r="B1589" s="5" t="s">
        <v>3204</v>
      </c>
      <c r="C1589" s="3" t="s">
        <v>3205</v>
      </c>
      <c r="D1589" s="10" t="str">
        <f>IFERROR(__xludf.DUMMYFUNCTION("REGEXEXTRACT(C1589,""[A-Z]{2,}"")"),"NUSA")</f>
        <v>NUSA</v>
      </c>
      <c r="E1589" s="3" t="s">
        <v>3206</v>
      </c>
      <c r="F1589" s="3" t="s">
        <v>3207</v>
      </c>
      <c r="G1589" s="3" t="s">
        <v>17</v>
      </c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>
      <c r="A1590" s="4">
        <v>45363.0</v>
      </c>
      <c r="B1590" s="5" t="s">
        <v>3208</v>
      </c>
      <c r="C1590" s="3" t="s">
        <v>3209</v>
      </c>
      <c r="D1590" s="10" t="str">
        <f>IFERROR(__xludf.DUMMYFUNCTION("REGEXEXTRACT(C1590,""[A-Z]{2,}"")"),"GULF")</f>
        <v>GULF</v>
      </c>
      <c r="E1590" s="3" t="s">
        <v>519</v>
      </c>
      <c r="F1590" s="3" t="s">
        <v>231</v>
      </c>
      <c r="G1590" s="3" t="s">
        <v>12</v>
      </c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>
      <c r="A1591" s="4">
        <v>45363.0</v>
      </c>
      <c r="B1591" s="5" t="s">
        <v>3210</v>
      </c>
      <c r="C1591" s="3" t="s">
        <v>3211</v>
      </c>
      <c r="D1591" s="10" t="str">
        <f>IFERROR(__xludf.DUMMYFUNCTION("REGEXEXTRACT(C1591,""[A-Z]{2,}"")"),"JKN")</f>
        <v>JKN</v>
      </c>
      <c r="E1591" s="3" t="s">
        <v>1090</v>
      </c>
      <c r="F1591" s="3" t="s">
        <v>109</v>
      </c>
      <c r="G1591" s="3" t="s">
        <v>17</v>
      </c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>
      <c r="A1592" s="4">
        <v>45362.0</v>
      </c>
      <c r="B1592" s="5" t="s">
        <v>3212</v>
      </c>
      <c r="C1592" s="3" t="s">
        <v>3213</v>
      </c>
      <c r="D1592" s="3" t="str">
        <f>IFERROR(__xludf.DUMMYFUNCTION("REGEXEXTRACT(C1592,""[A-Z]{2,}"")"),"SCBX")</f>
        <v>SCBX</v>
      </c>
      <c r="E1592" s="3" t="s">
        <v>141</v>
      </c>
      <c r="F1592" s="3" t="s">
        <v>37</v>
      </c>
      <c r="G1592" s="3" t="s">
        <v>12</v>
      </c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>
      <c r="A1593" s="4">
        <v>45362.0</v>
      </c>
      <c r="B1593" s="5" t="s">
        <v>3214</v>
      </c>
      <c r="C1593" s="3" t="s">
        <v>3215</v>
      </c>
      <c r="D1593" s="3" t="str">
        <f>IFERROR(__xludf.DUMMYFUNCTION("REGEXEXTRACT(C1593,""[A-Z]{2,}"")"),"BJC")</f>
        <v>BJC</v>
      </c>
      <c r="E1593" s="3"/>
      <c r="F1593" s="3" t="s">
        <v>47</v>
      </c>
      <c r="G1593" s="3" t="s">
        <v>12</v>
      </c>
      <c r="H1593" s="3" t="s">
        <v>44</v>
      </c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>
      <c r="A1594" s="4">
        <v>45362.0</v>
      </c>
      <c r="B1594" s="5" t="s">
        <v>3216</v>
      </c>
      <c r="C1594" s="3" t="s">
        <v>3217</v>
      </c>
      <c r="D1594" s="3" t="str">
        <f>IFERROR(__xludf.DUMMYFUNCTION("REGEXEXTRACT(C1594,""[A-Z]{2,}"")"),"WHAUP")</f>
        <v>WHAUP</v>
      </c>
      <c r="E1594" s="3" t="s">
        <v>141</v>
      </c>
      <c r="F1594" s="3" t="s">
        <v>37</v>
      </c>
      <c r="G1594" s="3" t="s">
        <v>12</v>
      </c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>
      <c r="A1595" s="4">
        <v>45362.0</v>
      </c>
      <c r="B1595" s="5" t="s">
        <v>3218</v>
      </c>
      <c r="C1595" s="3" t="s">
        <v>3219</v>
      </c>
      <c r="D1595" s="3" t="str">
        <f>IFERROR(__xludf.DUMMYFUNCTION("REGEXEXTRACT(C1595,""[A-Z]{2,}"")"),"BGRIM")</f>
        <v>BGRIM</v>
      </c>
      <c r="E1595" s="3"/>
      <c r="F1595" s="3" t="s">
        <v>61</v>
      </c>
      <c r="G1595" s="3" t="s">
        <v>12</v>
      </c>
      <c r="H1595" s="3" t="s">
        <v>44</v>
      </c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>
      <c r="A1596" s="4">
        <v>45362.0</v>
      </c>
      <c r="B1596" s="5" t="s">
        <v>3220</v>
      </c>
      <c r="C1596" s="3" t="s">
        <v>3221</v>
      </c>
      <c r="D1596" s="3" t="str">
        <f>IFERROR(__xludf.DUMMYFUNCTION("REGEXEXTRACT(C1596,""[A-Z]{2,}"")"),"BTC")</f>
        <v>BTC</v>
      </c>
      <c r="E1596" s="3" t="s">
        <v>285</v>
      </c>
      <c r="F1596" s="3" t="s">
        <v>2941</v>
      </c>
      <c r="G1596" s="3" t="s">
        <v>12</v>
      </c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>
      <c r="A1597" s="4">
        <v>45362.0</v>
      </c>
      <c r="B1597" s="5" t="s">
        <v>3222</v>
      </c>
      <c r="C1597" s="3" t="s">
        <v>3223</v>
      </c>
      <c r="D1597" s="3" t="str">
        <f>IFERROR(__xludf.DUMMYFUNCTION("REGEXEXTRACT(C1597,""[A-Z]{2,}"")"),"TPOLY")</f>
        <v>TPOLY</v>
      </c>
      <c r="E1597" s="3" t="s">
        <v>3224</v>
      </c>
      <c r="F1597" s="3" t="s">
        <v>61</v>
      </c>
      <c r="G1597" s="3" t="s">
        <v>12</v>
      </c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>
      <c r="A1598" s="4">
        <v>45362.0</v>
      </c>
      <c r="B1598" s="5" t="s">
        <v>3225</v>
      </c>
      <c r="C1598" s="3" t="s">
        <v>3226</v>
      </c>
      <c r="D1598" s="3" t="str">
        <f>IFERROR(__xludf.DUMMYFUNCTION("REGEXEXTRACT(C1598,""[A-Z]{2,}"")"),"EGCO")</f>
        <v>EGCO</v>
      </c>
      <c r="E1598" s="3" t="s">
        <v>2468</v>
      </c>
      <c r="F1598" s="3" t="s">
        <v>796</v>
      </c>
      <c r="G1598" s="3" t="s">
        <v>17</v>
      </c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>
      <c r="A1599" s="4">
        <v>45360.0</v>
      </c>
      <c r="B1599" s="5" t="s">
        <v>3227</v>
      </c>
      <c r="C1599" s="3" t="s">
        <v>3228</v>
      </c>
      <c r="D1599" s="3" t="str">
        <f>IFERROR(__xludf.DUMMYFUNCTION("REGEXEXTRACT(C1599,""[A-Z]{2,}"")"),"MGI")</f>
        <v>MGI</v>
      </c>
      <c r="E1599" s="3" t="s">
        <v>3229</v>
      </c>
      <c r="F1599" s="3" t="s">
        <v>3230</v>
      </c>
      <c r="G1599" s="3" t="s">
        <v>17</v>
      </c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>
      <c r="A1600" s="4">
        <v>45360.0</v>
      </c>
      <c r="B1600" s="5" t="s">
        <v>3231</v>
      </c>
      <c r="C1600" s="3" t="s">
        <v>3232</v>
      </c>
      <c r="D1600" s="3" t="str">
        <f>IFERROR(__xludf.DUMMYFUNCTION("REGEXEXTRACT(C1600,""[A-Z]{2,}"")"),"JKN")</f>
        <v>JKN</v>
      </c>
      <c r="E1600" s="3" t="s">
        <v>2910</v>
      </c>
      <c r="F1600" s="3" t="s">
        <v>109</v>
      </c>
      <c r="G1600" s="3" t="s">
        <v>17</v>
      </c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>
      <c r="A1601" s="4">
        <v>45359.0</v>
      </c>
      <c r="B1601" s="5" t="s">
        <v>3233</v>
      </c>
      <c r="C1601" s="3" t="s">
        <v>3234</v>
      </c>
      <c r="D1601" s="3" t="str">
        <f>IFERROR(__xludf.DUMMYFUNCTION("REGEXEXTRACT(C1601,""[A-Z]{2,}"")"),"SET")</f>
        <v>SET</v>
      </c>
      <c r="E1601" s="3" t="s">
        <v>3224</v>
      </c>
      <c r="F1601" s="3" t="s">
        <v>35</v>
      </c>
      <c r="G1601" s="3" t="s">
        <v>12</v>
      </c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>
      <c r="A1602" s="4">
        <v>45359.0</v>
      </c>
      <c r="B1602" s="5" t="s">
        <v>3233</v>
      </c>
      <c r="C1602" s="3" t="s">
        <v>3234</v>
      </c>
      <c r="D1602" s="3" t="str">
        <f>IFERROR(__xludf.DUMMYFUNCTION("REGEXEXTRACT(C1602,""[A-Z]{2,}"")"),"SET")</f>
        <v>SET</v>
      </c>
      <c r="E1602" s="3" t="s">
        <v>514</v>
      </c>
      <c r="F1602" s="3" t="s">
        <v>386</v>
      </c>
      <c r="G1602" s="3" t="s">
        <v>12</v>
      </c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>
      <c r="A1603" s="4">
        <v>45359.0</v>
      </c>
      <c r="B1603" s="5" t="s">
        <v>3235</v>
      </c>
      <c r="C1603" s="3" t="s">
        <v>3236</v>
      </c>
      <c r="D1603" s="3" t="str">
        <f>IFERROR(__xludf.DUMMYFUNCTION("REGEXEXTRACT(C1603,""[A-Z]{2,}"")"),"SHR")</f>
        <v>SHR</v>
      </c>
      <c r="E1603" s="3" t="s">
        <v>3224</v>
      </c>
      <c r="F1603" s="3" t="s">
        <v>61</v>
      </c>
      <c r="G1603" s="3" t="s">
        <v>12</v>
      </c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>
      <c r="A1604" s="4">
        <v>45359.0</v>
      </c>
      <c r="B1604" s="5" t="s">
        <v>3235</v>
      </c>
      <c r="C1604" s="3" t="s">
        <v>3236</v>
      </c>
      <c r="D1604" s="3" t="str">
        <f>IFERROR(__xludf.DUMMYFUNCTION("REGEXEXTRACT(C1604,""[A-Z]{2,}"")"),"SHR")</f>
        <v>SHR</v>
      </c>
      <c r="E1604" s="3" t="s">
        <v>47</v>
      </c>
      <c r="F1604" s="3" t="s">
        <v>3237</v>
      </c>
      <c r="G1604" s="3" t="s">
        <v>12</v>
      </c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>
      <c r="A1605" s="4">
        <v>45359.0</v>
      </c>
      <c r="B1605" s="5" t="s">
        <v>3238</v>
      </c>
      <c r="C1605" s="3" t="s">
        <v>3239</v>
      </c>
      <c r="D1605" s="3" t="str">
        <f>IFERROR(__xludf.DUMMYFUNCTION("REGEXEXTRACT(C1605,""[A-Z]{2,}"")"),"SCGP")</f>
        <v>SCGP</v>
      </c>
      <c r="E1605" s="3" t="s">
        <v>3224</v>
      </c>
      <c r="F1605" s="3" t="s">
        <v>61</v>
      </c>
      <c r="G1605" s="3" t="s">
        <v>12</v>
      </c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>
      <c r="A1606" s="4">
        <v>45359.0</v>
      </c>
      <c r="B1606" s="5" t="s">
        <v>3238</v>
      </c>
      <c r="C1606" s="3" t="s">
        <v>3239</v>
      </c>
      <c r="D1606" s="3" t="str">
        <f>IFERROR(__xludf.DUMMYFUNCTION("REGEXEXTRACT(C1606,""[A-Z]{2,}"")"),"SCGP")</f>
        <v>SCGP</v>
      </c>
      <c r="E1606" s="3" t="s">
        <v>1780</v>
      </c>
      <c r="F1606" s="3" t="s">
        <v>524</v>
      </c>
      <c r="G1606" s="3" t="s">
        <v>12</v>
      </c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>
      <c r="A1607" s="4">
        <v>45359.0</v>
      </c>
      <c r="B1607" s="5" t="s">
        <v>3240</v>
      </c>
      <c r="C1607" s="3" t="s">
        <v>3241</v>
      </c>
      <c r="D1607" s="3" t="str">
        <f>IFERROR(__xludf.DUMMYFUNCTION("REGEXEXTRACT(C1607,""[A-Z]{2,}"")"),"THAI")</f>
        <v>THAI</v>
      </c>
      <c r="E1607" s="3" t="s">
        <v>37</v>
      </c>
      <c r="F1607" s="3" t="s">
        <v>3242</v>
      </c>
      <c r="G1607" s="3" t="s">
        <v>17</v>
      </c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>
      <c r="A1608" s="4">
        <v>45358.0</v>
      </c>
      <c r="B1608" s="5" t="s">
        <v>3243</v>
      </c>
      <c r="C1608" s="3" t="s">
        <v>3244</v>
      </c>
      <c r="D1608" s="3" t="str">
        <f>IFERROR(__xludf.DUMMYFUNCTION("REGEXEXTRACT(C1608,""[A-Z]{2,}"")"),"PTT")</f>
        <v>PTT</v>
      </c>
      <c r="E1608" s="3" t="s">
        <v>3245</v>
      </c>
      <c r="F1608" s="3" t="s">
        <v>121</v>
      </c>
      <c r="G1608" s="3" t="s">
        <v>12</v>
      </c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>
      <c r="A1609" s="4">
        <v>45358.0</v>
      </c>
      <c r="B1609" s="5" t="s">
        <v>3246</v>
      </c>
      <c r="C1609" s="3" t="s">
        <v>3247</v>
      </c>
      <c r="D1609" s="3" t="str">
        <f>IFERROR(__xludf.DUMMYFUNCTION("REGEXEXTRACT(C1609,""[A-Z]{2,}"")"),"SET")</f>
        <v>SET</v>
      </c>
      <c r="E1609" s="3" t="s">
        <v>465</v>
      </c>
      <c r="F1609" s="3" t="s">
        <v>386</v>
      </c>
      <c r="G1609" s="3" t="s">
        <v>12</v>
      </c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>
      <c r="A1610" s="4">
        <v>45358.0</v>
      </c>
      <c r="B1610" s="5" t="s">
        <v>3248</v>
      </c>
      <c r="C1610" s="3" t="s">
        <v>3249</v>
      </c>
      <c r="D1610" s="3" t="str">
        <f>IFERROR(__xludf.DUMMYFUNCTION("REGEXEXTRACT(C1610,""[A-Z]{2,}"")"),"JKN")</f>
        <v>JKN</v>
      </c>
      <c r="E1610" s="3" t="s">
        <v>3250</v>
      </c>
      <c r="F1610" s="3" t="s">
        <v>439</v>
      </c>
      <c r="G1610" s="3" t="s">
        <v>84</v>
      </c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>
      <c r="A1611" s="4">
        <v>45357.0</v>
      </c>
      <c r="B1611" s="5" t="s">
        <v>3251</v>
      </c>
      <c r="C1611" s="3" t="s">
        <v>3252</v>
      </c>
      <c r="D1611" s="3" t="str">
        <f>IFERROR(__xludf.DUMMYFUNCTION("REGEXEXTRACT(C1611,""[A-Z]{2,}"")"),"IFEC")</f>
        <v>IFEC</v>
      </c>
      <c r="E1611" s="3" t="s">
        <v>3253</v>
      </c>
      <c r="F1611" s="3" t="s">
        <v>296</v>
      </c>
      <c r="G1611" s="3" t="s">
        <v>84</v>
      </c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>
      <c r="A1612" s="4">
        <v>45357.0</v>
      </c>
      <c r="B1612" s="5" t="s">
        <v>3254</v>
      </c>
      <c r="C1612" s="3" t="s">
        <v>3255</v>
      </c>
      <c r="D1612" s="3" t="str">
        <f>IFERROR(__xludf.DUMMYFUNCTION("REGEXEXTRACT(C1612,""[A-Z]{2,}"")"),"BDMS")</f>
        <v>BDMS</v>
      </c>
      <c r="E1612" s="3" t="s">
        <v>1807</v>
      </c>
      <c r="F1612" s="3" t="s">
        <v>69</v>
      </c>
      <c r="G1612" s="3" t="s">
        <v>12</v>
      </c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>
      <c r="A1613" s="4">
        <v>45357.0</v>
      </c>
      <c r="B1613" s="5" t="s">
        <v>3254</v>
      </c>
      <c r="C1613" s="3" t="s">
        <v>3255</v>
      </c>
      <c r="D1613" s="3" t="str">
        <f>IFERROR(__xludf.DUMMYFUNCTION("REGEXEXTRACT(C1613,""[A-Z]{2,}"")"),"BDMS")</f>
        <v>BDMS</v>
      </c>
      <c r="E1613" s="3" t="s">
        <v>47</v>
      </c>
      <c r="F1613" s="3" t="s">
        <v>133</v>
      </c>
      <c r="G1613" s="3" t="s">
        <v>12</v>
      </c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>
      <c r="A1614" s="4">
        <v>45357.0</v>
      </c>
      <c r="B1614" s="5" t="s">
        <v>3256</v>
      </c>
      <c r="C1614" s="9" t="s">
        <v>3257</v>
      </c>
      <c r="D1614" s="3" t="str">
        <f>IFERROR(__xludf.DUMMYFUNCTION("REGEXEXTRACT(C1614,""[A-Z]{2,}"")"),"AMARIN")</f>
        <v>AMARIN</v>
      </c>
      <c r="E1614" s="3" t="s">
        <v>3224</v>
      </c>
      <c r="F1614" s="3" t="s">
        <v>788</v>
      </c>
      <c r="G1614" s="3" t="s">
        <v>12</v>
      </c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>
      <c r="A1615" s="4">
        <v>45357.0</v>
      </c>
      <c r="B1615" s="5" t="s">
        <v>3258</v>
      </c>
      <c r="C1615" s="3" t="s">
        <v>3259</v>
      </c>
      <c r="D1615" s="3" t="str">
        <f>IFERROR(__xludf.DUMMYFUNCTION("REGEXEXTRACT(C1615,""[A-Z]{2,}"")"),"PROEN")</f>
        <v>PROEN</v>
      </c>
      <c r="E1615" s="3" t="s">
        <v>3260</v>
      </c>
      <c r="F1615" s="3" t="s">
        <v>152</v>
      </c>
      <c r="G1615" s="3" t="s">
        <v>17</v>
      </c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>
      <c r="A1616" s="4">
        <v>45357.0</v>
      </c>
      <c r="B1616" s="5" t="s">
        <v>3258</v>
      </c>
      <c r="C1616" s="3" t="s">
        <v>3259</v>
      </c>
      <c r="D1616" s="3" t="str">
        <f>IFERROR(__xludf.DUMMYFUNCTION("REGEXEXTRACT(C1616,""[A-Z]{2,}"")"),"PROEN")</f>
        <v>PROEN</v>
      </c>
      <c r="E1616" s="3" t="s">
        <v>514</v>
      </c>
      <c r="F1616" s="3" t="s">
        <v>31</v>
      </c>
      <c r="G1616" s="3" t="s">
        <v>84</v>
      </c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>
      <c r="A1617" s="4">
        <v>45357.0</v>
      </c>
      <c r="B1617" s="5" t="s">
        <v>3261</v>
      </c>
      <c r="C1617" s="3" t="s">
        <v>3262</v>
      </c>
      <c r="D1617" s="3" t="str">
        <f>IFERROR(__xludf.DUMMYFUNCTION("REGEXEXTRACT(C1617,""[A-Z]{2,}"")"),"BDMS")</f>
        <v>BDMS</v>
      </c>
      <c r="E1617" s="3" t="s">
        <v>3224</v>
      </c>
      <c r="F1617" s="3" t="s">
        <v>61</v>
      </c>
      <c r="G1617" s="3" t="s">
        <v>12</v>
      </c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>
      <c r="A1618" s="4">
        <v>45357.0</v>
      </c>
      <c r="B1618" s="5" t="s">
        <v>3261</v>
      </c>
      <c r="C1618" s="3" t="s">
        <v>3262</v>
      </c>
      <c r="D1618" s="3" t="str">
        <f>IFERROR(__xludf.DUMMYFUNCTION("REGEXEXTRACT(C1618,""[A-Z]{2,}"")"),"BDMS")</f>
        <v>BDMS</v>
      </c>
      <c r="E1618" s="3" t="s">
        <v>46</v>
      </c>
      <c r="F1618" s="3" t="s">
        <v>309</v>
      </c>
      <c r="G1618" s="3" t="s">
        <v>12</v>
      </c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>
      <c r="A1619" s="4">
        <v>45357.0</v>
      </c>
      <c r="B1619" s="5" t="s">
        <v>3261</v>
      </c>
      <c r="C1619" s="3" t="s">
        <v>3262</v>
      </c>
      <c r="D1619" s="3" t="str">
        <f>IFERROR(__xludf.DUMMYFUNCTION("REGEXEXTRACT(C1619,""[A-Z]{2,}"")"),"BDMS")</f>
        <v>BDMS</v>
      </c>
      <c r="E1619" s="3" t="s">
        <v>3015</v>
      </c>
      <c r="F1619" s="3" t="s">
        <v>1097</v>
      </c>
      <c r="G1619" s="3" t="s">
        <v>12</v>
      </c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>
      <c r="A1620" s="4">
        <v>45357.0</v>
      </c>
      <c r="B1620" s="5" t="s">
        <v>3263</v>
      </c>
      <c r="C1620" s="3" t="s">
        <v>3264</v>
      </c>
      <c r="D1620" s="3" t="str">
        <f>IFERROR(__xludf.DUMMYFUNCTION("REGEXEXTRACT(C1620,""[A-Z]{2,}"")"),"MGI")</f>
        <v>MGI</v>
      </c>
      <c r="E1620" s="3" t="s">
        <v>3123</v>
      </c>
      <c r="F1620" s="3" t="s">
        <v>3124</v>
      </c>
      <c r="G1620" s="3" t="s">
        <v>12</v>
      </c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>
      <c r="A1621" s="4">
        <v>45357.0</v>
      </c>
      <c r="B1621" s="5" t="s">
        <v>3263</v>
      </c>
      <c r="C1621" s="3" t="s">
        <v>3264</v>
      </c>
      <c r="D1621" s="3" t="str">
        <f>IFERROR(__xludf.DUMMYFUNCTION("REGEXEXTRACT(C1621,""[A-Z]{2,}"")"),"MGI")</f>
        <v>MGI</v>
      </c>
      <c r="E1621" s="3" t="s">
        <v>2513</v>
      </c>
      <c r="F1621" s="3" t="s">
        <v>1647</v>
      </c>
      <c r="G1621" s="3" t="s">
        <v>12</v>
      </c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>
      <c r="A1622" s="4">
        <v>45357.0</v>
      </c>
      <c r="B1622" s="5" t="s">
        <v>3265</v>
      </c>
      <c r="C1622" s="3" t="s">
        <v>3266</v>
      </c>
      <c r="D1622" s="3" t="str">
        <f>IFERROR(__xludf.DUMMYFUNCTION("REGEXEXTRACT(C1622,""[A-Z]{2,}"")"),"MGI")</f>
        <v>MGI</v>
      </c>
      <c r="E1622" s="3" t="s">
        <v>2767</v>
      </c>
      <c r="F1622" s="3" t="s">
        <v>796</v>
      </c>
      <c r="G1622" s="3" t="s">
        <v>17</v>
      </c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>
      <c r="A1623" s="4">
        <v>45356.0</v>
      </c>
      <c r="B1623" s="5" t="s">
        <v>3267</v>
      </c>
      <c r="C1623" s="3" t="s">
        <v>3268</v>
      </c>
      <c r="D1623" s="3" t="str">
        <f>IFERROR(__xludf.DUMMYFUNCTION("REGEXEXTRACT(C1623,""[A-Z]{2,}"")"),"EPS")</f>
        <v>EPS</v>
      </c>
      <c r="E1623" s="3" t="s">
        <v>3269</v>
      </c>
      <c r="F1623" s="3" t="s">
        <v>86</v>
      </c>
      <c r="G1623" s="3" t="s">
        <v>84</v>
      </c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>
      <c r="A1624" s="4">
        <v>45356.0</v>
      </c>
      <c r="B1624" s="5" t="s">
        <v>3270</v>
      </c>
      <c r="C1624" s="3" t="s">
        <v>3271</v>
      </c>
      <c r="D1624" s="3" t="str">
        <f>IFERROR(__xludf.DUMMYFUNCTION("REGEXEXTRACT(C1624,""[A-Z]{2,}"")"),"PROEN")</f>
        <v>PROEN</v>
      </c>
      <c r="E1624" s="3" t="s">
        <v>252</v>
      </c>
      <c r="F1624" s="3" t="s">
        <v>152</v>
      </c>
      <c r="G1624" s="3" t="s">
        <v>17</v>
      </c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>
      <c r="A1625" s="4">
        <v>45356.0</v>
      </c>
      <c r="B1625" s="5" t="s">
        <v>3272</v>
      </c>
      <c r="C1625" s="9" t="s">
        <v>3273</v>
      </c>
      <c r="D1625" s="3" t="str">
        <f>IFERROR(__xludf.DUMMYFUNCTION("REGEXEXTRACT(C1625,""[A-Z]{2,}"")"),"BDMS")</f>
        <v>BDMS</v>
      </c>
      <c r="E1625" s="3" t="s">
        <v>299</v>
      </c>
      <c r="F1625" s="3" t="s">
        <v>31</v>
      </c>
      <c r="G1625" s="3" t="s">
        <v>12</v>
      </c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>
      <c r="A1626" s="4">
        <v>45355.0</v>
      </c>
      <c r="B1626" s="5" t="s">
        <v>3274</v>
      </c>
      <c r="C1626" s="3" t="s">
        <v>3275</v>
      </c>
      <c r="D1626" s="3" t="str">
        <f>IFERROR(__xludf.DUMMYFUNCTION("REGEXEXTRACT(C1626,""[A-Z]{2,}"")"),"SCB")</f>
        <v>SCB</v>
      </c>
      <c r="E1626" s="3" t="s">
        <v>135</v>
      </c>
      <c r="F1626" s="3" t="s">
        <v>63</v>
      </c>
      <c r="G1626" s="3" t="s">
        <v>12</v>
      </c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>
      <c r="A1627" s="4">
        <v>45355.0</v>
      </c>
      <c r="B1627" s="5" t="s">
        <v>3274</v>
      </c>
      <c r="C1627" s="3" t="s">
        <v>3275</v>
      </c>
      <c r="D1627" s="3" t="s">
        <v>3276</v>
      </c>
      <c r="E1627" s="3" t="s">
        <v>135</v>
      </c>
      <c r="F1627" s="3" t="s">
        <v>63</v>
      </c>
      <c r="G1627" s="3" t="s">
        <v>12</v>
      </c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>
      <c r="A1628" s="4">
        <v>45355.0</v>
      </c>
      <c r="B1628" s="5" t="s">
        <v>3274</v>
      </c>
      <c r="C1628" s="3" t="s">
        <v>3275</v>
      </c>
      <c r="D1628" s="3" t="s">
        <v>3277</v>
      </c>
      <c r="E1628" s="3" t="s">
        <v>135</v>
      </c>
      <c r="F1628" s="3" t="s">
        <v>63</v>
      </c>
      <c r="G1628" s="3" t="s">
        <v>12</v>
      </c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>
      <c r="A1629" s="4">
        <v>45355.0</v>
      </c>
      <c r="B1629" s="5" t="s">
        <v>3278</v>
      </c>
      <c r="C1629" s="3" t="s">
        <v>3279</v>
      </c>
      <c r="D1629" s="3" t="str">
        <f>IFERROR(__xludf.DUMMYFUNCTION("REGEXEXTRACT(C1629,""[A-Z]{2,}"")"),"TSMC")</f>
        <v>TSMC</v>
      </c>
      <c r="E1629" s="3" t="s">
        <v>195</v>
      </c>
      <c r="F1629" s="3" t="s">
        <v>171</v>
      </c>
      <c r="G1629" s="3" t="s">
        <v>12</v>
      </c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>
      <c r="A1630" s="4">
        <v>45355.0</v>
      </c>
      <c r="B1630" s="5" t="s">
        <v>3278</v>
      </c>
      <c r="C1630" s="3" t="s">
        <v>3279</v>
      </c>
      <c r="D1630" s="3" t="str">
        <f>IFERROR(__xludf.DUMMYFUNCTION("REGEXEXTRACT(C1630,""[A-Z]{2,}"")"),"TSMC")</f>
        <v>TSMC</v>
      </c>
      <c r="E1630" s="3" t="s">
        <v>3224</v>
      </c>
      <c r="F1630" s="3" t="s">
        <v>63</v>
      </c>
      <c r="G1630" s="3" t="s">
        <v>12</v>
      </c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>
      <c r="A1631" s="4">
        <v>45355.0</v>
      </c>
      <c r="B1631" s="5" t="s">
        <v>3280</v>
      </c>
      <c r="C1631" s="3" t="s">
        <v>3281</v>
      </c>
      <c r="D1631" s="3" t="str">
        <f>IFERROR(__xludf.DUMMYFUNCTION("REGEXEXTRACT(C1631,""[A-Z]{2,}"")"),"MGI")</f>
        <v>MGI</v>
      </c>
      <c r="E1631" s="3" t="s">
        <v>3224</v>
      </c>
      <c r="F1631" s="3" t="s">
        <v>83</v>
      </c>
      <c r="G1631" s="3" t="s">
        <v>84</v>
      </c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>
      <c r="A1632" s="4">
        <v>45355.0</v>
      </c>
      <c r="B1632" s="5" t="s">
        <v>3282</v>
      </c>
      <c r="C1632" s="3" t="s">
        <v>3283</v>
      </c>
      <c r="D1632" s="3" t="str">
        <f>IFERROR(__xludf.DUMMYFUNCTION("REGEXEXTRACT(C1632,""[A-Z]{2,}"")"),"MGI")</f>
        <v>MGI</v>
      </c>
      <c r="E1632" s="3" t="s">
        <v>3284</v>
      </c>
      <c r="F1632" s="3" t="s">
        <v>69</v>
      </c>
      <c r="G1632" s="3" t="s">
        <v>17</v>
      </c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>
      <c r="A1633" s="4">
        <v>45355.0</v>
      </c>
      <c r="B1633" s="5" t="s">
        <v>3285</v>
      </c>
      <c r="C1633" s="3" t="s">
        <v>3286</v>
      </c>
      <c r="D1633" s="3" t="str">
        <f>IFERROR(__xludf.DUMMYFUNCTION("REGEXEXTRACT(C1633,""[A-Z]{2,}"")"),"MGI")</f>
        <v>MGI</v>
      </c>
      <c r="E1633" s="3" t="s">
        <v>3287</v>
      </c>
      <c r="F1633" s="3" t="s">
        <v>2915</v>
      </c>
      <c r="G1633" s="3" t="s">
        <v>17</v>
      </c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>
      <c r="A1634" s="4">
        <v>45355.0</v>
      </c>
      <c r="B1634" s="5" t="s">
        <v>3288</v>
      </c>
      <c r="C1634" s="3" t="s">
        <v>3289</v>
      </c>
      <c r="D1634" s="3" t="str">
        <f>IFERROR(__xludf.DUMMYFUNCTION("REGEXEXTRACT(C1634,""[A-Z]{2,}"")"),"MGI")</f>
        <v>MGI</v>
      </c>
      <c r="E1634" s="3" t="s">
        <v>1856</v>
      </c>
      <c r="F1634" s="3" t="s">
        <v>3290</v>
      </c>
      <c r="G1634" s="3" t="s">
        <v>84</v>
      </c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>
      <c r="A1635" s="4">
        <v>45354.0</v>
      </c>
      <c r="B1635" s="5" t="s">
        <v>3291</v>
      </c>
      <c r="C1635" s="9" t="s">
        <v>3292</v>
      </c>
      <c r="D1635" s="3" t="str">
        <f>IFERROR(__xludf.DUMMYFUNCTION("REGEXEXTRACT(C1635,""[A-Z]{2,}"")"),"MGI")</f>
        <v>MGI</v>
      </c>
      <c r="E1635" s="3" t="s">
        <v>971</v>
      </c>
      <c r="F1635" s="3" t="s">
        <v>3293</v>
      </c>
      <c r="G1635" s="3" t="s">
        <v>12</v>
      </c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>
      <c r="A1636" s="4">
        <v>45354.0</v>
      </c>
      <c r="B1636" s="5" t="s">
        <v>3291</v>
      </c>
      <c r="C1636" s="9" t="s">
        <v>3292</v>
      </c>
      <c r="D1636" s="3" t="str">
        <f>IFERROR(__xludf.DUMMYFUNCTION("REGEXEXTRACT(C1636,""[A-Z]{2,}"")"),"MGI")</f>
        <v>MGI</v>
      </c>
      <c r="E1636" s="3" t="s">
        <v>299</v>
      </c>
      <c r="F1636" s="3" t="s">
        <v>31</v>
      </c>
      <c r="G1636" s="3" t="s">
        <v>12</v>
      </c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>
      <c r="A1637" s="4">
        <v>45353.0</v>
      </c>
      <c r="B1637" s="5" t="s">
        <v>3294</v>
      </c>
      <c r="C1637" s="3" t="s">
        <v>3295</v>
      </c>
      <c r="D1637" s="3" t="str">
        <f>IFERROR(__xludf.DUMMYFUNCTION("REGEXEXTRACT(C1637,""[A-Z]{2,}"")"),"MGI")</f>
        <v>MGI</v>
      </c>
      <c r="E1637" s="3" t="s">
        <v>44</v>
      </c>
      <c r="F1637" s="3" t="s">
        <v>83</v>
      </c>
      <c r="G1637" s="3" t="s">
        <v>12</v>
      </c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>
      <c r="A1638" s="4">
        <v>45353.0</v>
      </c>
      <c r="B1638" s="5" t="s">
        <v>3294</v>
      </c>
      <c r="C1638" s="3" t="s">
        <v>3295</v>
      </c>
      <c r="D1638" s="3" t="str">
        <f>IFERROR(__xludf.DUMMYFUNCTION("REGEXEXTRACT(C1638,""[A-Z]{2,}"")"),"MGI")</f>
        <v>MGI</v>
      </c>
      <c r="E1638" s="3" t="s">
        <v>44</v>
      </c>
      <c r="F1638" s="3" t="s">
        <v>3031</v>
      </c>
      <c r="G1638" s="3" t="s">
        <v>12</v>
      </c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>
      <c r="A1639" s="4">
        <v>45352.0</v>
      </c>
      <c r="B1639" s="5" t="s">
        <v>3296</v>
      </c>
      <c r="C1639" s="3" t="s">
        <v>3297</v>
      </c>
      <c r="D1639" s="3" t="str">
        <f>IFERROR(__xludf.DUMMYFUNCTION("REGEXEXTRACT(C1639,""[A-Z]{2,}"")"),"SET")</f>
        <v>SET</v>
      </c>
      <c r="E1639" s="3" t="s">
        <v>44</v>
      </c>
      <c r="F1639" s="3" t="s">
        <v>3298</v>
      </c>
      <c r="G1639" s="3" t="s">
        <v>12</v>
      </c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>
      <c r="A1640" s="4">
        <v>45352.0</v>
      </c>
      <c r="B1640" s="5" t="s">
        <v>3299</v>
      </c>
      <c r="C1640" s="3" t="s">
        <v>3300</v>
      </c>
      <c r="D1640" s="3" t="str">
        <f>IFERROR(__xludf.DUMMYFUNCTION("REGEXEXTRACT(C1640,""[A-Z]{2,}"")"),"SP")</f>
        <v>SP</v>
      </c>
      <c r="E1640" s="3" t="s">
        <v>3301</v>
      </c>
      <c r="F1640" s="3" t="s">
        <v>11</v>
      </c>
      <c r="G1640" s="3" t="s">
        <v>84</v>
      </c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>
      <c r="A1641" s="4">
        <v>45352.0</v>
      </c>
      <c r="B1641" s="5" t="s">
        <v>3299</v>
      </c>
      <c r="C1641" s="3" t="s">
        <v>3300</v>
      </c>
      <c r="D1641" s="3" t="str">
        <f>IFERROR(__xludf.DUMMYFUNCTION("REGEXEXTRACT(C1641,""[A-Z]{2,}"")"),"SP")</f>
        <v>SP</v>
      </c>
      <c r="E1641" s="3" t="s">
        <v>3302</v>
      </c>
      <c r="F1641" s="3" t="s">
        <v>3303</v>
      </c>
      <c r="G1641" s="3" t="s">
        <v>84</v>
      </c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>
      <c r="A1642" s="4">
        <v>45352.0</v>
      </c>
      <c r="B1642" s="5" t="s">
        <v>3304</v>
      </c>
      <c r="C1642" s="3" t="s">
        <v>3305</v>
      </c>
      <c r="D1642" s="3" t="str">
        <f>IFERROR(__xludf.DUMMYFUNCTION("REGEXEXTRACT(C1642,""[A-Z]{2,}"")"),"NRF")</f>
        <v>NRF</v>
      </c>
      <c r="E1642" s="3" t="s">
        <v>285</v>
      </c>
      <c r="F1642" s="3" t="s">
        <v>2941</v>
      </c>
      <c r="G1642" s="3" t="s">
        <v>12</v>
      </c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>
      <c r="A1643" s="4">
        <v>45352.0</v>
      </c>
      <c r="B1643" s="5" t="s">
        <v>3304</v>
      </c>
      <c r="C1643" s="3" t="s">
        <v>3305</v>
      </c>
      <c r="D1643" s="3" t="str">
        <f>IFERROR(__xludf.DUMMYFUNCTION("REGEXEXTRACT(C1643,""[A-Z]{2,}"")"),"NRF")</f>
        <v>NRF</v>
      </c>
      <c r="E1643" s="3" t="s">
        <v>46</v>
      </c>
      <c r="F1643" s="3" t="s">
        <v>3306</v>
      </c>
      <c r="G1643" s="3" t="s">
        <v>12</v>
      </c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>
      <c r="A1644" s="4">
        <v>45352.0</v>
      </c>
      <c r="B1644" s="5" t="s">
        <v>3304</v>
      </c>
      <c r="C1644" s="3" t="s">
        <v>3305</v>
      </c>
      <c r="D1644" s="3" t="str">
        <f>IFERROR(__xludf.DUMMYFUNCTION("REGEXEXTRACT(C1644,""[A-Z]{2,}"")"),"NRF")</f>
        <v>NRF</v>
      </c>
      <c r="E1644" s="3" t="s">
        <v>46</v>
      </c>
      <c r="F1644" s="3" t="s">
        <v>133</v>
      </c>
      <c r="G1644" s="3" t="s">
        <v>12</v>
      </c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>
      <c r="A1645" s="4">
        <v>45352.0</v>
      </c>
      <c r="B1645" s="5" t="s">
        <v>3307</v>
      </c>
      <c r="C1645" s="3" t="s">
        <v>3308</v>
      </c>
      <c r="D1645" s="3" t="str">
        <f>IFERROR(__xludf.DUMMYFUNCTION("REGEXEXTRACT(C1645,""[A-Z]{2,}"")"),"SCBX")</f>
        <v>SCBX</v>
      </c>
      <c r="E1645" s="3" t="s">
        <v>47</v>
      </c>
      <c r="F1645" s="3" t="s">
        <v>31</v>
      </c>
      <c r="G1645" s="3" t="s">
        <v>12</v>
      </c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>
      <c r="A1646" s="4">
        <v>45352.0</v>
      </c>
      <c r="B1646" s="5" t="s">
        <v>3307</v>
      </c>
      <c r="C1646" s="3" t="s">
        <v>3308</v>
      </c>
      <c r="D1646" s="3" t="str">
        <f>IFERROR(__xludf.DUMMYFUNCTION("REGEXEXTRACT(C1646,""[A-Z]{2,}"")"),"SCBX")</f>
        <v>SCBX</v>
      </c>
      <c r="E1646" s="3" t="s">
        <v>468</v>
      </c>
      <c r="F1646" s="3" t="s">
        <v>133</v>
      </c>
      <c r="G1646" s="3" t="s">
        <v>12</v>
      </c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>
      <c r="A1647" s="4">
        <v>45351.0</v>
      </c>
      <c r="B1647" s="5" t="s">
        <v>3309</v>
      </c>
      <c r="C1647" s="3" t="s">
        <v>3310</v>
      </c>
      <c r="D1647" s="3" t="str">
        <f>IFERROR(__xludf.DUMMYFUNCTION("REGEXEXTRACT(C1647,""[A-Z]{2,}"")"),"MONO")</f>
        <v>MONO</v>
      </c>
      <c r="E1647" s="3" t="s">
        <v>3311</v>
      </c>
      <c r="F1647" s="3" t="s">
        <v>3312</v>
      </c>
      <c r="G1647" s="3" t="s">
        <v>84</v>
      </c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>
      <c r="A1648" s="4">
        <v>45351.0</v>
      </c>
      <c r="B1648" s="5" t="s">
        <v>3309</v>
      </c>
      <c r="C1648" s="3" t="s">
        <v>3310</v>
      </c>
      <c r="D1648" s="3" t="str">
        <f>IFERROR(__xludf.DUMMYFUNCTION("REGEXEXTRACT(C1648,""[A-Z]{2,}"")"),"MONO")</f>
        <v>MONO</v>
      </c>
      <c r="E1648" s="3" t="s">
        <v>426</v>
      </c>
      <c r="F1648" s="3" t="s">
        <v>428</v>
      </c>
      <c r="G1648" s="3" t="s">
        <v>84</v>
      </c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>
      <c r="A1649" s="4">
        <v>45351.0</v>
      </c>
      <c r="B1649" s="5" t="s">
        <v>3313</v>
      </c>
      <c r="C1649" s="3" t="s">
        <v>3314</v>
      </c>
      <c r="D1649" s="3" t="str">
        <f>IFERROR(__xludf.DUMMYFUNCTION("REGEXEXTRACT(C1649,""[A-Z]{2,}"")"),"MGI")</f>
        <v>MGI</v>
      </c>
      <c r="E1649" s="3" t="s">
        <v>44</v>
      </c>
      <c r="F1649" s="3" t="s">
        <v>3315</v>
      </c>
      <c r="G1649" s="3" t="s">
        <v>84</v>
      </c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>
      <c r="A1650" s="4">
        <v>45351.0</v>
      </c>
      <c r="B1650" s="5" t="s">
        <v>3313</v>
      </c>
      <c r="C1650" s="3" t="s">
        <v>3314</v>
      </c>
      <c r="D1650" s="3" t="str">
        <f>IFERROR(__xludf.DUMMYFUNCTION("REGEXEXTRACT(C1650,""[A-Z]{2,}"")"),"MGI")</f>
        <v>MGI</v>
      </c>
      <c r="E1650" s="3" t="s">
        <v>46</v>
      </c>
      <c r="F1650" s="3" t="s">
        <v>133</v>
      </c>
      <c r="G1650" s="3" t="s">
        <v>12</v>
      </c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>
      <c r="A1651" s="4">
        <v>45351.0</v>
      </c>
      <c r="B1651" s="5" t="s">
        <v>3316</v>
      </c>
      <c r="C1651" s="3" t="s">
        <v>3317</v>
      </c>
      <c r="D1651" s="3" t="str">
        <f>IFERROR(__xludf.DUMMYFUNCTION("REGEXEXTRACT(C1651,""[A-Z]{2,}"")"),"SCBX")</f>
        <v>SCBX</v>
      </c>
      <c r="E1651" s="3" t="s">
        <v>1952</v>
      </c>
      <c r="F1651" s="3" t="s">
        <v>195</v>
      </c>
      <c r="G1651" s="3" t="s">
        <v>12</v>
      </c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>
      <c r="A1652" s="4">
        <v>45351.0</v>
      </c>
      <c r="B1652" s="5" t="s">
        <v>3318</v>
      </c>
      <c r="C1652" s="3" t="s">
        <v>3319</v>
      </c>
      <c r="D1652" s="3" t="str">
        <f>IFERROR(__xludf.DUMMYFUNCTION("REGEXEXTRACT(C1652,""[A-Z]{2,}"")"),"ITD")</f>
        <v>ITD</v>
      </c>
      <c r="E1652" s="3" t="s">
        <v>353</v>
      </c>
      <c r="F1652" s="3" t="s">
        <v>366</v>
      </c>
      <c r="G1652" s="3" t="s">
        <v>17</v>
      </c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>
      <c r="A1653" s="4">
        <v>45351.0</v>
      </c>
      <c r="B1653" s="5" t="s">
        <v>3320</v>
      </c>
      <c r="C1653" s="3" t="s">
        <v>3321</v>
      </c>
      <c r="D1653" s="3" t="str">
        <f>IFERROR(__xludf.DUMMYFUNCTION("REGEXEXTRACT(C1653,""[A-Z]{2,}"")"),"KAMART")</f>
        <v>KAMART</v>
      </c>
      <c r="E1653" s="3" t="s">
        <v>1856</v>
      </c>
      <c r="F1653" s="3" t="s">
        <v>3322</v>
      </c>
      <c r="G1653" s="3" t="s">
        <v>84</v>
      </c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>
      <c r="A1654" s="4">
        <v>45351.0</v>
      </c>
      <c r="B1654" s="5" t="s">
        <v>3320</v>
      </c>
      <c r="C1654" s="3" t="s">
        <v>3321</v>
      </c>
      <c r="D1654" s="3" t="str">
        <f>IFERROR(__xludf.DUMMYFUNCTION("REGEXEXTRACT(C1654,""[A-Z]{2,}"")"),"KAMART")</f>
        <v>KAMART</v>
      </c>
      <c r="E1654" s="3" t="s">
        <v>44</v>
      </c>
      <c r="F1654" s="3" t="s">
        <v>83</v>
      </c>
      <c r="G1654" s="3" t="s">
        <v>84</v>
      </c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>
      <c r="A1655" s="4">
        <v>45351.0</v>
      </c>
      <c r="B1655" s="5" t="s">
        <v>3320</v>
      </c>
      <c r="C1655" s="3" t="s">
        <v>3321</v>
      </c>
      <c r="D1655" s="3" t="str">
        <f>IFERROR(__xludf.DUMMYFUNCTION("REGEXEXTRACT(C1655,""[A-Z]{2,}"")"),"KAMART")</f>
        <v>KAMART</v>
      </c>
      <c r="E1655" s="3" t="s">
        <v>44</v>
      </c>
      <c r="F1655" s="3" t="s">
        <v>605</v>
      </c>
      <c r="G1655" s="3" t="s">
        <v>84</v>
      </c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>
      <c r="A1656" s="4">
        <v>45351.0</v>
      </c>
      <c r="B1656" s="5" t="s">
        <v>3320</v>
      </c>
      <c r="C1656" s="3" t="s">
        <v>3321</v>
      </c>
      <c r="D1656" s="3" t="str">
        <f>IFERROR(__xludf.DUMMYFUNCTION("REGEXEXTRACT(C1656,""[A-Z]{2,}"")"),"KAMART")</f>
        <v>KAMART</v>
      </c>
      <c r="E1656" s="3" t="s">
        <v>44</v>
      </c>
      <c r="F1656" s="3" t="s">
        <v>124</v>
      </c>
      <c r="G1656" s="3" t="s">
        <v>84</v>
      </c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>
      <c r="A1657" s="4">
        <v>45351.0</v>
      </c>
      <c r="B1657" s="5" t="s">
        <v>3323</v>
      </c>
      <c r="C1657" s="3" t="s">
        <v>3324</v>
      </c>
      <c r="D1657" s="3" t="str">
        <f>IFERROR(__xludf.DUMMYFUNCTION("REGEXEXTRACT(C1657,""[A-Z]{2,}"")"),"NEP")</f>
        <v>NEP</v>
      </c>
      <c r="E1657" s="3" t="s">
        <v>3325</v>
      </c>
      <c r="F1657" s="3" t="s">
        <v>416</v>
      </c>
      <c r="G1657" s="3" t="s">
        <v>84</v>
      </c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>
      <c r="A1658" s="4">
        <v>45351.0</v>
      </c>
      <c r="B1658" s="5" t="s">
        <v>3323</v>
      </c>
      <c r="C1658" s="3" t="s">
        <v>3324</v>
      </c>
      <c r="D1658" s="3" t="str">
        <f>IFERROR(__xludf.DUMMYFUNCTION("REGEXEXTRACT(C1658,""[A-Z]{2,}"")"),"NEP")</f>
        <v>NEP</v>
      </c>
      <c r="E1658" s="3" t="s">
        <v>34</v>
      </c>
      <c r="F1658" s="3" t="s">
        <v>416</v>
      </c>
      <c r="G1658" s="3" t="s">
        <v>84</v>
      </c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>
      <c r="A1659" s="4">
        <v>45351.0</v>
      </c>
      <c r="B1659" s="5" t="s">
        <v>3323</v>
      </c>
      <c r="C1659" s="3" t="s">
        <v>3324</v>
      </c>
      <c r="D1659" s="3" t="str">
        <f>IFERROR(__xludf.DUMMYFUNCTION("REGEXEXTRACT(C1659,""[A-Z]{2,}"")"),"NEP")</f>
        <v>NEP</v>
      </c>
      <c r="E1659" s="3" t="s">
        <v>3311</v>
      </c>
      <c r="F1659" s="3" t="s">
        <v>3326</v>
      </c>
      <c r="G1659" s="3" t="s">
        <v>84</v>
      </c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>
      <c r="A1660" s="4">
        <v>45351.0</v>
      </c>
      <c r="B1660" s="5" t="s">
        <v>3327</v>
      </c>
      <c r="C1660" s="3" t="s">
        <v>3328</v>
      </c>
      <c r="D1660" s="3" t="str">
        <f>IFERROR(__xludf.DUMMYFUNCTION("REGEXEXTRACT(C1660,""[A-Z]{2,}"")"),"MGI")</f>
        <v>MGI</v>
      </c>
      <c r="E1660" s="3" t="s">
        <v>44</v>
      </c>
      <c r="F1660" s="3" t="s">
        <v>124</v>
      </c>
      <c r="G1660" s="3" t="s">
        <v>84</v>
      </c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>
      <c r="A1661" s="4">
        <v>45351.0</v>
      </c>
      <c r="B1661" s="5" t="s">
        <v>3327</v>
      </c>
      <c r="C1661" s="3" t="s">
        <v>3328</v>
      </c>
      <c r="D1661" s="3" t="str">
        <f>IFERROR(__xludf.DUMMYFUNCTION("REGEXEXTRACT(C1661,""[A-Z]{2,}"")"),"MGI")</f>
        <v>MGI</v>
      </c>
      <c r="E1661" s="3" t="s">
        <v>44</v>
      </c>
      <c r="F1661" s="3" t="s">
        <v>83</v>
      </c>
      <c r="G1661" s="3" t="s">
        <v>84</v>
      </c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>
      <c r="A1662" s="4">
        <v>45351.0</v>
      </c>
      <c r="B1662" s="5" t="s">
        <v>3327</v>
      </c>
      <c r="C1662" s="3" t="s">
        <v>3328</v>
      </c>
      <c r="D1662" s="3" t="str">
        <f>IFERROR(__xludf.DUMMYFUNCTION("REGEXEXTRACT(C1662,""[A-Z]{2,}"")"),"MGI")</f>
        <v>MGI</v>
      </c>
      <c r="E1662" s="3" t="s">
        <v>83</v>
      </c>
      <c r="F1662" s="3" t="s">
        <v>3329</v>
      </c>
      <c r="G1662" s="3" t="s">
        <v>84</v>
      </c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>
      <c r="A1663" s="4">
        <v>45351.0</v>
      </c>
      <c r="B1663" s="5" t="s">
        <v>3330</v>
      </c>
      <c r="C1663" s="3" t="s">
        <v>3331</v>
      </c>
      <c r="D1663" s="3" t="str">
        <f>IFERROR(__xludf.DUMMYFUNCTION("REGEXEXTRACT(C1663,""[A-Z]{2,}"")"),"ONEE")</f>
        <v>ONEE</v>
      </c>
      <c r="E1663" s="3" t="s">
        <v>190</v>
      </c>
      <c r="F1663" s="3" t="s">
        <v>191</v>
      </c>
      <c r="G1663" s="3" t="s">
        <v>17</v>
      </c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>
      <c r="A1664" s="4">
        <v>45351.0</v>
      </c>
      <c r="B1664" s="5" t="s">
        <v>3330</v>
      </c>
      <c r="C1664" s="3" t="s">
        <v>3331</v>
      </c>
      <c r="D1664" s="3" t="str">
        <f>IFERROR(__xludf.DUMMYFUNCTION("REGEXEXTRACT(C1664,""[A-Z]{2,}"")"),"ONEE")</f>
        <v>ONEE</v>
      </c>
      <c r="E1664" s="3" t="s">
        <v>141</v>
      </c>
      <c r="F1664" s="3" t="s">
        <v>303</v>
      </c>
      <c r="G1664" s="3" t="s">
        <v>17</v>
      </c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>
      <c r="A1665" s="4">
        <v>45351.0</v>
      </c>
      <c r="B1665" s="5" t="s">
        <v>3332</v>
      </c>
      <c r="C1665" s="9" t="s">
        <v>3333</v>
      </c>
      <c r="D1665" s="3" t="str">
        <f>IFERROR(__xludf.DUMMYFUNCTION("REGEXEXTRACT(C1665,""[A-Z]{2,}"")"),"MGI")</f>
        <v>MGI</v>
      </c>
      <c r="E1665" s="3" t="s">
        <v>141</v>
      </c>
      <c r="F1665" s="3" t="s">
        <v>55</v>
      </c>
      <c r="G1665" s="3" t="s">
        <v>12</v>
      </c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>
      <c r="A1666" s="4">
        <v>45351.0</v>
      </c>
      <c r="B1666" s="5" t="s">
        <v>3332</v>
      </c>
      <c r="C1666" s="9" t="s">
        <v>3333</v>
      </c>
      <c r="D1666" s="3" t="str">
        <f>IFERROR(__xludf.DUMMYFUNCTION("REGEXEXTRACT(C1666,""[A-Z]{2,}"")"),"MGI")</f>
        <v>MGI</v>
      </c>
      <c r="E1666" s="3" t="s">
        <v>3334</v>
      </c>
      <c r="F1666" s="3" t="s">
        <v>1046</v>
      </c>
      <c r="G1666" s="3" t="s">
        <v>12</v>
      </c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>
      <c r="A1667" s="4">
        <v>45350.0</v>
      </c>
      <c r="B1667" s="5" t="s">
        <v>3335</v>
      </c>
      <c r="C1667" s="3" t="s">
        <v>3336</v>
      </c>
      <c r="D1667" s="3" t="str">
        <f>IFERROR(__xludf.DUMMYFUNCTION("REGEXEXTRACT(C1667,""[A-Z]{2,}"")"),"TIPH")</f>
        <v>TIPH</v>
      </c>
      <c r="E1667" s="3" t="s">
        <v>3337</v>
      </c>
      <c r="F1667" s="3" t="s">
        <v>47</v>
      </c>
      <c r="G1667" s="3" t="s">
        <v>12</v>
      </c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>
      <c r="A1668" s="4">
        <v>45350.0</v>
      </c>
      <c r="B1668" s="5" t="s">
        <v>3335</v>
      </c>
      <c r="C1668" s="3" t="s">
        <v>3336</v>
      </c>
      <c r="D1668" s="3" t="str">
        <f>IFERROR(__xludf.DUMMYFUNCTION("REGEXEXTRACT(C1668,""[A-Z]{2,}"")"),"TIPH")</f>
        <v>TIPH</v>
      </c>
      <c r="E1668" s="3" t="s">
        <v>47</v>
      </c>
      <c r="F1668" s="3" t="s">
        <v>133</v>
      </c>
      <c r="G1668" s="3" t="s">
        <v>12</v>
      </c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>
      <c r="A1669" s="4">
        <v>45350.0</v>
      </c>
      <c r="B1669" s="5" t="s">
        <v>3335</v>
      </c>
      <c r="C1669" s="3" t="s">
        <v>3336</v>
      </c>
      <c r="D1669" s="3" t="str">
        <f>IFERROR(__xludf.DUMMYFUNCTION("REGEXEXTRACT(C1669,""[A-Z]{2,}"")"),"TIPH")</f>
        <v>TIPH</v>
      </c>
      <c r="E1669" s="3" t="s">
        <v>324</v>
      </c>
      <c r="F1669" s="3" t="s">
        <v>519</v>
      </c>
      <c r="G1669" s="3" t="s">
        <v>12</v>
      </c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>
      <c r="A1670" s="4">
        <v>45350.0</v>
      </c>
      <c r="B1670" s="5" t="s">
        <v>3338</v>
      </c>
      <c r="C1670" s="3" t="s">
        <v>3339</v>
      </c>
      <c r="D1670" s="3" t="str">
        <f>IFERROR(__xludf.DUMMYFUNCTION("REGEXEXTRACT(C1670,""[A-Z]{2,}"")"),"CPF")</f>
        <v>CPF</v>
      </c>
      <c r="E1670" s="3" t="s">
        <v>47</v>
      </c>
      <c r="F1670" s="3" t="s">
        <v>941</v>
      </c>
      <c r="G1670" s="3" t="s">
        <v>84</v>
      </c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>
      <c r="A1671" s="4">
        <v>45350.0</v>
      </c>
      <c r="B1671" s="5" t="s">
        <v>3340</v>
      </c>
      <c r="C1671" s="3" t="s">
        <v>3341</v>
      </c>
      <c r="D1671" s="3" t="str">
        <f>IFERROR(__xludf.DUMMYFUNCTION("REGEXEXTRACT(C1671,""[A-Z]{2,}"")"),"HANA")</f>
        <v>HANA</v>
      </c>
      <c r="E1671" s="3"/>
      <c r="F1671" s="3" t="s">
        <v>83</v>
      </c>
      <c r="G1671" s="3" t="s">
        <v>84</v>
      </c>
      <c r="H1671" s="3" t="s">
        <v>44</v>
      </c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>
      <c r="A1672" s="4">
        <v>45350.0</v>
      </c>
      <c r="B1672" s="5" t="s">
        <v>3340</v>
      </c>
      <c r="C1672" s="3" t="s">
        <v>3341</v>
      </c>
      <c r="D1672" s="3" t="str">
        <f>IFERROR(__xludf.DUMMYFUNCTION("REGEXEXTRACT(C1672,""[A-Z]{2,}"")"),"HANA")</f>
        <v>HANA</v>
      </c>
      <c r="E1672" s="3" t="s">
        <v>47</v>
      </c>
      <c r="F1672" s="3" t="s">
        <v>3342</v>
      </c>
      <c r="G1672" s="3" t="s">
        <v>84</v>
      </c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>
      <c r="A1673" s="4">
        <v>45349.0</v>
      </c>
      <c r="B1673" s="5" t="s">
        <v>3343</v>
      </c>
      <c r="C1673" s="3" t="s">
        <v>3344</v>
      </c>
      <c r="D1673" s="3" t="s">
        <v>1557</v>
      </c>
      <c r="E1673" s="3" t="s">
        <v>44</v>
      </c>
      <c r="F1673" s="3" t="s">
        <v>47</v>
      </c>
      <c r="G1673" s="3" t="s">
        <v>12</v>
      </c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>
      <c r="A1674" s="4">
        <v>45349.0</v>
      </c>
      <c r="B1674" s="5" t="s">
        <v>3343</v>
      </c>
      <c r="C1674" s="3" t="s">
        <v>3344</v>
      </c>
      <c r="D1674" s="3" t="s">
        <v>1557</v>
      </c>
      <c r="E1674" s="3" t="s">
        <v>47</v>
      </c>
      <c r="F1674" s="3" t="s">
        <v>61</v>
      </c>
      <c r="G1674" s="3" t="s">
        <v>12</v>
      </c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>
      <c r="A1675" s="4">
        <v>45349.0</v>
      </c>
      <c r="B1675" s="5" t="s">
        <v>3345</v>
      </c>
      <c r="C1675" s="3" t="s">
        <v>3346</v>
      </c>
      <c r="D1675" s="3" t="s">
        <v>1591</v>
      </c>
      <c r="E1675" s="3" t="s">
        <v>11</v>
      </c>
      <c r="F1675" s="3" t="s">
        <v>3347</v>
      </c>
      <c r="G1675" s="3" t="s">
        <v>84</v>
      </c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>
      <c r="A1676" s="4">
        <v>45349.0</v>
      </c>
      <c r="B1676" s="5" t="s">
        <v>3345</v>
      </c>
      <c r="C1676" s="3" t="s">
        <v>3346</v>
      </c>
      <c r="D1676" s="3" t="s">
        <v>1591</v>
      </c>
      <c r="E1676" s="3" t="s">
        <v>51</v>
      </c>
      <c r="F1676" s="3" t="s">
        <v>1100</v>
      </c>
      <c r="G1676" s="3" t="s">
        <v>84</v>
      </c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>
      <c r="A1677" s="4">
        <v>45349.0</v>
      </c>
      <c r="B1677" s="5" t="s">
        <v>3348</v>
      </c>
      <c r="C1677" s="3" t="s">
        <v>3349</v>
      </c>
      <c r="D1677" s="3" t="s">
        <v>1623</v>
      </c>
      <c r="E1677" s="3" t="s">
        <v>3059</v>
      </c>
      <c r="F1677" s="3" t="s">
        <v>1182</v>
      </c>
      <c r="G1677" s="3" t="s">
        <v>84</v>
      </c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>
      <c r="A1678" s="4">
        <v>45349.0</v>
      </c>
      <c r="B1678" s="5" t="s">
        <v>3348</v>
      </c>
      <c r="C1678" s="3" t="s">
        <v>3349</v>
      </c>
      <c r="D1678" s="3" t="s">
        <v>1623</v>
      </c>
      <c r="E1678" s="3" t="s">
        <v>3302</v>
      </c>
      <c r="F1678" s="3" t="s">
        <v>3350</v>
      </c>
      <c r="G1678" s="3" t="s">
        <v>84</v>
      </c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>
      <c r="A1679" s="4">
        <v>45349.0</v>
      </c>
      <c r="B1679" s="5" t="s">
        <v>3351</v>
      </c>
      <c r="C1679" s="3" t="s">
        <v>3352</v>
      </c>
      <c r="D1679" s="3" t="str">
        <f>IFERROR(__xludf.DUMMYFUNCTION("REGEXEXTRACT(C1679,""[A-Z]{2,}"")"),"MGI")</f>
        <v>MGI</v>
      </c>
      <c r="E1679" s="3"/>
      <c r="F1679" s="3" t="s">
        <v>171</v>
      </c>
      <c r="G1679" s="3" t="s">
        <v>12</v>
      </c>
      <c r="H1679" s="3" t="s">
        <v>44</v>
      </c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>
      <c r="A1680" s="4">
        <v>45349.0</v>
      </c>
      <c r="B1680" s="5" t="s">
        <v>3351</v>
      </c>
      <c r="C1680" s="3" t="s">
        <v>3352</v>
      </c>
      <c r="D1680" s="3" t="str">
        <f>IFERROR(__xludf.DUMMYFUNCTION("REGEXEXTRACT(C1680,""[A-Z]{2,}"")"),"MGI")</f>
        <v>MGI</v>
      </c>
      <c r="E1680" s="3" t="s">
        <v>44</v>
      </c>
      <c r="F1680" s="3" t="s">
        <v>3353</v>
      </c>
      <c r="G1680" s="3" t="s">
        <v>17</v>
      </c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>
      <c r="A1681" s="4">
        <v>45349.0</v>
      </c>
      <c r="B1681" s="5" t="s">
        <v>3354</v>
      </c>
      <c r="C1681" s="3" t="s">
        <v>3355</v>
      </c>
      <c r="D1681" s="3" t="str">
        <f>IFERROR(__xludf.DUMMYFUNCTION("REGEXEXTRACT(C1681,""[A-Z]{2,}"")"),"AJA")</f>
        <v>AJA</v>
      </c>
      <c r="E1681" s="3" t="s">
        <v>44</v>
      </c>
      <c r="F1681" s="3" t="s">
        <v>63</v>
      </c>
      <c r="G1681" s="3" t="s">
        <v>12</v>
      </c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>
      <c r="A1682" s="4">
        <v>45349.0</v>
      </c>
      <c r="B1682" s="5" t="s">
        <v>3354</v>
      </c>
      <c r="C1682" s="3" t="s">
        <v>3355</v>
      </c>
      <c r="D1682" s="3" t="str">
        <f>IFERROR(__xludf.DUMMYFUNCTION("REGEXEXTRACT(C1682,""[A-Z]{2,}"")"),"AJA")</f>
        <v>AJA</v>
      </c>
      <c r="E1682" s="3" t="s">
        <v>44</v>
      </c>
      <c r="F1682" s="3" t="s">
        <v>3356</v>
      </c>
      <c r="G1682" s="3" t="s">
        <v>12</v>
      </c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>
      <c r="A1683" s="4">
        <v>45349.0</v>
      </c>
      <c r="B1683" s="5" t="s">
        <v>3354</v>
      </c>
      <c r="C1683" s="3" t="s">
        <v>3355</v>
      </c>
      <c r="D1683" s="3" t="str">
        <f>IFERROR(__xludf.DUMMYFUNCTION("REGEXEXTRACT(C1683,""[A-Z]{2,}"")"),"AJA")</f>
        <v>AJA</v>
      </c>
      <c r="E1683" s="3" t="s">
        <v>190</v>
      </c>
      <c r="F1683" s="3" t="s">
        <v>191</v>
      </c>
      <c r="G1683" s="3" t="s">
        <v>12</v>
      </c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>
      <c r="A1684" s="4">
        <v>45349.0</v>
      </c>
      <c r="B1684" s="5" t="s">
        <v>3357</v>
      </c>
      <c r="C1684" s="3" t="s">
        <v>3358</v>
      </c>
      <c r="D1684" s="3" t="str">
        <f>IFERROR(__xludf.DUMMYFUNCTION("REGEXEXTRACT(C1684,""[A-Z]{2,}"")"),"MGI")</f>
        <v>MGI</v>
      </c>
      <c r="E1684" s="3" t="s">
        <v>1743</v>
      </c>
      <c r="F1684" s="3" t="s">
        <v>296</v>
      </c>
      <c r="G1684" s="3" t="s">
        <v>84</v>
      </c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>
      <c r="A1685" s="4">
        <v>45349.0</v>
      </c>
      <c r="B1685" s="5" t="s">
        <v>3357</v>
      </c>
      <c r="C1685" s="3" t="s">
        <v>3358</v>
      </c>
      <c r="D1685" s="3" t="str">
        <f>IFERROR(__xludf.DUMMYFUNCTION("REGEXEXTRACT(C1685,""[A-Z]{2,}"")"),"MGI")</f>
        <v>MGI</v>
      </c>
      <c r="E1685" s="3" t="s">
        <v>3359</v>
      </c>
      <c r="F1685" s="3" t="s">
        <v>601</v>
      </c>
      <c r="G1685" s="3" t="s">
        <v>84</v>
      </c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>
      <c r="A1686" s="4">
        <v>45349.0</v>
      </c>
      <c r="B1686" s="5" t="s">
        <v>3357</v>
      </c>
      <c r="C1686" s="3" t="s">
        <v>3358</v>
      </c>
      <c r="D1686" s="3" t="str">
        <f>IFERROR(__xludf.DUMMYFUNCTION("REGEXEXTRACT(C1686,""[A-Z]{2,}"")"),"MGI")</f>
        <v>MGI</v>
      </c>
      <c r="E1686" s="3" t="s">
        <v>98</v>
      </c>
      <c r="F1686" s="3" t="s">
        <v>3360</v>
      </c>
      <c r="G1686" s="3" t="s">
        <v>84</v>
      </c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>
      <c r="A1687" s="4">
        <v>45349.0</v>
      </c>
      <c r="B1687" s="5" t="s">
        <v>3361</v>
      </c>
      <c r="C1687" s="3" t="s">
        <v>3362</v>
      </c>
      <c r="D1687" s="3" t="str">
        <f>IFERROR(__xludf.DUMMYFUNCTION("REGEXEXTRACT(C1687,""[A-Z]{2,}"")"),"DITTO")</f>
        <v>DITTO</v>
      </c>
      <c r="E1687" s="3" t="s">
        <v>47</v>
      </c>
      <c r="F1687" s="3" t="s">
        <v>63</v>
      </c>
      <c r="G1687" s="3" t="s">
        <v>12</v>
      </c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>
      <c r="A1688" s="4">
        <v>45349.0</v>
      </c>
      <c r="B1688" s="5" t="s">
        <v>3361</v>
      </c>
      <c r="C1688" s="3" t="s">
        <v>3362</v>
      </c>
      <c r="D1688" s="3" t="str">
        <f>IFERROR(__xludf.DUMMYFUNCTION("REGEXEXTRACT(C1688,""[A-Z]{2,}"")"),"DITTO")</f>
        <v>DITTO</v>
      </c>
      <c r="E1688" s="3" t="s">
        <v>47</v>
      </c>
      <c r="F1688" s="3" t="s">
        <v>133</v>
      </c>
      <c r="G1688" s="3" t="s">
        <v>12</v>
      </c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>
      <c r="A1689" s="4">
        <v>45349.0</v>
      </c>
      <c r="B1689" s="5" t="s">
        <v>3363</v>
      </c>
      <c r="C1689" s="3" t="s">
        <v>3364</v>
      </c>
      <c r="D1689" s="3" t="str">
        <f>IFERROR(__xludf.DUMMYFUNCTION("REGEXEXTRACT(C1689,""[A-Z]{2,}"")"),"MGI")</f>
        <v>MGI</v>
      </c>
      <c r="E1689" s="3" t="s">
        <v>44</v>
      </c>
      <c r="F1689" s="3" t="s">
        <v>3360</v>
      </c>
      <c r="G1689" s="3" t="s">
        <v>12</v>
      </c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>
      <c r="A1690" s="4">
        <v>45349.0</v>
      </c>
      <c r="B1690" s="5" t="s">
        <v>3365</v>
      </c>
      <c r="C1690" s="3" t="s">
        <v>3366</v>
      </c>
      <c r="D1690" s="3" t="str">
        <f>IFERROR(__xludf.DUMMYFUNCTION("REGEXEXTRACT(C1690,""[A-Z]{2,}"")"),"MGI")</f>
        <v>MGI</v>
      </c>
      <c r="E1690" s="3" t="s">
        <v>3036</v>
      </c>
      <c r="F1690" s="3" t="s">
        <v>296</v>
      </c>
      <c r="G1690" s="3" t="s">
        <v>17</v>
      </c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>
      <c r="A1691" s="4">
        <v>45349.0</v>
      </c>
      <c r="B1691" s="5" t="s">
        <v>3367</v>
      </c>
      <c r="C1691" s="3" t="s">
        <v>3368</v>
      </c>
      <c r="D1691" s="3" t="str">
        <f>IFERROR(__xludf.DUMMYFUNCTION("REGEXEXTRACT(C1691,""[A-Z]{2,}"")"),"BANPU")</f>
        <v>BANPU</v>
      </c>
      <c r="E1691" s="3"/>
      <c r="F1691" s="3" t="s">
        <v>3369</v>
      </c>
      <c r="G1691" s="3" t="s">
        <v>84</v>
      </c>
      <c r="H1691" s="3" t="s">
        <v>44</v>
      </c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>
      <c r="A1692" s="4">
        <v>45348.0</v>
      </c>
      <c r="B1692" s="5" t="s">
        <v>3370</v>
      </c>
      <c r="C1692" s="3" t="s">
        <v>3371</v>
      </c>
      <c r="D1692" s="3" t="str">
        <f>IFERROR(__xludf.DUMMYFUNCTION("REGEXEXTRACT(C1692,""[A-Z]{2,}"")"),"SET")</f>
        <v>SET</v>
      </c>
      <c r="E1692" s="3" t="s">
        <v>3372</v>
      </c>
      <c r="F1692" s="3" t="s">
        <v>3373</v>
      </c>
      <c r="G1692" s="3" t="s">
        <v>12</v>
      </c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>
      <c r="A1693" s="4">
        <v>45348.0</v>
      </c>
      <c r="B1693" s="5" t="s">
        <v>3370</v>
      </c>
      <c r="C1693" s="3" t="s">
        <v>3371</v>
      </c>
      <c r="D1693" s="3" t="str">
        <f>IFERROR(__xludf.DUMMYFUNCTION("REGEXEXTRACT(C1693,""[A-Z]{2,}"")"),"SET")</f>
        <v>SET</v>
      </c>
      <c r="E1693" s="3" t="s">
        <v>408</v>
      </c>
      <c r="F1693" s="3" t="s">
        <v>808</v>
      </c>
      <c r="G1693" s="3" t="s">
        <v>12</v>
      </c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>
      <c r="A1694" s="4">
        <v>45347.0</v>
      </c>
      <c r="B1694" s="5" t="s">
        <v>3374</v>
      </c>
      <c r="C1694" s="3" t="s">
        <v>3375</v>
      </c>
      <c r="D1694" s="3" t="str">
        <f>IFERROR(__xludf.DUMMYFUNCTION("REGEXEXTRACT(C1694,""[A-Z]{2,}"")"),"FSMART")</f>
        <v>FSMART</v>
      </c>
      <c r="E1694" s="3" t="s">
        <v>413</v>
      </c>
      <c r="F1694" s="3" t="s">
        <v>47</v>
      </c>
      <c r="G1694" s="3" t="s">
        <v>12</v>
      </c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>
      <c r="A1695" s="4">
        <v>45347.0</v>
      </c>
      <c r="B1695" s="5" t="s">
        <v>3374</v>
      </c>
      <c r="C1695" s="3" t="s">
        <v>3375</v>
      </c>
      <c r="D1695" s="3" t="str">
        <f>IFERROR(__xludf.DUMMYFUNCTION("REGEXEXTRACT(C1695,""[A-Z]{2,}"")"),"FSMART")</f>
        <v>FSMART</v>
      </c>
      <c r="E1695" s="3" t="s">
        <v>338</v>
      </c>
      <c r="F1695" s="3" t="s">
        <v>578</v>
      </c>
      <c r="G1695" s="3" t="s">
        <v>12</v>
      </c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>
      <c r="A1696" s="4">
        <v>45347.0</v>
      </c>
      <c r="B1696" s="5" t="s">
        <v>3376</v>
      </c>
      <c r="C1696" s="3" t="s">
        <v>3377</v>
      </c>
      <c r="D1696" s="3" t="str">
        <f>IFERROR(__xludf.DUMMYFUNCTION("REGEXEXTRACT(C1696,""[A-Z]{2,}"")"),"AJA")</f>
        <v>AJA</v>
      </c>
      <c r="E1696" s="3" t="s">
        <v>104</v>
      </c>
      <c r="F1696" s="3" t="s">
        <v>314</v>
      </c>
      <c r="G1696" s="3" t="s">
        <v>12</v>
      </c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>
      <c r="A1697" s="4">
        <v>45347.0</v>
      </c>
      <c r="B1697" s="5" t="s">
        <v>3376</v>
      </c>
      <c r="C1697" s="3" t="s">
        <v>3377</v>
      </c>
      <c r="D1697" s="3" t="str">
        <f>IFERROR(__xludf.DUMMYFUNCTION("REGEXEXTRACT(C1697,""[A-Z]{2,}"")"),"AJA")</f>
        <v>AJA</v>
      </c>
      <c r="E1697" s="3" t="s">
        <v>190</v>
      </c>
      <c r="F1697" s="3" t="s">
        <v>191</v>
      </c>
      <c r="G1697" s="3" t="s">
        <v>12</v>
      </c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>
      <c r="A1698" s="4">
        <v>45345.0</v>
      </c>
      <c r="B1698" s="5" t="s">
        <v>3378</v>
      </c>
      <c r="C1698" s="3" t="s">
        <v>3379</v>
      </c>
      <c r="D1698" s="3" t="str">
        <f>IFERROR(__xludf.DUMMYFUNCTION("REGEXEXTRACT(C1698,""[A-Z]{2,}"")"),"GULF")</f>
        <v>GULF</v>
      </c>
      <c r="E1698" s="3" t="s">
        <v>47</v>
      </c>
      <c r="F1698" s="3" t="s">
        <v>3337</v>
      </c>
      <c r="G1698" s="3" t="s">
        <v>12</v>
      </c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>
      <c r="A1699" s="4">
        <v>45345.0</v>
      </c>
      <c r="B1699" s="5" t="s">
        <v>3380</v>
      </c>
      <c r="C1699" s="3" t="s">
        <v>3381</v>
      </c>
      <c r="D1699" s="3" t="str">
        <f>IFERROR(__xludf.DUMMYFUNCTION("REGEXEXTRACT(C1699,""[A-Z]{2,}"")"),"MGI")</f>
        <v>MGI</v>
      </c>
      <c r="E1699" s="3" t="s">
        <v>98</v>
      </c>
      <c r="F1699" s="3" t="s">
        <v>356</v>
      </c>
      <c r="G1699" s="3" t="s">
        <v>12</v>
      </c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>
      <c r="A1700" s="4">
        <v>45345.0</v>
      </c>
      <c r="B1700" s="5" t="s">
        <v>3382</v>
      </c>
      <c r="C1700" s="3" t="s">
        <v>3383</v>
      </c>
      <c r="D1700" s="3" t="str">
        <f>IFERROR(__xludf.DUMMYFUNCTION("REGEXEXTRACT(C1700,""[A-Z]{2,}"")"),"ITD")</f>
        <v>ITD</v>
      </c>
      <c r="E1700" s="3" t="s">
        <v>44</v>
      </c>
      <c r="F1700" s="3" t="s">
        <v>356</v>
      </c>
      <c r="G1700" s="3" t="s">
        <v>12</v>
      </c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>
      <c r="A1701" s="4">
        <v>45345.0</v>
      </c>
      <c r="B1701" s="5" t="s">
        <v>3384</v>
      </c>
      <c r="C1701" s="3" t="s">
        <v>3385</v>
      </c>
      <c r="D1701" s="3" t="str">
        <f>IFERROR(__xludf.DUMMYFUNCTION("REGEXEXTRACT(C1701,""[A-Z]{2,}"")"),"TRUE")</f>
        <v>TRUE</v>
      </c>
      <c r="E1701" s="3" t="s">
        <v>47</v>
      </c>
      <c r="F1701" s="3" t="s">
        <v>133</v>
      </c>
      <c r="G1701" s="3" t="s">
        <v>12</v>
      </c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>
      <c r="A1702" s="4">
        <v>45345.0</v>
      </c>
      <c r="B1702" s="5" t="s">
        <v>3386</v>
      </c>
      <c r="C1702" s="3" t="s">
        <v>3387</v>
      </c>
      <c r="D1702" s="3" t="str">
        <f>IFERROR(__xludf.DUMMYFUNCTION("REGEXEXTRACT(C1702,""[A-Z]{2,}"")"),"THAI")</f>
        <v>THAI</v>
      </c>
      <c r="E1702" s="3" t="s">
        <v>47</v>
      </c>
      <c r="F1702" s="3" t="s">
        <v>63</v>
      </c>
      <c r="G1702" s="3" t="s">
        <v>12</v>
      </c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>
      <c r="A1703" s="4">
        <v>45345.0</v>
      </c>
      <c r="B1703" s="5" t="s">
        <v>3388</v>
      </c>
      <c r="C1703" s="3" t="s">
        <v>3389</v>
      </c>
      <c r="D1703" s="3" t="str">
        <f>IFERROR(__xludf.DUMMYFUNCTION("REGEXEXTRACT(C1703,""[A-Z]{2,}"")"),"COM")</f>
        <v>COM</v>
      </c>
      <c r="E1703" s="3" t="s">
        <v>44</v>
      </c>
      <c r="F1703" s="3" t="s">
        <v>83</v>
      </c>
      <c r="G1703" s="3" t="s">
        <v>84</v>
      </c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>
      <c r="A1704" s="4">
        <v>45345.0</v>
      </c>
      <c r="B1704" s="5" t="s">
        <v>3388</v>
      </c>
      <c r="C1704" s="3" t="s">
        <v>3389</v>
      </c>
      <c r="D1704" s="3" t="str">
        <f>IFERROR(__xludf.DUMMYFUNCTION("REGEXEXTRACT(C1704,""[A-Z]{2,}"")"),"COM")</f>
        <v>COM</v>
      </c>
      <c r="E1704" s="3" t="s">
        <v>85</v>
      </c>
      <c r="F1704" s="3" t="s">
        <v>86</v>
      </c>
      <c r="G1704" s="3" t="s">
        <v>84</v>
      </c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>
      <c r="A1705" s="4">
        <v>45345.0</v>
      </c>
      <c r="B1705" s="5" t="s">
        <v>3388</v>
      </c>
      <c r="C1705" s="3" t="s">
        <v>3389</v>
      </c>
      <c r="D1705" s="3" t="str">
        <f>IFERROR(__xludf.DUMMYFUNCTION("REGEXEXTRACT(C1705,""[A-Z]{2,}"")"),"COM")</f>
        <v>COM</v>
      </c>
      <c r="E1705" s="3" t="s">
        <v>3390</v>
      </c>
      <c r="F1705" s="3" t="s">
        <v>556</v>
      </c>
      <c r="G1705" s="3" t="s">
        <v>84</v>
      </c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>
      <c r="A1706" s="4">
        <v>45345.0</v>
      </c>
      <c r="B1706" s="5" t="s">
        <v>3388</v>
      </c>
      <c r="C1706" s="3" t="s">
        <v>3389</v>
      </c>
      <c r="D1706" s="3" t="str">
        <f>IFERROR(__xludf.DUMMYFUNCTION("REGEXEXTRACT(C1706,""[A-Z]{2,}"")"),"COM")</f>
        <v>COM</v>
      </c>
      <c r="E1706" s="3" t="s">
        <v>3391</v>
      </c>
      <c r="F1706" s="3" t="s">
        <v>3392</v>
      </c>
      <c r="G1706" s="3" t="s">
        <v>84</v>
      </c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>
      <c r="A1707" s="4">
        <v>45345.0</v>
      </c>
      <c r="B1707" s="5" t="s">
        <v>3393</v>
      </c>
      <c r="C1707" s="3" t="s">
        <v>3394</v>
      </c>
      <c r="D1707" s="3" t="s">
        <v>3395</v>
      </c>
      <c r="E1707" s="3" t="s">
        <v>3306</v>
      </c>
      <c r="F1707" s="3" t="s">
        <v>47</v>
      </c>
      <c r="G1707" s="3" t="s">
        <v>12</v>
      </c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>
      <c r="A1708" s="4">
        <v>45345.0</v>
      </c>
      <c r="B1708" s="5" t="s">
        <v>3396</v>
      </c>
      <c r="C1708" s="3" t="s">
        <v>3397</v>
      </c>
      <c r="D1708" s="3" t="str">
        <f>IFERROR(__xludf.DUMMYFUNCTION("REGEXEXTRACT(C1708,""[A-Z]{2,}"")"),"MGI")</f>
        <v>MGI</v>
      </c>
      <c r="E1708" s="3" t="s">
        <v>44</v>
      </c>
      <c r="F1708" s="3" t="s">
        <v>63</v>
      </c>
      <c r="G1708" s="3" t="s">
        <v>12</v>
      </c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>
      <c r="A1709" s="4">
        <v>45345.0</v>
      </c>
      <c r="B1709" s="5" t="s">
        <v>3396</v>
      </c>
      <c r="C1709" s="3" t="s">
        <v>3397</v>
      </c>
      <c r="D1709" s="3" t="str">
        <f>IFERROR(__xludf.DUMMYFUNCTION("REGEXEXTRACT(C1709,""[A-Z]{2,}"")"),"MGI")</f>
        <v>MGI</v>
      </c>
      <c r="E1709" s="3" t="s">
        <v>2934</v>
      </c>
      <c r="F1709" s="3" t="s">
        <v>164</v>
      </c>
      <c r="G1709" s="3" t="s">
        <v>12</v>
      </c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>
      <c r="A1710" s="4">
        <v>45344.0</v>
      </c>
      <c r="B1710" s="5" t="s">
        <v>3398</v>
      </c>
      <c r="C1710" s="3" t="s">
        <v>3399</v>
      </c>
      <c r="D1710" s="3" t="str">
        <f>IFERROR(__xludf.DUMMYFUNCTION("REGEXEXTRACT(C1710,""[A-Z]{2,}"")"),"TCAP")</f>
        <v>TCAP</v>
      </c>
      <c r="E1710" s="3" t="s">
        <v>47</v>
      </c>
      <c r="F1710" s="3" t="s">
        <v>133</v>
      </c>
      <c r="G1710" s="3" t="s">
        <v>84</v>
      </c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>
      <c r="A1711" s="4">
        <v>45344.0</v>
      </c>
      <c r="B1711" s="5" t="s">
        <v>3398</v>
      </c>
      <c r="C1711" s="3" t="s">
        <v>3399</v>
      </c>
      <c r="D1711" s="3" t="str">
        <f>IFERROR(__xludf.DUMMYFUNCTION("REGEXEXTRACT(C1711,""[A-Z]{2,}"")"),"TCAP")</f>
        <v>TCAP</v>
      </c>
      <c r="E1711" s="3" t="s">
        <v>47</v>
      </c>
      <c r="F1711" s="3" t="s">
        <v>31</v>
      </c>
      <c r="G1711" s="3" t="s">
        <v>84</v>
      </c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>
      <c r="A1712" s="4">
        <v>45344.0</v>
      </c>
      <c r="B1712" s="5" t="s">
        <v>3400</v>
      </c>
      <c r="C1712" s="3" t="s">
        <v>3401</v>
      </c>
      <c r="D1712" s="3" t="str">
        <f>IFERROR(__xludf.DUMMYFUNCTION("REGEXEXTRACT(C1712,""[A-Z]{2,}"")"),"COCOCO")</f>
        <v>COCOCO</v>
      </c>
      <c r="E1712" s="3" t="s">
        <v>44</v>
      </c>
      <c r="F1712" s="3" t="s">
        <v>61</v>
      </c>
      <c r="G1712" s="3" t="s">
        <v>12</v>
      </c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>
      <c r="A1713" s="4">
        <v>45344.0</v>
      </c>
      <c r="B1713" s="5" t="s">
        <v>3400</v>
      </c>
      <c r="C1713" s="3" t="s">
        <v>3401</v>
      </c>
      <c r="D1713" s="3" t="str">
        <f>IFERROR(__xludf.DUMMYFUNCTION("REGEXEXTRACT(C1713,""[A-Z]{2,}"")"),"COCOCO")</f>
        <v>COCOCO</v>
      </c>
      <c r="E1713" s="3" t="s">
        <v>285</v>
      </c>
      <c r="F1713" s="3" t="s">
        <v>171</v>
      </c>
      <c r="G1713" s="3" t="s">
        <v>12</v>
      </c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>
      <c r="A1714" s="4">
        <v>45344.0</v>
      </c>
      <c r="B1714" s="5" t="s">
        <v>3400</v>
      </c>
      <c r="C1714" s="3" t="s">
        <v>3401</v>
      </c>
      <c r="D1714" s="3" t="str">
        <f>IFERROR(__xludf.DUMMYFUNCTION("REGEXEXTRACT(C1714,""[A-Z]{2,}"")"),"COCOCO")</f>
        <v>COCOCO</v>
      </c>
      <c r="E1714" s="3" t="s">
        <v>338</v>
      </c>
      <c r="F1714" s="3" t="s">
        <v>31</v>
      </c>
      <c r="G1714" s="3" t="s">
        <v>12</v>
      </c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>
      <c r="A1715" s="4">
        <v>45344.0</v>
      </c>
      <c r="B1715" s="5" t="s">
        <v>3402</v>
      </c>
      <c r="C1715" s="3" t="s">
        <v>3403</v>
      </c>
      <c r="D1715" s="3" t="str">
        <f>IFERROR(__xludf.DUMMYFUNCTION("REGEXEXTRACT(C1715,""[A-Z]{2,}"")"),"PANEL")</f>
        <v>PANEL</v>
      </c>
      <c r="E1715" s="3" t="s">
        <v>184</v>
      </c>
      <c r="F1715" s="3" t="s">
        <v>2973</v>
      </c>
      <c r="G1715" s="3" t="s">
        <v>12</v>
      </c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>
      <c r="A1716" s="4">
        <v>45343.0</v>
      </c>
      <c r="B1716" s="5" t="s">
        <v>3404</v>
      </c>
      <c r="C1716" s="3" t="s">
        <v>3405</v>
      </c>
      <c r="D1716" s="3" t="str">
        <f>IFERROR(__xludf.DUMMYFUNCTION("REGEXEXTRACT(C1716,""[A-Z]{2,}"")"),"BANPU")</f>
        <v>BANPU</v>
      </c>
      <c r="E1716" s="3" t="s">
        <v>314</v>
      </c>
      <c r="F1716" s="3" t="s">
        <v>795</v>
      </c>
      <c r="G1716" s="3" t="s">
        <v>17</v>
      </c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>
      <c r="A1717" s="4">
        <v>45343.0</v>
      </c>
      <c r="B1717" s="5" t="s">
        <v>3406</v>
      </c>
      <c r="C1717" s="3" t="s">
        <v>3407</v>
      </c>
      <c r="D1717" s="3" t="str">
        <f>IFERROR(__xludf.DUMMYFUNCTION("REGEXEXTRACT(C1717,""[A-Z]{2,}"")"),"MTC")</f>
        <v>MTC</v>
      </c>
      <c r="E1717" s="3" t="s">
        <v>752</v>
      </c>
      <c r="F1717" s="3" t="s">
        <v>753</v>
      </c>
      <c r="G1717" s="3" t="s">
        <v>17</v>
      </c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>
      <c r="A1718" s="4">
        <v>45343.0</v>
      </c>
      <c r="B1718" s="5" t="s">
        <v>3408</v>
      </c>
      <c r="C1718" s="3" t="s">
        <v>3409</v>
      </c>
      <c r="D1718" s="3" t="str">
        <f>IFERROR(__xludf.DUMMYFUNCTION("REGEXEXTRACT(C1718,""[A-Z]{2,}"")"),"KKP")</f>
        <v>KKP</v>
      </c>
      <c r="E1718" s="3" t="s">
        <v>44</v>
      </c>
      <c r="F1718" s="3" t="s">
        <v>61</v>
      </c>
      <c r="G1718" s="3" t="s">
        <v>12</v>
      </c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>
      <c r="A1719" s="4">
        <v>45343.0</v>
      </c>
      <c r="B1719" s="5" t="s">
        <v>3408</v>
      </c>
      <c r="C1719" s="3" t="s">
        <v>3409</v>
      </c>
      <c r="D1719" s="3" t="str">
        <f>IFERROR(__xludf.DUMMYFUNCTION("REGEXEXTRACT(C1719,""[A-Z]{2,}"")"),"KKP")</f>
        <v>KKP</v>
      </c>
      <c r="E1719" s="3" t="s">
        <v>514</v>
      </c>
      <c r="F1719" s="3" t="s">
        <v>386</v>
      </c>
      <c r="G1719" s="3" t="s">
        <v>12</v>
      </c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>
      <c r="A1720" s="4">
        <v>45343.0</v>
      </c>
      <c r="B1720" s="5" t="s">
        <v>3410</v>
      </c>
      <c r="C1720" s="3" t="s">
        <v>3411</v>
      </c>
      <c r="D1720" s="3" t="str">
        <f>IFERROR(__xludf.DUMMYFUNCTION("REGEXEXTRACT(C1720,""[A-Z]{2,}"")"),"SET")</f>
        <v>SET</v>
      </c>
      <c r="E1720" s="3" t="s">
        <v>404</v>
      </c>
      <c r="F1720" s="3" t="s">
        <v>58</v>
      </c>
      <c r="G1720" s="3" t="s">
        <v>12</v>
      </c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>
      <c r="A1721" s="4">
        <v>45343.0</v>
      </c>
      <c r="B1721" s="5" t="s">
        <v>3410</v>
      </c>
      <c r="C1721" s="3" t="s">
        <v>3411</v>
      </c>
      <c r="D1721" s="3" t="str">
        <f>IFERROR(__xludf.DUMMYFUNCTION("REGEXEXTRACT(C1721,""[A-Z]{2,}"")"),"SET")</f>
        <v>SET</v>
      </c>
      <c r="E1721" s="3" t="s">
        <v>677</v>
      </c>
      <c r="F1721" s="3" t="s">
        <v>3412</v>
      </c>
      <c r="G1721" s="3" t="s">
        <v>12</v>
      </c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>
      <c r="A1722" s="4">
        <v>45343.0</v>
      </c>
      <c r="B1722" s="5" t="s">
        <v>3413</v>
      </c>
      <c r="C1722" s="3" t="s">
        <v>3414</v>
      </c>
      <c r="D1722" s="3" t="str">
        <f>IFERROR(__xludf.DUMMYFUNCTION("REGEXEXTRACT(C1722,""[A-Z]{2,}"")"),"CKP")</f>
        <v>CKP</v>
      </c>
      <c r="E1722" s="3" t="s">
        <v>46</v>
      </c>
      <c r="F1722" s="3" t="s">
        <v>3306</v>
      </c>
      <c r="G1722" s="3" t="s">
        <v>12</v>
      </c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>
      <c r="A1723" s="4">
        <v>45343.0</v>
      </c>
      <c r="B1723" s="5" t="s">
        <v>3413</v>
      </c>
      <c r="C1723" s="3" t="s">
        <v>3414</v>
      </c>
      <c r="D1723" s="3" t="str">
        <f>IFERROR(__xludf.DUMMYFUNCTION("REGEXEXTRACT(C1723,""[A-Z]{2,}"")"),"CKP")</f>
        <v>CKP</v>
      </c>
      <c r="E1723" s="3" t="s">
        <v>1889</v>
      </c>
      <c r="F1723" s="3" t="s">
        <v>303</v>
      </c>
      <c r="G1723" s="3" t="s">
        <v>12</v>
      </c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>
      <c r="A1724" s="4">
        <v>45343.0</v>
      </c>
      <c r="B1724" s="5" t="s">
        <v>3415</v>
      </c>
      <c r="C1724" s="3" t="s">
        <v>3416</v>
      </c>
      <c r="D1724" s="3" t="str">
        <f>IFERROR(__xludf.DUMMYFUNCTION("REGEXEXTRACT(C1724,""[A-Z]{2,}"")"),"SCB")</f>
        <v>SCB</v>
      </c>
      <c r="E1724" s="3" t="s">
        <v>44</v>
      </c>
      <c r="F1724" s="3" t="s">
        <v>61</v>
      </c>
      <c r="G1724" s="3" t="s">
        <v>12</v>
      </c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>
      <c r="A1725" s="4">
        <v>45343.0</v>
      </c>
      <c r="B1725" s="5" t="s">
        <v>3415</v>
      </c>
      <c r="C1725" s="3" t="s">
        <v>3416</v>
      </c>
      <c r="D1725" s="3" t="str">
        <f>IFERROR(__xludf.DUMMYFUNCTION("REGEXEXTRACT(C1725,""[A-Z]{2,}"")"),"SCB")</f>
        <v>SCB</v>
      </c>
      <c r="E1725" s="3" t="s">
        <v>135</v>
      </c>
      <c r="F1725" s="3" t="s">
        <v>530</v>
      </c>
      <c r="G1725" s="3" t="s">
        <v>12</v>
      </c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>
      <c r="A1726" s="4">
        <v>45343.0</v>
      </c>
      <c r="B1726" s="5" t="s">
        <v>3417</v>
      </c>
      <c r="C1726" s="3" t="s">
        <v>3418</v>
      </c>
      <c r="D1726" s="3" t="str">
        <f>IFERROR(__xludf.DUMMYFUNCTION("REGEXEXTRACT(C1726,""[A-Z]{2,}"")"),"MGI")</f>
        <v>MGI</v>
      </c>
      <c r="E1726" s="3" t="s">
        <v>44</v>
      </c>
      <c r="F1726" s="3" t="s">
        <v>47</v>
      </c>
      <c r="G1726" s="3" t="s">
        <v>12</v>
      </c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>
      <c r="A1727" s="4">
        <v>45342.0</v>
      </c>
      <c r="B1727" s="5" t="s">
        <v>3419</v>
      </c>
      <c r="C1727" s="3" t="s">
        <v>3420</v>
      </c>
      <c r="D1727" s="3" t="str">
        <f>IFERROR(__xludf.DUMMYFUNCTION("REGEXEXTRACT(C1727,""[A-Z]{2,}"")"),"SCGP")</f>
        <v>SCGP</v>
      </c>
      <c r="E1727" s="3" t="s">
        <v>752</v>
      </c>
      <c r="F1727" s="3" t="s">
        <v>753</v>
      </c>
      <c r="G1727" s="3" t="s">
        <v>17</v>
      </c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>
      <c r="A1728" s="4">
        <v>45342.0</v>
      </c>
      <c r="B1728" s="5" t="s">
        <v>3421</v>
      </c>
      <c r="C1728" s="3" t="s">
        <v>3422</v>
      </c>
      <c r="D1728" s="3" t="str">
        <f>IFERROR(__xludf.DUMMYFUNCTION("REGEXEXTRACT(C1728,""[A-Z]{2,}"")"),"MORE")</f>
        <v>MORE</v>
      </c>
      <c r="E1728" s="3" t="s">
        <v>278</v>
      </c>
      <c r="F1728" s="3" t="s">
        <v>296</v>
      </c>
      <c r="G1728" s="3" t="s">
        <v>84</v>
      </c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>
      <c r="A1729" s="4">
        <v>45342.0</v>
      </c>
      <c r="B1729" s="5" t="s">
        <v>3423</v>
      </c>
      <c r="C1729" s="3" t="s">
        <v>3424</v>
      </c>
      <c r="D1729" s="3" t="str">
        <f>IFERROR(__xludf.DUMMYFUNCTION("REGEXEXTRACT(C1729,""[A-Z]{2,}"")"),"CPAXT")</f>
        <v>CPAXT</v>
      </c>
      <c r="E1729" s="3" t="s">
        <v>1574</v>
      </c>
      <c r="F1729" s="3" t="s">
        <v>47</v>
      </c>
      <c r="G1729" s="3" t="s">
        <v>12</v>
      </c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>
      <c r="A1730" s="4">
        <v>45342.0</v>
      </c>
      <c r="B1730" s="5" t="s">
        <v>3425</v>
      </c>
      <c r="C1730" s="3" t="s">
        <v>3426</v>
      </c>
      <c r="D1730" s="3" t="str">
        <f>IFERROR(__xludf.DUMMYFUNCTION("REGEXEXTRACT(C1730,""[A-Z]{2,}"")"),"PR")</f>
        <v>PR</v>
      </c>
      <c r="E1730" s="3" t="s">
        <v>44</v>
      </c>
      <c r="F1730" s="3" t="s">
        <v>47</v>
      </c>
      <c r="G1730" s="3" t="s">
        <v>12</v>
      </c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>
      <c r="A1731" s="4">
        <v>45342.0</v>
      </c>
      <c r="B1731" s="5" t="s">
        <v>3425</v>
      </c>
      <c r="C1731" s="3" t="s">
        <v>3426</v>
      </c>
      <c r="D1731" s="3" t="str">
        <f>IFERROR(__xludf.DUMMYFUNCTION("REGEXEXTRACT(C1731,""[A-Z]{2,}"")"),"PR")</f>
        <v>PR</v>
      </c>
      <c r="E1731" s="3" t="s">
        <v>46</v>
      </c>
      <c r="F1731" s="3" t="s">
        <v>133</v>
      </c>
      <c r="G1731" s="3" t="s">
        <v>12</v>
      </c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>
      <c r="A1732" s="4">
        <v>45342.0</v>
      </c>
      <c r="B1732" s="5" t="s">
        <v>3427</v>
      </c>
      <c r="C1732" s="3" t="s">
        <v>3428</v>
      </c>
      <c r="D1732" s="3" t="str">
        <f>IFERROR(__xludf.DUMMYFUNCTION("REGEXEXTRACT(C1732,""[A-Z]{2,}"")"),"NL")</f>
        <v>NL</v>
      </c>
      <c r="E1732" s="3" t="s">
        <v>44</v>
      </c>
      <c r="F1732" s="3" t="s">
        <v>63</v>
      </c>
      <c r="G1732" s="3" t="s">
        <v>12</v>
      </c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>
      <c r="A1733" s="4">
        <v>45342.0</v>
      </c>
      <c r="B1733" s="5" t="s">
        <v>3429</v>
      </c>
      <c r="C1733" s="3" t="s">
        <v>3430</v>
      </c>
      <c r="D1733" s="3" t="str">
        <f>IFERROR(__xludf.DUMMYFUNCTION("REGEXEXTRACT(C1733,""[A-Z]{2,}"")"),"OR")</f>
        <v>OR</v>
      </c>
      <c r="E1733" s="3" t="s">
        <v>141</v>
      </c>
      <c r="F1733" s="3" t="s">
        <v>808</v>
      </c>
      <c r="G1733" s="3" t="s">
        <v>12</v>
      </c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>
      <c r="A1734" s="4">
        <v>45341.0</v>
      </c>
      <c r="B1734" s="5" t="s">
        <v>3431</v>
      </c>
      <c r="C1734" s="3" t="s">
        <v>3432</v>
      </c>
      <c r="D1734" s="3" t="str">
        <f>IFERROR(__xludf.DUMMYFUNCTION("REGEXEXTRACT(C1734,""[A-Z]{2,}"")"),"ACAP")</f>
        <v>ACAP</v>
      </c>
      <c r="E1734" s="3" t="s">
        <v>278</v>
      </c>
      <c r="F1734" s="3" t="s">
        <v>296</v>
      </c>
      <c r="G1734" s="3" t="s">
        <v>84</v>
      </c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>
      <c r="A1735" s="4">
        <v>45341.0</v>
      </c>
      <c r="B1735" s="5" t="s">
        <v>3433</v>
      </c>
      <c r="C1735" s="3" t="s">
        <v>3434</v>
      </c>
      <c r="D1735" s="3" t="str">
        <f>IFERROR(__xludf.DUMMYFUNCTION("REGEXEXTRACT(C1735,""[A-Z]{2,}"")"),"MORE")</f>
        <v>MORE</v>
      </c>
      <c r="E1735" s="3" t="s">
        <v>214</v>
      </c>
      <c r="F1735" s="3" t="s">
        <v>31</v>
      </c>
      <c r="G1735" s="3" t="s">
        <v>17</v>
      </c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>
      <c r="A1736" s="4">
        <v>45341.0</v>
      </c>
      <c r="B1736" s="5" t="s">
        <v>3433</v>
      </c>
      <c r="C1736" s="3" t="s">
        <v>3434</v>
      </c>
      <c r="D1736" s="3" t="str">
        <f>IFERROR(__xludf.DUMMYFUNCTION("REGEXEXTRACT(C1736,""[A-Z]{2,}"")"),"MORE")</f>
        <v>MORE</v>
      </c>
      <c r="E1736" s="3" t="s">
        <v>141</v>
      </c>
      <c r="F1736" s="3" t="s">
        <v>55</v>
      </c>
      <c r="G1736" s="3" t="s">
        <v>17</v>
      </c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>
      <c r="A1737" s="4">
        <v>45341.0</v>
      </c>
      <c r="B1737" s="5" t="s">
        <v>3435</v>
      </c>
      <c r="C1737" s="3" t="s">
        <v>3436</v>
      </c>
      <c r="D1737" s="3" t="str">
        <f>IFERROR(__xludf.DUMMYFUNCTION("REGEXEXTRACT(C1737,""[A-Z]{2,}"")"),"PRM")</f>
        <v>PRM</v>
      </c>
      <c r="E1737" s="3" t="s">
        <v>3437</v>
      </c>
      <c r="F1737" s="3" t="s">
        <v>530</v>
      </c>
      <c r="G1737" s="3" t="s">
        <v>12</v>
      </c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>
      <c r="A1738" s="4">
        <v>45341.0</v>
      </c>
      <c r="B1738" s="5" t="s">
        <v>3438</v>
      </c>
      <c r="C1738" s="3" t="s">
        <v>3439</v>
      </c>
      <c r="D1738" s="3" t="str">
        <f>IFERROR(__xludf.DUMMYFUNCTION("REGEXEXTRACT(C1738,""[A-Z]{2,}"")"),"YLG")</f>
        <v>YLG</v>
      </c>
      <c r="E1738" s="3" t="s">
        <v>498</v>
      </c>
      <c r="F1738" s="3" t="s">
        <v>3440</v>
      </c>
      <c r="G1738" s="3" t="s">
        <v>12</v>
      </c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>
      <c r="A1739" s="4">
        <v>45341.0</v>
      </c>
      <c r="B1739" s="5" t="s">
        <v>3441</v>
      </c>
      <c r="C1739" s="3" t="s">
        <v>3442</v>
      </c>
      <c r="D1739" s="3" t="str">
        <f>IFERROR(__xludf.DUMMYFUNCTION("REGEXEXTRACT(C1739,""[A-Z]{2,}"")"),"MORE")</f>
        <v>MORE</v>
      </c>
      <c r="E1739" s="3" t="s">
        <v>214</v>
      </c>
      <c r="F1739" s="3" t="s">
        <v>31</v>
      </c>
      <c r="G1739" s="3" t="s">
        <v>17</v>
      </c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>
      <c r="A1740" s="4">
        <v>45341.0</v>
      </c>
      <c r="B1740" s="5" t="s">
        <v>3441</v>
      </c>
      <c r="C1740" s="3" t="s">
        <v>3442</v>
      </c>
      <c r="D1740" s="3" t="str">
        <f>IFERROR(__xludf.DUMMYFUNCTION("REGEXEXTRACT(C1740,""[A-Z]{2,}"")"),"MORE")</f>
        <v>MORE</v>
      </c>
      <c r="E1740" s="3" t="s">
        <v>141</v>
      </c>
      <c r="F1740" s="3" t="s">
        <v>55</v>
      </c>
      <c r="G1740" s="3" t="s">
        <v>17</v>
      </c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>
      <c r="A1741" s="4">
        <v>45338.0</v>
      </c>
      <c r="B1741" s="5" t="s">
        <v>3443</v>
      </c>
      <c r="C1741" s="3" t="s">
        <v>3444</v>
      </c>
      <c r="D1741" s="3" t="str">
        <f>IFERROR(__xludf.DUMMYFUNCTION("REGEXEXTRACT(C1741,""[A-Z]{2,}"")"),"SET")</f>
        <v>SET</v>
      </c>
      <c r="E1741" s="3" t="s">
        <v>44</v>
      </c>
      <c r="F1741" s="3" t="s">
        <v>3445</v>
      </c>
      <c r="G1741" s="3" t="s">
        <v>17</v>
      </c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>
      <c r="A1742" s="4">
        <v>45338.0</v>
      </c>
      <c r="B1742" s="5" t="s">
        <v>3446</v>
      </c>
      <c r="C1742" s="3" t="s">
        <v>3447</v>
      </c>
      <c r="D1742" s="3" t="str">
        <f>IFERROR(__xludf.DUMMYFUNCTION("REGEXEXTRACT(C1742,""[A-Z]{2,}"")"),"DELTA")</f>
        <v>DELTA</v>
      </c>
      <c r="E1742" s="3" t="s">
        <v>2914</v>
      </c>
      <c r="F1742" s="3" t="s">
        <v>970</v>
      </c>
      <c r="G1742" s="3" t="s">
        <v>84</v>
      </c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>
      <c r="A1743" s="4">
        <v>45338.0</v>
      </c>
      <c r="B1743" s="5" t="s">
        <v>3448</v>
      </c>
      <c r="C1743" s="3" t="s">
        <v>3449</v>
      </c>
      <c r="D1743" s="3" t="str">
        <f>IFERROR(__xludf.DUMMYFUNCTION("REGEXEXTRACT(C1743,""[A-Z]{2,}"")"),"NAT")</f>
        <v>NAT</v>
      </c>
      <c r="E1743" s="3" t="s">
        <v>44</v>
      </c>
      <c r="F1743" s="3" t="s">
        <v>61</v>
      </c>
      <c r="G1743" s="3" t="s">
        <v>12</v>
      </c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>
      <c r="A1744" s="4">
        <v>45338.0</v>
      </c>
      <c r="B1744" s="5" t="s">
        <v>3448</v>
      </c>
      <c r="C1744" s="3" t="s">
        <v>3449</v>
      </c>
      <c r="D1744" s="3" t="str">
        <f>IFERROR(__xludf.DUMMYFUNCTION("REGEXEXTRACT(C1744,""[A-Z]{2,}"")"),"NAT")</f>
        <v>NAT</v>
      </c>
      <c r="E1744" s="3" t="s">
        <v>47</v>
      </c>
      <c r="F1744" s="3" t="s">
        <v>133</v>
      </c>
      <c r="G1744" s="3" t="s">
        <v>12</v>
      </c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>
      <c r="A1745" s="4">
        <v>45338.0</v>
      </c>
      <c r="B1745" s="5" t="s">
        <v>3448</v>
      </c>
      <c r="C1745" s="3" t="s">
        <v>3449</v>
      </c>
      <c r="D1745" s="3" t="str">
        <f>IFERROR(__xludf.DUMMYFUNCTION("REGEXEXTRACT(C1745,""[A-Z]{2,}"")"),"NAT")</f>
        <v>NAT</v>
      </c>
      <c r="E1745" s="3" t="s">
        <v>47</v>
      </c>
      <c r="F1745" s="3" t="s">
        <v>31</v>
      </c>
      <c r="G1745" s="3" t="s">
        <v>12</v>
      </c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>
      <c r="A1746" s="4">
        <v>45338.0</v>
      </c>
      <c r="B1746" s="5" t="s">
        <v>3450</v>
      </c>
      <c r="C1746" s="3" t="s">
        <v>3451</v>
      </c>
      <c r="D1746" s="3" t="str">
        <f>IFERROR(__xludf.DUMMYFUNCTION("REGEXEXTRACT(C1746,""[A-Z]{2,}"")"),"JKN")</f>
        <v>JKN</v>
      </c>
      <c r="E1746" s="3" t="s">
        <v>366</v>
      </c>
      <c r="F1746" s="3" t="s">
        <v>3452</v>
      </c>
      <c r="G1746" s="3" t="s">
        <v>84</v>
      </c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>
      <c r="A1747" s="4">
        <v>45337.0</v>
      </c>
      <c r="B1747" s="5" t="s">
        <v>3453</v>
      </c>
      <c r="C1747" s="3" t="s">
        <v>3454</v>
      </c>
      <c r="D1747" s="3" t="str">
        <f>IFERROR(__xludf.DUMMYFUNCTION("REGEXEXTRACT(C1747,""[A-Z]{2,}"")"),"PTT")</f>
        <v>PTT</v>
      </c>
      <c r="E1747" s="3"/>
      <c r="F1747" s="3" t="s">
        <v>47</v>
      </c>
      <c r="G1747" s="3" t="s">
        <v>12</v>
      </c>
      <c r="H1747" s="3" t="s">
        <v>44</v>
      </c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>
      <c r="A1748" s="4">
        <v>45337.0</v>
      </c>
      <c r="B1748" s="5" t="s">
        <v>3453</v>
      </c>
      <c r="C1748" s="3" t="s">
        <v>3454</v>
      </c>
      <c r="D1748" s="3" t="str">
        <f>IFERROR(__xludf.DUMMYFUNCTION("REGEXEXTRACT(C1748,""[A-Z]{2,}"")"),"PTT")</f>
        <v>PTT</v>
      </c>
      <c r="E1748" s="3" t="s">
        <v>3455</v>
      </c>
      <c r="F1748" s="3" t="s">
        <v>31</v>
      </c>
      <c r="G1748" s="3" t="s">
        <v>12</v>
      </c>
      <c r="H1748" s="3" t="s">
        <v>44</v>
      </c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>
      <c r="A1749" s="4">
        <v>45337.0</v>
      </c>
      <c r="B1749" s="5" t="s">
        <v>3453</v>
      </c>
      <c r="C1749" s="3" t="s">
        <v>3454</v>
      </c>
      <c r="D1749" s="3" t="str">
        <f>IFERROR(__xludf.DUMMYFUNCTION("REGEXEXTRACT(C1749,""[A-Z]{2,}"")"),"PTT")</f>
        <v>PTT</v>
      </c>
      <c r="E1749" s="3" t="s">
        <v>459</v>
      </c>
      <c r="F1749" s="3" t="s">
        <v>386</v>
      </c>
      <c r="G1749" s="3" t="s">
        <v>12</v>
      </c>
      <c r="H1749" s="3" t="s">
        <v>44</v>
      </c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>
      <c r="A1750" s="4">
        <v>45337.0</v>
      </c>
      <c r="B1750" s="5" t="s">
        <v>3456</v>
      </c>
      <c r="C1750" s="3" t="s">
        <v>3457</v>
      </c>
      <c r="D1750" s="3" t="str">
        <f>IFERROR(__xludf.DUMMYFUNCTION("REGEXEXTRACT(C1750,""[A-Z]{2,}"")"),"DELTA")</f>
        <v>DELTA</v>
      </c>
      <c r="E1750" s="3" t="s">
        <v>47</v>
      </c>
      <c r="F1750" s="3" t="s">
        <v>61</v>
      </c>
      <c r="G1750" s="3" t="s">
        <v>12</v>
      </c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>
      <c r="A1751" s="4">
        <v>45337.0</v>
      </c>
      <c r="B1751" s="5" t="s">
        <v>3456</v>
      </c>
      <c r="C1751" s="3" t="s">
        <v>3457</v>
      </c>
      <c r="D1751" s="3" t="str">
        <f>IFERROR(__xludf.DUMMYFUNCTION("REGEXEXTRACT(C1751,""[A-Z]{2,}"")"),"DELTA")</f>
        <v>DELTA</v>
      </c>
      <c r="E1751" s="3" t="s">
        <v>1136</v>
      </c>
      <c r="F1751" s="3" t="s">
        <v>135</v>
      </c>
      <c r="G1751" s="3" t="s">
        <v>12</v>
      </c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>
      <c r="A1752" s="4">
        <v>45337.0</v>
      </c>
      <c r="B1752" s="5" t="s">
        <v>3458</v>
      </c>
      <c r="C1752" s="3" t="s">
        <v>3459</v>
      </c>
      <c r="D1752" s="3" t="str">
        <f>IFERROR(__xludf.DUMMYFUNCTION("REGEXEXTRACT(C1752,""[A-Z]{2,}"")"),"GULF")</f>
        <v>GULF</v>
      </c>
      <c r="E1752" s="3" t="s">
        <v>47</v>
      </c>
      <c r="F1752" s="3" t="s">
        <v>133</v>
      </c>
      <c r="G1752" s="3" t="s">
        <v>12</v>
      </c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>
      <c r="A1753" s="4">
        <v>45337.0</v>
      </c>
      <c r="B1753" s="5" t="s">
        <v>3458</v>
      </c>
      <c r="C1753" s="3" t="s">
        <v>3459</v>
      </c>
      <c r="D1753" s="3" t="str">
        <f>IFERROR(__xludf.DUMMYFUNCTION("REGEXEXTRACT(C1753,""[A-Z]{2,}"")"),"GULF")</f>
        <v>GULF</v>
      </c>
      <c r="E1753" s="3" t="s">
        <v>1592</v>
      </c>
      <c r="F1753" s="3" t="s">
        <v>519</v>
      </c>
      <c r="G1753" s="3" t="s">
        <v>12</v>
      </c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>
      <c r="A1754" s="4">
        <v>45337.0</v>
      </c>
      <c r="B1754" s="5" t="s">
        <v>3460</v>
      </c>
      <c r="C1754" s="3" t="s">
        <v>3461</v>
      </c>
      <c r="D1754" s="3" t="str">
        <f>IFERROR(__xludf.DUMMYFUNCTION("REGEXEXTRACT(C1754,""[A-Z]{2,}"")"),"CPAXT")</f>
        <v>CPAXT</v>
      </c>
      <c r="E1754" s="3" t="s">
        <v>1574</v>
      </c>
      <c r="F1754" s="3" t="s">
        <v>47</v>
      </c>
      <c r="G1754" s="3" t="s">
        <v>12</v>
      </c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>
      <c r="A1755" s="4">
        <v>45337.0</v>
      </c>
      <c r="B1755" s="5" t="s">
        <v>3460</v>
      </c>
      <c r="C1755" s="3" t="s">
        <v>3461</v>
      </c>
      <c r="D1755" s="3" t="str">
        <f>IFERROR(__xludf.DUMMYFUNCTION("REGEXEXTRACT(C1755,""[A-Z]{2,}"")"),"CPAXT")</f>
        <v>CPAXT</v>
      </c>
      <c r="E1755" s="3" t="s">
        <v>141</v>
      </c>
      <c r="F1755" s="3" t="s">
        <v>1096</v>
      </c>
      <c r="G1755" s="3" t="s">
        <v>12</v>
      </c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>
      <c r="A1756" s="4">
        <v>45337.0</v>
      </c>
      <c r="B1756" s="5" t="s">
        <v>3462</v>
      </c>
      <c r="C1756" s="3" t="s">
        <v>3463</v>
      </c>
      <c r="D1756" s="3" t="str">
        <f>IFERROR(__xludf.DUMMYFUNCTION("REGEXEXTRACT(C1756,""[A-Z]{2,}"")"),"NAT")</f>
        <v>NAT</v>
      </c>
      <c r="E1756" s="3" t="s">
        <v>184</v>
      </c>
      <c r="F1756" s="3" t="s">
        <v>2973</v>
      </c>
      <c r="G1756" s="3" t="s">
        <v>12</v>
      </c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>
      <c r="A1757" s="4">
        <v>45337.0</v>
      </c>
      <c r="B1757" s="5" t="s">
        <v>3462</v>
      </c>
      <c r="C1757" s="3" t="s">
        <v>3463</v>
      </c>
      <c r="D1757" s="3" t="str">
        <f>IFERROR(__xludf.DUMMYFUNCTION("REGEXEXTRACT(C1757,""[A-Z]{2,}"")"),"NAT")</f>
        <v>NAT</v>
      </c>
      <c r="E1757" s="3" t="s">
        <v>184</v>
      </c>
      <c r="F1757" s="3" t="s">
        <v>61</v>
      </c>
      <c r="G1757" s="3" t="s">
        <v>12</v>
      </c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>
      <c r="A1758" s="4">
        <v>45337.0</v>
      </c>
      <c r="B1758" s="5" t="s">
        <v>3462</v>
      </c>
      <c r="C1758" s="3" t="s">
        <v>3463</v>
      </c>
      <c r="D1758" s="3" t="str">
        <f>IFERROR(__xludf.DUMMYFUNCTION("REGEXEXTRACT(C1758,""[A-Z]{2,}"")"),"NAT")</f>
        <v>NAT</v>
      </c>
      <c r="E1758" s="3" t="s">
        <v>184</v>
      </c>
      <c r="F1758" s="3" t="s">
        <v>63</v>
      </c>
      <c r="G1758" s="3" t="s">
        <v>12</v>
      </c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>
      <c r="A1759" s="4">
        <v>45337.0</v>
      </c>
      <c r="B1759" s="5" t="s">
        <v>3464</v>
      </c>
      <c r="C1759" s="3" t="s">
        <v>3465</v>
      </c>
      <c r="D1759" s="3" t="str">
        <f>IFERROR(__xludf.DUMMYFUNCTION("REGEXEXTRACT(C1759,""[A-Z]{2,}"")"),"CPAXT")</f>
        <v>CPAXT</v>
      </c>
      <c r="E1759" s="3" t="s">
        <v>44</v>
      </c>
      <c r="F1759" s="3" t="s">
        <v>61</v>
      </c>
      <c r="G1759" s="3" t="s">
        <v>12</v>
      </c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>
      <c r="A1760" s="4">
        <v>45337.0</v>
      </c>
      <c r="B1760" s="5" t="s">
        <v>3464</v>
      </c>
      <c r="C1760" s="3" t="s">
        <v>3465</v>
      </c>
      <c r="D1760" s="3" t="str">
        <f>IFERROR(__xludf.DUMMYFUNCTION("REGEXEXTRACT(C1760,""[A-Z]{2,}"")"),"CPAXT")</f>
        <v>CPAXT</v>
      </c>
      <c r="E1760" s="3" t="s">
        <v>44</v>
      </c>
      <c r="F1760" s="3" t="s">
        <v>63</v>
      </c>
      <c r="G1760" s="3" t="s">
        <v>12</v>
      </c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>
      <c r="A1761" s="4">
        <v>45337.0</v>
      </c>
      <c r="B1761" s="5" t="s">
        <v>3464</v>
      </c>
      <c r="C1761" s="3" t="s">
        <v>3465</v>
      </c>
      <c r="D1761" s="3" t="str">
        <f>IFERROR(__xludf.DUMMYFUNCTION("REGEXEXTRACT(C1761,""[A-Z]{2,}"")"),"CPAXT")</f>
        <v>CPAXT</v>
      </c>
      <c r="E1761" s="3" t="s">
        <v>47</v>
      </c>
      <c r="F1761" s="3" t="s">
        <v>524</v>
      </c>
      <c r="G1761" s="3" t="s">
        <v>12</v>
      </c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>
      <c r="A1762" s="4">
        <v>45337.0</v>
      </c>
      <c r="B1762" s="5" t="s">
        <v>3464</v>
      </c>
      <c r="C1762" s="3" t="s">
        <v>3465</v>
      </c>
      <c r="D1762" s="3" t="str">
        <f>IFERROR(__xludf.DUMMYFUNCTION("REGEXEXTRACT(C1762,""[A-Z]{2,}"")"),"CPAXT")</f>
        <v>CPAXT</v>
      </c>
      <c r="E1762" s="3" t="s">
        <v>46</v>
      </c>
      <c r="F1762" s="3" t="s">
        <v>524</v>
      </c>
      <c r="G1762" s="3" t="s">
        <v>12</v>
      </c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>
      <c r="A1763" s="4">
        <v>45337.0</v>
      </c>
      <c r="B1763" s="5" t="s">
        <v>3464</v>
      </c>
      <c r="C1763" s="3" t="s">
        <v>3465</v>
      </c>
      <c r="D1763" s="3" t="str">
        <f>IFERROR(__xludf.DUMMYFUNCTION("REGEXEXTRACT(C1763,""[A-Z]{2,}"")"),"CPAXT")</f>
        <v>CPAXT</v>
      </c>
      <c r="E1763" s="3" t="s">
        <v>112</v>
      </c>
      <c r="F1763" s="3" t="s">
        <v>135</v>
      </c>
      <c r="G1763" s="3" t="s">
        <v>12</v>
      </c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>
      <c r="A1764" s="4">
        <v>45337.0</v>
      </c>
      <c r="B1764" s="5" t="s">
        <v>3466</v>
      </c>
      <c r="C1764" s="3" t="s">
        <v>3467</v>
      </c>
      <c r="D1764" s="3" t="str">
        <f>IFERROR(__xludf.DUMMYFUNCTION("REGEXEXTRACT(C1764,""[A-Z]{2,}"")"),"CMO")</f>
        <v>CMO</v>
      </c>
      <c r="E1764" s="3" t="s">
        <v>426</v>
      </c>
      <c r="F1764" s="3" t="s">
        <v>2906</v>
      </c>
      <c r="G1764" s="3" t="s">
        <v>84</v>
      </c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>
      <c r="A1765" s="4">
        <v>45337.0</v>
      </c>
      <c r="B1765" s="5" t="s">
        <v>3466</v>
      </c>
      <c r="C1765" s="3" t="s">
        <v>3467</v>
      </c>
      <c r="D1765" s="3" t="str">
        <f>IFERROR(__xludf.DUMMYFUNCTION("REGEXEXTRACT(C1765,""[A-Z]{2,}"")"),"CMO")</f>
        <v>CMO</v>
      </c>
      <c r="E1765" s="3" t="s">
        <v>112</v>
      </c>
      <c r="F1765" s="3" t="s">
        <v>3468</v>
      </c>
      <c r="G1765" s="3" t="s">
        <v>84</v>
      </c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>
      <c r="A1766" s="4">
        <v>45336.0</v>
      </c>
      <c r="B1766" s="5" t="s">
        <v>3469</v>
      </c>
      <c r="C1766" s="3" t="s">
        <v>3470</v>
      </c>
      <c r="D1766" s="3" t="str">
        <f>IFERROR(__xludf.DUMMYFUNCTION("REGEXEXTRACT(C1766,""[A-Z]{2,}"")"),"KCE")</f>
        <v>KCE</v>
      </c>
      <c r="E1766" s="3" t="s">
        <v>752</v>
      </c>
      <c r="F1766" s="3" t="s">
        <v>753</v>
      </c>
      <c r="G1766" s="3" t="s">
        <v>17</v>
      </c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>
      <c r="A1767" s="4">
        <v>45336.0</v>
      </c>
      <c r="B1767" s="5" t="s">
        <v>3471</v>
      </c>
      <c r="C1767" s="3" t="s">
        <v>3472</v>
      </c>
      <c r="D1767" s="3" t="str">
        <f>IFERROR(__xludf.DUMMYFUNCTION("REGEXEXTRACT(C1767,""[A-Z]{2,}"")"),"SET")</f>
        <v>SET</v>
      </c>
      <c r="E1767" s="3" t="s">
        <v>387</v>
      </c>
      <c r="F1767" s="3" t="s">
        <v>1810</v>
      </c>
      <c r="G1767" s="3" t="s">
        <v>84</v>
      </c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>
      <c r="A1768" s="4">
        <v>45336.0</v>
      </c>
      <c r="B1768" s="5" t="s">
        <v>3471</v>
      </c>
      <c r="C1768" s="3" t="s">
        <v>3472</v>
      </c>
      <c r="D1768" s="3" t="str">
        <f>IFERROR(__xludf.DUMMYFUNCTION("REGEXEXTRACT(C1768,""[A-Z]{2,}"")"),"SET")</f>
        <v>SET</v>
      </c>
      <c r="E1768" s="3" t="s">
        <v>44</v>
      </c>
      <c r="F1768" s="3" t="s">
        <v>766</v>
      </c>
      <c r="G1768" s="3" t="s">
        <v>84</v>
      </c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>
      <c r="A1769" s="4">
        <v>45336.0</v>
      </c>
      <c r="B1769" s="5" t="s">
        <v>3473</v>
      </c>
      <c r="C1769" s="3" t="s">
        <v>3474</v>
      </c>
      <c r="D1769" s="3" t="str">
        <f>IFERROR(__xludf.DUMMYFUNCTION("REGEXEXTRACT(C1769,""[A-Z]{2,}"")"),"KCE")</f>
        <v>KCE</v>
      </c>
      <c r="E1769" s="3" t="s">
        <v>44</v>
      </c>
      <c r="F1769" s="3" t="s">
        <v>83</v>
      </c>
      <c r="G1769" s="3" t="s">
        <v>84</v>
      </c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>
      <c r="A1770" s="4">
        <v>45336.0</v>
      </c>
      <c r="B1770" s="5" t="s">
        <v>3473</v>
      </c>
      <c r="C1770" s="3" t="s">
        <v>3474</v>
      </c>
      <c r="D1770" s="3" t="str">
        <f>IFERROR(__xludf.DUMMYFUNCTION("REGEXEXTRACT(C1770,""[A-Z]{2,}"")"),"KCE")</f>
        <v>KCE</v>
      </c>
      <c r="E1770" s="3" t="s">
        <v>47</v>
      </c>
      <c r="F1770" s="3" t="s">
        <v>578</v>
      </c>
      <c r="G1770" s="3" t="s">
        <v>84</v>
      </c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>
      <c r="A1771" s="4">
        <v>45336.0</v>
      </c>
      <c r="B1771" s="5" t="s">
        <v>3473</v>
      </c>
      <c r="C1771" s="3" t="s">
        <v>3474</v>
      </c>
      <c r="D1771" s="3" t="str">
        <f>IFERROR(__xludf.DUMMYFUNCTION("REGEXEXTRACT(C1771,""[A-Z]{2,}"")"),"KCE")</f>
        <v>KCE</v>
      </c>
      <c r="E1771" s="3" t="s">
        <v>46</v>
      </c>
      <c r="F1771" s="3" t="s">
        <v>578</v>
      </c>
      <c r="G1771" s="3" t="s">
        <v>84</v>
      </c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>
      <c r="A1772" s="4">
        <v>45336.0</v>
      </c>
      <c r="B1772" s="5" t="s">
        <v>3473</v>
      </c>
      <c r="C1772" s="3" t="s">
        <v>3474</v>
      </c>
      <c r="D1772" s="3" t="str">
        <f>IFERROR(__xludf.DUMMYFUNCTION("REGEXEXTRACT(C1772,""[A-Z]{2,}"")"),"KCE")</f>
        <v>KCE</v>
      </c>
      <c r="E1772" s="3" t="s">
        <v>459</v>
      </c>
      <c r="F1772" s="3" t="s">
        <v>63</v>
      </c>
      <c r="G1772" s="3" t="s">
        <v>84</v>
      </c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>
      <c r="A1773" s="4">
        <v>45336.0</v>
      </c>
      <c r="B1773" s="5" t="s">
        <v>3475</v>
      </c>
      <c r="C1773" s="3" t="s">
        <v>3476</v>
      </c>
      <c r="D1773" s="3" t="str">
        <f>IFERROR(__xludf.DUMMYFUNCTION("REGEXEXTRACT(C1773,""[A-Z]{2,}"")"),"CMO")</f>
        <v>CMO</v>
      </c>
      <c r="E1773" s="3" t="s">
        <v>3477</v>
      </c>
      <c r="F1773" s="3" t="s">
        <v>3478</v>
      </c>
      <c r="G1773" s="3" t="s">
        <v>84</v>
      </c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>
      <c r="A1774" s="4">
        <v>45336.0</v>
      </c>
      <c r="B1774" s="5" t="s">
        <v>3479</v>
      </c>
      <c r="C1774" s="3" t="s">
        <v>3480</v>
      </c>
      <c r="D1774" s="3" t="str">
        <f>IFERROR(__xludf.DUMMYFUNCTION("REGEXEXTRACT(C1774,""[A-Z]{2,}"")"),"EURO")</f>
        <v>EURO</v>
      </c>
      <c r="E1774" s="3" t="s">
        <v>51</v>
      </c>
      <c r="F1774" s="3" t="s">
        <v>86</v>
      </c>
      <c r="G1774" s="3" t="s">
        <v>84</v>
      </c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>
      <c r="A1775" s="4">
        <v>45335.0</v>
      </c>
      <c r="B1775" s="5" t="s">
        <v>3481</v>
      </c>
      <c r="C1775" s="3" t="s">
        <v>3482</v>
      </c>
      <c r="D1775" s="3" t="str">
        <f>IFERROR(__xludf.DUMMYFUNCTION("REGEXEXTRACT(C1775,""[A-Z]{2,}"")"),"BANPU")</f>
        <v>BANPU</v>
      </c>
      <c r="E1775" s="3"/>
      <c r="F1775" s="3" t="s">
        <v>3483</v>
      </c>
      <c r="G1775" s="3" t="s">
        <v>84</v>
      </c>
      <c r="H1775" s="3" t="s">
        <v>44</v>
      </c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>
      <c r="A1776" s="4">
        <v>45334.0</v>
      </c>
      <c r="B1776" s="5" t="s">
        <v>3484</v>
      </c>
      <c r="C1776" s="3" t="s">
        <v>3485</v>
      </c>
      <c r="D1776" s="3" t="str">
        <f>IFERROR(__xludf.DUMMYFUNCTION("REGEXEXTRACT(C1776,""[A-Z]{2,}"")"),"JMART")</f>
        <v>JMART</v>
      </c>
      <c r="E1776" s="3"/>
      <c r="F1776" s="3" t="s">
        <v>1917</v>
      </c>
      <c r="G1776" s="3" t="s">
        <v>84</v>
      </c>
      <c r="H1776" s="3" t="s">
        <v>44</v>
      </c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>
      <c r="A1777" s="4">
        <v>45334.0</v>
      </c>
      <c r="B1777" s="5" t="s">
        <v>3484</v>
      </c>
      <c r="C1777" s="3" t="s">
        <v>3485</v>
      </c>
      <c r="D1777" s="3" t="str">
        <f>IFERROR(__xludf.DUMMYFUNCTION("REGEXEXTRACT(C1777,""[A-Z]{2,}"")"),"JMART")</f>
        <v>JMART</v>
      </c>
      <c r="E1777" s="3"/>
      <c r="F1777" s="3" t="s">
        <v>428</v>
      </c>
      <c r="G1777" s="3" t="s">
        <v>84</v>
      </c>
      <c r="H1777" s="3" t="s">
        <v>44</v>
      </c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>
      <c r="A1778" s="4">
        <v>45334.0</v>
      </c>
      <c r="B1778" s="5" t="s">
        <v>3484</v>
      </c>
      <c r="C1778" s="3" t="s">
        <v>3485</v>
      </c>
      <c r="D1778" s="3" t="str">
        <f>IFERROR(__xludf.DUMMYFUNCTION("REGEXEXTRACT(C1778,""[A-Z]{2,}"")"),"JMART")</f>
        <v>JMART</v>
      </c>
      <c r="E1778" s="3" t="s">
        <v>426</v>
      </c>
      <c r="F1778" s="3" t="s">
        <v>124</v>
      </c>
      <c r="G1778" s="3" t="s">
        <v>84</v>
      </c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>
      <c r="A1779" s="4">
        <v>45334.0</v>
      </c>
      <c r="B1779" s="5" t="s">
        <v>3486</v>
      </c>
      <c r="C1779" s="3" t="s">
        <v>3487</v>
      </c>
      <c r="D1779" s="3" t="str">
        <f>IFERROR(__xludf.DUMMYFUNCTION("REGEXEXTRACT(C1779,""[A-Z]{2,}"")"),"AOT")</f>
        <v>AOT</v>
      </c>
      <c r="E1779" s="3"/>
      <c r="F1779" s="3" t="s">
        <v>47</v>
      </c>
      <c r="G1779" s="3" t="s">
        <v>12</v>
      </c>
      <c r="H1779" s="3" t="s">
        <v>44</v>
      </c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>
      <c r="A1780" s="4">
        <v>45334.0</v>
      </c>
      <c r="B1780" s="5" t="s">
        <v>3488</v>
      </c>
      <c r="C1780" s="3" t="s">
        <v>3489</v>
      </c>
      <c r="D1780" s="3" t="str">
        <f>IFERROR(__xludf.DUMMYFUNCTION("REGEXEXTRACT(C1780,""[A-Z]{2,}"")"),"PTTGC")</f>
        <v>PTTGC</v>
      </c>
      <c r="E1780" s="3" t="s">
        <v>47</v>
      </c>
      <c r="F1780" s="3" t="s">
        <v>133</v>
      </c>
      <c r="G1780" s="3" t="s">
        <v>12</v>
      </c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>
      <c r="A1781" s="4">
        <v>45334.0</v>
      </c>
      <c r="B1781" s="5" t="s">
        <v>3488</v>
      </c>
      <c r="C1781" s="3" t="s">
        <v>3489</v>
      </c>
      <c r="D1781" s="3" t="str">
        <f>IFERROR(__xludf.DUMMYFUNCTION("REGEXEXTRACT(C1781,""[A-Z]{2,}"")"),"PTTGC")</f>
        <v>PTTGC</v>
      </c>
      <c r="E1781" s="3" t="s">
        <v>3490</v>
      </c>
      <c r="F1781" s="3" t="s">
        <v>47</v>
      </c>
      <c r="G1781" s="3" t="s">
        <v>12</v>
      </c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>
      <c r="A1782" s="4">
        <v>45334.0</v>
      </c>
      <c r="B1782" s="5" t="s">
        <v>3491</v>
      </c>
      <c r="C1782" s="3" t="s">
        <v>3492</v>
      </c>
      <c r="D1782" s="3" t="str">
        <f>IFERROR(__xludf.DUMMYFUNCTION("REGEXEXTRACT(C1782,""[A-Z]{2,}"")"),"BANPU")</f>
        <v>BANPU</v>
      </c>
      <c r="E1782" s="3"/>
      <c r="F1782" s="3" t="s">
        <v>936</v>
      </c>
      <c r="G1782" s="3" t="s">
        <v>84</v>
      </c>
      <c r="H1782" s="3" t="s">
        <v>44</v>
      </c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>
      <c r="A1783" s="4">
        <v>45334.0</v>
      </c>
      <c r="B1783" s="5" t="s">
        <v>3491</v>
      </c>
      <c r="C1783" s="3" t="s">
        <v>3492</v>
      </c>
      <c r="D1783" s="3" t="str">
        <f>IFERROR(__xludf.DUMMYFUNCTION("REGEXEXTRACT(C1783,""[A-Z]{2,}"")"),"BANPU")</f>
        <v>BANPU</v>
      </c>
      <c r="E1783" s="3" t="s">
        <v>47</v>
      </c>
      <c r="F1783" s="3" t="s">
        <v>3039</v>
      </c>
      <c r="G1783" s="3" t="s">
        <v>84</v>
      </c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>
      <c r="A1784" s="4">
        <v>45334.0</v>
      </c>
      <c r="B1784" s="5" t="s">
        <v>3493</v>
      </c>
      <c r="C1784" s="3" t="s">
        <v>3494</v>
      </c>
      <c r="D1784" s="3" t="str">
        <f>IFERROR(__xludf.DUMMYFUNCTION("REGEXEXTRACT(C1784,""[A-Z]{2,}"")"),"BMA")</f>
        <v>BMA</v>
      </c>
      <c r="E1784" s="3" t="s">
        <v>285</v>
      </c>
      <c r="F1784" s="3" t="s">
        <v>735</v>
      </c>
      <c r="G1784" s="3" t="s">
        <v>12</v>
      </c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>
      <c r="A1785" s="4">
        <v>45334.0</v>
      </c>
      <c r="B1785" s="5" t="s">
        <v>3495</v>
      </c>
      <c r="C1785" s="3" t="s">
        <v>3496</v>
      </c>
      <c r="D1785" s="3" t="str">
        <f>IFERROR(__xludf.DUMMYFUNCTION("REGEXEXTRACT(C1785,""[A-Z]{2,}"")"),"SCC")</f>
        <v>SCC</v>
      </c>
      <c r="E1785" s="3" t="s">
        <v>191</v>
      </c>
      <c r="F1785" s="3" t="s">
        <v>519</v>
      </c>
      <c r="G1785" s="3" t="s">
        <v>12</v>
      </c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>
      <c r="A1786" s="4">
        <v>45334.0</v>
      </c>
      <c r="B1786" s="5" t="s">
        <v>3495</v>
      </c>
      <c r="C1786" s="3" t="s">
        <v>3496</v>
      </c>
      <c r="D1786" s="3" t="str">
        <f>IFERROR(__xludf.DUMMYFUNCTION("REGEXEXTRACT(C1786,""[A-Z]{2,}"")"),"SCC")</f>
        <v>SCC</v>
      </c>
      <c r="E1786" s="3" t="s">
        <v>1889</v>
      </c>
      <c r="F1786" s="3" t="s">
        <v>1592</v>
      </c>
      <c r="G1786" s="3" t="s">
        <v>12</v>
      </c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>
      <c r="A1787" s="4">
        <v>45331.0</v>
      </c>
      <c r="B1787" s="5" t="s">
        <v>3497</v>
      </c>
      <c r="C1787" s="3" t="s">
        <v>3498</v>
      </c>
      <c r="D1787" s="3" t="str">
        <f>IFERROR(__xludf.DUMMYFUNCTION("REGEXEXTRACT(C1787,""[A-Z]{2,}"")"),"JTS")</f>
        <v>JTS</v>
      </c>
      <c r="E1787" s="3" t="s">
        <v>44</v>
      </c>
      <c r="F1787" s="3" t="s">
        <v>61</v>
      </c>
      <c r="G1787" s="3" t="s">
        <v>12</v>
      </c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>
      <c r="A1788" s="4">
        <v>45331.0</v>
      </c>
      <c r="B1788" s="5" t="s">
        <v>3497</v>
      </c>
      <c r="C1788" s="3" t="s">
        <v>3498</v>
      </c>
      <c r="D1788" s="3" t="str">
        <f>IFERROR(__xludf.DUMMYFUNCTION("REGEXEXTRACT(C1788,""[A-Z]{2,}"")"),"JTS")</f>
        <v>JTS</v>
      </c>
      <c r="E1788" s="3" t="s">
        <v>44</v>
      </c>
      <c r="F1788" s="3" t="s">
        <v>63</v>
      </c>
      <c r="G1788" s="3" t="s">
        <v>12</v>
      </c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>
      <c r="A1789" s="4">
        <v>45331.0</v>
      </c>
      <c r="B1789" s="5" t="s">
        <v>3499</v>
      </c>
      <c r="C1789" s="3" t="s">
        <v>3500</v>
      </c>
      <c r="D1789" s="3" t="str">
        <f>IFERROR(__xludf.DUMMYFUNCTION("REGEXEXTRACT(C1789,""[A-Z]{2,}"")"),"STARK")</f>
        <v>STARK</v>
      </c>
      <c r="E1789" s="3" t="s">
        <v>3501</v>
      </c>
      <c r="F1789" s="3" t="s">
        <v>366</v>
      </c>
      <c r="G1789" s="3" t="s">
        <v>84</v>
      </c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>
      <c r="A1790" s="4">
        <v>45331.0</v>
      </c>
      <c r="B1790" s="5" t="s">
        <v>3502</v>
      </c>
      <c r="C1790" s="3" t="s">
        <v>3503</v>
      </c>
      <c r="D1790" s="3" t="str">
        <f>IFERROR(__xludf.DUMMYFUNCTION("REGEXEXTRACT(C1790,""[A-Z]{2,}"")"),"ESG")</f>
        <v>ESG</v>
      </c>
      <c r="E1790" s="3" t="s">
        <v>47</v>
      </c>
      <c r="F1790" s="3" t="s">
        <v>1097</v>
      </c>
      <c r="G1790" s="3" t="s">
        <v>12</v>
      </c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>
      <c r="A1791" s="4">
        <v>45331.0</v>
      </c>
      <c r="B1791" s="5" t="s">
        <v>3504</v>
      </c>
      <c r="C1791" s="3" t="s">
        <v>3505</v>
      </c>
      <c r="D1791" s="3" t="str">
        <f>IFERROR(__xludf.DUMMYFUNCTION("REGEXEXTRACT(C1791,""[A-Z]{2,}"")"),"STARK")</f>
        <v>STARK</v>
      </c>
      <c r="E1791" s="3" t="s">
        <v>40</v>
      </c>
      <c r="F1791" s="3" t="s">
        <v>268</v>
      </c>
      <c r="G1791" s="3" t="s">
        <v>84</v>
      </c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>
      <c r="A1792" s="4">
        <v>45331.0</v>
      </c>
      <c r="B1792" s="5" t="s">
        <v>3506</v>
      </c>
      <c r="C1792" s="3" t="s">
        <v>3507</v>
      </c>
      <c r="D1792" s="3" t="str">
        <f>IFERROR(__xludf.DUMMYFUNCTION("REGEXEXTRACT(C1792,""[A-Z]{2,}"")"),"CREDIT")</f>
        <v>CREDIT</v>
      </c>
      <c r="E1792" s="3" t="s">
        <v>184</v>
      </c>
      <c r="F1792" s="3" t="s">
        <v>86</v>
      </c>
      <c r="G1792" s="3" t="s">
        <v>84</v>
      </c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>
      <c r="A1793" s="4">
        <v>45330.0</v>
      </c>
      <c r="B1793" s="5" t="s">
        <v>3508</v>
      </c>
      <c r="C1793" s="3" t="s">
        <v>3509</v>
      </c>
      <c r="D1793" s="3" t="str">
        <f>IFERROR(__xludf.DUMMYFUNCTION("REGEXEXTRACT(C1793,""[A-Z]{2,}"")"),"DAOL")</f>
        <v>DAOL</v>
      </c>
      <c r="E1793" s="3" t="s">
        <v>1743</v>
      </c>
      <c r="F1793" s="3" t="s">
        <v>296</v>
      </c>
      <c r="G1793" s="3" t="s">
        <v>17</v>
      </c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>
      <c r="A1794" s="4">
        <v>45330.0</v>
      </c>
      <c r="B1794" s="5" t="s">
        <v>3510</v>
      </c>
      <c r="C1794" s="3" t="s">
        <v>3511</v>
      </c>
      <c r="D1794" s="3" t="str">
        <f>IFERROR(__xludf.DUMMYFUNCTION("REGEXEXTRACT(C1794,""[A-Z]{2,}"")"),"GLOCON")</f>
        <v>GLOCON</v>
      </c>
      <c r="E1794" s="3" t="s">
        <v>278</v>
      </c>
      <c r="F1794" s="3" t="s">
        <v>3512</v>
      </c>
      <c r="G1794" s="3" t="s">
        <v>17</v>
      </c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>
      <c r="A1795" s="4">
        <v>45330.0</v>
      </c>
      <c r="B1795" s="5" t="s">
        <v>3513</v>
      </c>
      <c r="C1795" s="3" t="s">
        <v>3514</v>
      </c>
      <c r="D1795" s="3" t="str">
        <f>IFERROR(__xludf.DUMMYFUNCTION("REGEXEXTRACT(C1795,""[A-Z]{2,}"")"),"TIDLOR")</f>
        <v>TIDLOR</v>
      </c>
      <c r="E1795" s="3" t="s">
        <v>3515</v>
      </c>
      <c r="F1795" s="3" t="s">
        <v>601</v>
      </c>
      <c r="G1795" s="3" t="s">
        <v>17</v>
      </c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>
      <c r="A1796" s="4">
        <v>45330.0</v>
      </c>
      <c r="B1796" s="5" t="s">
        <v>3516</v>
      </c>
      <c r="C1796" s="3" t="s">
        <v>3517</v>
      </c>
      <c r="D1796" s="3" t="str">
        <f>IFERROR(__xludf.DUMMYFUNCTION("REGEXEXTRACT(C1796,""[A-Z]{2,}"")"),"BEAUTY")</f>
        <v>BEAUTY</v>
      </c>
      <c r="E1796" s="3" t="s">
        <v>44</v>
      </c>
      <c r="F1796" s="3" t="s">
        <v>61</v>
      </c>
      <c r="G1796" s="3" t="s">
        <v>12</v>
      </c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>
      <c r="A1797" s="4">
        <v>45330.0</v>
      </c>
      <c r="B1797" s="5" t="s">
        <v>3516</v>
      </c>
      <c r="C1797" s="3" t="s">
        <v>3517</v>
      </c>
      <c r="D1797" s="3" t="str">
        <f>IFERROR(__xludf.DUMMYFUNCTION("REGEXEXTRACT(C1797,""[A-Z]{2,}"")"),"BEAUTY")</f>
        <v>BEAUTY</v>
      </c>
      <c r="E1797" s="3" t="s">
        <v>44</v>
      </c>
      <c r="F1797" s="3" t="s">
        <v>63</v>
      </c>
      <c r="G1797" s="3" t="s">
        <v>12</v>
      </c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>
      <c r="A1798" s="4">
        <v>45330.0</v>
      </c>
      <c r="B1798" s="5" t="s">
        <v>3516</v>
      </c>
      <c r="C1798" s="3" t="s">
        <v>3517</v>
      </c>
      <c r="D1798" s="3" t="str">
        <f>IFERROR(__xludf.DUMMYFUNCTION("REGEXEXTRACT(C1798,""[A-Z]{2,}"")"),"BEAUTY")</f>
        <v>BEAUTY</v>
      </c>
      <c r="E1798" s="3" t="s">
        <v>69</v>
      </c>
      <c r="F1798" s="3" t="s">
        <v>1807</v>
      </c>
      <c r="G1798" s="3" t="s">
        <v>12</v>
      </c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>
      <c r="A1799" s="4">
        <v>45330.0</v>
      </c>
      <c r="B1799" s="5" t="s">
        <v>3518</v>
      </c>
      <c r="C1799" s="3" t="s">
        <v>3519</v>
      </c>
      <c r="D1799" s="3" t="str">
        <f>IFERROR(__xludf.DUMMYFUNCTION("REGEXEXTRACT(C1799,""[A-Z]{2,}"")"),"INTUCH")</f>
        <v>INTUCH</v>
      </c>
      <c r="E1799" s="3" t="s">
        <v>47</v>
      </c>
      <c r="F1799" s="3" t="s">
        <v>133</v>
      </c>
      <c r="G1799" s="3" t="s">
        <v>12</v>
      </c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>
      <c r="A1800" s="4">
        <v>45330.0</v>
      </c>
      <c r="B1800" s="5" t="s">
        <v>3518</v>
      </c>
      <c r="C1800" s="3" t="s">
        <v>3519</v>
      </c>
      <c r="D1800" s="3" t="str">
        <f>IFERROR(__xludf.DUMMYFUNCTION("REGEXEXTRACT(C1800,""[A-Z]{2,}"")"),"INTUCH")</f>
        <v>INTUCH</v>
      </c>
      <c r="E1800" s="3" t="s">
        <v>304</v>
      </c>
      <c r="F1800" s="3" t="s">
        <v>135</v>
      </c>
      <c r="G1800" s="3" t="s">
        <v>12</v>
      </c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>
      <c r="A1801" s="4">
        <v>45330.0</v>
      </c>
      <c r="B1801" s="5" t="s">
        <v>3520</v>
      </c>
      <c r="C1801" s="3" t="s">
        <v>3521</v>
      </c>
      <c r="D1801" s="3" t="str">
        <f>IFERROR(__xludf.DUMMYFUNCTION("REGEXEXTRACT(C1801,""[A-Z]{2,}"")"),"JKN")</f>
        <v>JKN</v>
      </c>
      <c r="E1801" s="3" t="s">
        <v>3522</v>
      </c>
      <c r="F1801" s="3" t="s">
        <v>109</v>
      </c>
      <c r="G1801" s="3" t="s">
        <v>17</v>
      </c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>
      <c r="A1802" s="4">
        <v>45330.0</v>
      </c>
      <c r="B1802" s="5" t="s">
        <v>3523</v>
      </c>
      <c r="C1802" s="3" t="s">
        <v>3524</v>
      </c>
      <c r="D1802" s="3" t="str">
        <f>IFERROR(__xludf.DUMMYFUNCTION("REGEXEXTRACT(C1802,""[A-Z]{2,}"")"),"KEX")</f>
        <v>KEX</v>
      </c>
      <c r="E1802" s="3" t="s">
        <v>3525</v>
      </c>
      <c r="F1802" s="3" t="s">
        <v>3526</v>
      </c>
      <c r="G1802" s="3" t="s">
        <v>17</v>
      </c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>
      <c r="A1803" s="4">
        <v>45329.0</v>
      </c>
      <c r="B1803" s="5" t="s">
        <v>3527</v>
      </c>
      <c r="C1803" s="3" t="s">
        <v>3528</v>
      </c>
      <c r="D1803" s="3" t="str">
        <f>IFERROR(__xludf.DUMMYFUNCTION("REGEXEXTRACT(C1803,""[A-Z]{2,}"")"),"VGI")</f>
        <v>VGI</v>
      </c>
      <c r="E1803" s="3" t="s">
        <v>34</v>
      </c>
      <c r="F1803" s="3" t="s">
        <v>3529</v>
      </c>
      <c r="G1803" s="3" t="s">
        <v>17</v>
      </c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>
      <c r="A1804" s="4">
        <v>45329.0</v>
      </c>
      <c r="B1804" s="5" t="s">
        <v>3530</v>
      </c>
      <c r="C1804" s="3" t="s">
        <v>3531</v>
      </c>
      <c r="D1804" s="3" t="str">
        <f>IFERROR(__xludf.DUMMYFUNCTION("REGEXEXTRACT(C1804,""[A-Z]{2,}"")"),"SCAP")</f>
        <v>SCAP</v>
      </c>
      <c r="E1804" s="3" t="s">
        <v>468</v>
      </c>
      <c r="F1804" s="3" t="s">
        <v>133</v>
      </c>
      <c r="G1804" s="3" t="s">
        <v>12</v>
      </c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>
      <c r="A1805" s="4">
        <v>45329.0</v>
      </c>
      <c r="B1805" s="5" t="s">
        <v>3530</v>
      </c>
      <c r="C1805" s="3" t="s">
        <v>3531</v>
      </c>
      <c r="D1805" s="3" t="str">
        <f>IFERROR(__xludf.DUMMYFUNCTION("REGEXEXTRACT(C1805,""[A-Z]{2,}"")"),"SCAP")</f>
        <v>SCAP</v>
      </c>
      <c r="E1805" s="3" t="s">
        <v>37</v>
      </c>
      <c r="F1805" s="3" t="s">
        <v>331</v>
      </c>
      <c r="G1805" s="3" t="s">
        <v>12</v>
      </c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>
      <c r="A1806" s="4">
        <v>45329.0</v>
      </c>
      <c r="B1806" s="5" t="s">
        <v>3532</v>
      </c>
      <c r="C1806" s="3" t="s">
        <v>3533</v>
      </c>
      <c r="D1806" s="3" t="str">
        <f>IFERROR(__xludf.DUMMYFUNCTION("REGEXEXTRACT(C1806,""[A-Z]{2,}"")"),"VGI")</f>
        <v>VGI</v>
      </c>
      <c r="E1806" s="3" t="s">
        <v>44</v>
      </c>
      <c r="F1806" s="3" t="s">
        <v>63</v>
      </c>
      <c r="G1806" s="3" t="s">
        <v>12</v>
      </c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>
      <c r="A1807" s="4">
        <v>45329.0</v>
      </c>
      <c r="B1807" s="5" t="s">
        <v>3532</v>
      </c>
      <c r="C1807" s="3" t="s">
        <v>3533</v>
      </c>
      <c r="D1807" s="3" t="str">
        <f>IFERROR(__xludf.DUMMYFUNCTION("REGEXEXTRACT(C1807,""[A-Z]{2,}"")"),"VGI")</f>
        <v>VGI</v>
      </c>
      <c r="E1807" s="3" t="s">
        <v>503</v>
      </c>
      <c r="F1807" s="3" t="s">
        <v>58</v>
      </c>
      <c r="G1807" s="3" t="s">
        <v>12</v>
      </c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>
      <c r="A1808" s="4">
        <v>45329.0</v>
      </c>
      <c r="B1808" s="5" t="s">
        <v>3534</v>
      </c>
      <c r="C1808" s="3" t="s">
        <v>3535</v>
      </c>
      <c r="D1808" s="3" t="str">
        <f>IFERROR(__xludf.DUMMYFUNCTION("REGEXEXTRACT(C1808,""[A-Z]{2,}"")"),"JKN")</f>
        <v>JKN</v>
      </c>
      <c r="E1808" s="3" t="s">
        <v>3536</v>
      </c>
      <c r="F1808" s="3" t="s">
        <v>109</v>
      </c>
      <c r="G1808" s="3" t="s">
        <v>17</v>
      </c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>
      <c r="A1809" s="4">
        <v>45328.0</v>
      </c>
      <c r="B1809" s="5" t="s">
        <v>3537</v>
      </c>
      <c r="C1809" s="3" t="s">
        <v>3538</v>
      </c>
      <c r="D1809" s="3" t="str">
        <f>IFERROR(__xludf.DUMMYFUNCTION("REGEXEXTRACT(C1809,""[A-Z]{2,}"")"),"AIS")</f>
        <v>AIS</v>
      </c>
      <c r="E1809" s="3" t="s">
        <v>3306</v>
      </c>
      <c r="F1809" s="3" t="s">
        <v>47</v>
      </c>
      <c r="G1809" s="3" t="s">
        <v>12</v>
      </c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>
      <c r="A1810" s="4">
        <v>45328.0</v>
      </c>
      <c r="B1810" s="5" t="s">
        <v>3539</v>
      </c>
      <c r="C1810" s="3" t="s">
        <v>3540</v>
      </c>
      <c r="D1810" s="3" t="str">
        <f>IFERROR(__xludf.DUMMYFUNCTION("REGEXEXTRACT(C1810,""[A-Z]{2,}"")"),"JASIF")</f>
        <v>JASIF</v>
      </c>
      <c r="E1810" s="3" t="s">
        <v>462</v>
      </c>
      <c r="F1810" s="3" t="s">
        <v>428</v>
      </c>
      <c r="G1810" s="3" t="s">
        <v>84</v>
      </c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>
      <c r="A1811" s="4">
        <v>45328.0</v>
      </c>
      <c r="B1811" s="5" t="s">
        <v>3541</v>
      </c>
      <c r="C1811" s="3" t="s">
        <v>3542</v>
      </c>
      <c r="D1811" s="3" t="str">
        <f>IFERROR(__xludf.DUMMYFUNCTION("REGEXEXTRACT(C1811,""[A-Z]{2,}"")"),"KEX")</f>
        <v>KEX</v>
      </c>
      <c r="E1811" s="3" t="s">
        <v>2394</v>
      </c>
      <c r="F1811" s="3" t="s">
        <v>61</v>
      </c>
      <c r="G1811" s="3" t="s">
        <v>12</v>
      </c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>
      <c r="A1812" s="4">
        <v>45328.0</v>
      </c>
      <c r="B1812" s="5" t="s">
        <v>3541</v>
      </c>
      <c r="C1812" s="3" t="s">
        <v>3542</v>
      </c>
      <c r="D1812" s="3" t="str">
        <f>IFERROR(__xludf.DUMMYFUNCTION("REGEXEXTRACT(C1812,""[A-Z]{2,}"")"),"KEX")</f>
        <v>KEX</v>
      </c>
      <c r="E1812" s="3" t="s">
        <v>373</v>
      </c>
      <c r="F1812" s="3" t="s">
        <v>299</v>
      </c>
      <c r="G1812" s="3" t="s">
        <v>12</v>
      </c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>
      <c r="A1813" s="4">
        <v>45328.0</v>
      </c>
      <c r="B1813" s="5" t="s">
        <v>3543</v>
      </c>
      <c r="C1813" s="3" t="s">
        <v>3544</v>
      </c>
      <c r="D1813" s="3" t="str">
        <f>IFERROR(__xludf.DUMMYFUNCTION("REGEXEXTRACT(C1813,""[A-Z]{2,}"")"),"AOT")</f>
        <v>AOT</v>
      </c>
      <c r="E1813" s="3"/>
      <c r="F1813" s="3" t="s">
        <v>67</v>
      </c>
      <c r="G1813" s="3" t="s">
        <v>12</v>
      </c>
      <c r="H1813" s="3" t="s">
        <v>44</v>
      </c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>
      <c r="A1814" s="4">
        <v>45328.0</v>
      </c>
      <c r="B1814" s="5" t="s">
        <v>3543</v>
      </c>
      <c r="C1814" s="3" t="s">
        <v>3544</v>
      </c>
      <c r="D1814" s="3" t="str">
        <f>IFERROR(__xludf.DUMMYFUNCTION("REGEXEXTRACT(C1814,""[A-Z]{2,}"")"),"AOT")</f>
        <v>AOT</v>
      </c>
      <c r="E1814" s="3" t="s">
        <v>1424</v>
      </c>
      <c r="F1814" s="3" t="s">
        <v>47</v>
      </c>
      <c r="G1814" s="3" t="s">
        <v>12</v>
      </c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>
      <c r="A1815" s="4">
        <v>45327.0</v>
      </c>
      <c r="B1815" s="5" t="s">
        <v>3545</v>
      </c>
      <c r="C1815" s="3" t="s">
        <v>3546</v>
      </c>
      <c r="D1815" s="3" t="str">
        <f>IFERROR(__xludf.DUMMYFUNCTION("REGEXEXTRACT(C1815,""[A-Z]{2,}"")"),"CREDIT")</f>
        <v>CREDIT</v>
      </c>
      <c r="E1815" s="3" t="s">
        <v>299</v>
      </c>
      <c r="F1815" s="3" t="s">
        <v>3547</v>
      </c>
      <c r="G1815" s="3" t="s">
        <v>12</v>
      </c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>
      <c r="A1816" s="4">
        <v>45327.0</v>
      </c>
      <c r="B1816" s="5" t="s">
        <v>3548</v>
      </c>
      <c r="C1816" s="3" t="s">
        <v>3549</v>
      </c>
      <c r="D1816" s="3" t="str">
        <f>IFERROR(__xludf.DUMMYFUNCTION("REGEXEXTRACT(C1816,""[A-Z]{2,}"")"),"ADVICE")</f>
        <v>ADVICE</v>
      </c>
      <c r="E1816" s="3" t="s">
        <v>44</v>
      </c>
      <c r="F1816" s="3" t="s">
        <v>63</v>
      </c>
      <c r="G1816" s="3" t="s">
        <v>12</v>
      </c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>
      <c r="A1817" s="4">
        <v>45327.0</v>
      </c>
      <c r="B1817" s="5" t="s">
        <v>3548</v>
      </c>
      <c r="C1817" s="3" t="s">
        <v>3549</v>
      </c>
      <c r="D1817" s="3" t="str">
        <f>IFERROR(__xludf.DUMMYFUNCTION("REGEXEXTRACT(C1817,""[A-Z]{2,}"")"),"ADVICE")</f>
        <v>ADVICE</v>
      </c>
      <c r="E1817" s="3" t="s">
        <v>360</v>
      </c>
      <c r="F1817" s="3" t="s">
        <v>37</v>
      </c>
      <c r="G1817" s="3" t="s">
        <v>12</v>
      </c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>
      <c r="A1818" s="4">
        <v>45324.0</v>
      </c>
      <c r="B1818" s="5" t="s">
        <v>3550</v>
      </c>
      <c r="C1818" s="3" t="s">
        <v>3551</v>
      </c>
      <c r="D1818" s="3" t="str">
        <f>IFERROR(__xludf.DUMMYFUNCTION("REGEXEXTRACT(C1818,""[A-Z]{2,}"")"),"AOT")</f>
        <v>AOT</v>
      </c>
      <c r="E1818" s="3" t="s">
        <v>44</v>
      </c>
      <c r="F1818" s="3" t="s">
        <v>3440</v>
      </c>
      <c r="G1818" s="3" t="s">
        <v>12</v>
      </c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>
      <c r="A1819" s="4">
        <v>45323.0</v>
      </c>
      <c r="B1819" s="5" t="s">
        <v>3552</v>
      </c>
      <c r="C1819" s="3" t="s">
        <v>3553</v>
      </c>
      <c r="D1819" s="3" t="str">
        <f>IFERROR(__xludf.DUMMYFUNCTION("REGEXEXTRACT(C1819,""[A-Z]{2,}"")"),"JKN")</f>
        <v>JKN</v>
      </c>
      <c r="E1819" s="3" t="s">
        <v>269</v>
      </c>
      <c r="F1819" s="3" t="s">
        <v>109</v>
      </c>
      <c r="G1819" s="3" t="s">
        <v>17</v>
      </c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>
      <c r="A1820" s="4">
        <v>45323.0</v>
      </c>
      <c r="B1820" s="5" t="s">
        <v>3554</v>
      </c>
      <c r="C1820" s="3" t="s">
        <v>3555</v>
      </c>
      <c r="D1820" s="3" t="str">
        <f>IFERROR(__xludf.DUMMYFUNCTION("REGEXEXTRACT(C1820,""[A-Z]{2,}"")"),"DR")</f>
        <v>DR</v>
      </c>
      <c r="E1820" s="3" t="s">
        <v>519</v>
      </c>
      <c r="F1820" s="3" t="s">
        <v>3529</v>
      </c>
      <c r="G1820" s="3" t="s">
        <v>12</v>
      </c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>
      <c r="A1821" s="4">
        <v>45322.0</v>
      </c>
      <c r="B1821" s="5" t="s">
        <v>3556</v>
      </c>
      <c r="C1821" s="3" t="s">
        <v>3557</v>
      </c>
      <c r="D1821" s="3" t="str">
        <f>IFERROR(__xludf.DUMMYFUNCTION("REGEXEXTRACT(C1821,""[A-Z]{2,}"")"),"JKN")</f>
        <v>JKN</v>
      </c>
      <c r="E1821" s="3" t="s">
        <v>3558</v>
      </c>
      <c r="F1821" s="3" t="s">
        <v>3559</v>
      </c>
      <c r="G1821" s="3" t="s">
        <v>17</v>
      </c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>
      <c r="A1822" s="4">
        <v>45322.0</v>
      </c>
      <c r="B1822" s="5" t="s">
        <v>3560</v>
      </c>
      <c r="C1822" s="3" t="s">
        <v>3561</v>
      </c>
      <c r="D1822" s="3" t="str">
        <f>IFERROR(__xludf.DUMMYFUNCTION("REGEXEXTRACT(C1822,""[A-Z]{2,}"")"),"AOT")</f>
        <v>AOT</v>
      </c>
      <c r="E1822" s="3" t="s">
        <v>11</v>
      </c>
      <c r="F1822" s="3" t="s">
        <v>3562</v>
      </c>
      <c r="G1822" s="3" t="s">
        <v>84</v>
      </c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>
      <c r="A1823" s="4">
        <v>45322.0</v>
      </c>
      <c r="B1823" s="5" t="s">
        <v>3563</v>
      </c>
      <c r="C1823" s="3" t="s">
        <v>3564</v>
      </c>
      <c r="D1823" s="3" t="str">
        <f>IFERROR(__xludf.DUMMYFUNCTION("REGEXEXTRACT(C1823,""[A-Z]{2,}"")"),"GLOCON")</f>
        <v>GLOCON</v>
      </c>
      <c r="E1823" s="3" t="s">
        <v>112</v>
      </c>
      <c r="F1823" s="3" t="s">
        <v>366</v>
      </c>
      <c r="G1823" s="3" t="s">
        <v>17</v>
      </c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>
      <c r="A1824" s="4">
        <v>45322.0</v>
      </c>
      <c r="B1824" s="5" t="s">
        <v>3565</v>
      </c>
      <c r="C1824" s="3" t="s">
        <v>3566</v>
      </c>
      <c r="D1824" s="3" t="str">
        <f>IFERROR(__xludf.DUMMYFUNCTION("REGEXEXTRACT(C1824,""[A-Z]{2,}"")"),"CMDF")</f>
        <v>CMDF</v>
      </c>
      <c r="E1824" s="3" t="s">
        <v>2059</v>
      </c>
      <c r="F1824" s="3" t="s">
        <v>3567</v>
      </c>
      <c r="G1824" s="3" t="s">
        <v>12</v>
      </c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>
      <c r="A1825" s="4">
        <v>45321.0</v>
      </c>
      <c r="B1825" s="5" t="s">
        <v>3568</v>
      </c>
      <c r="C1825" s="3" t="s">
        <v>3569</v>
      </c>
      <c r="D1825" s="3" t="str">
        <f>IFERROR(__xludf.DUMMYFUNCTION("REGEXEXTRACT(C1825,""[A-Z]{2,}"")"),"ITD")</f>
        <v>ITD</v>
      </c>
      <c r="E1825" s="3" t="s">
        <v>3570</v>
      </c>
      <c r="F1825" s="3" t="s">
        <v>619</v>
      </c>
      <c r="G1825" s="3" t="s">
        <v>12</v>
      </c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>
      <c r="A1826" s="4">
        <v>45321.0</v>
      </c>
      <c r="B1826" s="5" t="s">
        <v>3571</v>
      </c>
      <c r="C1826" s="3" t="s">
        <v>3572</v>
      </c>
      <c r="D1826" s="3" t="str">
        <f>IFERROR(__xludf.DUMMYFUNCTION("REGEXEXTRACT(C1826,""[A-Z]{2,}"")"),"SAWAD")</f>
        <v>SAWAD</v>
      </c>
      <c r="E1826" s="3" t="s">
        <v>3573</v>
      </c>
      <c r="F1826" s="3" t="s">
        <v>1866</v>
      </c>
      <c r="G1826" s="3" t="s">
        <v>12</v>
      </c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>
      <c r="A1827" s="4">
        <v>45321.0</v>
      </c>
      <c r="B1827" s="5" t="s">
        <v>3574</v>
      </c>
      <c r="C1827" s="3" t="s">
        <v>3575</v>
      </c>
      <c r="D1827" s="3" t="str">
        <f>IFERROR(__xludf.DUMMYFUNCTION("REGEXEXTRACT(C1827,""[A-Z]{2,}"")"),"ITD")</f>
        <v>ITD</v>
      </c>
      <c r="E1827" s="3" t="s">
        <v>3576</v>
      </c>
      <c r="F1827" s="3" t="s">
        <v>571</v>
      </c>
      <c r="G1827" s="3" t="s">
        <v>17</v>
      </c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>
      <c r="A1828" s="4">
        <v>45321.0</v>
      </c>
      <c r="B1828" s="5" t="s">
        <v>3577</v>
      </c>
      <c r="C1828" s="3" t="s">
        <v>3578</v>
      </c>
      <c r="D1828" s="3" t="str">
        <f>IFERROR(__xludf.DUMMYFUNCTION("REGEXEXTRACT(C1828,""[A-Z]{2,}"")"),"MQDC")</f>
        <v>MQDC</v>
      </c>
      <c r="E1828" s="3" t="s">
        <v>3579</v>
      </c>
      <c r="F1828" s="3" t="s">
        <v>3580</v>
      </c>
      <c r="G1828" s="3" t="s">
        <v>17</v>
      </c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>
      <c r="A1829" s="4">
        <v>45320.0</v>
      </c>
      <c r="B1829" s="5" t="s">
        <v>3581</v>
      </c>
      <c r="C1829" s="3" t="s">
        <v>3582</v>
      </c>
      <c r="D1829" s="3" t="str">
        <f>IFERROR(__xludf.DUMMYFUNCTION("REGEXEXTRACT(C1829,""[A-Z]{2,}"")"),"SET")</f>
        <v>SET</v>
      </c>
      <c r="E1829" s="3" t="s">
        <v>85</v>
      </c>
      <c r="F1829" s="3" t="s">
        <v>63</v>
      </c>
      <c r="G1829" s="3" t="s">
        <v>12</v>
      </c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>
      <c r="A1830" s="4">
        <v>45320.0</v>
      </c>
      <c r="B1830" s="5" t="s">
        <v>3583</v>
      </c>
      <c r="C1830" s="3" t="s">
        <v>3584</v>
      </c>
      <c r="D1830" s="3" t="str">
        <f>IFERROR(__xludf.DUMMYFUNCTION("REGEXEXTRACT(C1830,""[A-Z]{2,}"")"),"JKN")</f>
        <v>JKN</v>
      </c>
      <c r="E1830" s="3" t="s">
        <v>3585</v>
      </c>
      <c r="F1830" s="3" t="s">
        <v>366</v>
      </c>
      <c r="G1830" s="3" t="s">
        <v>17</v>
      </c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>
      <c r="A1831" s="4">
        <v>45320.0</v>
      </c>
      <c r="B1831" s="5" t="s">
        <v>3586</v>
      </c>
      <c r="C1831" s="3" t="s">
        <v>3587</v>
      </c>
      <c r="D1831" s="3" t="str">
        <f>IFERROR(__xludf.DUMMYFUNCTION("REGEXEXTRACT(C1831,""[A-Z]{2,}"")"),"JKN")</f>
        <v>JKN</v>
      </c>
      <c r="E1831" s="3" t="s">
        <v>1647</v>
      </c>
      <c r="F1831" s="3" t="s">
        <v>970</v>
      </c>
      <c r="G1831" s="3" t="s">
        <v>84</v>
      </c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>
      <c r="A1832" s="4">
        <v>45318.0</v>
      </c>
      <c r="B1832" s="5" t="s">
        <v>3588</v>
      </c>
      <c r="C1832" s="3" t="s">
        <v>3589</v>
      </c>
      <c r="D1832" s="3" t="str">
        <f>IFERROR(__xludf.DUMMYFUNCTION("REGEXEXTRACT(C1832,""[A-Z]{2,}"")"),"TU")</f>
        <v>TU</v>
      </c>
      <c r="E1832" s="3" t="s">
        <v>365</v>
      </c>
      <c r="F1832" s="3" t="s">
        <v>504</v>
      </c>
      <c r="G1832" s="3" t="s">
        <v>17</v>
      </c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>
      <c r="A1833" s="4">
        <v>45318.0</v>
      </c>
      <c r="B1833" s="5" t="s">
        <v>3588</v>
      </c>
      <c r="C1833" s="3" t="s">
        <v>3589</v>
      </c>
      <c r="D1833" s="3" t="str">
        <f>IFERROR(__xludf.DUMMYFUNCTION("REGEXEXTRACT(C1833,""[A-Z]{2,}"")"),"TU")</f>
        <v>TU</v>
      </c>
      <c r="E1833" s="3" t="s">
        <v>1852</v>
      </c>
      <c r="F1833" s="3" t="s">
        <v>762</v>
      </c>
      <c r="G1833" s="3" t="s">
        <v>17</v>
      </c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>
      <c r="A1834" s="4">
        <v>45317.0</v>
      </c>
      <c r="B1834" s="5" t="s">
        <v>3590</v>
      </c>
      <c r="C1834" s="3" t="s">
        <v>3591</v>
      </c>
      <c r="D1834" s="3" t="str">
        <f>IFERROR(__xludf.DUMMYFUNCTION("REGEXEXTRACT(C1834,""[A-Z]{2,}"")"),"SET")</f>
        <v>SET</v>
      </c>
      <c r="E1834" s="3" t="s">
        <v>3592</v>
      </c>
      <c r="F1834" s="3" t="s">
        <v>2847</v>
      </c>
      <c r="G1834" s="3" t="s">
        <v>12</v>
      </c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>
      <c r="A1835" s="4">
        <v>45317.0</v>
      </c>
      <c r="B1835" s="5" t="s">
        <v>3590</v>
      </c>
      <c r="C1835" s="3" t="s">
        <v>3591</v>
      </c>
      <c r="D1835" s="3" t="str">
        <f>IFERROR(__xludf.DUMMYFUNCTION("REGEXEXTRACT(C1835,""[A-Z]{2,}"")"),"SET")</f>
        <v>SET</v>
      </c>
      <c r="E1835" s="3" t="s">
        <v>44</v>
      </c>
      <c r="F1835" s="3" t="s">
        <v>2847</v>
      </c>
      <c r="G1835" s="3" t="s">
        <v>12</v>
      </c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>
      <c r="A1836" s="4">
        <v>45317.0</v>
      </c>
      <c r="B1836" s="5" t="s">
        <v>3593</v>
      </c>
      <c r="C1836" s="3" t="s">
        <v>3594</v>
      </c>
      <c r="D1836" s="3" t="str">
        <f>IFERROR(__xludf.DUMMYFUNCTION("REGEXEXTRACT(C1836,""[A-Z]{2,}"")"),"NUSA")</f>
        <v>NUSA</v>
      </c>
      <c r="E1836" s="3" t="s">
        <v>269</v>
      </c>
      <c r="F1836" s="3" t="s">
        <v>109</v>
      </c>
      <c r="G1836" s="3" t="s">
        <v>17</v>
      </c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>
      <c r="A1837" s="4">
        <v>45315.0</v>
      </c>
      <c r="B1837" s="5" t="s">
        <v>3595</v>
      </c>
      <c r="C1837" s="3" t="s">
        <v>3596</v>
      </c>
      <c r="D1837" s="3" t="str">
        <f>IFERROR(__xludf.DUMMYFUNCTION("REGEXEXTRACT(C1837,""[A-Z]{2,}"")"),"JKN")</f>
        <v>JKN</v>
      </c>
      <c r="E1837" s="3" t="s">
        <v>44</v>
      </c>
      <c r="F1837" s="3" t="s">
        <v>63</v>
      </c>
      <c r="G1837" s="3" t="s">
        <v>12</v>
      </c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>
      <c r="A1838" s="4">
        <v>45314.0</v>
      </c>
      <c r="B1838" s="5" t="s">
        <v>3597</v>
      </c>
      <c r="C1838" s="3" t="s">
        <v>3598</v>
      </c>
      <c r="D1838" s="3" t="str">
        <f>IFERROR(__xludf.DUMMYFUNCTION("REGEXEXTRACT(C1838,""[A-Z]{2,}"")"),"EPS")</f>
        <v>EPS</v>
      </c>
      <c r="E1838" s="3" t="s">
        <v>44</v>
      </c>
      <c r="F1838" s="3" t="s">
        <v>1424</v>
      </c>
      <c r="G1838" s="3" t="s">
        <v>84</v>
      </c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>
      <c r="A1839" s="4">
        <v>45314.0</v>
      </c>
      <c r="B1839" s="5" t="s">
        <v>3597</v>
      </c>
      <c r="C1839" s="3" t="s">
        <v>3598</v>
      </c>
      <c r="D1839" s="3" t="str">
        <f>IFERROR(__xludf.DUMMYFUNCTION("REGEXEXTRACT(C1839,""[A-Z]{2,}"")"),"EPS")</f>
        <v>EPS</v>
      </c>
      <c r="E1839" s="3" t="s">
        <v>58</v>
      </c>
      <c r="F1839" s="3" t="s">
        <v>1144</v>
      </c>
      <c r="G1839" s="3" t="s">
        <v>84</v>
      </c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>
      <c r="A1840" s="4">
        <v>45314.0</v>
      </c>
      <c r="B1840" s="5" t="s">
        <v>3599</v>
      </c>
      <c r="C1840" s="3" t="s">
        <v>3600</v>
      </c>
      <c r="D1840" s="3" t="str">
        <f>IFERROR(__xludf.DUMMYFUNCTION("REGEXEXTRACT(C1840,""[A-Z]{2,}"")"),"SCGP")</f>
        <v>SCGP</v>
      </c>
      <c r="E1840" s="3" t="s">
        <v>2481</v>
      </c>
      <c r="F1840" s="3" t="s">
        <v>67</v>
      </c>
      <c r="G1840" s="3" t="s">
        <v>12</v>
      </c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>
      <c r="A1841" s="4">
        <v>45314.0</v>
      </c>
      <c r="B1841" s="5" t="s">
        <v>3599</v>
      </c>
      <c r="C1841" s="3" t="s">
        <v>3600</v>
      </c>
      <c r="D1841" s="3" t="str">
        <f>IFERROR(__xludf.DUMMYFUNCTION("REGEXEXTRACT(C1841,""[A-Z]{2,}"")"),"SCGP")</f>
        <v>SCGP</v>
      </c>
      <c r="E1841" s="3" t="s">
        <v>46</v>
      </c>
      <c r="F1841" s="3" t="s">
        <v>133</v>
      </c>
      <c r="G1841" s="3" t="s">
        <v>12</v>
      </c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>
      <c r="A1842" s="4">
        <v>45314.0</v>
      </c>
      <c r="B1842" s="5" t="s">
        <v>3601</v>
      </c>
      <c r="C1842" s="3" t="s">
        <v>3602</v>
      </c>
      <c r="D1842" s="3" t="str">
        <f>IFERROR(__xludf.DUMMYFUNCTION("REGEXEXTRACT(C1842,""[A-Z]{2,}"")"),"APEX")</f>
        <v>APEX</v>
      </c>
      <c r="E1842" s="3" t="s">
        <v>74</v>
      </c>
      <c r="F1842" s="3" t="s">
        <v>737</v>
      </c>
      <c r="G1842" s="3" t="s">
        <v>84</v>
      </c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>
      <c r="A1843" s="4">
        <v>45314.0</v>
      </c>
      <c r="B1843" s="5" t="s">
        <v>3601</v>
      </c>
      <c r="C1843" s="3" t="s">
        <v>3602</v>
      </c>
      <c r="D1843" s="3" t="str">
        <f>IFERROR(__xludf.DUMMYFUNCTION("REGEXEXTRACT(C1843,""[A-Z]{2,}"")"),"APEX")</f>
        <v>APEX</v>
      </c>
      <c r="E1843" s="3" t="s">
        <v>227</v>
      </c>
      <c r="F1843" s="3" t="s">
        <v>814</v>
      </c>
      <c r="G1843" s="3" t="s">
        <v>84</v>
      </c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>
      <c r="A1844" s="4">
        <v>45314.0</v>
      </c>
      <c r="B1844" s="5" t="s">
        <v>3601</v>
      </c>
      <c r="C1844" s="3" t="s">
        <v>3602</v>
      </c>
      <c r="D1844" s="3" t="str">
        <f>IFERROR(__xludf.DUMMYFUNCTION("REGEXEXTRACT(C1844,""[A-Z]{2,}"")"),"APEX")</f>
        <v>APEX</v>
      </c>
      <c r="E1844" s="3" t="s">
        <v>129</v>
      </c>
      <c r="F1844" s="3" t="s">
        <v>1803</v>
      </c>
      <c r="G1844" s="3" t="s">
        <v>84</v>
      </c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>
      <c r="A1845" s="4">
        <v>45313.0</v>
      </c>
      <c r="B1845" s="5" t="s">
        <v>3603</v>
      </c>
      <c r="C1845" s="3" t="s">
        <v>3604</v>
      </c>
      <c r="D1845" s="3" t="str">
        <f>IFERROR(__xludf.DUMMYFUNCTION("REGEXEXTRACT(C1845,""[A-Z]{2,}"")"),"SET")</f>
        <v>SET</v>
      </c>
      <c r="E1845" s="3" t="s">
        <v>971</v>
      </c>
      <c r="F1845" s="3" t="s">
        <v>67</v>
      </c>
      <c r="G1845" s="3" t="s">
        <v>12</v>
      </c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>
      <c r="A1846" s="4">
        <v>45313.0</v>
      </c>
      <c r="B1846" s="5" t="s">
        <v>3605</v>
      </c>
      <c r="C1846" s="3" t="s">
        <v>3606</v>
      </c>
      <c r="D1846" s="3" t="str">
        <f>IFERROR(__xludf.DUMMYFUNCTION("REGEXEXTRACT(C1846,""[A-Z]{2,}"")"),"NUSA")</f>
        <v>NUSA</v>
      </c>
      <c r="E1846" s="3" t="s">
        <v>269</v>
      </c>
      <c r="F1846" s="3" t="s">
        <v>109</v>
      </c>
      <c r="G1846" s="3" t="s">
        <v>17</v>
      </c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>
      <c r="A1847" s="4">
        <v>45313.0</v>
      </c>
      <c r="B1847" s="5" t="s">
        <v>3607</v>
      </c>
      <c r="C1847" s="3" t="s">
        <v>3608</v>
      </c>
      <c r="D1847" s="3" t="str">
        <f>IFERROR(__xludf.DUMMYFUNCTION("REGEXEXTRACT(C1847,""[A-Z]{2,}"")"),"SLM")</f>
        <v>SLM</v>
      </c>
      <c r="E1847" s="3" t="s">
        <v>181</v>
      </c>
      <c r="F1847" s="3" t="s">
        <v>172</v>
      </c>
      <c r="G1847" s="3" t="s">
        <v>17</v>
      </c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>
      <c r="A1848" s="4">
        <v>45313.0</v>
      </c>
      <c r="B1848" s="5" t="s">
        <v>3609</v>
      </c>
      <c r="C1848" s="3" t="s">
        <v>3610</v>
      </c>
      <c r="D1848" s="3" t="str">
        <f>IFERROR(__xludf.DUMMYFUNCTION("REGEXEXTRACT(C1848,""[A-Z]{2,}"")"),"KTB")</f>
        <v>KTB</v>
      </c>
      <c r="E1848" s="3" t="s">
        <v>44</v>
      </c>
      <c r="F1848" s="3" t="s">
        <v>83</v>
      </c>
      <c r="G1848" s="3" t="s">
        <v>84</v>
      </c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>
      <c r="A1849" s="4">
        <v>45313.0</v>
      </c>
      <c r="B1849" s="5" t="s">
        <v>3609</v>
      </c>
      <c r="C1849" s="3" t="s">
        <v>3610</v>
      </c>
      <c r="D1849" s="3" t="str">
        <f>IFERROR(__xludf.DUMMYFUNCTION("REGEXEXTRACT(C1849,""[A-Z]{2,}"")"),"KTB")</f>
        <v>KTB</v>
      </c>
      <c r="E1849" s="3" t="s">
        <v>44</v>
      </c>
      <c r="F1849" s="3" t="s">
        <v>124</v>
      </c>
      <c r="G1849" s="3" t="s">
        <v>84</v>
      </c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>
      <c r="A1850" s="4">
        <v>45313.0</v>
      </c>
      <c r="B1850" s="5" t="s">
        <v>3609</v>
      </c>
      <c r="C1850" s="3" t="s">
        <v>3610</v>
      </c>
      <c r="D1850" s="3" t="str">
        <f>IFERROR(__xludf.DUMMYFUNCTION("REGEXEXTRACT(C1850,""[A-Z]{2,}"")"),"KTB")</f>
        <v>KTB</v>
      </c>
      <c r="E1850" s="3" t="s">
        <v>2226</v>
      </c>
      <c r="F1850" s="3" t="s">
        <v>3342</v>
      </c>
      <c r="G1850" s="3" t="s">
        <v>84</v>
      </c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>
      <c r="A1851" s="4">
        <v>45310.0</v>
      </c>
      <c r="B1851" s="5" t="s">
        <v>3611</v>
      </c>
      <c r="C1851" s="3" t="s">
        <v>3612</v>
      </c>
      <c r="D1851" s="3" t="str">
        <f>IFERROR(__xludf.DUMMYFUNCTION("REGEXEXTRACT(C1851,""[A-Z]{2,}"")"),"KTC")</f>
        <v>KTC</v>
      </c>
      <c r="E1851" s="3" t="s">
        <v>47</v>
      </c>
      <c r="F1851" s="3" t="s">
        <v>31</v>
      </c>
      <c r="G1851" s="3" t="s">
        <v>12</v>
      </c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>
      <c r="A1852" s="4">
        <v>45310.0</v>
      </c>
      <c r="B1852" s="5" t="s">
        <v>3611</v>
      </c>
      <c r="C1852" s="3" t="s">
        <v>3612</v>
      </c>
      <c r="D1852" s="3" t="str">
        <f>IFERROR(__xludf.DUMMYFUNCTION("REGEXEXTRACT(C1852,""[A-Z]{2,}"")"),"KTC")</f>
        <v>KTC</v>
      </c>
      <c r="E1852" s="3" t="s">
        <v>412</v>
      </c>
      <c r="F1852" s="3" t="s">
        <v>1097</v>
      </c>
      <c r="G1852" s="3" t="s">
        <v>12</v>
      </c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>
      <c r="A1853" s="4">
        <v>45309.0</v>
      </c>
      <c r="B1853" s="5" t="s">
        <v>3613</v>
      </c>
      <c r="C1853" s="3" t="s">
        <v>3614</v>
      </c>
      <c r="D1853" s="3" t="str">
        <f>IFERROR(__xludf.DUMMYFUNCTION("REGEXEXTRACT(C1853,""[A-Z]{2,}"")"),"BBL")</f>
        <v>BBL</v>
      </c>
      <c r="E1853" s="3" t="s">
        <v>47</v>
      </c>
      <c r="F1853" s="3" t="s">
        <v>567</v>
      </c>
      <c r="G1853" s="3" t="s">
        <v>84</v>
      </c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>
      <c r="A1854" s="4">
        <v>45309.0</v>
      </c>
      <c r="B1854" s="5" t="s">
        <v>3615</v>
      </c>
      <c r="C1854" s="3" t="s">
        <v>3616</v>
      </c>
      <c r="D1854" s="3" t="str">
        <f>IFERROR(__xludf.DUMMYFUNCTION("REGEXEXTRACT(C1854,""[A-Z]{2,}"")"),"GRAMMY")</f>
        <v>GRAMMY</v>
      </c>
      <c r="E1854" s="3" t="s">
        <v>44</v>
      </c>
      <c r="F1854" s="3" t="s">
        <v>83</v>
      </c>
      <c r="G1854" s="3" t="s">
        <v>84</v>
      </c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>
      <c r="A1855" s="4">
        <v>45309.0</v>
      </c>
      <c r="B1855" s="5" t="s">
        <v>3617</v>
      </c>
      <c r="C1855" s="3" t="s">
        <v>3618</v>
      </c>
      <c r="D1855" s="3" t="str">
        <f>IFERROR(__xludf.DUMMYFUNCTION("REGEXEXTRACT(C1855,""[A-Z]{2,}"")"),"SCC")</f>
        <v>SCC</v>
      </c>
      <c r="E1855" s="3"/>
      <c r="F1855" s="3" t="s">
        <v>970</v>
      </c>
      <c r="G1855" s="3" t="s">
        <v>84</v>
      </c>
      <c r="H1855" s="3" t="s">
        <v>44</v>
      </c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>
      <c r="A1856" s="4">
        <v>45309.0</v>
      </c>
      <c r="B1856" s="5" t="s">
        <v>3619</v>
      </c>
      <c r="C1856" s="3" t="s">
        <v>3620</v>
      </c>
      <c r="D1856" s="3" t="str">
        <f>IFERROR(__xludf.DUMMYFUNCTION("REGEXEXTRACT(C1856,""[A-Z]{2,}"")"),"ITD")</f>
        <v>ITD</v>
      </c>
      <c r="E1856" s="3" t="s">
        <v>1090</v>
      </c>
      <c r="F1856" s="3" t="s">
        <v>3621</v>
      </c>
      <c r="G1856" s="3" t="s">
        <v>12</v>
      </c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>
      <c r="A1857" s="4">
        <v>45308.0</v>
      </c>
      <c r="B1857" s="5" t="s">
        <v>3622</v>
      </c>
      <c r="C1857" s="3" t="s">
        <v>3623</v>
      </c>
      <c r="D1857" s="3" t="str">
        <f>IFERROR(__xludf.DUMMYFUNCTION("REGEXEXTRACT(C1857,""[A-Z]{2,}"")"),"ITD")</f>
        <v>ITD</v>
      </c>
      <c r="E1857" s="3" t="s">
        <v>570</v>
      </c>
      <c r="F1857" s="3" t="s">
        <v>571</v>
      </c>
      <c r="G1857" s="3" t="s">
        <v>17</v>
      </c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>
      <c r="A1858" s="4">
        <v>45308.0</v>
      </c>
      <c r="B1858" s="5" t="s">
        <v>3624</v>
      </c>
      <c r="C1858" s="3" t="s">
        <v>3625</v>
      </c>
      <c r="D1858" s="3" t="str">
        <f>IFERROR(__xludf.DUMMYFUNCTION("REGEXEXTRACT(C1858,""[A-Z]{2,}"")"),"DITTO")</f>
        <v>DITTO</v>
      </c>
      <c r="E1858" s="3" t="s">
        <v>141</v>
      </c>
      <c r="F1858" s="3" t="s">
        <v>37</v>
      </c>
      <c r="G1858" s="3" t="s">
        <v>12</v>
      </c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>
      <c r="A1859" s="4">
        <v>45308.0</v>
      </c>
      <c r="B1859" s="5" t="s">
        <v>3624</v>
      </c>
      <c r="C1859" s="3" t="s">
        <v>3625</v>
      </c>
      <c r="D1859" s="3" t="str">
        <f>IFERROR(__xludf.DUMMYFUNCTION("REGEXEXTRACT(C1859,""[A-Z]{2,}"")"),"DITTO")</f>
        <v>DITTO</v>
      </c>
      <c r="E1859" s="3" t="s">
        <v>3626</v>
      </c>
      <c r="F1859" s="3" t="s">
        <v>1826</v>
      </c>
      <c r="G1859" s="3" t="s">
        <v>12</v>
      </c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>
      <c r="A1860" s="4">
        <v>45308.0</v>
      </c>
      <c r="B1860" s="5" t="s">
        <v>3627</v>
      </c>
      <c r="C1860" s="3" t="s">
        <v>3628</v>
      </c>
      <c r="D1860" s="3" t="str">
        <f>IFERROR(__xludf.DUMMYFUNCTION("REGEXEXTRACT(C1860,""[A-Z]{2,}"")"),"TRUE")</f>
        <v>TRUE</v>
      </c>
      <c r="E1860" s="3" t="s">
        <v>3629</v>
      </c>
      <c r="F1860" s="3" t="s">
        <v>3630</v>
      </c>
      <c r="G1860" s="3" t="s">
        <v>17</v>
      </c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>
      <c r="A1861" s="4">
        <v>45308.0</v>
      </c>
      <c r="B1861" s="5" t="s">
        <v>3631</v>
      </c>
      <c r="C1861" s="3" t="s">
        <v>3632</v>
      </c>
      <c r="D1861" s="3" t="str">
        <f>IFERROR(__xludf.DUMMYFUNCTION("REGEXEXTRACT(C1861,""[A-Z]{2,}"")"),"MORE")</f>
        <v>MORE</v>
      </c>
      <c r="E1861" s="3" t="s">
        <v>365</v>
      </c>
      <c r="F1861" s="3" t="s">
        <v>3633</v>
      </c>
      <c r="G1861" s="3" t="s">
        <v>84</v>
      </c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>
      <c r="A1862" s="4">
        <v>45307.0</v>
      </c>
      <c r="B1862" s="5" t="s">
        <v>3634</v>
      </c>
      <c r="C1862" s="3" t="s">
        <v>3635</v>
      </c>
      <c r="D1862" s="3" t="str">
        <f>IFERROR(__xludf.DUMMYFUNCTION("REGEXEXTRACT(C1862,""[A-Z]{2,}"")"),"TU")</f>
        <v>TU</v>
      </c>
      <c r="E1862" s="3" t="s">
        <v>2014</v>
      </c>
      <c r="F1862" s="3" t="s">
        <v>172</v>
      </c>
      <c r="G1862" s="3" t="s">
        <v>17</v>
      </c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>
      <c r="A1863" s="4">
        <v>45307.0</v>
      </c>
      <c r="B1863" s="5" t="s">
        <v>3636</v>
      </c>
      <c r="C1863" s="3" t="s">
        <v>3637</v>
      </c>
      <c r="D1863" s="3" t="str">
        <f>IFERROR(__xludf.DUMMYFUNCTION("REGEXEXTRACT(C1863,""[A-Z]{2,}"")"),"DITTO")</f>
        <v>DITTO</v>
      </c>
      <c r="E1863" s="3" t="s">
        <v>3638</v>
      </c>
      <c r="F1863" s="3" t="s">
        <v>3639</v>
      </c>
      <c r="G1863" s="3" t="s">
        <v>12</v>
      </c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>
      <c r="A1864" s="4">
        <v>45307.0</v>
      </c>
      <c r="B1864" s="5" t="s">
        <v>3636</v>
      </c>
      <c r="C1864" s="3" t="s">
        <v>3637</v>
      </c>
      <c r="D1864" s="3" t="str">
        <f>IFERROR(__xludf.DUMMYFUNCTION("REGEXEXTRACT(C1864,""[A-Z]{2,}"")"),"DITTO")</f>
        <v>DITTO</v>
      </c>
      <c r="E1864" s="3" t="s">
        <v>762</v>
      </c>
      <c r="F1864" s="3" t="s">
        <v>3179</v>
      </c>
      <c r="G1864" s="3" t="s">
        <v>12</v>
      </c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>
      <c r="A1865" s="4">
        <v>45307.0</v>
      </c>
      <c r="B1865" s="5" t="s">
        <v>3636</v>
      </c>
      <c r="C1865" s="3" t="s">
        <v>3637</v>
      </c>
      <c r="D1865" s="3" t="str">
        <f>IFERROR(__xludf.DUMMYFUNCTION("REGEXEXTRACT(C1865,""[A-Z]{2,}"")"),"DITTO")</f>
        <v>DITTO</v>
      </c>
      <c r="E1865" s="3" t="s">
        <v>389</v>
      </c>
      <c r="F1865" s="3" t="s">
        <v>133</v>
      </c>
      <c r="G1865" s="3" t="s">
        <v>12</v>
      </c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>
      <c r="A1866" s="4">
        <v>45307.0</v>
      </c>
      <c r="B1866" s="5" t="s">
        <v>3640</v>
      </c>
      <c r="C1866" s="3" t="s">
        <v>3641</v>
      </c>
      <c r="D1866" s="3" t="str">
        <f>IFERROR(__xludf.DUMMYFUNCTION("REGEXEXTRACT(C1866,""[A-Z]{2,}"")"),"ITD")</f>
        <v>ITD</v>
      </c>
      <c r="E1866" s="3" t="s">
        <v>3642</v>
      </c>
      <c r="F1866" s="3" t="s">
        <v>498</v>
      </c>
      <c r="G1866" s="3" t="s">
        <v>17</v>
      </c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>
      <c r="A1867" s="4">
        <v>45306.0</v>
      </c>
      <c r="B1867" s="5" t="s">
        <v>3643</v>
      </c>
      <c r="C1867" s="3" t="s">
        <v>3644</v>
      </c>
      <c r="D1867" s="3" t="str">
        <f>IFERROR(__xludf.DUMMYFUNCTION("REGEXEXTRACT(C1867,""[A-Z]{2,}"")"),"MORE")</f>
        <v>MORE</v>
      </c>
      <c r="E1867" s="3" t="s">
        <v>269</v>
      </c>
      <c r="F1867" s="3" t="s">
        <v>1491</v>
      </c>
      <c r="G1867" s="3" t="s">
        <v>17</v>
      </c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>
      <c r="A1868" s="4">
        <v>45306.0</v>
      </c>
      <c r="B1868" s="5" t="s">
        <v>3645</v>
      </c>
      <c r="C1868" s="3" t="s">
        <v>3646</v>
      </c>
      <c r="D1868" s="3" t="str">
        <f>IFERROR(__xludf.DUMMYFUNCTION("REGEXEXTRACT(C1868,""[A-Z]{2,}"")"),"TISCO")</f>
        <v>TISCO</v>
      </c>
      <c r="E1868" s="3" t="s">
        <v>47</v>
      </c>
      <c r="F1868" s="3" t="s">
        <v>133</v>
      </c>
      <c r="G1868" s="3" t="s">
        <v>12</v>
      </c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>
      <c r="A1869" s="4">
        <v>45306.0</v>
      </c>
      <c r="B1869" s="5" t="s">
        <v>3645</v>
      </c>
      <c r="C1869" s="3" t="s">
        <v>3646</v>
      </c>
      <c r="D1869" s="3" t="str">
        <f>IFERROR(__xludf.DUMMYFUNCTION("REGEXEXTRACT(C1869,""[A-Z]{2,}"")"),"TISCO")</f>
        <v>TISCO</v>
      </c>
      <c r="E1869" s="3" t="s">
        <v>46</v>
      </c>
      <c r="F1869" s="3" t="s">
        <v>133</v>
      </c>
      <c r="G1869" s="3" t="s">
        <v>12</v>
      </c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>
      <c r="A1870" s="4">
        <v>45303.0</v>
      </c>
      <c r="B1870" s="5" t="s">
        <v>3647</v>
      </c>
      <c r="C1870" s="3" t="s">
        <v>3648</v>
      </c>
      <c r="D1870" s="3" t="str">
        <f>IFERROR(__xludf.DUMMYFUNCTION("REGEXEXTRACT(C1870,""[A-Z]{2,}"")"),"ITD")</f>
        <v>ITD</v>
      </c>
      <c r="E1870" s="3" t="s">
        <v>278</v>
      </c>
      <c r="F1870" s="3" t="s">
        <v>296</v>
      </c>
      <c r="G1870" s="3" t="s">
        <v>17</v>
      </c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>
      <c r="A1871" s="4">
        <v>45303.0</v>
      </c>
      <c r="B1871" s="5" t="s">
        <v>3647</v>
      </c>
      <c r="C1871" s="3" t="s">
        <v>3648</v>
      </c>
      <c r="D1871" s="3" t="str">
        <f>IFERROR(__xludf.DUMMYFUNCTION("REGEXEXTRACT(C1871,""[A-Z]{2,}"")"),"ITD")</f>
        <v>ITD</v>
      </c>
      <c r="E1871" s="3" t="s">
        <v>252</v>
      </c>
      <c r="F1871" s="3" t="s">
        <v>3649</v>
      </c>
      <c r="G1871" s="3" t="s">
        <v>17</v>
      </c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>
      <c r="A1872" s="4">
        <v>45303.0</v>
      </c>
      <c r="B1872" s="5" t="s">
        <v>3650</v>
      </c>
      <c r="C1872" s="3" t="s">
        <v>3651</v>
      </c>
      <c r="D1872" s="3" t="str">
        <f>IFERROR(__xludf.DUMMYFUNCTION("REGEXEXTRACT(C1872,""[A-Z]{2,}"")"),"TFEX")</f>
        <v>TFEX</v>
      </c>
      <c r="E1872" s="3" t="s">
        <v>184</v>
      </c>
      <c r="F1872" s="3" t="s">
        <v>3649</v>
      </c>
      <c r="G1872" s="3" t="s">
        <v>12</v>
      </c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>
      <c r="A1873" s="4">
        <v>45303.0</v>
      </c>
      <c r="B1873" s="5" t="s">
        <v>3652</v>
      </c>
      <c r="C1873" s="3" t="s">
        <v>3653</v>
      </c>
      <c r="D1873" s="3" t="str">
        <f>IFERROR(__xludf.DUMMYFUNCTION("REGEXEXTRACT(C1873,""[A-Z]{2,}"")"),"CPAXT")</f>
        <v>CPAXT</v>
      </c>
      <c r="E1873" s="3" t="s">
        <v>44</v>
      </c>
      <c r="F1873" s="3" t="s">
        <v>61</v>
      </c>
      <c r="G1873" s="3" t="s">
        <v>12</v>
      </c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>
      <c r="A1874" s="4">
        <v>45303.0</v>
      </c>
      <c r="B1874" s="5" t="s">
        <v>3652</v>
      </c>
      <c r="C1874" s="3" t="s">
        <v>3653</v>
      </c>
      <c r="D1874" s="3" t="str">
        <f>IFERROR(__xludf.DUMMYFUNCTION("REGEXEXTRACT(C1874,""[A-Z]{2,}"")"),"CPAXT")</f>
        <v>CPAXT</v>
      </c>
      <c r="E1874" s="3" t="s">
        <v>426</v>
      </c>
      <c r="F1874" s="3" t="s">
        <v>524</v>
      </c>
      <c r="G1874" s="3" t="s">
        <v>12</v>
      </c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>
      <c r="A1875" s="4">
        <v>45302.0</v>
      </c>
      <c r="B1875" s="5" t="s">
        <v>3654</v>
      </c>
      <c r="C1875" s="3" t="s">
        <v>3655</v>
      </c>
      <c r="D1875" s="3" t="str">
        <f>IFERROR(__xludf.DUMMYFUNCTION("REGEXEXTRACT(C1875,""[A-Z]{2,}"")"),"JMART")</f>
        <v>JMART</v>
      </c>
      <c r="E1875" s="3" t="s">
        <v>44</v>
      </c>
      <c r="F1875" s="3" t="s">
        <v>83</v>
      </c>
      <c r="G1875" s="3" t="s">
        <v>84</v>
      </c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>
      <c r="A1876" s="4">
        <v>45302.0</v>
      </c>
      <c r="B1876" s="5" t="s">
        <v>3654</v>
      </c>
      <c r="C1876" s="3" t="s">
        <v>3655</v>
      </c>
      <c r="D1876" s="3" t="str">
        <f>IFERROR(__xludf.DUMMYFUNCTION("REGEXEXTRACT(C1876,""[A-Z]{2,}"")"),"JMART")</f>
        <v>JMART</v>
      </c>
      <c r="E1876" s="3" t="s">
        <v>44</v>
      </c>
      <c r="F1876" s="3" t="s">
        <v>124</v>
      </c>
      <c r="G1876" s="3" t="s">
        <v>84</v>
      </c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>
      <c r="A1877" s="4">
        <v>45302.0</v>
      </c>
      <c r="B1877" s="5" t="s">
        <v>3654</v>
      </c>
      <c r="C1877" s="3" t="s">
        <v>3655</v>
      </c>
      <c r="D1877" s="3" t="str">
        <f>IFERROR(__xludf.DUMMYFUNCTION("REGEXEXTRACT(C1877,""[A-Z]{2,}"")"),"JMART")</f>
        <v>JMART</v>
      </c>
      <c r="E1877" s="3" t="s">
        <v>47</v>
      </c>
      <c r="F1877" s="3" t="s">
        <v>3656</v>
      </c>
      <c r="G1877" s="3" t="s">
        <v>84</v>
      </c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>
      <c r="A1878" s="4">
        <v>45302.0</v>
      </c>
      <c r="B1878" s="5" t="s">
        <v>3657</v>
      </c>
      <c r="C1878" s="3" t="s">
        <v>3658</v>
      </c>
      <c r="D1878" s="3" t="str">
        <f>IFERROR(__xludf.DUMMYFUNCTION("REGEXEXTRACT(C1878,""[A-Z]{2,}"")"),"MINT")</f>
        <v>MINT</v>
      </c>
      <c r="E1878" s="3" t="s">
        <v>3659</v>
      </c>
      <c r="F1878" s="3" t="s">
        <v>3660</v>
      </c>
      <c r="G1878" s="3" t="s">
        <v>84</v>
      </c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>
      <c r="A1879" s="4">
        <v>45301.0</v>
      </c>
      <c r="B1879" s="5" t="s">
        <v>3661</v>
      </c>
      <c r="C1879" s="3" t="s">
        <v>3662</v>
      </c>
      <c r="D1879" s="3" t="str">
        <f>IFERROR(__xludf.DUMMYFUNCTION("REGEXEXTRACT(C1879,""[A-Z]{2,}"")"),"ITD")</f>
        <v>ITD</v>
      </c>
      <c r="E1879" s="3" t="s">
        <v>530</v>
      </c>
      <c r="F1879" s="3" t="s">
        <v>601</v>
      </c>
      <c r="G1879" s="3" t="s">
        <v>84</v>
      </c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>
      <c r="A1880" s="4">
        <v>45301.0</v>
      </c>
      <c r="B1880" s="5" t="s">
        <v>3661</v>
      </c>
      <c r="C1880" s="3" t="s">
        <v>3662</v>
      </c>
      <c r="D1880" s="3" t="str">
        <f>IFERROR(__xludf.DUMMYFUNCTION("REGEXEXTRACT(C1880,""[A-Z]{2,}"")"),"ITD")</f>
        <v>ITD</v>
      </c>
      <c r="E1880" s="3" t="s">
        <v>44</v>
      </c>
      <c r="F1880" s="3" t="s">
        <v>941</v>
      </c>
      <c r="G1880" s="3" t="s">
        <v>84</v>
      </c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>
      <c r="A1881" s="4">
        <v>45300.0</v>
      </c>
      <c r="B1881" s="5" t="s">
        <v>3663</v>
      </c>
      <c r="C1881" s="3" t="s">
        <v>3664</v>
      </c>
      <c r="D1881" s="3" t="str">
        <f>IFERROR(__xludf.DUMMYFUNCTION("REGEXEXTRACT(C1881,""[A-Z]{2,}"")"),"RCL")</f>
        <v>RCL</v>
      </c>
      <c r="E1881" s="3" t="s">
        <v>752</v>
      </c>
      <c r="F1881" s="3" t="s">
        <v>753</v>
      </c>
      <c r="G1881" s="3" t="s">
        <v>17</v>
      </c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>
      <c r="A1882" s="4">
        <v>45300.0</v>
      </c>
      <c r="B1882" s="5" t="s">
        <v>3665</v>
      </c>
      <c r="C1882" s="3" t="s">
        <v>3666</v>
      </c>
      <c r="D1882" s="3" t="str">
        <f>IFERROR(__xludf.DUMMYFUNCTION("REGEXEXTRACT(C1882,""[A-Z]{2,}"")"),"ITD")</f>
        <v>ITD</v>
      </c>
      <c r="E1882" s="3" t="s">
        <v>44</v>
      </c>
      <c r="F1882" s="3" t="s">
        <v>1332</v>
      </c>
      <c r="G1882" s="3" t="s">
        <v>84</v>
      </c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>
      <c r="A1883" s="4">
        <v>45300.0</v>
      </c>
      <c r="B1883" s="5" t="s">
        <v>3667</v>
      </c>
      <c r="C1883" s="3" t="s">
        <v>3668</v>
      </c>
      <c r="D1883" s="3" t="str">
        <f>IFERROR(__xludf.DUMMYFUNCTION("REGEXEXTRACT(C1883,""[A-Z]{2,}"")"),"SET")</f>
        <v>SET</v>
      </c>
      <c r="E1883" s="3" t="s">
        <v>44</v>
      </c>
      <c r="F1883" s="3" t="s">
        <v>3669</v>
      </c>
      <c r="G1883" s="3" t="s">
        <v>84</v>
      </c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>
      <c r="A1884" s="4">
        <v>45300.0</v>
      </c>
      <c r="B1884" s="5" t="s">
        <v>3670</v>
      </c>
      <c r="C1884" s="3" t="s">
        <v>3671</v>
      </c>
      <c r="D1884" s="3" t="str">
        <f>IFERROR(__xludf.DUMMYFUNCTION("REGEXEXTRACT(C1884,""[A-Z]{2,}"")"),"DELTA")</f>
        <v>DELTA</v>
      </c>
      <c r="E1884" s="3" t="s">
        <v>44</v>
      </c>
      <c r="F1884" s="3" t="s">
        <v>2847</v>
      </c>
      <c r="G1884" s="3" t="s">
        <v>12</v>
      </c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>
      <c r="A1885" s="4">
        <v>45300.0</v>
      </c>
      <c r="B1885" s="5" t="s">
        <v>3672</v>
      </c>
      <c r="C1885" s="3" t="s">
        <v>3673</v>
      </c>
      <c r="D1885" s="3" t="str">
        <f>IFERROR(__xludf.DUMMYFUNCTION("REGEXEXTRACT(C1885,""[A-Z]{2,}"")"),"ALL")</f>
        <v>ALL</v>
      </c>
      <c r="E1885" s="3" t="s">
        <v>2342</v>
      </c>
      <c r="F1885" s="3" t="s">
        <v>3674</v>
      </c>
      <c r="G1885" s="3" t="s">
        <v>84</v>
      </c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>
      <c r="A1886" s="4">
        <v>45300.0</v>
      </c>
      <c r="B1886" s="5" t="s">
        <v>3675</v>
      </c>
      <c r="C1886" s="3" t="s">
        <v>3676</v>
      </c>
      <c r="D1886" s="3" t="str">
        <f>IFERROR(__xludf.DUMMYFUNCTION("REGEXEXTRACT(C1886,""[A-Z]{2,}"")"),"RCL")</f>
        <v>RCL</v>
      </c>
      <c r="E1886" s="3" t="s">
        <v>44</v>
      </c>
      <c r="F1886" s="3" t="s">
        <v>83</v>
      </c>
      <c r="G1886" s="3" t="s">
        <v>84</v>
      </c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>
      <c r="A1887" s="4">
        <v>45299.0</v>
      </c>
      <c r="B1887" s="5" t="s">
        <v>3677</v>
      </c>
      <c r="C1887" s="3" t="s">
        <v>3678</v>
      </c>
      <c r="D1887" s="3" t="str">
        <f>IFERROR(__xludf.DUMMYFUNCTION("REGEXEXTRACT(C1887,""[A-Z]{2,}"")"),"ITD")</f>
        <v>ITD</v>
      </c>
      <c r="E1887" s="3" t="s">
        <v>3679</v>
      </c>
      <c r="F1887" s="3" t="s">
        <v>314</v>
      </c>
      <c r="G1887" s="3" t="s">
        <v>17</v>
      </c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>
      <c r="A1888" s="4">
        <v>45299.0</v>
      </c>
      <c r="B1888" s="5" t="s">
        <v>3677</v>
      </c>
      <c r="C1888" s="3" t="s">
        <v>3678</v>
      </c>
      <c r="D1888" s="3" t="str">
        <f>IFERROR(__xludf.DUMMYFUNCTION("REGEXEXTRACT(C1888,""[A-Z]{2,}"")"),"ITD")</f>
        <v>ITD</v>
      </c>
      <c r="E1888" s="3" t="s">
        <v>112</v>
      </c>
      <c r="F1888" s="3" t="s">
        <v>366</v>
      </c>
      <c r="G1888" s="3" t="s">
        <v>17</v>
      </c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>
      <c r="A1889" s="4">
        <v>45299.0</v>
      </c>
      <c r="B1889" s="5" t="s">
        <v>3677</v>
      </c>
      <c r="C1889" s="3" t="s">
        <v>3678</v>
      </c>
      <c r="D1889" s="3" t="str">
        <f>IFERROR(__xludf.DUMMYFUNCTION("REGEXEXTRACT(C1889,""[A-Z]{2,}"")"),"ITD")</f>
        <v>ITD</v>
      </c>
      <c r="E1889" s="3" t="s">
        <v>365</v>
      </c>
      <c r="F1889" s="3" t="s">
        <v>439</v>
      </c>
      <c r="G1889" s="3" t="s">
        <v>17</v>
      </c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>
      <c r="A1890" s="4">
        <v>45299.0</v>
      </c>
      <c r="B1890" s="5" t="s">
        <v>3680</v>
      </c>
      <c r="C1890" s="3" t="s">
        <v>3681</v>
      </c>
      <c r="D1890" s="3" t="str">
        <f>IFERROR(__xludf.DUMMYFUNCTION("REGEXEXTRACT(C1890,""[A-Z]{2,}"")"),"ITD")</f>
        <v>ITD</v>
      </c>
      <c r="E1890" s="3" t="s">
        <v>1144</v>
      </c>
      <c r="F1890" s="3" t="s">
        <v>1270</v>
      </c>
      <c r="G1890" s="3" t="s">
        <v>84</v>
      </c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>
      <c r="A1891" s="4">
        <v>45299.0</v>
      </c>
      <c r="B1891" s="5" t="s">
        <v>3680</v>
      </c>
      <c r="C1891" s="3" t="s">
        <v>3681</v>
      </c>
      <c r="D1891" s="3" t="str">
        <f>IFERROR(__xludf.DUMMYFUNCTION("REGEXEXTRACT(C1891,""[A-Z]{2,}"")"),"ITD")</f>
        <v>ITD</v>
      </c>
      <c r="E1891" s="3" t="s">
        <v>1803</v>
      </c>
      <c r="F1891" s="3" t="s">
        <v>3682</v>
      </c>
      <c r="G1891" s="3" t="s">
        <v>84</v>
      </c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>
      <c r="A1892" s="4">
        <v>45299.0</v>
      </c>
      <c r="B1892" s="5" t="s">
        <v>3683</v>
      </c>
      <c r="C1892" s="3" t="s">
        <v>3684</v>
      </c>
      <c r="D1892" s="3" t="str">
        <f>IFERROR(__xludf.DUMMYFUNCTION("REGEXEXTRACT(C1892,""[A-Z]{2,}"")"),"ITD")</f>
        <v>ITD</v>
      </c>
      <c r="E1892" s="3" t="s">
        <v>44</v>
      </c>
      <c r="F1892" s="3" t="s">
        <v>124</v>
      </c>
      <c r="G1892" s="3" t="s">
        <v>84</v>
      </c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>
      <c r="A1893" s="4">
        <v>45296.0</v>
      </c>
      <c r="B1893" s="5" t="s">
        <v>3685</v>
      </c>
      <c r="C1893" s="3" t="s">
        <v>3686</v>
      </c>
      <c r="D1893" s="3" t="str">
        <f>IFERROR(__xludf.DUMMYFUNCTION("REGEXEXTRACT(C1893,""[A-Z]{2,}"")"),"AOT")</f>
        <v>AOT</v>
      </c>
      <c r="E1893" s="3" t="s">
        <v>331</v>
      </c>
      <c r="F1893" s="3" t="s">
        <v>2458</v>
      </c>
      <c r="G1893" s="3" t="s">
        <v>12</v>
      </c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  <row r="1894">
      <c r="A1894" s="4">
        <v>45296.0</v>
      </c>
      <c r="B1894" s="5" t="s">
        <v>3687</v>
      </c>
      <c r="C1894" s="3" t="s">
        <v>3688</v>
      </c>
      <c r="D1894" s="3" t="str">
        <f>IFERROR(__xludf.DUMMYFUNCTION("REGEXEXTRACT(C1894,""[A-Z]{2,}"")"),"CRC")</f>
        <v>CRC</v>
      </c>
      <c r="E1894" s="3" t="s">
        <v>519</v>
      </c>
      <c r="F1894" s="3" t="s">
        <v>109</v>
      </c>
      <c r="G1894" s="3" t="s">
        <v>17</v>
      </c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>
      <c r="A1895" s="4">
        <v>45296.0</v>
      </c>
      <c r="B1895" s="5" t="s">
        <v>3689</v>
      </c>
      <c r="C1895" s="3" t="s">
        <v>3690</v>
      </c>
      <c r="D1895" s="3" t="str">
        <f>IFERROR(__xludf.DUMMYFUNCTION("REGEXEXTRACT(C1895,""[A-Z]{2,}"")"),"HENG")</f>
        <v>HENG</v>
      </c>
      <c r="E1895" s="3" t="s">
        <v>3691</v>
      </c>
      <c r="F1895" s="3" t="s">
        <v>3692</v>
      </c>
      <c r="G1895" s="3" t="s">
        <v>17</v>
      </c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>
      <c r="A1896" s="4">
        <v>45295.0</v>
      </c>
      <c r="B1896" s="5" t="s">
        <v>3693</v>
      </c>
      <c r="C1896" s="3" t="s">
        <v>3694</v>
      </c>
      <c r="D1896" s="3" t="str">
        <f>IFERROR(__xludf.DUMMYFUNCTION("REGEXEXTRACT(C1896,""[A-Z]{2,}"")"),"EV")</f>
        <v>EV</v>
      </c>
      <c r="E1896" s="3" t="s">
        <v>331</v>
      </c>
      <c r="F1896" s="3" t="s">
        <v>3695</v>
      </c>
      <c r="G1896" s="3" t="s">
        <v>12</v>
      </c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>
      <c r="A1897" s="4">
        <v>45295.0</v>
      </c>
      <c r="B1897" s="5" t="s">
        <v>3696</v>
      </c>
      <c r="C1897" s="3" t="s">
        <v>3697</v>
      </c>
      <c r="D1897" s="3" t="str">
        <f>IFERROR(__xludf.DUMMYFUNCTION("REGEXEXTRACT(C1897,""[A-Z]{2,}"")"),"GIFT")</f>
        <v>GIFT</v>
      </c>
      <c r="E1897" s="3" t="s">
        <v>3698</v>
      </c>
      <c r="F1897" s="3" t="s">
        <v>3699</v>
      </c>
      <c r="G1897" s="3" t="s">
        <v>12</v>
      </c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>
      <c r="A1898" s="4">
        <v>45295.0</v>
      </c>
      <c r="B1898" s="5" t="s">
        <v>3700</v>
      </c>
      <c r="C1898" s="3" t="s">
        <v>3701</v>
      </c>
      <c r="D1898" s="3" t="str">
        <f>IFERROR(__xludf.DUMMYFUNCTION("REGEXEXTRACT(C1898,""[A-Z]{2,}"")"),"EA")</f>
        <v>EA</v>
      </c>
      <c r="E1898" s="3" t="s">
        <v>720</v>
      </c>
      <c r="F1898" s="3" t="s">
        <v>421</v>
      </c>
      <c r="G1898" s="3" t="s">
        <v>12</v>
      </c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>
      <c r="A1899" s="4">
        <v>45294.0</v>
      </c>
      <c r="B1899" s="5" t="s">
        <v>3702</v>
      </c>
      <c r="C1899" s="3" t="s">
        <v>3703</v>
      </c>
      <c r="D1899" s="3" t="str">
        <f>IFERROR(__xludf.DUMMYFUNCTION("REGEXEXTRACT(C1899,""[A-Z]{2,}"")"),"PTT")</f>
        <v>PTT</v>
      </c>
      <c r="E1899" s="3" t="s">
        <v>3704</v>
      </c>
      <c r="F1899" s="3" t="s">
        <v>314</v>
      </c>
      <c r="G1899" s="3" t="s">
        <v>12</v>
      </c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>
      <c r="A1900" s="4">
        <v>45294.0</v>
      </c>
      <c r="B1900" s="5" t="s">
        <v>3705</v>
      </c>
      <c r="C1900" s="3" t="s">
        <v>3706</v>
      </c>
      <c r="D1900" s="3" t="str">
        <f>IFERROR(__xludf.DUMMYFUNCTION("REGEXEXTRACT(C1900,""[A-Z]{2,}"")"),"KEX")</f>
        <v>KEX</v>
      </c>
      <c r="E1900" s="3" t="s">
        <v>141</v>
      </c>
      <c r="F1900" s="3" t="s">
        <v>3124</v>
      </c>
      <c r="G1900" s="3" t="s">
        <v>17</v>
      </c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>
      <c r="A1901" s="4">
        <v>45294.0</v>
      </c>
      <c r="B1901" s="5" t="s">
        <v>3707</v>
      </c>
      <c r="C1901" s="3" t="s">
        <v>3708</v>
      </c>
      <c r="D1901" s="3" t="str">
        <f>IFERROR(__xludf.DUMMYFUNCTION("REGEXEXTRACT(C1901,""[A-Z]{2,}"")"),"CPN")</f>
        <v>CPN</v>
      </c>
      <c r="E1901" s="3" t="s">
        <v>472</v>
      </c>
      <c r="F1901" s="3" t="s">
        <v>83</v>
      </c>
      <c r="G1901" s="3" t="s">
        <v>84</v>
      </c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>
      <c r="A1902" s="4">
        <v>45293.0</v>
      </c>
      <c r="B1902" s="5" t="s">
        <v>3709</v>
      </c>
      <c r="C1902" s="3" t="s">
        <v>3710</v>
      </c>
      <c r="D1902" s="3" t="str">
        <f>IFERROR(__xludf.DUMMYFUNCTION("REGEXEXTRACT(C1902,""[A-Z]{2,}"")"),"KEX")</f>
        <v>KEX</v>
      </c>
      <c r="E1902" s="3" t="s">
        <v>141</v>
      </c>
      <c r="F1902" s="3" t="s">
        <v>3711</v>
      </c>
      <c r="G1902" s="3" t="s">
        <v>84</v>
      </c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>
      <c r="A1903" s="4">
        <v>45293.0</v>
      </c>
      <c r="B1903" s="5" t="s">
        <v>3709</v>
      </c>
      <c r="C1903" s="3" t="s">
        <v>3710</v>
      </c>
      <c r="D1903" s="3" t="str">
        <f>IFERROR(__xludf.DUMMYFUNCTION("REGEXEXTRACT(C1903,""[A-Z]{2,}"")"),"KEX")</f>
        <v>KEX</v>
      </c>
      <c r="E1903" s="3" t="s">
        <v>44</v>
      </c>
      <c r="F1903" s="3" t="s">
        <v>941</v>
      </c>
      <c r="G1903" s="3" t="s">
        <v>84</v>
      </c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>
      <c r="A1904" s="4">
        <v>45293.0</v>
      </c>
      <c r="B1904" s="5" t="s">
        <v>3712</v>
      </c>
      <c r="C1904" s="3" t="s">
        <v>3713</v>
      </c>
      <c r="D1904" s="3" t="str">
        <f>IFERROR(__xludf.DUMMYFUNCTION("REGEXEXTRACT(C1904,""[A-Z]{2,}"")"),"KEX")</f>
        <v>KEX</v>
      </c>
      <c r="E1904" s="3" t="s">
        <v>44</v>
      </c>
      <c r="F1904" s="3" t="s">
        <v>63</v>
      </c>
      <c r="G1904" s="3" t="s">
        <v>12</v>
      </c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>
      <c r="A1905" s="4">
        <v>45293.0</v>
      </c>
      <c r="B1905" s="5" t="s">
        <v>3712</v>
      </c>
      <c r="C1905" s="3" t="s">
        <v>3713</v>
      </c>
      <c r="D1905" s="3" t="str">
        <f>IFERROR(__xludf.DUMMYFUNCTION("REGEXEXTRACT(C1905,""[A-Z]{2,}"")"),"KEX")</f>
        <v>KEX</v>
      </c>
      <c r="E1905" s="3" t="s">
        <v>44</v>
      </c>
      <c r="F1905" s="3" t="s">
        <v>356</v>
      </c>
      <c r="G1905" s="3" t="s">
        <v>12</v>
      </c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>
      <c r="A1906" s="4">
        <v>45287.0</v>
      </c>
      <c r="B1906" s="5" t="s">
        <v>3714</v>
      </c>
      <c r="C1906" s="3" t="s">
        <v>3715</v>
      </c>
      <c r="D1906" s="3" t="str">
        <f>IFERROR(__xludf.DUMMYFUNCTION("REGEXEXTRACT(C1906,""[A-Z]{2,}"")"),"MGI")</f>
        <v>MGI</v>
      </c>
      <c r="E1906" s="3" t="s">
        <v>44</v>
      </c>
      <c r="F1906" s="3" t="s">
        <v>63</v>
      </c>
      <c r="G1906" s="3" t="s">
        <v>17</v>
      </c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>
      <c r="A1907" s="4">
        <v>45285.0</v>
      </c>
      <c r="B1907" s="5" t="s">
        <v>3716</v>
      </c>
      <c r="C1907" s="3" t="s">
        <v>3717</v>
      </c>
      <c r="D1907" s="3" t="str">
        <f>IFERROR(__xludf.DUMMYFUNCTION("REGEXEXTRACT(C1907,""[A-Z]{2,}"")"),"CMDF")</f>
        <v>CMDF</v>
      </c>
      <c r="E1907" s="3" t="s">
        <v>1033</v>
      </c>
      <c r="F1907" s="3" t="s">
        <v>717</v>
      </c>
      <c r="G1907" s="3" t="s">
        <v>12</v>
      </c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>
      <c r="A1908" s="4">
        <v>45285.0</v>
      </c>
      <c r="B1908" s="5" t="s">
        <v>3716</v>
      </c>
      <c r="C1908" s="3" t="s">
        <v>3717</v>
      </c>
      <c r="D1908" s="3" t="str">
        <f>IFERROR(__xludf.DUMMYFUNCTION("REGEXEXTRACT(C1908,""[A-Z]{2,}"")"),"CMDF")</f>
        <v>CMDF</v>
      </c>
      <c r="E1908" s="3" t="s">
        <v>882</v>
      </c>
      <c r="F1908" s="3" t="s">
        <v>3718</v>
      </c>
      <c r="G1908" s="3" t="s">
        <v>12</v>
      </c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</row>
    <row r="1909">
      <c r="A1909" s="4">
        <v>45285.0</v>
      </c>
      <c r="B1909" s="5" t="s">
        <v>3719</v>
      </c>
      <c r="C1909" s="3" t="s">
        <v>3720</v>
      </c>
      <c r="D1909" s="3" t="str">
        <f>IFERROR(__xludf.DUMMYFUNCTION("REGEXEXTRACT(C1909,""[A-Z]{2,}"")"),"SET")</f>
        <v>SET</v>
      </c>
      <c r="E1909" s="3" t="s">
        <v>44</v>
      </c>
      <c r="F1909" s="3" t="s">
        <v>1049</v>
      </c>
      <c r="G1909" s="3" t="s">
        <v>17</v>
      </c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</row>
    <row r="1910">
      <c r="A1910" s="4">
        <v>45285.0</v>
      </c>
      <c r="B1910" s="5" t="s">
        <v>3721</v>
      </c>
      <c r="C1910" s="3" t="s">
        <v>3722</v>
      </c>
      <c r="D1910" s="3" t="str">
        <f>IFERROR(__xludf.DUMMYFUNCTION("REGEXEXTRACT(C1910,""[A-Z]{2,}"")"),"NUSA")</f>
        <v>NUSA</v>
      </c>
      <c r="E1910" s="3" t="s">
        <v>2475</v>
      </c>
      <c r="F1910" s="3" t="s">
        <v>109</v>
      </c>
      <c r="G1910" s="3" t="s">
        <v>17</v>
      </c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</row>
    <row r="1911">
      <c r="A1911" s="4">
        <v>45285.0</v>
      </c>
      <c r="B1911" s="5" t="s">
        <v>3721</v>
      </c>
      <c r="C1911" s="3" t="s">
        <v>3722</v>
      </c>
      <c r="D1911" s="3" t="str">
        <f>IFERROR(__xludf.DUMMYFUNCTION("REGEXEXTRACT(C1911,""[A-Z]{2,}"")"),"NUSA")</f>
        <v>NUSA</v>
      </c>
      <c r="E1911" s="3" t="s">
        <v>280</v>
      </c>
      <c r="F1911" s="3" t="s">
        <v>314</v>
      </c>
      <c r="G1911" s="3" t="s">
        <v>17</v>
      </c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</row>
    <row r="1912">
      <c r="A1912" s="4">
        <v>45285.0</v>
      </c>
      <c r="B1912" s="5" t="s">
        <v>3723</v>
      </c>
      <c r="C1912" s="3" t="s">
        <v>3724</v>
      </c>
      <c r="D1912" s="3" t="str">
        <f>IFERROR(__xludf.DUMMYFUNCTION("REGEXEXTRACT(C1912,""[A-Z]{2,}"")"),"BIOTEC")</f>
        <v>BIOTEC</v>
      </c>
      <c r="E1912" s="3" t="s">
        <v>141</v>
      </c>
      <c r="F1912" s="3" t="s">
        <v>299</v>
      </c>
      <c r="G1912" s="3" t="s">
        <v>12</v>
      </c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</row>
    <row r="1913">
      <c r="A1913" s="4">
        <v>45283.0</v>
      </c>
      <c r="B1913" s="5" t="s">
        <v>3725</v>
      </c>
      <c r="C1913" s="3" t="s">
        <v>3726</v>
      </c>
      <c r="D1913" s="3" t="str">
        <f>IFERROR(__xludf.DUMMYFUNCTION("REGEXEXTRACT(C1913,""[A-Z]{2,}"")"),"MGI")</f>
        <v>MGI</v>
      </c>
      <c r="E1913" s="3" t="s">
        <v>3178</v>
      </c>
      <c r="F1913" s="3" t="s">
        <v>571</v>
      </c>
      <c r="G1913" s="3" t="s">
        <v>17</v>
      </c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</row>
    <row r="1914">
      <c r="A1914" s="4">
        <v>45282.0</v>
      </c>
      <c r="B1914" s="5" t="s">
        <v>3727</v>
      </c>
      <c r="C1914" s="3" t="s">
        <v>3728</v>
      </c>
      <c r="D1914" s="3" t="str">
        <f>IFERROR(__xludf.DUMMYFUNCTION("REGEXEXTRACT(C1914,""[A-Z]{2,}"")"),"PTT")</f>
        <v>PTT</v>
      </c>
      <c r="E1914" s="3" t="s">
        <v>181</v>
      </c>
      <c r="F1914" s="3" t="s">
        <v>172</v>
      </c>
      <c r="G1914" s="3" t="s">
        <v>17</v>
      </c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>
      <c r="A1915" s="4">
        <v>45282.0</v>
      </c>
      <c r="B1915" s="5" t="s">
        <v>3729</v>
      </c>
      <c r="C1915" s="3" t="s">
        <v>3730</v>
      </c>
      <c r="D1915" s="3" t="str">
        <f>IFERROR(__xludf.DUMMYFUNCTION("REGEXEXTRACT(C1915,""[A-Z]{2,}"")"),"RCL")</f>
        <v>RCL</v>
      </c>
      <c r="E1915" s="3" t="s">
        <v>2394</v>
      </c>
      <c r="F1915" s="3" t="s">
        <v>63</v>
      </c>
      <c r="G1915" s="3" t="s">
        <v>12</v>
      </c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</row>
    <row r="1916">
      <c r="A1916" s="4">
        <v>45282.0</v>
      </c>
      <c r="B1916" s="5" t="s">
        <v>3731</v>
      </c>
      <c r="C1916" s="3" t="s">
        <v>3732</v>
      </c>
      <c r="D1916" s="3" t="str">
        <f>IFERROR(__xludf.DUMMYFUNCTION("REGEXEXTRACT(C1916,""[A-Z]{2,}"")"),"XPG")</f>
        <v>XPG</v>
      </c>
      <c r="E1916" s="3" t="s">
        <v>3733</v>
      </c>
      <c r="F1916" s="3" t="s">
        <v>3734</v>
      </c>
      <c r="G1916" s="3" t="s">
        <v>12</v>
      </c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</row>
    <row r="1917">
      <c r="A1917" s="4">
        <v>45281.0</v>
      </c>
      <c r="B1917" s="5" t="s">
        <v>3735</v>
      </c>
      <c r="C1917" s="3" t="s">
        <v>3736</v>
      </c>
      <c r="D1917" s="3" t="str">
        <f>IFERROR(__xludf.DUMMYFUNCTION("REGEXEXTRACT(C1917,""[A-Z]{2,}"")"),"GULF")</f>
        <v>GULF</v>
      </c>
      <c r="E1917" s="3" t="s">
        <v>519</v>
      </c>
      <c r="F1917" s="3" t="s">
        <v>1592</v>
      </c>
      <c r="G1917" s="3" t="s">
        <v>12</v>
      </c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</row>
    <row r="1918">
      <c r="A1918" s="4">
        <v>45281.0</v>
      </c>
      <c r="B1918" s="5" t="s">
        <v>3735</v>
      </c>
      <c r="C1918" s="3" t="s">
        <v>3736</v>
      </c>
      <c r="D1918" s="3" t="str">
        <f>IFERROR(__xludf.DUMMYFUNCTION("REGEXEXTRACT(C1918,""[A-Z]{2,}"")"),"GULF")</f>
        <v>GULF</v>
      </c>
      <c r="E1918" s="3" t="s">
        <v>141</v>
      </c>
      <c r="F1918" s="3" t="s">
        <v>519</v>
      </c>
      <c r="G1918" s="3" t="s">
        <v>12</v>
      </c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</row>
    <row r="1919">
      <c r="A1919" s="4">
        <v>45281.0</v>
      </c>
      <c r="B1919" s="5" t="s">
        <v>3737</v>
      </c>
      <c r="C1919" s="3" t="s">
        <v>3738</v>
      </c>
      <c r="D1919" s="3" t="str">
        <f>IFERROR(__xludf.DUMMYFUNCTION("REGEXEXTRACT(C1919,""[A-Z]{2,}"")"),"NUSA")</f>
        <v>NUSA</v>
      </c>
      <c r="E1919" s="3" t="s">
        <v>3117</v>
      </c>
      <c r="F1919" s="3" t="s">
        <v>268</v>
      </c>
      <c r="G1919" s="3" t="s">
        <v>84</v>
      </c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</row>
    <row r="1920">
      <c r="A1920" s="4">
        <v>45281.0</v>
      </c>
      <c r="B1920" s="5" t="s">
        <v>3739</v>
      </c>
      <c r="C1920" s="3" t="s">
        <v>3740</v>
      </c>
      <c r="D1920" s="3" t="str">
        <f>IFERROR(__xludf.DUMMYFUNCTION("REGEXEXTRACT(C1920,""[A-Z]{2,}"")"),"BGRIM")</f>
        <v>BGRIM</v>
      </c>
      <c r="E1920" s="3" t="s">
        <v>1826</v>
      </c>
      <c r="F1920" s="3" t="s">
        <v>735</v>
      </c>
      <c r="G1920" s="3" t="s">
        <v>12</v>
      </c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</row>
    <row r="1921">
      <c r="A1921" s="4">
        <v>45281.0</v>
      </c>
      <c r="B1921" s="5" t="s">
        <v>3739</v>
      </c>
      <c r="C1921" s="3" t="s">
        <v>3740</v>
      </c>
      <c r="D1921" s="3" t="str">
        <f>IFERROR(__xludf.DUMMYFUNCTION("REGEXEXTRACT(C1921,""[A-Z]{2,}"")"),"BGRIM")</f>
        <v>BGRIM</v>
      </c>
      <c r="E1921" s="3" t="s">
        <v>1826</v>
      </c>
      <c r="F1921" s="3" t="s">
        <v>231</v>
      </c>
      <c r="G1921" s="3" t="s">
        <v>12</v>
      </c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</row>
    <row r="1922">
      <c r="A1922" s="4">
        <v>45281.0</v>
      </c>
      <c r="B1922" s="5" t="s">
        <v>3741</v>
      </c>
      <c r="C1922" s="3" t="s">
        <v>3742</v>
      </c>
      <c r="D1922" s="3" t="str">
        <f>IFERROR(__xludf.DUMMYFUNCTION("REGEXEXTRACT(C1922,""[A-Z]{2,}"")"),"GULF")</f>
        <v>GULF</v>
      </c>
      <c r="E1922" s="3" t="s">
        <v>3743</v>
      </c>
      <c r="F1922" s="3" t="s">
        <v>3744</v>
      </c>
      <c r="G1922" s="3" t="s">
        <v>12</v>
      </c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</row>
    <row r="1923">
      <c r="A1923" s="4">
        <v>45281.0</v>
      </c>
      <c r="B1923" s="5" t="s">
        <v>3745</v>
      </c>
      <c r="C1923" s="3" t="s">
        <v>3746</v>
      </c>
      <c r="D1923" s="3" t="str">
        <f>IFERROR(__xludf.DUMMYFUNCTION("REGEXEXTRACT(C1923,""[A-Z]{2,}"")"),"JAS")</f>
        <v>JAS</v>
      </c>
      <c r="E1923" s="3" t="s">
        <v>44</v>
      </c>
      <c r="F1923" s="3" t="s">
        <v>83</v>
      </c>
      <c r="G1923" s="3" t="s">
        <v>84</v>
      </c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</row>
    <row r="1924">
      <c r="A1924" s="4">
        <v>45281.0</v>
      </c>
      <c r="B1924" s="5" t="s">
        <v>3745</v>
      </c>
      <c r="C1924" s="3" t="s">
        <v>3746</v>
      </c>
      <c r="D1924" s="3" t="str">
        <f>IFERROR(__xludf.DUMMYFUNCTION("REGEXEXTRACT(C1924,""[A-Z]{2,}"")"),"JAS")</f>
        <v>JAS</v>
      </c>
      <c r="E1924" s="3" t="s">
        <v>47</v>
      </c>
      <c r="F1924" s="3" t="s">
        <v>1233</v>
      </c>
      <c r="G1924" s="3" t="s">
        <v>84</v>
      </c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</row>
    <row r="1925">
      <c r="A1925" s="4">
        <v>45280.0</v>
      </c>
      <c r="B1925" s="5" t="s">
        <v>3747</v>
      </c>
      <c r="C1925" s="3" t="s">
        <v>3748</v>
      </c>
      <c r="D1925" s="3" t="str">
        <f>IFERROR(__xludf.DUMMYFUNCTION("REGEXEXTRACT(C1925,""[A-Z]{2,}"")"),"MGI")</f>
        <v>MGI</v>
      </c>
      <c r="E1925" s="3" t="s">
        <v>1743</v>
      </c>
      <c r="F1925" s="3" t="s">
        <v>296</v>
      </c>
      <c r="G1925" s="3" t="s">
        <v>84</v>
      </c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</row>
    <row r="1926">
      <c r="A1926" s="4">
        <v>45280.0</v>
      </c>
      <c r="B1926" s="5" t="s">
        <v>3747</v>
      </c>
      <c r="C1926" s="3" t="s">
        <v>3748</v>
      </c>
      <c r="D1926" s="3" t="str">
        <f>IFERROR(__xludf.DUMMYFUNCTION("REGEXEXTRACT(C1926,""[A-Z]{2,}"")"),"MGI")</f>
        <v>MGI</v>
      </c>
      <c r="E1926" s="3" t="s">
        <v>98</v>
      </c>
      <c r="F1926" s="3" t="s">
        <v>602</v>
      </c>
      <c r="G1926" s="3" t="s">
        <v>84</v>
      </c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</row>
    <row r="1927">
      <c r="A1927" s="4">
        <v>45280.0</v>
      </c>
      <c r="B1927" s="5" t="s">
        <v>3749</v>
      </c>
      <c r="C1927" s="3" t="s">
        <v>3750</v>
      </c>
      <c r="D1927" s="3" t="str">
        <f>IFERROR(__xludf.DUMMYFUNCTION("REGEXEXTRACT(C1927,""[A-Z]{2,}"")"),"DELTA")</f>
        <v>DELTA</v>
      </c>
      <c r="E1927" s="3" t="s">
        <v>44</v>
      </c>
      <c r="F1927" s="3" t="s">
        <v>2948</v>
      </c>
      <c r="G1927" s="3" t="s">
        <v>12</v>
      </c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</row>
    <row r="1928">
      <c r="A1928" s="4">
        <v>45280.0</v>
      </c>
      <c r="B1928" s="5" t="s">
        <v>3749</v>
      </c>
      <c r="C1928" s="3" t="s">
        <v>3750</v>
      </c>
      <c r="D1928" s="3" t="str">
        <f>IFERROR(__xludf.DUMMYFUNCTION("REGEXEXTRACT(C1928,""[A-Z]{2,}"")"),"DELTA")</f>
        <v>DELTA</v>
      </c>
      <c r="E1928" s="3" t="s">
        <v>882</v>
      </c>
      <c r="F1928" s="3" t="s">
        <v>2861</v>
      </c>
      <c r="G1928" s="3" t="s">
        <v>12</v>
      </c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</row>
    <row r="1929">
      <c r="A1929" s="4">
        <v>45279.0</v>
      </c>
      <c r="B1929" s="5" t="s">
        <v>3751</v>
      </c>
      <c r="C1929" s="3" t="s">
        <v>3752</v>
      </c>
      <c r="D1929" s="3" t="str">
        <f>IFERROR(__xludf.DUMMYFUNCTION("REGEXEXTRACT(C1929,""[A-Z]{2,}"")"),"DITTO")</f>
        <v>DITTO</v>
      </c>
      <c r="E1929" s="3" t="s">
        <v>44</v>
      </c>
      <c r="F1929" s="3" t="s">
        <v>299</v>
      </c>
      <c r="G1929" s="3" t="s">
        <v>12</v>
      </c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</row>
    <row r="1930">
      <c r="A1930" s="4">
        <v>45279.0</v>
      </c>
      <c r="B1930" s="5" t="s">
        <v>3753</v>
      </c>
      <c r="C1930" s="3" t="s">
        <v>3754</v>
      </c>
      <c r="D1930" s="3" t="str">
        <f>IFERROR(__xludf.DUMMYFUNCTION("REGEXEXTRACT(C1930,""[A-Z]{2,}"")"),"TLI")</f>
        <v>TLI</v>
      </c>
      <c r="E1930" s="3" t="s">
        <v>752</v>
      </c>
      <c r="F1930" s="3" t="s">
        <v>753</v>
      </c>
      <c r="G1930" s="3" t="s">
        <v>17</v>
      </c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</row>
    <row r="1931">
      <c r="A1931" s="4">
        <v>45279.0</v>
      </c>
      <c r="B1931" s="5" t="s">
        <v>3755</v>
      </c>
      <c r="C1931" s="3" t="s">
        <v>3756</v>
      </c>
      <c r="D1931" s="3" t="str">
        <f>IFERROR(__xludf.DUMMYFUNCTION("REGEXEXTRACT(C1931,""[A-Z]{2,}"")"),"DELTA")</f>
        <v>DELTA</v>
      </c>
      <c r="E1931" s="3" t="s">
        <v>3757</v>
      </c>
      <c r="F1931" s="3" t="s">
        <v>3562</v>
      </c>
      <c r="G1931" s="3" t="s">
        <v>84</v>
      </c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</row>
    <row r="1932">
      <c r="A1932" s="4">
        <v>45279.0</v>
      </c>
      <c r="B1932" s="5" t="s">
        <v>3755</v>
      </c>
      <c r="C1932" s="3" t="s">
        <v>3756</v>
      </c>
      <c r="D1932" s="3" t="str">
        <f>IFERROR(__xludf.DUMMYFUNCTION("REGEXEXTRACT(C1932,""[A-Z]{2,}"")"),"DELTA")</f>
        <v>DELTA</v>
      </c>
      <c r="E1932" s="3" t="s">
        <v>1777</v>
      </c>
      <c r="F1932" s="3" t="s">
        <v>970</v>
      </c>
      <c r="G1932" s="3" t="s">
        <v>84</v>
      </c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</row>
    <row r="1933">
      <c r="A1933" s="4">
        <v>45279.0</v>
      </c>
      <c r="B1933" s="5" t="s">
        <v>3758</v>
      </c>
      <c r="C1933" s="3" t="s">
        <v>3759</v>
      </c>
      <c r="D1933" s="3" t="str">
        <f>IFERROR(__xludf.DUMMYFUNCTION("REGEXEXTRACT(C1933,""[A-Z]{2,}"")"),"MGI")</f>
        <v>MGI</v>
      </c>
      <c r="E1933" s="3" t="s">
        <v>44</v>
      </c>
      <c r="F1933" s="3" t="s">
        <v>3356</v>
      </c>
      <c r="G1933" s="3" t="s">
        <v>12</v>
      </c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</row>
    <row r="1934">
      <c r="A1934" s="4">
        <v>45279.0</v>
      </c>
      <c r="B1934" s="5" t="s">
        <v>3758</v>
      </c>
      <c r="C1934" s="3" t="s">
        <v>3759</v>
      </c>
      <c r="D1934" s="3" t="str">
        <f>IFERROR(__xludf.DUMMYFUNCTION("REGEXEXTRACT(C1934,""[A-Z]{2,}"")"),"MGI")</f>
        <v>MGI</v>
      </c>
      <c r="E1934" s="3" t="s">
        <v>44</v>
      </c>
      <c r="F1934" s="3" t="s">
        <v>61</v>
      </c>
      <c r="G1934" s="3" t="s">
        <v>12</v>
      </c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</row>
    <row r="1935">
      <c r="A1935" s="4">
        <v>45279.0</v>
      </c>
      <c r="B1935" s="5" t="s">
        <v>3758</v>
      </c>
      <c r="C1935" s="3" t="s">
        <v>3759</v>
      </c>
      <c r="D1935" s="3" t="str">
        <f>IFERROR(__xludf.DUMMYFUNCTION("REGEXEXTRACT(C1935,""[A-Z]{2,}"")"),"MGI")</f>
        <v>MGI</v>
      </c>
      <c r="E1935" s="3" t="s">
        <v>44</v>
      </c>
      <c r="F1935" s="3" t="s">
        <v>63</v>
      </c>
      <c r="G1935" s="3" t="s">
        <v>12</v>
      </c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</row>
    <row r="1936">
      <c r="A1936" s="4">
        <v>45279.0</v>
      </c>
      <c r="B1936" s="5" t="s">
        <v>3760</v>
      </c>
      <c r="C1936" s="3" t="s">
        <v>3761</v>
      </c>
      <c r="D1936" s="3" t="str">
        <f>IFERROR(__xludf.DUMMYFUNCTION("REGEXEXTRACT(C1936,""[A-Z]{2,}"")"),"SABUY")</f>
        <v>SABUY</v>
      </c>
      <c r="E1936" s="3" t="s">
        <v>44</v>
      </c>
      <c r="F1936" s="3" t="s">
        <v>61</v>
      </c>
      <c r="G1936" s="3" t="s">
        <v>12</v>
      </c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</row>
    <row r="1937">
      <c r="A1937" s="4">
        <v>45279.0</v>
      </c>
      <c r="B1937" s="5" t="s">
        <v>3760</v>
      </c>
      <c r="C1937" s="3" t="s">
        <v>3761</v>
      </c>
      <c r="D1937" s="3" t="str">
        <f>IFERROR(__xludf.DUMMYFUNCTION("REGEXEXTRACT(C1937,""[A-Z]{2,}"")"),"SABUY")</f>
        <v>SABUY</v>
      </c>
      <c r="E1937" s="3" t="s">
        <v>44</v>
      </c>
      <c r="F1937" s="3" t="s">
        <v>63</v>
      </c>
      <c r="G1937" s="3" t="s">
        <v>12</v>
      </c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</row>
    <row r="1938">
      <c r="A1938" s="4">
        <v>45278.0</v>
      </c>
      <c r="B1938" s="5" t="s">
        <v>3762</v>
      </c>
      <c r="C1938" s="3" t="s">
        <v>3763</v>
      </c>
      <c r="D1938" s="3" t="str">
        <f>IFERROR(__xludf.DUMMYFUNCTION("REGEXEXTRACT(C1938,""[A-Z]{2,}"")"),"ITD")</f>
        <v>ITD</v>
      </c>
      <c r="E1938" s="3" t="s">
        <v>227</v>
      </c>
      <c r="F1938" s="3" t="s">
        <v>574</v>
      </c>
      <c r="G1938" s="3" t="s">
        <v>84</v>
      </c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</row>
    <row r="1939">
      <c r="A1939" s="4">
        <v>45278.0</v>
      </c>
      <c r="B1939" s="5" t="s">
        <v>3764</v>
      </c>
      <c r="C1939" s="3" t="s">
        <v>3765</v>
      </c>
      <c r="D1939" s="3" t="str">
        <f>IFERROR(__xludf.DUMMYFUNCTION("REGEXEXTRACT(C1939,""[A-Z]{2,}"")"),"THG")</f>
        <v>THG</v>
      </c>
      <c r="E1939" s="3" t="s">
        <v>3766</v>
      </c>
      <c r="F1939" s="3" t="s">
        <v>31</v>
      </c>
      <c r="G1939" s="3" t="s">
        <v>12</v>
      </c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</row>
    <row r="1940">
      <c r="A1940" s="4">
        <v>45278.0</v>
      </c>
      <c r="B1940" s="5" t="s">
        <v>3764</v>
      </c>
      <c r="C1940" s="3" t="s">
        <v>3765</v>
      </c>
      <c r="D1940" s="3" t="str">
        <f>IFERROR(__xludf.DUMMYFUNCTION("REGEXEXTRACT(C1940,""[A-Z]{2,}"")"),"THG")</f>
        <v>THG</v>
      </c>
      <c r="E1940" s="3" t="s">
        <v>519</v>
      </c>
      <c r="F1940" s="3" t="s">
        <v>31</v>
      </c>
      <c r="G1940" s="3" t="s">
        <v>12</v>
      </c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>
      <c r="A1941" s="4">
        <v>45278.0</v>
      </c>
      <c r="B1941" s="5" t="s">
        <v>3767</v>
      </c>
      <c r="C1941" s="3" t="s">
        <v>3768</v>
      </c>
      <c r="D1941" s="3" t="str">
        <f>IFERROR(__xludf.DUMMYFUNCTION("REGEXEXTRACT(C1941,""[A-Z]{2,}"")"),"STGT")</f>
        <v>STGT</v>
      </c>
      <c r="E1941" s="3" t="s">
        <v>752</v>
      </c>
      <c r="F1941" s="3" t="s">
        <v>753</v>
      </c>
      <c r="G1941" s="3" t="s">
        <v>17</v>
      </c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>
      <c r="A1942" s="4">
        <v>45278.0</v>
      </c>
      <c r="B1942" s="5" t="s">
        <v>3769</v>
      </c>
      <c r="C1942" s="3" t="s">
        <v>3770</v>
      </c>
      <c r="D1942" s="3" t="str">
        <f>IFERROR(__xludf.DUMMYFUNCTION("REGEXEXTRACT(C1942,""[A-Z]{2,}"")"),"ESG")</f>
        <v>ESG</v>
      </c>
      <c r="E1942" s="3" t="s">
        <v>47</v>
      </c>
      <c r="F1942" s="3" t="s">
        <v>133</v>
      </c>
      <c r="G1942" s="3" t="s">
        <v>12</v>
      </c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</row>
    <row r="1943">
      <c r="A1943" s="4">
        <v>45278.0</v>
      </c>
      <c r="B1943" s="5" t="s">
        <v>3771</v>
      </c>
      <c r="C1943" s="3" t="s">
        <v>3772</v>
      </c>
      <c r="D1943" s="3" t="str">
        <f>IFERROR(__xludf.DUMMYFUNCTION("REGEXEXTRACT(C1943,""[A-Z]{2,}"")"),"SET")</f>
        <v>SET</v>
      </c>
      <c r="E1943" s="3" t="s">
        <v>1777</v>
      </c>
      <c r="F1943" s="3" t="s">
        <v>498</v>
      </c>
      <c r="G1943" s="3" t="s">
        <v>17</v>
      </c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>
      <c r="A1944" s="4">
        <v>45278.0</v>
      </c>
      <c r="B1944" s="5" t="s">
        <v>3773</v>
      </c>
      <c r="C1944" s="3" t="s">
        <v>3774</v>
      </c>
      <c r="D1944" s="3" t="str">
        <f>IFERROR(__xludf.DUMMYFUNCTION("REGEXEXTRACT(C1944,""[A-Z]{2,}"")"),"MGI")</f>
        <v>MGI</v>
      </c>
      <c r="E1944" s="3" t="s">
        <v>44</v>
      </c>
      <c r="F1944" s="3" t="s">
        <v>63</v>
      </c>
      <c r="G1944" s="3" t="s">
        <v>12</v>
      </c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>
      <c r="A1945" s="4">
        <v>45278.0</v>
      </c>
      <c r="B1945" s="5" t="s">
        <v>3773</v>
      </c>
      <c r="C1945" s="3" t="s">
        <v>3774</v>
      </c>
      <c r="D1945" s="3" t="str">
        <f>IFERROR(__xludf.DUMMYFUNCTION("REGEXEXTRACT(C1945,""[A-Z]{2,}"")"),"MGI")</f>
        <v>MGI</v>
      </c>
      <c r="E1945" s="3" t="s">
        <v>285</v>
      </c>
      <c r="F1945" s="3" t="s">
        <v>171</v>
      </c>
      <c r="G1945" s="3" t="s">
        <v>12</v>
      </c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</row>
    <row r="1946">
      <c r="A1946" s="4">
        <v>45278.0</v>
      </c>
      <c r="B1946" s="5" t="s">
        <v>3773</v>
      </c>
      <c r="C1946" s="3" t="s">
        <v>3774</v>
      </c>
      <c r="D1946" s="3" t="str">
        <f>IFERROR(__xludf.DUMMYFUNCTION("REGEXEXTRACT(C1946,""[A-Z]{2,}"")"),"MGI")</f>
        <v>MGI</v>
      </c>
      <c r="E1946" s="3" t="s">
        <v>2465</v>
      </c>
      <c r="F1946" s="3" t="s">
        <v>47</v>
      </c>
      <c r="G1946" s="3" t="s">
        <v>12</v>
      </c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>
      <c r="A1947" s="4">
        <v>45278.0</v>
      </c>
      <c r="B1947" s="5" t="s">
        <v>3775</v>
      </c>
      <c r="C1947" s="3" t="s">
        <v>3776</v>
      </c>
      <c r="D1947" s="3" t="str">
        <f>IFERROR(__xludf.DUMMYFUNCTION("REGEXEXTRACT(C1947,""[A-Z]{2,}"")"),"RCL")</f>
        <v>RCL</v>
      </c>
      <c r="E1947" s="3" t="s">
        <v>44</v>
      </c>
      <c r="F1947" s="3" t="s">
        <v>61</v>
      </c>
      <c r="G1947" s="3" t="s">
        <v>12</v>
      </c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</row>
    <row r="1948">
      <c r="A1948" s="4">
        <v>45275.0</v>
      </c>
      <c r="B1948" s="5" t="s">
        <v>3777</v>
      </c>
      <c r="C1948" s="3" t="s">
        <v>3778</v>
      </c>
      <c r="D1948" s="3" t="str">
        <f>IFERROR(__xludf.DUMMYFUNCTION("REGEXEXTRACT(C1948,""[A-Z]{2,}"")"),"SABUY")</f>
        <v>SABUY</v>
      </c>
      <c r="E1948" s="3" t="s">
        <v>25</v>
      </c>
      <c r="F1948" s="3" t="s">
        <v>439</v>
      </c>
      <c r="G1948" s="3" t="s">
        <v>12</v>
      </c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</row>
    <row r="1949">
      <c r="A1949" s="4">
        <v>45275.0</v>
      </c>
      <c r="B1949" s="5" t="s">
        <v>3779</v>
      </c>
      <c r="C1949" s="3" t="s">
        <v>3780</v>
      </c>
      <c r="D1949" s="3" t="str">
        <f>IFERROR(__xludf.DUMMYFUNCTION("REGEXEXTRACT(C1949,""[A-Z]{2,}"")"),"IRPC")</f>
        <v>IRPC</v>
      </c>
      <c r="E1949" s="3" t="s">
        <v>752</v>
      </c>
      <c r="F1949" s="3" t="s">
        <v>753</v>
      </c>
      <c r="G1949" s="3" t="s">
        <v>17</v>
      </c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>
      <c r="A1950" s="4">
        <v>45274.0</v>
      </c>
      <c r="B1950" s="5" t="s">
        <v>3781</v>
      </c>
      <c r="C1950" s="3" t="s">
        <v>3782</v>
      </c>
      <c r="D1950" s="3" t="str">
        <f>IFERROR(__xludf.DUMMYFUNCTION("REGEXEXTRACT(C1950,""[A-Z]{2,}"")"),"TIDLOR")</f>
        <v>TIDLOR</v>
      </c>
      <c r="E1950" s="3" t="s">
        <v>752</v>
      </c>
      <c r="F1950" s="3" t="s">
        <v>753</v>
      </c>
      <c r="G1950" s="3" t="s">
        <v>17</v>
      </c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</row>
    <row r="1951">
      <c r="A1951" s="4">
        <v>45274.0</v>
      </c>
      <c r="B1951" s="5" t="s">
        <v>3783</v>
      </c>
      <c r="C1951" s="3" t="s">
        <v>3784</v>
      </c>
      <c r="D1951" s="3" t="str">
        <f>IFERROR(__xludf.DUMMYFUNCTION("REGEXEXTRACT(C1951,""[A-Z]{2,}"")"),"MGI")</f>
        <v>MGI</v>
      </c>
      <c r="E1951" s="3" t="s">
        <v>44</v>
      </c>
      <c r="F1951" s="3" t="s">
        <v>63</v>
      </c>
      <c r="G1951" s="3" t="s">
        <v>12</v>
      </c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</row>
    <row r="1952">
      <c r="A1952" s="4">
        <v>45274.0</v>
      </c>
      <c r="B1952" s="5" t="s">
        <v>3783</v>
      </c>
      <c r="C1952" s="3" t="s">
        <v>3784</v>
      </c>
      <c r="D1952" s="3" t="str">
        <f>IFERROR(__xludf.DUMMYFUNCTION("REGEXEXTRACT(C1952,""[A-Z]{2,}"")"),"MGI")</f>
        <v>MGI</v>
      </c>
      <c r="E1952" s="3" t="s">
        <v>47</v>
      </c>
      <c r="F1952" s="3" t="s">
        <v>3785</v>
      </c>
      <c r="G1952" s="3" t="s">
        <v>12</v>
      </c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</row>
    <row r="1953">
      <c r="A1953" s="4">
        <v>45273.0</v>
      </c>
      <c r="B1953" s="5" t="s">
        <v>3786</v>
      </c>
      <c r="C1953" s="3" t="s">
        <v>3787</v>
      </c>
      <c r="D1953" s="3" t="str">
        <f>IFERROR(__xludf.DUMMYFUNCTION("REGEXEXTRACT(C1953,""[A-Z]{2,}"")"),"JMT")</f>
        <v>JMT</v>
      </c>
      <c r="E1953" s="3" t="s">
        <v>752</v>
      </c>
      <c r="F1953" s="3" t="s">
        <v>753</v>
      </c>
      <c r="G1953" s="3" t="s">
        <v>12</v>
      </c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>
      <c r="A1954" s="4">
        <v>45273.0</v>
      </c>
      <c r="B1954" s="5" t="s">
        <v>3788</v>
      </c>
      <c r="C1954" s="3" t="s">
        <v>3789</v>
      </c>
      <c r="D1954" s="3" t="str">
        <f>IFERROR(__xludf.DUMMYFUNCTION("REGEXEXTRACT(C1954,""[A-Z]{2,}"")"),"JAS")</f>
        <v>JAS</v>
      </c>
      <c r="E1954" s="3" t="s">
        <v>44</v>
      </c>
      <c r="F1954" s="3" t="s">
        <v>124</v>
      </c>
      <c r="G1954" s="3" t="s">
        <v>84</v>
      </c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</row>
    <row r="1955">
      <c r="A1955" s="4">
        <v>45273.0</v>
      </c>
      <c r="B1955" s="5" t="s">
        <v>3788</v>
      </c>
      <c r="C1955" s="3" t="s">
        <v>3789</v>
      </c>
      <c r="D1955" s="3" t="str">
        <f>IFERROR(__xludf.DUMMYFUNCTION("REGEXEXTRACT(C1955,""[A-Z]{2,}"")"),"JAS")</f>
        <v>JAS</v>
      </c>
      <c r="E1955" s="3" t="s">
        <v>46</v>
      </c>
      <c r="F1955" s="3" t="s">
        <v>55</v>
      </c>
      <c r="G1955" s="3" t="s">
        <v>84</v>
      </c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</row>
    <row r="1956">
      <c r="A1956" s="4">
        <v>45273.0</v>
      </c>
      <c r="B1956" s="5" t="s">
        <v>3790</v>
      </c>
      <c r="C1956" s="3" t="s">
        <v>3791</v>
      </c>
      <c r="D1956" s="3" t="str">
        <f>IFERROR(__xludf.DUMMYFUNCTION("REGEXEXTRACT(C1956,""[A-Z]{2,}"")"),"EGCO")</f>
        <v>EGCO</v>
      </c>
      <c r="E1956" s="3" t="s">
        <v>477</v>
      </c>
      <c r="F1956" s="3" t="s">
        <v>1592</v>
      </c>
      <c r="G1956" s="3" t="s">
        <v>12</v>
      </c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</row>
    <row r="1957">
      <c r="A1957" s="4">
        <v>45272.0</v>
      </c>
      <c r="B1957" s="5" t="s">
        <v>3792</v>
      </c>
      <c r="C1957" s="3" t="s">
        <v>3793</v>
      </c>
      <c r="D1957" s="3" t="str">
        <f>IFERROR(__xludf.DUMMYFUNCTION("REGEXEXTRACT(C1957,""[A-Z]{2,}"")"),"BJC")</f>
        <v>BJC</v>
      </c>
      <c r="E1957" s="3" t="s">
        <v>752</v>
      </c>
      <c r="F1957" s="3" t="s">
        <v>753</v>
      </c>
      <c r="G1957" s="3" t="s">
        <v>17</v>
      </c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</row>
    <row r="1958">
      <c r="A1958" s="4">
        <v>45272.0</v>
      </c>
      <c r="B1958" s="5" t="s">
        <v>3794</v>
      </c>
      <c r="C1958" s="3" t="s">
        <v>3795</v>
      </c>
      <c r="D1958" s="3" t="str">
        <f>IFERROR(__xludf.DUMMYFUNCTION("REGEXEXTRACT(C1958,""[A-Z]{2,}"")"),"CPF")</f>
        <v>CPF</v>
      </c>
      <c r="E1958" s="3" t="s">
        <v>519</v>
      </c>
      <c r="F1958" s="3" t="s">
        <v>3796</v>
      </c>
      <c r="G1958" s="3" t="s">
        <v>12</v>
      </c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</row>
    <row r="1959">
      <c r="A1959" s="4">
        <v>45272.0</v>
      </c>
      <c r="B1959" s="5" t="s">
        <v>3797</v>
      </c>
      <c r="C1959" s="3" t="s">
        <v>3798</v>
      </c>
      <c r="D1959" s="3" t="str">
        <f>IFERROR(__xludf.DUMMYFUNCTION("REGEXEXTRACT(C1959,""[A-Z]{2,}"")"),"SINGER")</f>
        <v>SINGER</v>
      </c>
      <c r="E1959" s="3" t="s">
        <v>44</v>
      </c>
      <c r="F1959" s="3" t="s">
        <v>124</v>
      </c>
      <c r="G1959" s="3" t="s">
        <v>84</v>
      </c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>
      <c r="A1960" s="4">
        <v>45272.0</v>
      </c>
      <c r="B1960" s="5" t="s">
        <v>3797</v>
      </c>
      <c r="C1960" s="3" t="s">
        <v>3798</v>
      </c>
      <c r="D1960" s="3" t="str">
        <f>IFERROR(__xludf.DUMMYFUNCTION("REGEXEXTRACT(C1960,""[A-Z]{2,}"")"),"SINGER")</f>
        <v>SINGER</v>
      </c>
      <c r="E1960" s="3" t="s">
        <v>44</v>
      </c>
      <c r="F1960" s="3" t="s">
        <v>83</v>
      </c>
      <c r="G1960" s="3" t="s">
        <v>84</v>
      </c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</row>
    <row r="1961">
      <c r="A1961" s="4">
        <v>45272.0</v>
      </c>
      <c r="B1961" s="5" t="s">
        <v>3799</v>
      </c>
      <c r="C1961" s="3" t="s">
        <v>3800</v>
      </c>
      <c r="D1961" s="3" t="str">
        <f>IFERROR(__xludf.DUMMYFUNCTION("REGEXEXTRACT(C1961,""[A-Z]{2,}"")"),"JKN")</f>
        <v>JKN</v>
      </c>
      <c r="E1961" s="3" t="s">
        <v>209</v>
      </c>
      <c r="F1961" s="3" t="s">
        <v>268</v>
      </c>
      <c r="G1961" s="3" t="s">
        <v>84</v>
      </c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>
      <c r="A1962" s="4">
        <v>45268.0</v>
      </c>
      <c r="B1962" s="5" t="s">
        <v>3801</v>
      </c>
      <c r="C1962" s="3" t="s">
        <v>3802</v>
      </c>
      <c r="D1962" s="3" t="str">
        <f>IFERROR(__xludf.DUMMYFUNCTION("REGEXEXTRACT(C1962,""[A-Z]{2,}"")"),"HANA")</f>
        <v>HANA</v>
      </c>
      <c r="E1962" s="3" t="s">
        <v>752</v>
      </c>
      <c r="F1962" s="3" t="s">
        <v>753</v>
      </c>
      <c r="G1962" s="3" t="s">
        <v>17</v>
      </c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</row>
    <row r="1963">
      <c r="A1963" s="4">
        <v>45268.0</v>
      </c>
      <c r="B1963" s="5" t="s">
        <v>3803</v>
      </c>
      <c r="C1963" s="3" t="s">
        <v>3804</v>
      </c>
      <c r="D1963" s="3" t="str">
        <f>IFERROR(__xludf.DUMMYFUNCTION("REGEXEXTRACT(C1963,""[A-Z]{2,}"")"),"ITD")</f>
        <v>ITD</v>
      </c>
      <c r="E1963" s="3" t="s">
        <v>44</v>
      </c>
      <c r="F1963" s="3" t="s">
        <v>83</v>
      </c>
      <c r="G1963" s="3" t="s">
        <v>84</v>
      </c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</row>
    <row r="1964">
      <c r="A1964" s="4">
        <v>45267.0</v>
      </c>
      <c r="B1964" s="5" t="s">
        <v>3805</v>
      </c>
      <c r="C1964" s="3" t="s">
        <v>3806</v>
      </c>
      <c r="D1964" s="3" t="str">
        <f>IFERROR(__xludf.DUMMYFUNCTION("REGEXEXTRACT(C1964,""[A-Z]{2,}"")"),"BANPU")</f>
        <v>BANPU</v>
      </c>
      <c r="E1964" s="3" t="s">
        <v>752</v>
      </c>
      <c r="F1964" s="3" t="s">
        <v>753</v>
      </c>
      <c r="G1964" s="3" t="s">
        <v>17</v>
      </c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</row>
    <row r="1965">
      <c r="A1965" s="4">
        <v>45267.0</v>
      </c>
      <c r="B1965" s="5" t="s">
        <v>3807</v>
      </c>
      <c r="C1965" s="3" t="s">
        <v>3808</v>
      </c>
      <c r="D1965" s="3" t="str">
        <f>IFERROR(__xludf.DUMMYFUNCTION("REGEXEXTRACT(C1965,""[A-Z]{2,}"")"),"MASTER")</f>
        <v>MASTER</v>
      </c>
      <c r="E1965" s="3" t="s">
        <v>141</v>
      </c>
      <c r="F1965" s="3" t="s">
        <v>37</v>
      </c>
      <c r="G1965" s="3" t="s">
        <v>12</v>
      </c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</row>
    <row r="1966">
      <c r="A1966" s="4">
        <v>45267.0</v>
      </c>
      <c r="B1966" s="5" t="s">
        <v>3807</v>
      </c>
      <c r="C1966" s="3" t="s">
        <v>3808</v>
      </c>
      <c r="D1966" s="3" t="str">
        <f>IFERROR(__xludf.DUMMYFUNCTION("REGEXEXTRACT(C1966,""[A-Z]{2,}"")"),"MASTER")</f>
        <v>MASTER</v>
      </c>
      <c r="E1966" s="3" t="s">
        <v>477</v>
      </c>
      <c r="F1966" s="3" t="s">
        <v>299</v>
      </c>
      <c r="G1966" s="3" t="s">
        <v>12</v>
      </c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>
      <c r="A1967" s="4">
        <v>45267.0</v>
      </c>
      <c r="B1967" s="5" t="s">
        <v>3809</v>
      </c>
      <c r="C1967" s="3" t="s">
        <v>3810</v>
      </c>
      <c r="D1967" s="3" t="str">
        <f>IFERROR(__xludf.DUMMYFUNCTION("REGEXEXTRACT(C1967,""[A-Z]{2,}"")"),"JKN")</f>
        <v>JKN</v>
      </c>
      <c r="E1967" s="3" t="s">
        <v>353</v>
      </c>
      <c r="F1967" s="3" t="s">
        <v>366</v>
      </c>
      <c r="G1967" s="3" t="s">
        <v>84</v>
      </c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</row>
    <row r="1968">
      <c r="A1968" s="4">
        <v>45267.0</v>
      </c>
      <c r="B1968" s="5" t="s">
        <v>3811</v>
      </c>
      <c r="C1968" s="3" t="s">
        <v>3812</v>
      </c>
      <c r="D1968" s="3" t="str">
        <f>IFERROR(__xludf.DUMMYFUNCTION("REGEXEXTRACT(C1968,""[A-Z]{2,}"")"),"JKN")</f>
        <v>JKN</v>
      </c>
      <c r="E1968" s="3" t="s">
        <v>867</v>
      </c>
      <c r="F1968" s="3" t="s">
        <v>268</v>
      </c>
      <c r="G1968" s="3" t="s">
        <v>84</v>
      </c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>
      <c r="A1969" s="4">
        <v>45266.0</v>
      </c>
      <c r="B1969" s="5" t="s">
        <v>3813</v>
      </c>
      <c r="C1969" s="3" t="s">
        <v>3814</v>
      </c>
      <c r="D1969" s="3" t="str">
        <f>IFERROR(__xludf.DUMMYFUNCTION("REGEXEXTRACT(C1969,""[A-Z]{2,}"")"),"PSL")</f>
        <v>PSL</v>
      </c>
      <c r="E1969" s="3" t="s">
        <v>3815</v>
      </c>
      <c r="F1969" s="3" t="s">
        <v>753</v>
      </c>
      <c r="G1969" s="3" t="s">
        <v>17</v>
      </c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</row>
    <row r="1970">
      <c r="A1970" s="4">
        <v>45266.0</v>
      </c>
      <c r="B1970" s="5" t="s">
        <v>3816</v>
      </c>
      <c r="C1970" s="3" t="s">
        <v>3817</v>
      </c>
      <c r="D1970" s="3" t="s">
        <v>765</v>
      </c>
      <c r="E1970" s="3" t="s">
        <v>44</v>
      </c>
      <c r="F1970" s="3" t="s">
        <v>2901</v>
      </c>
      <c r="G1970" s="3" t="s">
        <v>12</v>
      </c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</row>
    <row r="1971">
      <c r="A1971" s="4">
        <v>45266.0</v>
      </c>
      <c r="B1971" s="5" t="s">
        <v>3818</v>
      </c>
      <c r="C1971" s="3" t="s">
        <v>3819</v>
      </c>
      <c r="D1971" s="3" t="str">
        <f>IFERROR(__xludf.DUMMYFUNCTION("REGEXEXTRACT(C1971,""[A-Z]{2,}"")"),"BGRIM")</f>
        <v>BGRIM</v>
      </c>
      <c r="E1971" s="3" t="s">
        <v>477</v>
      </c>
      <c r="F1971" s="3" t="s">
        <v>299</v>
      </c>
      <c r="G1971" s="3" t="s">
        <v>12</v>
      </c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>
      <c r="A1972" s="4">
        <v>45266.0</v>
      </c>
      <c r="B1972" s="5" t="s">
        <v>3820</v>
      </c>
      <c r="C1972" s="3" t="s">
        <v>3821</v>
      </c>
      <c r="D1972" s="3" t="str">
        <f>IFERROR(__xludf.DUMMYFUNCTION("REGEXEXTRACT(C1972,""[A-Z]{2,}"")"),"ASAP")</f>
        <v>ASAP</v>
      </c>
      <c r="E1972" s="3" t="s">
        <v>44</v>
      </c>
      <c r="F1972" s="3" t="s">
        <v>63</v>
      </c>
      <c r="G1972" s="3" t="s">
        <v>12</v>
      </c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</row>
    <row r="1973">
      <c r="A1973" s="4">
        <v>45266.0</v>
      </c>
      <c r="B1973" s="5" t="s">
        <v>3820</v>
      </c>
      <c r="C1973" s="3" t="s">
        <v>3821</v>
      </c>
      <c r="D1973" s="3" t="str">
        <f>IFERROR(__xludf.DUMMYFUNCTION("REGEXEXTRACT(C1973,""[A-Z]{2,}"")"),"ASAP")</f>
        <v>ASAP</v>
      </c>
      <c r="E1973" s="3" t="s">
        <v>338</v>
      </c>
      <c r="F1973" s="3" t="s">
        <v>35</v>
      </c>
      <c r="G1973" s="3" t="s">
        <v>12</v>
      </c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</row>
    <row r="1974">
      <c r="A1974" s="4">
        <v>45266.0</v>
      </c>
      <c r="B1974" s="5" t="s">
        <v>3820</v>
      </c>
      <c r="C1974" s="3" t="s">
        <v>3821</v>
      </c>
      <c r="D1974" s="3" t="str">
        <f>IFERROR(__xludf.DUMMYFUNCTION("REGEXEXTRACT(C1974,""[A-Z]{2,}"")"),"ASAP")</f>
        <v>ASAP</v>
      </c>
      <c r="E1974" s="3" t="s">
        <v>47</v>
      </c>
      <c r="F1974" s="3" t="s">
        <v>530</v>
      </c>
      <c r="G1974" s="3" t="s">
        <v>12</v>
      </c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</row>
    <row r="1975">
      <c r="A1975" s="4">
        <v>45264.0</v>
      </c>
      <c r="B1975" s="5" t="s">
        <v>3822</v>
      </c>
      <c r="C1975" s="3" t="s">
        <v>3823</v>
      </c>
      <c r="D1975" s="3" t="str">
        <f>IFERROR(__xludf.DUMMYFUNCTION("REGEXEXTRACT(C1975,""[A-Z]{2,}"")"),"TTA")</f>
        <v>TTA</v>
      </c>
      <c r="E1975" s="3" t="s">
        <v>44</v>
      </c>
      <c r="F1975" s="3" t="s">
        <v>63</v>
      </c>
      <c r="G1975" s="3" t="s">
        <v>12</v>
      </c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</row>
    <row r="1976">
      <c r="A1976" s="4">
        <v>45264.0</v>
      </c>
      <c r="B1976" s="5" t="s">
        <v>3822</v>
      </c>
      <c r="C1976" s="3" t="s">
        <v>3823</v>
      </c>
      <c r="D1976" s="3" t="str">
        <f>IFERROR(__xludf.DUMMYFUNCTION("REGEXEXTRACT(C1976,""[A-Z]{2,}"")"),"TTA")</f>
        <v>TTA</v>
      </c>
      <c r="E1976" s="3" t="s">
        <v>1215</v>
      </c>
      <c r="F1976" s="3" t="s">
        <v>161</v>
      </c>
      <c r="G1976" s="3" t="s">
        <v>12</v>
      </c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>
      <c r="A1977" s="4">
        <v>45264.0</v>
      </c>
      <c r="B1977" s="5" t="s">
        <v>3822</v>
      </c>
      <c r="C1977" s="3" t="s">
        <v>3823</v>
      </c>
      <c r="D1977" s="3" t="str">
        <f>IFERROR(__xludf.DUMMYFUNCTION("REGEXEXTRACT(C1977,""[A-Z]{2,}"")"),"TTA")</f>
        <v>TTA</v>
      </c>
      <c r="E1977" s="3" t="s">
        <v>70</v>
      </c>
      <c r="F1977" s="3" t="s">
        <v>47</v>
      </c>
      <c r="G1977" s="3" t="s">
        <v>12</v>
      </c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</row>
    <row r="1978">
      <c r="A1978" s="4">
        <v>45261.0</v>
      </c>
      <c r="B1978" s="5" t="s">
        <v>3824</v>
      </c>
      <c r="C1978" s="3" t="s">
        <v>3825</v>
      </c>
      <c r="D1978" s="3" t="str">
        <f>IFERROR(__xludf.DUMMYFUNCTION("REGEXEXTRACT(C1978,""[A-Z]{2,}"")"),"TKC")</f>
        <v>TKC</v>
      </c>
      <c r="E1978" s="3" t="s">
        <v>1643</v>
      </c>
      <c r="F1978" s="3" t="s">
        <v>753</v>
      </c>
      <c r="G1978" s="3" t="s">
        <v>17</v>
      </c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</row>
    <row r="1979">
      <c r="A1979" s="4">
        <v>45261.0</v>
      </c>
      <c r="B1979" s="5" t="s">
        <v>3826</v>
      </c>
      <c r="C1979" s="3" t="s">
        <v>3827</v>
      </c>
      <c r="D1979" s="3" t="str">
        <f>IFERROR(__xludf.DUMMYFUNCTION("REGEXEXTRACT(C1979,""[A-Z]{2,}"")"),"CPAXT")</f>
        <v>CPAXT</v>
      </c>
      <c r="E1979" s="3" t="s">
        <v>2179</v>
      </c>
      <c r="F1979" s="3" t="s">
        <v>268</v>
      </c>
      <c r="G1979" s="3" t="s">
        <v>17</v>
      </c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</row>
    <row r="1980">
      <c r="A1980" s="4">
        <v>45260.0</v>
      </c>
      <c r="B1980" s="5" t="s">
        <v>3828</v>
      </c>
      <c r="C1980" s="3" t="s">
        <v>3829</v>
      </c>
      <c r="D1980" s="3" t="str">
        <f>IFERROR(__xludf.DUMMYFUNCTION("REGEXEXTRACT(C1980,""[A-Z]{2,}"")"),"BGRIM")</f>
        <v>BGRIM</v>
      </c>
      <c r="E1980" s="3" t="s">
        <v>752</v>
      </c>
      <c r="F1980" s="3" t="s">
        <v>753</v>
      </c>
      <c r="G1980" s="3" t="s">
        <v>17</v>
      </c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</row>
    <row r="1981">
      <c r="A1981" s="4">
        <v>45260.0</v>
      </c>
      <c r="B1981" s="5" t="s">
        <v>3830</v>
      </c>
      <c r="C1981" s="3" t="s">
        <v>3831</v>
      </c>
      <c r="D1981" s="3" t="str">
        <f>IFERROR(__xludf.DUMMYFUNCTION("REGEXEXTRACT(C1981,""[A-Z]{2,}"")"),"CPAXT")</f>
        <v>CPAXT</v>
      </c>
      <c r="E1981" s="3" t="s">
        <v>41</v>
      </c>
      <c r="F1981" s="3" t="s">
        <v>109</v>
      </c>
      <c r="G1981" s="3" t="s">
        <v>17</v>
      </c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</row>
    <row r="1982">
      <c r="A1982" s="4">
        <v>45260.0</v>
      </c>
      <c r="B1982" s="5" t="s">
        <v>3832</v>
      </c>
      <c r="C1982" s="3" t="s">
        <v>3833</v>
      </c>
      <c r="D1982" s="3" t="str">
        <f>IFERROR(__xludf.DUMMYFUNCTION("REGEXEXTRACT(C1982,""[A-Z]{2,}"")"),"RATCH")</f>
        <v>RATCH</v>
      </c>
      <c r="E1982" s="3" t="s">
        <v>44</v>
      </c>
      <c r="F1982" s="3" t="s">
        <v>124</v>
      </c>
      <c r="G1982" s="3" t="s">
        <v>84</v>
      </c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</row>
    <row r="1983">
      <c r="A1983" s="4">
        <v>45260.0</v>
      </c>
      <c r="B1983" s="5" t="s">
        <v>3832</v>
      </c>
      <c r="C1983" s="3" t="s">
        <v>3833</v>
      </c>
      <c r="D1983" s="3" t="str">
        <f>IFERROR(__xludf.DUMMYFUNCTION("REGEXEXTRACT(C1983,""[A-Z]{2,}"")"),"RATCH")</f>
        <v>RATCH</v>
      </c>
      <c r="E1983" s="3" t="s">
        <v>44</v>
      </c>
      <c r="F1983" s="3" t="s">
        <v>83</v>
      </c>
      <c r="G1983" s="3" t="s">
        <v>84</v>
      </c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</row>
    <row r="1984">
      <c r="A1984" s="4">
        <v>45260.0</v>
      </c>
      <c r="B1984" s="5" t="s">
        <v>3834</v>
      </c>
      <c r="C1984" s="3" t="s">
        <v>3835</v>
      </c>
      <c r="D1984" s="3" t="str">
        <f>IFERROR(__xludf.DUMMYFUNCTION("REGEXEXTRACT(C1984,""[A-Z]{2,}"")"),"JKN")</f>
        <v>JKN</v>
      </c>
      <c r="E1984" s="3" t="s">
        <v>3836</v>
      </c>
      <c r="F1984" s="3" t="s">
        <v>1142</v>
      </c>
      <c r="G1984" s="3" t="s">
        <v>17</v>
      </c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</row>
    <row r="1985">
      <c r="A1985" s="4">
        <v>45260.0</v>
      </c>
      <c r="B1985" s="5" t="s">
        <v>3837</v>
      </c>
      <c r="C1985" s="3" t="s">
        <v>3838</v>
      </c>
      <c r="D1985" s="3" t="str">
        <f>IFERROR(__xludf.DUMMYFUNCTION("REGEXEXTRACT(C1985,""[A-Z]{2,}"")"),"JAS")</f>
        <v>JAS</v>
      </c>
      <c r="E1985" s="3" t="s">
        <v>44</v>
      </c>
      <c r="F1985" s="3" t="s">
        <v>135</v>
      </c>
      <c r="G1985" s="3" t="s">
        <v>12</v>
      </c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</row>
    <row r="1986">
      <c r="A1986" s="4">
        <v>45259.0</v>
      </c>
      <c r="B1986" s="5" t="s">
        <v>3839</v>
      </c>
      <c r="C1986" s="3" t="s">
        <v>3840</v>
      </c>
      <c r="D1986" s="3" t="str">
        <f>IFERROR(__xludf.DUMMYFUNCTION("REGEXEXTRACT(C1986,""[A-Z]{2,}"")"),"BGRIM")</f>
        <v>BGRIM</v>
      </c>
      <c r="E1986" s="3" t="s">
        <v>1643</v>
      </c>
      <c r="F1986" s="3" t="s">
        <v>753</v>
      </c>
      <c r="G1986" s="3" t="s">
        <v>17</v>
      </c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</row>
    <row r="1987">
      <c r="A1987" s="4">
        <v>45259.0</v>
      </c>
      <c r="B1987" s="5" t="s">
        <v>3841</v>
      </c>
      <c r="C1987" s="3" t="s">
        <v>3842</v>
      </c>
      <c r="D1987" s="3" t="str">
        <f>IFERROR(__xludf.DUMMYFUNCTION("REGEXEXTRACT(C1987,""[A-Z]{2,}"")"),"JKN")</f>
        <v>JKN</v>
      </c>
      <c r="E1987" s="3" t="s">
        <v>278</v>
      </c>
      <c r="F1987" s="3" t="s">
        <v>2038</v>
      </c>
      <c r="G1987" s="3" t="s">
        <v>84</v>
      </c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</row>
    <row r="1988">
      <c r="A1988" s="4">
        <v>45259.0</v>
      </c>
      <c r="B1988" s="5" t="s">
        <v>3841</v>
      </c>
      <c r="C1988" s="3" t="s">
        <v>3842</v>
      </c>
      <c r="D1988" s="3" t="str">
        <f>IFERROR(__xludf.DUMMYFUNCTION("REGEXEXTRACT(C1988,""[A-Z]{2,}"")"),"JKN")</f>
        <v>JKN</v>
      </c>
      <c r="E1988" s="3" t="s">
        <v>129</v>
      </c>
      <c r="F1988" s="3" t="s">
        <v>1803</v>
      </c>
      <c r="G1988" s="3" t="s">
        <v>84</v>
      </c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</row>
    <row r="1989">
      <c r="A1989" s="4">
        <v>45259.0</v>
      </c>
      <c r="B1989" s="5" t="s">
        <v>3843</v>
      </c>
      <c r="C1989" s="3" t="s">
        <v>3844</v>
      </c>
      <c r="D1989" s="3" t="str">
        <f>IFERROR(__xludf.DUMMYFUNCTION("REGEXEXTRACT(C1989,""[A-Z]{2,}"")"),"JKN")</f>
        <v>JKN</v>
      </c>
      <c r="E1989" s="3" t="s">
        <v>3836</v>
      </c>
      <c r="F1989" s="3" t="s">
        <v>1142</v>
      </c>
      <c r="G1989" s="3" t="s">
        <v>17</v>
      </c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</row>
    <row r="1990">
      <c r="A1990" s="4">
        <v>45259.0</v>
      </c>
      <c r="B1990" s="5" t="s">
        <v>3843</v>
      </c>
      <c r="C1990" s="3" t="s">
        <v>3844</v>
      </c>
      <c r="D1990" s="3" t="str">
        <f>IFERROR(__xludf.DUMMYFUNCTION("REGEXEXTRACT(C1990,""[A-Z]{2,}"")"),"JKN")</f>
        <v>JKN</v>
      </c>
      <c r="E1990" s="3" t="s">
        <v>3845</v>
      </c>
      <c r="F1990" s="3" t="s">
        <v>3846</v>
      </c>
      <c r="G1990" s="3" t="s">
        <v>17</v>
      </c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</row>
    <row r="1991">
      <c r="A1991" s="4">
        <v>45258.0</v>
      </c>
      <c r="B1991" s="5" t="s">
        <v>3847</v>
      </c>
      <c r="C1991" s="3" t="s">
        <v>3848</v>
      </c>
      <c r="D1991" s="3" t="str">
        <f>IFERROR(__xludf.DUMMYFUNCTION("REGEXEXTRACT(C1991,""[A-Z]{2,}"")"),"CPAXT")</f>
        <v>CPAXT</v>
      </c>
      <c r="E1991" s="3" t="s">
        <v>44</v>
      </c>
      <c r="F1991" s="3" t="s">
        <v>83</v>
      </c>
      <c r="G1991" s="3" t="s">
        <v>84</v>
      </c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</row>
    <row r="1992">
      <c r="A1992" s="4">
        <v>45254.0</v>
      </c>
      <c r="B1992" s="5" t="s">
        <v>3849</v>
      </c>
      <c r="C1992" s="3" t="s">
        <v>3850</v>
      </c>
      <c r="D1992" s="3" t="str">
        <f>IFERROR(__xludf.DUMMYFUNCTION("REGEXEXTRACT(C1992,""[A-Z]{2,}"")"),"AOT")</f>
        <v>AOT</v>
      </c>
      <c r="E1992" s="3"/>
      <c r="F1992" s="3" t="s">
        <v>124</v>
      </c>
      <c r="G1992" s="3" t="s">
        <v>84</v>
      </c>
      <c r="H1992" s="3" t="s">
        <v>44</v>
      </c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</row>
    <row r="1993">
      <c r="A1993" s="4">
        <v>45254.0</v>
      </c>
      <c r="B1993" s="5" t="s">
        <v>3851</v>
      </c>
      <c r="C1993" s="3" t="s">
        <v>3852</v>
      </c>
      <c r="D1993" s="3" t="str">
        <f>IFERROR(__xludf.DUMMYFUNCTION("REGEXEXTRACT(C1993,""[A-Z]{2,}"")"),"BGRIM")</f>
        <v>BGRIM</v>
      </c>
      <c r="E1993" s="3" t="s">
        <v>1643</v>
      </c>
      <c r="F1993" s="3" t="s">
        <v>753</v>
      </c>
      <c r="G1993" s="3" t="s">
        <v>17</v>
      </c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</row>
    <row r="1994">
      <c r="A1994" s="4">
        <v>45254.0</v>
      </c>
      <c r="B1994" s="5" t="s">
        <v>3853</v>
      </c>
      <c r="C1994" s="3" t="s">
        <v>3854</v>
      </c>
      <c r="D1994" s="3" t="str">
        <f>IFERROR(__xludf.DUMMYFUNCTION("REGEXEXTRACT(C1994,""[A-Z]{2,}"")"),"BPP")</f>
        <v>BPP</v>
      </c>
      <c r="E1994" s="3"/>
      <c r="F1994" s="3" t="s">
        <v>63</v>
      </c>
      <c r="G1994" s="3" t="s">
        <v>12</v>
      </c>
      <c r="H1994" s="3" t="s">
        <v>44</v>
      </c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</row>
    <row r="1995">
      <c r="A1995" s="4">
        <v>45253.0</v>
      </c>
      <c r="B1995" s="5" t="s">
        <v>3855</v>
      </c>
      <c r="C1995" s="3" t="s">
        <v>3856</v>
      </c>
      <c r="D1995" s="3" t="str">
        <f>IFERROR(__xludf.DUMMYFUNCTION("REGEXEXTRACT(C1995,""[A-Z]{2,}"")"),"AOT")</f>
        <v>AOT</v>
      </c>
      <c r="E1995" s="3" t="s">
        <v>44</v>
      </c>
      <c r="F1995" s="3" t="s">
        <v>124</v>
      </c>
      <c r="G1995" s="3" t="s">
        <v>84</v>
      </c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</row>
    <row r="1996">
      <c r="A1996" s="4">
        <v>45253.0</v>
      </c>
      <c r="B1996" s="5" t="s">
        <v>3855</v>
      </c>
      <c r="C1996" s="3" t="s">
        <v>3856</v>
      </c>
      <c r="D1996" s="3" t="str">
        <f>IFERROR(__xludf.DUMMYFUNCTION("REGEXEXTRACT(C1996,""[A-Z]{2,}"")"),"AOT")</f>
        <v>AOT</v>
      </c>
      <c r="E1996" s="3" t="s">
        <v>3857</v>
      </c>
      <c r="F1996" s="3" t="s">
        <v>86</v>
      </c>
      <c r="G1996" s="3" t="s">
        <v>84</v>
      </c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</row>
    <row r="1997">
      <c r="A1997" s="4">
        <v>45253.0</v>
      </c>
      <c r="B1997" s="5" t="s">
        <v>3855</v>
      </c>
      <c r="C1997" s="3" t="s">
        <v>3856</v>
      </c>
      <c r="D1997" s="3" t="str">
        <f>IFERROR(__xludf.DUMMYFUNCTION("REGEXEXTRACT(C1997,""[A-Z]{2,}"")"),"AOT")</f>
        <v>AOT</v>
      </c>
      <c r="E1997" s="3" t="s">
        <v>426</v>
      </c>
      <c r="F1997" s="3" t="s">
        <v>567</v>
      </c>
      <c r="G1997" s="3" t="s">
        <v>84</v>
      </c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</row>
    <row r="1998">
      <c r="A1998" s="4">
        <v>45253.0</v>
      </c>
      <c r="B1998" s="5" t="s">
        <v>3858</v>
      </c>
      <c r="C1998" s="3" t="s">
        <v>3859</v>
      </c>
      <c r="D1998" s="3" t="str">
        <f>IFERROR(__xludf.DUMMYFUNCTION("REGEXEXTRACT(C1998,""[A-Z]{2,}"")"),"OR")</f>
        <v>OR</v>
      </c>
      <c r="E1998" s="3" t="s">
        <v>141</v>
      </c>
      <c r="F1998" s="3" t="s">
        <v>303</v>
      </c>
      <c r="G1998" s="3" t="s">
        <v>12</v>
      </c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</row>
    <row r="1999">
      <c r="A1999" s="4">
        <v>45253.0</v>
      </c>
      <c r="B1999" s="5" t="s">
        <v>3858</v>
      </c>
      <c r="C1999" s="3" t="s">
        <v>3859</v>
      </c>
      <c r="D1999" s="3" t="str">
        <f>IFERROR(__xludf.DUMMYFUNCTION("REGEXEXTRACT(C1999,""[A-Z]{2,}"")"),"OR")</f>
        <v>OR</v>
      </c>
      <c r="E1999" s="3" t="s">
        <v>331</v>
      </c>
      <c r="F1999" s="3" t="s">
        <v>37</v>
      </c>
      <c r="G1999" s="3" t="s">
        <v>12</v>
      </c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</row>
    <row r="2000">
      <c r="A2000" s="4">
        <v>45253.0</v>
      </c>
      <c r="B2000" s="5" t="s">
        <v>3860</v>
      </c>
      <c r="C2000" s="3" t="s">
        <v>3861</v>
      </c>
      <c r="D2000" s="3" t="str">
        <f>IFERROR(__xludf.DUMMYFUNCTION("REGEXEXTRACT(C2000,""[A-Z]{2,}"")"),"SCGD")</f>
        <v>SCGD</v>
      </c>
      <c r="E2000" s="3" t="s">
        <v>44</v>
      </c>
      <c r="F2000" s="3" t="s">
        <v>3862</v>
      </c>
      <c r="G2000" s="3" t="s">
        <v>17</v>
      </c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</row>
    <row r="2001">
      <c r="A2001" s="4">
        <v>45253.0</v>
      </c>
      <c r="B2001" s="5" t="s">
        <v>3863</v>
      </c>
      <c r="C2001" s="3" t="s">
        <v>3864</v>
      </c>
      <c r="D2001" s="3" t="str">
        <f>IFERROR(__xludf.DUMMYFUNCTION("REGEXEXTRACT(C2001,""[A-Z]{2,}"")"),"AOT")</f>
        <v>AOT</v>
      </c>
      <c r="E2001" s="3"/>
      <c r="F2001" s="3" t="s">
        <v>83</v>
      </c>
      <c r="G2001" s="3" t="s">
        <v>84</v>
      </c>
      <c r="H2001" s="3" t="s">
        <v>44</v>
      </c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</row>
    <row r="2002">
      <c r="A2002" s="4">
        <v>45253.0</v>
      </c>
      <c r="B2002" s="5" t="s">
        <v>3865</v>
      </c>
      <c r="C2002" s="3" t="s">
        <v>3866</v>
      </c>
      <c r="D2002" s="3" t="str">
        <f>IFERROR(__xludf.DUMMYFUNCTION("REGEXEXTRACT(C2002,""[A-Z]{2,}"")"),"SETESG")</f>
        <v>SETESG</v>
      </c>
      <c r="E2002" s="3" t="s">
        <v>47</v>
      </c>
      <c r="F2002" s="3" t="s">
        <v>63</v>
      </c>
      <c r="G2002" s="3" t="s">
        <v>12</v>
      </c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</row>
    <row r="2003">
      <c r="A2003" s="4">
        <v>45252.0</v>
      </c>
      <c r="B2003" s="5" t="s">
        <v>3867</v>
      </c>
      <c r="C2003" s="3" t="s">
        <v>3868</v>
      </c>
      <c r="D2003" s="3" t="str">
        <f>IFERROR(__xludf.DUMMYFUNCTION("REGEXEXTRACT(C2003,""[A-Z]{2,}"")"),"AGE")</f>
        <v>AGE</v>
      </c>
      <c r="E2003" s="3" t="s">
        <v>338</v>
      </c>
      <c r="F2003" s="3" t="s">
        <v>1726</v>
      </c>
      <c r="G2003" s="3" t="s">
        <v>12</v>
      </c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</row>
    <row r="2004">
      <c r="A2004" s="4">
        <v>45252.0</v>
      </c>
      <c r="B2004" s="5" t="s">
        <v>3867</v>
      </c>
      <c r="C2004" s="3" t="s">
        <v>3868</v>
      </c>
      <c r="D2004" s="3" t="str">
        <f>IFERROR(__xludf.DUMMYFUNCTION("REGEXEXTRACT(C2004,""[A-Z]{2,}"")"),"AGE")</f>
        <v>AGE</v>
      </c>
      <c r="E2004" s="3" t="s">
        <v>3869</v>
      </c>
      <c r="F2004" s="3" t="s">
        <v>303</v>
      </c>
      <c r="G2004" s="3" t="s">
        <v>12</v>
      </c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</row>
    <row r="2005">
      <c r="A2005" s="4">
        <v>45252.0</v>
      </c>
      <c r="B2005" s="5" t="s">
        <v>3870</v>
      </c>
      <c r="C2005" s="3" t="s">
        <v>3871</v>
      </c>
      <c r="D2005" s="3" t="str">
        <f>IFERROR(__xludf.DUMMYFUNCTION("REGEXEXTRACT(C2005,""[A-Z]{2,}"")"),"AQUA")</f>
        <v>AQUA</v>
      </c>
      <c r="E2005" s="3" t="s">
        <v>477</v>
      </c>
      <c r="F2005" s="3" t="s">
        <v>23</v>
      </c>
      <c r="G2005" s="3" t="s">
        <v>12</v>
      </c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</row>
    <row r="2006">
      <c r="A2006" s="4">
        <v>45252.0</v>
      </c>
      <c r="B2006" s="5" t="s">
        <v>3870</v>
      </c>
      <c r="C2006" s="3" t="s">
        <v>3871</v>
      </c>
      <c r="D2006" s="3" t="str">
        <f>IFERROR(__xludf.DUMMYFUNCTION("REGEXEXTRACT(C2006,""[A-Z]{2,}"")"),"AQUA")</f>
        <v>AQUA</v>
      </c>
      <c r="E2006" s="3" t="s">
        <v>3872</v>
      </c>
      <c r="F2006" s="3" t="s">
        <v>1750</v>
      </c>
      <c r="G2006" s="3" t="s">
        <v>12</v>
      </c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</row>
    <row r="2007">
      <c r="A2007" s="4">
        <v>45252.0</v>
      </c>
      <c r="B2007" s="5" t="s">
        <v>3873</v>
      </c>
      <c r="C2007" s="9" t="s">
        <v>3874</v>
      </c>
      <c r="D2007" s="3" t="str">
        <f>IFERROR(__xludf.DUMMYFUNCTION("REGEXEXTRACT(C2007,""[A-Z]{2,}"")"),"OTO")</f>
        <v>OTO</v>
      </c>
      <c r="E2007" s="3" t="s">
        <v>1908</v>
      </c>
      <c r="F2007" s="3" t="s">
        <v>23</v>
      </c>
      <c r="G2007" s="3" t="s">
        <v>12</v>
      </c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</row>
    <row r="2008">
      <c r="A2008" s="4">
        <v>45252.0</v>
      </c>
      <c r="B2008" s="5" t="s">
        <v>3875</v>
      </c>
      <c r="C2008" s="3" t="s">
        <v>3876</v>
      </c>
      <c r="D2008" s="3" t="str">
        <f>IFERROR(__xludf.DUMMYFUNCTION("REGEXEXTRACT(C2008,""[A-Z]{2,}"")"),"BMA")</f>
        <v>BMA</v>
      </c>
      <c r="E2008" s="3" t="s">
        <v>365</v>
      </c>
      <c r="F2008" s="3" t="s">
        <v>99</v>
      </c>
      <c r="G2008" s="3" t="s">
        <v>17</v>
      </c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</row>
    <row r="2009">
      <c r="A2009" s="4">
        <v>45251.0</v>
      </c>
      <c r="B2009" s="5" t="s">
        <v>3877</v>
      </c>
      <c r="C2009" s="3" t="s">
        <v>3878</v>
      </c>
      <c r="D2009" s="3" t="str">
        <f>IFERROR(__xludf.DUMMYFUNCTION("REGEXEXTRACT(C2009,""[A-Z]{2,}"")"),"KTC")</f>
        <v>KTC</v>
      </c>
      <c r="E2009" s="3" t="s">
        <v>3879</v>
      </c>
      <c r="F2009" s="3" t="s">
        <v>3880</v>
      </c>
      <c r="G2009" s="3" t="s">
        <v>12</v>
      </c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</row>
    <row r="2010">
      <c r="A2010" s="4">
        <v>45251.0</v>
      </c>
      <c r="B2010" s="5" t="s">
        <v>3881</v>
      </c>
      <c r="C2010" s="3" t="s">
        <v>3882</v>
      </c>
      <c r="D2010" s="3" t="str">
        <f>IFERROR(__xludf.DUMMYFUNCTION("REGEXEXTRACT(C2010,""[A-Z]{2,}"")"),"WHA")</f>
        <v>WHA</v>
      </c>
      <c r="E2010" s="3" t="s">
        <v>34</v>
      </c>
      <c r="F2010" s="3" t="s">
        <v>340</v>
      </c>
      <c r="G2010" s="3" t="s">
        <v>12</v>
      </c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</row>
    <row r="2011">
      <c r="A2011" s="4">
        <v>45251.0</v>
      </c>
      <c r="B2011" s="5" t="s">
        <v>3881</v>
      </c>
      <c r="C2011" s="3" t="s">
        <v>3882</v>
      </c>
      <c r="D2011" s="3" t="str">
        <f>IFERROR(__xludf.DUMMYFUNCTION("REGEXEXTRACT(C2011,""[A-Z]{2,}"")"),"WHA")</f>
        <v>WHA</v>
      </c>
      <c r="E2011" s="3" t="s">
        <v>389</v>
      </c>
      <c r="F2011" s="3" t="s">
        <v>35</v>
      </c>
      <c r="G2011" s="3" t="s">
        <v>12</v>
      </c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</row>
    <row r="2012">
      <c r="A2012" s="4">
        <v>45251.0</v>
      </c>
      <c r="B2012" s="5" t="s">
        <v>3881</v>
      </c>
      <c r="C2012" s="3" t="s">
        <v>3882</v>
      </c>
      <c r="D2012" s="3" t="str">
        <f>IFERROR(__xludf.DUMMYFUNCTION("REGEXEXTRACT(C2012,""[A-Z]{2,}"")"),"WHA")</f>
        <v>WHA</v>
      </c>
      <c r="E2012" s="3" t="s">
        <v>46</v>
      </c>
      <c r="F2012" s="3" t="s">
        <v>133</v>
      </c>
      <c r="G2012" s="3" t="s">
        <v>12</v>
      </c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</row>
    <row r="2013">
      <c r="A2013" s="4">
        <v>45251.0</v>
      </c>
      <c r="B2013" s="5" t="s">
        <v>3881</v>
      </c>
      <c r="C2013" s="3" t="s">
        <v>3882</v>
      </c>
      <c r="D2013" s="3" t="str">
        <f>IFERROR(__xludf.DUMMYFUNCTION("REGEXEXTRACT(C2013,""[A-Z]{2,}"")"),"WHA")</f>
        <v>WHA</v>
      </c>
      <c r="E2013" s="3"/>
      <c r="F2013" s="3" t="s">
        <v>2941</v>
      </c>
      <c r="G2013" s="3" t="s">
        <v>12</v>
      </c>
      <c r="H2013" s="3" t="s">
        <v>44</v>
      </c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</row>
    <row r="2014">
      <c r="A2014" s="4">
        <v>45250.0</v>
      </c>
      <c r="B2014" s="5" t="s">
        <v>3883</v>
      </c>
      <c r="C2014" s="3" t="s">
        <v>3884</v>
      </c>
      <c r="D2014" s="3" t="str">
        <f>IFERROR(__xludf.DUMMYFUNCTION("REGEXEXTRACT(C2014,""[A-Z]{2,}"")"),"SETHD")</f>
        <v>SETHD</v>
      </c>
      <c r="E2014" s="3" t="s">
        <v>530</v>
      </c>
      <c r="F2014" s="3" t="s">
        <v>135</v>
      </c>
      <c r="G2014" s="3" t="s">
        <v>12</v>
      </c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</row>
    <row r="2015">
      <c r="A2015" s="4">
        <v>45250.0</v>
      </c>
      <c r="B2015" s="5" t="s">
        <v>3883</v>
      </c>
      <c r="C2015" s="3" t="s">
        <v>3884</v>
      </c>
      <c r="D2015" s="3" t="str">
        <f>IFERROR(__xludf.DUMMYFUNCTION("REGEXEXTRACT(C2015,""[A-Z]{2,}"")"),"SETHD")</f>
        <v>SETHD</v>
      </c>
      <c r="E2015" s="3" t="s">
        <v>85</v>
      </c>
      <c r="F2015" s="3" t="s">
        <v>3885</v>
      </c>
      <c r="G2015" s="3" t="s">
        <v>12</v>
      </c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</row>
    <row r="2016">
      <c r="A2016" s="4">
        <v>45250.0</v>
      </c>
      <c r="B2016" s="5" t="s">
        <v>3883</v>
      </c>
      <c r="C2016" s="3" t="s">
        <v>3884</v>
      </c>
      <c r="D2016" s="3" t="str">
        <f>IFERROR(__xludf.DUMMYFUNCTION("REGEXEXTRACT(C2016,""[A-Z]{2,}"")"),"SETHD")</f>
        <v>SETHD</v>
      </c>
      <c r="E2016" s="3" t="s">
        <v>426</v>
      </c>
      <c r="F2016" s="3" t="s">
        <v>47</v>
      </c>
      <c r="G2016" s="3" t="s">
        <v>12</v>
      </c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</row>
    <row r="2017">
      <c r="A2017" s="4">
        <v>45250.0</v>
      </c>
      <c r="B2017" s="5" t="s">
        <v>3883</v>
      </c>
      <c r="C2017" s="3" t="s">
        <v>3884</v>
      </c>
      <c r="D2017" s="3" t="str">
        <f>IFERROR(__xludf.DUMMYFUNCTION("REGEXEXTRACT(C2017,""[A-Z]{2,}"")"),"SETHD")</f>
        <v>SETHD</v>
      </c>
      <c r="E2017" s="3" t="s">
        <v>47</v>
      </c>
      <c r="F2017" s="3" t="s">
        <v>35</v>
      </c>
      <c r="G2017" s="3" t="s">
        <v>12</v>
      </c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</row>
    <row r="2018">
      <c r="A2018" s="4">
        <v>45250.0</v>
      </c>
      <c r="B2018" s="5" t="s">
        <v>3886</v>
      </c>
      <c r="C2018" s="3" t="s">
        <v>3887</v>
      </c>
      <c r="D2018" s="3" t="str">
        <f>IFERROR(__xludf.DUMMYFUNCTION("REGEXEXTRACT(C2018,""[A-Z]{2,}"")"),"WHA")</f>
        <v>WHA</v>
      </c>
      <c r="E2018" s="3"/>
      <c r="F2018" s="3" t="s">
        <v>3888</v>
      </c>
      <c r="G2018" s="3" t="s">
        <v>12</v>
      </c>
      <c r="H2018" s="3" t="s">
        <v>44</v>
      </c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</row>
    <row r="2019">
      <c r="A2019" s="11">
        <v>45247.0</v>
      </c>
      <c r="B2019" s="5" t="s">
        <v>3889</v>
      </c>
      <c r="C2019" s="3" t="s">
        <v>3890</v>
      </c>
      <c r="D2019" s="3" t="str">
        <f>IFERROR(__xludf.DUMMYFUNCTION("REGEXEXTRACT(C2019,""[A-Z]{2,}"")"),"JMART")</f>
        <v>JMART</v>
      </c>
      <c r="E2019" s="3" t="s">
        <v>3891</v>
      </c>
      <c r="F2019" s="3" t="s">
        <v>124</v>
      </c>
      <c r="G2019" s="3" t="s">
        <v>84</v>
      </c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</row>
    <row r="2020">
      <c r="A2020" s="11">
        <v>45247.0</v>
      </c>
      <c r="B2020" s="5" t="s">
        <v>3892</v>
      </c>
      <c r="C2020" s="3" t="s">
        <v>3893</v>
      </c>
      <c r="D2020" s="3" t="str">
        <f>IFERROR(__xludf.DUMMYFUNCTION("REGEXEXTRACT(C2020,""[A-Z]{2,}"")"),"KCG")</f>
        <v>KCG</v>
      </c>
      <c r="E2020" s="3" t="s">
        <v>3894</v>
      </c>
      <c r="F2020" s="3" t="s">
        <v>3895</v>
      </c>
      <c r="G2020" s="3" t="s">
        <v>12</v>
      </c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</row>
    <row r="2021">
      <c r="A2021" s="11">
        <v>45247.0</v>
      </c>
      <c r="B2021" s="5" t="s">
        <v>3892</v>
      </c>
      <c r="C2021" s="3" t="s">
        <v>3893</v>
      </c>
      <c r="D2021" s="3" t="str">
        <f>IFERROR(__xludf.DUMMYFUNCTION("REGEXEXTRACT(C2021,""[A-Z]{2,}"")"),"KCG")</f>
        <v>KCG</v>
      </c>
      <c r="E2021" s="3" t="s">
        <v>46</v>
      </c>
      <c r="F2021" s="3" t="s">
        <v>133</v>
      </c>
      <c r="G2021" s="3" t="s">
        <v>12</v>
      </c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</row>
    <row r="2022">
      <c r="A2022" s="11">
        <v>45246.0</v>
      </c>
      <c r="B2022" s="5" t="s">
        <v>3896</v>
      </c>
      <c r="C2022" s="3" t="s">
        <v>3897</v>
      </c>
      <c r="D2022" s="3" t="str">
        <f>IFERROR(__xludf.DUMMYFUNCTION("REGEXEXTRACT(C2022,""[A-Z]{2,}"")"),"GULF")</f>
        <v>GULF</v>
      </c>
      <c r="E2022" s="3" t="s">
        <v>46</v>
      </c>
      <c r="F2022" s="3" t="s">
        <v>133</v>
      </c>
      <c r="G2022" s="3" t="s">
        <v>12</v>
      </c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</row>
    <row r="2023">
      <c r="A2023" s="11">
        <v>45246.0</v>
      </c>
      <c r="B2023" s="5" t="s">
        <v>3898</v>
      </c>
      <c r="C2023" s="3" t="s">
        <v>3899</v>
      </c>
      <c r="D2023" s="3" t="str">
        <f>IFERROR(__xludf.DUMMYFUNCTION("REGEXEXTRACT(C2023,""[A-Z]{2,}"")"),"BCPG")</f>
        <v>BCPG</v>
      </c>
      <c r="E2023" s="3" t="s">
        <v>299</v>
      </c>
      <c r="F2023" s="3" t="s">
        <v>1592</v>
      </c>
      <c r="G2023" s="3" t="s">
        <v>12</v>
      </c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</row>
    <row r="2024">
      <c r="A2024" s="11">
        <v>45245.0</v>
      </c>
      <c r="B2024" s="5" t="s">
        <v>3900</v>
      </c>
      <c r="C2024" s="3" t="s">
        <v>3901</v>
      </c>
      <c r="D2024" s="3" t="str">
        <f>IFERROR(__xludf.DUMMYFUNCTION("REGEXEXTRACT(C2024,""[A-Z]{2,}"")"),"PRM")</f>
        <v>PRM</v>
      </c>
      <c r="E2024" s="3" t="s">
        <v>274</v>
      </c>
      <c r="F2024" s="3" t="s">
        <v>421</v>
      </c>
      <c r="G2024" s="3" t="s">
        <v>12</v>
      </c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</row>
    <row r="2025">
      <c r="A2025" s="11">
        <v>45245.0</v>
      </c>
      <c r="B2025" s="5" t="s">
        <v>3900</v>
      </c>
      <c r="C2025" s="3" t="s">
        <v>3901</v>
      </c>
      <c r="D2025" s="3" t="str">
        <f>IFERROR(__xludf.DUMMYFUNCTION("REGEXEXTRACT(C2025,""[A-Z]{2,}"")"),"PRM")</f>
        <v>PRM</v>
      </c>
      <c r="E2025" s="3" t="s">
        <v>112</v>
      </c>
      <c r="F2025" s="3" t="s">
        <v>135</v>
      </c>
      <c r="G2025" s="3" t="s">
        <v>12</v>
      </c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</row>
    <row r="2026">
      <c r="A2026" s="11">
        <v>45245.0</v>
      </c>
      <c r="B2026" s="5" t="s">
        <v>3900</v>
      </c>
      <c r="C2026" s="3" t="s">
        <v>3901</v>
      </c>
      <c r="D2026" s="3" t="str">
        <f>IFERROR(__xludf.DUMMYFUNCTION("REGEXEXTRACT(C2026,""[A-Z]{2,}"")"),"PRM")</f>
        <v>PRM</v>
      </c>
      <c r="E2026" s="3" t="s">
        <v>85</v>
      </c>
      <c r="F2026" s="3" t="s">
        <v>378</v>
      </c>
      <c r="G2026" s="3" t="s">
        <v>12</v>
      </c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</row>
    <row r="2027">
      <c r="A2027" s="11">
        <v>45245.0</v>
      </c>
      <c r="B2027" s="5" t="s">
        <v>3902</v>
      </c>
      <c r="C2027" s="3" t="s">
        <v>3903</v>
      </c>
      <c r="D2027" s="3" t="str">
        <f>IFERROR(__xludf.DUMMYFUNCTION("REGEXEXTRACT(C2027,""[A-Z]{2,}"")"),"DITTO")</f>
        <v>DITTO</v>
      </c>
      <c r="E2027" s="3"/>
      <c r="F2027" s="3" t="s">
        <v>47</v>
      </c>
      <c r="G2027" s="3" t="s">
        <v>12</v>
      </c>
      <c r="H2027" s="3" t="s">
        <v>44</v>
      </c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</row>
    <row r="2028">
      <c r="A2028" s="11">
        <v>45245.0</v>
      </c>
      <c r="B2028" s="5" t="s">
        <v>3904</v>
      </c>
      <c r="C2028" s="3" t="s">
        <v>3905</v>
      </c>
      <c r="D2028" s="3" t="str">
        <f>IFERROR(__xludf.DUMMYFUNCTION("REGEXEXTRACT(C2028,""[A-Z]{2,}"")"),"NEX")</f>
        <v>NEX</v>
      </c>
      <c r="E2028" s="3" t="s">
        <v>47</v>
      </c>
      <c r="F2028" s="3" t="s">
        <v>63</v>
      </c>
      <c r="G2028" s="3" t="s">
        <v>12</v>
      </c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</row>
    <row r="2029">
      <c r="A2029" s="11">
        <v>45245.0</v>
      </c>
      <c r="B2029" s="5" t="s">
        <v>3904</v>
      </c>
      <c r="C2029" s="3" t="s">
        <v>3905</v>
      </c>
      <c r="D2029" s="3" t="str">
        <f>IFERROR(__xludf.DUMMYFUNCTION("REGEXEXTRACT(C2029,""[A-Z]{2,}"")"),"NEX")</f>
        <v>NEX</v>
      </c>
      <c r="E2029" s="3" t="s">
        <v>54</v>
      </c>
      <c r="F2029" s="3" t="s">
        <v>971</v>
      </c>
      <c r="G2029" s="3" t="s">
        <v>12</v>
      </c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</row>
    <row r="2030">
      <c r="A2030" s="11">
        <v>45245.0</v>
      </c>
      <c r="B2030" s="5" t="s">
        <v>3906</v>
      </c>
      <c r="C2030" s="3" t="s">
        <v>3907</v>
      </c>
      <c r="D2030" s="3" t="str">
        <f>IFERROR(__xludf.DUMMYFUNCTION("REGEXEXTRACT(C2030,""[A-Z]{2,}"")"),"SKY")</f>
        <v>SKY</v>
      </c>
      <c r="E2030" s="3" t="s">
        <v>47</v>
      </c>
      <c r="F2030" s="3" t="s">
        <v>133</v>
      </c>
      <c r="G2030" s="3" t="s">
        <v>12</v>
      </c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</row>
    <row r="2031">
      <c r="A2031" s="11">
        <v>45245.0</v>
      </c>
      <c r="B2031" s="5" t="s">
        <v>3906</v>
      </c>
      <c r="C2031" s="3" t="s">
        <v>3907</v>
      </c>
      <c r="D2031" s="3" t="str">
        <f>IFERROR(__xludf.DUMMYFUNCTION("REGEXEXTRACT(C2031,""[A-Z]{2,}"")"),"SKY")</f>
        <v>SKY</v>
      </c>
      <c r="E2031" s="3" t="s">
        <v>484</v>
      </c>
      <c r="F2031" s="3" t="s">
        <v>3895</v>
      </c>
      <c r="G2031" s="3" t="s">
        <v>12</v>
      </c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</row>
    <row r="2032">
      <c r="A2032" s="11">
        <v>45245.0</v>
      </c>
      <c r="B2032" s="5" t="s">
        <v>3906</v>
      </c>
      <c r="C2032" s="3" t="s">
        <v>3907</v>
      </c>
      <c r="D2032" s="3" t="str">
        <f>IFERROR(__xludf.DUMMYFUNCTION("REGEXEXTRACT(C2032,""[A-Z]{2,}"")"),"SKY")</f>
        <v>SKY</v>
      </c>
      <c r="E2032" s="3" t="s">
        <v>46</v>
      </c>
      <c r="F2032" s="3" t="s">
        <v>2394</v>
      </c>
      <c r="G2032" s="3" t="s">
        <v>12</v>
      </c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</row>
    <row r="2033">
      <c r="A2033" s="11">
        <v>45245.0</v>
      </c>
      <c r="B2033" s="5" t="s">
        <v>3908</v>
      </c>
      <c r="C2033" s="3" t="s">
        <v>3909</v>
      </c>
      <c r="D2033" s="3" t="str">
        <f>IFERROR(__xludf.DUMMYFUNCTION("REGEXEXTRACT(C2033,""[A-Z]{2,}"")"),"TOA")</f>
        <v>TOA</v>
      </c>
      <c r="E2033" s="3" t="s">
        <v>47</v>
      </c>
      <c r="F2033" s="3" t="s">
        <v>63</v>
      </c>
      <c r="G2033" s="3" t="s">
        <v>12</v>
      </c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</row>
    <row r="2034">
      <c r="A2034" s="11">
        <v>45245.0</v>
      </c>
      <c r="B2034" s="5" t="s">
        <v>3910</v>
      </c>
      <c r="C2034" s="3" t="s">
        <v>3911</v>
      </c>
      <c r="D2034" s="3" t="str">
        <f>IFERROR(__xludf.DUMMYFUNCTION("REGEXEXTRACT(C2034,""[A-Z]{2,}"")"),"JKN")</f>
        <v>JKN</v>
      </c>
      <c r="E2034" s="3" t="s">
        <v>436</v>
      </c>
      <c r="F2034" s="3" t="s">
        <v>47</v>
      </c>
      <c r="G2034" s="3" t="s">
        <v>17</v>
      </c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</row>
    <row r="2035">
      <c r="A2035" s="11">
        <v>45245.0</v>
      </c>
      <c r="B2035" s="5" t="s">
        <v>3912</v>
      </c>
      <c r="C2035" s="3" t="s">
        <v>3913</v>
      </c>
      <c r="D2035" s="3" t="str">
        <f>IFERROR(__xludf.DUMMYFUNCTION("REGEXEXTRACT(C2035,""[A-Z]{2,}"")"),"JMART")</f>
        <v>JMART</v>
      </c>
      <c r="E2035" s="3"/>
      <c r="F2035" s="3" t="s">
        <v>83</v>
      </c>
      <c r="G2035" s="3" t="s">
        <v>84</v>
      </c>
      <c r="H2035" s="3" t="s">
        <v>44</v>
      </c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</row>
    <row r="2036">
      <c r="A2036" s="11">
        <v>45245.0</v>
      </c>
      <c r="B2036" s="5" t="s">
        <v>3914</v>
      </c>
      <c r="C2036" s="3" t="s">
        <v>3915</v>
      </c>
      <c r="D2036" s="3" t="str">
        <f>IFERROR(__xludf.DUMMYFUNCTION("REGEXEXTRACT(C2036,""[A-Z]{2,}"")"),"JKN")</f>
        <v>JKN</v>
      </c>
      <c r="E2036" s="3" t="s">
        <v>3916</v>
      </c>
      <c r="F2036" s="3" t="s">
        <v>3917</v>
      </c>
      <c r="G2036" s="3" t="s">
        <v>17</v>
      </c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</row>
    <row r="2037">
      <c r="A2037" s="11">
        <v>45245.0</v>
      </c>
      <c r="B2037" s="5" t="s">
        <v>3918</v>
      </c>
      <c r="C2037" s="3" t="s">
        <v>3919</v>
      </c>
      <c r="D2037" s="3" t="str">
        <f>IFERROR(__xludf.DUMMYFUNCTION("REGEXEXTRACT(C2037,""[A-Z]{2,}"")"),"WHART")</f>
        <v>WHART</v>
      </c>
      <c r="E2037" s="3" t="s">
        <v>214</v>
      </c>
      <c r="F2037" s="3" t="s">
        <v>31</v>
      </c>
      <c r="G2037" s="3" t="s">
        <v>12</v>
      </c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</row>
    <row r="2038">
      <c r="A2038" s="11">
        <v>45245.0</v>
      </c>
      <c r="B2038" s="5" t="s">
        <v>3920</v>
      </c>
      <c r="C2038" s="3" t="s">
        <v>3921</v>
      </c>
      <c r="D2038" s="3" t="str">
        <f>IFERROR(__xludf.DUMMYFUNCTION("REGEXEXTRACT(C2038,""[A-Z]{2,}"")"),"JKN")</f>
        <v>JKN</v>
      </c>
      <c r="E2038" s="3" t="s">
        <v>74</v>
      </c>
      <c r="F2038" s="3" t="s">
        <v>3922</v>
      </c>
      <c r="G2038" s="3" t="s">
        <v>84</v>
      </c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</row>
    <row r="2039">
      <c r="A2039" s="11">
        <v>45244.0</v>
      </c>
      <c r="B2039" s="5" t="s">
        <v>3923</v>
      </c>
      <c r="C2039" s="3" t="s">
        <v>3924</v>
      </c>
      <c r="D2039" s="3" t="str">
        <f>IFERROR(__xludf.DUMMYFUNCTION("REGEXEXTRACT(C2039,""[A-Z]{2,}"")"),"TCAP")</f>
        <v>TCAP</v>
      </c>
      <c r="E2039" s="3" t="s">
        <v>47</v>
      </c>
      <c r="F2039" s="3" t="s">
        <v>133</v>
      </c>
      <c r="G2039" s="3" t="s">
        <v>12</v>
      </c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</row>
    <row r="2040">
      <c r="A2040" s="11">
        <v>45244.0</v>
      </c>
      <c r="B2040" s="5" t="s">
        <v>3923</v>
      </c>
      <c r="C2040" s="3" t="s">
        <v>3924</v>
      </c>
      <c r="D2040" s="3" t="str">
        <f>IFERROR(__xludf.DUMMYFUNCTION("REGEXEXTRACT(C2040,""[A-Z]{2,}"")"),"TCAP")</f>
        <v>TCAP</v>
      </c>
      <c r="E2040" s="3" t="s">
        <v>245</v>
      </c>
      <c r="F2040" s="3" t="s">
        <v>135</v>
      </c>
      <c r="G2040" s="3" t="s">
        <v>12</v>
      </c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</row>
    <row r="2041">
      <c r="A2041" s="11">
        <v>45244.0</v>
      </c>
      <c r="B2041" s="5" t="s">
        <v>3925</v>
      </c>
      <c r="C2041" s="3" t="s">
        <v>3926</v>
      </c>
      <c r="D2041" s="3" t="str">
        <f>IFERROR(__xludf.DUMMYFUNCTION("REGEXEXTRACT(C2041,""[A-Z]{2,}"")"),"NRF")</f>
        <v>NRF</v>
      </c>
      <c r="E2041" s="3" t="s">
        <v>46</v>
      </c>
      <c r="F2041" s="3" t="s">
        <v>63</v>
      </c>
      <c r="G2041" s="3" t="s">
        <v>12</v>
      </c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</row>
    <row r="2042">
      <c r="A2042" s="11">
        <v>45244.0</v>
      </c>
      <c r="B2042" s="5" t="s">
        <v>3925</v>
      </c>
      <c r="C2042" s="3" t="s">
        <v>3926</v>
      </c>
      <c r="D2042" s="3" t="str">
        <f>IFERROR(__xludf.DUMMYFUNCTION("REGEXEXTRACT(C2042,""[A-Z]{2,}"")"),"NRF")</f>
        <v>NRF</v>
      </c>
      <c r="E2042" s="3" t="s">
        <v>133</v>
      </c>
      <c r="F2042" s="3" t="s">
        <v>134</v>
      </c>
      <c r="G2042" s="3" t="s">
        <v>12</v>
      </c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</row>
    <row r="2043">
      <c r="A2043" s="11">
        <v>45244.0</v>
      </c>
      <c r="B2043" s="5" t="s">
        <v>3927</v>
      </c>
      <c r="C2043" s="3" t="s">
        <v>3928</v>
      </c>
      <c r="D2043" s="3" t="str">
        <f>IFERROR(__xludf.DUMMYFUNCTION("REGEXEXTRACT(C2043,""[A-Z]{2,}"")"),"JKN")</f>
        <v>JKN</v>
      </c>
      <c r="E2043" s="3" t="s">
        <v>2108</v>
      </c>
      <c r="F2043" s="3" t="s">
        <v>3929</v>
      </c>
      <c r="G2043" s="3" t="s">
        <v>17</v>
      </c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</row>
    <row r="2044">
      <c r="A2044" s="11">
        <v>45243.0</v>
      </c>
      <c r="B2044" s="5" t="s">
        <v>3930</v>
      </c>
      <c r="C2044" s="3" t="s">
        <v>3931</v>
      </c>
      <c r="D2044" s="3" t="str">
        <f>IFERROR(__xludf.DUMMYFUNCTION("REGEXEXTRACT(C2044,""[A-Z]{2,}"")"),"CPF")</f>
        <v>CPF</v>
      </c>
      <c r="E2044" s="3"/>
      <c r="F2044" s="3" t="s">
        <v>428</v>
      </c>
      <c r="G2044" s="3" t="s">
        <v>84</v>
      </c>
      <c r="H2044" s="3" t="s">
        <v>44</v>
      </c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</row>
    <row r="2045">
      <c r="A2045" s="11">
        <v>45243.0</v>
      </c>
      <c r="B2045" s="5" t="s">
        <v>3930</v>
      </c>
      <c r="C2045" s="3" t="s">
        <v>3931</v>
      </c>
      <c r="D2045" s="3" t="str">
        <f>IFERROR(__xludf.DUMMYFUNCTION("REGEXEXTRACT(C2045,""[A-Z]{2,}"")"),"CPF")</f>
        <v>CPF</v>
      </c>
      <c r="E2045" s="3" t="s">
        <v>465</v>
      </c>
      <c r="F2045" s="3" t="s">
        <v>530</v>
      </c>
      <c r="G2045" s="3" t="s">
        <v>84</v>
      </c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</row>
    <row r="2046">
      <c r="A2046" s="11">
        <v>45243.0</v>
      </c>
      <c r="B2046" s="5" t="s">
        <v>3930</v>
      </c>
      <c r="C2046" s="3" t="s">
        <v>3931</v>
      </c>
      <c r="D2046" s="3" t="str">
        <f>IFERROR(__xludf.DUMMYFUNCTION("REGEXEXTRACT(C2046,""[A-Z]{2,}"")"),"CPF")</f>
        <v>CPF</v>
      </c>
      <c r="E2046" s="3" t="s">
        <v>98</v>
      </c>
      <c r="F2046" s="3" t="s">
        <v>86</v>
      </c>
      <c r="G2046" s="3" t="s">
        <v>84</v>
      </c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</row>
    <row r="2047">
      <c r="A2047" s="11">
        <v>45243.0</v>
      </c>
      <c r="B2047" s="5" t="s">
        <v>3932</v>
      </c>
      <c r="C2047" s="3" t="s">
        <v>3933</v>
      </c>
      <c r="D2047" s="3" t="str">
        <f>IFERROR(__xludf.DUMMYFUNCTION("REGEXEXTRACT(C2047,""[A-Z]{2,}"")"),"PTT")</f>
        <v>PTT</v>
      </c>
      <c r="E2047" s="3" t="s">
        <v>47</v>
      </c>
      <c r="F2047" s="3" t="s">
        <v>133</v>
      </c>
      <c r="G2047" s="3" t="s">
        <v>12</v>
      </c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</row>
    <row r="2048">
      <c r="A2048" s="11">
        <v>45240.0</v>
      </c>
      <c r="B2048" s="5" t="s">
        <v>3934</v>
      </c>
      <c r="C2048" s="3" t="s">
        <v>3935</v>
      </c>
      <c r="D2048" s="3" t="str">
        <f>IFERROR(__xludf.DUMMYFUNCTION("REGEXEXTRACT(C2048,""[A-Z]{2,}"")"),"JMART")</f>
        <v>JMART</v>
      </c>
      <c r="E2048" s="3" t="s">
        <v>47</v>
      </c>
      <c r="F2048" s="3" t="s">
        <v>578</v>
      </c>
      <c r="G2048" s="3" t="s">
        <v>84</v>
      </c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</row>
    <row r="2049">
      <c r="A2049" s="11">
        <v>45240.0</v>
      </c>
      <c r="B2049" s="5" t="s">
        <v>3934</v>
      </c>
      <c r="C2049" s="3" t="s">
        <v>3935</v>
      </c>
      <c r="D2049" s="3" t="str">
        <f>IFERROR(__xludf.DUMMYFUNCTION("REGEXEXTRACT(C2049,""[A-Z]{2,}"")"),"JMART")</f>
        <v>JMART</v>
      </c>
      <c r="E2049" s="3" t="s">
        <v>85</v>
      </c>
      <c r="F2049" s="3" t="s">
        <v>86</v>
      </c>
      <c r="G2049" s="3" t="s">
        <v>84</v>
      </c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</row>
    <row r="2050">
      <c r="A2050" s="11">
        <v>45240.0</v>
      </c>
      <c r="B2050" s="5" t="s">
        <v>3934</v>
      </c>
      <c r="C2050" s="3" t="s">
        <v>3935</v>
      </c>
      <c r="D2050" s="3" t="str">
        <f>IFERROR(__xludf.DUMMYFUNCTION("REGEXEXTRACT(C2050,""[A-Z]{2,}"")"),"JMART")</f>
        <v>JMART</v>
      </c>
      <c r="E2050" s="3" t="s">
        <v>98</v>
      </c>
      <c r="F2050" s="3" t="s">
        <v>83</v>
      </c>
      <c r="G2050" s="3" t="s">
        <v>84</v>
      </c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</row>
    <row r="2051">
      <c r="A2051" s="11">
        <v>45240.0</v>
      </c>
      <c r="B2051" s="5" t="s">
        <v>3936</v>
      </c>
      <c r="C2051" s="3" t="s">
        <v>3937</v>
      </c>
      <c r="D2051" s="3" t="str">
        <f>IFERROR(__xludf.DUMMYFUNCTION("REGEXEXTRACT(C2051,""[A-Z]{2,}"")"),"JKN")</f>
        <v>JKN</v>
      </c>
      <c r="E2051" s="3" t="s">
        <v>3938</v>
      </c>
      <c r="F2051" s="3" t="s">
        <v>3939</v>
      </c>
      <c r="G2051" s="3" t="s">
        <v>17</v>
      </c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</row>
    <row r="2052">
      <c r="A2052" s="11">
        <v>45240.0</v>
      </c>
      <c r="B2052" s="5" t="s">
        <v>3940</v>
      </c>
      <c r="C2052" s="3" t="s">
        <v>3941</v>
      </c>
      <c r="D2052" s="3" t="str">
        <f>IFERROR(__xludf.DUMMYFUNCTION("REGEXEXTRACT(C2052,""[A-Z]{2,}"")"),"JKN")</f>
        <v>JKN</v>
      </c>
      <c r="E2052" s="3" t="s">
        <v>3942</v>
      </c>
      <c r="F2052" s="3" t="s">
        <v>3943</v>
      </c>
      <c r="G2052" s="3" t="s">
        <v>84</v>
      </c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</row>
    <row r="2053">
      <c r="A2053" s="11">
        <v>45239.0</v>
      </c>
      <c r="B2053" s="5" t="s">
        <v>3944</v>
      </c>
      <c r="C2053" s="3" t="s">
        <v>3945</v>
      </c>
      <c r="D2053" s="3" t="str">
        <f>IFERROR(__xludf.DUMMYFUNCTION("REGEXEXTRACT(C2053,""[A-Z]{2,}"")"),"OR")</f>
        <v>OR</v>
      </c>
      <c r="E2053" s="3" t="s">
        <v>141</v>
      </c>
      <c r="F2053" s="3" t="s">
        <v>37</v>
      </c>
      <c r="G2053" s="3" t="s">
        <v>17</v>
      </c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</row>
    <row r="2054">
      <c r="A2054" s="11">
        <v>45239.0</v>
      </c>
      <c r="B2054" s="5" t="s">
        <v>3946</v>
      </c>
      <c r="C2054" s="3" t="s">
        <v>3947</v>
      </c>
      <c r="D2054" s="3" t="str">
        <f>IFERROR(__xludf.DUMMYFUNCTION("REGEXEXTRACT(C2054,""[A-Z]{2,}"")"),"GULF")</f>
        <v>GULF</v>
      </c>
      <c r="E2054" s="3" t="s">
        <v>47</v>
      </c>
      <c r="F2054" s="3" t="s">
        <v>133</v>
      </c>
      <c r="G2054" s="3" t="s">
        <v>12</v>
      </c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</row>
    <row r="2055">
      <c r="A2055" s="11">
        <v>45239.0</v>
      </c>
      <c r="B2055" s="5" t="s">
        <v>3946</v>
      </c>
      <c r="C2055" s="3" t="s">
        <v>3947</v>
      </c>
      <c r="D2055" s="3" t="str">
        <f>IFERROR(__xludf.DUMMYFUNCTION("REGEXEXTRACT(C2055,""[A-Z]{2,}"")"),"GULF")</f>
        <v>GULF</v>
      </c>
      <c r="E2055" s="3" t="s">
        <v>46</v>
      </c>
      <c r="F2055" s="3" t="s">
        <v>1726</v>
      </c>
      <c r="G2055" s="3" t="s">
        <v>12</v>
      </c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</row>
    <row r="2056">
      <c r="A2056" s="11">
        <v>45239.0</v>
      </c>
      <c r="B2056" s="5" t="s">
        <v>3948</v>
      </c>
      <c r="C2056" s="3" t="s">
        <v>3949</v>
      </c>
      <c r="D2056" s="3" t="str">
        <f>IFERROR(__xludf.DUMMYFUNCTION("REGEXEXTRACT(C2056,""[A-Z]{2,}"")"),"JKN")</f>
        <v>JKN</v>
      </c>
      <c r="E2056" s="3" t="s">
        <v>3950</v>
      </c>
      <c r="F2056" s="3" t="s">
        <v>3951</v>
      </c>
      <c r="G2056" s="3" t="s">
        <v>17</v>
      </c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</row>
    <row r="2057">
      <c r="A2057" s="11">
        <v>45239.0</v>
      </c>
      <c r="B2057" s="5" t="s">
        <v>3952</v>
      </c>
      <c r="C2057" s="3" t="s">
        <v>3953</v>
      </c>
      <c r="D2057" s="3" t="str">
        <f>IFERROR(__xludf.DUMMYFUNCTION("REGEXEXTRACT(C2057,""[A-Z]{2,}"")"),"JKN")</f>
        <v>JKN</v>
      </c>
      <c r="E2057" s="3"/>
      <c r="F2057" s="3" t="s">
        <v>124</v>
      </c>
      <c r="G2057" s="3" t="s">
        <v>84</v>
      </c>
      <c r="H2057" s="3" t="s">
        <v>44</v>
      </c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</row>
    <row r="2058">
      <c r="A2058" s="11">
        <v>45239.0</v>
      </c>
      <c r="B2058" s="5" t="s">
        <v>3952</v>
      </c>
      <c r="C2058" s="3" t="s">
        <v>3953</v>
      </c>
      <c r="D2058" s="3" t="str">
        <f>IFERROR(__xludf.DUMMYFUNCTION("REGEXEXTRACT(C2058,""[A-Z]{2,}"")"),"JKN")</f>
        <v>JKN</v>
      </c>
      <c r="E2058" s="3" t="s">
        <v>519</v>
      </c>
      <c r="F2058" s="3" t="s">
        <v>3954</v>
      </c>
      <c r="G2058" s="3" t="s">
        <v>84</v>
      </c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</row>
    <row r="2059">
      <c r="A2059" s="11">
        <v>45239.0</v>
      </c>
      <c r="B2059" s="5" t="s">
        <v>3955</v>
      </c>
      <c r="C2059" s="3" t="s">
        <v>3956</v>
      </c>
      <c r="D2059" s="3" t="str">
        <f>IFERROR(__xludf.DUMMYFUNCTION("REGEXEXTRACT(C2059,""[A-Z]{2,}"")"),"JKN")</f>
        <v>JKN</v>
      </c>
      <c r="E2059" s="3"/>
      <c r="F2059" s="3" t="s">
        <v>3050</v>
      </c>
      <c r="G2059" s="3" t="s">
        <v>84</v>
      </c>
      <c r="H2059" s="3" t="s">
        <v>44</v>
      </c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</row>
    <row r="2060">
      <c r="A2060" s="11">
        <v>45239.0</v>
      </c>
      <c r="B2060" s="5" t="s">
        <v>3955</v>
      </c>
      <c r="C2060" s="3" t="s">
        <v>3956</v>
      </c>
      <c r="D2060" s="3" t="str">
        <f>IFERROR(__xludf.DUMMYFUNCTION("REGEXEXTRACT(C2060,""[A-Z]{2,}"")"),"JKN")</f>
        <v>JKN</v>
      </c>
      <c r="E2060" s="3" t="s">
        <v>2179</v>
      </c>
      <c r="F2060" s="3" t="s">
        <v>625</v>
      </c>
      <c r="G2060" s="3" t="s">
        <v>84</v>
      </c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</row>
    <row r="2061">
      <c r="A2061" s="11">
        <v>45239.0</v>
      </c>
      <c r="B2061" s="5" t="s">
        <v>3957</v>
      </c>
      <c r="C2061" s="3" t="s">
        <v>3958</v>
      </c>
      <c r="D2061" s="3" t="str">
        <f>IFERROR(__xludf.DUMMYFUNCTION("REGEXEXTRACT(C2061,""[A-Z]{2,}"")"),"FETCO")</f>
        <v>FETCO</v>
      </c>
      <c r="E2061" s="3" t="s">
        <v>3959</v>
      </c>
      <c r="F2061" s="3" t="s">
        <v>3960</v>
      </c>
      <c r="G2061" s="3" t="s">
        <v>17</v>
      </c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</row>
    <row r="2062">
      <c r="A2062" s="11">
        <v>45239.0</v>
      </c>
      <c r="B2062" s="5" t="s">
        <v>3961</v>
      </c>
      <c r="C2062" s="3" t="s">
        <v>3962</v>
      </c>
      <c r="D2062" s="3" t="str">
        <f>IFERROR(__xludf.DUMMYFUNCTION("REGEXEXTRACT(C2062,""[A-Z]{2,}"")"),"TRC")</f>
        <v>TRC</v>
      </c>
      <c r="E2062" s="3" t="s">
        <v>3963</v>
      </c>
      <c r="F2062" s="3" t="s">
        <v>743</v>
      </c>
      <c r="G2062" s="3" t="s">
        <v>17</v>
      </c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</row>
    <row r="2063">
      <c r="A2063" s="11">
        <v>45239.0</v>
      </c>
      <c r="B2063" s="5" t="s">
        <v>3964</v>
      </c>
      <c r="C2063" s="3" t="s">
        <v>3965</v>
      </c>
      <c r="D2063" s="3" t="str">
        <f>IFERROR(__xludf.DUMMYFUNCTION("REGEXEXTRACT(C2063,""[A-Z]{2,}"")"),"TRUE")</f>
        <v>TRUE</v>
      </c>
      <c r="E2063" s="3" t="s">
        <v>172</v>
      </c>
      <c r="F2063" s="3" t="s">
        <v>3966</v>
      </c>
      <c r="G2063" s="3" t="s">
        <v>12</v>
      </c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</row>
    <row r="2064">
      <c r="A2064" s="11">
        <v>45239.0</v>
      </c>
      <c r="B2064" s="5" t="s">
        <v>3964</v>
      </c>
      <c r="C2064" s="3" t="s">
        <v>3965</v>
      </c>
      <c r="D2064" s="3" t="str">
        <f>IFERROR(__xludf.DUMMYFUNCTION("REGEXEXTRACT(C2064,""[A-Z]{2,}"")"),"TRUE")</f>
        <v>TRUE</v>
      </c>
      <c r="E2064" s="3" t="s">
        <v>34</v>
      </c>
      <c r="F2064" s="3" t="s">
        <v>78</v>
      </c>
      <c r="G2064" s="3" t="s">
        <v>12</v>
      </c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</row>
    <row r="2065">
      <c r="A2065" s="11">
        <v>45239.0</v>
      </c>
      <c r="B2065" s="5" t="s">
        <v>3964</v>
      </c>
      <c r="C2065" s="3" t="s">
        <v>3965</v>
      </c>
      <c r="D2065" s="3" t="str">
        <f>IFERROR(__xludf.DUMMYFUNCTION("REGEXEXTRACT(C2065,""[A-Z]{2,}"")"),"TRUE")</f>
        <v>TRUE</v>
      </c>
      <c r="E2065" s="3" t="s">
        <v>1123</v>
      </c>
      <c r="F2065" s="3" t="s">
        <v>1420</v>
      </c>
      <c r="G2065" s="3" t="s">
        <v>12</v>
      </c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</row>
    <row r="2066">
      <c r="A2066" s="11">
        <v>45238.0</v>
      </c>
      <c r="B2066" s="5" t="s">
        <v>3967</v>
      </c>
      <c r="C2066" s="3" t="s">
        <v>3968</v>
      </c>
      <c r="D2066" s="3" t="str">
        <f>IFERROR(__xludf.DUMMYFUNCTION("REGEXEXTRACT(C2066,""[A-Z]{2,}"")"),"OSP")</f>
        <v>OSP</v>
      </c>
      <c r="E2066" s="3" t="s">
        <v>47</v>
      </c>
      <c r="F2066" s="3" t="s">
        <v>133</v>
      </c>
      <c r="G2066" s="3" t="s">
        <v>12</v>
      </c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</row>
    <row r="2067">
      <c r="A2067" s="11">
        <v>45238.0</v>
      </c>
      <c r="B2067" s="5" t="s">
        <v>3969</v>
      </c>
      <c r="C2067" s="3" t="s">
        <v>3970</v>
      </c>
      <c r="D2067" s="3" t="str">
        <f>IFERROR(__xludf.DUMMYFUNCTION("REGEXEXTRACT(C2067,""[A-Z]{2,}"")"),"CPAXT")</f>
        <v>CPAXT</v>
      </c>
      <c r="E2067" s="3" t="s">
        <v>47</v>
      </c>
      <c r="F2067" s="3" t="s">
        <v>133</v>
      </c>
      <c r="G2067" s="3" t="s">
        <v>12</v>
      </c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</row>
    <row r="2068">
      <c r="A2068" s="11">
        <v>45238.0</v>
      </c>
      <c r="B2068" s="5" t="s">
        <v>3969</v>
      </c>
      <c r="C2068" s="3" t="s">
        <v>3970</v>
      </c>
      <c r="D2068" s="3" t="str">
        <f>IFERROR(__xludf.DUMMYFUNCTION("REGEXEXTRACT(C2068,""[A-Z]{2,}"")"),"CPAXT")</f>
        <v>CPAXT</v>
      </c>
      <c r="E2068" s="3" t="s">
        <v>141</v>
      </c>
      <c r="F2068" s="3" t="s">
        <v>70</v>
      </c>
      <c r="G2068" s="3" t="s">
        <v>12</v>
      </c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</row>
    <row r="2069">
      <c r="A2069" s="11">
        <v>45238.0</v>
      </c>
      <c r="B2069" s="5" t="s">
        <v>3971</v>
      </c>
      <c r="C2069" s="3" t="s">
        <v>3972</v>
      </c>
      <c r="D2069" s="3" t="str">
        <f>IFERROR(__xludf.DUMMYFUNCTION("REGEXEXTRACT(C2069,""[A-Z]{2,}"")"),"SNNP")</f>
        <v>SNNP</v>
      </c>
      <c r="E2069" s="3" t="s">
        <v>47</v>
      </c>
      <c r="F2069" s="3" t="s">
        <v>133</v>
      </c>
      <c r="G2069" s="3" t="s">
        <v>12</v>
      </c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</row>
    <row r="2070">
      <c r="A2070" s="11">
        <v>45238.0</v>
      </c>
      <c r="B2070" s="5" t="s">
        <v>3971</v>
      </c>
      <c r="C2070" s="3" t="s">
        <v>3972</v>
      </c>
      <c r="D2070" s="3" t="str">
        <f>IFERROR(__xludf.DUMMYFUNCTION("REGEXEXTRACT(C2070,""[A-Z]{2,}"")"),"SNNP")</f>
        <v>SNNP</v>
      </c>
      <c r="E2070" s="3" t="s">
        <v>338</v>
      </c>
      <c r="F2070" s="3" t="s">
        <v>31</v>
      </c>
      <c r="G2070" s="3" t="s">
        <v>12</v>
      </c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</row>
    <row r="2071">
      <c r="A2071" s="11">
        <v>45238.0</v>
      </c>
      <c r="B2071" s="5" t="s">
        <v>3973</v>
      </c>
      <c r="C2071" s="3" t="s">
        <v>3974</v>
      </c>
      <c r="D2071" s="3" t="str">
        <f>IFERROR(__xludf.DUMMYFUNCTION("REGEXEXTRACT(C2071,""[A-Z]{2,}"")"),"PTTGC")</f>
        <v>PTTGC</v>
      </c>
      <c r="E2071" s="3" t="s">
        <v>47</v>
      </c>
      <c r="F2071" s="3" t="s">
        <v>462</v>
      </c>
      <c r="G2071" s="3" t="s">
        <v>12</v>
      </c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</row>
    <row r="2072">
      <c r="A2072" s="11">
        <v>45238.0</v>
      </c>
      <c r="B2072" s="5" t="s">
        <v>3973</v>
      </c>
      <c r="C2072" s="3" t="s">
        <v>3974</v>
      </c>
      <c r="D2072" s="3" t="str">
        <f>IFERROR(__xludf.DUMMYFUNCTION("REGEXEXTRACT(C2072,""[A-Z]{2,}"")"),"PTTGC")</f>
        <v>PTTGC</v>
      </c>
      <c r="E2072" s="3" t="s">
        <v>141</v>
      </c>
      <c r="F2072" s="3" t="s">
        <v>1807</v>
      </c>
      <c r="G2072" s="3" t="s">
        <v>12</v>
      </c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</row>
    <row r="2073">
      <c r="A2073" s="11">
        <v>45238.0</v>
      </c>
      <c r="B2073" s="5" t="s">
        <v>3975</v>
      </c>
      <c r="C2073" s="3" t="s">
        <v>3976</v>
      </c>
      <c r="D2073" s="3" t="str">
        <f>IFERROR(__xludf.DUMMYFUNCTION("REGEXEXTRACT(C2073,""[A-Z]{2,}"")"),"TOP")</f>
        <v>TOP</v>
      </c>
      <c r="E2073" s="3" t="s">
        <v>581</v>
      </c>
      <c r="F2073" s="3" t="s">
        <v>47</v>
      </c>
      <c r="G2073" s="3" t="s">
        <v>12</v>
      </c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</row>
    <row r="2074">
      <c r="A2074" s="11">
        <v>45238.0</v>
      </c>
      <c r="B2074" s="5" t="s">
        <v>3977</v>
      </c>
      <c r="C2074" s="3" t="s">
        <v>3978</v>
      </c>
      <c r="D2074" s="3" t="str">
        <f>IFERROR(__xludf.DUMMYFUNCTION("REGEXEXTRACT(C2074,""[A-Z]{2,}"")"),"TRUE")</f>
        <v>TRUE</v>
      </c>
      <c r="E2074" s="3"/>
      <c r="F2074" s="3" t="s">
        <v>83</v>
      </c>
      <c r="G2074" s="3" t="s">
        <v>84</v>
      </c>
      <c r="H2074" s="3" t="s">
        <v>44</v>
      </c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</row>
    <row r="2075">
      <c r="A2075" s="11">
        <v>45238.0</v>
      </c>
      <c r="B2075" s="5" t="s">
        <v>3977</v>
      </c>
      <c r="C2075" s="3" t="s">
        <v>3978</v>
      </c>
      <c r="D2075" s="3" t="str">
        <f>IFERROR(__xludf.DUMMYFUNCTION("REGEXEXTRACT(C2075,""[A-Z]{2,}"")"),"TRUE")</f>
        <v>TRUE</v>
      </c>
      <c r="E2075" s="3" t="s">
        <v>1726</v>
      </c>
      <c r="F2075" s="3" t="s">
        <v>1940</v>
      </c>
      <c r="G2075" s="3" t="s">
        <v>84</v>
      </c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</row>
    <row r="2076">
      <c r="A2076" s="11">
        <v>45238.0</v>
      </c>
      <c r="B2076" s="5" t="s">
        <v>3977</v>
      </c>
      <c r="C2076" s="3" t="s">
        <v>3978</v>
      </c>
      <c r="D2076" s="3" t="str">
        <f>IFERROR(__xludf.DUMMYFUNCTION("REGEXEXTRACT(C2076,""[A-Z]{2,}"")"),"TRUE")</f>
        <v>TRUE</v>
      </c>
      <c r="E2076" s="3" t="s">
        <v>2226</v>
      </c>
      <c r="F2076" s="3" t="s">
        <v>3979</v>
      </c>
      <c r="G2076" s="3" t="s">
        <v>84</v>
      </c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</row>
    <row r="2077">
      <c r="A2077" s="11">
        <v>45238.0</v>
      </c>
      <c r="B2077" s="5" t="s">
        <v>3980</v>
      </c>
      <c r="C2077" s="3" t="s">
        <v>3981</v>
      </c>
      <c r="D2077" s="3" t="str">
        <f>IFERROR(__xludf.DUMMYFUNCTION("REGEXEXTRACT(C2077,""[A-Z]{2,}"")"),"AWC")</f>
        <v>AWC</v>
      </c>
      <c r="E2077" s="3" t="s">
        <v>47</v>
      </c>
      <c r="F2077" s="3" t="s">
        <v>3982</v>
      </c>
      <c r="G2077" s="3" t="s">
        <v>12</v>
      </c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</row>
    <row r="2078">
      <c r="A2078" s="11">
        <v>45238.0</v>
      </c>
      <c r="B2078" s="5" t="s">
        <v>3980</v>
      </c>
      <c r="C2078" s="3" t="s">
        <v>3981</v>
      </c>
      <c r="D2078" s="3" t="str">
        <f>IFERROR(__xludf.DUMMYFUNCTION("REGEXEXTRACT(C2078,""[A-Z]{2,}"")"),"AWC")</f>
        <v>AWC</v>
      </c>
      <c r="E2078" s="3" t="s">
        <v>141</v>
      </c>
      <c r="F2078" s="3" t="s">
        <v>133</v>
      </c>
      <c r="G2078" s="3" t="s">
        <v>12</v>
      </c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</row>
    <row r="2079">
      <c r="A2079" s="11">
        <v>45238.0</v>
      </c>
      <c r="B2079" s="5" t="s">
        <v>3983</v>
      </c>
      <c r="C2079" s="3" t="s">
        <v>3984</v>
      </c>
      <c r="D2079" s="3" t="str">
        <f>IFERROR(__xludf.DUMMYFUNCTION("REGEXEXTRACT(C2079,""[A-Z]{2,}"")"),"GULF")</f>
        <v>GULF</v>
      </c>
      <c r="E2079" s="3" t="s">
        <v>46</v>
      </c>
      <c r="F2079" s="3" t="s">
        <v>743</v>
      </c>
      <c r="G2079" s="3" t="s">
        <v>17</v>
      </c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</row>
    <row r="2080">
      <c r="A2080" s="11">
        <v>45237.0</v>
      </c>
      <c r="B2080" s="5" t="s">
        <v>3985</v>
      </c>
      <c r="C2080" s="3" t="s">
        <v>3986</v>
      </c>
      <c r="D2080" s="3" t="str">
        <f>IFERROR(__xludf.DUMMYFUNCTION("REGEXEXTRACT(C2080,""[A-Z]{2,}"")"),"KEX")</f>
        <v>KEX</v>
      </c>
      <c r="E2080" s="3"/>
      <c r="F2080" s="3" t="s">
        <v>428</v>
      </c>
      <c r="G2080" s="3" t="s">
        <v>84</v>
      </c>
      <c r="H2080" s="3" t="s">
        <v>44</v>
      </c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</row>
    <row r="2081">
      <c r="A2081" s="11">
        <v>45236.0</v>
      </c>
      <c r="B2081" s="5" t="s">
        <v>3987</v>
      </c>
      <c r="C2081" s="3" t="s">
        <v>3988</v>
      </c>
      <c r="D2081" s="3" t="str">
        <f>IFERROR(__xludf.DUMMYFUNCTION("REGEXEXTRACT(C2081,""[A-Z]{2,}"")"),"GPSC")</f>
        <v>GPSC</v>
      </c>
      <c r="E2081" s="3" t="s">
        <v>47</v>
      </c>
      <c r="F2081" s="3" t="s">
        <v>133</v>
      </c>
      <c r="G2081" s="3" t="s">
        <v>12</v>
      </c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</row>
    <row r="2082">
      <c r="A2082" s="11">
        <v>45236.0</v>
      </c>
      <c r="B2082" s="5" t="s">
        <v>3989</v>
      </c>
      <c r="C2082" s="3" t="s">
        <v>3990</v>
      </c>
      <c r="D2082" s="3" t="str">
        <f>IFERROR(__xludf.DUMMYFUNCTION("REGEXEXTRACT(C2082,""[A-Z]{2,}"")"),"TU")</f>
        <v>TU</v>
      </c>
      <c r="E2082" s="3" t="s">
        <v>47</v>
      </c>
      <c r="F2082" s="3" t="s">
        <v>567</v>
      </c>
      <c r="G2082" s="3" t="s">
        <v>84</v>
      </c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</row>
    <row r="2083">
      <c r="A2083" s="11">
        <v>45236.0</v>
      </c>
      <c r="B2083" s="5" t="s">
        <v>3989</v>
      </c>
      <c r="C2083" s="3" t="s">
        <v>3990</v>
      </c>
      <c r="D2083" s="3" t="str">
        <f>IFERROR(__xludf.DUMMYFUNCTION("REGEXEXTRACT(C2083,""[A-Z]{2,}"")"),"TU")</f>
        <v>TU</v>
      </c>
      <c r="E2083" s="3" t="s">
        <v>46</v>
      </c>
      <c r="F2083" s="3" t="s">
        <v>457</v>
      </c>
      <c r="G2083" s="3" t="s">
        <v>84</v>
      </c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</hyperlinks>
  <drawing r:id="rId20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73.63"/>
  </cols>
  <sheetData>
    <row r="1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3991</v>
      </c>
    </row>
    <row r="2">
      <c r="A2" s="14">
        <v>45292.0</v>
      </c>
      <c r="B2" s="15" t="s">
        <v>3992</v>
      </c>
      <c r="C2" s="16" t="s">
        <v>3993</v>
      </c>
      <c r="D2" s="17" t="s">
        <v>856</v>
      </c>
      <c r="E2" s="16" t="s">
        <v>3994</v>
      </c>
      <c r="F2" s="16" t="s">
        <v>70</v>
      </c>
      <c r="G2" s="16" t="s">
        <v>12</v>
      </c>
      <c r="H2" s="18"/>
    </row>
    <row r="3">
      <c r="A3" s="14">
        <v>45292.0</v>
      </c>
      <c r="B3" s="15" t="s">
        <v>3992</v>
      </c>
      <c r="C3" s="16" t="s">
        <v>3993</v>
      </c>
      <c r="D3" s="17" t="s">
        <v>856</v>
      </c>
      <c r="E3" s="16" t="s">
        <v>44</v>
      </c>
      <c r="F3" s="16" t="s">
        <v>3995</v>
      </c>
      <c r="G3" s="16" t="s">
        <v>12</v>
      </c>
      <c r="H3" s="18"/>
    </row>
    <row r="4">
      <c r="A4" s="14">
        <v>45292.0</v>
      </c>
      <c r="B4" s="15" t="s">
        <v>3992</v>
      </c>
      <c r="C4" s="16" t="s">
        <v>3993</v>
      </c>
      <c r="D4" s="17" t="s">
        <v>856</v>
      </c>
      <c r="E4" s="16" t="s">
        <v>3996</v>
      </c>
      <c r="F4" s="16" t="s">
        <v>133</v>
      </c>
      <c r="G4" s="16" t="s">
        <v>12</v>
      </c>
      <c r="H4" s="18"/>
    </row>
    <row r="5">
      <c r="A5" s="14">
        <v>45292.0</v>
      </c>
      <c r="B5" s="15" t="s">
        <v>3997</v>
      </c>
      <c r="C5" s="17" t="s">
        <v>3998</v>
      </c>
      <c r="D5" s="17" t="s">
        <v>3999</v>
      </c>
      <c r="E5" s="16" t="s">
        <v>4000</v>
      </c>
      <c r="F5" s="16" t="s">
        <v>4001</v>
      </c>
      <c r="G5" s="16" t="s">
        <v>12</v>
      </c>
      <c r="H5" s="18"/>
    </row>
    <row r="6">
      <c r="A6" s="14">
        <v>45293.0</v>
      </c>
      <c r="B6" s="15" t="s">
        <v>4002</v>
      </c>
      <c r="C6" s="17" t="s">
        <v>4003</v>
      </c>
      <c r="D6" s="16" t="s">
        <v>4004</v>
      </c>
      <c r="E6" s="16" t="s">
        <v>4005</v>
      </c>
      <c r="F6" s="16" t="s">
        <v>4006</v>
      </c>
      <c r="G6" s="16" t="s">
        <v>12</v>
      </c>
      <c r="H6" s="16" t="s">
        <v>46</v>
      </c>
    </row>
    <row r="7">
      <c r="A7" s="14">
        <v>45293.0</v>
      </c>
      <c r="B7" s="15" t="s">
        <v>4007</v>
      </c>
      <c r="C7" s="19" t="s">
        <v>4008</v>
      </c>
      <c r="D7" s="16" t="s">
        <v>4009</v>
      </c>
      <c r="E7" s="16" t="s">
        <v>46</v>
      </c>
      <c r="F7" s="16" t="s">
        <v>70</v>
      </c>
      <c r="G7" s="16" t="s">
        <v>12</v>
      </c>
      <c r="H7" s="18"/>
    </row>
    <row r="8">
      <c r="A8" s="14">
        <v>45293.0</v>
      </c>
      <c r="B8" s="15" t="s">
        <v>4007</v>
      </c>
      <c r="C8" s="17" t="s">
        <v>4008</v>
      </c>
      <c r="D8" s="16" t="s">
        <v>4009</v>
      </c>
      <c r="E8" s="16" t="s">
        <v>1547</v>
      </c>
      <c r="F8" s="16" t="s">
        <v>4010</v>
      </c>
      <c r="G8" s="16" t="s">
        <v>12</v>
      </c>
      <c r="H8" s="18"/>
    </row>
    <row r="9">
      <c r="A9" s="14">
        <v>45293.0</v>
      </c>
      <c r="B9" s="15" t="s">
        <v>4011</v>
      </c>
      <c r="C9" s="19" t="s">
        <v>4012</v>
      </c>
      <c r="D9" s="16" t="s">
        <v>4013</v>
      </c>
      <c r="E9" s="16" t="s">
        <v>135</v>
      </c>
      <c r="F9" s="16" t="s">
        <v>164</v>
      </c>
      <c r="G9" s="16" t="s">
        <v>12</v>
      </c>
      <c r="H9" s="18"/>
    </row>
    <row r="10">
      <c r="A10" s="14">
        <v>45293.0</v>
      </c>
      <c r="B10" s="15" t="s">
        <v>4011</v>
      </c>
      <c r="C10" s="17" t="s">
        <v>4012</v>
      </c>
      <c r="D10" s="16" t="s">
        <v>4013</v>
      </c>
      <c r="E10" s="16" t="s">
        <v>882</v>
      </c>
      <c r="F10" s="16" t="s">
        <v>4014</v>
      </c>
      <c r="G10" s="16" t="s">
        <v>12</v>
      </c>
      <c r="H10" s="18"/>
    </row>
    <row r="11">
      <c r="A11" s="14">
        <v>45293.0</v>
      </c>
      <c r="B11" s="15" t="s">
        <v>4011</v>
      </c>
      <c r="C11" s="17" t="s">
        <v>4012</v>
      </c>
      <c r="D11" s="16" t="s">
        <v>4013</v>
      </c>
      <c r="E11" s="16" t="s">
        <v>4015</v>
      </c>
      <c r="F11" s="16" t="s">
        <v>63</v>
      </c>
      <c r="G11" s="16" t="s">
        <v>12</v>
      </c>
      <c r="H11" s="18"/>
    </row>
    <row r="12">
      <c r="A12" s="14">
        <v>45293.0</v>
      </c>
      <c r="B12" s="15" t="s">
        <v>4016</v>
      </c>
      <c r="C12" s="17" t="s">
        <v>4017</v>
      </c>
      <c r="D12" s="16" t="s">
        <v>4018</v>
      </c>
      <c r="E12" s="16" t="s">
        <v>1780</v>
      </c>
      <c r="F12" s="16" t="s">
        <v>133</v>
      </c>
      <c r="G12" s="16" t="s">
        <v>12</v>
      </c>
      <c r="H12" s="18"/>
    </row>
    <row r="13">
      <c r="A13" s="14">
        <v>45293.0</v>
      </c>
      <c r="B13" s="15" t="s">
        <v>4019</v>
      </c>
      <c r="C13" s="17" t="s">
        <v>4020</v>
      </c>
      <c r="D13" s="16" t="s">
        <v>4021</v>
      </c>
      <c r="E13" s="16" t="s">
        <v>274</v>
      </c>
      <c r="F13" s="16" t="s">
        <v>4022</v>
      </c>
      <c r="G13" s="16" t="s">
        <v>12</v>
      </c>
      <c r="H13" s="18"/>
    </row>
    <row r="14">
      <c r="A14" s="14">
        <v>45293.0</v>
      </c>
      <c r="B14" s="15" t="s">
        <v>4023</v>
      </c>
      <c r="C14" s="17" t="s">
        <v>4024</v>
      </c>
      <c r="D14" s="16" t="s">
        <v>4025</v>
      </c>
      <c r="E14" s="17" t="s">
        <v>44</v>
      </c>
      <c r="F14" s="16" t="s">
        <v>4026</v>
      </c>
      <c r="G14" s="16" t="s">
        <v>17</v>
      </c>
      <c r="H14" s="18"/>
    </row>
    <row r="15">
      <c r="A15" s="14">
        <v>45293.0</v>
      </c>
      <c r="B15" s="15" t="s">
        <v>4027</v>
      </c>
      <c r="C15" s="17" t="s">
        <v>4028</v>
      </c>
      <c r="D15" s="16" t="s">
        <v>778</v>
      </c>
      <c r="E15" s="16" t="s">
        <v>2126</v>
      </c>
      <c r="F15" s="16" t="s">
        <v>2844</v>
      </c>
      <c r="G15" s="16" t="s">
        <v>84</v>
      </c>
      <c r="H15" s="18"/>
    </row>
    <row r="16">
      <c r="A16" s="14">
        <v>45293.0</v>
      </c>
      <c r="B16" s="15" t="s">
        <v>4029</v>
      </c>
      <c r="C16" s="17" t="s">
        <v>4030</v>
      </c>
      <c r="D16" s="16" t="s">
        <v>4031</v>
      </c>
      <c r="E16" s="16" t="s">
        <v>4032</v>
      </c>
      <c r="F16" s="16" t="s">
        <v>4033</v>
      </c>
      <c r="G16" s="16" t="s">
        <v>12</v>
      </c>
      <c r="H16" s="18"/>
    </row>
    <row r="17">
      <c r="A17" s="14">
        <v>45293.0</v>
      </c>
      <c r="B17" s="15" t="s">
        <v>4029</v>
      </c>
      <c r="C17" s="17" t="s">
        <v>4030</v>
      </c>
      <c r="D17" s="16" t="s">
        <v>4031</v>
      </c>
      <c r="E17" s="16" t="s">
        <v>4034</v>
      </c>
      <c r="F17" s="16" t="s">
        <v>4035</v>
      </c>
      <c r="G17" s="16" t="s">
        <v>12</v>
      </c>
      <c r="H17" s="18"/>
    </row>
    <row r="18">
      <c r="A18" s="14">
        <v>45293.0</v>
      </c>
      <c r="B18" s="15" t="s">
        <v>4036</v>
      </c>
      <c r="C18" s="17" t="s">
        <v>4037</v>
      </c>
      <c r="D18" s="16" t="s">
        <v>4038</v>
      </c>
      <c r="E18" s="16" t="s">
        <v>1766</v>
      </c>
      <c r="F18" s="16" t="s">
        <v>63</v>
      </c>
      <c r="G18" s="16" t="s">
        <v>12</v>
      </c>
      <c r="H18" s="18"/>
    </row>
    <row r="19">
      <c r="A19" s="14">
        <v>45293.0</v>
      </c>
      <c r="B19" s="15" t="s">
        <v>4039</v>
      </c>
      <c r="C19" s="17" t="s">
        <v>4040</v>
      </c>
      <c r="D19" s="16" t="s">
        <v>756</v>
      </c>
      <c r="E19" s="16" t="s">
        <v>98</v>
      </c>
      <c r="F19" s="16" t="s">
        <v>63</v>
      </c>
      <c r="G19" s="16" t="s">
        <v>12</v>
      </c>
      <c r="H19" s="18"/>
    </row>
    <row r="20">
      <c r="A20" s="14">
        <v>45293.0</v>
      </c>
      <c r="B20" s="15" t="s">
        <v>4039</v>
      </c>
      <c r="C20" s="17" t="s">
        <v>4040</v>
      </c>
      <c r="D20" s="16" t="s">
        <v>775</v>
      </c>
      <c r="E20" s="16" t="s">
        <v>98</v>
      </c>
      <c r="F20" s="16" t="s">
        <v>63</v>
      </c>
      <c r="G20" s="16" t="s">
        <v>12</v>
      </c>
      <c r="H20" s="18"/>
    </row>
    <row r="21">
      <c r="A21" s="14">
        <v>45293.0</v>
      </c>
      <c r="B21" s="15" t="s">
        <v>4041</v>
      </c>
      <c r="C21" s="17" t="s">
        <v>4042</v>
      </c>
      <c r="D21" s="16" t="s">
        <v>4043</v>
      </c>
      <c r="E21" s="16" t="s">
        <v>1377</v>
      </c>
      <c r="F21" s="16" t="s">
        <v>299</v>
      </c>
      <c r="G21" s="16" t="s">
        <v>12</v>
      </c>
      <c r="H21" s="18"/>
    </row>
    <row r="22">
      <c r="A22" s="14">
        <v>45293.0</v>
      </c>
      <c r="B22" s="15" t="s">
        <v>4044</v>
      </c>
      <c r="C22" s="17" t="s">
        <v>4045</v>
      </c>
      <c r="D22" s="16" t="s">
        <v>4046</v>
      </c>
      <c r="E22" s="16" t="s">
        <v>4047</v>
      </c>
      <c r="F22" s="16" t="s">
        <v>4001</v>
      </c>
      <c r="G22" s="16" t="s">
        <v>12</v>
      </c>
      <c r="H22" s="18"/>
    </row>
    <row r="23">
      <c r="A23" s="14">
        <v>45293.0</v>
      </c>
      <c r="B23" s="15" t="s">
        <v>4044</v>
      </c>
      <c r="C23" s="17" t="s">
        <v>4045</v>
      </c>
      <c r="D23" s="16" t="s">
        <v>4046</v>
      </c>
      <c r="E23" s="16" t="s">
        <v>4048</v>
      </c>
      <c r="F23" s="16" t="s">
        <v>31</v>
      </c>
      <c r="G23" s="16" t="s">
        <v>12</v>
      </c>
      <c r="H23" s="18"/>
    </row>
    <row r="24">
      <c r="A24" s="14">
        <v>45293.0</v>
      </c>
      <c r="B24" s="15" t="s">
        <v>4049</v>
      </c>
      <c r="C24" s="19" t="s">
        <v>4050</v>
      </c>
      <c r="D24" s="17" t="s">
        <v>168</v>
      </c>
      <c r="E24" s="16" t="s">
        <v>47</v>
      </c>
      <c r="F24" s="16" t="s">
        <v>3104</v>
      </c>
      <c r="G24" s="16" t="s">
        <v>12</v>
      </c>
      <c r="H24" s="18"/>
    </row>
    <row r="25">
      <c r="A25" s="14">
        <v>45293.0</v>
      </c>
      <c r="B25" s="15" t="s">
        <v>4049</v>
      </c>
      <c r="C25" s="19" t="s">
        <v>4050</v>
      </c>
      <c r="D25" s="17" t="s">
        <v>168</v>
      </c>
      <c r="E25" s="16" t="s">
        <v>4051</v>
      </c>
      <c r="F25" s="16" t="s">
        <v>70</v>
      </c>
      <c r="G25" s="16" t="s">
        <v>12</v>
      </c>
      <c r="H25" s="18"/>
    </row>
    <row r="26">
      <c r="A26" s="14">
        <v>45293.0</v>
      </c>
      <c r="B26" s="15" t="s">
        <v>4052</v>
      </c>
      <c r="C26" s="17" t="s">
        <v>4053</v>
      </c>
      <c r="D26" s="16" t="s">
        <v>4054</v>
      </c>
      <c r="E26" s="16" t="s">
        <v>2481</v>
      </c>
      <c r="F26" s="16" t="s">
        <v>4055</v>
      </c>
      <c r="G26" s="16" t="s">
        <v>12</v>
      </c>
      <c r="H26" s="18"/>
    </row>
    <row r="27">
      <c r="A27" s="14">
        <v>45293.0</v>
      </c>
      <c r="B27" s="15" t="s">
        <v>4052</v>
      </c>
      <c r="C27" s="17" t="s">
        <v>4053</v>
      </c>
      <c r="D27" s="16" t="s">
        <v>4054</v>
      </c>
      <c r="E27" s="16" t="s">
        <v>46</v>
      </c>
      <c r="F27" s="16" t="s">
        <v>2941</v>
      </c>
      <c r="G27" s="16" t="s">
        <v>12</v>
      </c>
      <c r="H27" s="18"/>
    </row>
    <row r="28">
      <c r="A28" s="14">
        <v>45293.0</v>
      </c>
      <c r="B28" s="15" t="s">
        <v>4056</v>
      </c>
      <c r="C28" s="17" t="s">
        <v>4057</v>
      </c>
      <c r="D28" s="16" t="s">
        <v>1465</v>
      </c>
      <c r="E28" s="16" t="s">
        <v>4058</v>
      </c>
      <c r="F28" s="16" t="s">
        <v>171</v>
      </c>
      <c r="G28" s="16" t="s">
        <v>12</v>
      </c>
      <c r="H28" s="18"/>
    </row>
    <row r="29">
      <c r="A29" s="14">
        <v>45293.0</v>
      </c>
      <c r="B29" s="15" t="s">
        <v>4059</v>
      </c>
      <c r="C29" s="17" t="s">
        <v>4060</v>
      </c>
      <c r="D29" s="16" t="s">
        <v>4061</v>
      </c>
      <c r="E29" s="16" t="s">
        <v>1780</v>
      </c>
      <c r="F29" s="16" t="s">
        <v>63</v>
      </c>
      <c r="G29" s="16" t="s">
        <v>12</v>
      </c>
      <c r="H29" s="18"/>
    </row>
    <row r="30">
      <c r="A30" s="14">
        <v>45293.0</v>
      </c>
      <c r="B30" s="15" t="s">
        <v>4062</v>
      </c>
      <c r="C30" s="17" t="s">
        <v>4063</v>
      </c>
      <c r="D30" s="16" t="s">
        <v>4064</v>
      </c>
      <c r="E30" s="16" t="s">
        <v>46</v>
      </c>
      <c r="F30" s="16" t="s">
        <v>457</v>
      </c>
      <c r="G30" s="16" t="s">
        <v>84</v>
      </c>
      <c r="H30" s="18"/>
    </row>
    <row r="31">
      <c r="A31" s="14">
        <v>45294.0</v>
      </c>
      <c r="B31" s="15" t="s">
        <v>4065</v>
      </c>
      <c r="C31" s="17" t="s">
        <v>4066</v>
      </c>
      <c r="D31" s="16" t="s">
        <v>4067</v>
      </c>
      <c r="E31" s="16" t="s">
        <v>412</v>
      </c>
      <c r="F31" s="16" t="s">
        <v>35</v>
      </c>
      <c r="G31" s="16" t="s">
        <v>12</v>
      </c>
      <c r="H31" s="18"/>
    </row>
    <row r="32">
      <c r="A32" s="14">
        <v>45294.0</v>
      </c>
      <c r="B32" s="15" t="s">
        <v>4068</v>
      </c>
      <c r="C32" s="17" t="s">
        <v>4069</v>
      </c>
      <c r="D32" s="16" t="s">
        <v>4038</v>
      </c>
      <c r="E32" s="18"/>
      <c r="F32" s="16" t="s">
        <v>428</v>
      </c>
      <c r="G32" s="16" t="s">
        <v>84</v>
      </c>
      <c r="H32" s="16" t="s">
        <v>44</v>
      </c>
    </row>
    <row r="33">
      <c r="A33" s="14">
        <v>45294.0</v>
      </c>
      <c r="B33" s="15" t="s">
        <v>4070</v>
      </c>
      <c r="C33" s="17" t="s">
        <v>4071</v>
      </c>
      <c r="D33" s="16" t="s">
        <v>4072</v>
      </c>
      <c r="E33" s="16" t="s">
        <v>2481</v>
      </c>
      <c r="F33" s="16" t="s">
        <v>63</v>
      </c>
      <c r="G33" s="16" t="s">
        <v>12</v>
      </c>
      <c r="H33" s="18"/>
    </row>
    <row r="34">
      <c r="A34" s="14">
        <v>45294.0</v>
      </c>
      <c r="B34" s="15" t="s">
        <v>4073</v>
      </c>
      <c r="C34" s="17" t="s">
        <v>4074</v>
      </c>
      <c r="D34" s="16" t="s">
        <v>4075</v>
      </c>
      <c r="E34" s="16" t="s">
        <v>4076</v>
      </c>
      <c r="F34" s="16" t="s">
        <v>4077</v>
      </c>
      <c r="G34" s="16" t="s">
        <v>12</v>
      </c>
      <c r="H34" s="18"/>
    </row>
    <row r="35">
      <c r="A35" s="14">
        <v>45294.0</v>
      </c>
      <c r="B35" s="15" t="s">
        <v>4078</v>
      </c>
      <c r="C35" s="17" t="s">
        <v>4079</v>
      </c>
      <c r="D35" s="16" t="s">
        <v>4080</v>
      </c>
      <c r="E35" s="16" t="s">
        <v>4081</v>
      </c>
      <c r="F35" s="16" t="s">
        <v>4082</v>
      </c>
      <c r="G35" s="16" t="s">
        <v>12</v>
      </c>
      <c r="H35" s="18"/>
    </row>
    <row r="36">
      <c r="A36" s="14">
        <v>45294.0</v>
      </c>
      <c r="B36" s="15" t="s">
        <v>4083</v>
      </c>
      <c r="C36" s="19" t="s">
        <v>4084</v>
      </c>
      <c r="D36" s="16" t="s">
        <v>2830</v>
      </c>
      <c r="E36" s="16" t="s">
        <v>4081</v>
      </c>
      <c r="F36" s="16" t="s">
        <v>61</v>
      </c>
      <c r="G36" s="16" t="s">
        <v>12</v>
      </c>
      <c r="H36" s="18"/>
    </row>
    <row r="37">
      <c r="A37" s="14">
        <v>45294.0</v>
      </c>
      <c r="B37" s="15" t="s">
        <v>4085</v>
      </c>
      <c r="C37" s="17" t="s">
        <v>4086</v>
      </c>
      <c r="D37" s="16" t="s">
        <v>1619</v>
      </c>
      <c r="E37" s="16" t="s">
        <v>4087</v>
      </c>
      <c r="F37" s="16" t="s">
        <v>4088</v>
      </c>
      <c r="G37" s="16" t="s">
        <v>12</v>
      </c>
      <c r="H37" s="18"/>
    </row>
    <row r="38">
      <c r="A38" s="14">
        <v>45294.0</v>
      </c>
      <c r="B38" s="15" t="s">
        <v>4089</v>
      </c>
      <c r="C38" s="17" t="s">
        <v>4090</v>
      </c>
      <c r="D38" s="16" t="s">
        <v>4091</v>
      </c>
      <c r="E38" s="16" t="s">
        <v>4081</v>
      </c>
      <c r="F38" s="16" t="s">
        <v>4092</v>
      </c>
      <c r="G38" s="16" t="s">
        <v>84</v>
      </c>
      <c r="H38" s="18"/>
    </row>
    <row r="39">
      <c r="A39" s="14">
        <v>45294.0</v>
      </c>
      <c r="B39" s="15" t="s">
        <v>4093</v>
      </c>
      <c r="C39" s="17" t="s">
        <v>4094</v>
      </c>
      <c r="D39" s="16" t="s">
        <v>4095</v>
      </c>
      <c r="E39" s="16" t="s">
        <v>4096</v>
      </c>
      <c r="F39" s="16" t="s">
        <v>34</v>
      </c>
      <c r="G39" s="16" t="s">
        <v>84</v>
      </c>
      <c r="H39" s="18"/>
    </row>
    <row r="40">
      <c r="A40" s="14">
        <v>45294.0</v>
      </c>
      <c r="B40" s="15" t="s">
        <v>4093</v>
      </c>
      <c r="C40" s="17" t="s">
        <v>4094</v>
      </c>
      <c r="D40" s="16" t="s">
        <v>4095</v>
      </c>
      <c r="E40" s="16" t="s">
        <v>335</v>
      </c>
      <c r="F40" s="16" t="s">
        <v>4097</v>
      </c>
      <c r="G40" s="16" t="s">
        <v>84</v>
      </c>
      <c r="H40" s="18"/>
    </row>
    <row r="41">
      <c r="A41" s="14">
        <v>45294.0</v>
      </c>
      <c r="B41" s="15" t="s">
        <v>4098</v>
      </c>
      <c r="C41" s="17" t="s">
        <v>4099</v>
      </c>
      <c r="D41" s="16" t="s">
        <v>4100</v>
      </c>
      <c r="E41" s="16" t="s">
        <v>4101</v>
      </c>
      <c r="F41" s="16" t="s">
        <v>4102</v>
      </c>
      <c r="G41" s="16" t="s">
        <v>12</v>
      </c>
      <c r="H41" s="16" t="s">
        <v>44</v>
      </c>
    </row>
    <row r="42">
      <c r="A42" s="14">
        <v>45294.0</v>
      </c>
      <c r="B42" s="15" t="s">
        <v>4098</v>
      </c>
      <c r="C42" s="17" t="s">
        <v>4099</v>
      </c>
      <c r="D42" s="16" t="s">
        <v>4100</v>
      </c>
      <c r="E42" s="16" t="s">
        <v>4032</v>
      </c>
      <c r="F42" s="16" t="s">
        <v>164</v>
      </c>
      <c r="G42" s="16" t="s">
        <v>12</v>
      </c>
      <c r="H42" s="18"/>
    </row>
    <row r="43">
      <c r="A43" s="14">
        <v>45294.0</v>
      </c>
      <c r="B43" s="15" t="s">
        <v>4103</v>
      </c>
      <c r="C43" s="17" t="s">
        <v>4104</v>
      </c>
      <c r="D43" s="16" t="s">
        <v>4105</v>
      </c>
      <c r="E43" s="16" t="s">
        <v>2880</v>
      </c>
      <c r="F43" s="16" t="s">
        <v>1097</v>
      </c>
      <c r="G43" s="16" t="s">
        <v>17</v>
      </c>
      <c r="H43" s="18"/>
    </row>
    <row r="44">
      <c r="A44" s="14">
        <v>45294.0</v>
      </c>
      <c r="B44" s="15" t="s">
        <v>4106</v>
      </c>
      <c r="C44" s="17" t="s">
        <v>4107</v>
      </c>
      <c r="D44" s="16" t="s">
        <v>4108</v>
      </c>
      <c r="E44" s="16" t="s">
        <v>4109</v>
      </c>
      <c r="F44" s="16" t="s">
        <v>133</v>
      </c>
      <c r="G44" s="16" t="s">
        <v>12</v>
      </c>
      <c r="H44" s="18"/>
    </row>
    <row r="45">
      <c r="A45" s="14">
        <v>45294.0</v>
      </c>
      <c r="B45" s="15" t="s">
        <v>4110</v>
      </c>
      <c r="C45" s="17" t="s">
        <v>4111</v>
      </c>
      <c r="D45" s="16" t="s">
        <v>1641</v>
      </c>
      <c r="E45" s="16" t="s">
        <v>4047</v>
      </c>
      <c r="F45" s="16" t="s">
        <v>4112</v>
      </c>
      <c r="G45" s="16" t="s">
        <v>12</v>
      </c>
      <c r="H45" s="18"/>
    </row>
    <row r="46">
      <c r="A46" s="14">
        <v>45294.0</v>
      </c>
      <c r="B46" s="15" t="s">
        <v>4110</v>
      </c>
      <c r="C46" s="17" t="s">
        <v>4111</v>
      </c>
      <c r="D46" s="16" t="s">
        <v>1641</v>
      </c>
      <c r="E46" s="16" t="s">
        <v>4113</v>
      </c>
      <c r="F46" s="16" t="s">
        <v>70</v>
      </c>
      <c r="G46" s="16" t="s">
        <v>12</v>
      </c>
      <c r="H46" s="18"/>
    </row>
    <row r="47">
      <c r="A47" s="14">
        <v>45294.0</v>
      </c>
      <c r="B47" s="15" t="s">
        <v>4114</v>
      </c>
      <c r="C47" s="17" t="s">
        <v>4115</v>
      </c>
      <c r="D47" s="16" t="s">
        <v>1535</v>
      </c>
      <c r="E47" s="16" t="s">
        <v>4116</v>
      </c>
      <c r="F47" s="16" t="s">
        <v>164</v>
      </c>
      <c r="G47" s="16" t="s">
        <v>12</v>
      </c>
      <c r="H47" s="18"/>
    </row>
    <row r="48">
      <c r="A48" s="14">
        <v>45294.0</v>
      </c>
      <c r="B48" s="15" t="s">
        <v>4114</v>
      </c>
      <c r="C48" s="17" t="s">
        <v>4115</v>
      </c>
      <c r="D48" s="16" t="s">
        <v>1535</v>
      </c>
      <c r="E48" s="16" t="s">
        <v>4047</v>
      </c>
      <c r="F48" s="16" t="s">
        <v>4117</v>
      </c>
      <c r="G48" s="16" t="s">
        <v>12</v>
      </c>
      <c r="H48" s="18"/>
    </row>
    <row r="49">
      <c r="A49" s="14">
        <v>45294.0</v>
      </c>
      <c r="B49" s="15" t="s">
        <v>4118</v>
      </c>
      <c r="C49" s="17" t="s">
        <v>4119</v>
      </c>
      <c r="D49" s="16" t="s">
        <v>4120</v>
      </c>
      <c r="E49" s="16" t="s">
        <v>4121</v>
      </c>
      <c r="F49" s="16" t="s">
        <v>133</v>
      </c>
      <c r="G49" s="16" t="s">
        <v>17</v>
      </c>
      <c r="H49" s="18"/>
    </row>
    <row r="50">
      <c r="A50" s="14">
        <v>45294.0</v>
      </c>
      <c r="B50" s="15" t="s">
        <v>4118</v>
      </c>
      <c r="C50" s="17" t="s">
        <v>4119</v>
      </c>
      <c r="D50" s="16" t="s">
        <v>4120</v>
      </c>
      <c r="E50" s="16" t="s">
        <v>4122</v>
      </c>
      <c r="F50" s="16" t="s">
        <v>70</v>
      </c>
      <c r="G50" s="16" t="s">
        <v>17</v>
      </c>
      <c r="H50" s="18"/>
    </row>
    <row r="51">
      <c r="A51" s="14">
        <v>45295.0</v>
      </c>
      <c r="B51" s="15" t="s">
        <v>4123</v>
      </c>
      <c r="C51" s="17" t="s">
        <v>4124</v>
      </c>
      <c r="D51" s="16" t="s">
        <v>4125</v>
      </c>
      <c r="E51" s="16" t="s">
        <v>1953</v>
      </c>
      <c r="F51" s="16" t="s">
        <v>4126</v>
      </c>
      <c r="G51" s="16" t="s">
        <v>12</v>
      </c>
      <c r="H51" s="18"/>
    </row>
    <row r="52">
      <c r="A52" s="14">
        <v>45295.0</v>
      </c>
      <c r="B52" s="15" t="s">
        <v>4123</v>
      </c>
      <c r="C52" s="17" t="s">
        <v>4124</v>
      </c>
      <c r="D52" s="16" t="s">
        <v>4125</v>
      </c>
      <c r="E52" s="16" t="s">
        <v>4127</v>
      </c>
      <c r="F52" s="16" t="s">
        <v>209</v>
      </c>
      <c r="G52" s="16" t="s">
        <v>12</v>
      </c>
      <c r="H52" s="18"/>
    </row>
    <row r="53">
      <c r="A53" s="14">
        <v>45295.0</v>
      </c>
      <c r="B53" s="15" t="s">
        <v>4123</v>
      </c>
      <c r="C53" s="17" t="s">
        <v>4124</v>
      </c>
      <c r="D53" s="16" t="s">
        <v>4125</v>
      </c>
      <c r="E53" s="16" t="s">
        <v>4128</v>
      </c>
      <c r="F53" s="16" t="s">
        <v>4129</v>
      </c>
      <c r="G53" s="16" t="s">
        <v>12</v>
      </c>
      <c r="H53" s="18"/>
    </row>
    <row r="54">
      <c r="A54" s="14">
        <v>45295.0</v>
      </c>
      <c r="B54" s="15" t="s">
        <v>4130</v>
      </c>
      <c r="C54" s="17" t="s">
        <v>4131</v>
      </c>
      <c r="D54" s="16" t="s">
        <v>4132</v>
      </c>
      <c r="E54" s="16" t="s">
        <v>1780</v>
      </c>
      <c r="F54" s="16" t="s">
        <v>63</v>
      </c>
      <c r="G54" s="16" t="s">
        <v>12</v>
      </c>
      <c r="H54" s="18"/>
    </row>
    <row r="55">
      <c r="A55" s="14">
        <v>45295.0</v>
      </c>
      <c r="B55" s="15" t="s">
        <v>4130</v>
      </c>
      <c r="C55" s="17" t="s">
        <v>4131</v>
      </c>
      <c r="D55" s="16" t="s">
        <v>4132</v>
      </c>
      <c r="E55" s="16" t="s">
        <v>4133</v>
      </c>
      <c r="F55" s="16" t="s">
        <v>4134</v>
      </c>
      <c r="G55" s="16" t="s">
        <v>12</v>
      </c>
      <c r="H55" s="18"/>
    </row>
    <row r="56">
      <c r="A56" s="14">
        <v>45295.0</v>
      </c>
      <c r="B56" s="15" t="s">
        <v>4135</v>
      </c>
      <c r="C56" s="17" t="s">
        <v>4136</v>
      </c>
      <c r="D56" s="16" t="s">
        <v>4137</v>
      </c>
      <c r="E56" s="16" t="s">
        <v>1578</v>
      </c>
      <c r="F56" s="16" t="s">
        <v>4138</v>
      </c>
      <c r="G56" s="16" t="s">
        <v>12</v>
      </c>
      <c r="H56" s="18"/>
    </row>
    <row r="57">
      <c r="A57" s="14">
        <v>45295.0</v>
      </c>
      <c r="B57" s="15" t="s">
        <v>4135</v>
      </c>
      <c r="C57" s="17" t="s">
        <v>4136</v>
      </c>
      <c r="D57" s="16" t="s">
        <v>4137</v>
      </c>
      <c r="E57" s="16" t="s">
        <v>1780</v>
      </c>
      <c r="F57" s="16" t="s">
        <v>70</v>
      </c>
      <c r="G57" s="16" t="s">
        <v>12</v>
      </c>
      <c r="H57" s="18"/>
    </row>
    <row r="58">
      <c r="A58" s="14">
        <v>45295.0</v>
      </c>
      <c r="B58" s="15" t="s">
        <v>4139</v>
      </c>
      <c r="C58" s="17" t="s">
        <v>4140</v>
      </c>
      <c r="D58" s="16" t="s">
        <v>4141</v>
      </c>
      <c r="E58" s="16" t="s">
        <v>46</v>
      </c>
      <c r="F58" s="16" t="s">
        <v>133</v>
      </c>
      <c r="G58" s="16" t="s">
        <v>12</v>
      </c>
      <c r="H58" s="18"/>
    </row>
    <row r="59">
      <c r="A59" s="14">
        <v>45295.0</v>
      </c>
      <c r="B59" s="15" t="s">
        <v>4142</v>
      </c>
      <c r="C59" s="17" t="s">
        <v>4143</v>
      </c>
      <c r="D59" s="16" t="s">
        <v>4144</v>
      </c>
      <c r="E59" s="16" t="s">
        <v>1807</v>
      </c>
      <c r="F59" s="16" t="s">
        <v>69</v>
      </c>
      <c r="G59" s="16" t="s">
        <v>12</v>
      </c>
      <c r="H59" s="18"/>
    </row>
    <row r="60">
      <c r="A60" s="14">
        <v>45295.0</v>
      </c>
      <c r="B60" s="15" t="s">
        <v>4142</v>
      </c>
      <c r="C60" s="17" t="s">
        <v>4143</v>
      </c>
      <c r="D60" s="16" t="s">
        <v>4144</v>
      </c>
      <c r="E60" s="16" t="s">
        <v>140</v>
      </c>
      <c r="F60" s="16" t="s">
        <v>70</v>
      </c>
      <c r="G60" s="16" t="s">
        <v>12</v>
      </c>
      <c r="H60" s="18"/>
    </row>
    <row r="61">
      <c r="A61" s="14">
        <v>45295.0</v>
      </c>
      <c r="B61" s="15" t="s">
        <v>4142</v>
      </c>
      <c r="C61" s="17" t="s">
        <v>4143</v>
      </c>
      <c r="D61" s="16" t="s">
        <v>4144</v>
      </c>
      <c r="E61" s="16" t="s">
        <v>4145</v>
      </c>
      <c r="F61" s="16" t="s">
        <v>359</v>
      </c>
      <c r="G61" s="16" t="s">
        <v>12</v>
      </c>
      <c r="H61" s="18"/>
    </row>
    <row r="62">
      <c r="A62" s="14">
        <v>45295.0</v>
      </c>
      <c r="B62" s="15" t="s">
        <v>4146</v>
      </c>
      <c r="C62" s="17" t="s">
        <v>4147</v>
      </c>
      <c r="D62" s="16" t="s">
        <v>4148</v>
      </c>
      <c r="E62" s="16" t="s">
        <v>98</v>
      </c>
      <c r="F62" s="16" t="s">
        <v>567</v>
      </c>
      <c r="G62" s="16" t="s">
        <v>84</v>
      </c>
      <c r="H62" s="18"/>
    </row>
    <row r="63">
      <c r="A63" s="14">
        <v>45295.0</v>
      </c>
      <c r="B63" s="15" t="s">
        <v>4146</v>
      </c>
      <c r="C63" s="17" t="s">
        <v>4147</v>
      </c>
      <c r="D63" s="16" t="s">
        <v>4149</v>
      </c>
      <c r="E63" s="16" t="s">
        <v>98</v>
      </c>
      <c r="F63" s="16" t="s">
        <v>567</v>
      </c>
      <c r="G63" s="16" t="s">
        <v>84</v>
      </c>
      <c r="H63" s="18"/>
    </row>
    <row r="64">
      <c r="A64" s="14">
        <v>45295.0</v>
      </c>
      <c r="B64" s="15" t="s">
        <v>4150</v>
      </c>
      <c r="C64" s="17" t="s">
        <v>4151</v>
      </c>
      <c r="D64" s="16" t="s">
        <v>4105</v>
      </c>
      <c r="E64" s="16" t="s">
        <v>46</v>
      </c>
      <c r="F64" s="16" t="s">
        <v>63</v>
      </c>
      <c r="G64" s="16" t="s">
        <v>12</v>
      </c>
      <c r="H64" s="18"/>
    </row>
    <row r="65">
      <c r="A65" s="14">
        <v>45295.0</v>
      </c>
      <c r="B65" s="15" t="s">
        <v>4152</v>
      </c>
      <c r="C65" s="17" t="s">
        <v>4153</v>
      </c>
      <c r="D65" s="16" t="s">
        <v>4154</v>
      </c>
      <c r="E65" s="16" t="s">
        <v>274</v>
      </c>
      <c r="F65" s="16" t="s">
        <v>1781</v>
      </c>
      <c r="G65" s="16" t="s">
        <v>12</v>
      </c>
      <c r="H65" s="18"/>
    </row>
    <row r="66">
      <c r="A66" s="14">
        <v>45295.0</v>
      </c>
      <c r="B66" s="15" t="s">
        <v>4152</v>
      </c>
      <c r="C66" s="17" t="s">
        <v>4153</v>
      </c>
      <c r="D66" s="16" t="s">
        <v>4154</v>
      </c>
      <c r="E66" s="16" t="s">
        <v>426</v>
      </c>
      <c r="F66" s="16" t="s">
        <v>1922</v>
      </c>
      <c r="G66" s="16" t="s">
        <v>12</v>
      </c>
      <c r="H66" s="18"/>
    </row>
    <row r="67">
      <c r="A67" s="14">
        <v>45295.0</v>
      </c>
      <c r="B67" s="15" t="s">
        <v>4152</v>
      </c>
      <c r="C67" s="17" t="s">
        <v>4153</v>
      </c>
      <c r="D67" s="16" t="s">
        <v>4154</v>
      </c>
      <c r="E67" s="16" t="s">
        <v>4155</v>
      </c>
      <c r="F67" s="16" t="s">
        <v>4156</v>
      </c>
      <c r="G67" s="16" t="s">
        <v>12</v>
      </c>
      <c r="H67" s="18"/>
    </row>
    <row r="68">
      <c r="A68" s="14">
        <v>45295.0</v>
      </c>
      <c r="B68" s="15" t="s">
        <v>4157</v>
      </c>
      <c r="C68" s="20" t="s">
        <v>4158</v>
      </c>
      <c r="D68" s="16" t="s">
        <v>4043</v>
      </c>
      <c r="E68" s="16" t="s">
        <v>4159</v>
      </c>
      <c r="F68" s="16" t="s">
        <v>1360</v>
      </c>
      <c r="G68" s="16" t="s">
        <v>12</v>
      </c>
      <c r="H68" s="18"/>
    </row>
    <row r="69">
      <c r="A69" s="14">
        <v>45295.0</v>
      </c>
      <c r="B69" s="15" t="s">
        <v>4160</v>
      </c>
      <c r="C69" s="20" t="s">
        <v>4161</v>
      </c>
      <c r="D69" s="16" t="s">
        <v>1858</v>
      </c>
      <c r="E69" s="16" t="s">
        <v>4162</v>
      </c>
      <c r="F69" s="16" t="s">
        <v>34</v>
      </c>
      <c r="G69" s="16" t="s">
        <v>84</v>
      </c>
      <c r="H69" s="18"/>
    </row>
    <row r="70">
      <c r="A70" s="14">
        <v>45295.0</v>
      </c>
      <c r="B70" s="15" t="s">
        <v>4160</v>
      </c>
      <c r="C70" s="20" t="s">
        <v>4161</v>
      </c>
      <c r="D70" s="16" t="s">
        <v>1858</v>
      </c>
      <c r="E70" s="16" t="s">
        <v>3163</v>
      </c>
      <c r="F70" s="16" t="s">
        <v>4163</v>
      </c>
      <c r="G70" s="16" t="s">
        <v>84</v>
      </c>
      <c r="H70" s="18"/>
    </row>
    <row r="71">
      <c r="A71" s="14">
        <v>45295.0</v>
      </c>
      <c r="B71" s="15" t="s">
        <v>4164</v>
      </c>
      <c r="C71" s="20" t="s">
        <v>4165</v>
      </c>
      <c r="D71" s="16" t="s">
        <v>4080</v>
      </c>
      <c r="E71" s="16" t="s">
        <v>4166</v>
      </c>
      <c r="F71" s="16" t="s">
        <v>4167</v>
      </c>
      <c r="G71" s="16" t="s">
        <v>12</v>
      </c>
      <c r="H71" s="18"/>
    </row>
    <row r="72">
      <c r="A72" s="14">
        <v>45295.0</v>
      </c>
      <c r="B72" s="15" t="s">
        <v>4168</v>
      </c>
      <c r="C72" s="20" t="s">
        <v>4169</v>
      </c>
      <c r="D72" s="16" t="s">
        <v>2826</v>
      </c>
      <c r="E72" s="16" t="s">
        <v>1377</v>
      </c>
      <c r="F72" s="16" t="s">
        <v>34</v>
      </c>
      <c r="G72" s="16" t="s">
        <v>84</v>
      </c>
      <c r="H72" s="18"/>
    </row>
    <row r="73">
      <c r="A73" s="14">
        <v>45295.0</v>
      </c>
      <c r="B73" s="15" t="s">
        <v>4168</v>
      </c>
      <c r="C73" s="20" t="s">
        <v>4169</v>
      </c>
      <c r="D73" s="16" t="s">
        <v>2826</v>
      </c>
      <c r="E73" s="16" t="s">
        <v>4170</v>
      </c>
      <c r="F73" s="16" t="s">
        <v>1781</v>
      </c>
      <c r="G73" s="16" t="s">
        <v>84</v>
      </c>
      <c r="H73" s="18"/>
    </row>
    <row r="74">
      <c r="A74" s="14">
        <v>45295.0</v>
      </c>
      <c r="B74" s="15" t="s">
        <v>4171</v>
      </c>
      <c r="C74" s="20" t="s">
        <v>4172</v>
      </c>
      <c r="D74" s="16" t="b">
        <v>1</v>
      </c>
      <c r="E74" s="16" t="s">
        <v>98</v>
      </c>
      <c r="F74" s="16" t="s">
        <v>4173</v>
      </c>
      <c r="G74" s="16" t="s">
        <v>84</v>
      </c>
      <c r="H74" s="18"/>
    </row>
    <row r="75">
      <c r="A75" s="14">
        <v>45295.0</v>
      </c>
      <c r="B75" s="15" t="s">
        <v>4171</v>
      </c>
      <c r="C75" s="20" t="s">
        <v>4172</v>
      </c>
      <c r="D75" s="16" t="s">
        <v>4174</v>
      </c>
      <c r="E75" s="16" t="s">
        <v>98</v>
      </c>
      <c r="F75" s="16" t="s">
        <v>4173</v>
      </c>
      <c r="G75" s="16" t="s">
        <v>84</v>
      </c>
      <c r="H75" s="18"/>
    </row>
    <row r="76">
      <c r="A76" s="14">
        <v>45295.0</v>
      </c>
      <c r="B76" s="15" t="s">
        <v>4171</v>
      </c>
      <c r="C76" s="20" t="s">
        <v>4172</v>
      </c>
      <c r="D76" s="16" t="s">
        <v>1478</v>
      </c>
      <c r="E76" s="16" t="s">
        <v>98</v>
      </c>
      <c r="F76" s="16" t="s">
        <v>4173</v>
      </c>
      <c r="G76" s="16" t="s">
        <v>84</v>
      </c>
      <c r="H76" s="18"/>
    </row>
    <row r="77">
      <c r="A77" s="14">
        <v>45295.0</v>
      </c>
      <c r="B77" s="15" t="s">
        <v>4175</v>
      </c>
      <c r="C77" s="20" t="s">
        <v>4176</v>
      </c>
      <c r="D77" s="16" t="s">
        <v>1911</v>
      </c>
      <c r="E77" s="16" t="s">
        <v>3015</v>
      </c>
      <c r="F77" s="16" t="s">
        <v>524</v>
      </c>
      <c r="G77" s="16" t="s">
        <v>12</v>
      </c>
      <c r="H77" s="18"/>
    </row>
    <row r="78">
      <c r="A78" s="14">
        <v>45295.0</v>
      </c>
      <c r="B78" s="15" t="s">
        <v>4177</v>
      </c>
      <c r="C78" s="20" t="s">
        <v>4178</v>
      </c>
      <c r="D78" s="16" t="s">
        <v>4179</v>
      </c>
      <c r="E78" s="16" t="s">
        <v>4081</v>
      </c>
      <c r="F78" s="16" t="s">
        <v>1152</v>
      </c>
      <c r="G78" s="16" t="s">
        <v>17</v>
      </c>
      <c r="H78" s="18"/>
    </row>
    <row r="79">
      <c r="A79" s="14">
        <v>45295.0</v>
      </c>
      <c r="B79" s="15" t="s">
        <v>4177</v>
      </c>
      <c r="C79" s="20" t="s">
        <v>4178</v>
      </c>
      <c r="D79" s="16" t="s">
        <v>4179</v>
      </c>
      <c r="E79" s="16" t="s">
        <v>141</v>
      </c>
      <c r="F79" s="16" t="s">
        <v>34</v>
      </c>
      <c r="G79" s="16" t="s">
        <v>84</v>
      </c>
      <c r="H79" s="18"/>
    </row>
    <row r="80">
      <c r="A80" s="14">
        <v>45295.0</v>
      </c>
      <c r="B80" s="15" t="s">
        <v>4180</v>
      </c>
      <c r="C80" s="20" t="s">
        <v>4181</v>
      </c>
      <c r="D80" s="16" t="s">
        <v>87</v>
      </c>
      <c r="E80" s="16" t="s">
        <v>4047</v>
      </c>
      <c r="F80" s="16" t="s">
        <v>1185</v>
      </c>
      <c r="G80" s="16" t="s">
        <v>12</v>
      </c>
      <c r="H80" s="18"/>
    </row>
    <row r="81">
      <c r="A81" s="14">
        <v>45295.0</v>
      </c>
      <c r="B81" s="15" t="s">
        <v>4182</v>
      </c>
      <c r="C81" s="20" t="s">
        <v>4183</v>
      </c>
      <c r="D81" s="16" t="s">
        <v>20</v>
      </c>
      <c r="E81" s="16" t="s">
        <v>44</v>
      </c>
      <c r="F81" s="16" t="s">
        <v>164</v>
      </c>
      <c r="G81" s="16" t="s">
        <v>12</v>
      </c>
      <c r="H81" s="18"/>
    </row>
    <row r="82">
      <c r="A82" s="14">
        <v>45295.0</v>
      </c>
      <c r="B82" s="15" t="s">
        <v>4182</v>
      </c>
      <c r="C82" s="20" t="s">
        <v>4183</v>
      </c>
      <c r="D82" s="16" t="s">
        <v>4184</v>
      </c>
      <c r="E82" s="16" t="s">
        <v>44</v>
      </c>
      <c r="F82" s="16" t="s">
        <v>164</v>
      </c>
      <c r="G82" s="16" t="s">
        <v>12</v>
      </c>
      <c r="H82" s="18"/>
    </row>
    <row r="83">
      <c r="A83" s="14">
        <v>45295.0</v>
      </c>
      <c r="B83" s="15" t="s">
        <v>4185</v>
      </c>
      <c r="C83" s="20" t="s">
        <v>4186</v>
      </c>
      <c r="D83" s="16" t="s">
        <v>854</v>
      </c>
      <c r="E83" s="16" t="s">
        <v>2970</v>
      </c>
      <c r="F83" s="16" t="s">
        <v>4187</v>
      </c>
      <c r="G83" s="16" t="s">
        <v>12</v>
      </c>
      <c r="H83" s="18"/>
    </row>
    <row r="84">
      <c r="A84" s="14">
        <v>45295.0</v>
      </c>
      <c r="B84" s="15" t="s">
        <v>4188</v>
      </c>
      <c r="C84" s="20" t="s">
        <v>4189</v>
      </c>
      <c r="D84" s="16" t="s">
        <v>4190</v>
      </c>
      <c r="E84" s="16" t="s">
        <v>279</v>
      </c>
      <c r="F84" s="16" t="s">
        <v>4191</v>
      </c>
      <c r="G84" s="16" t="s">
        <v>12</v>
      </c>
      <c r="H84" s="18"/>
    </row>
    <row r="85">
      <c r="A85" s="14">
        <v>45295.0</v>
      </c>
      <c r="B85" s="15" t="s">
        <v>4188</v>
      </c>
      <c r="C85" s="20" t="s">
        <v>4189</v>
      </c>
      <c r="D85" s="16" t="s">
        <v>4190</v>
      </c>
      <c r="E85" s="16" t="s">
        <v>465</v>
      </c>
      <c r="F85" s="16" t="s">
        <v>457</v>
      </c>
      <c r="G85" s="16" t="s">
        <v>12</v>
      </c>
      <c r="H85" s="18"/>
    </row>
    <row r="86">
      <c r="A86" s="14">
        <v>45295.0</v>
      </c>
      <c r="B86" s="15" t="s">
        <v>4192</v>
      </c>
      <c r="C86" s="20" t="s">
        <v>4193</v>
      </c>
      <c r="D86" s="16" t="s">
        <v>1176</v>
      </c>
      <c r="E86" s="16" t="s">
        <v>4159</v>
      </c>
      <c r="F86" s="16" t="s">
        <v>4194</v>
      </c>
      <c r="G86" s="16" t="s">
        <v>84</v>
      </c>
      <c r="H86" s="18"/>
    </row>
    <row r="87">
      <c r="A87" s="14">
        <v>45296.0</v>
      </c>
      <c r="B87" s="15" t="s">
        <v>4195</v>
      </c>
      <c r="C87" s="20" t="s">
        <v>4196</v>
      </c>
      <c r="D87" s="16" t="s">
        <v>157</v>
      </c>
      <c r="E87" s="16" t="s">
        <v>4197</v>
      </c>
      <c r="F87" s="16" t="s">
        <v>4198</v>
      </c>
      <c r="G87" s="16" t="s">
        <v>12</v>
      </c>
      <c r="H87" s="18"/>
    </row>
    <row r="88">
      <c r="A88" s="14">
        <v>45296.0</v>
      </c>
      <c r="B88" s="15" t="s">
        <v>4199</v>
      </c>
      <c r="C88" s="20" t="s">
        <v>4200</v>
      </c>
      <c r="D88" s="16" t="s">
        <v>4201</v>
      </c>
      <c r="E88" s="16" t="s">
        <v>85</v>
      </c>
      <c r="F88" s="16" t="s">
        <v>171</v>
      </c>
      <c r="G88" s="16" t="s">
        <v>12</v>
      </c>
      <c r="H88" s="18"/>
    </row>
    <row r="89">
      <c r="A89" s="14">
        <v>45296.0</v>
      </c>
      <c r="B89" s="15" t="s">
        <v>4202</v>
      </c>
      <c r="C89" s="20" t="s">
        <v>4203</v>
      </c>
      <c r="D89" s="16" t="s">
        <v>1641</v>
      </c>
      <c r="E89" s="16" t="s">
        <v>46</v>
      </c>
      <c r="F89" s="16" t="s">
        <v>4204</v>
      </c>
      <c r="G89" s="16" t="s">
        <v>12</v>
      </c>
      <c r="H89" s="18"/>
    </row>
    <row r="90">
      <c r="A90" s="14">
        <v>45296.0</v>
      </c>
      <c r="B90" s="15" t="s">
        <v>4205</v>
      </c>
      <c r="C90" s="20" t="s">
        <v>4206</v>
      </c>
      <c r="D90" s="16" t="s">
        <v>2830</v>
      </c>
      <c r="E90" s="16" t="s">
        <v>1780</v>
      </c>
      <c r="F90" s="16" t="s">
        <v>4207</v>
      </c>
      <c r="G90" s="16" t="s">
        <v>12</v>
      </c>
      <c r="H90" s="18"/>
    </row>
    <row r="91">
      <c r="A91" s="14">
        <v>45296.0</v>
      </c>
      <c r="B91" s="15" t="s">
        <v>4208</v>
      </c>
      <c r="C91" s="20" t="s">
        <v>4209</v>
      </c>
      <c r="D91" s="16" t="s">
        <v>4210</v>
      </c>
      <c r="E91" s="16" t="s">
        <v>331</v>
      </c>
      <c r="F91" s="16" t="s">
        <v>4211</v>
      </c>
      <c r="G91" s="16" t="s">
        <v>12</v>
      </c>
      <c r="H91" s="18"/>
    </row>
    <row r="92">
      <c r="A92" s="14">
        <v>45296.0</v>
      </c>
      <c r="B92" s="15" t="s">
        <v>4212</v>
      </c>
      <c r="C92" s="20" t="s">
        <v>4213</v>
      </c>
      <c r="D92" s="16" t="s">
        <v>4214</v>
      </c>
      <c r="E92" s="16" t="s">
        <v>4215</v>
      </c>
      <c r="F92" s="16" t="s">
        <v>1046</v>
      </c>
      <c r="G92" s="16" t="s">
        <v>12</v>
      </c>
      <c r="H92" s="18"/>
    </row>
    <row r="93">
      <c r="A93" s="14">
        <v>45296.0</v>
      </c>
      <c r="B93" s="15" t="s">
        <v>4216</v>
      </c>
      <c r="C93" s="20" t="s">
        <v>4217</v>
      </c>
      <c r="D93" s="16" t="s">
        <v>4218</v>
      </c>
      <c r="E93" s="16" t="s">
        <v>4076</v>
      </c>
      <c r="F93" s="16" t="s">
        <v>4219</v>
      </c>
      <c r="G93" s="16" t="s">
        <v>12</v>
      </c>
      <c r="H93" s="18"/>
    </row>
    <row r="94">
      <c r="A94" s="14">
        <v>45296.0</v>
      </c>
      <c r="B94" s="15" t="s">
        <v>4216</v>
      </c>
      <c r="C94" s="20" t="s">
        <v>4217</v>
      </c>
      <c r="D94" s="16" t="s">
        <v>4218</v>
      </c>
      <c r="E94" s="16" t="s">
        <v>47</v>
      </c>
      <c r="F94" s="16" t="s">
        <v>4220</v>
      </c>
      <c r="G94" s="16" t="s">
        <v>12</v>
      </c>
      <c r="H94" s="18"/>
    </row>
    <row r="95">
      <c r="A95" s="14">
        <v>45296.0</v>
      </c>
      <c r="B95" s="15" t="s">
        <v>4221</v>
      </c>
      <c r="C95" s="20" t="s">
        <v>4222</v>
      </c>
      <c r="D95" s="16" t="s">
        <v>4223</v>
      </c>
      <c r="E95" s="16" t="s">
        <v>4224</v>
      </c>
      <c r="F95" s="16" t="s">
        <v>4225</v>
      </c>
      <c r="G95" s="16" t="s">
        <v>12</v>
      </c>
      <c r="H95" s="18"/>
    </row>
    <row r="96">
      <c r="A96" s="14">
        <v>45296.0</v>
      </c>
      <c r="B96" s="15" t="s">
        <v>4226</v>
      </c>
      <c r="C96" s="20" t="s">
        <v>4227</v>
      </c>
      <c r="D96" s="16" t="s">
        <v>4228</v>
      </c>
      <c r="E96" s="16" t="s">
        <v>279</v>
      </c>
      <c r="F96" s="16" t="s">
        <v>1360</v>
      </c>
      <c r="G96" s="16" t="s">
        <v>12</v>
      </c>
      <c r="H96" s="18"/>
    </row>
    <row r="97">
      <c r="A97" s="14">
        <v>45296.0</v>
      </c>
      <c r="B97" s="15" t="s">
        <v>4229</v>
      </c>
      <c r="C97" s="20" t="s">
        <v>4230</v>
      </c>
      <c r="D97" s="16" t="s">
        <v>2830</v>
      </c>
      <c r="E97" s="16" t="s">
        <v>1377</v>
      </c>
      <c r="F97" s="16" t="s">
        <v>299</v>
      </c>
      <c r="G97" s="16" t="s">
        <v>12</v>
      </c>
      <c r="H97" s="18"/>
    </row>
    <row r="98">
      <c r="A98" s="14">
        <v>45296.0</v>
      </c>
      <c r="B98" s="15" t="s">
        <v>4231</v>
      </c>
      <c r="C98" s="20" t="s">
        <v>4232</v>
      </c>
      <c r="D98" s="16" t="s">
        <v>1457</v>
      </c>
      <c r="E98" s="16" t="s">
        <v>4233</v>
      </c>
      <c r="F98" s="16" t="s">
        <v>1152</v>
      </c>
      <c r="G98" s="16" t="s">
        <v>12</v>
      </c>
      <c r="H98" s="18"/>
    </row>
    <row r="99">
      <c r="A99" s="14">
        <v>45296.0</v>
      </c>
      <c r="B99" s="15" t="s">
        <v>4234</v>
      </c>
      <c r="C99" s="20" t="s">
        <v>4235</v>
      </c>
      <c r="D99" s="16" t="s">
        <v>4236</v>
      </c>
      <c r="E99" s="16" t="s">
        <v>4047</v>
      </c>
      <c r="F99" s="16" t="s">
        <v>4237</v>
      </c>
      <c r="G99" s="16" t="s">
        <v>84</v>
      </c>
      <c r="H99" s="18"/>
    </row>
    <row r="100">
      <c r="A100" s="14">
        <v>45296.0</v>
      </c>
      <c r="B100" s="15" t="s">
        <v>4238</v>
      </c>
      <c r="C100" s="20" t="s">
        <v>4239</v>
      </c>
      <c r="D100" s="16" t="s">
        <v>258</v>
      </c>
      <c r="E100" s="16" t="s">
        <v>47</v>
      </c>
      <c r="F100" s="16" t="s">
        <v>4240</v>
      </c>
      <c r="G100" s="16" t="s">
        <v>12</v>
      </c>
      <c r="H100" s="18"/>
    </row>
    <row r="101">
      <c r="A101" s="14">
        <v>45296.0</v>
      </c>
      <c r="B101" s="15" t="s">
        <v>4241</v>
      </c>
      <c r="C101" s="20" t="s">
        <v>4242</v>
      </c>
      <c r="D101" s="16" t="s">
        <v>4243</v>
      </c>
      <c r="E101" s="16" t="s">
        <v>4081</v>
      </c>
      <c r="F101" s="16" t="s">
        <v>4244</v>
      </c>
      <c r="G101" s="16" t="s">
        <v>84</v>
      </c>
      <c r="H101" s="18"/>
    </row>
    <row r="102">
      <c r="A102" s="14">
        <v>45296.0</v>
      </c>
      <c r="B102" s="15" t="s">
        <v>4241</v>
      </c>
      <c r="C102" s="20" t="s">
        <v>4242</v>
      </c>
      <c r="D102" s="16" t="s">
        <v>4243</v>
      </c>
      <c r="E102" s="16" t="s">
        <v>279</v>
      </c>
      <c r="F102" s="16" t="s">
        <v>4245</v>
      </c>
      <c r="G102" s="16" t="s">
        <v>84</v>
      </c>
      <c r="H102" s="18"/>
    </row>
    <row r="103">
      <c r="A103" s="14">
        <v>45296.0</v>
      </c>
      <c r="B103" s="15" t="s">
        <v>4246</v>
      </c>
      <c r="C103" s="20" t="s">
        <v>4247</v>
      </c>
      <c r="D103" s="16" t="s">
        <v>4248</v>
      </c>
      <c r="E103" s="16" t="s">
        <v>47</v>
      </c>
      <c r="F103" s="16" t="s">
        <v>524</v>
      </c>
      <c r="G103" s="16" t="s">
        <v>12</v>
      </c>
      <c r="H103" s="18"/>
    </row>
    <row r="104">
      <c r="A104" s="14">
        <v>45296.0</v>
      </c>
      <c r="B104" s="15" t="s">
        <v>4246</v>
      </c>
      <c r="C104" s="20" t="s">
        <v>4247</v>
      </c>
      <c r="D104" s="16" t="s">
        <v>4248</v>
      </c>
      <c r="E104" s="16" t="s">
        <v>279</v>
      </c>
      <c r="F104" s="16" t="s">
        <v>299</v>
      </c>
      <c r="G104" s="16" t="s">
        <v>12</v>
      </c>
      <c r="H104" s="18"/>
    </row>
    <row r="105">
      <c r="A105" s="14">
        <v>45296.0</v>
      </c>
      <c r="B105" s="15" t="s">
        <v>4249</v>
      </c>
      <c r="C105" s="20" t="s">
        <v>4250</v>
      </c>
      <c r="D105" s="16" t="s">
        <v>4251</v>
      </c>
      <c r="E105" s="16" t="s">
        <v>4047</v>
      </c>
      <c r="F105" s="16" t="s">
        <v>3269</v>
      </c>
      <c r="G105" s="16" t="s">
        <v>12</v>
      </c>
      <c r="H105" s="18"/>
    </row>
    <row r="106">
      <c r="A106" s="14">
        <v>45296.0</v>
      </c>
      <c r="B106" s="15" t="s">
        <v>4252</v>
      </c>
      <c r="C106" s="20" t="s">
        <v>4253</v>
      </c>
      <c r="D106" s="16" t="s">
        <v>4254</v>
      </c>
      <c r="E106" s="16" t="s">
        <v>352</v>
      </c>
      <c r="F106" s="16" t="s">
        <v>524</v>
      </c>
      <c r="G106" s="16" t="s">
        <v>12</v>
      </c>
      <c r="H106" s="18"/>
    </row>
    <row r="107">
      <c r="A107" s="14">
        <v>45296.0</v>
      </c>
      <c r="B107" s="15" t="s">
        <v>4252</v>
      </c>
      <c r="C107" s="20" t="s">
        <v>4253</v>
      </c>
      <c r="D107" s="16" t="s">
        <v>4254</v>
      </c>
      <c r="E107" s="16" t="s">
        <v>46</v>
      </c>
      <c r="F107" s="16" t="s">
        <v>133</v>
      </c>
      <c r="G107" s="16" t="s">
        <v>12</v>
      </c>
      <c r="H107" s="18"/>
    </row>
    <row r="108">
      <c r="A108" s="14">
        <v>45297.0</v>
      </c>
      <c r="B108" s="15" t="s">
        <v>4255</v>
      </c>
      <c r="C108" s="20" t="s">
        <v>4256</v>
      </c>
      <c r="D108" s="16" t="s">
        <v>778</v>
      </c>
      <c r="E108" s="16" t="s">
        <v>47</v>
      </c>
      <c r="F108" s="16" t="s">
        <v>1420</v>
      </c>
      <c r="G108" s="16" t="s">
        <v>12</v>
      </c>
      <c r="H108" s="18"/>
    </row>
    <row r="109">
      <c r="A109" s="14">
        <v>45297.0</v>
      </c>
      <c r="B109" s="15" t="s">
        <v>4257</v>
      </c>
      <c r="C109" s="20" t="s">
        <v>4258</v>
      </c>
      <c r="D109" s="16" t="s">
        <v>1535</v>
      </c>
      <c r="E109" s="16" t="s">
        <v>47</v>
      </c>
      <c r="F109" s="16" t="s">
        <v>1097</v>
      </c>
      <c r="G109" s="16" t="s">
        <v>12</v>
      </c>
      <c r="H109" s="18"/>
    </row>
    <row r="110">
      <c r="A110" s="14">
        <v>45298.0</v>
      </c>
      <c r="B110" s="15" t="s">
        <v>4259</v>
      </c>
      <c r="C110" s="20" t="s">
        <v>4260</v>
      </c>
      <c r="D110" s="16" t="s">
        <v>2830</v>
      </c>
      <c r="E110" s="16" t="s">
        <v>85</v>
      </c>
      <c r="F110" s="16" t="s">
        <v>4261</v>
      </c>
      <c r="G110" s="16" t="s">
        <v>84</v>
      </c>
      <c r="H110" s="18"/>
    </row>
    <row r="111">
      <c r="A111" s="14">
        <v>45298.0</v>
      </c>
      <c r="B111" s="15" t="s">
        <v>4259</v>
      </c>
      <c r="C111" s="20" t="s">
        <v>4260</v>
      </c>
      <c r="D111" s="16" t="s">
        <v>2830</v>
      </c>
      <c r="E111" s="16" t="s">
        <v>4096</v>
      </c>
      <c r="F111" s="16" t="s">
        <v>299</v>
      </c>
      <c r="G111" s="16" t="s">
        <v>12</v>
      </c>
      <c r="H111" s="18"/>
    </row>
    <row r="112">
      <c r="A112" s="14">
        <v>45298.0</v>
      </c>
      <c r="B112" s="15" t="s">
        <v>4262</v>
      </c>
      <c r="C112" s="20" t="s">
        <v>4263</v>
      </c>
      <c r="D112" s="16" t="s">
        <v>4228</v>
      </c>
      <c r="E112" s="16" t="s">
        <v>4264</v>
      </c>
      <c r="F112" s="16" t="s">
        <v>4265</v>
      </c>
      <c r="G112" s="16" t="s">
        <v>17</v>
      </c>
      <c r="H112" s="18"/>
    </row>
    <row r="113">
      <c r="A113" s="14">
        <v>45299.0</v>
      </c>
      <c r="B113" s="15" t="s">
        <v>4266</v>
      </c>
      <c r="C113" s="20" t="s">
        <v>4267</v>
      </c>
      <c r="D113" s="16" t="s">
        <v>4268</v>
      </c>
      <c r="E113" s="16" t="s">
        <v>98</v>
      </c>
      <c r="F113" s="16" t="s">
        <v>63</v>
      </c>
      <c r="G113" s="16" t="s">
        <v>12</v>
      </c>
      <c r="H113" s="18"/>
    </row>
    <row r="114">
      <c r="A114" s="14">
        <v>45299.0</v>
      </c>
      <c r="B114" s="15" t="s">
        <v>4269</v>
      </c>
      <c r="C114" s="20" t="s">
        <v>4270</v>
      </c>
      <c r="D114" s="16" t="s">
        <v>4271</v>
      </c>
      <c r="E114" s="16" t="s">
        <v>1900</v>
      </c>
      <c r="F114" s="16" t="s">
        <v>209</v>
      </c>
      <c r="G114" s="16" t="s">
        <v>12</v>
      </c>
      <c r="H114" s="18"/>
    </row>
    <row r="115">
      <c r="A115" s="14">
        <v>45299.0</v>
      </c>
      <c r="B115" s="15" t="s">
        <v>4269</v>
      </c>
      <c r="C115" s="20" t="s">
        <v>4270</v>
      </c>
      <c r="D115" s="16" t="s">
        <v>4271</v>
      </c>
      <c r="E115" s="16" t="s">
        <v>4215</v>
      </c>
      <c r="F115" s="16" t="s">
        <v>1046</v>
      </c>
      <c r="G115" s="16" t="s">
        <v>12</v>
      </c>
      <c r="H115" s="18"/>
    </row>
    <row r="116">
      <c r="A116" s="14">
        <v>45299.0</v>
      </c>
      <c r="B116" s="15" t="s">
        <v>4272</v>
      </c>
      <c r="C116" s="20" t="s">
        <v>4273</v>
      </c>
      <c r="D116" s="16" t="s">
        <v>4274</v>
      </c>
      <c r="E116" s="16" t="s">
        <v>4275</v>
      </c>
      <c r="F116" s="16" t="s">
        <v>1592</v>
      </c>
      <c r="G116" s="16" t="s">
        <v>12</v>
      </c>
      <c r="H116" s="18"/>
    </row>
    <row r="117">
      <c r="A117" s="14">
        <v>45299.0</v>
      </c>
      <c r="B117" s="15" t="s">
        <v>4272</v>
      </c>
      <c r="C117" s="20" t="s">
        <v>4273</v>
      </c>
      <c r="D117" s="16" t="s">
        <v>4274</v>
      </c>
      <c r="E117" s="16" t="s">
        <v>1780</v>
      </c>
      <c r="F117" s="16" t="s">
        <v>4010</v>
      </c>
      <c r="G117" s="16" t="s">
        <v>12</v>
      </c>
      <c r="H117" s="18"/>
    </row>
    <row r="118">
      <c r="A118" s="14">
        <v>45299.0</v>
      </c>
      <c r="B118" s="15" t="s">
        <v>4276</v>
      </c>
      <c r="C118" s="20" t="s">
        <v>4277</v>
      </c>
      <c r="D118" s="16" t="s">
        <v>4254</v>
      </c>
      <c r="E118" s="16" t="s">
        <v>141</v>
      </c>
      <c r="F118" s="16" t="s">
        <v>1097</v>
      </c>
      <c r="G118" s="16" t="s">
        <v>12</v>
      </c>
      <c r="H118" s="18"/>
    </row>
    <row r="119">
      <c r="A119" s="14">
        <v>45299.0</v>
      </c>
      <c r="B119" s="15" t="s">
        <v>4276</v>
      </c>
      <c r="C119" s="20" t="s">
        <v>4277</v>
      </c>
      <c r="D119" s="16" t="s">
        <v>4254</v>
      </c>
      <c r="E119" s="16" t="s">
        <v>47</v>
      </c>
      <c r="F119" s="16" t="s">
        <v>2256</v>
      </c>
      <c r="G119" s="16" t="s">
        <v>12</v>
      </c>
      <c r="H119" s="18"/>
    </row>
    <row r="120">
      <c r="A120" s="14">
        <v>45299.0</v>
      </c>
      <c r="B120" s="15" t="s">
        <v>4278</v>
      </c>
      <c r="C120" s="20" t="s">
        <v>4279</v>
      </c>
      <c r="D120" s="16" t="s">
        <v>4072</v>
      </c>
      <c r="E120" s="16" t="s">
        <v>1900</v>
      </c>
      <c r="F120" s="16" t="s">
        <v>67</v>
      </c>
      <c r="G120" s="16" t="s">
        <v>12</v>
      </c>
      <c r="H120" s="18"/>
    </row>
    <row r="121">
      <c r="A121" s="14">
        <v>45299.0</v>
      </c>
      <c r="B121" s="15" t="s">
        <v>4278</v>
      </c>
      <c r="C121" s="20" t="s">
        <v>4279</v>
      </c>
      <c r="D121" s="16" t="s">
        <v>4072</v>
      </c>
      <c r="E121" s="16" t="s">
        <v>47</v>
      </c>
      <c r="F121" s="16" t="s">
        <v>63</v>
      </c>
      <c r="G121" s="16" t="s">
        <v>12</v>
      </c>
      <c r="H121" s="18"/>
    </row>
    <row r="122">
      <c r="A122" s="14">
        <v>45299.0</v>
      </c>
      <c r="B122" s="15" t="s">
        <v>4280</v>
      </c>
      <c r="C122" s="20" t="s">
        <v>4281</v>
      </c>
      <c r="D122" s="16" t="s">
        <v>4228</v>
      </c>
      <c r="E122" s="16" t="s">
        <v>279</v>
      </c>
      <c r="F122" s="16" t="s">
        <v>1360</v>
      </c>
      <c r="G122" s="16" t="s">
        <v>12</v>
      </c>
      <c r="H122" s="18"/>
    </row>
    <row r="123">
      <c r="A123" s="14">
        <v>45299.0</v>
      </c>
      <c r="B123" s="15" t="s">
        <v>4282</v>
      </c>
      <c r="C123" s="20" t="s">
        <v>4283</v>
      </c>
      <c r="D123" s="16" t="s">
        <v>1508</v>
      </c>
      <c r="E123" s="16" t="s">
        <v>2101</v>
      </c>
      <c r="F123" s="16" t="s">
        <v>249</v>
      </c>
      <c r="G123" s="16" t="s">
        <v>12</v>
      </c>
      <c r="H123" s="18"/>
    </row>
    <row r="124">
      <c r="A124" s="14">
        <v>45299.0</v>
      </c>
      <c r="B124" s="15" t="s">
        <v>4284</v>
      </c>
      <c r="C124" s="20" t="s">
        <v>4285</v>
      </c>
      <c r="D124" s="16" t="s">
        <v>4043</v>
      </c>
      <c r="E124" s="16" t="s">
        <v>44</v>
      </c>
      <c r="F124" s="16" t="s">
        <v>4082</v>
      </c>
      <c r="G124" s="16" t="s">
        <v>12</v>
      </c>
      <c r="H124" s="18"/>
    </row>
    <row r="125">
      <c r="A125" s="14">
        <v>45299.0</v>
      </c>
      <c r="B125" s="15" t="s">
        <v>4284</v>
      </c>
      <c r="C125" s="20" t="s">
        <v>4285</v>
      </c>
      <c r="D125" s="16" t="s">
        <v>4286</v>
      </c>
      <c r="E125" s="16" t="s">
        <v>44</v>
      </c>
      <c r="F125" s="16" t="s">
        <v>4082</v>
      </c>
      <c r="G125" s="16" t="s">
        <v>12</v>
      </c>
      <c r="H125" s="18"/>
    </row>
    <row r="126">
      <c r="A126" s="14">
        <v>45299.0</v>
      </c>
      <c r="B126" s="15" t="s">
        <v>4287</v>
      </c>
      <c r="C126" s="20" t="s">
        <v>4288</v>
      </c>
      <c r="D126" s="16" t="s">
        <v>4289</v>
      </c>
      <c r="E126" s="16" t="s">
        <v>338</v>
      </c>
      <c r="F126" s="16" t="s">
        <v>3144</v>
      </c>
      <c r="G126" s="16" t="s">
        <v>84</v>
      </c>
      <c r="H126" s="18"/>
    </row>
    <row r="127">
      <c r="A127" s="14">
        <v>45299.0</v>
      </c>
      <c r="B127" s="15" t="s">
        <v>4287</v>
      </c>
      <c r="C127" s="20" t="s">
        <v>4288</v>
      </c>
      <c r="D127" s="16" t="s">
        <v>4289</v>
      </c>
      <c r="E127" s="16" t="s">
        <v>4047</v>
      </c>
      <c r="F127" s="16" t="s">
        <v>1185</v>
      </c>
      <c r="G127" s="16" t="s">
        <v>12</v>
      </c>
      <c r="H127" s="18"/>
    </row>
    <row r="128">
      <c r="A128" s="14">
        <v>45299.0</v>
      </c>
      <c r="B128" s="15" t="s">
        <v>4290</v>
      </c>
      <c r="C128" s="20" t="s">
        <v>4291</v>
      </c>
      <c r="D128" s="16" t="s">
        <v>1641</v>
      </c>
      <c r="E128" s="16" t="s">
        <v>47</v>
      </c>
      <c r="F128" s="16" t="s">
        <v>31</v>
      </c>
      <c r="G128" s="16" t="s">
        <v>12</v>
      </c>
      <c r="H128" s="18"/>
    </row>
    <row r="129">
      <c r="A129" s="14">
        <v>45299.0</v>
      </c>
      <c r="B129" s="15" t="s">
        <v>4292</v>
      </c>
      <c r="C129" s="20" t="s">
        <v>4293</v>
      </c>
      <c r="D129" s="16" t="s">
        <v>1054</v>
      </c>
      <c r="E129" s="16" t="s">
        <v>4096</v>
      </c>
      <c r="F129" s="16" t="s">
        <v>299</v>
      </c>
      <c r="G129" s="16" t="s">
        <v>12</v>
      </c>
      <c r="H129" s="18"/>
    </row>
    <row r="130">
      <c r="A130" s="14">
        <v>45299.0</v>
      </c>
      <c r="B130" s="15" t="s">
        <v>4294</v>
      </c>
      <c r="C130" s="20" t="s">
        <v>4295</v>
      </c>
      <c r="D130" s="16" t="s">
        <v>1058</v>
      </c>
      <c r="E130" s="16" t="s">
        <v>1766</v>
      </c>
      <c r="F130" s="16" t="s">
        <v>4082</v>
      </c>
      <c r="G130" s="16" t="s">
        <v>12</v>
      </c>
      <c r="H130" s="18"/>
    </row>
    <row r="131">
      <c r="A131" s="14">
        <v>45299.0</v>
      </c>
      <c r="B131" s="15" t="s">
        <v>4294</v>
      </c>
      <c r="C131" s="20" t="s">
        <v>4295</v>
      </c>
      <c r="D131" s="16" t="s">
        <v>1058</v>
      </c>
      <c r="E131" s="16" t="s">
        <v>279</v>
      </c>
      <c r="F131" s="16" t="s">
        <v>299</v>
      </c>
      <c r="G131" s="16" t="s">
        <v>12</v>
      </c>
      <c r="H131" s="18"/>
    </row>
    <row r="132">
      <c r="A132" s="14">
        <v>45299.0</v>
      </c>
      <c r="B132" s="15" t="s">
        <v>4296</v>
      </c>
      <c r="C132" s="20" t="s">
        <v>4297</v>
      </c>
      <c r="D132" s="16" t="s">
        <v>1486</v>
      </c>
      <c r="E132" s="16" t="s">
        <v>360</v>
      </c>
      <c r="F132" s="16" t="s">
        <v>37</v>
      </c>
      <c r="G132" s="16" t="s">
        <v>12</v>
      </c>
      <c r="H132" s="18"/>
    </row>
    <row r="133">
      <c r="A133" s="14">
        <v>45299.0</v>
      </c>
      <c r="B133" s="15" t="s">
        <v>4298</v>
      </c>
      <c r="C133" s="20" t="s">
        <v>4299</v>
      </c>
      <c r="D133" s="16" t="s">
        <v>4300</v>
      </c>
      <c r="E133" s="16" t="s">
        <v>3015</v>
      </c>
      <c r="F133" s="16" t="s">
        <v>378</v>
      </c>
      <c r="G133" s="16" t="s">
        <v>12</v>
      </c>
      <c r="H133" s="18"/>
    </row>
    <row r="134">
      <c r="A134" s="14">
        <v>45299.0</v>
      </c>
      <c r="B134" s="15" t="s">
        <v>4301</v>
      </c>
      <c r="C134" s="17" t="s">
        <v>4302</v>
      </c>
      <c r="D134" s="16" t="s">
        <v>2452</v>
      </c>
      <c r="E134" s="16" t="s">
        <v>373</v>
      </c>
      <c r="F134" s="16" t="s">
        <v>299</v>
      </c>
      <c r="G134" s="16" t="s">
        <v>12</v>
      </c>
      <c r="H134" s="18"/>
    </row>
    <row r="135">
      <c r="A135" s="14">
        <v>45299.0</v>
      </c>
      <c r="B135" s="15" t="s">
        <v>4301</v>
      </c>
      <c r="C135" s="17" t="s">
        <v>4302</v>
      </c>
      <c r="D135" s="16" t="s">
        <v>2452</v>
      </c>
      <c r="E135" s="16" t="s">
        <v>3163</v>
      </c>
      <c r="F135" s="16" t="s">
        <v>1592</v>
      </c>
      <c r="G135" s="16" t="s">
        <v>12</v>
      </c>
      <c r="H135" s="18"/>
    </row>
    <row r="136">
      <c r="A136" s="14">
        <v>45299.0</v>
      </c>
      <c r="B136" s="15" t="s">
        <v>4303</v>
      </c>
      <c r="C136" s="17" t="s">
        <v>4304</v>
      </c>
      <c r="D136" s="16" t="s">
        <v>1054</v>
      </c>
      <c r="E136" s="16" t="s">
        <v>1232</v>
      </c>
      <c r="F136" s="16" t="s">
        <v>1332</v>
      </c>
      <c r="G136" s="16" t="s">
        <v>84</v>
      </c>
      <c r="H136" s="18"/>
    </row>
    <row r="137">
      <c r="A137" s="14">
        <v>45299.0</v>
      </c>
      <c r="B137" s="15" t="s">
        <v>4303</v>
      </c>
      <c r="C137" s="17" t="s">
        <v>4304</v>
      </c>
      <c r="D137" s="16" t="s">
        <v>1054</v>
      </c>
      <c r="E137" s="16" t="s">
        <v>1032</v>
      </c>
      <c r="F137" s="16" t="s">
        <v>4305</v>
      </c>
      <c r="G137" s="16" t="s">
        <v>12</v>
      </c>
      <c r="H137" s="18"/>
    </row>
    <row r="138">
      <c r="A138" s="14">
        <v>45299.0</v>
      </c>
      <c r="B138" s="15" t="s">
        <v>4306</v>
      </c>
      <c r="C138" s="17" t="s">
        <v>4307</v>
      </c>
      <c r="D138" s="16" t="s">
        <v>4248</v>
      </c>
      <c r="E138" s="16" t="s">
        <v>141</v>
      </c>
      <c r="F138" s="16" t="s">
        <v>70</v>
      </c>
      <c r="G138" s="16" t="s">
        <v>12</v>
      </c>
      <c r="H138" s="18"/>
    </row>
    <row r="139">
      <c r="A139" s="14">
        <v>45299.0</v>
      </c>
      <c r="B139" s="15" t="s">
        <v>4306</v>
      </c>
      <c r="C139" s="17" t="s">
        <v>4307</v>
      </c>
      <c r="D139" s="16" t="s">
        <v>4248</v>
      </c>
      <c r="E139" s="16" t="s">
        <v>279</v>
      </c>
      <c r="F139" s="16" t="s">
        <v>299</v>
      </c>
      <c r="G139" s="16" t="s">
        <v>12</v>
      </c>
      <c r="H139" s="18"/>
    </row>
    <row r="140">
      <c r="A140" s="14">
        <v>45299.0</v>
      </c>
      <c r="B140" s="15" t="s">
        <v>4308</v>
      </c>
      <c r="C140" s="17" t="s">
        <v>4309</v>
      </c>
      <c r="D140" s="16" t="s">
        <v>4310</v>
      </c>
      <c r="E140" s="16" t="s">
        <v>338</v>
      </c>
      <c r="F140" s="16" t="s">
        <v>133</v>
      </c>
      <c r="G140" s="16" t="s">
        <v>12</v>
      </c>
      <c r="H140" s="18"/>
    </row>
    <row r="141">
      <c r="A141" s="14">
        <v>45300.0</v>
      </c>
      <c r="B141" s="15" t="s">
        <v>4311</v>
      </c>
      <c r="C141" s="17" t="s">
        <v>4312</v>
      </c>
      <c r="D141" s="16" t="s">
        <v>4313</v>
      </c>
      <c r="E141" s="16" t="s">
        <v>4314</v>
      </c>
      <c r="F141" s="16" t="s">
        <v>498</v>
      </c>
      <c r="G141" s="16" t="s">
        <v>17</v>
      </c>
      <c r="H141" s="18"/>
    </row>
    <row r="142">
      <c r="A142" s="14">
        <v>45300.0</v>
      </c>
      <c r="B142" s="15" t="s">
        <v>4315</v>
      </c>
      <c r="C142" s="17" t="s">
        <v>4316</v>
      </c>
      <c r="D142" s="16" t="s">
        <v>4317</v>
      </c>
      <c r="E142" s="16" t="s">
        <v>46</v>
      </c>
      <c r="F142" s="16" t="s">
        <v>4318</v>
      </c>
      <c r="G142" s="16" t="s">
        <v>12</v>
      </c>
      <c r="H142" s="18"/>
    </row>
    <row r="143">
      <c r="A143" s="14">
        <v>45300.0</v>
      </c>
      <c r="B143" s="15" t="s">
        <v>4315</v>
      </c>
      <c r="C143" s="17" t="s">
        <v>4316</v>
      </c>
      <c r="D143" s="16" t="s">
        <v>4317</v>
      </c>
      <c r="E143" s="16" t="s">
        <v>4319</v>
      </c>
      <c r="F143" s="16" t="s">
        <v>70</v>
      </c>
      <c r="G143" s="16" t="s">
        <v>12</v>
      </c>
      <c r="H143" s="18"/>
    </row>
    <row r="144">
      <c r="A144" s="14">
        <v>45300.0</v>
      </c>
      <c r="B144" s="15" t="s">
        <v>4320</v>
      </c>
      <c r="C144" s="17" t="s">
        <v>4321</v>
      </c>
      <c r="D144" s="16" t="s">
        <v>1613</v>
      </c>
      <c r="E144" s="16" t="s">
        <v>46</v>
      </c>
      <c r="F144" s="16" t="s">
        <v>70</v>
      </c>
      <c r="G144" s="16" t="s">
        <v>12</v>
      </c>
      <c r="H144" s="18"/>
    </row>
    <row r="145">
      <c r="A145" s="14">
        <v>45300.0</v>
      </c>
      <c r="B145" s="15" t="s">
        <v>4322</v>
      </c>
      <c r="C145" s="17" t="s">
        <v>4323</v>
      </c>
      <c r="D145" s="16" t="s">
        <v>4324</v>
      </c>
      <c r="E145" s="16" t="s">
        <v>2481</v>
      </c>
      <c r="F145" s="16" t="s">
        <v>4126</v>
      </c>
      <c r="G145" s="16" t="s">
        <v>12</v>
      </c>
      <c r="H145" s="18"/>
    </row>
    <row r="146">
      <c r="A146" s="14">
        <v>45300.0</v>
      </c>
      <c r="B146" s="15" t="s">
        <v>4322</v>
      </c>
      <c r="C146" s="17" t="s">
        <v>4323</v>
      </c>
      <c r="D146" s="16" t="s">
        <v>4324</v>
      </c>
      <c r="E146" s="16" t="s">
        <v>2481</v>
      </c>
      <c r="F146" s="16" t="s">
        <v>4325</v>
      </c>
      <c r="G146" s="16" t="s">
        <v>12</v>
      </c>
      <c r="H146" s="18"/>
    </row>
    <row r="147">
      <c r="A147" s="14">
        <v>45300.0</v>
      </c>
      <c r="B147" s="15" t="s">
        <v>4326</v>
      </c>
      <c r="C147" s="17" t="s">
        <v>4327</v>
      </c>
      <c r="D147" s="16" t="s">
        <v>4328</v>
      </c>
      <c r="E147" s="16" t="s">
        <v>4329</v>
      </c>
      <c r="F147" s="16" t="s">
        <v>1592</v>
      </c>
      <c r="G147" s="16" t="s">
        <v>12</v>
      </c>
      <c r="H147" s="18"/>
    </row>
    <row r="148">
      <c r="A148" s="14">
        <v>45300.0</v>
      </c>
      <c r="B148" s="15" t="s">
        <v>4330</v>
      </c>
      <c r="C148" s="19" t="s">
        <v>4331</v>
      </c>
      <c r="D148" s="16" t="s">
        <v>4149</v>
      </c>
      <c r="E148" s="16" t="s">
        <v>129</v>
      </c>
      <c r="F148" s="16" t="s">
        <v>63</v>
      </c>
      <c r="G148" s="16" t="s">
        <v>84</v>
      </c>
      <c r="H148" s="18"/>
    </row>
    <row r="149">
      <c r="A149" s="14">
        <v>45300.0</v>
      </c>
      <c r="B149" s="15" t="s">
        <v>4330</v>
      </c>
      <c r="C149" s="19" t="s">
        <v>4331</v>
      </c>
      <c r="D149" s="16" t="s">
        <v>4149</v>
      </c>
      <c r="E149" s="16" t="s">
        <v>2341</v>
      </c>
      <c r="F149" s="16" t="s">
        <v>4332</v>
      </c>
      <c r="G149" s="16" t="s">
        <v>17</v>
      </c>
      <c r="H149" s="18"/>
    </row>
    <row r="150">
      <c r="A150" s="14">
        <v>45300.0</v>
      </c>
      <c r="B150" s="15" t="s">
        <v>4333</v>
      </c>
      <c r="C150" s="17" t="s">
        <v>4334</v>
      </c>
      <c r="D150" s="16" t="s">
        <v>854</v>
      </c>
      <c r="E150" s="16" t="s">
        <v>3015</v>
      </c>
      <c r="F150" s="16" t="s">
        <v>4335</v>
      </c>
      <c r="G150" s="16" t="s">
        <v>12</v>
      </c>
      <c r="H150" s="18"/>
    </row>
    <row r="151">
      <c r="A151" s="14">
        <v>45300.0</v>
      </c>
      <c r="B151" s="15" t="s">
        <v>4333</v>
      </c>
      <c r="C151" s="17" t="s">
        <v>4334</v>
      </c>
      <c r="D151" s="16" t="s">
        <v>854</v>
      </c>
      <c r="E151" s="16" t="s">
        <v>4336</v>
      </c>
      <c r="F151" s="16" t="s">
        <v>4337</v>
      </c>
      <c r="G151" s="16" t="s">
        <v>12</v>
      </c>
      <c r="H151" s="18"/>
    </row>
    <row r="152">
      <c r="A152" s="14">
        <v>45300.0</v>
      </c>
      <c r="B152" s="15" t="s">
        <v>4338</v>
      </c>
      <c r="C152" s="17" t="s">
        <v>4339</v>
      </c>
      <c r="D152" s="16" t="s">
        <v>4149</v>
      </c>
      <c r="E152" s="16" t="s">
        <v>2341</v>
      </c>
      <c r="F152" s="16" t="s">
        <v>4332</v>
      </c>
      <c r="G152" s="16" t="s">
        <v>17</v>
      </c>
      <c r="H152" s="18"/>
    </row>
    <row r="153">
      <c r="A153" s="14">
        <v>45300.0</v>
      </c>
      <c r="B153" s="15" t="s">
        <v>4340</v>
      </c>
      <c r="C153" s="17" t="s">
        <v>4341</v>
      </c>
      <c r="D153" s="16" t="s">
        <v>4228</v>
      </c>
      <c r="E153" s="16" t="s">
        <v>279</v>
      </c>
      <c r="F153" s="16" t="s">
        <v>1360</v>
      </c>
      <c r="G153" s="16" t="s">
        <v>12</v>
      </c>
      <c r="H153" s="18"/>
    </row>
    <row r="154">
      <c r="A154" s="14">
        <v>45300.0</v>
      </c>
      <c r="B154" s="15" t="s">
        <v>4342</v>
      </c>
      <c r="C154" s="17" t="s">
        <v>4343</v>
      </c>
      <c r="D154" s="16" t="s">
        <v>4095</v>
      </c>
      <c r="E154" s="16" t="s">
        <v>47</v>
      </c>
      <c r="F154" s="16" t="s">
        <v>386</v>
      </c>
      <c r="G154" s="16" t="s">
        <v>84</v>
      </c>
      <c r="H154" s="18"/>
    </row>
    <row r="155">
      <c r="A155" s="14">
        <v>45300.0</v>
      </c>
      <c r="B155" s="15" t="s">
        <v>4344</v>
      </c>
      <c r="C155" s="17" t="s">
        <v>4345</v>
      </c>
      <c r="D155" s="16" t="s">
        <v>1452</v>
      </c>
      <c r="E155" s="16" t="s">
        <v>4032</v>
      </c>
      <c r="F155" s="16" t="s">
        <v>4033</v>
      </c>
      <c r="G155" s="16" t="s">
        <v>12</v>
      </c>
      <c r="H155" s="18"/>
    </row>
    <row r="156">
      <c r="A156" s="14">
        <v>45300.0</v>
      </c>
      <c r="B156" s="15" t="s">
        <v>4346</v>
      </c>
      <c r="C156" s="17" t="s">
        <v>4347</v>
      </c>
      <c r="D156" s="16" t="s">
        <v>4348</v>
      </c>
      <c r="E156" s="16" t="s">
        <v>98</v>
      </c>
      <c r="F156" s="16" t="s">
        <v>4349</v>
      </c>
      <c r="G156" s="16" t="s">
        <v>12</v>
      </c>
      <c r="H156" s="18"/>
    </row>
    <row r="157">
      <c r="A157" s="14">
        <v>45300.0</v>
      </c>
      <c r="B157" s="15" t="s">
        <v>4350</v>
      </c>
      <c r="C157" s="17" t="s">
        <v>4351</v>
      </c>
      <c r="D157" s="16" t="s">
        <v>4352</v>
      </c>
      <c r="E157" s="16" t="s">
        <v>279</v>
      </c>
      <c r="F157" s="16" t="s">
        <v>4353</v>
      </c>
      <c r="G157" s="16" t="s">
        <v>12</v>
      </c>
      <c r="H157" s="18"/>
    </row>
    <row r="158">
      <c r="A158" s="14">
        <v>45300.0</v>
      </c>
      <c r="B158" s="15" t="s">
        <v>4354</v>
      </c>
      <c r="C158" s="17" t="s">
        <v>4355</v>
      </c>
      <c r="D158" s="21" t="b">
        <v>1</v>
      </c>
      <c r="E158" s="16" t="s">
        <v>743</v>
      </c>
      <c r="F158" s="16" t="s">
        <v>4356</v>
      </c>
      <c r="G158" s="16" t="s">
        <v>12</v>
      </c>
      <c r="H158" s="18"/>
    </row>
    <row r="159">
      <c r="A159" s="14">
        <v>45300.0</v>
      </c>
      <c r="B159" s="15" t="s">
        <v>4357</v>
      </c>
      <c r="C159" s="17" t="s">
        <v>4358</v>
      </c>
      <c r="D159" s="16" t="s">
        <v>4359</v>
      </c>
      <c r="E159" s="16" t="s">
        <v>338</v>
      </c>
      <c r="F159" s="16" t="s">
        <v>70</v>
      </c>
      <c r="G159" s="16" t="s">
        <v>12</v>
      </c>
      <c r="H159" s="18"/>
    </row>
    <row r="160">
      <c r="A160" s="14">
        <v>45300.0</v>
      </c>
      <c r="B160" s="15" t="s">
        <v>4357</v>
      </c>
      <c r="C160" s="17" t="s">
        <v>4358</v>
      </c>
      <c r="D160" s="16" t="s">
        <v>4359</v>
      </c>
      <c r="E160" s="16" t="s">
        <v>743</v>
      </c>
      <c r="F160" s="16" t="s">
        <v>4112</v>
      </c>
      <c r="G160" s="16" t="s">
        <v>12</v>
      </c>
      <c r="H160" s="18"/>
    </row>
    <row r="161">
      <c r="A161" s="14">
        <v>45300.0</v>
      </c>
      <c r="B161" s="15" t="s">
        <v>4360</v>
      </c>
      <c r="C161" s="17" t="s">
        <v>4361</v>
      </c>
      <c r="D161" s="16" t="s">
        <v>87</v>
      </c>
      <c r="E161" s="16" t="s">
        <v>98</v>
      </c>
      <c r="F161" s="16" t="s">
        <v>4362</v>
      </c>
      <c r="G161" s="16" t="s">
        <v>12</v>
      </c>
      <c r="H161" s="18"/>
    </row>
    <row r="162">
      <c r="A162" s="14">
        <v>45300.0</v>
      </c>
      <c r="B162" s="15" t="s">
        <v>4360</v>
      </c>
      <c r="C162" s="17" t="s">
        <v>4361</v>
      </c>
      <c r="D162" s="16" t="s">
        <v>87</v>
      </c>
      <c r="E162" s="16" t="s">
        <v>4363</v>
      </c>
      <c r="F162" s="16" t="s">
        <v>1185</v>
      </c>
      <c r="G162" s="16" t="s">
        <v>12</v>
      </c>
      <c r="H162" s="18"/>
    </row>
    <row r="163">
      <c r="A163" s="14">
        <v>45300.0</v>
      </c>
      <c r="B163" s="15" t="s">
        <v>4364</v>
      </c>
      <c r="C163" s="22" t="s">
        <v>4365</v>
      </c>
      <c r="D163" s="16" t="s">
        <v>4366</v>
      </c>
      <c r="E163" s="16" t="s">
        <v>47</v>
      </c>
      <c r="F163" s="16" t="s">
        <v>970</v>
      </c>
      <c r="G163" s="16" t="s">
        <v>84</v>
      </c>
      <c r="H163" s="18"/>
    </row>
    <row r="164">
      <c r="A164" s="14">
        <v>45300.0</v>
      </c>
      <c r="B164" s="15" t="s">
        <v>4364</v>
      </c>
      <c r="C164" s="17" t="s">
        <v>4365</v>
      </c>
      <c r="D164" s="16" t="s">
        <v>4366</v>
      </c>
      <c r="E164" s="16" t="s">
        <v>98</v>
      </c>
      <c r="F164" s="16" t="s">
        <v>970</v>
      </c>
      <c r="G164" s="16" t="s">
        <v>84</v>
      </c>
      <c r="H164" s="18"/>
    </row>
    <row r="165">
      <c r="A165" s="14">
        <v>45300.0</v>
      </c>
      <c r="B165" s="15" t="s">
        <v>4364</v>
      </c>
      <c r="C165" s="17" t="s">
        <v>4365</v>
      </c>
      <c r="D165" s="16" t="s">
        <v>4366</v>
      </c>
      <c r="E165" s="16" t="s">
        <v>4264</v>
      </c>
      <c r="F165" s="16" t="s">
        <v>4367</v>
      </c>
      <c r="G165" s="16" t="s">
        <v>84</v>
      </c>
      <c r="H165" s="18"/>
    </row>
    <row r="166">
      <c r="A166" s="14">
        <v>45300.0</v>
      </c>
      <c r="B166" s="15" t="s">
        <v>4368</v>
      </c>
      <c r="C166" s="17" t="s">
        <v>4369</v>
      </c>
      <c r="D166" s="16" t="s">
        <v>1535</v>
      </c>
      <c r="E166" s="16" t="s">
        <v>47</v>
      </c>
      <c r="F166" s="16" t="s">
        <v>2701</v>
      </c>
      <c r="G166" s="16" t="s">
        <v>84</v>
      </c>
      <c r="H166" s="18"/>
    </row>
    <row r="167">
      <c r="A167" s="14">
        <v>45301.0</v>
      </c>
      <c r="B167" s="15" t="s">
        <v>4370</v>
      </c>
      <c r="C167" s="17" t="s">
        <v>4371</v>
      </c>
      <c r="D167" s="16" t="s">
        <v>4095</v>
      </c>
      <c r="E167" s="16" t="s">
        <v>4197</v>
      </c>
      <c r="F167" s="16" t="s">
        <v>133</v>
      </c>
      <c r="G167" s="16" t="s">
        <v>12</v>
      </c>
      <c r="H167" s="18"/>
    </row>
    <row r="168">
      <c r="A168" s="14">
        <v>45301.0</v>
      </c>
      <c r="B168" s="15" t="s">
        <v>4372</v>
      </c>
      <c r="C168" s="17" t="s">
        <v>4373</v>
      </c>
      <c r="D168" s="16" t="s">
        <v>257</v>
      </c>
      <c r="E168" s="16" t="s">
        <v>4374</v>
      </c>
      <c r="F168" s="16" t="s">
        <v>31</v>
      </c>
      <c r="G168" s="16" t="s">
        <v>12</v>
      </c>
      <c r="H168" s="18"/>
    </row>
    <row r="169">
      <c r="A169" s="14">
        <v>45301.0</v>
      </c>
      <c r="B169" s="15" t="s">
        <v>4375</v>
      </c>
      <c r="C169" s="17" t="s">
        <v>4376</v>
      </c>
      <c r="D169" s="16" t="s">
        <v>4080</v>
      </c>
      <c r="E169" s="16" t="s">
        <v>338</v>
      </c>
      <c r="F169" s="16" t="s">
        <v>524</v>
      </c>
      <c r="G169" s="16" t="s">
        <v>12</v>
      </c>
      <c r="H169" s="18"/>
    </row>
    <row r="170">
      <c r="A170" s="14">
        <v>45301.0</v>
      </c>
      <c r="B170" s="15" t="s">
        <v>4377</v>
      </c>
      <c r="C170" s="17" t="s">
        <v>4378</v>
      </c>
      <c r="D170" s="16" t="s">
        <v>4379</v>
      </c>
      <c r="E170" s="16" t="s">
        <v>4380</v>
      </c>
      <c r="F170" s="16" t="s">
        <v>63</v>
      </c>
      <c r="G170" s="16" t="s">
        <v>12</v>
      </c>
      <c r="H170" s="18"/>
    </row>
    <row r="171">
      <c r="A171" s="14">
        <v>45301.0</v>
      </c>
      <c r="B171" s="15" t="s">
        <v>4377</v>
      </c>
      <c r="C171" s="17" t="s">
        <v>4378</v>
      </c>
      <c r="D171" s="16" t="s">
        <v>4381</v>
      </c>
      <c r="E171" s="16" t="s">
        <v>4380</v>
      </c>
      <c r="F171" s="16" t="s">
        <v>63</v>
      </c>
      <c r="G171" s="16" t="s">
        <v>12</v>
      </c>
      <c r="H171" s="18"/>
    </row>
    <row r="172">
      <c r="A172" s="14">
        <v>45301.0</v>
      </c>
      <c r="B172" s="15" t="s">
        <v>4382</v>
      </c>
      <c r="C172" s="17" t="s">
        <v>4383</v>
      </c>
      <c r="D172" s="16" t="s">
        <v>1452</v>
      </c>
      <c r="E172" s="16" t="s">
        <v>1952</v>
      </c>
      <c r="F172" s="16" t="s">
        <v>4384</v>
      </c>
      <c r="G172" s="16" t="s">
        <v>12</v>
      </c>
      <c r="H172" s="18"/>
    </row>
    <row r="173">
      <c r="A173" s="14">
        <v>45301.0</v>
      </c>
      <c r="B173" s="15" t="s">
        <v>4385</v>
      </c>
      <c r="C173" s="17" t="s">
        <v>4386</v>
      </c>
      <c r="D173" s="16" t="s">
        <v>4387</v>
      </c>
      <c r="E173" s="16" t="s">
        <v>46</v>
      </c>
      <c r="F173" s="16" t="s">
        <v>133</v>
      </c>
      <c r="G173" s="16" t="s">
        <v>12</v>
      </c>
      <c r="H173" s="18"/>
    </row>
    <row r="174">
      <c r="A174" s="14">
        <v>45301.0</v>
      </c>
      <c r="B174" s="15" t="s">
        <v>4388</v>
      </c>
      <c r="C174" s="17" t="s">
        <v>4389</v>
      </c>
      <c r="D174" s="16" t="s">
        <v>4390</v>
      </c>
      <c r="E174" s="16" t="s">
        <v>1952</v>
      </c>
      <c r="F174" s="16" t="s">
        <v>195</v>
      </c>
      <c r="G174" s="16" t="s">
        <v>12</v>
      </c>
      <c r="H174" s="18"/>
    </row>
    <row r="175">
      <c r="A175" s="14">
        <v>45301.0</v>
      </c>
      <c r="B175" s="15" t="s">
        <v>4391</v>
      </c>
      <c r="C175" s="17" t="s">
        <v>4392</v>
      </c>
      <c r="D175" s="16" t="s">
        <v>4313</v>
      </c>
      <c r="E175" s="16" t="s">
        <v>47</v>
      </c>
      <c r="F175" s="16" t="s">
        <v>133</v>
      </c>
      <c r="G175" s="16" t="s">
        <v>12</v>
      </c>
      <c r="H175" s="18"/>
    </row>
    <row r="176">
      <c r="A176" s="14">
        <v>45301.0</v>
      </c>
      <c r="B176" s="15" t="s">
        <v>4391</v>
      </c>
      <c r="C176" s="17" t="s">
        <v>4392</v>
      </c>
      <c r="D176" s="16" t="s">
        <v>4313</v>
      </c>
      <c r="E176" s="16" t="s">
        <v>1428</v>
      </c>
      <c r="F176" s="16" t="s">
        <v>134</v>
      </c>
      <c r="G176" s="16" t="s">
        <v>12</v>
      </c>
      <c r="H176" s="18"/>
    </row>
    <row r="177">
      <c r="A177" s="14">
        <v>45301.0</v>
      </c>
      <c r="B177" s="15" t="s">
        <v>4393</v>
      </c>
      <c r="C177" s="17" t="s">
        <v>4394</v>
      </c>
      <c r="D177" s="16" t="s">
        <v>4395</v>
      </c>
      <c r="E177" s="16" t="s">
        <v>4051</v>
      </c>
      <c r="F177" s="16" t="s">
        <v>4367</v>
      </c>
      <c r="G177" s="16" t="s">
        <v>84</v>
      </c>
      <c r="H177" s="18"/>
    </row>
    <row r="178">
      <c r="A178" s="14">
        <v>45301.0</v>
      </c>
      <c r="B178" s="15" t="s">
        <v>4396</v>
      </c>
      <c r="C178" s="17" t="s">
        <v>4397</v>
      </c>
      <c r="D178" s="16" t="s">
        <v>4398</v>
      </c>
      <c r="E178" s="16" t="s">
        <v>279</v>
      </c>
      <c r="F178" s="16" t="s">
        <v>164</v>
      </c>
      <c r="G178" s="16" t="s">
        <v>12</v>
      </c>
      <c r="H178" s="18"/>
    </row>
    <row r="179">
      <c r="A179" s="14">
        <v>45301.0</v>
      </c>
      <c r="B179" s="15" t="s">
        <v>4399</v>
      </c>
      <c r="C179" s="17" t="s">
        <v>4227</v>
      </c>
      <c r="D179" s="16" t="s">
        <v>4228</v>
      </c>
      <c r="E179" s="16" t="s">
        <v>279</v>
      </c>
      <c r="F179" s="16" t="s">
        <v>1360</v>
      </c>
      <c r="G179" s="16" t="s">
        <v>12</v>
      </c>
      <c r="H179" s="18"/>
    </row>
    <row r="180">
      <c r="A180" s="14">
        <v>45301.0</v>
      </c>
      <c r="B180" s="15" t="s">
        <v>4400</v>
      </c>
      <c r="C180" s="17" t="s">
        <v>4401</v>
      </c>
      <c r="D180" s="16" t="s">
        <v>4009</v>
      </c>
      <c r="E180" s="16" t="s">
        <v>4264</v>
      </c>
      <c r="F180" s="16" t="s">
        <v>133</v>
      </c>
      <c r="G180" s="16" t="s">
        <v>12</v>
      </c>
      <c r="H180" s="18"/>
    </row>
    <row r="181">
      <c r="A181" s="14">
        <v>45301.0</v>
      </c>
      <c r="B181" s="15" t="s">
        <v>4402</v>
      </c>
      <c r="C181" s="22" t="s">
        <v>4403</v>
      </c>
      <c r="D181" s="16" t="s">
        <v>4095</v>
      </c>
      <c r="E181" s="16" t="s">
        <v>743</v>
      </c>
      <c r="F181" s="16" t="s">
        <v>47</v>
      </c>
      <c r="G181" s="16" t="s">
        <v>12</v>
      </c>
      <c r="H181" s="18"/>
    </row>
    <row r="182">
      <c r="A182" s="14">
        <v>45301.0</v>
      </c>
      <c r="B182" s="15" t="s">
        <v>4402</v>
      </c>
      <c r="C182" s="17" t="s">
        <v>4403</v>
      </c>
      <c r="D182" s="16" t="s">
        <v>4095</v>
      </c>
      <c r="E182" s="16" t="s">
        <v>279</v>
      </c>
      <c r="F182" s="16" t="s">
        <v>34</v>
      </c>
      <c r="G182" s="16" t="s">
        <v>12</v>
      </c>
      <c r="H182" s="18"/>
    </row>
    <row r="183">
      <c r="A183" s="14">
        <v>45301.0</v>
      </c>
      <c r="B183" s="15" t="s">
        <v>4404</v>
      </c>
      <c r="C183" s="17" t="s">
        <v>4405</v>
      </c>
      <c r="D183" s="16" t="s">
        <v>4251</v>
      </c>
      <c r="E183" s="16" t="s">
        <v>4047</v>
      </c>
      <c r="F183" s="16" t="s">
        <v>1233</v>
      </c>
      <c r="G183" s="16" t="s">
        <v>84</v>
      </c>
      <c r="H183" s="18"/>
    </row>
    <row r="184">
      <c r="A184" s="14">
        <v>45301.0</v>
      </c>
      <c r="B184" s="15" t="s">
        <v>4406</v>
      </c>
      <c r="C184" s="17" t="s">
        <v>4407</v>
      </c>
      <c r="D184" s="16" t="b">
        <v>1</v>
      </c>
      <c r="E184" s="16" t="s">
        <v>44</v>
      </c>
      <c r="F184" s="16" t="s">
        <v>4408</v>
      </c>
      <c r="G184" s="16" t="s">
        <v>84</v>
      </c>
      <c r="H184" s="18"/>
    </row>
    <row r="185">
      <c r="A185" s="14">
        <v>45301.0</v>
      </c>
      <c r="B185" s="15" t="s">
        <v>4409</v>
      </c>
      <c r="C185" s="17" t="s">
        <v>4410</v>
      </c>
      <c r="D185" s="16" t="s">
        <v>4411</v>
      </c>
      <c r="E185" s="16" t="s">
        <v>47</v>
      </c>
      <c r="F185" s="16" t="s">
        <v>1185</v>
      </c>
      <c r="G185" s="16" t="s">
        <v>12</v>
      </c>
      <c r="H185" s="18"/>
    </row>
    <row r="186">
      <c r="A186" s="14">
        <v>45301.0</v>
      </c>
      <c r="B186" s="15" t="s">
        <v>4409</v>
      </c>
      <c r="C186" s="17" t="s">
        <v>4410</v>
      </c>
      <c r="D186" s="16" t="s">
        <v>4411</v>
      </c>
      <c r="E186" s="16" t="s">
        <v>44</v>
      </c>
      <c r="F186" s="16" t="s">
        <v>4412</v>
      </c>
      <c r="G186" s="16" t="s">
        <v>12</v>
      </c>
      <c r="H186" s="18"/>
    </row>
    <row r="187">
      <c r="A187" s="14">
        <v>45301.0</v>
      </c>
      <c r="B187" s="15" t="s">
        <v>4413</v>
      </c>
      <c r="C187" s="17" t="s">
        <v>4414</v>
      </c>
      <c r="D187" s="16" t="s">
        <v>4120</v>
      </c>
      <c r="E187" s="16" t="s">
        <v>4415</v>
      </c>
      <c r="F187" s="16" t="s">
        <v>1296</v>
      </c>
      <c r="G187" s="16" t="s">
        <v>12</v>
      </c>
      <c r="H187" s="18"/>
    </row>
    <row r="188">
      <c r="A188" s="14">
        <v>45301.0</v>
      </c>
      <c r="B188" s="15" t="s">
        <v>4413</v>
      </c>
      <c r="C188" s="17" t="s">
        <v>4414</v>
      </c>
      <c r="D188" s="16" t="s">
        <v>4120</v>
      </c>
      <c r="E188" s="16" t="s">
        <v>514</v>
      </c>
      <c r="F188" s="16" t="s">
        <v>766</v>
      </c>
      <c r="G188" s="16" t="s">
        <v>12</v>
      </c>
      <c r="H188" s="18"/>
    </row>
    <row r="189">
      <c r="A189" s="14">
        <v>45301.0</v>
      </c>
      <c r="B189" s="15" t="s">
        <v>4416</v>
      </c>
      <c r="C189" s="17" t="s">
        <v>4417</v>
      </c>
      <c r="D189" s="16" t="s">
        <v>1057</v>
      </c>
      <c r="E189" s="16" t="s">
        <v>338</v>
      </c>
      <c r="F189" s="16" t="s">
        <v>524</v>
      </c>
      <c r="G189" s="16" t="s">
        <v>12</v>
      </c>
      <c r="H189" s="18"/>
    </row>
    <row r="190">
      <c r="A190" s="14">
        <v>45301.0</v>
      </c>
      <c r="B190" s="15" t="s">
        <v>4416</v>
      </c>
      <c r="C190" s="17" t="s">
        <v>4417</v>
      </c>
      <c r="D190" s="16" t="s">
        <v>1057</v>
      </c>
      <c r="E190" s="16" t="s">
        <v>279</v>
      </c>
      <c r="F190" s="16" t="s">
        <v>299</v>
      </c>
      <c r="G190" s="16" t="s">
        <v>12</v>
      </c>
      <c r="H190" s="18"/>
    </row>
    <row r="191">
      <c r="A191" s="14">
        <v>45301.0</v>
      </c>
      <c r="B191" s="15" t="s">
        <v>4418</v>
      </c>
      <c r="C191" s="17" t="s">
        <v>4419</v>
      </c>
      <c r="D191" s="16" t="s">
        <v>4420</v>
      </c>
      <c r="E191" s="16" t="s">
        <v>4421</v>
      </c>
      <c r="F191" s="16" t="s">
        <v>1097</v>
      </c>
      <c r="G191" s="16" t="s">
        <v>17</v>
      </c>
      <c r="H191" s="18"/>
    </row>
    <row r="192">
      <c r="A192" s="14">
        <v>45301.0</v>
      </c>
      <c r="B192" s="15" t="s">
        <v>4422</v>
      </c>
      <c r="C192" s="17" t="s">
        <v>4423</v>
      </c>
      <c r="D192" s="16" t="b">
        <v>1</v>
      </c>
      <c r="E192" s="16" t="s">
        <v>4424</v>
      </c>
      <c r="F192" s="16" t="s">
        <v>457</v>
      </c>
      <c r="G192" s="16" t="s">
        <v>12</v>
      </c>
      <c r="H192" s="18"/>
    </row>
    <row r="193">
      <c r="A193" s="14">
        <v>45301.0</v>
      </c>
      <c r="B193" s="15" t="s">
        <v>4422</v>
      </c>
      <c r="C193" s="17" t="s">
        <v>4423</v>
      </c>
      <c r="D193" s="16" t="b">
        <v>1</v>
      </c>
      <c r="E193" s="16" t="s">
        <v>279</v>
      </c>
      <c r="F193" s="16" t="s">
        <v>4425</v>
      </c>
      <c r="G193" s="16" t="s">
        <v>12</v>
      </c>
      <c r="H193" s="18"/>
    </row>
    <row r="194">
      <c r="A194" s="14">
        <v>45301.0</v>
      </c>
      <c r="B194" s="15" t="s">
        <v>4426</v>
      </c>
      <c r="C194" s="17" t="s">
        <v>4427</v>
      </c>
      <c r="D194" s="16" t="s">
        <v>3276</v>
      </c>
      <c r="E194" s="16" t="s">
        <v>4264</v>
      </c>
      <c r="F194" s="16" t="s">
        <v>4428</v>
      </c>
      <c r="G194" s="16" t="s">
        <v>17</v>
      </c>
      <c r="H194" s="18"/>
    </row>
    <row r="195">
      <c r="A195" s="14">
        <v>45301.0</v>
      </c>
      <c r="B195" s="15" t="s">
        <v>4426</v>
      </c>
      <c r="C195" s="17" t="s">
        <v>4427</v>
      </c>
      <c r="D195" s="16" t="s">
        <v>3276</v>
      </c>
      <c r="E195" s="16" t="s">
        <v>279</v>
      </c>
      <c r="F195" s="16" t="s">
        <v>191</v>
      </c>
      <c r="G195" s="16" t="s">
        <v>17</v>
      </c>
      <c r="H195" s="18"/>
    </row>
    <row r="196">
      <c r="A196" s="14">
        <v>45301.0</v>
      </c>
      <c r="B196" s="15" t="s">
        <v>4429</v>
      </c>
      <c r="C196" s="17" t="s">
        <v>4430</v>
      </c>
      <c r="D196" s="16" t="s">
        <v>2830</v>
      </c>
      <c r="E196" s="16" t="s">
        <v>4431</v>
      </c>
      <c r="F196" s="16" t="s">
        <v>4432</v>
      </c>
      <c r="G196" s="16" t="s">
        <v>84</v>
      </c>
      <c r="H196" s="18"/>
    </row>
    <row r="197">
      <c r="A197" s="14">
        <v>45301.0</v>
      </c>
      <c r="B197" s="15" t="s">
        <v>4433</v>
      </c>
      <c r="C197" s="17" t="s">
        <v>4434</v>
      </c>
      <c r="D197" s="16" t="s">
        <v>4435</v>
      </c>
      <c r="E197" s="16" t="s">
        <v>338</v>
      </c>
      <c r="F197" s="16" t="s">
        <v>171</v>
      </c>
      <c r="G197" s="16" t="s">
        <v>12</v>
      </c>
      <c r="H197" s="18"/>
    </row>
    <row r="198">
      <c r="A198" s="14">
        <v>45302.0</v>
      </c>
      <c r="B198" s="15" t="s">
        <v>4436</v>
      </c>
      <c r="C198" s="17" t="s">
        <v>4437</v>
      </c>
      <c r="D198" s="16" t="s">
        <v>4438</v>
      </c>
      <c r="E198" s="16" t="s">
        <v>4439</v>
      </c>
      <c r="F198" s="16" t="s">
        <v>63</v>
      </c>
      <c r="G198" s="16" t="s">
        <v>12</v>
      </c>
      <c r="H198" s="18"/>
    </row>
    <row r="199">
      <c r="A199" s="14">
        <v>45302.0</v>
      </c>
      <c r="B199" s="15" t="s">
        <v>4440</v>
      </c>
      <c r="C199" s="17" t="s">
        <v>4441</v>
      </c>
      <c r="D199" s="16" t="s">
        <v>4442</v>
      </c>
      <c r="E199" s="16" t="s">
        <v>4443</v>
      </c>
      <c r="F199" s="16" t="s">
        <v>4126</v>
      </c>
      <c r="G199" s="16" t="s">
        <v>12</v>
      </c>
      <c r="H199" s="18"/>
    </row>
    <row r="200">
      <c r="A200" s="14">
        <v>45302.0</v>
      </c>
      <c r="B200" s="15" t="s">
        <v>4444</v>
      </c>
      <c r="C200" s="17" t="s">
        <v>4445</v>
      </c>
      <c r="D200" s="16" t="s">
        <v>4446</v>
      </c>
      <c r="E200" s="16" t="s">
        <v>338</v>
      </c>
      <c r="F200" s="16" t="s">
        <v>35</v>
      </c>
      <c r="G200" s="16" t="s">
        <v>12</v>
      </c>
      <c r="H200" s="18"/>
    </row>
    <row r="201">
      <c r="A201" s="14">
        <v>45302.0</v>
      </c>
      <c r="B201" s="15" t="s">
        <v>4447</v>
      </c>
      <c r="C201" s="17" t="s">
        <v>4448</v>
      </c>
      <c r="D201" s="16" t="s">
        <v>4075</v>
      </c>
      <c r="E201" s="16" t="s">
        <v>47</v>
      </c>
      <c r="F201" s="16" t="s">
        <v>35</v>
      </c>
      <c r="G201" s="16" t="s">
        <v>12</v>
      </c>
      <c r="H201" s="18"/>
    </row>
    <row r="202">
      <c r="A202" s="14">
        <v>45302.0</v>
      </c>
      <c r="B202" s="15" t="s">
        <v>4449</v>
      </c>
      <c r="C202" s="17" t="s">
        <v>4450</v>
      </c>
      <c r="D202" s="16" t="s">
        <v>1055</v>
      </c>
      <c r="E202" s="16" t="s">
        <v>279</v>
      </c>
      <c r="F202" s="16" t="s">
        <v>4191</v>
      </c>
      <c r="G202" s="16" t="s">
        <v>12</v>
      </c>
      <c r="H202" s="18"/>
    </row>
    <row r="203">
      <c r="A203" s="14">
        <v>45302.0</v>
      </c>
      <c r="B203" s="15" t="s">
        <v>4449</v>
      </c>
      <c r="C203" s="17" t="s">
        <v>4450</v>
      </c>
      <c r="D203" s="16" t="s">
        <v>1535</v>
      </c>
      <c r="E203" s="16" t="s">
        <v>279</v>
      </c>
      <c r="F203" s="16" t="s">
        <v>4191</v>
      </c>
      <c r="G203" s="16" t="s">
        <v>12</v>
      </c>
      <c r="H203" s="18"/>
    </row>
    <row r="204">
      <c r="A204" s="14">
        <v>45302.0</v>
      </c>
      <c r="B204" s="15" t="s">
        <v>4451</v>
      </c>
      <c r="C204" s="17" t="s">
        <v>4227</v>
      </c>
      <c r="D204" s="16" t="s">
        <v>4228</v>
      </c>
      <c r="E204" s="16" t="s">
        <v>279</v>
      </c>
      <c r="F204" s="16" t="s">
        <v>1360</v>
      </c>
      <c r="G204" s="16" t="s">
        <v>12</v>
      </c>
      <c r="H204" s="18"/>
    </row>
    <row r="205">
      <c r="A205" s="14">
        <v>45302.0</v>
      </c>
      <c r="B205" s="15" t="s">
        <v>4452</v>
      </c>
      <c r="C205" s="17" t="s">
        <v>4453</v>
      </c>
      <c r="D205" s="16" t="s">
        <v>4454</v>
      </c>
      <c r="E205" s="16" t="s">
        <v>1090</v>
      </c>
      <c r="F205" s="16" t="s">
        <v>34</v>
      </c>
      <c r="G205" s="16" t="s">
        <v>84</v>
      </c>
      <c r="H205" s="18"/>
    </row>
    <row r="206">
      <c r="A206" s="14">
        <v>45302.0</v>
      </c>
      <c r="B206" s="15" t="s">
        <v>4455</v>
      </c>
      <c r="C206" s="17" t="s">
        <v>4456</v>
      </c>
      <c r="D206" s="16" t="s">
        <v>4457</v>
      </c>
      <c r="E206" s="16" t="s">
        <v>47</v>
      </c>
      <c r="F206" s="16" t="s">
        <v>4458</v>
      </c>
      <c r="G206" s="16" t="s">
        <v>12</v>
      </c>
      <c r="H206" s="18"/>
    </row>
    <row r="207">
      <c r="A207" s="14">
        <v>45302.0</v>
      </c>
      <c r="B207" s="15" t="s">
        <v>4459</v>
      </c>
      <c r="C207" s="17" t="s">
        <v>4460</v>
      </c>
      <c r="D207" s="16" t="s">
        <v>4461</v>
      </c>
      <c r="E207" s="16" t="s">
        <v>46</v>
      </c>
      <c r="F207" s="16" t="s">
        <v>1296</v>
      </c>
      <c r="G207" s="16" t="s">
        <v>12</v>
      </c>
      <c r="H207" s="18"/>
    </row>
    <row r="208">
      <c r="A208" s="14">
        <v>45302.0</v>
      </c>
      <c r="B208" s="15" t="s">
        <v>4459</v>
      </c>
      <c r="C208" s="17" t="s">
        <v>4460</v>
      </c>
      <c r="D208" s="16" t="s">
        <v>4461</v>
      </c>
      <c r="E208" s="16" t="s">
        <v>4462</v>
      </c>
      <c r="F208" s="16" t="s">
        <v>1296</v>
      </c>
      <c r="G208" s="16" t="s">
        <v>12</v>
      </c>
      <c r="H208" s="18"/>
    </row>
    <row r="209">
      <c r="A209" s="14">
        <v>45302.0</v>
      </c>
      <c r="B209" s="15" t="s">
        <v>4459</v>
      </c>
      <c r="C209" s="17" t="s">
        <v>4460</v>
      </c>
      <c r="D209" s="16" t="s">
        <v>4461</v>
      </c>
      <c r="E209" s="16" t="s">
        <v>4096</v>
      </c>
      <c r="F209" s="16" t="s">
        <v>299</v>
      </c>
      <c r="G209" s="16" t="s">
        <v>12</v>
      </c>
      <c r="H209" s="18"/>
    </row>
    <row r="210">
      <c r="A210" s="14">
        <v>45302.0</v>
      </c>
      <c r="B210" s="15" t="s">
        <v>4463</v>
      </c>
      <c r="C210" s="17" t="s">
        <v>4464</v>
      </c>
      <c r="D210" s="16" t="s">
        <v>4046</v>
      </c>
      <c r="E210" s="16" t="s">
        <v>743</v>
      </c>
      <c r="F210" s="16" t="s">
        <v>171</v>
      </c>
      <c r="G210" s="16" t="s">
        <v>12</v>
      </c>
      <c r="H210" s="18"/>
    </row>
    <row r="211">
      <c r="A211" s="14">
        <v>45302.0</v>
      </c>
      <c r="B211" s="15" t="s">
        <v>4463</v>
      </c>
      <c r="C211" s="17" t="s">
        <v>4464</v>
      </c>
      <c r="D211" s="16" t="s">
        <v>4046</v>
      </c>
      <c r="E211" s="16" t="s">
        <v>4096</v>
      </c>
      <c r="F211" s="16" t="s">
        <v>299</v>
      </c>
      <c r="G211" s="16" t="s">
        <v>12</v>
      </c>
      <c r="H211" s="18"/>
    </row>
    <row r="212">
      <c r="A212" s="14">
        <v>45302.0</v>
      </c>
      <c r="B212" s="15" t="s">
        <v>4465</v>
      </c>
      <c r="C212" s="17" t="s">
        <v>4466</v>
      </c>
      <c r="D212" s="16" t="s">
        <v>4095</v>
      </c>
      <c r="E212" s="16" t="s">
        <v>3015</v>
      </c>
      <c r="F212" s="16" t="s">
        <v>378</v>
      </c>
      <c r="G212" s="16" t="s">
        <v>12</v>
      </c>
      <c r="H212" s="18"/>
    </row>
    <row r="213">
      <c r="A213" s="14">
        <v>45302.0</v>
      </c>
      <c r="B213" s="15" t="s">
        <v>4465</v>
      </c>
      <c r="C213" s="17" t="s">
        <v>4466</v>
      </c>
      <c r="D213" s="16" t="s">
        <v>4095</v>
      </c>
      <c r="E213" s="16" t="s">
        <v>44</v>
      </c>
      <c r="F213" s="16" t="s">
        <v>4467</v>
      </c>
      <c r="G213" s="16" t="s">
        <v>84</v>
      </c>
      <c r="H213" s="18"/>
    </row>
    <row r="214">
      <c r="A214" s="14">
        <v>45302.0</v>
      </c>
      <c r="B214" s="15" t="s">
        <v>4468</v>
      </c>
      <c r="C214" s="17" t="s">
        <v>4469</v>
      </c>
      <c r="D214" s="16" t="s">
        <v>4470</v>
      </c>
      <c r="E214" s="16" t="s">
        <v>4471</v>
      </c>
      <c r="F214" s="16" t="s">
        <v>1233</v>
      </c>
      <c r="G214" s="16" t="s">
        <v>84</v>
      </c>
      <c r="H214" s="18"/>
    </row>
    <row r="215">
      <c r="A215" s="14">
        <v>45302.0</v>
      </c>
      <c r="B215" s="15" t="s">
        <v>4472</v>
      </c>
      <c r="C215" s="17" t="s">
        <v>4473</v>
      </c>
      <c r="D215" s="16" t="s">
        <v>4108</v>
      </c>
      <c r="E215" s="16" t="s">
        <v>98</v>
      </c>
      <c r="F215" s="16" t="s">
        <v>4082</v>
      </c>
      <c r="G215" s="16" t="s">
        <v>12</v>
      </c>
      <c r="H215" s="18"/>
    </row>
    <row r="216">
      <c r="A216" s="14">
        <v>45302.0</v>
      </c>
      <c r="B216" s="15" t="s">
        <v>4474</v>
      </c>
      <c r="C216" s="17" t="s">
        <v>4475</v>
      </c>
      <c r="D216" s="16" t="s">
        <v>4476</v>
      </c>
      <c r="E216" s="16" t="s">
        <v>743</v>
      </c>
      <c r="F216" s="16" t="s">
        <v>1097</v>
      </c>
      <c r="G216" s="16" t="s">
        <v>12</v>
      </c>
      <c r="H216" s="18"/>
    </row>
    <row r="217">
      <c r="A217" s="14">
        <v>45302.0</v>
      </c>
      <c r="B217" s="15" t="s">
        <v>4477</v>
      </c>
      <c r="C217" s="17" t="s">
        <v>4478</v>
      </c>
      <c r="D217" s="16" t="s">
        <v>4479</v>
      </c>
      <c r="E217" s="16" t="s">
        <v>4081</v>
      </c>
      <c r="F217" s="16" t="s">
        <v>4480</v>
      </c>
      <c r="G217" s="16" t="s">
        <v>84</v>
      </c>
      <c r="H217" s="18"/>
    </row>
    <row r="218">
      <c r="A218" s="14">
        <v>45302.0</v>
      </c>
      <c r="B218" s="15" t="s">
        <v>4477</v>
      </c>
      <c r="C218" s="17" t="s">
        <v>4478</v>
      </c>
      <c r="D218" s="16" t="s">
        <v>4479</v>
      </c>
      <c r="E218" s="16" t="s">
        <v>4481</v>
      </c>
      <c r="F218" s="16" t="s">
        <v>4482</v>
      </c>
      <c r="G218" s="16" t="s">
        <v>84</v>
      </c>
      <c r="H218" s="18"/>
    </row>
    <row r="219">
      <c r="A219" s="14">
        <v>45302.0</v>
      </c>
      <c r="B219" s="15" t="s">
        <v>4483</v>
      </c>
      <c r="C219" s="17" t="s">
        <v>4484</v>
      </c>
      <c r="D219" s="16" t="s">
        <v>4366</v>
      </c>
      <c r="E219" s="16" t="s">
        <v>4000</v>
      </c>
      <c r="F219" s="16" t="s">
        <v>1332</v>
      </c>
      <c r="G219" s="16" t="s">
        <v>84</v>
      </c>
      <c r="H219" s="18"/>
    </row>
    <row r="220">
      <c r="A220" s="14">
        <v>45302.0</v>
      </c>
      <c r="B220" s="15" t="s">
        <v>4485</v>
      </c>
      <c r="C220" s="17" t="s">
        <v>4486</v>
      </c>
      <c r="D220" s="16" t="s">
        <v>3277</v>
      </c>
      <c r="E220" s="16" t="s">
        <v>4051</v>
      </c>
      <c r="F220" s="16" t="s">
        <v>135</v>
      </c>
      <c r="G220" s="16" t="s">
        <v>12</v>
      </c>
      <c r="H220" s="18"/>
    </row>
    <row r="221">
      <c r="A221" s="14">
        <v>45302.0</v>
      </c>
      <c r="B221" s="15" t="s">
        <v>4485</v>
      </c>
      <c r="C221" s="17" t="s">
        <v>4486</v>
      </c>
      <c r="D221" s="16" t="s">
        <v>3277</v>
      </c>
      <c r="E221" s="16" t="s">
        <v>4096</v>
      </c>
      <c r="F221" s="16" t="s">
        <v>191</v>
      </c>
      <c r="G221" s="16" t="s">
        <v>17</v>
      </c>
      <c r="H221" s="18"/>
    </row>
    <row r="222">
      <c r="A222" s="14">
        <v>45302.0</v>
      </c>
      <c r="B222" s="15" t="s">
        <v>4487</v>
      </c>
      <c r="C222" s="17" t="s">
        <v>4488</v>
      </c>
      <c r="D222" s="16" t="s">
        <v>4251</v>
      </c>
      <c r="E222" s="16" t="s">
        <v>4489</v>
      </c>
      <c r="F222" s="16" t="s">
        <v>1144</v>
      </c>
      <c r="G222" s="16" t="s">
        <v>84</v>
      </c>
      <c r="H222" s="18"/>
    </row>
    <row r="223">
      <c r="A223" s="14">
        <v>45302.0</v>
      </c>
      <c r="B223" s="15" t="s">
        <v>4490</v>
      </c>
      <c r="C223" s="17" t="s">
        <v>4491</v>
      </c>
      <c r="D223" s="16" t="s">
        <v>1806</v>
      </c>
      <c r="E223" s="16" t="s">
        <v>4096</v>
      </c>
      <c r="F223" s="16" t="s">
        <v>1360</v>
      </c>
      <c r="G223" s="16" t="s">
        <v>12</v>
      </c>
      <c r="H223" s="18"/>
    </row>
    <row r="224">
      <c r="A224" s="14">
        <v>45302.0</v>
      </c>
      <c r="B224" s="15" t="s">
        <v>4490</v>
      </c>
      <c r="C224" s="17" t="s">
        <v>4491</v>
      </c>
      <c r="D224" s="16" t="s">
        <v>1806</v>
      </c>
      <c r="E224" s="16" t="s">
        <v>47</v>
      </c>
      <c r="F224" s="16" t="s">
        <v>1097</v>
      </c>
      <c r="G224" s="16" t="s">
        <v>12</v>
      </c>
      <c r="H224" s="18"/>
    </row>
    <row r="225">
      <c r="A225" s="14">
        <v>45302.0</v>
      </c>
      <c r="B225" s="15" t="s">
        <v>4492</v>
      </c>
      <c r="C225" s="17" t="s">
        <v>4493</v>
      </c>
      <c r="D225" s="16" t="s">
        <v>4313</v>
      </c>
      <c r="E225" s="16" t="s">
        <v>98</v>
      </c>
      <c r="F225" s="16" t="s">
        <v>841</v>
      </c>
      <c r="G225" s="16" t="s">
        <v>84</v>
      </c>
      <c r="H225" s="18"/>
    </row>
    <row r="226">
      <c r="A226" s="14">
        <v>45302.0</v>
      </c>
      <c r="B226" s="15" t="s">
        <v>4492</v>
      </c>
      <c r="C226" s="17" t="s">
        <v>4493</v>
      </c>
      <c r="D226" s="16" t="s">
        <v>4313</v>
      </c>
      <c r="E226" s="16" t="s">
        <v>133</v>
      </c>
      <c r="F226" s="16" t="s">
        <v>134</v>
      </c>
      <c r="G226" s="16" t="s">
        <v>12</v>
      </c>
      <c r="H226" s="18"/>
    </row>
    <row r="227">
      <c r="A227" s="14">
        <v>45302.0</v>
      </c>
      <c r="B227" s="15" t="s">
        <v>4494</v>
      </c>
      <c r="C227" s="17" t="s">
        <v>4495</v>
      </c>
      <c r="D227" s="16" t="s">
        <v>4095</v>
      </c>
      <c r="E227" s="16" t="s">
        <v>141</v>
      </c>
      <c r="F227" s="16" t="s">
        <v>37</v>
      </c>
      <c r="G227" s="16" t="s">
        <v>12</v>
      </c>
      <c r="H227" s="18"/>
    </row>
    <row r="228">
      <c r="A228" s="14">
        <v>45302.0</v>
      </c>
      <c r="B228" s="15" t="s">
        <v>4494</v>
      </c>
      <c r="C228" s="17" t="s">
        <v>4495</v>
      </c>
      <c r="D228" s="16" t="s">
        <v>4095</v>
      </c>
      <c r="E228" s="16" t="s">
        <v>303</v>
      </c>
      <c r="F228" s="16" t="s">
        <v>1070</v>
      </c>
      <c r="G228" s="16" t="s">
        <v>12</v>
      </c>
      <c r="H228" s="18"/>
    </row>
    <row r="229">
      <c r="A229" s="14">
        <v>45302.0</v>
      </c>
      <c r="B229" s="15" t="s">
        <v>4496</v>
      </c>
      <c r="C229" s="17" t="s">
        <v>4497</v>
      </c>
      <c r="D229" s="16" t="s">
        <v>4091</v>
      </c>
      <c r="E229" s="16" t="s">
        <v>47</v>
      </c>
      <c r="F229" s="16" t="s">
        <v>386</v>
      </c>
      <c r="G229" s="16" t="s">
        <v>84</v>
      </c>
      <c r="H229" s="18"/>
    </row>
    <row r="230">
      <c r="A230" s="14">
        <v>45303.0</v>
      </c>
      <c r="B230" s="15" t="s">
        <v>4498</v>
      </c>
      <c r="C230" s="17" t="s">
        <v>4499</v>
      </c>
      <c r="D230" s="16" t="s">
        <v>4500</v>
      </c>
      <c r="E230" s="16" t="s">
        <v>4501</v>
      </c>
      <c r="F230" s="16" t="s">
        <v>70</v>
      </c>
      <c r="G230" s="16" t="s">
        <v>12</v>
      </c>
      <c r="H230" s="18"/>
    </row>
    <row r="231">
      <c r="A231" s="14">
        <v>45303.0</v>
      </c>
      <c r="B231" s="15" t="s">
        <v>4502</v>
      </c>
      <c r="C231" s="17" t="s">
        <v>4503</v>
      </c>
      <c r="D231" s="16" t="s">
        <v>4268</v>
      </c>
      <c r="E231" s="16" t="s">
        <v>3194</v>
      </c>
      <c r="F231" s="16" t="s">
        <v>69</v>
      </c>
      <c r="G231" s="16" t="s">
        <v>12</v>
      </c>
      <c r="H231" s="18"/>
    </row>
    <row r="232">
      <c r="A232" s="14">
        <v>45303.0</v>
      </c>
      <c r="B232" s="15" t="s">
        <v>4504</v>
      </c>
      <c r="C232" s="17" t="s">
        <v>4505</v>
      </c>
      <c r="D232" s="16" t="s">
        <v>4476</v>
      </c>
      <c r="E232" s="18"/>
      <c r="F232" s="16" t="s">
        <v>133</v>
      </c>
      <c r="G232" s="16" t="s">
        <v>12</v>
      </c>
      <c r="H232" s="16" t="s">
        <v>331</v>
      </c>
    </row>
    <row r="233">
      <c r="A233" s="14">
        <v>45303.0</v>
      </c>
      <c r="B233" s="15" t="s">
        <v>4506</v>
      </c>
      <c r="C233" s="17" t="s">
        <v>4507</v>
      </c>
      <c r="D233" s="16" t="s">
        <v>4508</v>
      </c>
      <c r="E233" s="16" t="s">
        <v>4000</v>
      </c>
      <c r="F233" s="16" t="s">
        <v>524</v>
      </c>
      <c r="G233" s="16" t="s">
        <v>12</v>
      </c>
      <c r="H233" s="18"/>
    </row>
    <row r="234">
      <c r="A234" s="14">
        <v>45303.0</v>
      </c>
      <c r="B234" s="15" t="s">
        <v>4509</v>
      </c>
      <c r="C234" s="17" t="s">
        <v>4510</v>
      </c>
      <c r="D234" s="16" t="s">
        <v>4300</v>
      </c>
      <c r="E234" s="16" t="s">
        <v>338</v>
      </c>
      <c r="F234" s="16" t="s">
        <v>2708</v>
      </c>
      <c r="G234" s="16" t="s">
        <v>12</v>
      </c>
      <c r="H234" s="18"/>
    </row>
    <row r="235">
      <c r="A235" s="14">
        <v>45303.0</v>
      </c>
      <c r="B235" s="15" t="s">
        <v>4509</v>
      </c>
      <c r="C235" s="17" t="s">
        <v>4510</v>
      </c>
      <c r="D235" s="16" t="s">
        <v>4300</v>
      </c>
      <c r="E235" s="16" t="s">
        <v>279</v>
      </c>
      <c r="F235" s="16" t="s">
        <v>299</v>
      </c>
      <c r="G235" s="16" t="s">
        <v>12</v>
      </c>
      <c r="H235" s="18"/>
    </row>
    <row r="236">
      <c r="A236" s="14">
        <v>45303.0</v>
      </c>
      <c r="B236" s="15" t="s">
        <v>4511</v>
      </c>
      <c r="C236" s="17" t="s">
        <v>4512</v>
      </c>
      <c r="D236" s="16" t="s">
        <v>1478</v>
      </c>
      <c r="E236" s="16" t="s">
        <v>47</v>
      </c>
      <c r="F236" s="16" t="s">
        <v>1097</v>
      </c>
      <c r="G236" s="16" t="s">
        <v>12</v>
      </c>
      <c r="H236" s="18"/>
    </row>
    <row r="237">
      <c r="A237" s="14">
        <v>45303.0</v>
      </c>
      <c r="B237" s="15" t="s">
        <v>4513</v>
      </c>
      <c r="C237" s="17" t="s">
        <v>4514</v>
      </c>
      <c r="D237" s="16" t="s">
        <v>4091</v>
      </c>
      <c r="E237" s="16" t="s">
        <v>47</v>
      </c>
      <c r="F237" s="16" t="s">
        <v>3144</v>
      </c>
      <c r="G237" s="16" t="s">
        <v>84</v>
      </c>
      <c r="H237" s="18"/>
    </row>
    <row r="238">
      <c r="A238" s="14">
        <v>45303.0</v>
      </c>
      <c r="B238" s="15" t="s">
        <v>4513</v>
      </c>
      <c r="C238" s="17" t="s">
        <v>4514</v>
      </c>
      <c r="D238" s="16" t="s">
        <v>4091</v>
      </c>
      <c r="E238" s="16" t="s">
        <v>1377</v>
      </c>
      <c r="F238" s="16" t="s">
        <v>191</v>
      </c>
      <c r="G238" s="16" t="s">
        <v>17</v>
      </c>
      <c r="H238" s="18"/>
    </row>
    <row r="239">
      <c r="A239" s="14">
        <v>45303.0</v>
      </c>
      <c r="B239" s="15" t="s">
        <v>4515</v>
      </c>
      <c r="C239" s="17" t="s">
        <v>4516</v>
      </c>
      <c r="D239" s="16" t="s">
        <v>4137</v>
      </c>
      <c r="E239" s="16" t="s">
        <v>44</v>
      </c>
      <c r="F239" s="16" t="s">
        <v>4362</v>
      </c>
      <c r="G239" s="16" t="s">
        <v>12</v>
      </c>
      <c r="H239" s="18"/>
    </row>
    <row r="240">
      <c r="A240" s="14">
        <v>45303.0</v>
      </c>
      <c r="B240" s="15" t="s">
        <v>4515</v>
      </c>
      <c r="C240" s="17" t="s">
        <v>4516</v>
      </c>
      <c r="D240" s="16" t="s">
        <v>4137</v>
      </c>
      <c r="E240" s="16" t="s">
        <v>3015</v>
      </c>
      <c r="F240" s="16" t="s">
        <v>4517</v>
      </c>
      <c r="G240" s="16" t="s">
        <v>12</v>
      </c>
      <c r="H240" s="18"/>
    </row>
    <row r="241">
      <c r="A241" s="14">
        <v>45303.0</v>
      </c>
      <c r="B241" s="15" t="s">
        <v>4518</v>
      </c>
      <c r="C241" s="17" t="s">
        <v>4519</v>
      </c>
      <c r="D241" s="16" t="s">
        <v>1911</v>
      </c>
      <c r="E241" s="16" t="s">
        <v>47</v>
      </c>
      <c r="F241" s="16" t="s">
        <v>133</v>
      </c>
      <c r="G241" s="16" t="s">
        <v>12</v>
      </c>
      <c r="H241" s="18"/>
    </row>
    <row r="242">
      <c r="A242" s="14">
        <v>45303.0</v>
      </c>
      <c r="B242" s="15" t="s">
        <v>4518</v>
      </c>
      <c r="C242" s="17" t="s">
        <v>4519</v>
      </c>
      <c r="D242" s="16" t="s">
        <v>1911</v>
      </c>
      <c r="E242" s="16" t="s">
        <v>279</v>
      </c>
      <c r="F242" s="16" t="s">
        <v>299</v>
      </c>
      <c r="G242" s="16" t="s">
        <v>12</v>
      </c>
      <c r="H242" s="18"/>
    </row>
    <row r="243">
      <c r="A243" s="14">
        <v>45303.0</v>
      </c>
      <c r="B243" s="15" t="s">
        <v>4520</v>
      </c>
      <c r="C243" s="17" t="s">
        <v>4521</v>
      </c>
      <c r="D243" s="16" t="s">
        <v>4476</v>
      </c>
      <c r="E243" s="16" t="s">
        <v>4051</v>
      </c>
      <c r="F243" s="16" t="s">
        <v>378</v>
      </c>
      <c r="G243" s="16" t="s">
        <v>12</v>
      </c>
      <c r="H243" s="18"/>
    </row>
    <row r="244">
      <c r="A244" s="14">
        <v>45303.0</v>
      </c>
      <c r="B244" s="15" t="s">
        <v>4522</v>
      </c>
      <c r="C244" s="17" t="s">
        <v>4523</v>
      </c>
      <c r="D244" s="16" t="s">
        <v>3276</v>
      </c>
      <c r="E244" s="16" t="s">
        <v>47</v>
      </c>
      <c r="F244" s="16" t="s">
        <v>133</v>
      </c>
      <c r="G244" s="16" t="s">
        <v>12</v>
      </c>
      <c r="H244" s="18"/>
    </row>
    <row r="245">
      <c r="A245" s="14">
        <v>45303.0</v>
      </c>
      <c r="B245" s="15" t="s">
        <v>4524</v>
      </c>
      <c r="C245" s="17" t="s">
        <v>4525</v>
      </c>
      <c r="D245" s="16" t="s">
        <v>1911</v>
      </c>
      <c r="E245" s="16" t="s">
        <v>4096</v>
      </c>
      <c r="F245" s="16" t="s">
        <v>299</v>
      </c>
      <c r="G245" s="16" t="s">
        <v>12</v>
      </c>
      <c r="H245" s="18"/>
    </row>
    <row r="246">
      <c r="A246" s="14">
        <v>45303.0</v>
      </c>
      <c r="B246" s="15" t="s">
        <v>4524</v>
      </c>
      <c r="C246" s="17" t="s">
        <v>4525</v>
      </c>
      <c r="D246" s="16" t="s">
        <v>1911</v>
      </c>
      <c r="E246" s="16" t="s">
        <v>465</v>
      </c>
      <c r="F246" s="16" t="s">
        <v>4526</v>
      </c>
      <c r="G246" s="16" t="s">
        <v>12</v>
      </c>
      <c r="H246" s="18"/>
    </row>
    <row r="247">
      <c r="A247" s="14">
        <v>45304.0</v>
      </c>
      <c r="B247" s="15" t="s">
        <v>4527</v>
      </c>
      <c r="C247" s="17" t="s">
        <v>4528</v>
      </c>
      <c r="D247" s="16" t="s">
        <v>4251</v>
      </c>
      <c r="E247" s="16" t="s">
        <v>47</v>
      </c>
      <c r="F247" s="16" t="s">
        <v>1097</v>
      </c>
      <c r="G247" s="16" t="s">
        <v>12</v>
      </c>
      <c r="H247" s="18"/>
    </row>
    <row r="248">
      <c r="A248" s="14">
        <v>45304.0</v>
      </c>
      <c r="B248" s="15" t="s">
        <v>4527</v>
      </c>
      <c r="C248" s="17" t="s">
        <v>4528</v>
      </c>
      <c r="D248" s="16" t="s">
        <v>4251</v>
      </c>
      <c r="E248" s="16" t="s">
        <v>279</v>
      </c>
      <c r="F248" s="16" t="s">
        <v>299</v>
      </c>
      <c r="G248" s="16" t="s">
        <v>12</v>
      </c>
      <c r="H248" s="18"/>
    </row>
    <row r="249">
      <c r="A249" s="14">
        <v>45304.0</v>
      </c>
      <c r="B249" s="15" t="s">
        <v>4529</v>
      </c>
      <c r="C249" s="17" t="s">
        <v>4530</v>
      </c>
      <c r="D249" s="16" t="s">
        <v>4095</v>
      </c>
      <c r="E249" s="16" t="s">
        <v>338</v>
      </c>
      <c r="F249" s="16" t="s">
        <v>1097</v>
      </c>
      <c r="G249" s="16" t="s">
        <v>12</v>
      </c>
      <c r="H249" s="18"/>
    </row>
    <row r="250">
      <c r="A250" s="14">
        <v>45304.0</v>
      </c>
      <c r="B250" s="15" t="s">
        <v>4531</v>
      </c>
      <c r="C250" s="17" t="s">
        <v>4532</v>
      </c>
      <c r="D250" s="16" t="s">
        <v>168</v>
      </c>
      <c r="E250" s="16" t="s">
        <v>3015</v>
      </c>
      <c r="F250" s="16" t="s">
        <v>1420</v>
      </c>
      <c r="G250" s="16" t="s">
        <v>12</v>
      </c>
      <c r="H250" s="18"/>
    </row>
    <row r="251">
      <c r="A251" s="14">
        <v>45304.0</v>
      </c>
      <c r="B251" s="15" t="s">
        <v>4531</v>
      </c>
      <c r="C251" s="17" t="s">
        <v>4532</v>
      </c>
      <c r="D251" s="16" t="s">
        <v>168</v>
      </c>
      <c r="E251" s="16" t="s">
        <v>279</v>
      </c>
      <c r="F251" s="16" t="s">
        <v>299</v>
      </c>
      <c r="G251" s="16" t="s">
        <v>12</v>
      </c>
      <c r="H251" s="18"/>
    </row>
    <row r="252">
      <c r="A252" s="14">
        <v>45305.0</v>
      </c>
      <c r="B252" s="15" t="s">
        <v>4533</v>
      </c>
      <c r="C252" s="17" t="s">
        <v>4534</v>
      </c>
      <c r="D252" s="16" t="s">
        <v>4535</v>
      </c>
      <c r="E252" s="16" t="s">
        <v>338</v>
      </c>
      <c r="F252" s="16" t="s">
        <v>3144</v>
      </c>
      <c r="G252" s="16" t="s">
        <v>84</v>
      </c>
      <c r="H252" s="18"/>
    </row>
    <row r="253">
      <c r="A253" s="14">
        <v>45305.0</v>
      </c>
      <c r="B253" s="15" t="s">
        <v>4536</v>
      </c>
      <c r="C253" s="17" t="s">
        <v>4537</v>
      </c>
      <c r="D253" s="16" t="s">
        <v>1452</v>
      </c>
      <c r="E253" s="16" t="s">
        <v>47</v>
      </c>
      <c r="F253" s="16" t="s">
        <v>4538</v>
      </c>
      <c r="G253" s="16" t="s">
        <v>12</v>
      </c>
      <c r="H253" s="18"/>
    </row>
    <row r="254">
      <c r="A254" s="14">
        <v>45306.0</v>
      </c>
      <c r="B254" s="15" t="s">
        <v>4539</v>
      </c>
      <c r="C254" s="17" t="s">
        <v>4540</v>
      </c>
      <c r="D254" s="16" t="s">
        <v>4359</v>
      </c>
      <c r="E254" s="16" t="s">
        <v>135</v>
      </c>
      <c r="F254" s="16" t="s">
        <v>530</v>
      </c>
      <c r="G254" s="16" t="s">
        <v>12</v>
      </c>
      <c r="H254" s="18"/>
    </row>
    <row r="255">
      <c r="A255" s="14">
        <v>45306.0</v>
      </c>
      <c r="B255" s="15" t="s">
        <v>4539</v>
      </c>
      <c r="C255" s="17" t="s">
        <v>4540</v>
      </c>
      <c r="D255" s="16" t="s">
        <v>4289</v>
      </c>
      <c r="E255" s="16" t="s">
        <v>135</v>
      </c>
      <c r="F255" s="16" t="s">
        <v>530</v>
      </c>
      <c r="G255" s="16" t="s">
        <v>12</v>
      </c>
      <c r="H255" s="18"/>
    </row>
    <row r="256">
      <c r="A256" s="14">
        <v>45306.0</v>
      </c>
      <c r="B256" s="15" t="s">
        <v>4539</v>
      </c>
      <c r="C256" s="17" t="s">
        <v>4540</v>
      </c>
      <c r="D256" s="16" t="s">
        <v>4541</v>
      </c>
      <c r="E256" s="16" t="s">
        <v>135</v>
      </c>
      <c r="F256" s="16" t="s">
        <v>530</v>
      </c>
      <c r="G256" s="16" t="s">
        <v>12</v>
      </c>
      <c r="H256" s="18"/>
    </row>
    <row r="257">
      <c r="A257" s="14">
        <v>45306.0</v>
      </c>
      <c r="B257" s="15" t="s">
        <v>4542</v>
      </c>
      <c r="C257" s="17" t="s">
        <v>4543</v>
      </c>
      <c r="D257" s="16" t="s">
        <v>3277</v>
      </c>
      <c r="E257" s="16" t="s">
        <v>47</v>
      </c>
      <c r="F257" s="16" t="s">
        <v>498</v>
      </c>
      <c r="G257" s="16" t="s">
        <v>17</v>
      </c>
      <c r="H257" s="18"/>
    </row>
    <row r="258">
      <c r="A258" s="14">
        <v>45306.0</v>
      </c>
      <c r="B258" s="15" t="s">
        <v>4544</v>
      </c>
      <c r="C258" s="17" t="s">
        <v>4545</v>
      </c>
      <c r="D258" s="16" t="s">
        <v>4546</v>
      </c>
      <c r="E258" s="16" t="s">
        <v>2032</v>
      </c>
      <c r="F258" s="16" t="s">
        <v>133</v>
      </c>
      <c r="G258" s="16" t="s">
        <v>12</v>
      </c>
      <c r="H258" s="18"/>
    </row>
    <row r="259">
      <c r="A259" s="14">
        <v>45306.0</v>
      </c>
      <c r="B259" s="15" t="s">
        <v>4547</v>
      </c>
      <c r="C259" s="17" t="s">
        <v>4548</v>
      </c>
      <c r="D259" s="16" t="s">
        <v>4549</v>
      </c>
      <c r="E259" s="16" t="s">
        <v>338</v>
      </c>
      <c r="F259" s="16" t="s">
        <v>67</v>
      </c>
      <c r="G259" s="16" t="s">
        <v>12</v>
      </c>
      <c r="H259" s="18"/>
    </row>
    <row r="260">
      <c r="A260" s="14">
        <v>45306.0</v>
      </c>
      <c r="B260" s="15" t="s">
        <v>4547</v>
      </c>
      <c r="C260" s="17" t="s">
        <v>4548</v>
      </c>
      <c r="D260" s="16" t="s">
        <v>4549</v>
      </c>
      <c r="E260" s="16" t="s">
        <v>1900</v>
      </c>
      <c r="F260" s="16" t="s">
        <v>4550</v>
      </c>
      <c r="G260" s="16" t="s">
        <v>12</v>
      </c>
      <c r="H260" s="18"/>
    </row>
    <row r="261">
      <c r="A261" s="14">
        <v>45306.0</v>
      </c>
      <c r="B261" s="15" t="s">
        <v>4551</v>
      </c>
      <c r="C261" s="17" t="s">
        <v>4552</v>
      </c>
      <c r="D261" s="16" t="s">
        <v>4553</v>
      </c>
      <c r="E261" s="16" t="s">
        <v>47</v>
      </c>
      <c r="F261" s="16" t="s">
        <v>133</v>
      </c>
      <c r="G261" s="16" t="s">
        <v>12</v>
      </c>
      <c r="H261" s="18"/>
    </row>
    <row r="262">
      <c r="A262" s="14">
        <v>45306.0</v>
      </c>
      <c r="B262" s="15" t="s">
        <v>4554</v>
      </c>
      <c r="C262" s="17" t="s">
        <v>4555</v>
      </c>
      <c r="D262" s="16" t="s">
        <v>3277</v>
      </c>
      <c r="E262" s="16" t="s">
        <v>47</v>
      </c>
      <c r="F262" s="16" t="s">
        <v>457</v>
      </c>
      <c r="G262" s="16" t="s">
        <v>84</v>
      </c>
      <c r="H262" s="18"/>
    </row>
    <row r="263">
      <c r="A263" s="14">
        <v>45306.0</v>
      </c>
      <c r="B263" s="15" t="s">
        <v>4556</v>
      </c>
      <c r="C263" s="17" t="s">
        <v>4557</v>
      </c>
      <c r="D263" s="16" t="s">
        <v>4558</v>
      </c>
      <c r="E263" s="16" t="s">
        <v>338</v>
      </c>
      <c r="F263" s="16" t="s">
        <v>105</v>
      </c>
      <c r="G263" s="16" t="s">
        <v>12</v>
      </c>
      <c r="H263" s="18"/>
    </row>
    <row r="264">
      <c r="A264" s="14">
        <v>45306.0</v>
      </c>
      <c r="B264" s="15" t="s">
        <v>4559</v>
      </c>
      <c r="C264" s="17" t="s">
        <v>4560</v>
      </c>
      <c r="D264" s="16" t="s">
        <v>4137</v>
      </c>
      <c r="E264" s="16" t="s">
        <v>1428</v>
      </c>
      <c r="F264" s="16" t="s">
        <v>524</v>
      </c>
      <c r="G264" s="16" t="s">
        <v>12</v>
      </c>
      <c r="H264" s="18"/>
    </row>
    <row r="265">
      <c r="A265" s="14">
        <v>45306.0</v>
      </c>
      <c r="B265" s="15" t="s">
        <v>4559</v>
      </c>
      <c r="C265" s="17" t="s">
        <v>4560</v>
      </c>
      <c r="D265" s="16" t="s">
        <v>4137</v>
      </c>
      <c r="E265" s="16" t="s">
        <v>338</v>
      </c>
      <c r="F265" s="16" t="s">
        <v>133</v>
      </c>
      <c r="G265" s="16" t="s">
        <v>12</v>
      </c>
      <c r="H265" s="18"/>
    </row>
    <row r="266">
      <c r="A266" s="14">
        <v>45306.0</v>
      </c>
      <c r="B266" s="15" t="s">
        <v>4561</v>
      </c>
      <c r="C266" s="17" t="s">
        <v>4562</v>
      </c>
      <c r="D266" s="16" t="s">
        <v>4563</v>
      </c>
      <c r="E266" s="16" t="s">
        <v>98</v>
      </c>
      <c r="F266" s="16" t="s">
        <v>83</v>
      </c>
      <c r="G266" s="16" t="s">
        <v>84</v>
      </c>
      <c r="H266" s="18"/>
    </row>
    <row r="267">
      <c r="A267" s="14">
        <v>45306.0</v>
      </c>
      <c r="B267" s="15" t="s">
        <v>4561</v>
      </c>
      <c r="C267" s="17" t="s">
        <v>4562</v>
      </c>
      <c r="D267" s="16" t="s">
        <v>4563</v>
      </c>
      <c r="E267" s="16" t="s">
        <v>2147</v>
      </c>
      <c r="F267" s="16" t="s">
        <v>1144</v>
      </c>
      <c r="G267" s="16" t="s">
        <v>84</v>
      </c>
      <c r="H267" s="18"/>
    </row>
    <row r="268">
      <c r="A268" s="14">
        <v>45306.0</v>
      </c>
      <c r="B268" s="15" t="s">
        <v>4561</v>
      </c>
      <c r="C268" s="17" t="s">
        <v>4562</v>
      </c>
      <c r="D268" s="16" t="s">
        <v>4563</v>
      </c>
      <c r="E268" s="16" t="s">
        <v>4564</v>
      </c>
      <c r="F268" s="16" t="s">
        <v>851</v>
      </c>
      <c r="G268" s="16" t="s">
        <v>84</v>
      </c>
      <c r="H268" s="18"/>
    </row>
    <row r="269">
      <c r="A269" s="14">
        <v>45306.0</v>
      </c>
      <c r="B269" s="15" t="s">
        <v>4565</v>
      </c>
      <c r="C269" s="17" t="s">
        <v>4566</v>
      </c>
      <c r="D269" s="16" t="s">
        <v>4541</v>
      </c>
      <c r="E269" s="16" t="s">
        <v>44</v>
      </c>
      <c r="F269" s="16" t="s">
        <v>164</v>
      </c>
      <c r="G269" s="16" t="s">
        <v>12</v>
      </c>
      <c r="H269" s="18"/>
    </row>
    <row r="270">
      <c r="A270" s="14">
        <v>45306.0</v>
      </c>
      <c r="B270" s="15" t="s">
        <v>4565</v>
      </c>
      <c r="C270" s="17" t="s">
        <v>4566</v>
      </c>
      <c r="D270" s="16" t="s">
        <v>4289</v>
      </c>
      <c r="E270" s="16" t="s">
        <v>44</v>
      </c>
      <c r="F270" s="16" t="s">
        <v>164</v>
      </c>
      <c r="G270" s="16" t="s">
        <v>12</v>
      </c>
      <c r="H270" s="18"/>
    </row>
    <row r="271">
      <c r="A271" s="14">
        <v>45306.0</v>
      </c>
      <c r="B271" s="15" t="s">
        <v>4567</v>
      </c>
      <c r="C271" s="17" t="s">
        <v>4568</v>
      </c>
      <c r="D271" s="16" t="s">
        <v>4569</v>
      </c>
      <c r="E271" s="16" t="s">
        <v>4096</v>
      </c>
      <c r="F271" s="16" t="s">
        <v>299</v>
      </c>
      <c r="G271" s="16" t="s">
        <v>12</v>
      </c>
      <c r="H271" s="18"/>
    </row>
    <row r="272">
      <c r="A272" s="14">
        <v>45306.0</v>
      </c>
      <c r="B272" s="15" t="s">
        <v>4570</v>
      </c>
      <c r="C272" s="17" t="s">
        <v>4571</v>
      </c>
      <c r="D272" s="16" t="s">
        <v>3277</v>
      </c>
      <c r="E272" s="16" t="s">
        <v>85</v>
      </c>
      <c r="F272" s="16" t="s">
        <v>4572</v>
      </c>
      <c r="G272" s="16" t="s">
        <v>84</v>
      </c>
      <c r="H272" s="18"/>
    </row>
    <row r="273">
      <c r="A273" s="14">
        <v>45306.0</v>
      </c>
      <c r="B273" s="15" t="s">
        <v>4570</v>
      </c>
      <c r="C273" s="22" t="s">
        <v>4571</v>
      </c>
      <c r="D273" s="16" t="s">
        <v>3277</v>
      </c>
      <c r="E273" s="16" t="s">
        <v>47</v>
      </c>
      <c r="F273" s="16" t="s">
        <v>879</v>
      </c>
      <c r="G273" s="16" t="s">
        <v>17</v>
      </c>
      <c r="H273" s="18"/>
    </row>
    <row r="274">
      <c r="A274" s="14">
        <v>45306.0</v>
      </c>
      <c r="B274" s="15" t="s">
        <v>4573</v>
      </c>
      <c r="C274" s="17" t="s">
        <v>4574</v>
      </c>
      <c r="D274" s="16" t="s">
        <v>4575</v>
      </c>
      <c r="E274" s="16" t="s">
        <v>47</v>
      </c>
      <c r="F274" s="16" t="s">
        <v>4576</v>
      </c>
      <c r="G274" s="16" t="s">
        <v>12</v>
      </c>
      <c r="H274" s="18"/>
    </row>
    <row r="275">
      <c r="A275" s="14">
        <v>45306.0</v>
      </c>
      <c r="B275" s="15" t="s">
        <v>4577</v>
      </c>
      <c r="C275" s="17" t="s">
        <v>4578</v>
      </c>
      <c r="D275" s="16" t="s">
        <v>4137</v>
      </c>
      <c r="E275" s="16" t="s">
        <v>3015</v>
      </c>
      <c r="F275" s="16" t="s">
        <v>378</v>
      </c>
      <c r="G275" s="16" t="s">
        <v>12</v>
      </c>
      <c r="H275" s="18"/>
    </row>
    <row r="276">
      <c r="A276" s="14">
        <v>45306.0</v>
      </c>
      <c r="B276" s="15" t="s">
        <v>4579</v>
      </c>
      <c r="C276" s="17" t="s">
        <v>4580</v>
      </c>
      <c r="D276" s="16" t="s">
        <v>4454</v>
      </c>
      <c r="E276" s="16" t="s">
        <v>1780</v>
      </c>
      <c r="F276" s="16" t="s">
        <v>2941</v>
      </c>
      <c r="G276" s="16" t="s">
        <v>12</v>
      </c>
      <c r="H276" s="18"/>
    </row>
    <row r="277">
      <c r="A277" s="14">
        <v>45306.0</v>
      </c>
      <c r="B277" s="15" t="s">
        <v>4579</v>
      </c>
      <c r="C277" s="17" t="s">
        <v>4580</v>
      </c>
      <c r="D277" s="16" t="s">
        <v>4454</v>
      </c>
      <c r="E277" s="16" t="s">
        <v>1780</v>
      </c>
      <c r="F277" s="16" t="s">
        <v>4581</v>
      </c>
      <c r="G277" s="16" t="s">
        <v>12</v>
      </c>
      <c r="H277" s="18"/>
    </row>
    <row r="278">
      <c r="A278" s="14">
        <v>45306.0</v>
      </c>
      <c r="B278" s="15" t="s">
        <v>4582</v>
      </c>
      <c r="C278" s="17" t="s">
        <v>4583</v>
      </c>
      <c r="D278" s="16" t="s">
        <v>4137</v>
      </c>
      <c r="E278" s="16" t="s">
        <v>4096</v>
      </c>
      <c r="F278" s="16" t="s">
        <v>299</v>
      </c>
      <c r="G278" s="16" t="s">
        <v>12</v>
      </c>
      <c r="H278" s="18"/>
    </row>
    <row r="279">
      <c r="A279" s="14">
        <v>45306.0</v>
      </c>
      <c r="B279" s="15" t="s">
        <v>4584</v>
      </c>
      <c r="C279" s="17" t="s">
        <v>4585</v>
      </c>
      <c r="D279" s="16" t="s">
        <v>4586</v>
      </c>
      <c r="E279" s="16" t="s">
        <v>1396</v>
      </c>
      <c r="F279" s="16" t="s">
        <v>31</v>
      </c>
      <c r="G279" s="16" t="s">
        <v>12</v>
      </c>
      <c r="H279" s="18"/>
    </row>
    <row r="280">
      <c r="A280" s="14">
        <v>45306.0</v>
      </c>
      <c r="B280" s="15" t="s">
        <v>4584</v>
      </c>
      <c r="C280" s="17" t="s">
        <v>4585</v>
      </c>
      <c r="D280" s="16" t="s">
        <v>4586</v>
      </c>
      <c r="E280" s="16" t="s">
        <v>4587</v>
      </c>
      <c r="F280" s="16" t="s">
        <v>1296</v>
      </c>
      <c r="G280" s="16" t="s">
        <v>12</v>
      </c>
      <c r="H280" s="18"/>
    </row>
    <row r="281">
      <c r="A281" s="14">
        <v>45307.0</v>
      </c>
      <c r="B281" s="15" t="s">
        <v>4588</v>
      </c>
      <c r="C281" s="17" t="s">
        <v>4589</v>
      </c>
      <c r="D281" s="16" t="s">
        <v>4132</v>
      </c>
      <c r="E281" s="16" t="s">
        <v>4590</v>
      </c>
      <c r="F281" s="16" t="s">
        <v>70</v>
      </c>
      <c r="G281" s="16" t="s">
        <v>12</v>
      </c>
      <c r="H281" s="18"/>
    </row>
    <row r="282">
      <c r="A282" s="14">
        <v>45307.0</v>
      </c>
      <c r="B282" s="15" t="s">
        <v>4591</v>
      </c>
      <c r="C282" s="17" t="s">
        <v>4592</v>
      </c>
      <c r="D282" s="16" t="s">
        <v>4593</v>
      </c>
      <c r="E282" s="16" t="s">
        <v>426</v>
      </c>
      <c r="F282" s="16" t="s">
        <v>4594</v>
      </c>
      <c r="G282" s="16" t="s">
        <v>12</v>
      </c>
      <c r="H282" s="18"/>
    </row>
    <row r="283">
      <c r="A283" s="14">
        <v>45307.0</v>
      </c>
      <c r="B283" s="15" t="s">
        <v>4595</v>
      </c>
      <c r="C283" s="17" t="s">
        <v>4596</v>
      </c>
      <c r="D283" s="16" t="s">
        <v>4476</v>
      </c>
      <c r="E283" s="16" t="s">
        <v>4471</v>
      </c>
      <c r="F283" s="16" t="s">
        <v>171</v>
      </c>
      <c r="G283" s="16" t="s">
        <v>12</v>
      </c>
      <c r="H283" s="18"/>
    </row>
    <row r="284">
      <c r="A284" s="14">
        <v>45307.0</v>
      </c>
      <c r="B284" s="15" t="s">
        <v>4597</v>
      </c>
      <c r="C284" s="17" t="s">
        <v>4598</v>
      </c>
      <c r="D284" s="16" t="s">
        <v>4599</v>
      </c>
      <c r="E284" s="16" t="s">
        <v>46</v>
      </c>
      <c r="F284" s="16" t="s">
        <v>133</v>
      </c>
      <c r="G284" s="16" t="s">
        <v>12</v>
      </c>
      <c r="H284" s="18"/>
    </row>
    <row r="285">
      <c r="A285" s="14">
        <v>45307.0</v>
      </c>
      <c r="B285" s="15" t="s">
        <v>4600</v>
      </c>
      <c r="C285" s="22" t="s">
        <v>4601</v>
      </c>
      <c r="D285" s="16" t="s">
        <v>4602</v>
      </c>
      <c r="E285" s="16" t="s">
        <v>98</v>
      </c>
      <c r="F285" s="16" t="s">
        <v>63</v>
      </c>
      <c r="G285" s="16" t="s">
        <v>12</v>
      </c>
      <c r="H285" s="18"/>
    </row>
    <row r="286">
      <c r="A286" s="14">
        <v>45307.0</v>
      </c>
      <c r="B286" s="15" t="s">
        <v>4600</v>
      </c>
      <c r="C286" s="17" t="s">
        <v>4601</v>
      </c>
      <c r="D286" s="16" t="s">
        <v>4442</v>
      </c>
      <c r="E286" s="16" t="s">
        <v>98</v>
      </c>
      <c r="F286" s="16" t="s">
        <v>63</v>
      </c>
      <c r="G286" s="16" t="s">
        <v>12</v>
      </c>
      <c r="H286" s="18"/>
    </row>
    <row r="287">
      <c r="A287" s="14">
        <v>45307.0</v>
      </c>
      <c r="B287" s="15" t="s">
        <v>4600</v>
      </c>
      <c r="C287" s="17" t="s">
        <v>4601</v>
      </c>
      <c r="D287" s="16" t="s">
        <v>4603</v>
      </c>
      <c r="E287" s="16" t="s">
        <v>98</v>
      </c>
      <c r="F287" s="16" t="s">
        <v>63</v>
      </c>
      <c r="G287" s="16" t="s">
        <v>12</v>
      </c>
      <c r="H287" s="18"/>
    </row>
    <row r="288">
      <c r="A288" s="14">
        <v>45307.0</v>
      </c>
      <c r="B288" s="15" t="s">
        <v>4600</v>
      </c>
      <c r="C288" s="17" t="s">
        <v>4601</v>
      </c>
      <c r="D288" s="16" t="s">
        <v>4602</v>
      </c>
      <c r="E288" s="16" t="s">
        <v>274</v>
      </c>
      <c r="F288" s="16" t="s">
        <v>4126</v>
      </c>
      <c r="G288" s="16" t="s">
        <v>12</v>
      </c>
      <c r="H288" s="18"/>
    </row>
    <row r="289">
      <c r="A289" s="14">
        <v>45307.0</v>
      </c>
      <c r="B289" s="15" t="s">
        <v>4600</v>
      </c>
      <c r="C289" s="17" t="s">
        <v>4601</v>
      </c>
      <c r="D289" s="16" t="s">
        <v>4442</v>
      </c>
      <c r="E289" s="16" t="s">
        <v>274</v>
      </c>
      <c r="F289" s="16" t="s">
        <v>4126</v>
      </c>
      <c r="G289" s="16" t="s">
        <v>12</v>
      </c>
      <c r="H289" s="18"/>
    </row>
    <row r="290">
      <c r="A290" s="14">
        <v>45307.0</v>
      </c>
      <c r="B290" s="15" t="s">
        <v>4600</v>
      </c>
      <c r="C290" s="17" t="s">
        <v>4601</v>
      </c>
      <c r="D290" s="16" t="s">
        <v>4603</v>
      </c>
      <c r="E290" s="16" t="s">
        <v>274</v>
      </c>
      <c r="F290" s="16" t="s">
        <v>4126</v>
      </c>
      <c r="G290" s="16" t="s">
        <v>12</v>
      </c>
      <c r="H290" s="18"/>
    </row>
    <row r="291">
      <c r="A291" s="14">
        <v>45307.0</v>
      </c>
      <c r="B291" s="15" t="s">
        <v>4604</v>
      </c>
      <c r="C291" s="17" t="s">
        <v>4605</v>
      </c>
      <c r="D291" s="16" t="s">
        <v>3277</v>
      </c>
      <c r="E291" s="16" t="s">
        <v>98</v>
      </c>
      <c r="F291" s="16" t="s">
        <v>83</v>
      </c>
      <c r="G291" s="16" t="s">
        <v>84</v>
      </c>
      <c r="H291" s="18"/>
    </row>
    <row r="292">
      <c r="A292" s="14">
        <v>45307.0</v>
      </c>
      <c r="B292" s="15" t="s">
        <v>4604</v>
      </c>
      <c r="C292" s="17" t="s">
        <v>4605</v>
      </c>
      <c r="D292" s="16" t="s">
        <v>3277</v>
      </c>
      <c r="E292" s="16" t="s">
        <v>47</v>
      </c>
      <c r="F292" s="16" t="s">
        <v>1233</v>
      </c>
      <c r="G292" s="16" t="s">
        <v>84</v>
      </c>
      <c r="H292" s="18"/>
    </row>
    <row r="293">
      <c r="A293" s="14">
        <v>45307.0</v>
      </c>
      <c r="B293" s="15" t="s">
        <v>4606</v>
      </c>
      <c r="C293" s="17" t="s">
        <v>4607</v>
      </c>
      <c r="D293" s="16" t="s">
        <v>4608</v>
      </c>
      <c r="E293" s="16" t="s">
        <v>47</v>
      </c>
      <c r="F293" s="16" t="s">
        <v>1420</v>
      </c>
      <c r="G293" s="16" t="s">
        <v>12</v>
      </c>
      <c r="H293" s="18"/>
    </row>
    <row r="294">
      <c r="A294" s="14">
        <v>45307.0</v>
      </c>
      <c r="B294" s="15" t="s">
        <v>4606</v>
      </c>
      <c r="C294" s="22" t="s">
        <v>4607</v>
      </c>
      <c r="D294" s="16" t="s">
        <v>4608</v>
      </c>
      <c r="E294" s="16" t="s">
        <v>44</v>
      </c>
      <c r="F294" s="16" t="s">
        <v>4609</v>
      </c>
      <c r="G294" s="16" t="s">
        <v>12</v>
      </c>
      <c r="H294" s="18"/>
    </row>
    <row r="295">
      <c r="A295" s="14">
        <v>45307.0</v>
      </c>
      <c r="B295" s="15" t="s">
        <v>4610</v>
      </c>
      <c r="C295" s="19" t="s">
        <v>4611</v>
      </c>
      <c r="D295" s="16" t="s">
        <v>854</v>
      </c>
      <c r="E295" s="16" t="s">
        <v>98</v>
      </c>
      <c r="F295" s="16" t="s">
        <v>4362</v>
      </c>
      <c r="G295" s="16" t="s">
        <v>12</v>
      </c>
      <c r="H295" s="18"/>
    </row>
    <row r="296">
      <c r="A296" s="14">
        <v>45307.0</v>
      </c>
      <c r="B296" s="15" t="s">
        <v>4610</v>
      </c>
      <c r="C296" s="19" t="s">
        <v>4611</v>
      </c>
      <c r="D296" s="16" t="s">
        <v>854</v>
      </c>
      <c r="E296" s="16" t="s">
        <v>47</v>
      </c>
      <c r="F296" s="16" t="s">
        <v>133</v>
      </c>
      <c r="G296" s="16" t="s">
        <v>12</v>
      </c>
      <c r="H296" s="18"/>
    </row>
    <row r="297">
      <c r="A297" s="14">
        <v>45307.0</v>
      </c>
      <c r="B297" s="15" t="s">
        <v>4610</v>
      </c>
      <c r="C297" s="19" t="s">
        <v>4611</v>
      </c>
      <c r="D297" s="16" t="s">
        <v>854</v>
      </c>
      <c r="E297" s="16" t="s">
        <v>3015</v>
      </c>
      <c r="F297" s="16" t="s">
        <v>4517</v>
      </c>
      <c r="G297" s="16" t="s">
        <v>12</v>
      </c>
      <c r="H297" s="18"/>
    </row>
    <row r="298">
      <c r="A298" s="14">
        <v>45307.0</v>
      </c>
      <c r="B298" s="15" t="s">
        <v>4612</v>
      </c>
      <c r="C298" s="22" t="s">
        <v>4613</v>
      </c>
      <c r="D298" s="16" t="s">
        <v>896</v>
      </c>
      <c r="E298" s="16" t="s">
        <v>47</v>
      </c>
      <c r="F298" s="16" t="s">
        <v>4576</v>
      </c>
      <c r="G298" s="16" t="s">
        <v>12</v>
      </c>
      <c r="H298" s="18"/>
    </row>
    <row r="299">
      <c r="A299" s="14">
        <v>45307.0</v>
      </c>
      <c r="B299" s="15" t="s">
        <v>4612</v>
      </c>
      <c r="C299" s="17" t="s">
        <v>4613</v>
      </c>
      <c r="D299" s="16" t="s">
        <v>896</v>
      </c>
      <c r="E299" s="16" t="s">
        <v>4032</v>
      </c>
      <c r="F299" s="16" t="s">
        <v>4614</v>
      </c>
      <c r="G299" s="16" t="s">
        <v>12</v>
      </c>
      <c r="H299" s="18"/>
    </row>
    <row r="300">
      <c r="A300" s="14">
        <v>45307.0</v>
      </c>
      <c r="B300" s="15" t="s">
        <v>4615</v>
      </c>
      <c r="C300" s="17" t="s">
        <v>4616</v>
      </c>
      <c r="D300" s="16" t="s">
        <v>4461</v>
      </c>
      <c r="E300" s="16" t="s">
        <v>46</v>
      </c>
      <c r="F300" s="16" t="s">
        <v>171</v>
      </c>
      <c r="G300" s="16" t="s">
        <v>12</v>
      </c>
      <c r="H300" s="18"/>
    </row>
    <row r="301">
      <c r="A301" s="14">
        <v>45307.0</v>
      </c>
      <c r="B301" s="15" t="s">
        <v>4617</v>
      </c>
      <c r="C301" s="17" t="s">
        <v>4618</v>
      </c>
      <c r="D301" s="16" t="s">
        <v>4184</v>
      </c>
      <c r="E301" s="16" t="s">
        <v>44</v>
      </c>
      <c r="F301" s="16" t="s">
        <v>133</v>
      </c>
      <c r="G301" s="16" t="s">
        <v>12</v>
      </c>
      <c r="H301" s="18"/>
    </row>
    <row r="302">
      <c r="A302" s="14">
        <v>45307.0</v>
      </c>
      <c r="B302" s="15" t="s">
        <v>4619</v>
      </c>
      <c r="C302" s="17" t="s">
        <v>4620</v>
      </c>
      <c r="D302" s="16" t="s">
        <v>3277</v>
      </c>
      <c r="E302" s="16" t="s">
        <v>137</v>
      </c>
      <c r="F302" s="16" t="s">
        <v>530</v>
      </c>
      <c r="G302" s="16" t="s">
        <v>12</v>
      </c>
      <c r="H302" s="18"/>
    </row>
    <row r="303">
      <c r="A303" s="14">
        <v>45307.0</v>
      </c>
      <c r="B303" s="15" t="s">
        <v>4621</v>
      </c>
      <c r="C303" s="22" t="s">
        <v>4622</v>
      </c>
      <c r="D303" s="16" t="s">
        <v>4623</v>
      </c>
      <c r="E303" s="16" t="s">
        <v>47</v>
      </c>
      <c r="F303" s="16" t="s">
        <v>1144</v>
      </c>
      <c r="G303" s="16" t="s">
        <v>84</v>
      </c>
      <c r="H303" s="18"/>
    </row>
    <row r="304">
      <c r="A304" s="14">
        <v>45307.0</v>
      </c>
      <c r="B304" s="15" t="s">
        <v>4624</v>
      </c>
      <c r="C304" s="17" t="s">
        <v>4625</v>
      </c>
      <c r="D304" s="16" t="s">
        <v>4223</v>
      </c>
      <c r="E304" s="16" t="s">
        <v>4047</v>
      </c>
      <c r="F304" s="16" t="s">
        <v>428</v>
      </c>
      <c r="G304" s="16" t="s">
        <v>84</v>
      </c>
      <c r="H304" s="18"/>
    </row>
    <row r="305">
      <c r="A305" s="14">
        <v>45307.0</v>
      </c>
      <c r="B305" s="15" t="s">
        <v>4626</v>
      </c>
      <c r="C305" s="17" t="s">
        <v>4627</v>
      </c>
      <c r="D305" s="16" t="s">
        <v>1452</v>
      </c>
      <c r="E305" s="16" t="s">
        <v>47</v>
      </c>
      <c r="F305" s="16" t="s">
        <v>3197</v>
      </c>
      <c r="G305" s="16" t="s">
        <v>12</v>
      </c>
      <c r="H305" s="18"/>
    </row>
    <row r="306">
      <c r="A306" s="14">
        <v>45307.0</v>
      </c>
      <c r="B306" s="15" t="s">
        <v>4628</v>
      </c>
      <c r="C306" s="17" t="s">
        <v>4629</v>
      </c>
      <c r="D306" s="16" t="s">
        <v>896</v>
      </c>
      <c r="E306" s="16" t="s">
        <v>279</v>
      </c>
      <c r="F306" s="16" t="s">
        <v>299</v>
      </c>
      <c r="G306" s="16" t="s">
        <v>12</v>
      </c>
      <c r="H306" s="18"/>
    </row>
    <row r="307">
      <c r="A307" s="14">
        <v>45307.0</v>
      </c>
      <c r="B307" s="15" t="s">
        <v>4630</v>
      </c>
      <c r="C307" s="17" t="s">
        <v>4631</v>
      </c>
      <c r="D307" s="16" t="s">
        <v>4632</v>
      </c>
      <c r="E307" s="16" t="s">
        <v>279</v>
      </c>
      <c r="F307" s="16" t="s">
        <v>299</v>
      </c>
      <c r="G307" s="16" t="s">
        <v>12</v>
      </c>
      <c r="H307" s="18"/>
    </row>
    <row r="308">
      <c r="A308" s="14">
        <v>45307.0</v>
      </c>
      <c r="B308" s="15" t="s">
        <v>4633</v>
      </c>
      <c r="C308" s="17" t="s">
        <v>4634</v>
      </c>
      <c r="D308" s="16" t="s">
        <v>3277</v>
      </c>
      <c r="E308" s="16" t="s">
        <v>85</v>
      </c>
      <c r="F308" s="16" t="s">
        <v>4635</v>
      </c>
      <c r="G308" s="16" t="s">
        <v>17</v>
      </c>
      <c r="H308" s="18"/>
    </row>
    <row r="309">
      <c r="A309" s="14">
        <v>45307.0</v>
      </c>
      <c r="B309" s="15" t="s">
        <v>4636</v>
      </c>
      <c r="C309" s="17" t="s">
        <v>4637</v>
      </c>
      <c r="D309" s="16" t="s">
        <v>4190</v>
      </c>
      <c r="E309" s="16" t="s">
        <v>2601</v>
      </c>
      <c r="F309" s="16" t="s">
        <v>300</v>
      </c>
      <c r="G309" s="16" t="s">
        <v>12</v>
      </c>
      <c r="H309" s="18"/>
    </row>
    <row r="310">
      <c r="A310" s="14">
        <v>45307.0</v>
      </c>
      <c r="B310" s="15" t="s">
        <v>4636</v>
      </c>
      <c r="C310" s="17" t="s">
        <v>4638</v>
      </c>
      <c r="D310" s="16" t="s">
        <v>4190</v>
      </c>
      <c r="E310" s="16" t="s">
        <v>2907</v>
      </c>
      <c r="F310" s="16" t="s">
        <v>2014</v>
      </c>
      <c r="G310" s="16" t="s">
        <v>84</v>
      </c>
      <c r="H310" s="18"/>
    </row>
    <row r="311">
      <c r="A311" s="14">
        <v>45307.0</v>
      </c>
      <c r="B311" s="15" t="s">
        <v>4639</v>
      </c>
      <c r="C311" s="17" t="s">
        <v>4640</v>
      </c>
      <c r="D311" s="16" t="s">
        <v>4641</v>
      </c>
      <c r="E311" s="16" t="s">
        <v>135</v>
      </c>
      <c r="F311" s="16" t="s">
        <v>300</v>
      </c>
      <c r="G311" s="16" t="s">
        <v>12</v>
      </c>
      <c r="H311" s="18"/>
    </row>
    <row r="312">
      <c r="A312" s="14">
        <v>45308.0</v>
      </c>
      <c r="B312" s="15" t="s">
        <v>4642</v>
      </c>
      <c r="C312" s="17" t="s">
        <v>4643</v>
      </c>
      <c r="D312" s="16" t="s">
        <v>4644</v>
      </c>
      <c r="E312" s="16" t="s">
        <v>44</v>
      </c>
      <c r="F312" s="16" t="s">
        <v>164</v>
      </c>
      <c r="G312" s="16" t="s">
        <v>12</v>
      </c>
      <c r="H312" s="18"/>
    </row>
    <row r="313">
      <c r="A313" s="14">
        <v>45308.0</v>
      </c>
      <c r="B313" s="15" t="s">
        <v>4642</v>
      </c>
      <c r="C313" s="17" t="s">
        <v>4643</v>
      </c>
      <c r="D313" s="16" t="s">
        <v>1055</v>
      </c>
      <c r="E313" s="16" t="s">
        <v>44</v>
      </c>
      <c r="F313" s="16" t="s">
        <v>164</v>
      </c>
      <c r="G313" s="16" t="s">
        <v>12</v>
      </c>
      <c r="H313" s="18"/>
    </row>
    <row r="314">
      <c r="A314" s="14">
        <v>45308.0</v>
      </c>
      <c r="B314" s="15" t="s">
        <v>4642</v>
      </c>
      <c r="C314" s="17" t="s">
        <v>4643</v>
      </c>
      <c r="D314" s="16" t="s">
        <v>4645</v>
      </c>
      <c r="E314" s="16" t="s">
        <v>44</v>
      </c>
      <c r="F314" s="16" t="s">
        <v>164</v>
      </c>
      <c r="G314" s="16" t="s">
        <v>12</v>
      </c>
      <c r="H314" s="18"/>
    </row>
    <row r="315">
      <c r="A315" s="14">
        <v>45308.0</v>
      </c>
      <c r="B315" s="15" t="s">
        <v>4646</v>
      </c>
      <c r="C315" s="17" t="s">
        <v>4647</v>
      </c>
      <c r="D315" s="16" t="s">
        <v>4648</v>
      </c>
      <c r="E315" s="16" t="s">
        <v>4649</v>
      </c>
      <c r="F315" s="16" t="s">
        <v>134</v>
      </c>
      <c r="G315" s="16" t="s">
        <v>12</v>
      </c>
      <c r="H315" s="18"/>
    </row>
    <row r="316">
      <c r="A316" s="14">
        <v>45308.0</v>
      </c>
      <c r="B316" s="15" t="s">
        <v>4650</v>
      </c>
      <c r="C316" s="17" t="s">
        <v>4651</v>
      </c>
      <c r="D316" s="16" t="s">
        <v>4599</v>
      </c>
      <c r="E316" s="16" t="s">
        <v>2032</v>
      </c>
      <c r="F316" s="16" t="s">
        <v>3104</v>
      </c>
      <c r="G316" s="16" t="s">
        <v>12</v>
      </c>
      <c r="H316" s="18"/>
    </row>
    <row r="317">
      <c r="A317" s="14">
        <v>45308.0</v>
      </c>
      <c r="B317" s="15" t="s">
        <v>4650</v>
      </c>
      <c r="C317" s="17" t="s">
        <v>4651</v>
      </c>
      <c r="D317" s="16" t="s">
        <v>4599</v>
      </c>
      <c r="E317" s="16" t="s">
        <v>46</v>
      </c>
      <c r="F317" s="16" t="s">
        <v>35</v>
      </c>
      <c r="G317" s="16" t="s">
        <v>12</v>
      </c>
      <c r="H317" s="18"/>
    </row>
    <row r="318">
      <c r="A318" s="14">
        <v>45308.0</v>
      </c>
      <c r="B318" s="15" t="s">
        <v>4652</v>
      </c>
      <c r="C318" s="17" t="s">
        <v>4653</v>
      </c>
      <c r="D318" s="16" t="s">
        <v>4654</v>
      </c>
      <c r="E318" s="16" t="s">
        <v>2538</v>
      </c>
      <c r="F318" s="16" t="s">
        <v>37</v>
      </c>
      <c r="G318" s="16" t="s">
        <v>12</v>
      </c>
      <c r="H318" s="18"/>
    </row>
    <row r="319">
      <c r="A319" s="14">
        <v>45308.0</v>
      </c>
      <c r="B319" s="15" t="s">
        <v>4652</v>
      </c>
      <c r="C319" s="17" t="s">
        <v>4653</v>
      </c>
      <c r="D319" s="16" t="s">
        <v>4654</v>
      </c>
      <c r="E319" s="16" t="s">
        <v>2186</v>
      </c>
      <c r="F319" s="16" t="s">
        <v>1185</v>
      </c>
      <c r="G319" s="16" t="s">
        <v>12</v>
      </c>
      <c r="H319" s="18"/>
    </row>
    <row r="320">
      <c r="A320" s="14">
        <v>45308.0</v>
      </c>
      <c r="B320" s="15" t="s">
        <v>4655</v>
      </c>
      <c r="C320" s="17" t="s">
        <v>4656</v>
      </c>
      <c r="D320" s="16" t="s">
        <v>4535</v>
      </c>
      <c r="E320" s="16" t="s">
        <v>4657</v>
      </c>
      <c r="F320" s="16" t="s">
        <v>4658</v>
      </c>
      <c r="G320" s="16" t="s">
        <v>84</v>
      </c>
      <c r="H320" s="18"/>
    </row>
    <row r="321">
      <c r="A321" s="14">
        <v>45308.0</v>
      </c>
      <c r="B321" s="15" t="s">
        <v>4659</v>
      </c>
      <c r="C321" s="17" t="s">
        <v>4660</v>
      </c>
      <c r="D321" s="16" t="s">
        <v>4569</v>
      </c>
      <c r="E321" s="16" t="s">
        <v>4096</v>
      </c>
      <c r="F321" s="16" t="s">
        <v>299</v>
      </c>
      <c r="G321" s="16" t="s">
        <v>12</v>
      </c>
      <c r="H321" s="18"/>
    </row>
    <row r="322">
      <c r="A322" s="14">
        <v>45308.0</v>
      </c>
      <c r="B322" s="15" t="s">
        <v>4661</v>
      </c>
      <c r="C322" s="17" t="s">
        <v>4662</v>
      </c>
      <c r="D322" s="16" t="s">
        <v>4663</v>
      </c>
      <c r="E322" s="16" t="s">
        <v>4664</v>
      </c>
      <c r="F322" s="16" t="s">
        <v>4665</v>
      </c>
      <c r="G322" s="16" t="s">
        <v>12</v>
      </c>
      <c r="H322" s="18"/>
    </row>
    <row r="323">
      <c r="A323" s="14">
        <v>45308.0</v>
      </c>
      <c r="B323" s="15" t="s">
        <v>4666</v>
      </c>
      <c r="C323" s="17" t="s">
        <v>4667</v>
      </c>
      <c r="D323" s="16" t="s">
        <v>4190</v>
      </c>
      <c r="E323" s="16" t="s">
        <v>1377</v>
      </c>
      <c r="F323" s="16" t="s">
        <v>299</v>
      </c>
      <c r="G323" s="16" t="s">
        <v>12</v>
      </c>
      <c r="H323" s="18"/>
    </row>
    <row r="324">
      <c r="A324" s="14">
        <v>45308.0</v>
      </c>
      <c r="B324" s="15" t="s">
        <v>4668</v>
      </c>
      <c r="C324" s="17" t="s">
        <v>4669</v>
      </c>
      <c r="D324" s="16" t="s">
        <v>4223</v>
      </c>
      <c r="E324" s="16" t="s">
        <v>4096</v>
      </c>
      <c r="F324" s="16" t="s">
        <v>299</v>
      </c>
      <c r="G324" s="16" t="s">
        <v>12</v>
      </c>
      <c r="H324" s="18"/>
    </row>
    <row r="325">
      <c r="A325" s="14">
        <v>45308.0</v>
      </c>
      <c r="B325" s="15" t="s">
        <v>4670</v>
      </c>
      <c r="C325" s="17" t="s">
        <v>4671</v>
      </c>
      <c r="D325" s="16" t="s">
        <v>4672</v>
      </c>
      <c r="E325" s="16" t="s">
        <v>47</v>
      </c>
      <c r="F325" s="16" t="s">
        <v>4673</v>
      </c>
      <c r="G325" s="16" t="s">
        <v>84</v>
      </c>
      <c r="H325" s="18"/>
    </row>
    <row r="326">
      <c r="A326" s="14">
        <v>45308.0</v>
      </c>
      <c r="B326" s="15" t="s">
        <v>4674</v>
      </c>
      <c r="C326" s="17" t="s">
        <v>4675</v>
      </c>
      <c r="D326" s="16" t="s">
        <v>4676</v>
      </c>
      <c r="E326" s="16" t="s">
        <v>1144</v>
      </c>
      <c r="F326" s="16" t="s">
        <v>4482</v>
      </c>
      <c r="G326" s="16" t="s">
        <v>84</v>
      </c>
      <c r="H326" s="18"/>
    </row>
    <row r="327">
      <c r="A327" s="14">
        <v>45308.0</v>
      </c>
      <c r="B327" s="15" t="s">
        <v>4677</v>
      </c>
      <c r="C327" s="17" t="s">
        <v>4678</v>
      </c>
      <c r="D327" s="16" t="s">
        <v>4679</v>
      </c>
      <c r="E327" s="16" t="s">
        <v>46</v>
      </c>
      <c r="F327" s="16" t="s">
        <v>133</v>
      </c>
      <c r="G327" s="16" t="s">
        <v>12</v>
      </c>
      <c r="H327" s="18"/>
    </row>
    <row r="328">
      <c r="A328" s="14">
        <v>45308.0</v>
      </c>
      <c r="B328" s="15" t="s">
        <v>4677</v>
      </c>
      <c r="C328" s="17" t="s">
        <v>4678</v>
      </c>
      <c r="D328" s="16" t="s">
        <v>4679</v>
      </c>
      <c r="E328" s="16" t="s">
        <v>47</v>
      </c>
      <c r="F328" s="16" t="s">
        <v>524</v>
      </c>
      <c r="G328" s="16" t="s">
        <v>12</v>
      </c>
      <c r="H328" s="18"/>
    </row>
    <row r="329">
      <c r="A329" s="14">
        <v>45308.0</v>
      </c>
      <c r="B329" s="15" t="s">
        <v>4677</v>
      </c>
      <c r="C329" s="17" t="s">
        <v>4678</v>
      </c>
      <c r="D329" s="16" t="s">
        <v>4679</v>
      </c>
      <c r="E329" s="16" t="s">
        <v>44</v>
      </c>
      <c r="F329" s="16" t="s">
        <v>4680</v>
      </c>
      <c r="G329" s="16" t="s">
        <v>12</v>
      </c>
      <c r="H329" s="18"/>
    </row>
    <row r="330">
      <c r="A330" s="14">
        <v>45308.0</v>
      </c>
      <c r="B330" s="15" t="s">
        <v>4681</v>
      </c>
      <c r="C330" s="17" t="s">
        <v>4682</v>
      </c>
      <c r="D330" s="16" t="s">
        <v>4366</v>
      </c>
      <c r="E330" s="16" t="s">
        <v>47</v>
      </c>
      <c r="F330" s="16" t="s">
        <v>4572</v>
      </c>
      <c r="G330" s="16" t="s">
        <v>84</v>
      </c>
      <c r="H330" s="18"/>
    </row>
    <row r="331">
      <c r="A331" s="14">
        <v>45308.0</v>
      </c>
      <c r="B331" s="15" t="s">
        <v>4681</v>
      </c>
      <c r="C331" s="17" t="s">
        <v>4682</v>
      </c>
      <c r="D331" s="16" t="s">
        <v>4366</v>
      </c>
      <c r="E331" s="16" t="s">
        <v>4683</v>
      </c>
      <c r="F331" s="16" t="s">
        <v>1269</v>
      </c>
      <c r="G331" s="16" t="s">
        <v>84</v>
      </c>
      <c r="H331" s="18"/>
    </row>
    <row r="332">
      <c r="A332" s="14">
        <v>45308.0</v>
      </c>
      <c r="B332" s="15" t="s">
        <v>4684</v>
      </c>
      <c r="C332" s="17" t="s">
        <v>4685</v>
      </c>
      <c r="D332" s="16" t="s">
        <v>4686</v>
      </c>
      <c r="E332" s="16" t="s">
        <v>2914</v>
      </c>
      <c r="F332" s="16" t="s">
        <v>3104</v>
      </c>
      <c r="G332" s="16" t="s">
        <v>12</v>
      </c>
      <c r="H332" s="18"/>
    </row>
    <row r="333">
      <c r="A333" s="14">
        <v>45308.0</v>
      </c>
      <c r="B333" s="15" t="s">
        <v>4687</v>
      </c>
      <c r="C333" s="17" t="s">
        <v>4688</v>
      </c>
      <c r="D333" s="16" t="s">
        <v>2541</v>
      </c>
      <c r="E333" s="16" t="s">
        <v>365</v>
      </c>
      <c r="F333" s="16" t="s">
        <v>366</v>
      </c>
      <c r="G333" s="16" t="s">
        <v>84</v>
      </c>
      <c r="H333" s="18"/>
    </row>
    <row r="334">
      <c r="A334" s="14">
        <v>45308.0</v>
      </c>
      <c r="B334" s="15" t="s">
        <v>4689</v>
      </c>
      <c r="C334" s="17" t="s">
        <v>4690</v>
      </c>
      <c r="D334" s="16" t="s">
        <v>4691</v>
      </c>
      <c r="E334" s="16" t="s">
        <v>1563</v>
      </c>
      <c r="F334" s="16" t="s">
        <v>4692</v>
      </c>
      <c r="G334" s="16" t="s">
        <v>84</v>
      </c>
      <c r="H334" s="18"/>
    </row>
    <row r="335">
      <c r="A335" s="14">
        <v>45308.0</v>
      </c>
      <c r="B335" s="15" t="s">
        <v>4693</v>
      </c>
      <c r="C335" s="17" t="s">
        <v>4694</v>
      </c>
      <c r="D335" s="16" t="s">
        <v>4645</v>
      </c>
      <c r="E335" s="16" t="s">
        <v>4695</v>
      </c>
      <c r="F335" s="16" t="s">
        <v>4538</v>
      </c>
      <c r="G335" s="16" t="s">
        <v>12</v>
      </c>
      <c r="H335" s="18"/>
    </row>
    <row r="336">
      <c r="A336" s="14">
        <v>45308.0</v>
      </c>
      <c r="B336" s="15" t="s">
        <v>4696</v>
      </c>
      <c r="C336" s="17" t="s">
        <v>4697</v>
      </c>
      <c r="D336" s="16" t="s">
        <v>1910</v>
      </c>
      <c r="E336" s="16" t="s">
        <v>1377</v>
      </c>
      <c r="F336" s="16" t="s">
        <v>299</v>
      </c>
      <c r="G336" s="16" t="s">
        <v>12</v>
      </c>
      <c r="H336" s="18"/>
    </row>
    <row r="337">
      <c r="A337" s="14">
        <v>45308.0</v>
      </c>
      <c r="B337" s="15" t="s">
        <v>4698</v>
      </c>
      <c r="C337" s="17" t="s">
        <v>4699</v>
      </c>
      <c r="D337" s="16" t="s">
        <v>4569</v>
      </c>
      <c r="E337" s="16" t="s">
        <v>46</v>
      </c>
      <c r="F337" s="16" t="s">
        <v>133</v>
      </c>
      <c r="G337" s="16" t="s">
        <v>12</v>
      </c>
      <c r="H337" s="18"/>
    </row>
    <row r="338">
      <c r="A338" s="14">
        <v>45308.0</v>
      </c>
      <c r="B338" s="15" t="s">
        <v>4700</v>
      </c>
      <c r="C338" s="17" t="s">
        <v>4701</v>
      </c>
      <c r="D338" s="16" t="s">
        <v>4702</v>
      </c>
      <c r="E338" s="16" t="s">
        <v>46</v>
      </c>
      <c r="F338" s="16" t="s">
        <v>133</v>
      </c>
      <c r="G338" s="16" t="s">
        <v>12</v>
      </c>
      <c r="H338" s="18"/>
    </row>
    <row r="339">
      <c r="A339" s="14">
        <v>45309.0</v>
      </c>
      <c r="B339" s="15" t="s">
        <v>4703</v>
      </c>
      <c r="C339" s="17" t="s">
        <v>4704</v>
      </c>
      <c r="D339" s="16" t="s">
        <v>770</v>
      </c>
      <c r="E339" s="16" t="s">
        <v>141</v>
      </c>
      <c r="F339" s="16" t="s">
        <v>70</v>
      </c>
      <c r="G339" s="16" t="s">
        <v>12</v>
      </c>
      <c r="H339" s="18"/>
    </row>
    <row r="340">
      <c r="A340" s="14">
        <v>45309.0</v>
      </c>
      <c r="B340" s="15" t="s">
        <v>4703</v>
      </c>
      <c r="C340" s="17" t="s">
        <v>4704</v>
      </c>
      <c r="D340" s="16" t="s">
        <v>770</v>
      </c>
      <c r="E340" s="16" t="s">
        <v>4705</v>
      </c>
      <c r="F340" s="16" t="s">
        <v>4706</v>
      </c>
      <c r="G340" s="16" t="s">
        <v>12</v>
      </c>
      <c r="H340" s="18"/>
    </row>
    <row r="341">
      <c r="A341" s="14">
        <v>45309.0</v>
      </c>
      <c r="B341" s="15" t="s">
        <v>4707</v>
      </c>
      <c r="C341" s="17" t="s">
        <v>4708</v>
      </c>
      <c r="D341" s="16" t="s">
        <v>4709</v>
      </c>
      <c r="E341" s="16" t="s">
        <v>46</v>
      </c>
      <c r="F341" s="16" t="s">
        <v>133</v>
      </c>
      <c r="G341" s="16" t="s">
        <v>12</v>
      </c>
      <c r="H341" s="18"/>
    </row>
    <row r="342">
      <c r="A342" s="14">
        <v>45309.0</v>
      </c>
      <c r="B342" s="15" t="s">
        <v>4707</v>
      </c>
      <c r="C342" s="17" t="s">
        <v>4708</v>
      </c>
      <c r="D342" s="16" t="s">
        <v>4709</v>
      </c>
      <c r="E342" s="16" t="s">
        <v>4710</v>
      </c>
      <c r="F342" s="16" t="s">
        <v>134</v>
      </c>
      <c r="G342" s="16" t="s">
        <v>12</v>
      </c>
      <c r="H342" s="18"/>
    </row>
    <row r="343">
      <c r="A343" s="14">
        <v>45309.0</v>
      </c>
      <c r="B343" s="15" t="s">
        <v>4711</v>
      </c>
      <c r="C343" s="17" t="s">
        <v>4712</v>
      </c>
      <c r="D343" s="16" t="s">
        <v>4713</v>
      </c>
      <c r="E343" s="16" t="s">
        <v>141</v>
      </c>
      <c r="F343" s="16" t="s">
        <v>4714</v>
      </c>
      <c r="G343" s="16" t="s">
        <v>12</v>
      </c>
      <c r="H343" s="18"/>
    </row>
    <row r="344">
      <c r="A344" s="14">
        <v>45309.0</v>
      </c>
      <c r="B344" s="15" t="s">
        <v>4715</v>
      </c>
      <c r="C344" s="17" t="s">
        <v>4716</v>
      </c>
      <c r="D344" s="16" t="s">
        <v>4420</v>
      </c>
      <c r="E344" s="16" t="s">
        <v>743</v>
      </c>
      <c r="F344" s="16" t="s">
        <v>4717</v>
      </c>
      <c r="G344" s="16" t="s">
        <v>12</v>
      </c>
      <c r="H344" s="18"/>
    </row>
    <row r="345">
      <c r="A345" s="14">
        <v>45309.0</v>
      </c>
      <c r="B345" s="15" t="s">
        <v>4718</v>
      </c>
      <c r="C345" s="17" t="s">
        <v>4719</v>
      </c>
      <c r="D345" s="16" t="s">
        <v>1058</v>
      </c>
      <c r="E345" s="18"/>
      <c r="F345" s="16" t="s">
        <v>4720</v>
      </c>
      <c r="G345" s="16" t="s">
        <v>12</v>
      </c>
      <c r="H345" s="16" t="s">
        <v>44</v>
      </c>
    </row>
    <row r="346">
      <c r="A346" s="14">
        <v>45309.0</v>
      </c>
      <c r="B346" s="15" t="s">
        <v>4721</v>
      </c>
      <c r="C346" s="17" t="s">
        <v>4722</v>
      </c>
      <c r="D346" s="16" t="s">
        <v>1910</v>
      </c>
      <c r="E346" s="16" t="s">
        <v>4723</v>
      </c>
      <c r="F346" s="16" t="s">
        <v>4724</v>
      </c>
      <c r="G346" s="16" t="s">
        <v>84</v>
      </c>
      <c r="H346" s="18"/>
    </row>
    <row r="347">
      <c r="A347" s="14">
        <v>45309.0</v>
      </c>
      <c r="B347" s="15" t="s">
        <v>4725</v>
      </c>
      <c r="C347" s="17" t="s">
        <v>4726</v>
      </c>
      <c r="D347" s="16" t="s">
        <v>4727</v>
      </c>
      <c r="E347" s="16" t="s">
        <v>4728</v>
      </c>
      <c r="F347" s="16" t="s">
        <v>299</v>
      </c>
      <c r="G347" s="16" t="s">
        <v>12</v>
      </c>
      <c r="H347" s="18"/>
    </row>
    <row r="348">
      <c r="A348" s="14">
        <v>45309.0</v>
      </c>
      <c r="B348" s="15" t="s">
        <v>4729</v>
      </c>
      <c r="C348" s="17" t="s">
        <v>4730</v>
      </c>
      <c r="D348" s="16" t="s">
        <v>1806</v>
      </c>
      <c r="E348" s="16" t="s">
        <v>98</v>
      </c>
      <c r="F348" s="16" t="s">
        <v>83</v>
      </c>
      <c r="G348" s="16" t="s">
        <v>84</v>
      </c>
      <c r="H348" s="18"/>
    </row>
    <row r="349">
      <c r="A349" s="14">
        <v>45309.0</v>
      </c>
      <c r="B349" s="15" t="s">
        <v>4729</v>
      </c>
      <c r="C349" s="17" t="s">
        <v>4730</v>
      </c>
      <c r="D349" s="16" t="s">
        <v>1806</v>
      </c>
      <c r="E349" s="16" t="s">
        <v>47</v>
      </c>
      <c r="F349" s="16" t="s">
        <v>4731</v>
      </c>
      <c r="G349" s="16" t="s">
        <v>12</v>
      </c>
      <c r="H349" s="18"/>
    </row>
    <row r="350">
      <c r="A350" s="14">
        <v>45309.0</v>
      </c>
      <c r="B350" s="15" t="s">
        <v>4732</v>
      </c>
      <c r="C350" s="17" t="s">
        <v>4733</v>
      </c>
      <c r="D350" s="16" t="s">
        <v>4461</v>
      </c>
      <c r="E350" s="16" t="s">
        <v>4166</v>
      </c>
      <c r="F350" s="16" t="s">
        <v>4734</v>
      </c>
      <c r="G350" s="16" t="s">
        <v>12</v>
      </c>
      <c r="H350" s="18"/>
    </row>
    <row r="351">
      <c r="A351" s="14">
        <v>45309.0</v>
      </c>
      <c r="B351" s="15" t="s">
        <v>4735</v>
      </c>
      <c r="C351" s="17" t="s">
        <v>4736</v>
      </c>
      <c r="D351" s="16" t="s">
        <v>4190</v>
      </c>
      <c r="E351" s="16" t="s">
        <v>47</v>
      </c>
      <c r="F351" s="16" t="s">
        <v>31</v>
      </c>
      <c r="G351" s="16" t="s">
        <v>12</v>
      </c>
      <c r="H351" s="18"/>
    </row>
    <row r="352">
      <c r="A352" s="14">
        <v>45309.0</v>
      </c>
      <c r="B352" s="15" t="s">
        <v>4737</v>
      </c>
      <c r="C352" s="17" t="s">
        <v>4738</v>
      </c>
      <c r="D352" s="16" t="s">
        <v>1058</v>
      </c>
      <c r="E352" s="16" t="s">
        <v>73</v>
      </c>
      <c r="F352" s="16" t="s">
        <v>556</v>
      </c>
      <c r="G352" s="16" t="s">
        <v>84</v>
      </c>
      <c r="H352" s="18"/>
    </row>
    <row r="353">
      <c r="A353" s="14">
        <v>45309.0</v>
      </c>
      <c r="B353" s="15" t="s">
        <v>4737</v>
      </c>
      <c r="C353" s="17" t="s">
        <v>4738</v>
      </c>
      <c r="D353" s="16" t="s">
        <v>4644</v>
      </c>
      <c r="E353" s="16" t="s">
        <v>73</v>
      </c>
      <c r="F353" s="16" t="s">
        <v>556</v>
      </c>
      <c r="G353" s="16" t="s">
        <v>84</v>
      </c>
      <c r="H353" s="18"/>
    </row>
    <row r="354">
      <c r="A354" s="14">
        <v>45309.0</v>
      </c>
      <c r="B354" s="15" t="s">
        <v>4739</v>
      </c>
      <c r="C354" s="17" t="s">
        <v>4740</v>
      </c>
      <c r="D354" s="16" t="s">
        <v>4031</v>
      </c>
      <c r="E354" s="16" t="s">
        <v>4096</v>
      </c>
      <c r="F354" s="16" t="s">
        <v>191</v>
      </c>
      <c r="G354" s="16" t="s">
        <v>17</v>
      </c>
      <c r="H354" s="18"/>
    </row>
    <row r="355">
      <c r="A355" s="14">
        <v>45309.0</v>
      </c>
      <c r="B355" s="15" t="s">
        <v>4741</v>
      </c>
      <c r="C355" s="17" t="s">
        <v>4742</v>
      </c>
      <c r="D355" s="16" t="s">
        <v>4743</v>
      </c>
      <c r="E355" s="16" t="s">
        <v>47</v>
      </c>
      <c r="F355" s="16" t="s">
        <v>133</v>
      </c>
      <c r="G355" s="16" t="s">
        <v>12</v>
      </c>
      <c r="H355" s="18"/>
    </row>
    <row r="356">
      <c r="A356" s="14">
        <v>45309.0</v>
      </c>
      <c r="B356" s="15" t="s">
        <v>4741</v>
      </c>
      <c r="C356" s="17" t="s">
        <v>4742</v>
      </c>
      <c r="D356" s="16" t="s">
        <v>4743</v>
      </c>
      <c r="E356" s="16" t="s">
        <v>4096</v>
      </c>
      <c r="F356" s="16" t="s">
        <v>519</v>
      </c>
      <c r="G356" s="16" t="s">
        <v>12</v>
      </c>
      <c r="H356" s="18"/>
    </row>
    <row r="357">
      <c r="A357" s="14">
        <v>45309.0</v>
      </c>
      <c r="B357" s="15" t="s">
        <v>4744</v>
      </c>
      <c r="C357" s="17" t="s">
        <v>4745</v>
      </c>
      <c r="D357" s="16" t="s">
        <v>1910</v>
      </c>
      <c r="E357" s="16" t="s">
        <v>3005</v>
      </c>
      <c r="F357" s="16" t="s">
        <v>524</v>
      </c>
      <c r="G357" s="16" t="s">
        <v>12</v>
      </c>
      <c r="H357" s="18"/>
    </row>
    <row r="358">
      <c r="A358" s="14">
        <v>45309.0</v>
      </c>
      <c r="B358" s="15" t="s">
        <v>4746</v>
      </c>
      <c r="C358" s="17" t="s">
        <v>4747</v>
      </c>
      <c r="D358" s="16" t="s">
        <v>4569</v>
      </c>
      <c r="E358" s="16" t="s">
        <v>1377</v>
      </c>
      <c r="F358" s="16" t="s">
        <v>299</v>
      </c>
      <c r="G358" s="16" t="s">
        <v>12</v>
      </c>
      <c r="H358" s="18"/>
    </row>
    <row r="359">
      <c r="A359" s="14">
        <v>45309.0</v>
      </c>
      <c r="B359" s="15" t="s">
        <v>4748</v>
      </c>
      <c r="C359" s="17" t="s">
        <v>4749</v>
      </c>
      <c r="D359" s="16" t="s">
        <v>1055</v>
      </c>
      <c r="E359" s="16" t="s">
        <v>47</v>
      </c>
      <c r="F359" s="16" t="s">
        <v>31</v>
      </c>
      <c r="G359" s="16" t="s">
        <v>12</v>
      </c>
      <c r="H359" s="18"/>
    </row>
    <row r="360">
      <c r="A360" s="14">
        <v>45309.0</v>
      </c>
      <c r="B360" s="15" t="s">
        <v>4750</v>
      </c>
      <c r="C360" s="17" t="s">
        <v>4751</v>
      </c>
      <c r="D360" s="16" t="s">
        <v>1055</v>
      </c>
      <c r="E360" s="16" t="s">
        <v>85</v>
      </c>
      <c r="F360" s="16" t="s">
        <v>4572</v>
      </c>
      <c r="G360" s="16" t="s">
        <v>84</v>
      </c>
      <c r="H360" s="18"/>
    </row>
    <row r="361">
      <c r="A361" s="14">
        <v>45310.0</v>
      </c>
      <c r="B361" s="15" t="s">
        <v>4752</v>
      </c>
      <c r="C361" s="17" t="s">
        <v>4753</v>
      </c>
      <c r="D361" s="16" t="s">
        <v>1465</v>
      </c>
      <c r="E361" s="16" t="s">
        <v>46</v>
      </c>
      <c r="F361" s="16" t="s">
        <v>70</v>
      </c>
      <c r="G361" s="16" t="s">
        <v>12</v>
      </c>
      <c r="H361" s="18"/>
    </row>
    <row r="362">
      <c r="A362" s="14">
        <v>45310.0</v>
      </c>
      <c r="B362" s="15" t="s">
        <v>4754</v>
      </c>
      <c r="C362" s="17" t="s">
        <v>4755</v>
      </c>
      <c r="D362" s="16" t="s">
        <v>4756</v>
      </c>
      <c r="E362" s="16" t="s">
        <v>85</v>
      </c>
      <c r="F362" s="16" t="s">
        <v>133</v>
      </c>
      <c r="G362" s="16" t="s">
        <v>12</v>
      </c>
      <c r="H362" s="18"/>
    </row>
    <row r="363">
      <c r="A363" s="14">
        <v>45310.0</v>
      </c>
      <c r="B363" s="15" t="s">
        <v>4754</v>
      </c>
      <c r="C363" s="17" t="s">
        <v>4755</v>
      </c>
      <c r="D363" s="16" t="s">
        <v>4756</v>
      </c>
      <c r="E363" s="16" t="s">
        <v>1900</v>
      </c>
      <c r="F363" s="16" t="s">
        <v>1584</v>
      </c>
      <c r="G363" s="16" t="s">
        <v>12</v>
      </c>
      <c r="H363" s="18"/>
    </row>
    <row r="364">
      <c r="A364" s="14">
        <v>45310.0</v>
      </c>
      <c r="B364" s="15" t="s">
        <v>4757</v>
      </c>
      <c r="C364" s="17" t="s">
        <v>4758</v>
      </c>
      <c r="D364" s="16" t="s">
        <v>4759</v>
      </c>
      <c r="E364" s="16" t="s">
        <v>141</v>
      </c>
      <c r="F364" s="16" t="s">
        <v>4538</v>
      </c>
      <c r="G364" s="16" t="s">
        <v>12</v>
      </c>
      <c r="H364" s="18"/>
    </row>
    <row r="365">
      <c r="A365" s="14">
        <v>45310.0</v>
      </c>
      <c r="B365" s="15" t="s">
        <v>4757</v>
      </c>
      <c r="C365" s="17" t="s">
        <v>4758</v>
      </c>
      <c r="D365" s="16" t="s">
        <v>4759</v>
      </c>
      <c r="E365" s="16" t="s">
        <v>46</v>
      </c>
      <c r="F365" s="16" t="s">
        <v>35</v>
      </c>
      <c r="G365" s="16" t="s">
        <v>12</v>
      </c>
      <c r="H365" s="18"/>
    </row>
    <row r="366">
      <c r="A366" s="14">
        <v>45310.0</v>
      </c>
      <c r="B366" s="15" t="s">
        <v>4760</v>
      </c>
      <c r="C366" s="17" t="s">
        <v>4761</v>
      </c>
      <c r="D366" s="16" t="s">
        <v>4762</v>
      </c>
      <c r="E366" s="16" t="s">
        <v>47</v>
      </c>
      <c r="F366" s="16" t="s">
        <v>133</v>
      </c>
      <c r="G366" s="16" t="s">
        <v>12</v>
      </c>
      <c r="H366" s="18"/>
    </row>
    <row r="367">
      <c r="A367" s="14">
        <v>45310.0</v>
      </c>
      <c r="B367" s="15" t="s">
        <v>4763</v>
      </c>
      <c r="C367" s="17" t="s">
        <v>4764</v>
      </c>
      <c r="D367" s="16" t="s">
        <v>4765</v>
      </c>
      <c r="E367" s="16" t="s">
        <v>47</v>
      </c>
      <c r="F367" s="16" t="s">
        <v>4766</v>
      </c>
      <c r="G367" s="16" t="s">
        <v>12</v>
      </c>
      <c r="H367" s="18"/>
    </row>
    <row r="368">
      <c r="A368" s="14">
        <v>45310.0</v>
      </c>
      <c r="B368" s="15" t="s">
        <v>4763</v>
      </c>
      <c r="C368" s="17" t="s">
        <v>4764</v>
      </c>
      <c r="D368" s="16" t="s">
        <v>4765</v>
      </c>
      <c r="E368" s="16" t="s">
        <v>279</v>
      </c>
      <c r="F368" s="16" t="s">
        <v>299</v>
      </c>
      <c r="G368" s="16" t="s">
        <v>12</v>
      </c>
      <c r="H368" s="18"/>
    </row>
    <row r="369">
      <c r="A369" s="14">
        <v>45310.0</v>
      </c>
      <c r="B369" s="15" t="s">
        <v>4767</v>
      </c>
      <c r="C369" s="17" t="s">
        <v>4768</v>
      </c>
      <c r="D369" s="16" t="s">
        <v>4769</v>
      </c>
      <c r="E369" s="16" t="s">
        <v>338</v>
      </c>
      <c r="F369" s="16" t="s">
        <v>63</v>
      </c>
      <c r="G369" s="16" t="s">
        <v>12</v>
      </c>
      <c r="H369" s="18"/>
    </row>
    <row r="370">
      <c r="A370" s="14">
        <v>45310.0</v>
      </c>
      <c r="B370" s="15" t="s">
        <v>4770</v>
      </c>
      <c r="C370" s="17" t="s">
        <v>4771</v>
      </c>
      <c r="D370" s="16" t="s">
        <v>4623</v>
      </c>
      <c r="E370" s="16" t="s">
        <v>1377</v>
      </c>
      <c r="F370" s="16" t="s">
        <v>299</v>
      </c>
      <c r="G370" s="16" t="s">
        <v>12</v>
      </c>
      <c r="H370" s="18"/>
    </row>
    <row r="371">
      <c r="A371" s="14">
        <v>45310.0</v>
      </c>
      <c r="B371" s="15" t="s">
        <v>4772</v>
      </c>
      <c r="C371" s="17" t="s">
        <v>4773</v>
      </c>
      <c r="D371" s="16" t="s">
        <v>4223</v>
      </c>
      <c r="E371" s="16" t="s">
        <v>4774</v>
      </c>
      <c r="F371" s="16" t="s">
        <v>67</v>
      </c>
      <c r="G371" s="16" t="s">
        <v>12</v>
      </c>
      <c r="H371" s="18"/>
    </row>
    <row r="372">
      <c r="A372" s="14">
        <v>45310.0</v>
      </c>
      <c r="B372" s="15" t="s">
        <v>4775</v>
      </c>
      <c r="C372" s="17" t="s">
        <v>4776</v>
      </c>
      <c r="D372" s="16" t="s">
        <v>1055</v>
      </c>
      <c r="E372" s="16" t="s">
        <v>4777</v>
      </c>
      <c r="F372" s="16" t="s">
        <v>386</v>
      </c>
      <c r="G372" s="16" t="s">
        <v>84</v>
      </c>
      <c r="H372" s="18"/>
    </row>
    <row r="373">
      <c r="A373" s="14">
        <v>45310.0</v>
      </c>
      <c r="B373" s="15" t="s">
        <v>4778</v>
      </c>
      <c r="C373" s="17" t="s">
        <v>4779</v>
      </c>
      <c r="D373" s="16" t="s">
        <v>1641</v>
      </c>
      <c r="E373" s="16" t="s">
        <v>4159</v>
      </c>
      <c r="F373" s="16" t="s">
        <v>191</v>
      </c>
      <c r="G373" s="16" t="s">
        <v>17</v>
      </c>
      <c r="H373" s="18"/>
    </row>
    <row r="374">
      <c r="A374" s="14">
        <v>45310.0</v>
      </c>
      <c r="B374" s="15" t="s">
        <v>4778</v>
      </c>
      <c r="C374" s="17" t="s">
        <v>4779</v>
      </c>
      <c r="D374" s="16" t="s">
        <v>1641</v>
      </c>
      <c r="E374" s="16" t="s">
        <v>4780</v>
      </c>
      <c r="F374" s="16" t="s">
        <v>4781</v>
      </c>
      <c r="G374" s="16" t="s">
        <v>12</v>
      </c>
      <c r="H374" s="18"/>
    </row>
    <row r="375">
      <c r="A375" s="14">
        <v>45310.0</v>
      </c>
      <c r="B375" s="15" t="s">
        <v>4782</v>
      </c>
      <c r="C375" s="19" t="s">
        <v>4783</v>
      </c>
      <c r="D375" s="16" t="s">
        <v>1055</v>
      </c>
      <c r="E375" s="16" t="s">
        <v>47</v>
      </c>
      <c r="F375" s="16" t="s">
        <v>841</v>
      </c>
      <c r="G375" s="16" t="s">
        <v>84</v>
      </c>
      <c r="H375" s="18"/>
    </row>
    <row r="376">
      <c r="A376" s="14">
        <v>45310.0</v>
      </c>
      <c r="B376" s="15" t="s">
        <v>4782</v>
      </c>
      <c r="C376" s="19" t="s">
        <v>4783</v>
      </c>
      <c r="D376" s="16" t="s">
        <v>1055</v>
      </c>
      <c r="E376" s="16" t="s">
        <v>4784</v>
      </c>
      <c r="F376" s="16" t="s">
        <v>299</v>
      </c>
      <c r="G376" s="16" t="s">
        <v>12</v>
      </c>
      <c r="H376" s="18"/>
    </row>
    <row r="377">
      <c r="A377" s="14">
        <v>45310.0</v>
      </c>
      <c r="B377" s="15" t="s">
        <v>4785</v>
      </c>
      <c r="C377" s="17" t="s">
        <v>4786</v>
      </c>
      <c r="D377" s="16" t="s">
        <v>896</v>
      </c>
      <c r="E377" s="16" t="s">
        <v>47</v>
      </c>
      <c r="F377" s="16" t="s">
        <v>133</v>
      </c>
      <c r="G377" s="16" t="s">
        <v>12</v>
      </c>
      <c r="H377" s="18"/>
    </row>
    <row r="378">
      <c r="A378" s="14">
        <v>45310.0</v>
      </c>
      <c r="B378" s="15" t="s">
        <v>4785</v>
      </c>
      <c r="C378" s="17" t="s">
        <v>4786</v>
      </c>
      <c r="D378" s="16" t="s">
        <v>896</v>
      </c>
      <c r="E378" s="16" t="s">
        <v>4787</v>
      </c>
      <c r="F378" s="16" t="s">
        <v>4517</v>
      </c>
      <c r="G378" s="16" t="s">
        <v>12</v>
      </c>
      <c r="H378" s="18"/>
    </row>
    <row r="379">
      <c r="A379" s="14">
        <v>45310.0</v>
      </c>
      <c r="B379" s="15" t="s">
        <v>4788</v>
      </c>
      <c r="C379" s="17" t="s">
        <v>4789</v>
      </c>
      <c r="D379" s="16" t="s">
        <v>4765</v>
      </c>
      <c r="E379" s="16" t="s">
        <v>4790</v>
      </c>
      <c r="F379" s="16" t="s">
        <v>1420</v>
      </c>
      <c r="G379" s="16" t="s">
        <v>12</v>
      </c>
      <c r="H379" s="18"/>
    </row>
    <row r="380">
      <c r="A380" s="14">
        <v>45310.0</v>
      </c>
      <c r="B380" s="15" t="s">
        <v>4791</v>
      </c>
      <c r="C380" s="17" t="s">
        <v>4792</v>
      </c>
      <c r="D380" s="16" t="s">
        <v>3276</v>
      </c>
      <c r="E380" s="16" t="s">
        <v>47</v>
      </c>
      <c r="F380" s="16" t="s">
        <v>133</v>
      </c>
      <c r="G380" s="16" t="s">
        <v>12</v>
      </c>
      <c r="H380" s="18"/>
    </row>
    <row r="381">
      <c r="A381" s="14">
        <v>45310.0</v>
      </c>
      <c r="B381" s="15" t="s">
        <v>4793</v>
      </c>
      <c r="C381" s="17" t="s">
        <v>4794</v>
      </c>
      <c r="D381" s="16" t="s">
        <v>1535</v>
      </c>
      <c r="E381" s="16" t="s">
        <v>47</v>
      </c>
      <c r="F381" s="16" t="s">
        <v>133</v>
      </c>
      <c r="G381" s="16" t="s">
        <v>12</v>
      </c>
      <c r="H381" s="18"/>
    </row>
    <row r="382">
      <c r="A382" s="14">
        <v>45310.0</v>
      </c>
      <c r="B382" s="15" t="s">
        <v>4793</v>
      </c>
      <c r="C382" s="17" t="s">
        <v>4794</v>
      </c>
      <c r="D382" s="16" t="s">
        <v>1535</v>
      </c>
      <c r="E382" s="16" t="s">
        <v>468</v>
      </c>
      <c r="F382" s="16" t="s">
        <v>133</v>
      </c>
      <c r="G382" s="16" t="s">
        <v>12</v>
      </c>
      <c r="H382" s="18"/>
    </row>
    <row r="383">
      <c r="A383" s="14">
        <v>45310.0</v>
      </c>
      <c r="B383" s="15" t="s">
        <v>4795</v>
      </c>
      <c r="C383" s="17" t="s">
        <v>4796</v>
      </c>
      <c r="D383" s="16" t="s">
        <v>3276</v>
      </c>
      <c r="E383" s="16" t="s">
        <v>47</v>
      </c>
      <c r="F383" s="16" t="s">
        <v>524</v>
      </c>
      <c r="G383" s="16" t="s">
        <v>12</v>
      </c>
      <c r="H383" s="18"/>
    </row>
    <row r="384">
      <c r="A384" s="14">
        <v>45310.0</v>
      </c>
      <c r="B384" s="15" t="s">
        <v>4797</v>
      </c>
      <c r="C384" s="17" t="s">
        <v>4798</v>
      </c>
      <c r="D384" s="16" t="s">
        <v>1535</v>
      </c>
      <c r="E384" s="16" t="s">
        <v>47</v>
      </c>
      <c r="F384" s="16" t="s">
        <v>524</v>
      </c>
      <c r="G384" s="16" t="s">
        <v>12</v>
      </c>
      <c r="H384" s="18"/>
    </row>
    <row r="385">
      <c r="A385" s="14">
        <v>45310.0</v>
      </c>
      <c r="B385" s="15" t="s">
        <v>4799</v>
      </c>
      <c r="C385" s="17" t="s">
        <v>4800</v>
      </c>
      <c r="D385" s="16" t="s">
        <v>1478</v>
      </c>
      <c r="E385" s="16" t="s">
        <v>4801</v>
      </c>
      <c r="F385" s="16" t="s">
        <v>61</v>
      </c>
      <c r="G385" s="16" t="s">
        <v>12</v>
      </c>
      <c r="H385" s="18"/>
    </row>
    <row r="386">
      <c r="A386" s="14">
        <v>45310.0</v>
      </c>
      <c r="B386" s="15" t="s">
        <v>4799</v>
      </c>
      <c r="C386" s="22" t="s">
        <v>4800</v>
      </c>
      <c r="D386" s="16" t="s">
        <v>1478</v>
      </c>
      <c r="E386" s="16" t="s">
        <v>279</v>
      </c>
      <c r="F386" s="16" t="s">
        <v>191</v>
      </c>
      <c r="G386" s="16" t="s">
        <v>17</v>
      </c>
      <c r="H386" s="18"/>
    </row>
    <row r="387">
      <c r="A387" s="14">
        <v>45310.0</v>
      </c>
      <c r="B387" s="15" t="s">
        <v>4802</v>
      </c>
      <c r="C387" s="22" t="s">
        <v>4803</v>
      </c>
      <c r="D387" s="16" t="s">
        <v>4762</v>
      </c>
      <c r="E387" s="16" t="s">
        <v>47</v>
      </c>
      <c r="F387" s="16" t="s">
        <v>457</v>
      </c>
      <c r="G387" s="16" t="s">
        <v>84</v>
      </c>
      <c r="H387" s="18"/>
    </row>
    <row r="388">
      <c r="A388" s="14">
        <v>45310.0</v>
      </c>
      <c r="B388" s="15" t="s">
        <v>4804</v>
      </c>
      <c r="C388" s="22" t="s">
        <v>4805</v>
      </c>
      <c r="D388" s="16" t="s">
        <v>4317</v>
      </c>
      <c r="E388" s="16" t="s">
        <v>1269</v>
      </c>
      <c r="F388" s="16" t="s">
        <v>970</v>
      </c>
      <c r="G388" s="16" t="s">
        <v>84</v>
      </c>
      <c r="H388" s="18"/>
    </row>
    <row r="389">
      <c r="A389" s="14">
        <v>45310.0</v>
      </c>
      <c r="B389" s="15" t="s">
        <v>4804</v>
      </c>
      <c r="C389" s="17" t="s">
        <v>4805</v>
      </c>
      <c r="D389" s="16" t="s">
        <v>4317</v>
      </c>
      <c r="E389" s="16" t="s">
        <v>1766</v>
      </c>
      <c r="F389" s="16" t="s">
        <v>4806</v>
      </c>
      <c r="G389" s="16" t="s">
        <v>84</v>
      </c>
      <c r="H389" s="18"/>
    </row>
    <row r="390">
      <c r="A390" s="14">
        <v>45310.0</v>
      </c>
      <c r="B390" s="15" t="s">
        <v>4807</v>
      </c>
      <c r="C390" s="17" t="s">
        <v>4808</v>
      </c>
      <c r="D390" s="16" t="s">
        <v>1535</v>
      </c>
      <c r="E390" s="16" t="s">
        <v>44</v>
      </c>
      <c r="F390" s="16" t="s">
        <v>4362</v>
      </c>
      <c r="G390" s="16" t="s">
        <v>12</v>
      </c>
      <c r="H390" s="18"/>
    </row>
    <row r="391">
      <c r="A391" s="14">
        <v>45310.0</v>
      </c>
      <c r="B391" s="15" t="s">
        <v>4807</v>
      </c>
      <c r="C391" s="17" t="s">
        <v>4808</v>
      </c>
      <c r="D391" s="16" t="s">
        <v>1535</v>
      </c>
      <c r="E391" s="16" t="s">
        <v>47</v>
      </c>
      <c r="F391" s="16" t="s">
        <v>4576</v>
      </c>
      <c r="G391" s="16" t="s">
        <v>12</v>
      </c>
      <c r="H391" s="18"/>
    </row>
    <row r="392">
      <c r="A392" s="14">
        <v>45310.0</v>
      </c>
      <c r="B392" s="15" t="s">
        <v>4809</v>
      </c>
      <c r="C392" s="17" t="s">
        <v>4810</v>
      </c>
      <c r="D392" s="16" t="s">
        <v>4811</v>
      </c>
      <c r="E392" s="16" t="s">
        <v>44</v>
      </c>
      <c r="F392" s="16" t="s">
        <v>83</v>
      </c>
      <c r="G392" s="16" t="s">
        <v>84</v>
      </c>
      <c r="H392" s="18"/>
    </row>
    <row r="393">
      <c r="A393" s="14">
        <v>45310.0</v>
      </c>
      <c r="B393" s="15" t="s">
        <v>4809</v>
      </c>
      <c r="C393" s="17" t="s">
        <v>4810</v>
      </c>
      <c r="D393" s="16" t="s">
        <v>4811</v>
      </c>
      <c r="E393" s="16" t="s">
        <v>47</v>
      </c>
      <c r="F393" s="16" t="s">
        <v>457</v>
      </c>
      <c r="G393" s="16" t="s">
        <v>84</v>
      </c>
      <c r="H393" s="18"/>
    </row>
    <row r="394">
      <c r="A394" s="14">
        <v>45310.0</v>
      </c>
      <c r="B394" s="15" t="s">
        <v>4812</v>
      </c>
      <c r="C394" s="17" t="s">
        <v>4813</v>
      </c>
      <c r="D394" s="16" t="s">
        <v>2830</v>
      </c>
      <c r="E394" s="16" t="s">
        <v>47</v>
      </c>
      <c r="F394" s="16" t="s">
        <v>133</v>
      </c>
      <c r="G394" s="16" t="s">
        <v>12</v>
      </c>
      <c r="H394" s="18"/>
    </row>
    <row r="395">
      <c r="A395" s="14">
        <v>45311.0</v>
      </c>
      <c r="B395" s="15" t="s">
        <v>4814</v>
      </c>
      <c r="C395" s="17" t="s">
        <v>4815</v>
      </c>
      <c r="D395" s="16" t="s">
        <v>1054</v>
      </c>
      <c r="E395" s="16" t="s">
        <v>47</v>
      </c>
      <c r="F395" s="16" t="s">
        <v>841</v>
      </c>
      <c r="G395" s="16" t="s">
        <v>84</v>
      </c>
      <c r="H395" s="18"/>
    </row>
    <row r="396">
      <c r="A396" s="14">
        <v>45311.0</v>
      </c>
      <c r="B396" s="15" t="s">
        <v>4816</v>
      </c>
      <c r="C396" s="17" t="s">
        <v>4817</v>
      </c>
      <c r="D396" s="16" t="s">
        <v>4218</v>
      </c>
      <c r="E396" s="16" t="s">
        <v>47</v>
      </c>
      <c r="F396" s="16" t="s">
        <v>133</v>
      </c>
      <c r="G396" s="16" t="s">
        <v>12</v>
      </c>
      <c r="H396" s="18"/>
    </row>
    <row r="397">
      <c r="A397" s="14">
        <v>45312.0</v>
      </c>
      <c r="B397" s="15" t="s">
        <v>4818</v>
      </c>
      <c r="C397" s="17" t="s">
        <v>4819</v>
      </c>
      <c r="D397" s="16" t="s">
        <v>4184</v>
      </c>
      <c r="E397" s="16" t="s">
        <v>4264</v>
      </c>
      <c r="F397" s="16" t="s">
        <v>3995</v>
      </c>
      <c r="G397" s="16" t="s">
        <v>12</v>
      </c>
      <c r="H397" s="18"/>
    </row>
    <row r="398">
      <c r="A398" s="14">
        <v>45312.0</v>
      </c>
      <c r="B398" s="15" t="s">
        <v>4818</v>
      </c>
      <c r="C398" s="17" t="s">
        <v>4819</v>
      </c>
      <c r="D398" s="16" t="s">
        <v>4184</v>
      </c>
      <c r="E398" s="16" t="s">
        <v>44</v>
      </c>
      <c r="F398" s="16" t="s">
        <v>4820</v>
      </c>
      <c r="G398" s="16" t="s">
        <v>12</v>
      </c>
      <c r="H398" s="18"/>
    </row>
    <row r="399">
      <c r="A399" s="14">
        <v>45313.0</v>
      </c>
      <c r="B399" s="15" t="s">
        <v>4821</v>
      </c>
      <c r="C399" s="17" t="s">
        <v>4822</v>
      </c>
      <c r="D399" s="16" t="s">
        <v>4823</v>
      </c>
      <c r="E399" s="16" t="s">
        <v>331</v>
      </c>
      <c r="F399" s="16" t="s">
        <v>70</v>
      </c>
      <c r="G399" s="16" t="s">
        <v>12</v>
      </c>
      <c r="H399" s="18"/>
    </row>
    <row r="400">
      <c r="A400" s="14">
        <v>45313.0</v>
      </c>
      <c r="B400" s="15" t="s">
        <v>4821</v>
      </c>
      <c r="C400" s="17" t="s">
        <v>4822</v>
      </c>
      <c r="D400" s="16" t="s">
        <v>4823</v>
      </c>
      <c r="E400" s="16" t="s">
        <v>385</v>
      </c>
      <c r="F400" s="16" t="s">
        <v>524</v>
      </c>
      <c r="G400" s="16" t="s">
        <v>12</v>
      </c>
      <c r="H400" s="18"/>
    </row>
    <row r="401">
      <c r="A401" s="14">
        <v>45313.0</v>
      </c>
      <c r="B401" s="15" t="s">
        <v>4824</v>
      </c>
      <c r="C401" s="17" t="s">
        <v>4825</v>
      </c>
      <c r="D401" s="16" t="s">
        <v>4218</v>
      </c>
      <c r="E401" s="16" t="s">
        <v>47</v>
      </c>
      <c r="F401" s="16" t="s">
        <v>4826</v>
      </c>
      <c r="G401" s="16" t="s">
        <v>12</v>
      </c>
      <c r="H401" s="18"/>
    </row>
    <row r="402">
      <c r="A402" s="14">
        <v>45313.0</v>
      </c>
      <c r="B402" s="15" t="s">
        <v>4827</v>
      </c>
      <c r="C402" s="17" t="s">
        <v>4828</v>
      </c>
      <c r="D402" s="16" t="s">
        <v>4476</v>
      </c>
      <c r="E402" s="16" t="s">
        <v>279</v>
      </c>
      <c r="F402" s="16" t="s">
        <v>299</v>
      </c>
      <c r="G402" s="16" t="s">
        <v>12</v>
      </c>
      <c r="H402" s="18"/>
    </row>
    <row r="403">
      <c r="A403" s="14">
        <v>45313.0</v>
      </c>
      <c r="B403" s="15" t="s">
        <v>4827</v>
      </c>
      <c r="C403" s="17" t="s">
        <v>4828</v>
      </c>
      <c r="D403" s="16" t="s">
        <v>4476</v>
      </c>
      <c r="E403" s="16" t="s">
        <v>4166</v>
      </c>
      <c r="F403" s="16" t="s">
        <v>171</v>
      </c>
      <c r="G403" s="16" t="s">
        <v>12</v>
      </c>
      <c r="H403" s="18"/>
    </row>
    <row r="404">
      <c r="A404" s="14">
        <v>45313.0</v>
      </c>
      <c r="B404" s="15" t="s">
        <v>4829</v>
      </c>
      <c r="C404" s="17" t="s">
        <v>4830</v>
      </c>
      <c r="D404" s="16" t="s">
        <v>4831</v>
      </c>
      <c r="E404" s="16" t="s">
        <v>4832</v>
      </c>
      <c r="F404" s="16" t="s">
        <v>31</v>
      </c>
      <c r="G404" s="16" t="s">
        <v>12</v>
      </c>
      <c r="H404" s="18"/>
    </row>
    <row r="405">
      <c r="A405" s="14">
        <v>45313.0</v>
      </c>
      <c r="B405" s="15" t="s">
        <v>4833</v>
      </c>
      <c r="C405" s="17" t="s">
        <v>4834</v>
      </c>
      <c r="D405" s="16" t="s">
        <v>1176</v>
      </c>
      <c r="E405" s="16" t="s">
        <v>47</v>
      </c>
      <c r="F405" s="16" t="s">
        <v>457</v>
      </c>
      <c r="G405" s="16" t="s">
        <v>84</v>
      </c>
      <c r="H405" s="18"/>
    </row>
    <row r="406">
      <c r="A406" s="14">
        <v>45313.0</v>
      </c>
      <c r="B406" s="15" t="s">
        <v>4835</v>
      </c>
      <c r="C406" s="17" t="s">
        <v>4836</v>
      </c>
      <c r="D406" s="16" t="s">
        <v>1054</v>
      </c>
      <c r="E406" s="16" t="s">
        <v>98</v>
      </c>
      <c r="F406" s="16" t="s">
        <v>4837</v>
      </c>
      <c r="G406" s="16" t="s">
        <v>84</v>
      </c>
      <c r="H406" s="18"/>
    </row>
    <row r="407">
      <c r="A407" s="14">
        <v>45313.0</v>
      </c>
      <c r="B407" s="15" t="s">
        <v>4835</v>
      </c>
      <c r="C407" s="17" t="s">
        <v>4836</v>
      </c>
      <c r="D407" s="16" t="s">
        <v>1054</v>
      </c>
      <c r="E407" s="16" t="s">
        <v>47</v>
      </c>
      <c r="F407" s="16" t="s">
        <v>4572</v>
      </c>
      <c r="G407" s="16" t="s">
        <v>84</v>
      </c>
      <c r="H407" s="18"/>
    </row>
    <row r="408">
      <c r="A408" s="14">
        <v>45313.0</v>
      </c>
      <c r="B408" s="15" t="s">
        <v>4838</v>
      </c>
      <c r="C408" s="17" t="s">
        <v>4839</v>
      </c>
      <c r="D408" s="16" t="s">
        <v>1055</v>
      </c>
      <c r="E408" s="16" t="s">
        <v>1766</v>
      </c>
      <c r="F408" s="16" t="s">
        <v>457</v>
      </c>
      <c r="G408" s="16" t="s">
        <v>84</v>
      </c>
      <c r="H408" s="18"/>
    </row>
    <row r="409">
      <c r="A409" s="14">
        <v>45313.0</v>
      </c>
      <c r="B409" s="15" t="s">
        <v>4838</v>
      </c>
      <c r="C409" s="17" t="s">
        <v>4839</v>
      </c>
      <c r="D409" s="16" t="s">
        <v>3277</v>
      </c>
      <c r="E409" s="16" t="s">
        <v>1766</v>
      </c>
      <c r="F409" s="16" t="s">
        <v>457</v>
      </c>
      <c r="G409" s="16" t="s">
        <v>84</v>
      </c>
      <c r="H409" s="18"/>
    </row>
    <row r="410">
      <c r="A410" s="14">
        <v>45313.0</v>
      </c>
      <c r="B410" s="15" t="s">
        <v>4838</v>
      </c>
      <c r="C410" s="17" t="s">
        <v>4839</v>
      </c>
      <c r="D410" s="16" t="s">
        <v>1054</v>
      </c>
      <c r="E410" s="16" t="s">
        <v>1766</v>
      </c>
      <c r="F410" s="16" t="s">
        <v>457</v>
      </c>
      <c r="G410" s="16" t="s">
        <v>84</v>
      </c>
      <c r="H410" s="18"/>
    </row>
    <row r="411">
      <c r="A411" s="14">
        <v>45313.0</v>
      </c>
      <c r="B411" s="15" t="s">
        <v>4838</v>
      </c>
      <c r="C411" s="17" t="s">
        <v>4839</v>
      </c>
      <c r="D411" s="16" t="s">
        <v>3276</v>
      </c>
      <c r="E411" s="16" t="s">
        <v>1766</v>
      </c>
      <c r="F411" s="16" t="s">
        <v>3982</v>
      </c>
      <c r="G411" s="16" t="s">
        <v>12</v>
      </c>
      <c r="H411" s="18"/>
    </row>
    <row r="412">
      <c r="A412" s="14">
        <v>45313.0</v>
      </c>
      <c r="B412" s="15" t="s">
        <v>4840</v>
      </c>
      <c r="C412" s="17" t="s">
        <v>4841</v>
      </c>
      <c r="D412" s="16" t="s">
        <v>3276</v>
      </c>
      <c r="E412" s="16" t="s">
        <v>98</v>
      </c>
      <c r="F412" s="16" t="s">
        <v>63</v>
      </c>
      <c r="G412" s="16" t="s">
        <v>12</v>
      </c>
      <c r="H412" s="18"/>
    </row>
    <row r="413">
      <c r="A413" s="14">
        <v>45313.0</v>
      </c>
      <c r="B413" s="15" t="s">
        <v>4840</v>
      </c>
      <c r="C413" s="17" t="s">
        <v>4841</v>
      </c>
      <c r="D413" s="16" t="s">
        <v>3276</v>
      </c>
      <c r="E413" s="16" t="s">
        <v>47</v>
      </c>
      <c r="F413" s="16" t="s">
        <v>4576</v>
      </c>
      <c r="G413" s="16" t="s">
        <v>12</v>
      </c>
      <c r="H413" s="18"/>
    </row>
    <row r="414">
      <c r="A414" s="14">
        <v>45313.0</v>
      </c>
      <c r="B414" s="15" t="s">
        <v>4842</v>
      </c>
      <c r="C414" s="17" t="s">
        <v>4843</v>
      </c>
      <c r="D414" s="16" t="s">
        <v>1911</v>
      </c>
      <c r="E414" s="16" t="s">
        <v>279</v>
      </c>
      <c r="F414" s="16" t="s">
        <v>1360</v>
      </c>
      <c r="G414" s="16" t="s">
        <v>12</v>
      </c>
      <c r="H414" s="18"/>
    </row>
    <row r="415">
      <c r="A415" s="14">
        <v>45313.0</v>
      </c>
      <c r="B415" s="15" t="s">
        <v>4844</v>
      </c>
      <c r="C415" s="17" t="s">
        <v>4845</v>
      </c>
      <c r="D415" s="16" t="s">
        <v>1452</v>
      </c>
      <c r="E415" s="16" t="s">
        <v>4096</v>
      </c>
      <c r="F415" s="16" t="s">
        <v>299</v>
      </c>
      <c r="G415" s="16" t="s">
        <v>12</v>
      </c>
      <c r="H415" s="18"/>
    </row>
    <row r="416">
      <c r="A416" s="14">
        <v>45313.0</v>
      </c>
      <c r="B416" s="15" t="s">
        <v>4846</v>
      </c>
      <c r="C416" s="17" t="s">
        <v>4847</v>
      </c>
      <c r="D416" s="16" t="s">
        <v>4762</v>
      </c>
      <c r="E416" s="16" t="s">
        <v>4081</v>
      </c>
      <c r="F416" s="16" t="s">
        <v>4848</v>
      </c>
      <c r="G416" s="16" t="s">
        <v>12</v>
      </c>
      <c r="H416" s="18"/>
    </row>
    <row r="417">
      <c r="A417" s="14">
        <v>45313.0</v>
      </c>
      <c r="B417" s="15" t="s">
        <v>4849</v>
      </c>
      <c r="C417" s="17" t="s">
        <v>4850</v>
      </c>
      <c r="D417" s="16" t="s">
        <v>4811</v>
      </c>
      <c r="E417" s="16" t="s">
        <v>1766</v>
      </c>
      <c r="F417" s="16" t="s">
        <v>970</v>
      </c>
      <c r="G417" s="16" t="s">
        <v>84</v>
      </c>
      <c r="H417" s="18"/>
    </row>
    <row r="418">
      <c r="A418" s="14">
        <v>45313.0</v>
      </c>
      <c r="B418" s="15" t="s">
        <v>4851</v>
      </c>
      <c r="C418" s="17" t="s">
        <v>4852</v>
      </c>
      <c r="D418" s="16" t="s">
        <v>2830</v>
      </c>
      <c r="E418" s="16" t="s">
        <v>47</v>
      </c>
      <c r="F418" s="16" t="s">
        <v>1097</v>
      </c>
      <c r="G418" s="16" t="s">
        <v>12</v>
      </c>
      <c r="H418" s="18"/>
    </row>
    <row r="419">
      <c r="A419" s="14">
        <v>45313.0</v>
      </c>
      <c r="B419" s="15" t="s">
        <v>4851</v>
      </c>
      <c r="C419" s="17" t="s">
        <v>4852</v>
      </c>
      <c r="D419" s="16" t="s">
        <v>2830</v>
      </c>
      <c r="E419" s="16" t="s">
        <v>4096</v>
      </c>
      <c r="F419" s="16" t="s">
        <v>299</v>
      </c>
      <c r="G419" s="16" t="s">
        <v>12</v>
      </c>
      <c r="H419" s="18"/>
    </row>
    <row r="420">
      <c r="A420" s="14">
        <v>45313.0</v>
      </c>
      <c r="B420" s="15" t="s">
        <v>4853</v>
      </c>
      <c r="C420" s="17" t="s">
        <v>4854</v>
      </c>
      <c r="D420" s="16" t="s">
        <v>1535</v>
      </c>
      <c r="E420" s="16" t="s">
        <v>47</v>
      </c>
      <c r="F420" s="16" t="s">
        <v>1097</v>
      </c>
      <c r="G420" s="16" t="s">
        <v>12</v>
      </c>
      <c r="H420" s="18"/>
    </row>
    <row r="421">
      <c r="A421" s="14">
        <v>45313.0</v>
      </c>
      <c r="B421" s="15" t="s">
        <v>4855</v>
      </c>
      <c r="C421" s="17" t="s">
        <v>4856</v>
      </c>
      <c r="D421" s="16" t="s">
        <v>1054</v>
      </c>
      <c r="E421" s="16" t="s">
        <v>47</v>
      </c>
      <c r="F421" s="16" t="s">
        <v>133</v>
      </c>
      <c r="G421" s="16" t="s">
        <v>12</v>
      </c>
      <c r="H421" s="18"/>
    </row>
    <row r="422">
      <c r="A422" s="14">
        <v>45314.0</v>
      </c>
      <c r="B422" s="15" t="s">
        <v>4857</v>
      </c>
      <c r="C422" s="17" t="s">
        <v>4858</v>
      </c>
      <c r="D422" s="16" t="s">
        <v>4470</v>
      </c>
      <c r="E422" s="16" t="s">
        <v>4859</v>
      </c>
      <c r="F422" s="16" t="s">
        <v>133</v>
      </c>
      <c r="G422" s="16" t="s">
        <v>12</v>
      </c>
      <c r="H422" s="18"/>
    </row>
    <row r="423">
      <c r="A423" s="14">
        <v>45314.0</v>
      </c>
      <c r="B423" s="15" t="s">
        <v>4860</v>
      </c>
      <c r="C423" s="17" t="s">
        <v>4861</v>
      </c>
      <c r="D423" s="16" t="s">
        <v>4862</v>
      </c>
      <c r="E423" s="18"/>
      <c r="F423" s="16" t="s">
        <v>3081</v>
      </c>
      <c r="G423" s="16" t="s">
        <v>12</v>
      </c>
      <c r="H423" s="16" t="s">
        <v>2226</v>
      </c>
    </row>
    <row r="424">
      <c r="A424" s="14">
        <v>45314.0</v>
      </c>
      <c r="B424" s="15" t="s">
        <v>4863</v>
      </c>
      <c r="C424" s="17" t="s">
        <v>4864</v>
      </c>
      <c r="D424" s="16" t="s">
        <v>4865</v>
      </c>
      <c r="E424" s="16" t="s">
        <v>1900</v>
      </c>
      <c r="F424" s="16" t="s">
        <v>1781</v>
      </c>
      <c r="G424" s="16" t="s">
        <v>12</v>
      </c>
      <c r="H424" s="18"/>
    </row>
    <row r="425">
      <c r="A425" s="14">
        <v>45314.0</v>
      </c>
      <c r="B425" s="15" t="s">
        <v>4866</v>
      </c>
      <c r="C425" s="17" t="s">
        <v>4867</v>
      </c>
      <c r="D425" s="16" t="s">
        <v>1452</v>
      </c>
      <c r="E425" s="16" t="s">
        <v>47</v>
      </c>
      <c r="F425" s="16" t="s">
        <v>241</v>
      </c>
      <c r="G425" s="16" t="s">
        <v>12</v>
      </c>
      <c r="H425" s="18"/>
    </row>
    <row r="426">
      <c r="A426" s="14">
        <v>45314.0</v>
      </c>
      <c r="B426" s="15" t="s">
        <v>4868</v>
      </c>
      <c r="C426" s="17" t="s">
        <v>4869</v>
      </c>
      <c r="D426" s="16" t="s">
        <v>4300</v>
      </c>
      <c r="E426" s="16" t="s">
        <v>47</v>
      </c>
      <c r="F426" s="16" t="s">
        <v>31</v>
      </c>
      <c r="G426" s="16" t="s">
        <v>12</v>
      </c>
      <c r="H426" s="18"/>
    </row>
    <row r="427">
      <c r="A427" s="14">
        <v>45314.0</v>
      </c>
      <c r="B427" s="15" t="s">
        <v>4870</v>
      </c>
      <c r="C427" s="17" t="s">
        <v>4281</v>
      </c>
      <c r="D427" s="16" t="s">
        <v>4228</v>
      </c>
      <c r="E427" s="16" t="s">
        <v>279</v>
      </c>
      <c r="F427" s="16" t="s">
        <v>1360</v>
      </c>
      <c r="G427" s="16" t="s">
        <v>12</v>
      </c>
      <c r="H427" s="18"/>
    </row>
    <row r="428">
      <c r="A428" s="14">
        <v>45314.0</v>
      </c>
      <c r="B428" s="15" t="s">
        <v>4871</v>
      </c>
      <c r="C428" s="17" t="s">
        <v>4872</v>
      </c>
      <c r="D428" s="16" t="s">
        <v>4454</v>
      </c>
      <c r="E428" s="16" t="s">
        <v>4873</v>
      </c>
      <c r="F428" s="16" t="s">
        <v>4874</v>
      </c>
      <c r="G428" s="16" t="s">
        <v>12</v>
      </c>
      <c r="H428" s="18"/>
    </row>
    <row r="429">
      <c r="A429" s="14">
        <v>45314.0</v>
      </c>
      <c r="B429" s="15" t="s">
        <v>4871</v>
      </c>
      <c r="C429" s="17" t="s">
        <v>4872</v>
      </c>
      <c r="D429" s="16" t="s">
        <v>4875</v>
      </c>
      <c r="E429" s="23" t="s">
        <v>4873</v>
      </c>
      <c r="F429" s="16" t="s">
        <v>4874</v>
      </c>
      <c r="G429" s="16" t="s">
        <v>12</v>
      </c>
      <c r="H429" s="18"/>
    </row>
    <row r="430">
      <c r="A430" s="14">
        <v>45314.0</v>
      </c>
      <c r="B430" s="15" t="s">
        <v>4876</v>
      </c>
      <c r="C430" s="17" t="s">
        <v>4877</v>
      </c>
      <c r="D430" s="16" t="s">
        <v>168</v>
      </c>
      <c r="E430" s="16" t="s">
        <v>1766</v>
      </c>
      <c r="F430" s="16" t="s">
        <v>4878</v>
      </c>
      <c r="G430" s="16" t="s">
        <v>17</v>
      </c>
      <c r="H430" s="18"/>
    </row>
    <row r="431">
      <c r="A431" s="14">
        <v>45314.0</v>
      </c>
      <c r="B431" s="15" t="s">
        <v>4879</v>
      </c>
      <c r="C431" s="17" t="s">
        <v>4880</v>
      </c>
      <c r="D431" s="16" t="s">
        <v>4881</v>
      </c>
      <c r="E431" s="16" t="s">
        <v>1427</v>
      </c>
      <c r="F431" s="16" t="s">
        <v>134</v>
      </c>
      <c r="G431" s="16" t="s">
        <v>12</v>
      </c>
      <c r="H431" s="18"/>
    </row>
    <row r="432">
      <c r="A432" s="14">
        <v>45314.0</v>
      </c>
      <c r="B432" s="15" t="s">
        <v>4882</v>
      </c>
      <c r="C432" s="17" t="s">
        <v>4883</v>
      </c>
      <c r="D432" s="16" t="s">
        <v>166</v>
      </c>
      <c r="E432" s="16" t="s">
        <v>4884</v>
      </c>
      <c r="F432" s="16" t="s">
        <v>4885</v>
      </c>
      <c r="G432" s="16" t="s">
        <v>12</v>
      </c>
      <c r="H432" s="18"/>
    </row>
    <row r="433">
      <c r="A433" s="14">
        <v>45314.0</v>
      </c>
      <c r="B433" s="15" t="s">
        <v>4886</v>
      </c>
      <c r="C433" s="17" t="s">
        <v>4887</v>
      </c>
      <c r="D433" s="16" t="s">
        <v>4141</v>
      </c>
      <c r="E433" s="16" t="s">
        <v>47</v>
      </c>
      <c r="F433" s="16" t="s">
        <v>4888</v>
      </c>
      <c r="G433" s="16" t="s">
        <v>12</v>
      </c>
      <c r="H433" s="18"/>
    </row>
    <row r="434">
      <c r="A434" s="14">
        <v>45314.0</v>
      </c>
      <c r="B434" s="15" t="s">
        <v>4889</v>
      </c>
      <c r="C434" s="17" t="s">
        <v>4890</v>
      </c>
      <c r="D434" s="16" t="s">
        <v>4862</v>
      </c>
      <c r="E434" s="16" t="s">
        <v>4096</v>
      </c>
      <c r="F434" s="16" t="s">
        <v>299</v>
      </c>
      <c r="G434" s="16" t="s">
        <v>12</v>
      </c>
      <c r="H434" s="18"/>
    </row>
    <row r="435">
      <c r="A435" s="14">
        <v>45314.0</v>
      </c>
      <c r="B435" s="15" t="s">
        <v>4891</v>
      </c>
      <c r="C435" s="17" t="s">
        <v>4892</v>
      </c>
      <c r="D435" s="16" t="s">
        <v>1465</v>
      </c>
      <c r="E435" s="16" t="s">
        <v>47</v>
      </c>
      <c r="F435" s="16" t="s">
        <v>4893</v>
      </c>
      <c r="G435" s="16" t="s">
        <v>12</v>
      </c>
      <c r="H435" s="18"/>
    </row>
    <row r="436">
      <c r="A436" s="14">
        <v>45314.0</v>
      </c>
      <c r="B436" s="15" t="s">
        <v>4894</v>
      </c>
      <c r="C436" s="17" t="s">
        <v>4895</v>
      </c>
      <c r="D436" s="16" t="s">
        <v>4395</v>
      </c>
      <c r="E436" s="16" t="s">
        <v>47</v>
      </c>
      <c r="F436" s="16" t="s">
        <v>457</v>
      </c>
      <c r="G436" s="16" t="s">
        <v>84</v>
      </c>
      <c r="H436" s="18"/>
    </row>
    <row r="437">
      <c r="A437" s="14">
        <v>45314.0</v>
      </c>
      <c r="B437" s="15" t="s">
        <v>4896</v>
      </c>
      <c r="C437" s="19" t="s">
        <v>4897</v>
      </c>
      <c r="D437" s="16" t="s">
        <v>4223</v>
      </c>
      <c r="E437" s="18"/>
      <c r="F437" s="16" t="s">
        <v>1296</v>
      </c>
      <c r="G437" s="16" t="s">
        <v>12</v>
      </c>
      <c r="H437" s="16" t="s">
        <v>2226</v>
      </c>
    </row>
    <row r="438">
      <c r="A438" s="14">
        <v>45315.0</v>
      </c>
      <c r="B438" s="15" t="s">
        <v>4898</v>
      </c>
      <c r="C438" s="17" t="s">
        <v>4899</v>
      </c>
      <c r="D438" s="16" t="s">
        <v>4313</v>
      </c>
      <c r="E438" s="16" t="s">
        <v>4900</v>
      </c>
      <c r="F438" s="16" t="s">
        <v>4901</v>
      </c>
      <c r="G438" s="16" t="s">
        <v>12</v>
      </c>
      <c r="H438" s="18"/>
    </row>
    <row r="439">
      <c r="A439" s="14">
        <v>45315.0</v>
      </c>
      <c r="B439" s="15" t="s">
        <v>4902</v>
      </c>
      <c r="C439" s="17" t="s">
        <v>4903</v>
      </c>
      <c r="D439" s="16" t="s">
        <v>4395</v>
      </c>
      <c r="E439" s="18"/>
      <c r="F439" s="16" t="s">
        <v>4904</v>
      </c>
      <c r="G439" s="16" t="s">
        <v>12</v>
      </c>
      <c r="H439" s="16" t="s">
        <v>141</v>
      </c>
    </row>
    <row r="440">
      <c r="A440" s="14">
        <v>45315.0</v>
      </c>
      <c r="B440" s="15" t="s">
        <v>4905</v>
      </c>
      <c r="C440" s="17" t="s">
        <v>4906</v>
      </c>
      <c r="D440" s="16" t="s">
        <v>4907</v>
      </c>
      <c r="E440" s="16" t="s">
        <v>3114</v>
      </c>
      <c r="F440" s="16" t="s">
        <v>133</v>
      </c>
      <c r="G440" s="16" t="s">
        <v>12</v>
      </c>
      <c r="H440" s="18"/>
    </row>
    <row r="441">
      <c r="A441" s="14">
        <v>45315.0</v>
      </c>
      <c r="B441" s="15" t="s">
        <v>4905</v>
      </c>
      <c r="C441" s="17" t="s">
        <v>4906</v>
      </c>
      <c r="D441" s="16" t="s">
        <v>4907</v>
      </c>
      <c r="E441" s="16" t="s">
        <v>385</v>
      </c>
      <c r="F441" s="16" t="s">
        <v>524</v>
      </c>
      <c r="G441" s="16" t="s">
        <v>12</v>
      </c>
      <c r="H441" s="18"/>
    </row>
    <row r="442">
      <c r="A442" s="14">
        <v>45315.0</v>
      </c>
      <c r="B442" s="15" t="s">
        <v>4905</v>
      </c>
      <c r="C442" s="17" t="s">
        <v>4906</v>
      </c>
      <c r="D442" s="16" t="s">
        <v>4907</v>
      </c>
      <c r="E442" s="16" t="s">
        <v>465</v>
      </c>
      <c r="F442" s="16" t="s">
        <v>578</v>
      </c>
      <c r="G442" s="16" t="s">
        <v>12</v>
      </c>
      <c r="H442" s="18"/>
    </row>
    <row r="443">
      <c r="A443" s="14">
        <v>45315.0</v>
      </c>
      <c r="B443" s="15" t="s">
        <v>4908</v>
      </c>
      <c r="C443" s="17" t="s">
        <v>4909</v>
      </c>
      <c r="D443" s="16" t="s">
        <v>4910</v>
      </c>
      <c r="E443" s="16" t="s">
        <v>44</v>
      </c>
      <c r="F443" s="16" t="s">
        <v>4911</v>
      </c>
      <c r="G443" s="16" t="s">
        <v>12</v>
      </c>
      <c r="H443" s="18"/>
    </row>
    <row r="444">
      <c r="A444" s="14">
        <v>45315.0</v>
      </c>
      <c r="B444" s="15" t="s">
        <v>4908</v>
      </c>
      <c r="C444" s="17" t="s">
        <v>4909</v>
      </c>
      <c r="D444" s="16" t="s">
        <v>4912</v>
      </c>
      <c r="E444" s="16" t="s">
        <v>44</v>
      </c>
      <c r="F444" s="16" t="s">
        <v>4911</v>
      </c>
      <c r="G444" s="16" t="s">
        <v>12</v>
      </c>
      <c r="H444" s="18"/>
    </row>
    <row r="445">
      <c r="A445" s="14">
        <v>45315.0</v>
      </c>
      <c r="B445" s="15" t="s">
        <v>4908</v>
      </c>
      <c r="C445" s="17" t="s">
        <v>4909</v>
      </c>
      <c r="D445" s="16" t="s">
        <v>4913</v>
      </c>
      <c r="E445" s="16" t="s">
        <v>44</v>
      </c>
      <c r="F445" s="16" t="s">
        <v>4911</v>
      </c>
      <c r="G445" s="16" t="s">
        <v>12</v>
      </c>
      <c r="H445" s="18"/>
    </row>
    <row r="446">
      <c r="A446" s="14">
        <v>45315.0</v>
      </c>
      <c r="B446" s="15" t="s">
        <v>4914</v>
      </c>
      <c r="C446" s="17" t="s">
        <v>4227</v>
      </c>
      <c r="D446" s="16" t="s">
        <v>4228</v>
      </c>
      <c r="E446" s="16" t="s">
        <v>279</v>
      </c>
      <c r="F446" s="16" t="s">
        <v>1360</v>
      </c>
      <c r="G446" s="16" t="s">
        <v>12</v>
      </c>
      <c r="H446" s="18"/>
    </row>
    <row r="447">
      <c r="A447" s="14">
        <v>45315.0</v>
      </c>
      <c r="B447" s="15" t="s">
        <v>4915</v>
      </c>
      <c r="C447" s="17" t="s">
        <v>4916</v>
      </c>
      <c r="D447" s="16" t="s">
        <v>825</v>
      </c>
      <c r="E447" s="16" t="s">
        <v>44</v>
      </c>
      <c r="F447" s="16" t="s">
        <v>4917</v>
      </c>
      <c r="G447" s="16" t="s">
        <v>12</v>
      </c>
      <c r="H447" s="18"/>
    </row>
    <row r="448">
      <c r="A448" s="14">
        <v>45315.0</v>
      </c>
      <c r="B448" s="15" t="s">
        <v>4918</v>
      </c>
      <c r="C448" s="22" t="s">
        <v>4919</v>
      </c>
      <c r="D448" s="16" t="s">
        <v>4920</v>
      </c>
      <c r="E448" s="16" t="s">
        <v>2880</v>
      </c>
      <c r="F448" s="16" t="s">
        <v>133</v>
      </c>
      <c r="G448" s="16" t="s">
        <v>17</v>
      </c>
      <c r="H448" s="18"/>
    </row>
    <row r="449">
      <c r="A449" s="14">
        <v>45315.0</v>
      </c>
      <c r="B449" s="15" t="s">
        <v>4921</v>
      </c>
      <c r="C449" s="24" t="s">
        <v>4922</v>
      </c>
      <c r="D449" s="16" t="s">
        <v>4709</v>
      </c>
      <c r="E449" s="16" t="s">
        <v>44</v>
      </c>
      <c r="F449" s="16" t="s">
        <v>4923</v>
      </c>
      <c r="G449" s="16" t="s">
        <v>17</v>
      </c>
      <c r="H449" s="18"/>
    </row>
    <row r="450">
      <c r="A450" s="14">
        <v>45315.0</v>
      </c>
      <c r="B450" s="15" t="s">
        <v>4924</v>
      </c>
      <c r="C450" s="17" t="s">
        <v>4925</v>
      </c>
      <c r="D450" s="16" t="s">
        <v>4395</v>
      </c>
      <c r="E450" s="16" t="s">
        <v>47</v>
      </c>
      <c r="F450" s="16" t="s">
        <v>4572</v>
      </c>
      <c r="G450" s="16" t="s">
        <v>84</v>
      </c>
      <c r="H450" s="18"/>
    </row>
    <row r="451">
      <c r="A451" s="14">
        <v>45315.0</v>
      </c>
      <c r="B451" s="15" t="s">
        <v>4926</v>
      </c>
      <c r="C451" s="17" t="s">
        <v>4927</v>
      </c>
      <c r="D451" s="16" t="s">
        <v>4910</v>
      </c>
      <c r="E451" s="16" t="s">
        <v>4431</v>
      </c>
      <c r="F451" s="16" t="s">
        <v>4033</v>
      </c>
      <c r="G451" s="16" t="s">
        <v>12</v>
      </c>
      <c r="H451" s="18"/>
    </row>
    <row r="452">
      <c r="A452" s="14">
        <v>45315.0</v>
      </c>
      <c r="B452" s="15" t="s">
        <v>4928</v>
      </c>
      <c r="C452" s="17" t="s">
        <v>4929</v>
      </c>
      <c r="D452" s="16" t="s">
        <v>167</v>
      </c>
      <c r="E452" s="16" t="s">
        <v>44</v>
      </c>
      <c r="F452" s="16" t="s">
        <v>4930</v>
      </c>
      <c r="G452" s="16" t="s">
        <v>12</v>
      </c>
      <c r="H452" s="18"/>
    </row>
    <row r="453">
      <c r="A453" s="14">
        <v>45315.0</v>
      </c>
      <c r="B453" s="15" t="s">
        <v>4931</v>
      </c>
      <c r="C453" s="17" t="s">
        <v>4932</v>
      </c>
      <c r="D453" s="16" t="s">
        <v>4933</v>
      </c>
      <c r="E453" s="16" t="s">
        <v>3996</v>
      </c>
      <c r="F453" s="16" t="s">
        <v>4934</v>
      </c>
      <c r="G453" s="16" t="s">
        <v>84</v>
      </c>
      <c r="H453" s="18"/>
    </row>
    <row r="454">
      <c r="A454" s="14">
        <v>45315.0</v>
      </c>
      <c r="B454" s="15" t="s">
        <v>4935</v>
      </c>
      <c r="C454" s="17" t="s">
        <v>4936</v>
      </c>
      <c r="D454" s="16" t="s">
        <v>1057</v>
      </c>
      <c r="E454" s="16" t="s">
        <v>85</v>
      </c>
      <c r="F454" s="16" t="s">
        <v>171</v>
      </c>
      <c r="G454" s="16" t="s">
        <v>12</v>
      </c>
      <c r="H454" s="18"/>
    </row>
    <row r="455">
      <c r="A455" s="14">
        <v>45316.0</v>
      </c>
      <c r="B455" s="15" t="s">
        <v>4937</v>
      </c>
      <c r="C455" s="17" t="s">
        <v>4938</v>
      </c>
      <c r="D455" s="16" t="s">
        <v>1478</v>
      </c>
      <c r="E455" s="16" t="s">
        <v>4939</v>
      </c>
      <c r="F455" s="16" t="s">
        <v>63</v>
      </c>
      <c r="G455" s="16" t="s">
        <v>12</v>
      </c>
      <c r="H455" s="18"/>
    </row>
    <row r="456">
      <c r="A456" s="14">
        <v>45316.0</v>
      </c>
      <c r="B456" s="15" t="s">
        <v>4937</v>
      </c>
      <c r="C456" s="17" t="s">
        <v>4938</v>
      </c>
      <c r="D456" s="16" t="s">
        <v>1478</v>
      </c>
      <c r="E456" s="16" t="s">
        <v>4940</v>
      </c>
      <c r="F456" s="16" t="s">
        <v>4941</v>
      </c>
      <c r="G456" s="16" t="s">
        <v>12</v>
      </c>
      <c r="H456" s="18"/>
    </row>
    <row r="457">
      <c r="A457" s="14">
        <v>45316.0</v>
      </c>
      <c r="B457" s="15" t="s">
        <v>4942</v>
      </c>
      <c r="C457" s="17" t="s">
        <v>4943</v>
      </c>
      <c r="D457" s="16" t="s">
        <v>4944</v>
      </c>
      <c r="E457" s="16" t="s">
        <v>4945</v>
      </c>
      <c r="F457" s="16" t="s">
        <v>4946</v>
      </c>
      <c r="G457" s="16" t="s">
        <v>12</v>
      </c>
      <c r="H457" s="18"/>
    </row>
    <row r="458">
      <c r="A458" s="14">
        <v>45316.0</v>
      </c>
      <c r="B458" s="15" t="s">
        <v>4942</v>
      </c>
      <c r="C458" s="17" t="s">
        <v>4943</v>
      </c>
      <c r="D458" s="16" t="s">
        <v>4944</v>
      </c>
      <c r="E458" s="16" t="s">
        <v>4947</v>
      </c>
      <c r="F458" s="16" t="s">
        <v>133</v>
      </c>
      <c r="G458" s="16" t="s">
        <v>12</v>
      </c>
      <c r="H458" s="18"/>
    </row>
    <row r="459">
      <c r="A459" s="14">
        <v>45316.0</v>
      </c>
      <c r="B459" s="15" t="s">
        <v>4948</v>
      </c>
      <c r="C459" s="17" t="s">
        <v>4949</v>
      </c>
      <c r="D459" s="16" t="s">
        <v>4950</v>
      </c>
      <c r="E459" s="16" t="s">
        <v>2032</v>
      </c>
      <c r="F459" s="16" t="s">
        <v>4951</v>
      </c>
      <c r="G459" s="16" t="s">
        <v>12</v>
      </c>
      <c r="H459" s="18"/>
    </row>
    <row r="460">
      <c r="A460" s="14">
        <v>45316.0</v>
      </c>
      <c r="B460" s="15" t="s">
        <v>4948</v>
      </c>
      <c r="C460" s="17" t="s">
        <v>4949</v>
      </c>
      <c r="D460" s="16" t="s">
        <v>4950</v>
      </c>
      <c r="E460" s="16" t="s">
        <v>426</v>
      </c>
      <c r="F460" s="16" t="s">
        <v>133</v>
      </c>
      <c r="G460" s="16" t="s">
        <v>12</v>
      </c>
      <c r="H460" s="18"/>
    </row>
    <row r="461">
      <c r="A461" s="14">
        <v>45316.0</v>
      </c>
      <c r="B461" s="15" t="s">
        <v>4952</v>
      </c>
      <c r="C461" s="17" t="s">
        <v>4341</v>
      </c>
      <c r="D461" s="16" t="s">
        <v>4228</v>
      </c>
      <c r="E461" s="16" t="s">
        <v>279</v>
      </c>
      <c r="F461" s="16" t="s">
        <v>1360</v>
      </c>
      <c r="G461" s="16" t="s">
        <v>12</v>
      </c>
      <c r="H461" s="18"/>
    </row>
    <row r="462">
      <c r="A462" s="14">
        <v>45316.0</v>
      </c>
      <c r="B462" s="15" t="s">
        <v>4953</v>
      </c>
      <c r="C462" s="17" t="s">
        <v>4954</v>
      </c>
      <c r="D462" s="16" t="s">
        <v>854</v>
      </c>
      <c r="E462" s="16" t="s">
        <v>98</v>
      </c>
      <c r="F462" s="16" t="s">
        <v>4955</v>
      </c>
      <c r="G462" s="16" t="s">
        <v>12</v>
      </c>
      <c r="H462" s="18"/>
    </row>
    <row r="463">
      <c r="A463" s="14">
        <v>45316.0</v>
      </c>
      <c r="B463" s="15" t="s">
        <v>4956</v>
      </c>
      <c r="C463" s="17" t="s">
        <v>4957</v>
      </c>
      <c r="D463" s="16" t="s">
        <v>4958</v>
      </c>
      <c r="E463" s="16" t="s">
        <v>2226</v>
      </c>
      <c r="F463" s="16" t="s">
        <v>4572</v>
      </c>
      <c r="G463" s="16" t="s">
        <v>84</v>
      </c>
      <c r="H463" s="18"/>
    </row>
    <row r="464">
      <c r="A464" s="14">
        <v>45316.0</v>
      </c>
      <c r="B464" s="15" t="s">
        <v>4959</v>
      </c>
      <c r="C464" s="17" t="s">
        <v>4960</v>
      </c>
      <c r="D464" s="16" t="s">
        <v>4663</v>
      </c>
      <c r="E464" s="16" t="s">
        <v>4096</v>
      </c>
      <c r="F464" s="16" t="s">
        <v>299</v>
      </c>
      <c r="G464" s="16" t="s">
        <v>12</v>
      </c>
      <c r="H464" s="18"/>
    </row>
    <row r="465">
      <c r="A465" s="14">
        <v>45316.0</v>
      </c>
      <c r="B465" s="15" t="s">
        <v>4961</v>
      </c>
      <c r="C465" s="17" t="s">
        <v>4962</v>
      </c>
      <c r="D465" s="16" t="s">
        <v>804</v>
      </c>
      <c r="E465" s="16" t="s">
        <v>2226</v>
      </c>
      <c r="F465" s="16" t="s">
        <v>3144</v>
      </c>
      <c r="G465" s="16" t="s">
        <v>84</v>
      </c>
      <c r="H465" s="18"/>
    </row>
    <row r="466">
      <c r="A466" s="14">
        <v>45316.0</v>
      </c>
      <c r="B466" s="15" t="s">
        <v>4963</v>
      </c>
      <c r="C466" s="17" t="s">
        <v>4964</v>
      </c>
      <c r="D466" s="16" t="s">
        <v>256</v>
      </c>
      <c r="E466" s="16" t="s">
        <v>2226</v>
      </c>
      <c r="F466" s="16" t="s">
        <v>4965</v>
      </c>
      <c r="G466" s="16" t="s">
        <v>17</v>
      </c>
      <c r="H466" s="18"/>
    </row>
    <row r="467">
      <c r="A467" s="14">
        <v>45316.0</v>
      </c>
      <c r="B467" s="15" t="s">
        <v>4966</v>
      </c>
      <c r="C467" s="17" t="s">
        <v>4967</v>
      </c>
      <c r="D467" s="16" t="s">
        <v>804</v>
      </c>
      <c r="E467" s="16" t="s">
        <v>1377</v>
      </c>
      <c r="F467" s="16" t="s">
        <v>4968</v>
      </c>
      <c r="G467" s="16" t="s">
        <v>17</v>
      </c>
      <c r="H467" s="18"/>
    </row>
    <row r="468">
      <c r="A468" s="14">
        <v>45316.0</v>
      </c>
      <c r="B468" s="15" t="s">
        <v>4966</v>
      </c>
      <c r="C468" s="17" t="s">
        <v>4967</v>
      </c>
      <c r="D468" s="16" t="s">
        <v>804</v>
      </c>
      <c r="E468" s="16" t="s">
        <v>4969</v>
      </c>
      <c r="F468" s="16" t="s">
        <v>4970</v>
      </c>
      <c r="G468" s="16" t="s">
        <v>12</v>
      </c>
      <c r="H468" s="18"/>
    </row>
    <row r="469">
      <c r="A469" s="14">
        <v>45316.0</v>
      </c>
      <c r="B469" s="15" t="s">
        <v>4971</v>
      </c>
      <c r="C469" s="17" t="s">
        <v>4972</v>
      </c>
      <c r="D469" s="16" t="s">
        <v>4933</v>
      </c>
      <c r="E469" s="16" t="s">
        <v>44</v>
      </c>
      <c r="F469" s="16" t="s">
        <v>83</v>
      </c>
      <c r="G469" s="16" t="s">
        <v>84</v>
      </c>
      <c r="H469" s="18"/>
    </row>
    <row r="470">
      <c r="A470" s="14">
        <v>45317.0</v>
      </c>
      <c r="B470" s="15" t="s">
        <v>4973</v>
      </c>
      <c r="C470" s="17" t="s">
        <v>4974</v>
      </c>
      <c r="D470" s="16" t="s">
        <v>854</v>
      </c>
      <c r="E470" s="16" t="s">
        <v>2063</v>
      </c>
      <c r="F470" s="16" t="s">
        <v>63</v>
      </c>
      <c r="G470" s="16" t="s">
        <v>12</v>
      </c>
      <c r="H470" s="18"/>
    </row>
    <row r="471">
      <c r="A471" s="14">
        <v>45317.0</v>
      </c>
      <c r="B471" s="15" t="s">
        <v>4975</v>
      </c>
      <c r="C471" s="17" t="s">
        <v>4976</v>
      </c>
      <c r="D471" s="16" t="s">
        <v>4958</v>
      </c>
      <c r="E471" s="16" t="s">
        <v>46</v>
      </c>
      <c r="F471" s="16" t="s">
        <v>133</v>
      </c>
      <c r="G471" s="16" t="s">
        <v>12</v>
      </c>
      <c r="H471" s="18"/>
    </row>
    <row r="472">
      <c r="A472" s="14">
        <v>45317.0</v>
      </c>
      <c r="B472" s="15" t="s">
        <v>4977</v>
      </c>
      <c r="C472" s="17" t="s">
        <v>4978</v>
      </c>
      <c r="D472" s="16" t="s">
        <v>1465</v>
      </c>
      <c r="E472" s="16" t="s">
        <v>4979</v>
      </c>
      <c r="F472" s="16" t="s">
        <v>105</v>
      </c>
      <c r="G472" s="16" t="s">
        <v>12</v>
      </c>
      <c r="H472" s="18"/>
    </row>
    <row r="473">
      <c r="A473" s="14">
        <v>45317.0</v>
      </c>
      <c r="B473" s="15" t="s">
        <v>4977</v>
      </c>
      <c r="C473" s="17" t="s">
        <v>4978</v>
      </c>
      <c r="D473" s="16" t="s">
        <v>1465</v>
      </c>
      <c r="E473" s="18"/>
      <c r="F473" s="16" t="s">
        <v>4980</v>
      </c>
      <c r="G473" s="16" t="s">
        <v>12</v>
      </c>
      <c r="H473" s="16" t="s">
        <v>44</v>
      </c>
    </row>
    <row r="474">
      <c r="A474" s="14">
        <v>45317.0</v>
      </c>
      <c r="B474" s="15" t="s">
        <v>4981</v>
      </c>
      <c r="C474" s="17" t="s">
        <v>4982</v>
      </c>
      <c r="D474" s="16" t="s">
        <v>1613</v>
      </c>
      <c r="E474" s="16" t="s">
        <v>1914</v>
      </c>
      <c r="F474" s="16" t="s">
        <v>4983</v>
      </c>
      <c r="G474" s="16" t="s">
        <v>12</v>
      </c>
      <c r="H474" s="18"/>
    </row>
    <row r="475">
      <c r="A475" s="14">
        <v>45317.0</v>
      </c>
      <c r="B475" s="15" t="s">
        <v>4981</v>
      </c>
      <c r="C475" s="17" t="s">
        <v>4982</v>
      </c>
      <c r="D475" s="16" t="s">
        <v>1613</v>
      </c>
      <c r="E475" s="16" t="s">
        <v>4984</v>
      </c>
      <c r="F475" s="16" t="s">
        <v>4985</v>
      </c>
      <c r="G475" s="16" t="s">
        <v>12</v>
      </c>
      <c r="H475" s="18"/>
    </row>
    <row r="476">
      <c r="A476" s="14">
        <v>45317.0</v>
      </c>
      <c r="B476" s="15" t="s">
        <v>4986</v>
      </c>
      <c r="C476" s="17" t="s">
        <v>4987</v>
      </c>
      <c r="D476" s="16" t="s">
        <v>4599</v>
      </c>
      <c r="E476" s="16" t="s">
        <v>3095</v>
      </c>
      <c r="F476" s="16" t="s">
        <v>133</v>
      </c>
      <c r="G476" s="16" t="s">
        <v>12</v>
      </c>
      <c r="H476" s="18"/>
    </row>
    <row r="477">
      <c r="A477" s="14">
        <v>45317.0</v>
      </c>
      <c r="B477" s="15" t="s">
        <v>4986</v>
      </c>
      <c r="C477" s="17" t="s">
        <v>4987</v>
      </c>
      <c r="D477" s="16" t="s">
        <v>4599</v>
      </c>
      <c r="E477" s="16" t="s">
        <v>4988</v>
      </c>
      <c r="F477" s="16" t="s">
        <v>4989</v>
      </c>
      <c r="G477" s="16" t="s">
        <v>12</v>
      </c>
      <c r="H477" s="18"/>
    </row>
    <row r="478">
      <c r="A478" s="14">
        <v>45317.0</v>
      </c>
      <c r="B478" s="15" t="s">
        <v>4986</v>
      </c>
      <c r="C478" s="17" t="s">
        <v>4987</v>
      </c>
      <c r="D478" s="16" t="s">
        <v>4599</v>
      </c>
      <c r="E478" s="16" t="s">
        <v>4990</v>
      </c>
      <c r="F478" s="16" t="s">
        <v>4989</v>
      </c>
      <c r="G478" s="16" t="s">
        <v>12</v>
      </c>
      <c r="H478" s="18"/>
    </row>
    <row r="479">
      <c r="A479" s="14">
        <v>45317.0</v>
      </c>
      <c r="B479" s="15" t="s">
        <v>4991</v>
      </c>
      <c r="C479" s="17" t="s">
        <v>4992</v>
      </c>
      <c r="D479" s="16" t="s">
        <v>4993</v>
      </c>
      <c r="E479" s="16" t="s">
        <v>385</v>
      </c>
      <c r="F479" s="16" t="s">
        <v>530</v>
      </c>
      <c r="G479" s="16" t="s">
        <v>12</v>
      </c>
      <c r="H479" s="18"/>
    </row>
    <row r="480">
      <c r="A480" s="14">
        <v>45317.0</v>
      </c>
      <c r="B480" s="15" t="s">
        <v>4994</v>
      </c>
      <c r="C480" s="17" t="s">
        <v>4995</v>
      </c>
      <c r="D480" s="16" t="s">
        <v>770</v>
      </c>
      <c r="E480" s="16" t="s">
        <v>4996</v>
      </c>
      <c r="F480" s="16" t="s">
        <v>299</v>
      </c>
      <c r="G480" s="16" t="s">
        <v>12</v>
      </c>
      <c r="H480" s="18"/>
    </row>
    <row r="481">
      <c r="A481" s="14">
        <v>45317.0</v>
      </c>
      <c r="B481" s="15" t="s">
        <v>4994</v>
      </c>
      <c r="C481" s="17" t="s">
        <v>4995</v>
      </c>
      <c r="D481" s="16" t="s">
        <v>770</v>
      </c>
      <c r="E481" s="16" t="s">
        <v>2560</v>
      </c>
      <c r="F481" s="16" t="s">
        <v>70</v>
      </c>
      <c r="G481" s="16" t="s">
        <v>12</v>
      </c>
      <c r="H481" s="18"/>
    </row>
    <row r="482">
      <c r="A482" s="14">
        <v>45317.0</v>
      </c>
      <c r="B482" s="15" t="s">
        <v>4994</v>
      </c>
      <c r="C482" s="17" t="s">
        <v>4995</v>
      </c>
      <c r="D482" s="16" t="s">
        <v>770</v>
      </c>
      <c r="E482" s="16" t="s">
        <v>47</v>
      </c>
      <c r="F482" s="16" t="s">
        <v>378</v>
      </c>
      <c r="G482" s="16" t="s">
        <v>12</v>
      </c>
      <c r="H482" s="18"/>
    </row>
    <row r="483">
      <c r="A483" s="14">
        <v>45317.0</v>
      </c>
      <c r="B483" s="15" t="s">
        <v>4997</v>
      </c>
      <c r="C483" s="17" t="s">
        <v>4998</v>
      </c>
      <c r="D483" s="16" t="s">
        <v>4289</v>
      </c>
      <c r="E483" s="16" t="s">
        <v>4999</v>
      </c>
      <c r="F483" s="16" t="s">
        <v>5000</v>
      </c>
      <c r="G483" s="16" t="s">
        <v>12</v>
      </c>
      <c r="H483" s="18"/>
    </row>
    <row r="484">
      <c r="A484" s="14">
        <v>45317.0</v>
      </c>
      <c r="B484" s="15" t="s">
        <v>5001</v>
      </c>
      <c r="C484" s="17" t="s">
        <v>5002</v>
      </c>
      <c r="D484" s="16" t="s">
        <v>5003</v>
      </c>
      <c r="E484" s="16" t="s">
        <v>141</v>
      </c>
      <c r="F484" s="16" t="s">
        <v>1097</v>
      </c>
      <c r="G484" s="16" t="s">
        <v>12</v>
      </c>
      <c r="H484" s="18"/>
    </row>
    <row r="485">
      <c r="A485" s="14">
        <v>45317.0</v>
      </c>
      <c r="B485" s="15" t="s">
        <v>5001</v>
      </c>
      <c r="C485" s="17" t="s">
        <v>5002</v>
      </c>
      <c r="D485" s="16" t="s">
        <v>5003</v>
      </c>
      <c r="E485" s="16" t="s">
        <v>2481</v>
      </c>
      <c r="F485" s="16" t="s">
        <v>5004</v>
      </c>
      <c r="G485" s="16" t="s">
        <v>12</v>
      </c>
      <c r="H485" s="18"/>
    </row>
    <row r="486">
      <c r="A486" s="14">
        <v>45317.0</v>
      </c>
      <c r="B486" s="15" t="s">
        <v>5005</v>
      </c>
      <c r="C486" s="17" t="s">
        <v>5006</v>
      </c>
      <c r="D486" s="16" t="s">
        <v>157</v>
      </c>
      <c r="E486" s="16" t="s">
        <v>4081</v>
      </c>
      <c r="F486" s="16" t="s">
        <v>61</v>
      </c>
      <c r="G486" s="16" t="s">
        <v>12</v>
      </c>
      <c r="H486" s="18"/>
    </row>
    <row r="487">
      <c r="A487" s="14">
        <v>45317.0</v>
      </c>
      <c r="B487" s="15" t="s">
        <v>5007</v>
      </c>
      <c r="C487" s="17" t="s">
        <v>5008</v>
      </c>
      <c r="D487" s="16" t="s">
        <v>4184</v>
      </c>
      <c r="E487" s="16" t="s">
        <v>4081</v>
      </c>
      <c r="F487" s="16" t="s">
        <v>61</v>
      </c>
      <c r="G487" s="16" t="s">
        <v>12</v>
      </c>
      <c r="H487" s="18"/>
    </row>
    <row r="488">
      <c r="A488" s="14">
        <v>45317.0</v>
      </c>
      <c r="B488" s="15" t="s">
        <v>5007</v>
      </c>
      <c r="C488" s="17" t="s">
        <v>5008</v>
      </c>
      <c r="D488" s="16" t="s">
        <v>4184</v>
      </c>
      <c r="E488" s="16" t="s">
        <v>1377</v>
      </c>
      <c r="F488" s="16" t="s">
        <v>299</v>
      </c>
      <c r="G488" s="16" t="s">
        <v>12</v>
      </c>
      <c r="H488" s="18"/>
    </row>
    <row r="489">
      <c r="A489" s="14">
        <v>45317.0</v>
      </c>
      <c r="B489" s="15" t="s">
        <v>5009</v>
      </c>
      <c r="C489" s="17" t="s">
        <v>5010</v>
      </c>
      <c r="D489" s="16" t="s">
        <v>5011</v>
      </c>
      <c r="E489" s="16" t="s">
        <v>743</v>
      </c>
      <c r="F489" s="16" t="s">
        <v>5012</v>
      </c>
      <c r="G489" s="16" t="s">
        <v>12</v>
      </c>
      <c r="H489" s="18"/>
    </row>
    <row r="490">
      <c r="A490" s="14">
        <v>45317.0</v>
      </c>
      <c r="B490" s="15" t="s">
        <v>5009</v>
      </c>
      <c r="C490" s="17" t="s">
        <v>5010</v>
      </c>
      <c r="D490" s="16" t="s">
        <v>5011</v>
      </c>
      <c r="E490" s="16" t="s">
        <v>587</v>
      </c>
      <c r="F490" s="16" t="s">
        <v>3982</v>
      </c>
      <c r="G490" s="16" t="s">
        <v>12</v>
      </c>
      <c r="H490" s="18"/>
    </row>
    <row r="491">
      <c r="A491" s="14">
        <v>45317.0</v>
      </c>
      <c r="B491" s="15" t="s">
        <v>5013</v>
      </c>
      <c r="C491" s="17" t="s">
        <v>5014</v>
      </c>
      <c r="D491" s="16" t="s">
        <v>4141</v>
      </c>
      <c r="E491" s="16" t="s">
        <v>4081</v>
      </c>
      <c r="F491" s="16" t="s">
        <v>67</v>
      </c>
      <c r="G491" s="16" t="s">
        <v>12</v>
      </c>
      <c r="H491" s="18"/>
    </row>
    <row r="492">
      <c r="A492" s="14">
        <v>45317.0</v>
      </c>
      <c r="B492" s="15" t="s">
        <v>5013</v>
      </c>
      <c r="C492" s="17" t="s">
        <v>5014</v>
      </c>
      <c r="D492" s="16" t="s">
        <v>4141</v>
      </c>
      <c r="E492" s="16" t="s">
        <v>279</v>
      </c>
      <c r="F492" s="16" t="s">
        <v>299</v>
      </c>
      <c r="G492" s="16" t="s">
        <v>12</v>
      </c>
      <c r="H492" s="18"/>
    </row>
    <row r="493">
      <c r="A493" s="14">
        <v>45317.0</v>
      </c>
      <c r="B493" s="15" t="s">
        <v>5015</v>
      </c>
      <c r="C493" s="17" t="s">
        <v>5016</v>
      </c>
      <c r="D493" s="16" t="s">
        <v>5017</v>
      </c>
      <c r="E493" s="16" t="s">
        <v>279</v>
      </c>
      <c r="F493" s="16" t="s">
        <v>299</v>
      </c>
      <c r="G493" s="16" t="s">
        <v>12</v>
      </c>
      <c r="H493" s="18"/>
    </row>
    <row r="494">
      <c r="A494" s="14">
        <v>45317.0</v>
      </c>
      <c r="B494" s="15" t="s">
        <v>5018</v>
      </c>
      <c r="C494" s="17" t="s">
        <v>5019</v>
      </c>
      <c r="D494" s="16" t="s">
        <v>856</v>
      </c>
      <c r="E494" s="16" t="s">
        <v>5020</v>
      </c>
      <c r="F494" s="16" t="s">
        <v>164</v>
      </c>
      <c r="G494" s="16" t="s">
        <v>12</v>
      </c>
      <c r="H494" s="18"/>
    </row>
    <row r="495">
      <c r="A495" s="14">
        <v>45317.0</v>
      </c>
      <c r="B495" s="15" t="s">
        <v>5018</v>
      </c>
      <c r="C495" s="17" t="s">
        <v>5019</v>
      </c>
      <c r="D495" s="16" t="s">
        <v>856</v>
      </c>
      <c r="E495" s="16" t="s">
        <v>338</v>
      </c>
      <c r="F495" s="16" t="s">
        <v>386</v>
      </c>
      <c r="G495" s="16" t="s">
        <v>84</v>
      </c>
      <c r="H495" s="18"/>
    </row>
    <row r="496">
      <c r="A496" s="14">
        <v>45317.0</v>
      </c>
      <c r="B496" s="15" t="s">
        <v>5018</v>
      </c>
      <c r="C496" s="17" t="s">
        <v>5019</v>
      </c>
      <c r="D496" s="16" t="s">
        <v>856</v>
      </c>
      <c r="E496" s="16" t="s">
        <v>4081</v>
      </c>
      <c r="F496" s="16" t="s">
        <v>5021</v>
      </c>
      <c r="G496" s="16" t="s">
        <v>12</v>
      </c>
      <c r="H496" s="18"/>
    </row>
    <row r="497">
      <c r="A497" s="14">
        <v>45317.0</v>
      </c>
      <c r="B497" s="15" t="s">
        <v>5022</v>
      </c>
      <c r="C497" s="17" t="s">
        <v>5023</v>
      </c>
      <c r="D497" s="16" t="s">
        <v>4190</v>
      </c>
      <c r="E497" s="16" t="s">
        <v>5024</v>
      </c>
      <c r="F497" s="16" t="s">
        <v>5025</v>
      </c>
      <c r="G497" s="16" t="s">
        <v>12</v>
      </c>
      <c r="H497" s="18"/>
    </row>
    <row r="498">
      <c r="A498" s="14">
        <v>45319.0</v>
      </c>
      <c r="B498" s="15" t="s">
        <v>5026</v>
      </c>
      <c r="C498" s="17" t="s">
        <v>5027</v>
      </c>
      <c r="D498" s="16" t="s">
        <v>4958</v>
      </c>
      <c r="E498" s="16" t="s">
        <v>47</v>
      </c>
      <c r="F498" s="16" t="s">
        <v>3144</v>
      </c>
      <c r="G498" s="16" t="s">
        <v>84</v>
      </c>
      <c r="H498" s="18"/>
    </row>
    <row r="499">
      <c r="A499" s="14">
        <v>45319.0</v>
      </c>
      <c r="B499" s="15" t="s">
        <v>5026</v>
      </c>
      <c r="C499" s="17" t="s">
        <v>5027</v>
      </c>
      <c r="D499" s="16" t="s">
        <v>4958</v>
      </c>
      <c r="E499" s="16" t="s">
        <v>141</v>
      </c>
      <c r="F499" s="16" t="s">
        <v>5028</v>
      </c>
      <c r="G499" s="16" t="s">
        <v>84</v>
      </c>
      <c r="H499" s="18"/>
    </row>
    <row r="500">
      <c r="A500" s="14">
        <v>45319.0</v>
      </c>
      <c r="B500" s="15" t="s">
        <v>5029</v>
      </c>
      <c r="C500" s="17" t="s">
        <v>5030</v>
      </c>
      <c r="D500" s="16" t="s">
        <v>4546</v>
      </c>
      <c r="E500" s="16" t="s">
        <v>47</v>
      </c>
      <c r="F500" s="16" t="s">
        <v>4335</v>
      </c>
      <c r="G500" s="16" t="s">
        <v>12</v>
      </c>
      <c r="H500" s="18"/>
    </row>
    <row r="501">
      <c r="A501" s="14">
        <v>45319.0</v>
      </c>
      <c r="B501" s="15" t="s">
        <v>5029</v>
      </c>
      <c r="C501" s="17" t="s">
        <v>5030</v>
      </c>
      <c r="D501" s="16" t="s">
        <v>4546</v>
      </c>
      <c r="E501" s="16" t="s">
        <v>98</v>
      </c>
      <c r="F501" s="16" t="s">
        <v>5031</v>
      </c>
      <c r="G501" s="16" t="s">
        <v>84</v>
      </c>
      <c r="H501" s="18"/>
    </row>
    <row r="502">
      <c r="A502" s="14">
        <v>45319.0</v>
      </c>
      <c r="B502" s="15" t="s">
        <v>5032</v>
      </c>
      <c r="C502" s="24" t="s">
        <v>5033</v>
      </c>
      <c r="D502" s="16" t="s">
        <v>5034</v>
      </c>
      <c r="E502" s="16" t="s">
        <v>47</v>
      </c>
      <c r="F502" s="16" t="s">
        <v>4325</v>
      </c>
      <c r="G502" s="16" t="s">
        <v>12</v>
      </c>
      <c r="H502" s="18"/>
    </row>
    <row r="503">
      <c r="A503" s="14">
        <v>45320.0</v>
      </c>
      <c r="B503" s="15" t="s">
        <v>5035</v>
      </c>
      <c r="C503" s="17" t="s">
        <v>5036</v>
      </c>
      <c r="D503" s="16" t="s">
        <v>4479</v>
      </c>
      <c r="E503" s="16" t="s">
        <v>5037</v>
      </c>
      <c r="F503" s="16" t="s">
        <v>1046</v>
      </c>
      <c r="G503" s="16" t="s">
        <v>12</v>
      </c>
      <c r="H503" s="18"/>
    </row>
    <row r="504">
      <c r="A504" s="14">
        <v>45320.0</v>
      </c>
      <c r="B504" s="15" t="s">
        <v>5038</v>
      </c>
      <c r="C504" s="19" t="s">
        <v>5039</v>
      </c>
      <c r="D504" s="16" t="s">
        <v>5034</v>
      </c>
      <c r="E504" s="18"/>
      <c r="F504" s="16" t="s">
        <v>63</v>
      </c>
      <c r="G504" s="16" t="s">
        <v>12</v>
      </c>
      <c r="H504" s="16" t="s">
        <v>46</v>
      </c>
    </row>
    <row r="505">
      <c r="A505" s="14">
        <v>45320.0</v>
      </c>
      <c r="B505" s="15" t="s">
        <v>5040</v>
      </c>
      <c r="C505" s="17" t="s">
        <v>5041</v>
      </c>
      <c r="D505" s="16" t="s">
        <v>5042</v>
      </c>
      <c r="E505" s="16" t="s">
        <v>5043</v>
      </c>
      <c r="F505" s="16" t="s">
        <v>4550</v>
      </c>
      <c r="G505" s="16" t="s">
        <v>12</v>
      </c>
      <c r="H505" s="18"/>
    </row>
    <row r="506">
      <c r="A506" s="14">
        <v>45320.0</v>
      </c>
      <c r="B506" s="15" t="s">
        <v>5040</v>
      </c>
      <c r="C506" s="17" t="s">
        <v>5041</v>
      </c>
      <c r="D506" s="16" t="s">
        <v>5042</v>
      </c>
      <c r="E506" s="16" t="s">
        <v>2554</v>
      </c>
      <c r="F506" s="16" t="s">
        <v>5044</v>
      </c>
      <c r="G506" s="16" t="s">
        <v>12</v>
      </c>
      <c r="H506" s="18"/>
    </row>
    <row r="507">
      <c r="A507" s="14">
        <v>45320.0</v>
      </c>
      <c r="B507" s="15" t="s">
        <v>5045</v>
      </c>
      <c r="C507" s="17" t="s">
        <v>5046</v>
      </c>
      <c r="D507" s="16" t="s">
        <v>5047</v>
      </c>
      <c r="E507" s="18"/>
      <c r="F507" s="16" t="s">
        <v>4594</v>
      </c>
      <c r="G507" s="16" t="s">
        <v>12</v>
      </c>
      <c r="H507" s="16" t="s">
        <v>44</v>
      </c>
    </row>
    <row r="508">
      <c r="A508" s="14">
        <v>45320.0</v>
      </c>
      <c r="B508" s="15" t="s">
        <v>5045</v>
      </c>
      <c r="C508" s="17" t="s">
        <v>5046</v>
      </c>
      <c r="D508" s="16" t="s">
        <v>5047</v>
      </c>
      <c r="E508" s="16" t="s">
        <v>3114</v>
      </c>
      <c r="F508" s="16" t="s">
        <v>5021</v>
      </c>
      <c r="G508" s="16" t="s">
        <v>12</v>
      </c>
      <c r="H508" s="18"/>
    </row>
    <row r="509">
      <c r="A509" s="14">
        <v>45320.0</v>
      </c>
      <c r="B509" s="15" t="s">
        <v>5048</v>
      </c>
      <c r="C509" s="17" t="s">
        <v>5049</v>
      </c>
      <c r="D509" s="16" t="s">
        <v>1478</v>
      </c>
      <c r="E509" s="16" t="s">
        <v>5050</v>
      </c>
      <c r="F509" s="16" t="s">
        <v>31</v>
      </c>
      <c r="G509" s="16" t="s">
        <v>12</v>
      </c>
      <c r="H509" s="18"/>
    </row>
    <row r="510">
      <c r="A510" s="14">
        <v>45320.0</v>
      </c>
      <c r="B510" s="15" t="s">
        <v>5051</v>
      </c>
      <c r="C510" s="22" t="s">
        <v>5052</v>
      </c>
      <c r="D510" s="16" t="s">
        <v>5053</v>
      </c>
      <c r="E510" s="16" t="s">
        <v>2880</v>
      </c>
      <c r="F510" s="16" t="s">
        <v>5054</v>
      </c>
      <c r="G510" s="16" t="s">
        <v>17</v>
      </c>
      <c r="H510" s="18"/>
    </row>
    <row r="511">
      <c r="A511" s="14">
        <v>45320.0</v>
      </c>
      <c r="B511" s="15" t="s">
        <v>5055</v>
      </c>
      <c r="C511" s="17" t="s">
        <v>5056</v>
      </c>
      <c r="D511" s="16" t="s">
        <v>5057</v>
      </c>
      <c r="E511" s="16" t="s">
        <v>141</v>
      </c>
      <c r="F511" s="16" t="s">
        <v>5058</v>
      </c>
      <c r="G511" s="16" t="s">
        <v>12</v>
      </c>
      <c r="H511" s="18"/>
    </row>
    <row r="512">
      <c r="A512" s="14">
        <v>45320.0</v>
      </c>
      <c r="B512" s="15" t="s">
        <v>5059</v>
      </c>
      <c r="C512" s="17" t="s">
        <v>5060</v>
      </c>
      <c r="D512" s="16" t="s">
        <v>4644</v>
      </c>
      <c r="E512" s="16" t="s">
        <v>5061</v>
      </c>
      <c r="F512" s="16" t="s">
        <v>1046</v>
      </c>
      <c r="G512" s="16" t="s">
        <v>12</v>
      </c>
      <c r="H512" s="18"/>
    </row>
    <row r="513">
      <c r="A513" s="14">
        <v>45320.0</v>
      </c>
      <c r="B513" s="15" t="s">
        <v>5059</v>
      </c>
      <c r="C513" s="17" t="s">
        <v>5060</v>
      </c>
      <c r="D513" s="16" t="s">
        <v>4644</v>
      </c>
      <c r="E513" s="16" t="s">
        <v>1377</v>
      </c>
      <c r="F513" s="16" t="s">
        <v>299</v>
      </c>
      <c r="G513" s="16" t="s">
        <v>12</v>
      </c>
      <c r="H513" s="18"/>
    </row>
    <row r="514">
      <c r="A514" s="14">
        <v>45320.0</v>
      </c>
      <c r="B514" s="15" t="s">
        <v>5062</v>
      </c>
      <c r="C514" s="17" t="s">
        <v>5063</v>
      </c>
      <c r="D514" s="16" t="s">
        <v>5064</v>
      </c>
      <c r="E514" s="16" t="s">
        <v>2032</v>
      </c>
      <c r="F514" s="16" t="s">
        <v>67</v>
      </c>
      <c r="G514" s="16" t="s">
        <v>12</v>
      </c>
      <c r="H514" s="18"/>
    </row>
    <row r="515">
      <c r="A515" s="14">
        <v>45320.0</v>
      </c>
      <c r="B515" s="15" t="s">
        <v>5062</v>
      </c>
      <c r="C515" s="17" t="s">
        <v>5063</v>
      </c>
      <c r="D515" s="16" t="s">
        <v>5064</v>
      </c>
      <c r="E515" s="16" t="s">
        <v>46</v>
      </c>
      <c r="F515" s="16" t="s">
        <v>133</v>
      </c>
      <c r="G515" s="16" t="s">
        <v>12</v>
      </c>
      <c r="H515" s="18"/>
    </row>
    <row r="516">
      <c r="A516" s="14">
        <v>45320.0</v>
      </c>
      <c r="B516" s="15" t="s">
        <v>5065</v>
      </c>
      <c r="C516" s="17" t="s">
        <v>5066</v>
      </c>
      <c r="D516" s="16" t="s">
        <v>854</v>
      </c>
      <c r="E516" s="16" t="s">
        <v>44</v>
      </c>
      <c r="F516" s="16" t="s">
        <v>4362</v>
      </c>
      <c r="G516" s="16" t="s">
        <v>12</v>
      </c>
      <c r="H516" s="18"/>
    </row>
    <row r="517">
      <c r="A517" s="14">
        <v>45320.0</v>
      </c>
      <c r="B517" s="15" t="s">
        <v>5065</v>
      </c>
      <c r="C517" s="17" t="s">
        <v>5066</v>
      </c>
      <c r="D517" s="16" t="s">
        <v>854</v>
      </c>
      <c r="E517" s="16" t="s">
        <v>47</v>
      </c>
      <c r="F517" s="16" t="s">
        <v>133</v>
      </c>
      <c r="G517" s="16" t="s">
        <v>12</v>
      </c>
      <c r="H517" s="18"/>
    </row>
    <row r="518">
      <c r="A518" s="14">
        <v>45320.0</v>
      </c>
      <c r="B518" s="15" t="s">
        <v>5065</v>
      </c>
      <c r="C518" s="17" t="s">
        <v>5066</v>
      </c>
      <c r="D518" s="16" t="s">
        <v>854</v>
      </c>
      <c r="E518" s="16" t="s">
        <v>1049</v>
      </c>
      <c r="F518" s="16" t="s">
        <v>70</v>
      </c>
      <c r="G518" s="16" t="s">
        <v>12</v>
      </c>
      <c r="H518" s="18"/>
    </row>
    <row r="519">
      <c r="A519" s="14">
        <v>45320.0</v>
      </c>
      <c r="B519" s="15" t="s">
        <v>5067</v>
      </c>
      <c r="C519" s="17" t="s">
        <v>5068</v>
      </c>
      <c r="D519" s="16" t="s">
        <v>4762</v>
      </c>
      <c r="E519" s="16" t="s">
        <v>468</v>
      </c>
      <c r="F519" s="16" t="s">
        <v>5069</v>
      </c>
      <c r="G519" s="16" t="s">
        <v>84</v>
      </c>
      <c r="H519" s="18"/>
    </row>
    <row r="520">
      <c r="A520" s="14">
        <v>45320.0</v>
      </c>
      <c r="B520" s="15" t="s">
        <v>5070</v>
      </c>
      <c r="C520" s="17" t="s">
        <v>5071</v>
      </c>
      <c r="D520" s="16" t="s">
        <v>5072</v>
      </c>
      <c r="E520" s="16" t="s">
        <v>1377</v>
      </c>
      <c r="F520" s="16" t="s">
        <v>299</v>
      </c>
      <c r="G520" s="16" t="s">
        <v>12</v>
      </c>
      <c r="H520" s="18"/>
    </row>
    <row r="521">
      <c r="A521" s="14">
        <v>45320.0</v>
      </c>
      <c r="B521" s="15" t="s">
        <v>5073</v>
      </c>
      <c r="C521" s="17" t="s">
        <v>5074</v>
      </c>
      <c r="D521" s="16" t="s">
        <v>1478</v>
      </c>
      <c r="E521" s="16" t="s">
        <v>5075</v>
      </c>
      <c r="F521" s="16" t="s">
        <v>133</v>
      </c>
      <c r="G521" s="16" t="s">
        <v>12</v>
      </c>
      <c r="H521" s="18"/>
    </row>
    <row r="522">
      <c r="A522" s="14">
        <v>45320.0</v>
      </c>
      <c r="B522" s="15" t="s">
        <v>5073</v>
      </c>
      <c r="C522" s="17" t="s">
        <v>5074</v>
      </c>
      <c r="D522" s="16" t="s">
        <v>1478</v>
      </c>
      <c r="E522" s="16" t="s">
        <v>4204</v>
      </c>
      <c r="F522" s="16" t="s">
        <v>309</v>
      </c>
      <c r="G522" s="16" t="s">
        <v>12</v>
      </c>
      <c r="H522" s="18"/>
    </row>
    <row r="523">
      <c r="A523" s="14">
        <v>45320.0</v>
      </c>
      <c r="B523" s="15" t="s">
        <v>5076</v>
      </c>
      <c r="C523" s="17" t="s">
        <v>5077</v>
      </c>
      <c r="D523" s="16" t="s">
        <v>4141</v>
      </c>
      <c r="E523" s="16" t="s">
        <v>44</v>
      </c>
      <c r="F523" s="16" t="s">
        <v>164</v>
      </c>
      <c r="G523" s="16" t="s">
        <v>12</v>
      </c>
      <c r="H523" s="18"/>
    </row>
    <row r="524">
      <c r="A524" s="14">
        <v>45320.0</v>
      </c>
      <c r="B524" s="15" t="s">
        <v>5076</v>
      </c>
      <c r="C524" s="17" t="s">
        <v>5077</v>
      </c>
      <c r="D524" s="16" t="s">
        <v>4313</v>
      </c>
      <c r="E524" s="16" t="s">
        <v>44</v>
      </c>
      <c r="F524" s="16" t="s">
        <v>164</v>
      </c>
      <c r="G524" s="16" t="s">
        <v>12</v>
      </c>
      <c r="H524" s="18"/>
    </row>
    <row r="525">
      <c r="A525" s="14">
        <v>45320.0</v>
      </c>
      <c r="B525" s="15" t="s">
        <v>5076</v>
      </c>
      <c r="C525" s="17" t="s">
        <v>5077</v>
      </c>
      <c r="D525" s="16" t="s">
        <v>5078</v>
      </c>
      <c r="E525" s="16" t="s">
        <v>5079</v>
      </c>
      <c r="F525" s="16" t="s">
        <v>5080</v>
      </c>
      <c r="G525" s="16" t="s">
        <v>84</v>
      </c>
      <c r="H525" s="18"/>
    </row>
    <row r="526">
      <c r="A526" s="14">
        <v>45320.0</v>
      </c>
      <c r="B526" s="15" t="s">
        <v>5081</v>
      </c>
      <c r="C526" s="17" t="s">
        <v>5082</v>
      </c>
      <c r="D526" s="16" t="s">
        <v>4411</v>
      </c>
      <c r="E526" s="16" t="s">
        <v>5083</v>
      </c>
      <c r="F526" s="16" t="s">
        <v>5084</v>
      </c>
      <c r="G526" s="16" t="s">
        <v>12</v>
      </c>
      <c r="H526" s="18"/>
    </row>
    <row r="527">
      <c r="A527" s="14">
        <v>45321.0</v>
      </c>
      <c r="B527" s="15" t="s">
        <v>5085</v>
      </c>
      <c r="C527" s="17" t="s">
        <v>5086</v>
      </c>
      <c r="D527" s="16" t="s">
        <v>4179</v>
      </c>
      <c r="E527" s="16" t="s">
        <v>5087</v>
      </c>
      <c r="F527" s="16" t="s">
        <v>753</v>
      </c>
      <c r="G527" s="16" t="s">
        <v>12</v>
      </c>
      <c r="H527" s="18"/>
    </row>
    <row r="528">
      <c r="A528" s="14">
        <v>45321.0</v>
      </c>
      <c r="B528" s="15" t="s">
        <v>5088</v>
      </c>
      <c r="C528" s="17" t="s">
        <v>5089</v>
      </c>
      <c r="D528" s="16" t="s">
        <v>5090</v>
      </c>
      <c r="E528" s="16" t="s">
        <v>5091</v>
      </c>
      <c r="F528" s="16" t="s">
        <v>5092</v>
      </c>
      <c r="G528" s="16" t="s">
        <v>12</v>
      </c>
      <c r="H528" s="18"/>
    </row>
    <row r="529">
      <c r="A529" s="14">
        <v>45321.0</v>
      </c>
      <c r="B529" s="15" t="s">
        <v>5093</v>
      </c>
      <c r="C529" s="17" t="s">
        <v>5094</v>
      </c>
      <c r="D529" s="16" t="s">
        <v>4009</v>
      </c>
      <c r="E529" s="18"/>
      <c r="F529" s="16" t="s">
        <v>164</v>
      </c>
      <c r="G529" s="16" t="s">
        <v>12</v>
      </c>
      <c r="H529" s="16" t="s">
        <v>2226</v>
      </c>
    </row>
    <row r="530">
      <c r="A530" s="14">
        <v>45321.0</v>
      </c>
      <c r="B530" s="15" t="s">
        <v>5093</v>
      </c>
      <c r="C530" s="17" t="s">
        <v>5094</v>
      </c>
      <c r="D530" s="16" t="s">
        <v>4009</v>
      </c>
      <c r="E530" s="16" t="s">
        <v>4945</v>
      </c>
      <c r="F530" s="16" t="s">
        <v>70</v>
      </c>
      <c r="G530" s="16" t="s">
        <v>12</v>
      </c>
      <c r="H530" s="18"/>
    </row>
    <row r="531">
      <c r="A531" s="14">
        <v>45321.0</v>
      </c>
      <c r="B531" s="15" t="s">
        <v>5095</v>
      </c>
      <c r="C531" s="17" t="s">
        <v>5096</v>
      </c>
      <c r="D531" s="16" t="s">
        <v>5097</v>
      </c>
      <c r="E531" s="16" t="s">
        <v>5098</v>
      </c>
      <c r="F531" s="16" t="s">
        <v>4946</v>
      </c>
      <c r="G531" s="16" t="s">
        <v>12</v>
      </c>
      <c r="H531" s="18"/>
    </row>
    <row r="532">
      <c r="A532" s="14">
        <v>45321.0</v>
      </c>
      <c r="B532" s="15" t="s">
        <v>5099</v>
      </c>
      <c r="C532" s="17" t="s">
        <v>5100</v>
      </c>
      <c r="D532" s="16" t="s">
        <v>5034</v>
      </c>
      <c r="E532" s="16" t="s">
        <v>5101</v>
      </c>
      <c r="F532" s="16" t="s">
        <v>1046</v>
      </c>
      <c r="G532" s="16" t="s">
        <v>12</v>
      </c>
      <c r="H532" s="18"/>
    </row>
    <row r="533">
      <c r="A533" s="14">
        <v>45321.0</v>
      </c>
      <c r="B533" s="15" t="s">
        <v>5099</v>
      </c>
      <c r="C533" s="17" t="s">
        <v>5100</v>
      </c>
      <c r="D533" s="16" t="s">
        <v>5034</v>
      </c>
      <c r="E533" s="16" t="s">
        <v>47</v>
      </c>
      <c r="F533" s="16" t="s">
        <v>530</v>
      </c>
      <c r="G533" s="16" t="s">
        <v>12</v>
      </c>
      <c r="H533" s="18"/>
    </row>
    <row r="534">
      <c r="A534" s="14">
        <v>45321.0</v>
      </c>
      <c r="B534" s="15" t="s">
        <v>5102</v>
      </c>
      <c r="C534" s="17" t="s">
        <v>5103</v>
      </c>
      <c r="D534" s="16" t="s">
        <v>4398</v>
      </c>
      <c r="E534" s="16" t="s">
        <v>44</v>
      </c>
      <c r="F534" s="16" t="s">
        <v>164</v>
      </c>
      <c r="G534" s="16" t="s">
        <v>12</v>
      </c>
      <c r="H534" s="18"/>
    </row>
    <row r="535">
      <c r="A535" s="14">
        <v>45321.0</v>
      </c>
      <c r="B535" s="15" t="s">
        <v>5104</v>
      </c>
      <c r="C535" s="17" t="s">
        <v>5105</v>
      </c>
      <c r="D535" s="16" t="s">
        <v>5106</v>
      </c>
      <c r="E535" s="16" t="s">
        <v>5107</v>
      </c>
      <c r="F535" s="16" t="s">
        <v>134</v>
      </c>
      <c r="G535" s="16" t="s">
        <v>12</v>
      </c>
      <c r="H535" s="18"/>
    </row>
    <row r="536">
      <c r="A536" s="14">
        <v>45321.0</v>
      </c>
      <c r="B536" s="15" t="s">
        <v>5104</v>
      </c>
      <c r="C536" s="17" t="s">
        <v>5105</v>
      </c>
      <c r="D536" s="16" t="s">
        <v>5106</v>
      </c>
      <c r="E536" s="16" t="s">
        <v>1377</v>
      </c>
      <c r="F536" s="16" t="s">
        <v>134</v>
      </c>
      <c r="G536" s="16" t="s">
        <v>12</v>
      </c>
      <c r="H536" s="18"/>
    </row>
    <row r="537">
      <c r="A537" s="14">
        <v>45321.0</v>
      </c>
      <c r="B537" s="15" t="s">
        <v>5108</v>
      </c>
      <c r="C537" s="17" t="s">
        <v>5109</v>
      </c>
      <c r="D537" s="16" t="s">
        <v>157</v>
      </c>
      <c r="E537" s="18"/>
      <c r="F537" s="16" t="s">
        <v>1420</v>
      </c>
      <c r="G537" s="16" t="s">
        <v>12</v>
      </c>
      <c r="H537" s="16" t="s">
        <v>44</v>
      </c>
    </row>
    <row r="538">
      <c r="A538" s="14">
        <v>45321.0</v>
      </c>
      <c r="B538" s="15" t="s">
        <v>5108</v>
      </c>
      <c r="C538" s="17" t="s">
        <v>5109</v>
      </c>
      <c r="D538" s="16" t="s">
        <v>157</v>
      </c>
      <c r="E538" s="18"/>
      <c r="F538" s="16" t="s">
        <v>4911</v>
      </c>
      <c r="G538" s="16" t="s">
        <v>12</v>
      </c>
      <c r="H538" s="16" t="s">
        <v>44</v>
      </c>
    </row>
    <row r="539">
      <c r="A539" s="14">
        <v>45321.0</v>
      </c>
      <c r="B539" s="15" t="s">
        <v>5110</v>
      </c>
      <c r="C539" s="17" t="s">
        <v>5111</v>
      </c>
      <c r="D539" s="16" t="s">
        <v>854</v>
      </c>
      <c r="E539" s="16" t="s">
        <v>1766</v>
      </c>
      <c r="F539" s="16" t="s">
        <v>5112</v>
      </c>
      <c r="G539" s="16" t="s">
        <v>84</v>
      </c>
      <c r="H539" s="18"/>
    </row>
    <row r="540">
      <c r="A540" s="14">
        <v>45321.0</v>
      </c>
      <c r="B540" s="15" t="s">
        <v>5113</v>
      </c>
      <c r="C540" s="17" t="s">
        <v>5114</v>
      </c>
      <c r="D540" s="16" t="s">
        <v>4862</v>
      </c>
      <c r="E540" s="16" t="s">
        <v>279</v>
      </c>
      <c r="F540" s="16" t="s">
        <v>4033</v>
      </c>
      <c r="G540" s="16" t="s">
        <v>12</v>
      </c>
      <c r="H540" s="18"/>
    </row>
    <row r="541">
      <c r="A541" s="14">
        <v>45321.0</v>
      </c>
      <c r="B541" s="15" t="s">
        <v>5113</v>
      </c>
      <c r="C541" s="17" t="s">
        <v>5114</v>
      </c>
      <c r="D541" s="16" t="s">
        <v>4862</v>
      </c>
      <c r="E541" s="16" t="s">
        <v>426</v>
      </c>
      <c r="F541" s="16" t="s">
        <v>1359</v>
      </c>
      <c r="G541" s="16" t="s">
        <v>12</v>
      </c>
      <c r="H541" s="18"/>
    </row>
    <row r="542">
      <c r="A542" s="14">
        <v>45321.0</v>
      </c>
      <c r="B542" s="15" t="s">
        <v>5113</v>
      </c>
      <c r="C542" s="17" t="s">
        <v>5114</v>
      </c>
      <c r="D542" s="16" t="s">
        <v>4862</v>
      </c>
      <c r="E542" s="16" t="s">
        <v>98</v>
      </c>
      <c r="F542" s="16" t="s">
        <v>5115</v>
      </c>
      <c r="G542" s="16" t="s">
        <v>84</v>
      </c>
      <c r="H542" s="18"/>
    </row>
    <row r="543">
      <c r="A543" s="14">
        <v>45321.0</v>
      </c>
      <c r="B543" s="15" t="s">
        <v>5116</v>
      </c>
      <c r="C543" s="17" t="s">
        <v>5117</v>
      </c>
      <c r="D543" s="16" t="s">
        <v>978</v>
      </c>
      <c r="E543" s="16" t="s">
        <v>1427</v>
      </c>
      <c r="F543" s="16" t="s">
        <v>134</v>
      </c>
      <c r="G543" s="16" t="s">
        <v>12</v>
      </c>
      <c r="H543" s="18"/>
    </row>
    <row r="544">
      <c r="A544" s="14">
        <v>45321.0</v>
      </c>
      <c r="B544" s="15" t="s">
        <v>5118</v>
      </c>
      <c r="C544" s="17" t="s">
        <v>5119</v>
      </c>
      <c r="D544" s="16" t="s">
        <v>3999</v>
      </c>
      <c r="E544" s="16" t="s">
        <v>47</v>
      </c>
      <c r="F544" s="16" t="s">
        <v>5120</v>
      </c>
      <c r="G544" s="16" t="s">
        <v>12</v>
      </c>
      <c r="H544" s="18"/>
    </row>
    <row r="545">
      <c r="A545" s="14">
        <v>45321.0</v>
      </c>
      <c r="B545" s="15" t="s">
        <v>5118</v>
      </c>
      <c r="C545" s="17" t="s">
        <v>5119</v>
      </c>
      <c r="D545" s="16" t="s">
        <v>3999</v>
      </c>
      <c r="E545" s="18"/>
      <c r="F545" s="16" t="s">
        <v>4934</v>
      </c>
      <c r="G545" s="16" t="s">
        <v>84</v>
      </c>
      <c r="H545" s="16" t="s">
        <v>44</v>
      </c>
    </row>
    <row r="546">
      <c r="A546" s="14">
        <v>45321.0</v>
      </c>
      <c r="B546" s="15" t="s">
        <v>5121</v>
      </c>
      <c r="C546" s="17" t="s">
        <v>5122</v>
      </c>
      <c r="D546" s="16" t="s">
        <v>770</v>
      </c>
      <c r="E546" s="16" t="s">
        <v>47</v>
      </c>
      <c r="F546" s="16" t="s">
        <v>5123</v>
      </c>
      <c r="G546" s="16" t="s">
        <v>12</v>
      </c>
      <c r="H546" s="18"/>
    </row>
    <row r="547">
      <c r="A547" s="14">
        <v>45321.0</v>
      </c>
      <c r="B547" s="15" t="s">
        <v>5124</v>
      </c>
      <c r="C547" s="17" t="s">
        <v>5125</v>
      </c>
      <c r="D547" s="16" t="s">
        <v>756</v>
      </c>
      <c r="E547" s="16" t="s">
        <v>98</v>
      </c>
      <c r="F547" s="16" t="s">
        <v>83</v>
      </c>
      <c r="G547" s="16" t="s">
        <v>12</v>
      </c>
      <c r="H547" s="18"/>
    </row>
    <row r="548">
      <c r="A548" s="14">
        <v>45321.0</v>
      </c>
      <c r="B548" s="15" t="s">
        <v>5124</v>
      </c>
      <c r="C548" s="17" t="s">
        <v>5125</v>
      </c>
      <c r="D548" s="16" t="s">
        <v>4470</v>
      </c>
      <c r="E548" s="16" t="s">
        <v>1377</v>
      </c>
      <c r="F548" s="16" t="s">
        <v>299</v>
      </c>
      <c r="G548" s="16" t="s">
        <v>12</v>
      </c>
      <c r="H548" s="18"/>
    </row>
    <row r="549">
      <c r="A549" s="14">
        <v>45321.0</v>
      </c>
      <c r="B549" s="15" t="s">
        <v>5126</v>
      </c>
      <c r="C549" s="17" t="s">
        <v>5127</v>
      </c>
      <c r="D549" s="16" t="s">
        <v>20</v>
      </c>
      <c r="E549" s="16" t="s">
        <v>47</v>
      </c>
      <c r="F549" s="16" t="s">
        <v>31</v>
      </c>
      <c r="G549" s="16" t="s">
        <v>12</v>
      </c>
      <c r="H549" s="18"/>
    </row>
    <row r="550">
      <c r="A550" s="14">
        <v>45322.0</v>
      </c>
      <c r="B550" s="15" t="s">
        <v>5128</v>
      </c>
      <c r="C550" s="17" t="s">
        <v>5129</v>
      </c>
      <c r="D550" s="16" t="s">
        <v>4313</v>
      </c>
      <c r="E550" s="16" t="s">
        <v>5130</v>
      </c>
      <c r="F550" s="16" t="s">
        <v>164</v>
      </c>
      <c r="G550" s="16" t="s">
        <v>12</v>
      </c>
      <c r="H550" s="18"/>
    </row>
    <row r="551">
      <c r="A551" s="14">
        <v>45322.0</v>
      </c>
      <c r="B551" s="15" t="s">
        <v>5128</v>
      </c>
      <c r="C551" s="17" t="s">
        <v>5129</v>
      </c>
      <c r="D551" s="16" t="s">
        <v>4479</v>
      </c>
      <c r="E551" s="16" t="s">
        <v>5130</v>
      </c>
      <c r="F551" s="16" t="s">
        <v>164</v>
      </c>
      <c r="G551" s="16" t="s">
        <v>12</v>
      </c>
      <c r="H551" s="18"/>
    </row>
    <row r="552">
      <c r="A552" s="14">
        <v>45322.0</v>
      </c>
      <c r="B552" s="15" t="s">
        <v>5131</v>
      </c>
      <c r="C552" s="17" t="s">
        <v>5132</v>
      </c>
      <c r="D552" s="16" t="s">
        <v>854</v>
      </c>
      <c r="E552" s="16" t="s">
        <v>1780</v>
      </c>
      <c r="F552" s="16" t="s">
        <v>5133</v>
      </c>
      <c r="G552" s="16" t="s">
        <v>12</v>
      </c>
      <c r="H552" s="18"/>
    </row>
    <row r="553">
      <c r="A553" s="14">
        <v>45322.0</v>
      </c>
      <c r="B553" s="15" t="s">
        <v>5134</v>
      </c>
      <c r="C553" s="17" t="s">
        <v>5135</v>
      </c>
      <c r="D553" s="16" t="s">
        <v>4018</v>
      </c>
      <c r="E553" s="16" t="s">
        <v>5136</v>
      </c>
      <c r="F553" s="16" t="s">
        <v>498</v>
      </c>
      <c r="G553" s="16" t="s">
        <v>17</v>
      </c>
      <c r="H553" s="18"/>
    </row>
    <row r="554">
      <c r="A554" s="14">
        <v>45322.0</v>
      </c>
      <c r="B554" s="15" t="s">
        <v>5137</v>
      </c>
      <c r="C554" s="17" t="s">
        <v>5138</v>
      </c>
      <c r="D554" s="16" t="s">
        <v>5139</v>
      </c>
      <c r="E554" s="16" t="s">
        <v>46</v>
      </c>
      <c r="F554" s="16" t="s">
        <v>2941</v>
      </c>
      <c r="G554" s="16" t="s">
        <v>12</v>
      </c>
      <c r="H554" s="18"/>
    </row>
    <row r="555">
      <c r="A555" s="14">
        <v>45322.0</v>
      </c>
      <c r="B555" s="15" t="s">
        <v>5140</v>
      </c>
      <c r="C555" s="17" t="s">
        <v>5141</v>
      </c>
      <c r="D555" s="16" t="s">
        <v>167</v>
      </c>
      <c r="E555" s="16" t="s">
        <v>98</v>
      </c>
      <c r="F555" s="16" t="s">
        <v>5142</v>
      </c>
      <c r="G555" s="16" t="s">
        <v>12</v>
      </c>
      <c r="H555" s="18"/>
    </row>
    <row r="556">
      <c r="A556" s="14">
        <v>45322.0</v>
      </c>
      <c r="B556" s="15" t="s">
        <v>5143</v>
      </c>
      <c r="C556" s="17" t="s">
        <v>5144</v>
      </c>
      <c r="D556" s="16" t="s">
        <v>4004</v>
      </c>
      <c r="E556" s="16" t="s">
        <v>141</v>
      </c>
      <c r="F556" s="16" t="s">
        <v>70</v>
      </c>
      <c r="G556" s="16" t="s">
        <v>12</v>
      </c>
      <c r="H556" s="18"/>
    </row>
    <row r="557">
      <c r="A557" s="14">
        <v>45322.0</v>
      </c>
      <c r="B557" s="15" t="s">
        <v>5143</v>
      </c>
      <c r="C557" s="17" t="s">
        <v>5144</v>
      </c>
      <c r="D557" s="16" t="s">
        <v>4004</v>
      </c>
      <c r="E557" s="16" t="s">
        <v>85</v>
      </c>
      <c r="F557" s="16" t="s">
        <v>5145</v>
      </c>
      <c r="G557" s="16" t="s">
        <v>12</v>
      </c>
      <c r="H557" s="18"/>
    </row>
    <row r="558">
      <c r="A558" s="14">
        <v>45322.0</v>
      </c>
      <c r="B558" s="15" t="s">
        <v>5146</v>
      </c>
      <c r="C558" s="17" t="s">
        <v>5147</v>
      </c>
      <c r="D558" s="16" t="s">
        <v>1469</v>
      </c>
      <c r="E558" s="16" t="s">
        <v>85</v>
      </c>
      <c r="F558" s="16" t="s">
        <v>171</v>
      </c>
      <c r="G558" s="16" t="s">
        <v>12</v>
      </c>
      <c r="H558" s="18"/>
    </row>
    <row r="559">
      <c r="A559" s="14">
        <v>45322.0</v>
      </c>
      <c r="B559" s="15" t="s">
        <v>5148</v>
      </c>
      <c r="C559" s="17" t="s">
        <v>5149</v>
      </c>
      <c r="D559" s="16" t="s">
        <v>4907</v>
      </c>
      <c r="E559" s="16" t="s">
        <v>4166</v>
      </c>
      <c r="F559" s="16" t="s">
        <v>428</v>
      </c>
      <c r="G559" s="16" t="s">
        <v>84</v>
      </c>
      <c r="H559" s="18"/>
    </row>
    <row r="560">
      <c r="A560" s="14">
        <v>45322.0</v>
      </c>
      <c r="B560" s="15" t="s">
        <v>5150</v>
      </c>
      <c r="C560" s="17" t="s">
        <v>5151</v>
      </c>
      <c r="D560" s="16" t="s">
        <v>4286</v>
      </c>
      <c r="E560" s="16" t="s">
        <v>47</v>
      </c>
      <c r="F560" s="16" t="s">
        <v>386</v>
      </c>
      <c r="G560" s="16" t="s">
        <v>84</v>
      </c>
      <c r="H560" s="18"/>
    </row>
    <row r="561">
      <c r="A561" s="14">
        <v>45322.0</v>
      </c>
      <c r="B561" s="15" t="s">
        <v>5150</v>
      </c>
      <c r="C561" s="17" t="s">
        <v>5151</v>
      </c>
      <c r="D561" s="16" t="s">
        <v>4286</v>
      </c>
      <c r="E561" s="16" t="s">
        <v>4096</v>
      </c>
      <c r="F561" s="16" t="s">
        <v>191</v>
      </c>
      <c r="G561" s="16" t="s">
        <v>17</v>
      </c>
      <c r="H561" s="18"/>
    </row>
    <row r="562">
      <c r="A562" s="14">
        <v>45322.0</v>
      </c>
      <c r="B562" s="15" t="s">
        <v>5152</v>
      </c>
      <c r="C562" s="17" t="s">
        <v>5153</v>
      </c>
      <c r="D562" s="16" t="s">
        <v>20</v>
      </c>
      <c r="E562" s="16" t="s">
        <v>5154</v>
      </c>
      <c r="F562" s="16" t="s">
        <v>5155</v>
      </c>
      <c r="G562" s="16" t="s">
        <v>12</v>
      </c>
      <c r="H562" s="18"/>
    </row>
    <row r="563">
      <c r="A563" s="14">
        <v>45322.0</v>
      </c>
      <c r="B563" s="15" t="s">
        <v>5156</v>
      </c>
      <c r="C563" s="17" t="s">
        <v>5157</v>
      </c>
      <c r="D563" s="16" t="s">
        <v>167</v>
      </c>
      <c r="E563" s="16" t="s">
        <v>47</v>
      </c>
      <c r="F563" s="16" t="s">
        <v>1097</v>
      </c>
      <c r="G563" s="16" t="s">
        <v>12</v>
      </c>
      <c r="H563" s="18"/>
    </row>
    <row r="564">
      <c r="A564" s="14">
        <v>45322.0</v>
      </c>
      <c r="B564" s="15" t="s">
        <v>5158</v>
      </c>
      <c r="C564" s="17" t="s">
        <v>5159</v>
      </c>
      <c r="D564" s="16" t="s">
        <v>4546</v>
      </c>
      <c r="E564" s="16" t="s">
        <v>5160</v>
      </c>
      <c r="F564" s="16" t="s">
        <v>841</v>
      </c>
      <c r="G564" s="16" t="s">
        <v>84</v>
      </c>
      <c r="H564" s="18"/>
    </row>
    <row r="565">
      <c r="A565" s="14">
        <v>45322.0</v>
      </c>
      <c r="B565" s="15" t="s">
        <v>5161</v>
      </c>
      <c r="C565" s="17" t="s">
        <v>5162</v>
      </c>
      <c r="D565" s="16" t="s">
        <v>1058</v>
      </c>
      <c r="E565" s="18"/>
      <c r="F565" s="16" t="s">
        <v>171</v>
      </c>
      <c r="G565" s="16" t="s">
        <v>12</v>
      </c>
      <c r="H565" s="16" t="s">
        <v>2226</v>
      </c>
    </row>
    <row r="566">
      <c r="A566" s="14">
        <v>45322.0</v>
      </c>
      <c r="B566" s="15" t="s">
        <v>5163</v>
      </c>
      <c r="C566" s="17" t="s">
        <v>5164</v>
      </c>
      <c r="D566" s="16" t="s">
        <v>4470</v>
      </c>
      <c r="E566" s="16" t="s">
        <v>279</v>
      </c>
      <c r="F566" s="16" t="s">
        <v>299</v>
      </c>
      <c r="G566" s="16" t="s">
        <v>12</v>
      </c>
      <c r="H566" s="18"/>
    </row>
    <row r="567">
      <c r="A567" s="14">
        <v>45322.0</v>
      </c>
      <c r="B567" s="15" t="s">
        <v>5165</v>
      </c>
      <c r="C567" s="17" t="s">
        <v>5166</v>
      </c>
      <c r="D567" s="16" t="s">
        <v>4286</v>
      </c>
      <c r="E567" s="16" t="s">
        <v>47</v>
      </c>
      <c r="F567" s="16" t="s">
        <v>3144</v>
      </c>
      <c r="G567" s="16" t="s">
        <v>84</v>
      </c>
      <c r="H567" s="18"/>
    </row>
    <row r="568">
      <c r="A568" s="14">
        <v>45322.0</v>
      </c>
      <c r="B568" s="15" t="s">
        <v>5165</v>
      </c>
      <c r="C568" s="17" t="s">
        <v>5166</v>
      </c>
      <c r="D568" s="16" t="s">
        <v>4286</v>
      </c>
      <c r="E568" s="16" t="s">
        <v>4724</v>
      </c>
      <c r="F568" s="16" t="s">
        <v>5167</v>
      </c>
      <c r="G568" s="16" t="s">
        <v>84</v>
      </c>
      <c r="H568" s="18"/>
    </row>
    <row r="569">
      <c r="A569" s="14">
        <v>45322.0</v>
      </c>
      <c r="B569" s="15" t="s">
        <v>5168</v>
      </c>
      <c r="C569" s="17" t="s">
        <v>5169</v>
      </c>
      <c r="D569" s="21" t="b">
        <v>1</v>
      </c>
      <c r="E569" s="16" t="s">
        <v>1743</v>
      </c>
      <c r="F569" s="16" t="s">
        <v>2445</v>
      </c>
      <c r="G569" s="16" t="s">
        <v>12</v>
      </c>
      <c r="H569" s="18"/>
    </row>
    <row r="570">
      <c r="A570" s="14">
        <v>45322.0</v>
      </c>
      <c r="B570" s="15" t="s">
        <v>5168</v>
      </c>
      <c r="C570" s="17" t="s">
        <v>5169</v>
      </c>
      <c r="D570" s="21" t="b">
        <v>1</v>
      </c>
      <c r="E570" s="18"/>
      <c r="F570" s="16" t="s">
        <v>134</v>
      </c>
      <c r="G570" s="16" t="s">
        <v>12</v>
      </c>
      <c r="H570" s="16" t="s">
        <v>44</v>
      </c>
    </row>
    <row r="571">
      <c r="A571" s="14">
        <v>45322.0</v>
      </c>
      <c r="B571" s="15" t="s">
        <v>5170</v>
      </c>
      <c r="C571" s="17" t="s">
        <v>5171</v>
      </c>
      <c r="D571" s="16" t="s">
        <v>4644</v>
      </c>
      <c r="E571" s="16" t="s">
        <v>338</v>
      </c>
      <c r="F571" s="16" t="s">
        <v>530</v>
      </c>
      <c r="G571" s="16" t="s">
        <v>12</v>
      </c>
      <c r="H571" s="18"/>
    </row>
    <row r="572">
      <c r="A572" s="14">
        <v>45322.0</v>
      </c>
      <c r="B572" s="15" t="s">
        <v>5170</v>
      </c>
      <c r="C572" s="17" t="s">
        <v>5171</v>
      </c>
      <c r="D572" s="16" t="s">
        <v>4644</v>
      </c>
      <c r="E572" s="16" t="s">
        <v>2494</v>
      </c>
      <c r="F572" s="16" t="s">
        <v>5172</v>
      </c>
      <c r="G572" s="16" t="s">
        <v>84</v>
      </c>
      <c r="H572" s="18"/>
    </row>
    <row r="573">
      <c r="A573" s="14">
        <v>45322.0</v>
      </c>
      <c r="B573" s="15" t="s">
        <v>5173</v>
      </c>
      <c r="C573" s="17" t="s">
        <v>5174</v>
      </c>
      <c r="D573" s="16" t="s">
        <v>5175</v>
      </c>
      <c r="E573" s="18"/>
      <c r="F573" s="16" t="s">
        <v>5176</v>
      </c>
      <c r="G573" s="16" t="s">
        <v>12</v>
      </c>
      <c r="H573" s="16" t="s">
        <v>44</v>
      </c>
    </row>
    <row r="574">
      <c r="A574" s="14">
        <v>45322.0</v>
      </c>
      <c r="B574" s="15" t="s">
        <v>5173</v>
      </c>
      <c r="C574" s="17" t="s">
        <v>5174</v>
      </c>
      <c r="D574" s="16" t="s">
        <v>5175</v>
      </c>
      <c r="E574" s="16" t="s">
        <v>47</v>
      </c>
      <c r="F574" s="16" t="s">
        <v>133</v>
      </c>
      <c r="G574" s="16" t="s">
        <v>12</v>
      </c>
      <c r="H574" s="18"/>
    </row>
    <row r="575">
      <c r="A575" s="14">
        <v>45322.0</v>
      </c>
      <c r="B575" s="15" t="s">
        <v>5173</v>
      </c>
      <c r="C575" s="17" t="s">
        <v>5174</v>
      </c>
      <c r="D575" s="16" t="s">
        <v>5175</v>
      </c>
      <c r="E575" s="16" t="s">
        <v>5177</v>
      </c>
      <c r="F575" s="16" t="s">
        <v>5178</v>
      </c>
      <c r="G575" s="16" t="s">
        <v>12</v>
      </c>
      <c r="H575" s="18"/>
    </row>
    <row r="576">
      <c r="A576" s="14">
        <v>45322.0</v>
      </c>
      <c r="B576" s="15" t="s">
        <v>5179</v>
      </c>
      <c r="C576" s="17" t="s">
        <v>5180</v>
      </c>
      <c r="D576" s="16" t="s">
        <v>4184</v>
      </c>
      <c r="E576" s="16" t="s">
        <v>47</v>
      </c>
      <c r="F576" s="16" t="s">
        <v>133</v>
      </c>
      <c r="G576" s="16" t="s">
        <v>12</v>
      </c>
      <c r="H576" s="18"/>
    </row>
    <row r="577">
      <c r="A577" s="14">
        <v>45322.0</v>
      </c>
      <c r="B577" s="15" t="s">
        <v>5179</v>
      </c>
      <c r="C577" s="17" t="s">
        <v>5180</v>
      </c>
      <c r="D577" s="16" t="s">
        <v>4184</v>
      </c>
      <c r="E577" s="16" t="s">
        <v>5181</v>
      </c>
      <c r="F577" s="16" t="s">
        <v>70</v>
      </c>
      <c r="G577" s="16" t="s">
        <v>12</v>
      </c>
      <c r="H577" s="18"/>
    </row>
    <row r="578">
      <c r="A578" s="14">
        <v>45322.0</v>
      </c>
      <c r="B578" s="15" t="s">
        <v>5179</v>
      </c>
      <c r="C578" s="17" t="s">
        <v>5180</v>
      </c>
      <c r="D578" s="16" t="s">
        <v>4184</v>
      </c>
      <c r="E578" s="16" t="s">
        <v>140</v>
      </c>
      <c r="F578" s="16" t="s">
        <v>70</v>
      </c>
      <c r="G578" s="16" t="s">
        <v>12</v>
      </c>
      <c r="H578" s="18"/>
    </row>
    <row r="579">
      <c r="A579" s="14">
        <v>45323.0</v>
      </c>
      <c r="B579" s="15" t="s">
        <v>5182</v>
      </c>
      <c r="C579" s="17" t="s">
        <v>5183</v>
      </c>
      <c r="D579" s="16" t="s">
        <v>4268</v>
      </c>
      <c r="E579" s="16" t="s">
        <v>98</v>
      </c>
      <c r="F579" s="16" t="s">
        <v>161</v>
      </c>
      <c r="G579" s="16" t="s">
        <v>12</v>
      </c>
      <c r="H579" s="18"/>
    </row>
    <row r="580">
      <c r="A580" s="14">
        <v>45323.0</v>
      </c>
      <c r="B580" s="15" t="s">
        <v>5182</v>
      </c>
      <c r="C580" s="17" t="s">
        <v>5183</v>
      </c>
      <c r="D580" s="16" t="s">
        <v>4268</v>
      </c>
      <c r="E580" s="16" t="s">
        <v>135</v>
      </c>
      <c r="F580" s="16" t="s">
        <v>5184</v>
      </c>
      <c r="G580" s="16" t="s">
        <v>12</v>
      </c>
      <c r="H580" s="18"/>
    </row>
    <row r="581">
      <c r="A581" s="14">
        <v>45323.0</v>
      </c>
      <c r="B581" s="15" t="s">
        <v>5185</v>
      </c>
      <c r="C581" s="17" t="s">
        <v>5186</v>
      </c>
      <c r="D581" s="16" t="s">
        <v>5187</v>
      </c>
      <c r="E581" s="16" t="s">
        <v>4215</v>
      </c>
      <c r="F581" s="16" t="s">
        <v>1046</v>
      </c>
      <c r="G581" s="16" t="s">
        <v>12</v>
      </c>
      <c r="H581" s="18"/>
    </row>
    <row r="582">
      <c r="A582" s="14">
        <v>45323.0</v>
      </c>
      <c r="B582" s="15" t="s">
        <v>5188</v>
      </c>
      <c r="C582" s="17" t="s">
        <v>5189</v>
      </c>
      <c r="D582" s="16" t="s">
        <v>1176</v>
      </c>
      <c r="E582" s="16" t="s">
        <v>5190</v>
      </c>
      <c r="F582" s="16" t="s">
        <v>133</v>
      </c>
      <c r="G582" s="16" t="s">
        <v>12</v>
      </c>
      <c r="H582" s="18"/>
    </row>
    <row r="583">
      <c r="A583" s="14">
        <v>45323.0</v>
      </c>
      <c r="B583" s="15" t="s">
        <v>5191</v>
      </c>
      <c r="C583" s="17" t="s">
        <v>5192</v>
      </c>
      <c r="D583" s="16" t="s">
        <v>5193</v>
      </c>
      <c r="E583" s="16" t="s">
        <v>385</v>
      </c>
      <c r="F583" s="16" t="s">
        <v>524</v>
      </c>
      <c r="G583" s="16" t="s">
        <v>12</v>
      </c>
      <c r="H583" s="18"/>
    </row>
    <row r="584">
      <c r="A584" s="14">
        <v>45323.0</v>
      </c>
      <c r="B584" s="15" t="s">
        <v>5191</v>
      </c>
      <c r="C584" s="17" t="s">
        <v>5192</v>
      </c>
      <c r="D584" s="16" t="s">
        <v>5193</v>
      </c>
      <c r="E584" s="16" t="s">
        <v>46</v>
      </c>
      <c r="F584" s="16" t="s">
        <v>356</v>
      </c>
      <c r="G584" s="16" t="s">
        <v>12</v>
      </c>
      <c r="H584" s="18"/>
    </row>
    <row r="585">
      <c r="A585" s="14">
        <v>45323.0</v>
      </c>
      <c r="B585" s="15" t="s">
        <v>5194</v>
      </c>
      <c r="C585" s="17" t="s">
        <v>5195</v>
      </c>
      <c r="D585" s="16" t="s">
        <v>1058</v>
      </c>
      <c r="E585" s="16" t="s">
        <v>141</v>
      </c>
      <c r="F585" s="16" t="s">
        <v>134</v>
      </c>
      <c r="G585" s="16" t="s">
        <v>12</v>
      </c>
      <c r="H585" s="18"/>
    </row>
    <row r="586">
      <c r="A586" s="14">
        <v>45323.0</v>
      </c>
      <c r="B586" s="15" t="s">
        <v>5196</v>
      </c>
      <c r="C586" s="17" t="s">
        <v>5197</v>
      </c>
      <c r="D586" s="16" t="s">
        <v>5017</v>
      </c>
      <c r="E586" s="16" t="s">
        <v>426</v>
      </c>
      <c r="F586" s="16" t="s">
        <v>524</v>
      </c>
      <c r="G586" s="16" t="s">
        <v>12</v>
      </c>
      <c r="H586" s="18"/>
    </row>
    <row r="587">
      <c r="A587" s="14">
        <v>45323.0</v>
      </c>
      <c r="B587" s="15" t="s">
        <v>5196</v>
      </c>
      <c r="C587" s="17" t="s">
        <v>5197</v>
      </c>
      <c r="D587" s="16" t="s">
        <v>5017</v>
      </c>
      <c r="E587" s="16" t="s">
        <v>5198</v>
      </c>
      <c r="F587" s="16" t="s">
        <v>1097</v>
      </c>
      <c r="G587" s="16" t="s">
        <v>12</v>
      </c>
      <c r="H587" s="18"/>
    </row>
    <row r="588">
      <c r="A588" s="14">
        <v>45323.0</v>
      </c>
      <c r="B588" s="15" t="s">
        <v>5196</v>
      </c>
      <c r="C588" s="17" t="s">
        <v>5197</v>
      </c>
      <c r="D588" s="16" t="s">
        <v>5017</v>
      </c>
      <c r="E588" s="16" t="s">
        <v>5199</v>
      </c>
      <c r="F588" s="16" t="s">
        <v>5021</v>
      </c>
      <c r="G588" s="16" t="s">
        <v>12</v>
      </c>
      <c r="H588" s="18"/>
    </row>
    <row r="589">
      <c r="A589" s="14">
        <v>45323.0</v>
      </c>
      <c r="B589" s="15" t="s">
        <v>5200</v>
      </c>
      <c r="C589" s="17" t="s">
        <v>5201</v>
      </c>
      <c r="D589" s="16" t="s">
        <v>4218</v>
      </c>
      <c r="E589" s="16" t="s">
        <v>140</v>
      </c>
      <c r="F589" s="16" t="s">
        <v>4055</v>
      </c>
      <c r="G589" s="16" t="s">
        <v>12</v>
      </c>
      <c r="H589" s="18"/>
    </row>
    <row r="590">
      <c r="A590" s="14">
        <v>45323.0</v>
      </c>
      <c r="B590" s="15" t="s">
        <v>5200</v>
      </c>
      <c r="C590" s="17" t="s">
        <v>5201</v>
      </c>
      <c r="D590" s="16" t="s">
        <v>4218</v>
      </c>
      <c r="E590" s="16" t="s">
        <v>5202</v>
      </c>
      <c r="F590" s="16" t="s">
        <v>4538</v>
      </c>
      <c r="G590" s="16" t="s">
        <v>12</v>
      </c>
      <c r="H590" s="18"/>
    </row>
    <row r="591">
      <c r="A591" s="14">
        <v>45323.0</v>
      </c>
      <c r="B591" s="15" t="s">
        <v>5203</v>
      </c>
      <c r="C591" s="17" t="s">
        <v>5204</v>
      </c>
      <c r="D591" s="16" t="s">
        <v>5205</v>
      </c>
      <c r="E591" s="16" t="s">
        <v>4275</v>
      </c>
      <c r="F591" s="16" t="s">
        <v>1592</v>
      </c>
      <c r="G591" s="16" t="s">
        <v>12</v>
      </c>
      <c r="H591" s="18"/>
    </row>
    <row r="592">
      <c r="A592" s="14">
        <v>45323.0</v>
      </c>
      <c r="B592" s="15" t="s">
        <v>5206</v>
      </c>
      <c r="C592" s="17" t="s">
        <v>5207</v>
      </c>
      <c r="D592" s="16" t="s">
        <v>5208</v>
      </c>
      <c r="E592" s="16" t="s">
        <v>46</v>
      </c>
      <c r="F592" s="16" t="s">
        <v>498</v>
      </c>
      <c r="G592" s="16" t="s">
        <v>17</v>
      </c>
      <c r="H592" s="18"/>
    </row>
    <row r="593">
      <c r="A593" s="14">
        <v>45323.0</v>
      </c>
      <c r="B593" s="15" t="s">
        <v>5209</v>
      </c>
      <c r="C593" s="17" t="s">
        <v>5210</v>
      </c>
      <c r="D593" s="16" t="s">
        <v>1058</v>
      </c>
      <c r="E593" s="16" t="s">
        <v>4096</v>
      </c>
      <c r="F593" s="16" t="s">
        <v>299</v>
      </c>
      <c r="G593" s="16" t="s">
        <v>12</v>
      </c>
      <c r="H593" s="18"/>
    </row>
    <row r="594">
      <c r="A594" s="14">
        <v>45323.0</v>
      </c>
      <c r="B594" s="15" t="s">
        <v>5211</v>
      </c>
      <c r="C594" s="17" t="s">
        <v>5212</v>
      </c>
      <c r="D594" s="16" t="s">
        <v>4313</v>
      </c>
      <c r="E594" s="16" t="s">
        <v>47</v>
      </c>
      <c r="F594" s="16" t="s">
        <v>31</v>
      </c>
      <c r="G594" s="16" t="s">
        <v>12</v>
      </c>
      <c r="H594" s="18"/>
    </row>
    <row r="595">
      <c r="A595" s="14">
        <v>45323.0</v>
      </c>
      <c r="B595" s="15" t="s">
        <v>5213</v>
      </c>
      <c r="C595" s="17" t="s">
        <v>5214</v>
      </c>
      <c r="D595" s="16" t="s">
        <v>5215</v>
      </c>
      <c r="E595" s="16" t="s">
        <v>338</v>
      </c>
      <c r="F595" s="16" t="s">
        <v>133</v>
      </c>
      <c r="G595" s="16" t="s">
        <v>12</v>
      </c>
      <c r="H595" s="18"/>
    </row>
    <row r="596">
      <c r="A596" s="14">
        <v>45323.0</v>
      </c>
      <c r="B596" s="15" t="s">
        <v>5213</v>
      </c>
      <c r="C596" s="17" t="s">
        <v>5214</v>
      </c>
      <c r="D596" s="16" t="s">
        <v>5215</v>
      </c>
      <c r="E596" s="16" t="s">
        <v>1377</v>
      </c>
      <c r="F596" s="16" t="s">
        <v>299</v>
      </c>
      <c r="G596" s="16" t="s">
        <v>12</v>
      </c>
      <c r="H596" s="18"/>
    </row>
    <row r="597">
      <c r="A597" s="14">
        <v>45323.0</v>
      </c>
      <c r="B597" s="15" t="s">
        <v>5216</v>
      </c>
      <c r="C597" s="17" t="s">
        <v>5217</v>
      </c>
      <c r="D597" s="21" t="b">
        <v>1</v>
      </c>
      <c r="E597" s="18"/>
      <c r="F597" s="16" t="s">
        <v>5218</v>
      </c>
      <c r="G597" s="16" t="s">
        <v>84</v>
      </c>
      <c r="H597" s="16" t="s">
        <v>46</v>
      </c>
    </row>
    <row r="598">
      <c r="A598" s="14">
        <v>45323.0</v>
      </c>
      <c r="B598" s="15" t="s">
        <v>5216</v>
      </c>
      <c r="C598" s="17" t="s">
        <v>5217</v>
      </c>
      <c r="D598" s="21" t="b">
        <v>1</v>
      </c>
      <c r="E598" s="16" t="s">
        <v>5219</v>
      </c>
      <c r="F598" s="16" t="s">
        <v>5220</v>
      </c>
      <c r="G598" s="16" t="s">
        <v>12</v>
      </c>
      <c r="H598" s="18"/>
    </row>
    <row r="599">
      <c r="A599" s="14">
        <v>45323.0</v>
      </c>
      <c r="B599" s="15" t="s">
        <v>5221</v>
      </c>
      <c r="C599" s="17" t="s">
        <v>5222</v>
      </c>
      <c r="D599" s="16" t="s">
        <v>5223</v>
      </c>
      <c r="E599" s="16" t="s">
        <v>46</v>
      </c>
      <c r="F599" s="16" t="s">
        <v>2783</v>
      </c>
      <c r="G599" s="16" t="s">
        <v>12</v>
      </c>
      <c r="H599" s="18"/>
    </row>
    <row r="600">
      <c r="A600" s="14">
        <v>45323.0</v>
      </c>
      <c r="B600" s="15" t="s">
        <v>5224</v>
      </c>
      <c r="C600" s="17" t="s">
        <v>5225</v>
      </c>
      <c r="D600" s="16" t="s">
        <v>5226</v>
      </c>
      <c r="E600" s="16" t="s">
        <v>2934</v>
      </c>
      <c r="F600" s="16" t="s">
        <v>1922</v>
      </c>
      <c r="G600" s="16" t="s">
        <v>12</v>
      </c>
      <c r="H600" s="18"/>
    </row>
    <row r="601">
      <c r="A601" s="14">
        <v>45323.0</v>
      </c>
      <c r="B601" s="15" t="s">
        <v>5224</v>
      </c>
      <c r="C601" s="17" t="s">
        <v>5225</v>
      </c>
      <c r="D601" s="16" t="s">
        <v>5226</v>
      </c>
      <c r="E601" s="16" t="s">
        <v>85</v>
      </c>
      <c r="F601" s="16" t="s">
        <v>5227</v>
      </c>
      <c r="G601" s="16" t="s">
        <v>12</v>
      </c>
      <c r="H601" s="18"/>
    </row>
    <row r="602">
      <c r="A602" s="14">
        <v>45323.0</v>
      </c>
      <c r="B602" s="15" t="s">
        <v>5228</v>
      </c>
      <c r="C602" s="17" t="s">
        <v>5229</v>
      </c>
      <c r="D602" s="16" t="s">
        <v>3276</v>
      </c>
      <c r="E602" s="16" t="s">
        <v>5230</v>
      </c>
      <c r="F602" s="16" t="s">
        <v>708</v>
      </c>
      <c r="G602" s="16" t="s">
        <v>12</v>
      </c>
      <c r="H602" s="18"/>
    </row>
    <row r="603">
      <c r="A603" s="14">
        <v>45323.0</v>
      </c>
      <c r="B603" s="15" t="s">
        <v>5228</v>
      </c>
      <c r="C603" s="17" t="s">
        <v>5229</v>
      </c>
      <c r="D603" s="16" t="s">
        <v>1054</v>
      </c>
      <c r="E603" s="16" t="s">
        <v>5230</v>
      </c>
      <c r="F603" s="16" t="s">
        <v>708</v>
      </c>
      <c r="G603" s="16" t="s">
        <v>12</v>
      </c>
      <c r="H603" s="18"/>
    </row>
    <row r="604">
      <c r="A604" s="14">
        <v>45324.0</v>
      </c>
      <c r="B604" s="15" t="s">
        <v>5231</v>
      </c>
      <c r="C604" s="17" t="s">
        <v>5232</v>
      </c>
      <c r="D604" s="21" t="b">
        <v>1</v>
      </c>
      <c r="E604" s="16" t="s">
        <v>5233</v>
      </c>
      <c r="F604" s="16" t="s">
        <v>575</v>
      </c>
      <c r="G604" s="16" t="s">
        <v>12</v>
      </c>
      <c r="H604" s="18"/>
    </row>
    <row r="605">
      <c r="A605" s="14">
        <v>45324.0</v>
      </c>
      <c r="B605" s="15" t="s">
        <v>5234</v>
      </c>
      <c r="C605" s="17" t="s">
        <v>5235</v>
      </c>
      <c r="D605" s="16" t="s">
        <v>5106</v>
      </c>
      <c r="E605" s="16" t="s">
        <v>5236</v>
      </c>
      <c r="F605" s="16" t="s">
        <v>241</v>
      </c>
      <c r="G605" s="16" t="s">
        <v>12</v>
      </c>
      <c r="H605" s="18"/>
    </row>
    <row r="606">
      <c r="A606" s="14">
        <v>45324.0</v>
      </c>
      <c r="B606" s="15" t="s">
        <v>5234</v>
      </c>
      <c r="C606" s="17" t="s">
        <v>5235</v>
      </c>
      <c r="D606" s="16" t="s">
        <v>5106</v>
      </c>
      <c r="E606" s="16" t="s">
        <v>5237</v>
      </c>
      <c r="F606" s="16" t="s">
        <v>1046</v>
      </c>
      <c r="G606" s="16" t="s">
        <v>12</v>
      </c>
      <c r="H606" s="18"/>
    </row>
    <row r="607">
      <c r="A607" s="14">
        <v>45324.0</v>
      </c>
      <c r="B607" s="15" t="s">
        <v>5238</v>
      </c>
      <c r="C607" s="17" t="s">
        <v>5239</v>
      </c>
      <c r="D607" s="16" t="s">
        <v>168</v>
      </c>
      <c r="E607" s="16" t="s">
        <v>707</v>
      </c>
      <c r="F607" s="16" t="s">
        <v>524</v>
      </c>
      <c r="G607" s="16" t="s">
        <v>12</v>
      </c>
      <c r="H607" s="18"/>
    </row>
    <row r="608">
      <c r="A608" s="14">
        <v>45324.0</v>
      </c>
      <c r="B608" s="15" t="s">
        <v>5238</v>
      </c>
      <c r="C608" s="17" t="s">
        <v>5239</v>
      </c>
      <c r="D608" s="16" t="s">
        <v>157</v>
      </c>
      <c r="E608" s="16" t="s">
        <v>707</v>
      </c>
      <c r="F608" s="16" t="s">
        <v>524</v>
      </c>
      <c r="G608" s="16" t="s">
        <v>12</v>
      </c>
      <c r="H608" s="18"/>
    </row>
    <row r="609">
      <c r="A609" s="14">
        <v>45324.0</v>
      </c>
      <c r="B609" s="15" t="s">
        <v>5240</v>
      </c>
      <c r="C609" s="17" t="s">
        <v>5241</v>
      </c>
      <c r="D609" s="16" t="s">
        <v>4644</v>
      </c>
      <c r="E609" s="16" t="s">
        <v>2494</v>
      </c>
      <c r="F609" s="16" t="s">
        <v>5145</v>
      </c>
      <c r="G609" s="16" t="s">
        <v>12</v>
      </c>
      <c r="H609" s="18"/>
    </row>
    <row r="610">
      <c r="A610" s="14">
        <v>45324.0</v>
      </c>
      <c r="B610" s="15" t="s">
        <v>5242</v>
      </c>
      <c r="C610" s="17" t="s">
        <v>5243</v>
      </c>
      <c r="D610" s="16" t="s">
        <v>4286</v>
      </c>
      <c r="E610" s="16" t="s">
        <v>5244</v>
      </c>
      <c r="F610" s="16" t="s">
        <v>70</v>
      </c>
      <c r="G610" s="16" t="s">
        <v>12</v>
      </c>
      <c r="H610" s="18"/>
    </row>
    <row r="611">
      <c r="A611" s="14">
        <v>45324.0</v>
      </c>
      <c r="B611" s="15" t="s">
        <v>5242</v>
      </c>
      <c r="C611" s="17" t="s">
        <v>5243</v>
      </c>
      <c r="D611" s="16" t="s">
        <v>4286</v>
      </c>
      <c r="E611" s="16" t="s">
        <v>46</v>
      </c>
      <c r="F611" s="16" t="s">
        <v>356</v>
      </c>
      <c r="G611" s="16" t="s">
        <v>12</v>
      </c>
      <c r="H611" s="18"/>
    </row>
    <row r="612">
      <c r="A612" s="14">
        <v>45324.0</v>
      </c>
      <c r="B612" s="15" t="s">
        <v>5245</v>
      </c>
      <c r="C612" s="17" t="s">
        <v>5246</v>
      </c>
      <c r="D612" s="16" t="s">
        <v>1452</v>
      </c>
      <c r="E612" s="18"/>
      <c r="F612" s="16" t="s">
        <v>5247</v>
      </c>
      <c r="G612" s="16" t="s">
        <v>12</v>
      </c>
      <c r="H612" s="16" t="s">
        <v>141</v>
      </c>
    </row>
    <row r="613">
      <c r="A613" s="14">
        <v>45324.0</v>
      </c>
      <c r="B613" s="15" t="s">
        <v>5245</v>
      </c>
      <c r="C613" s="17" t="s">
        <v>5246</v>
      </c>
      <c r="D613" s="16" t="s">
        <v>1452</v>
      </c>
      <c r="E613" s="16" t="s">
        <v>5248</v>
      </c>
      <c r="F613" s="16" t="s">
        <v>5249</v>
      </c>
      <c r="G613" s="16" t="s">
        <v>12</v>
      </c>
      <c r="H613" s="18"/>
    </row>
    <row r="614">
      <c r="A614" s="14">
        <v>45324.0</v>
      </c>
      <c r="B614" s="15" t="s">
        <v>5250</v>
      </c>
      <c r="C614" s="17" t="s">
        <v>5251</v>
      </c>
      <c r="D614" s="16" t="s">
        <v>2819</v>
      </c>
      <c r="E614" s="16" t="s">
        <v>1520</v>
      </c>
      <c r="F614" s="16" t="s">
        <v>5252</v>
      </c>
      <c r="G614" s="16" t="s">
        <v>12</v>
      </c>
      <c r="H614" s="18"/>
    </row>
    <row r="615">
      <c r="A615" s="14">
        <v>45324.0</v>
      </c>
      <c r="B615" s="15" t="s">
        <v>5250</v>
      </c>
      <c r="C615" s="17" t="s">
        <v>5251</v>
      </c>
      <c r="D615" s="16" t="s">
        <v>2819</v>
      </c>
      <c r="E615" s="16" t="s">
        <v>426</v>
      </c>
      <c r="F615" s="16" t="s">
        <v>4594</v>
      </c>
      <c r="G615" s="16" t="s">
        <v>12</v>
      </c>
      <c r="H615" s="18"/>
    </row>
    <row r="616">
      <c r="A616" s="14">
        <v>45324.0</v>
      </c>
      <c r="B616" s="15" t="s">
        <v>5253</v>
      </c>
      <c r="C616" s="17" t="s">
        <v>5254</v>
      </c>
      <c r="D616" s="16" t="s">
        <v>5226</v>
      </c>
      <c r="E616" s="16" t="s">
        <v>47</v>
      </c>
      <c r="F616" s="16" t="s">
        <v>2941</v>
      </c>
      <c r="G616" s="16" t="s">
        <v>12</v>
      </c>
      <c r="H616" s="18"/>
    </row>
    <row r="617">
      <c r="A617" s="14">
        <v>45324.0</v>
      </c>
      <c r="B617" s="15" t="s">
        <v>5255</v>
      </c>
      <c r="C617" s="17" t="s">
        <v>5256</v>
      </c>
      <c r="D617" s="16" t="s">
        <v>4645</v>
      </c>
      <c r="E617" s="16" t="s">
        <v>5257</v>
      </c>
      <c r="F617" s="16" t="s">
        <v>5258</v>
      </c>
      <c r="G617" s="16" t="s">
        <v>12</v>
      </c>
      <c r="H617" s="18"/>
    </row>
    <row r="618">
      <c r="A618" s="14">
        <v>45324.0</v>
      </c>
      <c r="B618" s="15" t="s">
        <v>5255</v>
      </c>
      <c r="C618" s="17" t="s">
        <v>5256</v>
      </c>
      <c r="D618" s="16" t="s">
        <v>4645</v>
      </c>
      <c r="E618" s="16" t="s">
        <v>4081</v>
      </c>
      <c r="F618" s="16" t="s">
        <v>61</v>
      </c>
      <c r="G618" s="16" t="s">
        <v>12</v>
      </c>
      <c r="H618" s="18"/>
    </row>
    <row r="619">
      <c r="A619" s="14">
        <v>45324.0</v>
      </c>
      <c r="B619" s="15" t="s">
        <v>5259</v>
      </c>
      <c r="C619" s="17" t="s">
        <v>5260</v>
      </c>
      <c r="D619" s="16" t="s">
        <v>1058</v>
      </c>
      <c r="E619" s="16" t="s">
        <v>1766</v>
      </c>
      <c r="F619" s="16" t="s">
        <v>970</v>
      </c>
      <c r="G619" s="16" t="s">
        <v>84</v>
      </c>
      <c r="H619" s="18"/>
    </row>
    <row r="620">
      <c r="A620" s="14">
        <v>45324.0</v>
      </c>
      <c r="B620" s="15" t="s">
        <v>5259</v>
      </c>
      <c r="C620" s="17" t="s">
        <v>5260</v>
      </c>
      <c r="D620" s="16" t="s">
        <v>1058</v>
      </c>
      <c r="E620" s="16" t="s">
        <v>141</v>
      </c>
      <c r="F620" s="16" t="s">
        <v>134</v>
      </c>
      <c r="G620" s="16" t="s">
        <v>12</v>
      </c>
      <c r="H620" s="18"/>
    </row>
    <row r="621">
      <c r="A621" s="14">
        <v>45324.0</v>
      </c>
      <c r="B621" s="15" t="s">
        <v>5261</v>
      </c>
      <c r="C621" s="17" t="s">
        <v>5262</v>
      </c>
      <c r="D621" s="16" t="s">
        <v>1465</v>
      </c>
      <c r="E621" s="18"/>
      <c r="F621" s="16" t="s">
        <v>5263</v>
      </c>
      <c r="G621" s="16" t="s">
        <v>12</v>
      </c>
      <c r="H621" s="16" t="s">
        <v>44</v>
      </c>
    </row>
    <row r="622">
      <c r="A622" s="14">
        <v>45324.0</v>
      </c>
      <c r="B622" s="15" t="s">
        <v>5261</v>
      </c>
      <c r="C622" s="17" t="s">
        <v>5262</v>
      </c>
      <c r="D622" s="16" t="s">
        <v>1465</v>
      </c>
      <c r="E622" s="16" t="s">
        <v>47</v>
      </c>
      <c r="F622" s="16" t="s">
        <v>3197</v>
      </c>
      <c r="G622" s="16" t="s">
        <v>12</v>
      </c>
      <c r="H622" s="18"/>
    </row>
    <row r="623">
      <c r="A623" s="14">
        <v>45324.0</v>
      </c>
      <c r="B623" s="15" t="s">
        <v>5264</v>
      </c>
      <c r="C623" s="16" t="s">
        <v>5265</v>
      </c>
      <c r="D623" s="16" t="s">
        <v>1176</v>
      </c>
      <c r="E623" s="16" t="s">
        <v>5266</v>
      </c>
      <c r="F623" s="16" t="s">
        <v>299</v>
      </c>
      <c r="G623" s="16" t="s">
        <v>12</v>
      </c>
      <c r="H623" s="18"/>
    </row>
    <row r="624">
      <c r="A624" s="14">
        <v>45324.0</v>
      </c>
      <c r="B624" s="15" t="s">
        <v>5264</v>
      </c>
      <c r="C624" s="16" t="s">
        <v>5265</v>
      </c>
      <c r="D624" s="16" t="s">
        <v>1176</v>
      </c>
      <c r="E624" s="16" t="s">
        <v>5267</v>
      </c>
      <c r="F624" s="16" t="s">
        <v>1296</v>
      </c>
      <c r="G624" s="16" t="s">
        <v>12</v>
      </c>
      <c r="H624" s="18"/>
    </row>
    <row r="625">
      <c r="A625" s="14">
        <v>45324.0</v>
      </c>
      <c r="B625" s="15" t="s">
        <v>5268</v>
      </c>
      <c r="C625" s="17" t="s">
        <v>5269</v>
      </c>
      <c r="D625" s="16" t="s">
        <v>4743</v>
      </c>
      <c r="E625" s="16" t="s">
        <v>46</v>
      </c>
      <c r="F625" s="16" t="s">
        <v>133</v>
      </c>
      <c r="G625" s="16" t="s">
        <v>12</v>
      </c>
      <c r="H625" s="18"/>
    </row>
    <row r="626">
      <c r="A626" s="14">
        <v>45324.0</v>
      </c>
      <c r="B626" s="15" t="s">
        <v>5270</v>
      </c>
      <c r="C626" s="17" t="s">
        <v>5271</v>
      </c>
      <c r="D626" s="16" t="s">
        <v>4218</v>
      </c>
      <c r="E626" s="16" t="s">
        <v>4096</v>
      </c>
      <c r="F626" s="16" t="s">
        <v>299</v>
      </c>
      <c r="G626" s="16" t="s">
        <v>12</v>
      </c>
      <c r="H626" s="18"/>
    </row>
    <row r="627">
      <c r="A627" s="14">
        <v>45324.0</v>
      </c>
      <c r="B627" s="15" t="s">
        <v>5272</v>
      </c>
      <c r="C627" s="17" t="s">
        <v>5273</v>
      </c>
      <c r="D627" s="16" t="s">
        <v>4881</v>
      </c>
      <c r="E627" s="16" t="s">
        <v>44</v>
      </c>
      <c r="F627" s="16" t="s">
        <v>4082</v>
      </c>
      <c r="G627" s="16" t="s">
        <v>12</v>
      </c>
      <c r="H627" s="18"/>
    </row>
    <row r="628">
      <c r="A628" s="14">
        <v>45324.0</v>
      </c>
      <c r="B628" s="15" t="s">
        <v>5272</v>
      </c>
      <c r="C628" s="17" t="s">
        <v>5273</v>
      </c>
      <c r="D628" s="16" t="s">
        <v>4881</v>
      </c>
      <c r="E628" s="16" t="s">
        <v>5274</v>
      </c>
      <c r="F628" s="16" t="s">
        <v>61</v>
      </c>
      <c r="G628" s="16" t="s">
        <v>12</v>
      </c>
      <c r="H628" s="18"/>
    </row>
    <row r="629">
      <c r="A629" s="14">
        <v>45324.0</v>
      </c>
      <c r="B629" s="15" t="s">
        <v>5275</v>
      </c>
      <c r="C629" s="17" t="s">
        <v>5276</v>
      </c>
      <c r="D629" s="16" t="s">
        <v>4765</v>
      </c>
      <c r="E629" s="16" t="s">
        <v>468</v>
      </c>
      <c r="F629" s="16" t="s">
        <v>133</v>
      </c>
      <c r="G629" s="16" t="s">
        <v>12</v>
      </c>
      <c r="H629" s="18"/>
    </row>
    <row r="630">
      <c r="A630" s="14">
        <v>45325.0</v>
      </c>
      <c r="B630" s="15" t="s">
        <v>5277</v>
      </c>
      <c r="C630" s="17" t="s">
        <v>5278</v>
      </c>
      <c r="D630" s="16" t="s">
        <v>5072</v>
      </c>
      <c r="E630" s="16" t="s">
        <v>5279</v>
      </c>
      <c r="F630" s="16" t="s">
        <v>299</v>
      </c>
      <c r="G630" s="16" t="s">
        <v>12</v>
      </c>
      <c r="H630" s="18"/>
    </row>
    <row r="631">
      <c r="A631" s="14">
        <v>45325.0</v>
      </c>
      <c r="B631" s="15" t="s">
        <v>5277</v>
      </c>
      <c r="C631" s="17" t="s">
        <v>5278</v>
      </c>
      <c r="D631" s="16" t="s">
        <v>5072</v>
      </c>
      <c r="E631" s="16" t="s">
        <v>1766</v>
      </c>
      <c r="F631" s="16" t="s">
        <v>867</v>
      </c>
      <c r="G631" s="16" t="s">
        <v>12</v>
      </c>
      <c r="H631" s="18"/>
    </row>
    <row r="632">
      <c r="A632" s="14">
        <v>45326.0</v>
      </c>
      <c r="B632" s="15" t="s">
        <v>5280</v>
      </c>
      <c r="C632" s="17" t="s">
        <v>5281</v>
      </c>
      <c r="D632" s="16" t="s">
        <v>5215</v>
      </c>
      <c r="E632" s="16" t="s">
        <v>5282</v>
      </c>
      <c r="F632" s="16" t="s">
        <v>134</v>
      </c>
      <c r="G632" s="16" t="s">
        <v>12</v>
      </c>
      <c r="H632" s="18"/>
    </row>
    <row r="633">
      <c r="A633" s="14">
        <v>45326.0</v>
      </c>
      <c r="B633" s="15" t="s">
        <v>5283</v>
      </c>
      <c r="C633" s="17" t="s">
        <v>5284</v>
      </c>
      <c r="D633" s="16" t="s">
        <v>1465</v>
      </c>
      <c r="E633" s="18"/>
      <c r="F633" s="16" t="s">
        <v>5285</v>
      </c>
      <c r="G633" s="16" t="s">
        <v>12</v>
      </c>
      <c r="H633" s="16" t="s">
        <v>47</v>
      </c>
    </row>
    <row r="634">
      <c r="A634" s="14">
        <v>45327.0</v>
      </c>
      <c r="B634" s="15" t="s">
        <v>5286</v>
      </c>
      <c r="C634" s="17" t="s">
        <v>5287</v>
      </c>
      <c r="D634" s="16" t="s">
        <v>4141</v>
      </c>
      <c r="E634" s="16" t="s">
        <v>1780</v>
      </c>
      <c r="F634" s="16" t="s">
        <v>1781</v>
      </c>
      <c r="G634" s="16" t="s">
        <v>12</v>
      </c>
      <c r="H634" s="18"/>
    </row>
    <row r="635">
      <c r="A635" s="14">
        <v>45327.0</v>
      </c>
      <c r="B635" s="15" t="s">
        <v>5286</v>
      </c>
      <c r="C635" s="17" t="s">
        <v>5287</v>
      </c>
      <c r="D635" s="16" t="s">
        <v>4100</v>
      </c>
      <c r="E635" s="16" t="s">
        <v>1780</v>
      </c>
      <c r="F635" s="16" t="s">
        <v>1781</v>
      </c>
      <c r="G635" s="16" t="s">
        <v>12</v>
      </c>
      <c r="H635" s="18"/>
    </row>
    <row r="636">
      <c r="A636" s="14">
        <v>45327.0</v>
      </c>
      <c r="B636" s="15" t="s">
        <v>5288</v>
      </c>
      <c r="C636" s="17" t="s">
        <v>5289</v>
      </c>
      <c r="D636" s="16" t="s">
        <v>756</v>
      </c>
      <c r="E636" s="16" t="s">
        <v>5290</v>
      </c>
      <c r="F636" s="16" t="s">
        <v>386</v>
      </c>
      <c r="G636" s="16" t="s">
        <v>84</v>
      </c>
      <c r="H636" s="18"/>
    </row>
    <row r="637">
      <c r="A637" s="14">
        <v>45327.0</v>
      </c>
      <c r="B637" s="15" t="s">
        <v>5291</v>
      </c>
      <c r="C637" s="17" t="s">
        <v>5292</v>
      </c>
      <c r="D637" s="16" t="s">
        <v>4251</v>
      </c>
      <c r="E637" s="16" t="s">
        <v>34</v>
      </c>
      <c r="F637" s="16" t="s">
        <v>524</v>
      </c>
      <c r="G637" s="16" t="s">
        <v>12</v>
      </c>
      <c r="H637" s="18"/>
    </row>
    <row r="638">
      <c r="A638" s="14">
        <v>45327.0</v>
      </c>
      <c r="B638" s="15" t="s">
        <v>5291</v>
      </c>
      <c r="C638" s="17" t="s">
        <v>5292</v>
      </c>
      <c r="D638" s="16" t="s">
        <v>4251</v>
      </c>
      <c r="E638" s="16" t="s">
        <v>3114</v>
      </c>
      <c r="F638" s="16" t="s">
        <v>133</v>
      </c>
      <c r="G638" s="16" t="s">
        <v>12</v>
      </c>
      <c r="H638" s="18"/>
    </row>
    <row r="639">
      <c r="A639" s="14">
        <v>45327.0</v>
      </c>
      <c r="B639" s="15" t="s">
        <v>5293</v>
      </c>
      <c r="C639" s="17" t="s">
        <v>5294</v>
      </c>
      <c r="D639" s="16" t="s">
        <v>5175</v>
      </c>
      <c r="E639" s="16" t="s">
        <v>5295</v>
      </c>
      <c r="F639" s="16" t="s">
        <v>63</v>
      </c>
      <c r="G639" s="16" t="s">
        <v>12</v>
      </c>
      <c r="H639" s="18"/>
    </row>
    <row r="640">
      <c r="A640" s="14">
        <v>45327.0</v>
      </c>
      <c r="B640" s="15" t="s">
        <v>5296</v>
      </c>
      <c r="C640" s="17" t="s">
        <v>5297</v>
      </c>
      <c r="D640" s="16" t="s">
        <v>4454</v>
      </c>
      <c r="E640" s="16" t="s">
        <v>5298</v>
      </c>
      <c r="F640" s="16" t="s">
        <v>5299</v>
      </c>
      <c r="G640" s="16" t="s">
        <v>12</v>
      </c>
      <c r="H640" s="18"/>
    </row>
    <row r="641">
      <c r="A641" s="14">
        <v>45327.0</v>
      </c>
      <c r="B641" s="15" t="s">
        <v>5296</v>
      </c>
      <c r="C641" s="17" t="s">
        <v>5297</v>
      </c>
      <c r="D641" s="16" t="s">
        <v>5300</v>
      </c>
      <c r="E641" s="16" t="s">
        <v>5298</v>
      </c>
      <c r="F641" s="16" t="s">
        <v>5299</v>
      </c>
      <c r="G641" s="16" t="s">
        <v>12</v>
      </c>
      <c r="H641" s="18"/>
    </row>
    <row r="642">
      <c r="A642" s="14">
        <v>45327.0</v>
      </c>
      <c r="B642" s="15" t="s">
        <v>5296</v>
      </c>
      <c r="C642" s="17" t="s">
        <v>5297</v>
      </c>
      <c r="D642" s="16" t="s">
        <v>5301</v>
      </c>
      <c r="E642" s="16" t="s">
        <v>5298</v>
      </c>
      <c r="F642" s="16" t="s">
        <v>5299</v>
      </c>
      <c r="G642" s="16" t="s">
        <v>12</v>
      </c>
      <c r="H642" s="18"/>
    </row>
    <row r="643">
      <c r="A643" s="14">
        <v>45327.0</v>
      </c>
      <c r="B643" s="15" t="s">
        <v>5302</v>
      </c>
      <c r="C643" s="17" t="s">
        <v>5303</v>
      </c>
      <c r="D643" s="16" t="s">
        <v>5304</v>
      </c>
      <c r="E643" s="16" t="s">
        <v>5305</v>
      </c>
      <c r="F643" s="16" t="s">
        <v>3081</v>
      </c>
      <c r="G643" s="16" t="s">
        <v>12</v>
      </c>
      <c r="H643" s="18"/>
    </row>
    <row r="644">
      <c r="A644" s="14">
        <v>45327.0</v>
      </c>
      <c r="B644" s="15" t="s">
        <v>5302</v>
      </c>
      <c r="C644" s="17" t="s">
        <v>5303</v>
      </c>
      <c r="D644" s="16" t="s">
        <v>5304</v>
      </c>
      <c r="E644" s="16" t="s">
        <v>5306</v>
      </c>
      <c r="F644" s="16" t="s">
        <v>498</v>
      </c>
      <c r="G644" s="16" t="s">
        <v>17</v>
      </c>
      <c r="H644" s="18"/>
    </row>
    <row r="645">
      <c r="A645" s="14">
        <v>45327.0</v>
      </c>
      <c r="B645" s="15" t="s">
        <v>5307</v>
      </c>
      <c r="C645" s="17" t="s">
        <v>5308</v>
      </c>
      <c r="D645" s="16" t="s">
        <v>4218</v>
      </c>
      <c r="E645" s="16" t="s">
        <v>5309</v>
      </c>
      <c r="F645" s="16" t="s">
        <v>70</v>
      </c>
      <c r="G645" s="16" t="s">
        <v>12</v>
      </c>
      <c r="H645" s="18"/>
    </row>
    <row r="646">
      <c r="A646" s="14">
        <v>45327.0</v>
      </c>
      <c r="B646" s="15" t="s">
        <v>5310</v>
      </c>
      <c r="C646" s="17" t="s">
        <v>5311</v>
      </c>
      <c r="D646" s="16" t="s">
        <v>5312</v>
      </c>
      <c r="E646" s="16" t="s">
        <v>2601</v>
      </c>
      <c r="F646" s="16" t="s">
        <v>31</v>
      </c>
      <c r="G646" s="16" t="s">
        <v>12</v>
      </c>
      <c r="H646" s="18"/>
    </row>
    <row r="647">
      <c r="A647" s="14">
        <v>45327.0</v>
      </c>
      <c r="B647" s="15" t="s">
        <v>5313</v>
      </c>
      <c r="C647" s="17" t="s">
        <v>5314</v>
      </c>
      <c r="D647" s="16" t="s">
        <v>1613</v>
      </c>
      <c r="E647" s="16" t="s">
        <v>338</v>
      </c>
      <c r="F647" s="16" t="s">
        <v>2941</v>
      </c>
      <c r="G647" s="16" t="s">
        <v>12</v>
      </c>
      <c r="H647" s="18"/>
    </row>
    <row r="648">
      <c r="A648" s="14">
        <v>45327.0</v>
      </c>
      <c r="B648" s="15" t="s">
        <v>5313</v>
      </c>
      <c r="C648" s="17" t="s">
        <v>5314</v>
      </c>
      <c r="D648" s="16" t="s">
        <v>1613</v>
      </c>
      <c r="E648" s="16" t="s">
        <v>1900</v>
      </c>
      <c r="F648" s="16" t="s">
        <v>63</v>
      </c>
      <c r="G648" s="16" t="s">
        <v>12</v>
      </c>
      <c r="H648" s="18"/>
    </row>
    <row r="649">
      <c r="A649" s="14">
        <v>45327.0</v>
      </c>
      <c r="B649" s="15" t="s">
        <v>5315</v>
      </c>
      <c r="C649" s="17" t="s">
        <v>5316</v>
      </c>
      <c r="D649" s="16" t="s">
        <v>1573</v>
      </c>
      <c r="E649" s="16" t="s">
        <v>5317</v>
      </c>
      <c r="F649" s="16" t="s">
        <v>31</v>
      </c>
      <c r="G649" s="16" t="s">
        <v>12</v>
      </c>
      <c r="H649" s="18"/>
    </row>
    <row r="650">
      <c r="A650" s="14">
        <v>45327.0</v>
      </c>
      <c r="B650" s="15" t="s">
        <v>5318</v>
      </c>
      <c r="C650" s="17" t="s">
        <v>5319</v>
      </c>
      <c r="D650" s="16" t="s">
        <v>4743</v>
      </c>
      <c r="E650" s="16" t="s">
        <v>47</v>
      </c>
      <c r="F650" s="16" t="s">
        <v>4614</v>
      </c>
      <c r="G650" s="16" t="s">
        <v>12</v>
      </c>
      <c r="H650" s="18"/>
    </row>
    <row r="651">
      <c r="A651" s="14">
        <v>45327.0</v>
      </c>
      <c r="B651" s="15" t="s">
        <v>5320</v>
      </c>
      <c r="C651" s="17" t="s">
        <v>5321</v>
      </c>
      <c r="D651" s="16" t="s">
        <v>4862</v>
      </c>
      <c r="E651" s="16" t="s">
        <v>3114</v>
      </c>
      <c r="F651" s="16" t="s">
        <v>31</v>
      </c>
      <c r="G651" s="16" t="s">
        <v>12</v>
      </c>
      <c r="H651" s="18"/>
    </row>
    <row r="652">
      <c r="A652" s="14">
        <v>45327.0</v>
      </c>
      <c r="B652" s="15" t="s">
        <v>5320</v>
      </c>
      <c r="C652" s="17" t="s">
        <v>5321</v>
      </c>
      <c r="D652" s="16" t="s">
        <v>4862</v>
      </c>
      <c r="E652" s="16" t="s">
        <v>385</v>
      </c>
      <c r="F652" s="16" t="s">
        <v>524</v>
      </c>
      <c r="G652" s="16" t="s">
        <v>12</v>
      </c>
      <c r="H652" s="18"/>
    </row>
    <row r="653">
      <c r="A653" s="14">
        <v>45327.0</v>
      </c>
      <c r="B653" s="15" t="s">
        <v>5322</v>
      </c>
      <c r="C653" s="17" t="s">
        <v>5323</v>
      </c>
      <c r="D653" s="16" t="s">
        <v>4644</v>
      </c>
      <c r="E653" s="16" t="s">
        <v>5324</v>
      </c>
      <c r="F653" s="16" t="s">
        <v>5325</v>
      </c>
      <c r="G653" s="16" t="s">
        <v>12</v>
      </c>
      <c r="H653" s="18"/>
    </row>
    <row r="654">
      <c r="A654" s="14">
        <v>45327.0</v>
      </c>
      <c r="B654" s="15" t="s">
        <v>5322</v>
      </c>
      <c r="C654" s="17" t="s">
        <v>5323</v>
      </c>
      <c r="D654" s="16" t="s">
        <v>4644</v>
      </c>
      <c r="E654" s="16" t="s">
        <v>4096</v>
      </c>
      <c r="F654" s="16" t="s">
        <v>191</v>
      </c>
      <c r="G654" s="16" t="s">
        <v>17</v>
      </c>
      <c r="H654" s="18"/>
    </row>
    <row r="655">
      <c r="A655" s="14">
        <v>45327.0</v>
      </c>
      <c r="B655" s="15" t="s">
        <v>5326</v>
      </c>
      <c r="C655" s="17" t="s">
        <v>5327</v>
      </c>
      <c r="D655" s="16" t="s">
        <v>756</v>
      </c>
      <c r="E655" s="16" t="s">
        <v>5328</v>
      </c>
      <c r="F655" s="16" t="s">
        <v>5329</v>
      </c>
      <c r="G655" s="16" t="s">
        <v>84</v>
      </c>
      <c r="H655" s="18"/>
    </row>
    <row r="656">
      <c r="A656" s="14">
        <v>45327.0</v>
      </c>
      <c r="B656" s="15" t="s">
        <v>5330</v>
      </c>
      <c r="C656" s="17" t="s">
        <v>5331</v>
      </c>
      <c r="D656" s="16" t="s">
        <v>4438</v>
      </c>
      <c r="E656" s="16" t="s">
        <v>47</v>
      </c>
      <c r="F656" s="16" t="s">
        <v>133</v>
      </c>
      <c r="G656" s="16" t="s">
        <v>12</v>
      </c>
      <c r="H656" s="18"/>
    </row>
    <row r="657">
      <c r="A657" s="14">
        <v>45327.0</v>
      </c>
      <c r="B657" s="15" t="s">
        <v>5330</v>
      </c>
      <c r="C657" s="17" t="s">
        <v>5331</v>
      </c>
      <c r="D657" s="16" t="s">
        <v>4438</v>
      </c>
      <c r="E657" s="16" t="s">
        <v>3015</v>
      </c>
      <c r="F657" s="16" t="s">
        <v>4517</v>
      </c>
      <c r="G657" s="16" t="s">
        <v>12</v>
      </c>
      <c r="H657" s="18"/>
    </row>
    <row r="658">
      <c r="A658" s="14">
        <v>45327.0</v>
      </c>
      <c r="B658" s="15" t="s">
        <v>5330</v>
      </c>
      <c r="C658" s="17" t="s">
        <v>5331</v>
      </c>
      <c r="D658" s="16" t="s">
        <v>4438</v>
      </c>
      <c r="E658" s="16" t="s">
        <v>141</v>
      </c>
      <c r="F658" s="16" t="s">
        <v>70</v>
      </c>
      <c r="G658" s="16" t="s">
        <v>12</v>
      </c>
      <c r="H658" s="18"/>
    </row>
    <row r="659">
      <c r="A659" s="14">
        <v>45327.0</v>
      </c>
      <c r="B659" s="15" t="s">
        <v>5332</v>
      </c>
      <c r="C659" s="17" t="s">
        <v>5333</v>
      </c>
      <c r="D659" s="16" t="s">
        <v>4310</v>
      </c>
      <c r="E659" s="16" t="s">
        <v>331</v>
      </c>
      <c r="F659" s="16" t="s">
        <v>5334</v>
      </c>
      <c r="G659" s="16" t="s">
        <v>12</v>
      </c>
      <c r="H659" s="18"/>
    </row>
    <row r="660">
      <c r="A660" s="14">
        <v>45327.0</v>
      </c>
      <c r="B660" s="15" t="s">
        <v>5335</v>
      </c>
      <c r="C660" s="17" t="s">
        <v>5336</v>
      </c>
      <c r="D660" s="16" t="s">
        <v>4313</v>
      </c>
      <c r="E660" s="16" t="s">
        <v>47</v>
      </c>
      <c r="F660" s="16" t="s">
        <v>1097</v>
      </c>
      <c r="G660" s="16" t="s">
        <v>12</v>
      </c>
      <c r="H660" s="18"/>
    </row>
    <row r="661">
      <c r="A661" s="14">
        <v>45327.0</v>
      </c>
      <c r="B661" s="15" t="s">
        <v>5335</v>
      </c>
      <c r="C661" s="17" t="s">
        <v>5336</v>
      </c>
      <c r="D661" s="16" t="s">
        <v>4313</v>
      </c>
      <c r="E661" s="16" t="s">
        <v>5337</v>
      </c>
      <c r="F661" s="16" t="s">
        <v>4412</v>
      </c>
      <c r="G661" s="16" t="s">
        <v>12</v>
      </c>
      <c r="H661" s="18"/>
    </row>
    <row r="662">
      <c r="A662" s="14">
        <v>45327.0</v>
      </c>
      <c r="B662" s="15" t="s">
        <v>5338</v>
      </c>
      <c r="C662" s="17" t="s">
        <v>5339</v>
      </c>
      <c r="D662" s="16" t="s">
        <v>5340</v>
      </c>
      <c r="E662" s="16" t="s">
        <v>1780</v>
      </c>
      <c r="F662" s="16" t="s">
        <v>161</v>
      </c>
      <c r="G662" s="16" t="s">
        <v>12</v>
      </c>
      <c r="H662" s="18"/>
    </row>
    <row r="663">
      <c r="A663" s="14">
        <v>45328.0</v>
      </c>
      <c r="B663" s="15" t="s">
        <v>5341</v>
      </c>
      <c r="C663" s="17" t="s">
        <v>5342</v>
      </c>
      <c r="D663" s="16" t="s">
        <v>5343</v>
      </c>
      <c r="E663" s="16" t="s">
        <v>2059</v>
      </c>
      <c r="F663" s="16" t="s">
        <v>5344</v>
      </c>
      <c r="G663" s="16" t="s">
        <v>12</v>
      </c>
      <c r="H663" s="18"/>
    </row>
    <row r="664">
      <c r="A664" s="14">
        <v>45328.0</v>
      </c>
      <c r="B664" s="15" t="s">
        <v>5345</v>
      </c>
      <c r="C664" s="17" t="s">
        <v>5346</v>
      </c>
      <c r="D664" s="16" t="s">
        <v>4553</v>
      </c>
      <c r="E664" s="16" t="s">
        <v>46</v>
      </c>
      <c r="F664" s="16" t="s">
        <v>5347</v>
      </c>
      <c r="G664" s="16" t="s">
        <v>12</v>
      </c>
      <c r="H664" s="18"/>
    </row>
    <row r="665">
      <c r="A665" s="14">
        <v>45328.0</v>
      </c>
      <c r="B665" s="15" t="s">
        <v>5345</v>
      </c>
      <c r="C665" s="17" t="s">
        <v>5346</v>
      </c>
      <c r="D665" s="16" t="s">
        <v>4553</v>
      </c>
      <c r="E665" s="16" t="s">
        <v>5348</v>
      </c>
      <c r="F665" s="16" t="s">
        <v>5349</v>
      </c>
      <c r="G665" s="16" t="s">
        <v>12</v>
      </c>
      <c r="H665" s="18"/>
    </row>
    <row r="666">
      <c r="A666" s="14">
        <v>45328.0</v>
      </c>
      <c r="B666" s="15" t="s">
        <v>5350</v>
      </c>
      <c r="C666" s="17" t="s">
        <v>5351</v>
      </c>
      <c r="D666" s="16" t="s">
        <v>4387</v>
      </c>
      <c r="E666" s="16" t="s">
        <v>47</v>
      </c>
      <c r="F666" s="16" t="s">
        <v>356</v>
      </c>
      <c r="G666" s="16" t="s">
        <v>12</v>
      </c>
      <c r="H666" s="18"/>
    </row>
    <row r="667">
      <c r="A667" s="14">
        <v>45328.0</v>
      </c>
      <c r="B667" s="15" t="s">
        <v>5350</v>
      </c>
      <c r="C667" s="17" t="s">
        <v>5351</v>
      </c>
      <c r="D667" s="16" t="s">
        <v>4387</v>
      </c>
      <c r="E667" s="16" t="s">
        <v>2505</v>
      </c>
      <c r="F667" s="16" t="s">
        <v>3337</v>
      </c>
      <c r="G667" s="16" t="s">
        <v>12</v>
      </c>
      <c r="H667" s="18"/>
    </row>
    <row r="668">
      <c r="A668" s="14">
        <v>45328.0</v>
      </c>
      <c r="B668" s="15" t="s">
        <v>5352</v>
      </c>
      <c r="C668" s="17" t="s">
        <v>5353</v>
      </c>
      <c r="D668" s="16" t="s">
        <v>4759</v>
      </c>
      <c r="E668" s="16" t="s">
        <v>5037</v>
      </c>
      <c r="F668" s="16" t="s">
        <v>378</v>
      </c>
      <c r="G668" s="16" t="s">
        <v>12</v>
      </c>
      <c r="H668" s="18"/>
    </row>
    <row r="669">
      <c r="A669" s="14">
        <v>45328.0</v>
      </c>
      <c r="B669" s="15" t="s">
        <v>5354</v>
      </c>
      <c r="C669" s="17" t="s">
        <v>5355</v>
      </c>
      <c r="D669" s="16" t="s">
        <v>1508</v>
      </c>
      <c r="E669" s="16" t="s">
        <v>47</v>
      </c>
      <c r="F669" s="16" t="s">
        <v>1185</v>
      </c>
      <c r="G669" s="16" t="s">
        <v>12</v>
      </c>
      <c r="H669" s="18"/>
    </row>
    <row r="670">
      <c r="A670" s="14">
        <v>45328.0</v>
      </c>
      <c r="B670" s="15" t="s">
        <v>5356</v>
      </c>
      <c r="C670" s="17" t="s">
        <v>5357</v>
      </c>
      <c r="D670" s="16" t="s">
        <v>4563</v>
      </c>
      <c r="E670" s="16" t="s">
        <v>44</v>
      </c>
      <c r="F670" s="16" t="s">
        <v>164</v>
      </c>
      <c r="G670" s="16" t="s">
        <v>12</v>
      </c>
      <c r="H670" s="18"/>
    </row>
    <row r="671">
      <c r="A671" s="14">
        <v>45328.0</v>
      </c>
      <c r="B671" s="15" t="s">
        <v>5356</v>
      </c>
      <c r="C671" s="17" t="s">
        <v>5357</v>
      </c>
      <c r="D671" s="16" t="s">
        <v>4563</v>
      </c>
      <c r="E671" s="16" t="s">
        <v>1049</v>
      </c>
      <c r="F671" s="16" t="s">
        <v>5358</v>
      </c>
      <c r="G671" s="16" t="s">
        <v>12</v>
      </c>
      <c r="H671" s="18"/>
    </row>
    <row r="672">
      <c r="A672" s="14">
        <v>45328.0</v>
      </c>
      <c r="B672" s="15" t="s">
        <v>5359</v>
      </c>
      <c r="C672" s="17" t="s">
        <v>5360</v>
      </c>
      <c r="D672" s="16" t="s">
        <v>1478</v>
      </c>
      <c r="E672" s="16" t="s">
        <v>1766</v>
      </c>
      <c r="F672" s="16" t="s">
        <v>4412</v>
      </c>
      <c r="G672" s="16" t="s">
        <v>12</v>
      </c>
      <c r="H672" s="18"/>
    </row>
    <row r="673">
      <c r="A673" s="14">
        <v>45328.0</v>
      </c>
      <c r="B673" s="15" t="s">
        <v>5361</v>
      </c>
      <c r="C673" s="17" t="s">
        <v>5362</v>
      </c>
      <c r="D673" s="16" t="s">
        <v>4120</v>
      </c>
      <c r="E673" s="16" t="s">
        <v>4096</v>
      </c>
      <c r="F673" s="16" t="s">
        <v>299</v>
      </c>
      <c r="G673" s="16" t="s">
        <v>12</v>
      </c>
      <c r="H673" s="18"/>
    </row>
    <row r="674">
      <c r="A674" s="14">
        <v>45328.0</v>
      </c>
      <c r="B674" s="15" t="s">
        <v>5363</v>
      </c>
      <c r="C674" s="17" t="s">
        <v>5364</v>
      </c>
      <c r="D674" s="16" t="s">
        <v>4352</v>
      </c>
      <c r="E674" s="16" t="s">
        <v>44</v>
      </c>
      <c r="F674" s="16" t="s">
        <v>5365</v>
      </c>
      <c r="G674" s="16" t="s">
        <v>12</v>
      </c>
      <c r="H674" s="18"/>
    </row>
    <row r="675">
      <c r="A675" s="14">
        <v>45328.0</v>
      </c>
      <c r="B675" s="15" t="s">
        <v>5363</v>
      </c>
      <c r="C675" s="17" t="s">
        <v>5364</v>
      </c>
      <c r="D675" s="16" t="s">
        <v>4352</v>
      </c>
      <c r="E675" s="16" t="s">
        <v>47</v>
      </c>
      <c r="F675" s="16" t="s">
        <v>133</v>
      </c>
      <c r="G675" s="16" t="s">
        <v>12</v>
      </c>
      <c r="H675" s="18"/>
    </row>
    <row r="676">
      <c r="A676" s="14">
        <v>45328.0</v>
      </c>
      <c r="B676" s="15" t="s">
        <v>5366</v>
      </c>
      <c r="C676" s="17" t="s">
        <v>5367</v>
      </c>
      <c r="D676" s="16" t="s">
        <v>5368</v>
      </c>
      <c r="E676" s="16" t="s">
        <v>279</v>
      </c>
      <c r="F676" s="16" t="s">
        <v>299</v>
      </c>
      <c r="G676" s="16" t="s">
        <v>12</v>
      </c>
      <c r="H676" s="18"/>
    </row>
    <row r="677">
      <c r="A677" s="14">
        <v>45328.0</v>
      </c>
      <c r="B677" s="15" t="s">
        <v>5366</v>
      </c>
      <c r="C677" s="17" t="s">
        <v>5367</v>
      </c>
      <c r="D677" s="16" t="s">
        <v>5368</v>
      </c>
      <c r="E677" s="18"/>
      <c r="F677" s="16" t="s">
        <v>3144</v>
      </c>
      <c r="G677" s="16" t="s">
        <v>84</v>
      </c>
      <c r="H677" s="16" t="s">
        <v>2226</v>
      </c>
    </row>
    <row r="678">
      <c r="A678" s="14">
        <v>45328.0</v>
      </c>
      <c r="B678" s="15" t="s">
        <v>5369</v>
      </c>
      <c r="C678" s="17" t="s">
        <v>5370</v>
      </c>
      <c r="D678" s="16" t="s">
        <v>4141</v>
      </c>
      <c r="E678" s="16" t="s">
        <v>5371</v>
      </c>
      <c r="F678" s="16" t="s">
        <v>556</v>
      </c>
      <c r="G678" s="16" t="s">
        <v>12</v>
      </c>
      <c r="H678" s="18"/>
    </row>
    <row r="679">
      <c r="A679" s="14">
        <v>45328.0</v>
      </c>
      <c r="B679" s="15" t="s">
        <v>5372</v>
      </c>
      <c r="C679" s="17" t="s">
        <v>5373</v>
      </c>
      <c r="D679" s="16" t="s">
        <v>4248</v>
      </c>
      <c r="E679" s="16" t="s">
        <v>5374</v>
      </c>
      <c r="F679" s="16" t="s">
        <v>5375</v>
      </c>
      <c r="G679" s="16" t="s">
        <v>12</v>
      </c>
      <c r="H679" s="18"/>
    </row>
    <row r="680">
      <c r="A680" s="14">
        <v>45328.0</v>
      </c>
      <c r="B680" s="15" t="s">
        <v>5376</v>
      </c>
      <c r="C680" s="17" t="s">
        <v>5377</v>
      </c>
      <c r="D680" s="16" t="s">
        <v>5223</v>
      </c>
      <c r="E680" s="16" t="s">
        <v>1097</v>
      </c>
      <c r="F680" s="16" t="s">
        <v>524</v>
      </c>
      <c r="G680" s="16" t="s">
        <v>12</v>
      </c>
      <c r="H680" s="18"/>
    </row>
    <row r="681">
      <c r="A681" s="14">
        <v>45328.0</v>
      </c>
      <c r="B681" s="15" t="s">
        <v>5376</v>
      </c>
      <c r="C681" s="17" t="s">
        <v>5377</v>
      </c>
      <c r="D681" s="16" t="s">
        <v>5223</v>
      </c>
      <c r="E681" s="16" t="s">
        <v>1377</v>
      </c>
      <c r="F681" s="16" t="s">
        <v>299</v>
      </c>
      <c r="G681" s="16" t="s">
        <v>12</v>
      </c>
      <c r="H681" s="18"/>
    </row>
    <row r="682">
      <c r="A682" s="14">
        <v>45328.0</v>
      </c>
      <c r="B682" s="15" t="s">
        <v>5378</v>
      </c>
      <c r="C682" s="17" t="s">
        <v>5379</v>
      </c>
      <c r="D682" s="16" t="s">
        <v>5380</v>
      </c>
      <c r="E682" s="16" t="s">
        <v>46</v>
      </c>
      <c r="F682" s="16" t="s">
        <v>5381</v>
      </c>
      <c r="G682" s="16" t="s">
        <v>12</v>
      </c>
      <c r="H682" s="18"/>
    </row>
    <row r="683">
      <c r="A683" s="14">
        <v>45328.0</v>
      </c>
      <c r="B683" s="15" t="s">
        <v>5382</v>
      </c>
      <c r="C683" s="17" t="s">
        <v>5383</v>
      </c>
      <c r="D683" s="16" t="s">
        <v>5384</v>
      </c>
      <c r="E683" s="16" t="s">
        <v>338</v>
      </c>
      <c r="F683" s="16" t="s">
        <v>134</v>
      </c>
      <c r="G683" s="16" t="s">
        <v>12</v>
      </c>
      <c r="H683" s="18"/>
    </row>
    <row r="684">
      <c r="A684" s="14">
        <v>45328.0</v>
      </c>
      <c r="B684" s="15" t="s">
        <v>5385</v>
      </c>
      <c r="C684" s="17" t="s">
        <v>5386</v>
      </c>
      <c r="D684" s="16" t="s">
        <v>168</v>
      </c>
      <c r="E684" s="16" t="s">
        <v>85</v>
      </c>
      <c r="F684" s="16" t="s">
        <v>4576</v>
      </c>
      <c r="G684" s="16" t="s">
        <v>12</v>
      </c>
      <c r="H684" s="18"/>
    </row>
    <row r="685">
      <c r="A685" s="14">
        <v>45328.0</v>
      </c>
      <c r="B685" s="15" t="s">
        <v>5387</v>
      </c>
      <c r="C685" s="17" t="s">
        <v>5388</v>
      </c>
      <c r="D685" s="16" t="s">
        <v>168</v>
      </c>
      <c r="E685" s="16" t="s">
        <v>46</v>
      </c>
      <c r="F685" s="16" t="s">
        <v>133</v>
      </c>
      <c r="G685" s="16" t="s">
        <v>12</v>
      </c>
      <c r="H685" s="18"/>
    </row>
    <row r="686">
      <c r="A686" s="14">
        <v>45328.0</v>
      </c>
      <c r="B686" s="15" t="s">
        <v>5389</v>
      </c>
      <c r="C686" s="17" t="s">
        <v>5390</v>
      </c>
      <c r="D686" s="16" t="s">
        <v>166</v>
      </c>
      <c r="E686" s="16" t="s">
        <v>5391</v>
      </c>
      <c r="F686" s="16" t="s">
        <v>1185</v>
      </c>
      <c r="G686" s="16" t="s">
        <v>12</v>
      </c>
      <c r="H686" s="18"/>
    </row>
    <row r="687">
      <c r="A687" s="14">
        <v>45329.0</v>
      </c>
      <c r="B687" s="15" t="s">
        <v>5392</v>
      </c>
      <c r="C687" s="17" t="s">
        <v>5393</v>
      </c>
      <c r="D687" s="16" t="s">
        <v>1465</v>
      </c>
      <c r="E687" s="16" t="s">
        <v>4945</v>
      </c>
      <c r="F687" s="16" t="s">
        <v>3091</v>
      </c>
      <c r="G687" s="16" t="s">
        <v>12</v>
      </c>
      <c r="H687" s="18"/>
    </row>
    <row r="688">
      <c r="A688" s="14">
        <v>45329.0</v>
      </c>
      <c r="B688" s="15" t="s">
        <v>5394</v>
      </c>
      <c r="C688" s="17" t="s">
        <v>5395</v>
      </c>
      <c r="D688" s="16" t="s">
        <v>4144</v>
      </c>
      <c r="E688" s="16" t="s">
        <v>5396</v>
      </c>
      <c r="F688" s="16" t="s">
        <v>530</v>
      </c>
      <c r="G688" s="16" t="s">
        <v>12</v>
      </c>
      <c r="H688" s="18"/>
    </row>
    <row r="689">
      <c r="A689" s="14">
        <v>45329.0</v>
      </c>
      <c r="B689" s="15" t="s">
        <v>5397</v>
      </c>
      <c r="C689" s="17" t="s">
        <v>5398</v>
      </c>
      <c r="D689" s="16" t="s">
        <v>5399</v>
      </c>
      <c r="E689" s="18"/>
      <c r="F689" s="16" t="s">
        <v>5400</v>
      </c>
      <c r="G689" s="16" t="s">
        <v>12</v>
      </c>
      <c r="H689" s="16" t="s">
        <v>85</v>
      </c>
    </row>
    <row r="690">
      <c r="A690" s="14">
        <v>45329.0</v>
      </c>
      <c r="B690" s="15" t="s">
        <v>5401</v>
      </c>
      <c r="C690" s="17" t="s">
        <v>5402</v>
      </c>
      <c r="D690" s="16" t="s">
        <v>4438</v>
      </c>
      <c r="E690" s="16" t="s">
        <v>1377</v>
      </c>
      <c r="F690" s="16" t="s">
        <v>299</v>
      </c>
      <c r="G690" s="16" t="s">
        <v>12</v>
      </c>
      <c r="H690" s="18"/>
    </row>
    <row r="691">
      <c r="A691" s="14">
        <v>45329.0</v>
      </c>
      <c r="B691" s="15" t="s">
        <v>5403</v>
      </c>
      <c r="C691" s="17" t="s">
        <v>5404</v>
      </c>
      <c r="D691" s="16" t="s">
        <v>4352</v>
      </c>
      <c r="E691" s="16" t="s">
        <v>5405</v>
      </c>
      <c r="F691" s="16" t="s">
        <v>31</v>
      </c>
      <c r="G691" s="16" t="s">
        <v>12</v>
      </c>
      <c r="H691" s="18"/>
    </row>
    <row r="692">
      <c r="A692" s="14">
        <v>45329.0</v>
      </c>
      <c r="B692" s="15" t="s">
        <v>5403</v>
      </c>
      <c r="C692" s="17" t="s">
        <v>5404</v>
      </c>
      <c r="D692" s="16" t="s">
        <v>4352</v>
      </c>
      <c r="E692" s="16" t="s">
        <v>385</v>
      </c>
      <c r="F692" s="16" t="s">
        <v>31</v>
      </c>
      <c r="G692" s="16" t="s">
        <v>12</v>
      </c>
      <c r="H692" s="18"/>
    </row>
    <row r="693">
      <c r="A693" s="14">
        <v>45329.0</v>
      </c>
      <c r="B693" s="15" t="s">
        <v>5406</v>
      </c>
      <c r="C693" s="17" t="s">
        <v>5407</v>
      </c>
      <c r="D693" s="16" t="s">
        <v>854</v>
      </c>
      <c r="E693" s="16" t="s">
        <v>5408</v>
      </c>
      <c r="F693" s="16" t="s">
        <v>5409</v>
      </c>
      <c r="G693" s="16" t="s">
        <v>12</v>
      </c>
      <c r="H693" s="18"/>
    </row>
    <row r="694">
      <c r="A694" s="14">
        <v>45329.0</v>
      </c>
      <c r="B694" s="15" t="s">
        <v>5410</v>
      </c>
      <c r="C694" s="17" t="s">
        <v>5411</v>
      </c>
      <c r="D694" s="16" t="s">
        <v>4043</v>
      </c>
      <c r="E694" s="16" t="s">
        <v>4264</v>
      </c>
      <c r="F694" s="16" t="s">
        <v>5412</v>
      </c>
      <c r="G694" s="16" t="s">
        <v>12</v>
      </c>
      <c r="H694" s="18"/>
    </row>
    <row r="695">
      <c r="A695" s="14">
        <v>45329.0</v>
      </c>
      <c r="B695" s="15" t="s">
        <v>5413</v>
      </c>
      <c r="C695" s="17" t="s">
        <v>5414</v>
      </c>
      <c r="D695" s="16" t="s">
        <v>5415</v>
      </c>
      <c r="E695" s="16" t="s">
        <v>1090</v>
      </c>
      <c r="F695" s="16" t="s">
        <v>5416</v>
      </c>
      <c r="G695" s="16" t="s">
        <v>12</v>
      </c>
      <c r="H695" s="18"/>
    </row>
    <row r="696">
      <c r="A696" s="14">
        <v>45329.0</v>
      </c>
      <c r="B696" s="15" t="s">
        <v>5417</v>
      </c>
      <c r="C696" s="17" t="s">
        <v>5418</v>
      </c>
      <c r="D696" s="16" t="s">
        <v>778</v>
      </c>
      <c r="E696" s="16" t="s">
        <v>4096</v>
      </c>
      <c r="F696" s="16" t="s">
        <v>299</v>
      </c>
      <c r="G696" s="16" t="s">
        <v>12</v>
      </c>
      <c r="H696" s="18"/>
    </row>
    <row r="697">
      <c r="A697" s="14">
        <v>45329.0</v>
      </c>
      <c r="B697" s="15" t="s">
        <v>5419</v>
      </c>
      <c r="C697" s="17" t="s">
        <v>5420</v>
      </c>
      <c r="D697" s="16" t="s">
        <v>4912</v>
      </c>
      <c r="E697" s="16" t="s">
        <v>4784</v>
      </c>
      <c r="F697" s="16" t="s">
        <v>191</v>
      </c>
      <c r="G697" s="16" t="s">
        <v>17</v>
      </c>
      <c r="H697" s="18"/>
    </row>
    <row r="698">
      <c r="A698" s="14">
        <v>45329.0</v>
      </c>
      <c r="B698" s="15" t="s">
        <v>5421</v>
      </c>
      <c r="C698" s="17" t="s">
        <v>5422</v>
      </c>
      <c r="D698" s="16" t="s">
        <v>4141</v>
      </c>
      <c r="E698" s="16" t="s">
        <v>279</v>
      </c>
      <c r="F698" s="16" t="s">
        <v>299</v>
      </c>
      <c r="G698" s="16" t="s">
        <v>12</v>
      </c>
      <c r="H698" s="18"/>
    </row>
    <row r="699">
      <c r="A699" s="14">
        <v>45329.0</v>
      </c>
      <c r="B699" s="15" t="s">
        <v>5423</v>
      </c>
      <c r="C699" s="17" t="s">
        <v>5424</v>
      </c>
      <c r="D699" s="16" t="s">
        <v>4038</v>
      </c>
      <c r="E699" s="16" t="s">
        <v>1377</v>
      </c>
      <c r="F699" s="16" t="s">
        <v>34</v>
      </c>
      <c r="G699" s="16" t="s">
        <v>84</v>
      </c>
      <c r="H699" s="18"/>
    </row>
    <row r="700">
      <c r="A700" s="14">
        <v>45329.0</v>
      </c>
      <c r="B700" s="15" t="s">
        <v>5425</v>
      </c>
      <c r="C700" s="17" t="s">
        <v>5426</v>
      </c>
      <c r="D700" s="16" t="s">
        <v>5427</v>
      </c>
      <c r="E700" s="16" t="s">
        <v>46</v>
      </c>
      <c r="F700" s="16" t="s">
        <v>5428</v>
      </c>
      <c r="G700" s="16" t="s">
        <v>12</v>
      </c>
      <c r="H700" s="18"/>
    </row>
    <row r="701">
      <c r="A701" s="14">
        <v>45329.0</v>
      </c>
      <c r="B701" s="15" t="s">
        <v>5429</v>
      </c>
      <c r="C701" s="17" t="s">
        <v>5430</v>
      </c>
      <c r="D701" s="16" t="s">
        <v>157</v>
      </c>
      <c r="E701" s="16" t="s">
        <v>47</v>
      </c>
      <c r="F701" s="16" t="s">
        <v>4576</v>
      </c>
      <c r="G701" s="16" t="s">
        <v>12</v>
      </c>
      <c r="H701" s="18"/>
    </row>
    <row r="702">
      <c r="A702" s="14">
        <v>45329.0</v>
      </c>
      <c r="B702" s="15" t="s">
        <v>5431</v>
      </c>
      <c r="C702" s="17" t="s">
        <v>5432</v>
      </c>
      <c r="D702" s="16" t="s">
        <v>5433</v>
      </c>
      <c r="E702" s="16" t="s">
        <v>5434</v>
      </c>
      <c r="F702" s="16" t="s">
        <v>530</v>
      </c>
      <c r="G702" s="16" t="s">
        <v>12</v>
      </c>
      <c r="H702" s="18"/>
    </row>
    <row r="703">
      <c r="A703" s="14">
        <v>45330.0</v>
      </c>
      <c r="B703" s="15" t="s">
        <v>5435</v>
      </c>
      <c r="C703" s="17" t="s">
        <v>5436</v>
      </c>
      <c r="D703" s="16" t="s">
        <v>4569</v>
      </c>
      <c r="E703" s="16" t="s">
        <v>46</v>
      </c>
      <c r="F703" s="16" t="s">
        <v>63</v>
      </c>
      <c r="G703" s="16" t="s">
        <v>12</v>
      </c>
      <c r="H703" s="18"/>
    </row>
    <row r="704">
      <c r="A704" s="14">
        <v>45330.0</v>
      </c>
      <c r="B704" s="15" t="s">
        <v>5437</v>
      </c>
      <c r="C704" s="17" t="s">
        <v>5438</v>
      </c>
      <c r="D704" s="16" t="s">
        <v>5439</v>
      </c>
      <c r="E704" s="16" t="s">
        <v>2481</v>
      </c>
      <c r="F704" s="16" t="s">
        <v>5440</v>
      </c>
      <c r="G704" s="16" t="s">
        <v>12</v>
      </c>
      <c r="H704" s="18"/>
    </row>
    <row r="705">
      <c r="A705" s="14">
        <v>45330.0</v>
      </c>
      <c r="B705" s="15" t="s">
        <v>5441</v>
      </c>
      <c r="C705" s="17" t="s">
        <v>5442</v>
      </c>
      <c r="D705" s="16" t="s">
        <v>4599</v>
      </c>
      <c r="E705" s="16" t="s">
        <v>5443</v>
      </c>
      <c r="F705" s="16" t="s">
        <v>386</v>
      </c>
      <c r="G705" s="16" t="s">
        <v>12</v>
      </c>
      <c r="H705" s="18"/>
    </row>
    <row r="706">
      <c r="A706" s="14">
        <v>45330.0</v>
      </c>
      <c r="B706" s="15" t="s">
        <v>5441</v>
      </c>
      <c r="C706" s="17" t="s">
        <v>5442</v>
      </c>
      <c r="D706" s="16" t="s">
        <v>4599</v>
      </c>
      <c r="E706" s="16" t="s">
        <v>385</v>
      </c>
      <c r="F706" s="16" t="s">
        <v>63</v>
      </c>
      <c r="G706" s="16" t="s">
        <v>12</v>
      </c>
      <c r="H706" s="18"/>
    </row>
    <row r="707">
      <c r="A707" s="14">
        <v>45330.0</v>
      </c>
      <c r="B707" s="15" t="s">
        <v>5444</v>
      </c>
      <c r="C707" s="17" t="s">
        <v>5445</v>
      </c>
      <c r="D707" s="16" t="s">
        <v>4644</v>
      </c>
      <c r="E707" s="16" t="s">
        <v>1377</v>
      </c>
      <c r="F707" s="16" t="s">
        <v>299</v>
      </c>
      <c r="G707" s="16" t="s">
        <v>12</v>
      </c>
      <c r="H707" s="18"/>
    </row>
    <row r="708">
      <c r="A708" s="14">
        <v>45330.0</v>
      </c>
      <c r="B708" s="15" t="s">
        <v>5446</v>
      </c>
      <c r="C708" s="17" t="s">
        <v>5447</v>
      </c>
      <c r="D708" s="16" t="s">
        <v>817</v>
      </c>
      <c r="E708" s="16" t="s">
        <v>47</v>
      </c>
      <c r="F708" s="16" t="s">
        <v>1185</v>
      </c>
      <c r="G708" s="16" t="s">
        <v>12</v>
      </c>
      <c r="H708" s="18"/>
    </row>
    <row r="709">
      <c r="A709" s="14">
        <v>45330.0</v>
      </c>
      <c r="B709" s="15" t="s">
        <v>5446</v>
      </c>
      <c r="C709" s="17" t="s">
        <v>5447</v>
      </c>
      <c r="D709" s="16" t="s">
        <v>817</v>
      </c>
      <c r="E709" s="16" t="s">
        <v>3015</v>
      </c>
      <c r="F709" s="16" t="s">
        <v>4517</v>
      </c>
      <c r="G709" s="16" t="s">
        <v>12</v>
      </c>
      <c r="H709" s="18"/>
    </row>
    <row r="710">
      <c r="A710" s="14">
        <v>45330.0</v>
      </c>
      <c r="B710" s="15" t="s">
        <v>5448</v>
      </c>
      <c r="C710" s="17" t="s">
        <v>5449</v>
      </c>
      <c r="D710" s="16" t="s">
        <v>157</v>
      </c>
      <c r="E710" s="16" t="s">
        <v>279</v>
      </c>
      <c r="F710" s="16" t="s">
        <v>299</v>
      </c>
      <c r="G710" s="16" t="s">
        <v>12</v>
      </c>
      <c r="H710" s="18"/>
    </row>
    <row r="711">
      <c r="A711" s="14">
        <v>45330.0</v>
      </c>
      <c r="B711" s="15" t="s">
        <v>5450</v>
      </c>
      <c r="C711" s="17" t="s">
        <v>5451</v>
      </c>
      <c r="D711" s="16" t="s">
        <v>4608</v>
      </c>
      <c r="E711" s="16" t="s">
        <v>4787</v>
      </c>
      <c r="F711" s="16" t="s">
        <v>524</v>
      </c>
      <c r="G711" s="16" t="s">
        <v>12</v>
      </c>
      <c r="H711" s="18"/>
    </row>
    <row r="712">
      <c r="A712" s="14">
        <v>45330.0</v>
      </c>
      <c r="B712" s="15" t="s">
        <v>5452</v>
      </c>
      <c r="C712" s="17" t="s">
        <v>5453</v>
      </c>
      <c r="D712" s="16" t="s">
        <v>4038</v>
      </c>
      <c r="E712" s="16" t="s">
        <v>47</v>
      </c>
      <c r="F712" s="16" t="s">
        <v>4572</v>
      </c>
      <c r="G712" s="16" t="s">
        <v>84</v>
      </c>
      <c r="H712" s="18"/>
    </row>
    <row r="713">
      <c r="A713" s="14">
        <v>45330.0</v>
      </c>
      <c r="B713" s="15" t="s">
        <v>5452</v>
      </c>
      <c r="C713" s="17" t="s">
        <v>5453</v>
      </c>
      <c r="D713" s="16" t="s">
        <v>4038</v>
      </c>
      <c r="E713" s="16" t="s">
        <v>279</v>
      </c>
      <c r="F713" s="16" t="s">
        <v>34</v>
      </c>
      <c r="G713" s="16" t="s">
        <v>84</v>
      </c>
      <c r="H713" s="18"/>
    </row>
    <row r="714">
      <c r="A714" s="14">
        <v>45330.0</v>
      </c>
      <c r="B714" s="15" t="s">
        <v>5454</v>
      </c>
      <c r="C714" s="17" t="s">
        <v>5455</v>
      </c>
      <c r="D714" s="16" t="s">
        <v>4359</v>
      </c>
      <c r="E714" s="16" t="s">
        <v>5456</v>
      </c>
      <c r="F714" s="16" t="s">
        <v>171</v>
      </c>
      <c r="G714" s="16" t="s">
        <v>17</v>
      </c>
      <c r="H714" s="18"/>
    </row>
    <row r="715">
      <c r="A715" s="14">
        <v>45330.0</v>
      </c>
      <c r="B715" s="15" t="s">
        <v>5457</v>
      </c>
      <c r="C715" s="17" t="s">
        <v>5458</v>
      </c>
      <c r="D715" s="16" t="s">
        <v>1056</v>
      </c>
      <c r="E715" s="16" t="s">
        <v>2538</v>
      </c>
      <c r="F715" s="16" t="s">
        <v>37</v>
      </c>
      <c r="G715" s="16" t="s">
        <v>12</v>
      </c>
      <c r="H715" s="18"/>
    </row>
    <row r="716">
      <c r="A716" s="14">
        <v>45330.0</v>
      </c>
      <c r="B716" s="15" t="s">
        <v>5459</v>
      </c>
      <c r="C716" s="17" t="s">
        <v>5460</v>
      </c>
      <c r="D716" s="16" t="s">
        <v>4676</v>
      </c>
      <c r="E716" s="16" t="s">
        <v>338</v>
      </c>
      <c r="F716" s="16" t="s">
        <v>63</v>
      </c>
      <c r="G716" s="16" t="s">
        <v>12</v>
      </c>
      <c r="H716" s="18"/>
    </row>
    <row r="717">
      <c r="A717" s="14">
        <v>45330.0</v>
      </c>
      <c r="B717" s="15" t="s">
        <v>5459</v>
      </c>
      <c r="C717" s="17" t="s">
        <v>5460</v>
      </c>
      <c r="D717" s="16" t="s">
        <v>4676</v>
      </c>
      <c r="E717" s="16" t="s">
        <v>1900</v>
      </c>
      <c r="F717" s="16" t="s">
        <v>1781</v>
      </c>
      <c r="G717" s="16" t="s">
        <v>12</v>
      </c>
      <c r="H717" s="18"/>
    </row>
    <row r="718">
      <c r="A718" s="14">
        <v>45330.0</v>
      </c>
      <c r="B718" s="15" t="s">
        <v>5461</v>
      </c>
      <c r="C718" s="17" t="s">
        <v>5462</v>
      </c>
      <c r="D718" s="16" t="s">
        <v>3999</v>
      </c>
      <c r="E718" s="16" t="s">
        <v>338</v>
      </c>
      <c r="F718" s="16" t="s">
        <v>5463</v>
      </c>
      <c r="G718" s="16" t="s">
        <v>12</v>
      </c>
      <c r="H718" s="18"/>
    </row>
    <row r="719">
      <c r="A719" s="14">
        <v>45330.0</v>
      </c>
      <c r="B719" s="15" t="s">
        <v>5461</v>
      </c>
      <c r="C719" s="17" t="s">
        <v>5462</v>
      </c>
      <c r="D719" s="16" t="s">
        <v>3999</v>
      </c>
      <c r="E719" s="16" t="s">
        <v>1936</v>
      </c>
      <c r="F719" s="16" t="s">
        <v>37</v>
      </c>
      <c r="G719" s="16" t="s">
        <v>12</v>
      </c>
      <c r="H719" s="18"/>
    </row>
    <row r="720">
      <c r="A720" s="14">
        <v>45330.0</v>
      </c>
      <c r="B720" s="15" t="s">
        <v>5464</v>
      </c>
      <c r="C720" s="17" t="s">
        <v>5465</v>
      </c>
      <c r="D720" s="16" t="s">
        <v>165</v>
      </c>
      <c r="E720" s="16" t="s">
        <v>3579</v>
      </c>
      <c r="F720" s="16" t="s">
        <v>5466</v>
      </c>
      <c r="G720" s="16" t="s">
        <v>12</v>
      </c>
      <c r="H720" s="18"/>
    </row>
    <row r="721">
      <c r="A721" s="14">
        <v>45330.0</v>
      </c>
      <c r="B721" s="15" t="s">
        <v>5467</v>
      </c>
      <c r="C721" s="17" t="s">
        <v>5468</v>
      </c>
      <c r="D721" s="16" t="s">
        <v>4067</v>
      </c>
      <c r="E721" s="16" t="s">
        <v>1766</v>
      </c>
      <c r="F721" s="16" t="s">
        <v>5469</v>
      </c>
      <c r="G721" s="16" t="s">
        <v>84</v>
      </c>
      <c r="H721" s="18"/>
    </row>
    <row r="722">
      <c r="A722" s="14">
        <v>45330.0</v>
      </c>
      <c r="B722" s="15" t="s">
        <v>5470</v>
      </c>
      <c r="C722" s="17" t="s">
        <v>5471</v>
      </c>
      <c r="D722" s="16" t="s">
        <v>1587</v>
      </c>
      <c r="E722" s="16" t="s">
        <v>5472</v>
      </c>
      <c r="F722" s="16" t="s">
        <v>55</v>
      </c>
      <c r="G722" s="16" t="s">
        <v>17</v>
      </c>
      <c r="H722" s="18"/>
    </row>
    <row r="723">
      <c r="A723" s="14">
        <v>45330.0</v>
      </c>
      <c r="B723" s="15" t="s">
        <v>5473</v>
      </c>
      <c r="C723" s="17" t="s">
        <v>5474</v>
      </c>
      <c r="D723" s="16" t="s">
        <v>4038</v>
      </c>
      <c r="E723" s="18"/>
      <c r="F723" s="16" t="s">
        <v>428</v>
      </c>
      <c r="G723" s="16" t="s">
        <v>84</v>
      </c>
      <c r="H723" s="16" t="s">
        <v>2226</v>
      </c>
    </row>
    <row r="724">
      <c r="A724" s="14">
        <v>45330.0</v>
      </c>
      <c r="B724" s="15" t="s">
        <v>5473</v>
      </c>
      <c r="C724" s="17" t="s">
        <v>5474</v>
      </c>
      <c r="D724" s="16" t="s">
        <v>4038</v>
      </c>
      <c r="E724" s="16" t="s">
        <v>279</v>
      </c>
      <c r="F724" s="16" t="s">
        <v>34</v>
      </c>
      <c r="G724" s="16" t="s">
        <v>84</v>
      </c>
      <c r="H724" s="18"/>
    </row>
    <row r="725">
      <c r="A725" s="14">
        <v>45330.0</v>
      </c>
      <c r="B725" s="15" t="s">
        <v>5475</v>
      </c>
      <c r="C725" s="17" t="s">
        <v>5476</v>
      </c>
      <c r="D725" s="16" t="s">
        <v>5477</v>
      </c>
      <c r="E725" s="18"/>
      <c r="F725" s="16" t="s">
        <v>4082</v>
      </c>
      <c r="G725" s="16" t="s">
        <v>12</v>
      </c>
      <c r="H725" s="16" t="s">
        <v>47</v>
      </c>
    </row>
    <row r="726">
      <c r="A726" s="14">
        <v>45330.0</v>
      </c>
      <c r="B726" s="15" t="s">
        <v>5475</v>
      </c>
      <c r="C726" s="17" t="s">
        <v>5476</v>
      </c>
      <c r="D726" s="16" t="s">
        <v>5477</v>
      </c>
      <c r="E726" s="16" t="s">
        <v>1766</v>
      </c>
      <c r="F726" s="16" t="s">
        <v>841</v>
      </c>
      <c r="G726" s="16" t="s">
        <v>84</v>
      </c>
      <c r="H726" s="18"/>
    </row>
    <row r="727">
      <c r="A727" s="14">
        <v>45330.0</v>
      </c>
      <c r="B727" s="15" t="s">
        <v>5478</v>
      </c>
      <c r="C727" s="17" t="s">
        <v>5479</v>
      </c>
      <c r="D727" s="16" t="s">
        <v>1581</v>
      </c>
      <c r="E727" s="16" t="s">
        <v>412</v>
      </c>
      <c r="F727" s="16" t="s">
        <v>133</v>
      </c>
      <c r="G727" s="16" t="s">
        <v>12</v>
      </c>
      <c r="H727" s="18"/>
    </row>
    <row r="728">
      <c r="A728" s="14">
        <v>45330.0</v>
      </c>
      <c r="B728" s="15" t="s">
        <v>5478</v>
      </c>
      <c r="C728" s="17" t="s">
        <v>5479</v>
      </c>
      <c r="D728" s="16" t="s">
        <v>1581</v>
      </c>
      <c r="E728" s="16" t="s">
        <v>4790</v>
      </c>
      <c r="F728" s="16" t="s">
        <v>530</v>
      </c>
      <c r="G728" s="16" t="s">
        <v>12</v>
      </c>
      <c r="H728" s="18"/>
    </row>
    <row r="729">
      <c r="A729" s="14">
        <v>45330.0</v>
      </c>
      <c r="B729" s="15" t="s">
        <v>5480</v>
      </c>
      <c r="C729" s="17" t="s">
        <v>5481</v>
      </c>
      <c r="D729" s="16" t="s">
        <v>4563</v>
      </c>
      <c r="E729" s="16" t="s">
        <v>47</v>
      </c>
      <c r="F729" s="16" t="s">
        <v>171</v>
      </c>
      <c r="G729" s="16" t="s">
        <v>12</v>
      </c>
      <c r="H729" s="18"/>
    </row>
    <row r="730">
      <c r="A730" s="14">
        <v>45330.0</v>
      </c>
      <c r="B730" s="15" t="s">
        <v>5482</v>
      </c>
      <c r="C730" s="24" t="s">
        <v>5483</v>
      </c>
      <c r="D730" s="16" t="s">
        <v>4546</v>
      </c>
      <c r="E730" s="16" t="s">
        <v>47</v>
      </c>
      <c r="F730" s="16" t="s">
        <v>2006</v>
      </c>
      <c r="G730" s="16" t="s">
        <v>17</v>
      </c>
      <c r="H730" s="18"/>
    </row>
    <row r="731">
      <c r="A731" s="14">
        <v>45330.0</v>
      </c>
      <c r="B731" s="15" t="s">
        <v>5484</v>
      </c>
      <c r="C731" s="17" t="s">
        <v>5485</v>
      </c>
      <c r="D731" s="16" t="s">
        <v>5486</v>
      </c>
      <c r="E731" s="16" t="s">
        <v>46</v>
      </c>
      <c r="F731" s="16" t="s">
        <v>3982</v>
      </c>
      <c r="G731" s="16" t="s">
        <v>12</v>
      </c>
      <c r="H731" s="18"/>
    </row>
    <row r="732">
      <c r="A732" s="14">
        <v>45330.0</v>
      </c>
      <c r="B732" s="15" t="s">
        <v>5487</v>
      </c>
      <c r="C732" s="17" t="s">
        <v>5488</v>
      </c>
      <c r="D732" s="16" t="s">
        <v>4398</v>
      </c>
      <c r="E732" s="16" t="s">
        <v>3015</v>
      </c>
      <c r="F732" s="16" t="s">
        <v>5489</v>
      </c>
      <c r="G732" s="16" t="s">
        <v>12</v>
      </c>
      <c r="H732" s="18"/>
    </row>
    <row r="733">
      <c r="A733" s="14">
        <v>45330.0</v>
      </c>
      <c r="B733" s="15" t="s">
        <v>5487</v>
      </c>
      <c r="C733" s="17" t="s">
        <v>5488</v>
      </c>
      <c r="D733" s="16" t="s">
        <v>4398</v>
      </c>
      <c r="E733" s="16" t="s">
        <v>1766</v>
      </c>
      <c r="F733" s="16" t="s">
        <v>867</v>
      </c>
      <c r="G733" s="16" t="s">
        <v>84</v>
      </c>
      <c r="H733" s="18"/>
    </row>
    <row r="734">
      <c r="A734" s="14">
        <v>45330.0</v>
      </c>
      <c r="B734" s="15" t="s">
        <v>5490</v>
      </c>
      <c r="C734" s="17" t="s">
        <v>5491</v>
      </c>
      <c r="D734" s="16" t="s">
        <v>5492</v>
      </c>
      <c r="E734" s="16" t="s">
        <v>1396</v>
      </c>
      <c r="F734" s="16" t="s">
        <v>31</v>
      </c>
      <c r="G734" s="16" t="s">
        <v>12</v>
      </c>
      <c r="H734" s="18"/>
    </row>
    <row r="735">
      <c r="A735" s="14">
        <v>45330.0</v>
      </c>
      <c r="B735" s="15" t="s">
        <v>5493</v>
      </c>
      <c r="C735" s="17" t="s">
        <v>5494</v>
      </c>
      <c r="D735" s="16" t="s">
        <v>5495</v>
      </c>
      <c r="E735" s="16" t="s">
        <v>47</v>
      </c>
      <c r="F735" s="16" t="s">
        <v>31</v>
      </c>
      <c r="G735" s="16" t="s">
        <v>12</v>
      </c>
      <c r="H735" s="18"/>
    </row>
    <row r="736">
      <c r="A736" s="14">
        <v>45330.0</v>
      </c>
      <c r="B736" s="15" t="s">
        <v>5496</v>
      </c>
      <c r="C736" s="17" t="s">
        <v>5497</v>
      </c>
      <c r="D736" s="16" t="s">
        <v>4313</v>
      </c>
      <c r="E736" s="16" t="s">
        <v>47</v>
      </c>
      <c r="F736" s="16" t="s">
        <v>133</v>
      </c>
      <c r="G736" s="16" t="s">
        <v>12</v>
      </c>
      <c r="H736" s="18"/>
    </row>
    <row r="737">
      <c r="A737" s="14">
        <v>45330.0</v>
      </c>
      <c r="B737" s="15" t="s">
        <v>5496</v>
      </c>
      <c r="C737" s="17" t="s">
        <v>5497</v>
      </c>
      <c r="D737" s="16" t="s">
        <v>4313</v>
      </c>
      <c r="E737" s="16" t="s">
        <v>5075</v>
      </c>
      <c r="F737" s="16" t="s">
        <v>3982</v>
      </c>
      <c r="G737" s="16" t="s">
        <v>12</v>
      </c>
      <c r="H737" s="18"/>
    </row>
    <row r="738">
      <c r="A738" s="14">
        <v>45330.0</v>
      </c>
      <c r="B738" s="15" t="s">
        <v>5498</v>
      </c>
      <c r="C738" s="17" t="s">
        <v>5499</v>
      </c>
      <c r="D738" s="16" t="s">
        <v>4243</v>
      </c>
      <c r="E738" s="16" t="s">
        <v>47</v>
      </c>
      <c r="F738" s="16" t="s">
        <v>31</v>
      </c>
      <c r="G738" s="16" t="s">
        <v>12</v>
      </c>
      <c r="H738" s="18"/>
    </row>
    <row r="739">
      <c r="A739" s="14">
        <v>45331.0</v>
      </c>
      <c r="B739" s="15" t="s">
        <v>5500</v>
      </c>
      <c r="C739" s="17" t="s">
        <v>5501</v>
      </c>
      <c r="D739" s="16" t="s">
        <v>1581</v>
      </c>
      <c r="E739" s="16" t="s">
        <v>468</v>
      </c>
      <c r="F739" s="16" t="s">
        <v>133</v>
      </c>
      <c r="G739" s="16" t="s">
        <v>12</v>
      </c>
      <c r="H739" s="18"/>
    </row>
    <row r="740">
      <c r="A740" s="14">
        <v>45331.0</v>
      </c>
      <c r="B740" s="15" t="s">
        <v>5500</v>
      </c>
      <c r="C740" s="17" t="s">
        <v>5501</v>
      </c>
      <c r="D740" s="16" t="s">
        <v>1581</v>
      </c>
      <c r="E740" s="16" t="s">
        <v>2554</v>
      </c>
      <c r="F740" s="16" t="s">
        <v>134</v>
      </c>
      <c r="G740" s="16" t="s">
        <v>12</v>
      </c>
      <c r="H740" s="18"/>
    </row>
    <row r="741">
      <c r="A741" s="14">
        <v>45331.0</v>
      </c>
      <c r="B741" s="15" t="s">
        <v>5500</v>
      </c>
      <c r="C741" s="17" t="s">
        <v>5501</v>
      </c>
      <c r="D741" s="16" t="s">
        <v>1581</v>
      </c>
      <c r="E741" s="16" t="s">
        <v>4790</v>
      </c>
      <c r="F741" s="16" t="s">
        <v>530</v>
      </c>
      <c r="G741" s="16" t="s">
        <v>12</v>
      </c>
      <c r="H741" s="18"/>
    </row>
    <row r="742">
      <c r="A742" s="14">
        <v>45331.0</v>
      </c>
      <c r="B742" s="15" t="s">
        <v>5502</v>
      </c>
      <c r="C742" s="17" t="s">
        <v>5503</v>
      </c>
      <c r="D742" s="16" t="s">
        <v>4313</v>
      </c>
      <c r="E742" s="16" t="s">
        <v>5075</v>
      </c>
      <c r="F742" s="16" t="s">
        <v>356</v>
      </c>
      <c r="G742" s="16" t="s">
        <v>12</v>
      </c>
      <c r="H742" s="18"/>
    </row>
    <row r="743">
      <c r="A743" s="14">
        <v>45331.0</v>
      </c>
      <c r="B743" s="15" t="s">
        <v>5502</v>
      </c>
      <c r="C743" s="17" t="s">
        <v>5503</v>
      </c>
      <c r="D743" s="16" t="s">
        <v>4313</v>
      </c>
      <c r="E743" s="16" t="s">
        <v>47</v>
      </c>
      <c r="F743" s="16" t="s">
        <v>161</v>
      </c>
      <c r="G743" s="16" t="s">
        <v>12</v>
      </c>
      <c r="H743" s="18"/>
    </row>
    <row r="744">
      <c r="A744" s="14">
        <v>45331.0</v>
      </c>
      <c r="B744" s="15" t="s">
        <v>5504</v>
      </c>
      <c r="C744" s="17" t="s">
        <v>5505</v>
      </c>
      <c r="D744" s="16" t="s">
        <v>4435</v>
      </c>
      <c r="E744" s="16" t="s">
        <v>5305</v>
      </c>
      <c r="F744" s="16" t="s">
        <v>5506</v>
      </c>
      <c r="G744" s="16" t="s">
        <v>12</v>
      </c>
      <c r="H744" s="18"/>
    </row>
    <row r="745">
      <c r="A745" s="14">
        <v>45331.0</v>
      </c>
      <c r="B745" s="15" t="s">
        <v>5507</v>
      </c>
      <c r="C745" s="17" t="s">
        <v>5508</v>
      </c>
      <c r="D745" s="16" t="s">
        <v>1699</v>
      </c>
      <c r="E745" s="16" t="s">
        <v>5509</v>
      </c>
      <c r="F745" s="16" t="s">
        <v>62</v>
      </c>
      <c r="G745" s="16" t="s">
        <v>12</v>
      </c>
      <c r="H745" s="18"/>
    </row>
    <row r="746">
      <c r="A746" s="14">
        <v>45331.0</v>
      </c>
      <c r="B746" s="15" t="s">
        <v>5507</v>
      </c>
      <c r="C746" s="17" t="s">
        <v>5508</v>
      </c>
      <c r="D746" s="16" t="s">
        <v>1699</v>
      </c>
      <c r="E746" s="16" t="s">
        <v>5510</v>
      </c>
      <c r="F746" s="16" t="s">
        <v>5511</v>
      </c>
      <c r="G746" s="16" t="s">
        <v>12</v>
      </c>
      <c r="H746" s="18"/>
    </row>
    <row r="747">
      <c r="A747" s="14">
        <v>45331.0</v>
      </c>
      <c r="B747" s="15" t="s">
        <v>5507</v>
      </c>
      <c r="C747" s="17" t="s">
        <v>5508</v>
      </c>
      <c r="D747" s="16" t="s">
        <v>1699</v>
      </c>
      <c r="E747" s="16" t="s">
        <v>5512</v>
      </c>
      <c r="F747" s="16" t="s">
        <v>1861</v>
      </c>
      <c r="G747" s="16" t="s">
        <v>12</v>
      </c>
      <c r="H747" s="18"/>
    </row>
    <row r="748">
      <c r="A748" s="14">
        <v>45331.0</v>
      </c>
      <c r="B748" s="15" t="s">
        <v>5513</v>
      </c>
      <c r="C748" s="17" t="s">
        <v>5514</v>
      </c>
      <c r="D748" s="16" t="s">
        <v>4379</v>
      </c>
      <c r="E748" s="18"/>
      <c r="F748" s="16" t="s">
        <v>5515</v>
      </c>
      <c r="G748" s="16" t="s">
        <v>12</v>
      </c>
      <c r="H748" s="16" t="s">
        <v>85</v>
      </c>
    </row>
    <row r="749">
      <c r="A749" s="14">
        <v>45331.0</v>
      </c>
      <c r="B749" s="15" t="s">
        <v>5513</v>
      </c>
      <c r="C749" s="17" t="s">
        <v>5514</v>
      </c>
      <c r="D749" s="16" t="s">
        <v>4379</v>
      </c>
      <c r="E749" s="16" t="s">
        <v>385</v>
      </c>
      <c r="F749" s="16" t="s">
        <v>530</v>
      </c>
      <c r="G749" s="16" t="s">
        <v>12</v>
      </c>
      <c r="H749" s="18"/>
    </row>
    <row r="750">
      <c r="A750" s="14">
        <v>45331.0</v>
      </c>
      <c r="B750" s="15" t="s">
        <v>5516</v>
      </c>
      <c r="C750" s="17" t="s">
        <v>5517</v>
      </c>
      <c r="D750" s="16" t="s">
        <v>5518</v>
      </c>
      <c r="E750" s="16" t="s">
        <v>1240</v>
      </c>
      <c r="F750" s="16" t="s">
        <v>5092</v>
      </c>
      <c r="G750" s="16" t="s">
        <v>12</v>
      </c>
      <c r="H750" s="18"/>
    </row>
    <row r="751">
      <c r="A751" s="14">
        <v>45331.0</v>
      </c>
      <c r="B751" s="15" t="s">
        <v>5519</v>
      </c>
      <c r="C751" s="17" t="s">
        <v>5520</v>
      </c>
      <c r="D751" s="16" t="s">
        <v>1623</v>
      </c>
      <c r="E751" s="16" t="s">
        <v>5521</v>
      </c>
      <c r="F751" s="16" t="s">
        <v>5522</v>
      </c>
      <c r="G751" s="16" t="s">
        <v>12</v>
      </c>
      <c r="H751" s="18"/>
    </row>
    <row r="752">
      <c r="A752" s="14">
        <v>45331.0</v>
      </c>
      <c r="B752" s="15" t="s">
        <v>5523</v>
      </c>
      <c r="C752" s="17" t="s">
        <v>5524</v>
      </c>
      <c r="D752" s="16" t="s">
        <v>1587</v>
      </c>
      <c r="E752" s="16" t="s">
        <v>389</v>
      </c>
      <c r="F752" s="16" t="s">
        <v>1118</v>
      </c>
      <c r="G752" s="16" t="s">
        <v>84</v>
      </c>
      <c r="H752" s="18"/>
    </row>
    <row r="753">
      <c r="A753" s="14">
        <v>45331.0</v>
      </c>
      <c r="B753" s="15" t="s">
        <v>5523</v>
      </c>
      <c r="C753" s="17" t="s">
        <v>5524</v>
      </c>
      <c r="D753" s="16" t="s">
        <v>1587</v>
      </c>
      <c r="E753" s="16" t="s">
        <v>5525</v>
      </c>
      <c r="F753" s="16" t="s">
        <v>5526</v>
      </c>
      <c r="G753" s="16" t="s">
        <v>84</v>
      </c>
      <c r="H753" s="18"/>
    </row>
    <row r="754">
      <c r="A754" s="14">
        <v>45331.0</v>
      </c>
      <c r="B754" s="15" t="s">
        <v>5527</v>
      </c>
      <c r="C754" s="17" t="s">
        <v>5528</v>
      </c>
      <c r="D754" s="16" t="s">
        <v>1581</v>
      </c>
      <c r="E754" s="16" t="s">
        <v>5529</v>
      </c>
      <c r="F754" s="16" t="s">
        <v>457</v>
      </c>
      <c r="G754" s="16" t="s">
        <v>84</v>
      </c>
      <c r="H754" s="18"/>
    </row>
    <row r="755">
      <c r="A755" s="14">
        <v>45331.0</v>
      </c>
      <c r="B755" s="15" t="s">
        <v>5530</v>
      </c>
      <c r="C755" s="17" t="s">
        <v>5531</v>
      </c>
      <c r="D755" s="16" t="s">
        <v>1614</v>
      </c>
      <c r="E755" s="16" t="s">
        <v>5532</v>
      </c>
      <c r="F755" s="16" t="s">
        <v>5533</v>
      </c>
      <c r="G755" s="16" t="s">
        <v>84</v>
      </c>
      <c r="H755" s="18"/>
    </row>
    <row r="756">
      <c r="A756" s="14">
        <v>45331.0</v>
      </c>
      <c r="B756" s="15" t="s">
        <v>5530</v>
      </c>
      <c r="C756" s="17" t="s">
        <v>5531</v>
      </c>
      <c r="D756" s="16" t="s">
        <v>1614</v>
      </c>
      <c r="E756" s="16" t="s">
        <v>5534</v>
      </c>
      <c r="F756" s="16" t="s">
        <v>61</v>
      </c>
      <c r="G756" s="16" t="s">
        <v>12</v>
      </c>
      <c r="H756" s="18"/>
    </row>
    <row r="757">
      <c r="A757" s="14">
        <v>45331.0</v>
      </c>
      <c r="B757" s="15" t="s">
        <v>5535</v>
      </c>
      <c r="C757" s="17" t="s">
        <v>5536</v>
      </c>
      <c r="D757" s="16" t="s">
        <v>5537</v>
      </c>
      <c r="E757" s="16" t="s">
        <v>4047</v>
      </c>
      <c r="F757" s="16" t="s">
        <v>378</v>
      </c>
      <c r="G757" s="16" t="s">
        <v>12</v>
      </c>
      <c r="H757" s="18"/>
    </row>
    <row r="758">
      <c r="A758" s="14">
        <v>45331.0</v>
      </c>
      <c r="B758" s="15" t="s">
        <v>5535</v>
      </c>
      <c r="C758" s="17" t="s">
        <v>5536</v>
      </c>
      <c r="D758" s="16" t="s">
        <v>5537</v>
      </c>
      <c r="E758" s="16" t="s">
        <v>5538</v>
      </c>
      <c r="F758" s="16" t="s">
        <v>5539</v>
      </c>
      <c r="G758" s="16" t="s">
        <v>12</v>
      </c>
      <c r="H758" s="18"/>
    </row>
    <row r="759">
      <c r="A759" s="14">
        <v>45331.0</v>
      </c>
      <c r="B759" s="15" t="s">
        <v>5540</v>
      </c>
      <c r="C759" s="17" t="s">
        <v>5541</v>
      </c>
      <c r="D759" s="16" t="s">
        <v>1058</v>
      </c>
      <c r="E759" s="16" t="s">
        <v>217</v>
      </c>
      <c r="F759" s="16" t="s">
        <v>524</v>
      </c>
      <c r="G759" s="16" t="s">
        <v>12</v>
      </c>
      <c r="H759" s="18"/>
    </row>
    <row r="760">
      <c r="A760" s="14">
        <v>45331.0</v>
      </c>
      <c r="B760" s="15" t="s">
        <v>5540</v>
      </c>
      <c r="C760" s="17" t="s">
        <v>5541</v>
      </c>
      <c r="D760" s="16" t="s">
        <v>1058</v>
      </c>
      <c r="E760" s="16" t="s">
        <v>44</v>
      </c>
      <c r="F760" s="16" t="s">
        <v>5542</v>
      </c>
      <c r="G760" s="16" t="s">
        <v>12</v>
      </c>
      <c r="H760" s="18"/>
    </row>
    <row r="761">
      <c r="A761" s="14">
        <v>45331.0</v>
      </c>
      <c r="B761" s="15" t="s">
        <v>5543</v>
      </c>
      <c r="C761" s="17" t="s">
        <v>5544</v>
      </c>
      <c r="D761" s="16" t="s">
        <v>4179</v>
      </c>
      <c r="E761" s="16" t="s">
        <v>2226</v>
      </c>
      <c r="F761" s="16" t="s">
        <v>556</v>
      </c>
      <c r="G761" s="16" t="s">
        <v>12</v>
      </c>
      <c r="H761" s="18"/>
    </row>
    <row r="762">
      <c r="A762" s="14">
        <v>45331.0</v>
      </c>
      <c r="B762" s="15" t="s">
        <v>5545</v>
      </c>
      <c r="C762" s="17" t="s">
        <v>5546</v>
      </c>
      <c r="D762" s="16" t="s">
        <v>4243</v>
      </c>
      <c r="E762" s="16" t="s">
        <v>47</v>
      </c>
      <c r="F762" s="16" t="s">
        <v>4482</v>
      </c>
      <c r="G762" s="16" t="s">
        <v>12</v>
      </c>
      <c r="H762" s="18"/>
    </row>
    <row r="763">
      <c r="A763" s="14">
        <v>45331.0</v>
      </c>
      <c r="B763" s="15" t="s">
        <v>5547</v>
      </c>
      <c r="C763" s="17" t="s">
        <v>5548</v>
      </c>
      <c r="D763" s="16" t="s">
        <v>2826</v>
      </c>
      <c r="E763" s="16" t="s">
        <v>2481</v>
      </c>
      <c r="F763" s="16" t="s">
        <v>63</v>
      </c>
      <c r="G763" s="16" t="s">
        <v>12</v>
      </c>
      <c r="H763" s="18"/>
    </row>
    <row r="764">
      <c r="A764" s="14">
        <v>45331.0</v>
      </c>
      <c r="B764" s="15" t="s">
        <v>5547</v>
      </c>
      <c r="C764" s="17" t="s">
        <v>5548</v>
      </c>
      <c r="D764" s="16" t="s">
        <v>2826</v>
      </c>
      <c r="E764" s="16" t="s">
        <v>85</v>
      </c>
      <c r="F764" s="16" t="s">
        <v>4112</v>
      </c>
      <c r="G764" s="16" t="s">
        <v>12</v>
      </c>
      <c r="H764" s="18"/>
    </row>
    <row r="765">
      <c r="A765" s="14">
        <v>45331.0</v>
      </c>
      <c r="B765" s="15" t="s">
        <v>5549</v>
      </c>
      <c r="C765" s="17" t="s">
        <v>5550</v>
      </c>
      <c r="D765" s="16" t="s">
        <v>5551</v>
      </c>
      <c r="E765" s="16" t="s">
        <v>47</v>
      </c>
      <c r="F765" s="16" t="s">
        <v>31</v>
      </c>
      <c r="G765" s="16" t="s">
        <v>12</v>
      </c>
      <c r="H765" s="18"/>
    </row>
    <row r="766">
      <c r="A766" s="14">
        <v>45331.0</v>
      </c>
      <c r="B766" s="15" t="s">
        <v>5552</v>
      </c>
      <c r="C766" s="17" t="s">
        <v>5553</v>
      </c>
      <c r="D766" s="17" t="s">
        <v>5554</v>
      </c>
      <c r="E766" s="18"/>
      <c r="F766" s="16" t="s">
        <v>428</v>
      </c>
      <c r="G766" s="16" t="s">
        <v>84</v>
      </c>
      <c r="H766" s="16" t="s">
        <v>2226</v>
      </c>
    </row>
    <row r="767">
      <c r="A767" s="14">
        <v>45331.0</v>
      </c>
      <c r="B767" s="15" t="s">
        <v>5555</v>
      </c>
      <c r="C767" s="17" t="s">
        <v>5556</v>
      </c>
      <c r="D767" s="16" t="s">
        <v>3276</v>
      </c>
      <c r="E767" s="16" t="s">
        <v>514</v>
      </c>
      <c r="F767" s="16" t="s">
        <v>530</v>
      </c>
      <c r="G767" s="16" t="s">
        <v>12</v>
      </c>
      <c r="H767" s="18"/>
    </row>
    <row r="768">
      <c r="A768" s="14">
        <v>45331.0</v>
      </c>
      <c r="B768" s="15" t="s">
        <v>5557</v>
      </c>
      <c r="C768" s="17" t="s">
        <v>5558</v>
      </c>
      <c r="D768" s="16" t="s">
        <v>4313</v>
      </c>
      <c r="E768" s="16" t="s">
        <v>5559</v>
      </c>
      <c r="F768" s="16" t="s">
        <v>5560</v>
      </c>
      <c r="G768" s="16" t="s">
        <v>17</v>
      </c>
      <c r="H768" s="18"/>
    </row>
    <row r="769">
      <c r="A769" s="14">
        <v>45331.0</v>
      </c>
      <c r="B769" s="15" t="s">
        <v>5561</v>
      </c>
      <c r="C769" s="17" t="s">
        <v>5562</v>
      </c>
      <c r="D769" s="16" t="s">
        <v>2830</v>
      </c>
      <c r="E769" s="16" t="s">
        <v>959</v>
      </c>
      <c r="F769" s="16" t="s">
        <v>300</v>
      </c>
      <c r="G769" s="16" t="s">
        <v>12</v>
      </c>
      <c r="H769" s="18"/>
    </row>
    <row r="770">
      <c r="A770" s="14">
        <v>45331.0</v>
      </c>
      <c r="B770" s="15" t="s">
        <v>5563</v>
      </c>
      <c r="C770" s="17" t="s">
        <v>5564</v>
      </c>
      <c r="D770" s="16" t="s">
        <v>5565</v>
      </c>
      <c r="E770" s="16" t="s">
        <v>959</v>
      </c>
      <c r="F770" s="16" t="s">
        <v>3642</v>
      </c>
      <c r="G770" s="16" t="s">
        <v>12</v>
      </c>
      <c r="H770" s="18"/>
    </row>
    <row r="771">
      <c r="A771" s="14">
        <v>45331.0</v>
      </c>
      <c r="B771" s="15" t="s">
        <v>5566</v>
      </c>
      <c r="C771" s="17" t="s">
        <v>5567</v>
      </c>
      <c r="D771" s="16" t="s">
        <v>834</v>
      </c>
      <c r="E771" s="16" t="s">
        <v>47</v>
      </c>
      <c r="F771" s="16" t="s">
        <v>31</v>
      </c>
      <c r="G771" s="16" t="s">
        <v>12</v>
      </c>
      <c r="H771" s="18"/>
    </row>
    <row r="772">
      <c r="A772" s="14">
        <v>45331.0</v>
      </c>
      <c r="B772" s="15" t="s">
        <v>5568</v>
      </c>
      <c r="C772" s="17" t="s">
        <v>5569</v>
      </c>
      <c r="D772" s="16" t="s">
        <v>256</v>
      </c>
      <c r="E772" s="16" t="s">
        <v>47</v>
      </c>
      <c r="F772" s="16" t="s">
        <v>3982</v>
      </c>
      <c r="G772" s="16" t="s">
        <v>12</v>
      </c>
      <c r="H772" s="18"/>
    </row>
    <row r="773">
      <c r="A773" s="14">
        <v>45331.0</v>
      </c>
      <c r="B773" s="15" t="s">
        <v>5568</v>
      </c>
      <c r="C773" s="17" t="s">
        <v>5569</v>
      </c>
      <c r="D773" s="16" t="s">
        <v>256</v>
      </c>
      <c r="E773" s="16" t="s">
        <v>5570</v>
      </c>
      <c r="F773" s="16" t="s">
        <v>70</v>
      </c>
      <c r="G773" s="16" t="s">
        <v>12</v>
      </c>
      <c r="H773" s="18"/>
    </row>
    <row r="774">
      <c r="A774" s="14">
        <v>45331.0</v>
      </c>
      <c r="B774" s="15" t="s">
        <v>5571</v>
      </c>
      <c r="C774" s="17" t="s">
        <v>5572</v>
      </c>
      <c r="D774" s="16" t="s">
        <v>256</v>
      </c>
      <c r="E774" s="16" t="s">
        <v>959</v>
      </c>
      <c r="F774" s="16" t="s">
        <v>300</v>
      </c>
      <c r="G774" s="16" t="s">
        <v>12</v>
      </c>
      <c r="H774" s="18"/>
    </row>
    <row r="775">
      <c r="A775" s="14">
        <v>45332.0</v>
      </c>
      <c r="B775" s="15" t="s">
        <v>5573</v>
      </c>
      <c r="C775" s="17" t="s">
        <v>5574</v>
      </c>
      <c r="D775" s="16" t="s">
        <v>1587</v>
      </c>
      <c r="E775" s="16" t="s">
        <v>47</v>
      </c>
      <c r="F775" s="16" t="s">
        <v>3144</v>
      </c>
      <c r="G775" s="16" t="s">
        <v>84</v>
      </c>
      <c r="H775" s="18"/>
    </row>
    <row r="776">
      <c r="A776" s="14">
        <v>45332.0</v>
      </c>
      <c r="B776" s="15" t="s">
        <v>5573</v>
      </c>
      <c r="C776" s="17" t="s">
        <v>5574</v>
      </c>
      <c r="D776" s="16" t="s">
        <v>1587</v>
      </c>
      <c r="E776" s="16" t="s">
        <v>4096</v>
      </c>
      <c r="F776" s="16" t="s">
        <v>191</v>
      </c>
      <c r="G776" s="16" t="s">
        <v>17</v>
      </c>
      <c r="H776" s="18"/>
    </row>
    <row r="777">
      <c r="A777" s="14">
        <v>45332.0</v>
      </c>
      <c r="B777" s="15" t="s">
        <v>5575</v>
      </c>
      <c r="C777" s="17" t="s">
        <v>5576</v>
      </c>
      <c r="D777" s="16" t="s">
        <v>5577</v>
      </c>
      <c r="E777" s="16" t="s">
        <v>1377</v>
      </c>
      <c r="F777" s="16" t="s">
        <v>299</v>
      </c>
      <c r="G777" s="16" t="s">
        <v>12</v>
      </c>
      <c r="H777" s="18"/>
    </row>
    <row r="778">
      <c r="A778" s="14">
        <v>45332.0</v>
      </c>
      <c r="B778" s="15" t="s">
        <v>5578</v>
      </c>
      <c r="C778" s="17" t="s">
        <v>5579</v>
      </c>
      <c r="D778" s="16" t="s">
        <v>5492</v>
      </c>
      <c r="E778" s="16" t="s">
        <v>46</v>
      </c>
      <c r="F778" s="16" t="s">
        <v>70</v>
      </c>
      <c r="G778" s="16" t="s">
        <v>12</v>
      </c>
      <c r="H778" s="18"/>
    </row>
    <row r="779">
      <c r="A779" s="14">
        <v>45333.0</v>
      </c>
      <c r="B779" s="15" t="s">
        <v>5580</v>
      </c>
      <c r="C779" s="17" t="s">
        <v>5581</v>
      </c>
      <c r="D779" s="16" t="s">
        <v>854</v>
      </c>
      <c r="E779" s="16" t="s">
        <v>1766</v>
      </c>
      <c r="F779" s="16" t="s">
        <v>5112</v>
      </c>
      <c r="G779" s="16" t="s">
        <v>84</v>
      </c>
      <c r="H779" s="18"/>
    </row>
    <row r="780">
      <c r="A780" s="14">
        <v>45333.0</v>
      </c>
      <c r="B780" s="15" t="s">
        <v>5582</v>
      </c>
      <c r="C780" s="17" t="s">
        <v>5583</v>
      </c>
      <c r="D780" s="16" t="s">
        <v>4289</v>
      </c>
      <c r="E780" s="16" t="s">
        <v>4159</v>
      </c>
      <c r="F780" s="16" t="s">
        <v>5584</v>
      </c>
      <c r="G780" s="16" t="s">
        <v>12</v>
      </c>
      <c r="H780" s="18"/>
    </row>
    <row r="781">
      <c r="A781" s="14">
        <v>45333.0</v>
      </c>
      <c r="B781" s="15" t="s">
        <v>5582</v>
      </c>
      <c r="C781" s="17" t="s">
        <v>5583</v>
      </c>
      <c r="D781" s="16" t="s">
        <v>4541</v>
      </c>
      <c r="E781" s="16" t="s">
        <v>4159</v>
      </c>
      <c r="F781" s="16" t="s">
        <v>5584</v>
      </c>
      <c r="G781" s="16" t="s">
        <v>12</v>
      </c>
      <c r="H781" s="18"/>
    </row>
    <row r="782">
      <c r="A782" s="14">
        <v>45333.0</v>
      </c>
      <c r="B782" s="15" t="s">
        <v>5582</v>
      </c>
      <c r="C782" s="17" t="s">
        <v>5583</v>
      </c>
      <c r="D782" s="16" t="s">
        <v>4359</v>
      </c>
      <c r="E782" s="16" t="s">
        <v>4159</v>
      </c>
      <c r="F782" s="16" t="s">
        <v>5584</v>
      </c>
      <c r="G782" s="16" t="s">
        <v>12</v>
      </c>
      <c r="H782" s="18"/>
    </row>
    <row r="783">
      <c r="A783" s="14">
        <v>45334.0</v>
      </c>
      <c r="B783" s="15" t="s">
        <v>5585</v>
      </c>
      <c r="C783" s="17" t="s">
        <v>5586</v>
      </c>
      <c r="D783" s="16" t="s">
        <v>854</v>
      </c>
      <c r="E783" s="16" t="s">
        <v>5587</v>
      </c>
      <c r="F783" s="16" t="s">
        <v>31</v>
      </c>
      <c r="G783" s="16" t="s">
        <v>12</v>
      </c>
      <c r="H783" s="18"/>
    </row>
    <row r="784">
      <c r="A784" s="14">
        <v>45334.0</v>
      </c>
      <c r="B784" s="15" t="s">
        <v>5588</v>
      </c>
      <c r="C784" s="17" t="s">
        <v>5589</v>
      </c>
      <c r="D784" s="16" t="s">
        <v>1055</v>
      </c>
      <c r="E784" s="16" t="s">
        <v>408</v>
      </c>
      <c r="F784" s="16" t="s">
        <v>133</v>
      </c>
      <c r="G784" s="16" t="s">
        <v>12</v>
      </c>
      <c r="H784" s="18"/>
    </row>
    <row r="785">
      <c r="A785" s="14">
        <v>45334.0</v>
      </c>
      <c r="B785" s="15" t="s">
        <v>5590</v>
      </c>
      <c r="C785" s="17" t="s">
        <v>5591</v>
      </c>
      <c r="D785" s="16" t="s">
        <v>4243</v>
      </c>
      <c r="E785" s="16" t="s">
        <v>5592</v>
      </c>
      <c r="F785" s="16" t="s">
        <v>5021</v>
      </c>
      <c r="G785" s="16" t="s">
        <v>12</v>
      </c>
      <c r="H785" s="18"/>
    </row>
    <row r="786">
      <c r="A786" s="14">
        <v>45334.0</v>
      </c>
      <c r="B786" s="15" t="s">
        <v>5593</v>
      </c>
      <c r="C786" s="17" t="s">
        <v>5594</v>
      </c>
      <c r="D786" s="16" t="s">
        <v>5595</v>
      </c>
      <c r="E786" s="16" t="s">
        <v>5596</v>
      </c>
      <c r="F786" s="16" t="s">
        <v>37</v>
      </c>
      <c r="G786" s="16" t="s">
        <v>12</v>
      </c>
      <c r="H786" s="18"/>
    </row>
    <row r="787">
      <c r="A787" s="14">
        <v>45334.0</v>
      </c>
      <c r="B787" s="15" t="s">
        <v>5593</v>
      </c>
      <c r="C787" s="17" t="s">
        <v>5594</v>
      </c>
      <c r="D787" s="16" t="s">
        <v>5595</v>
      </c>
      <c r="E787" s="16" t="s">
        <v>2538</v>
      </c>
      <c r="F787" s="16" t="s">
        <v>4010</v>
      </c>
      <c r="G787" s="16" t="s">
        <v>12</v>
      </c>
      <c r="H787" s="18"/>
    </row>
    <row r="788">
      <c r="A788" s="14">
        <v>45334.0</v>
      </c>
      <c r="B788" s="15" t="s">
        <v>5593</v>
      </c>
      <c r="C788" s="17" t="s">
        <v>5594</v>
      </c>
      <c r="D788" s="16" t="s">
        <v>5595</v>
      </c>
      <c r="E788" s="16" t="s">
        <v>1900</v>
      </c>
      <c r="F788" s="16" t="s">
        <v>4126</v>
      </c>
      <c r="G788" s="16" t="s">
        <v>12</v>
      </c>
      <c r="H788" s="18"/>
    </row>
    <row r="789">
      <c r="A789" s="14">
        <v>45334.0</v>
      </c>
      <c r="B789" s="15" t="s">
        <v>5597</v>
      </c>
      <c r="C789" s="17" t="s">
        <v>5598</v>
      </c>
      <c r="D789" s="16" t="s">
        <v>4021</v>
      </c>
      <c r="E789" s="16" t="s">
        <v>5599</v>
      </c>
      <c r="F789" s="16" t="s">
        <v>70</v>
      </c>
      <c r="G789" s="16" t="s">
        <v>12</v>
      </c>
      <c r="H789" s="18"/>
    </row>
    <row r="790">
      <c r="A790" s="14">
        <v>45334.0</v>
      </c>
      <c r="B790" s="15" t="s">
        <v>5597</v>
      </c>
      <c r="C790" s="17" t="s">
        <v>5598</v>
      </c>
      <c r="D790" s="16" t="s">
        <v>4021</v>
      </c>
      <c r="E790" s="16" t="s">
        <v>426</v>
      </c>
      <c r="F790" s="16" t="s">
        <v>5381</v>
      </c>
      <c r="G790" s="16" t="s">
        <v>12</v>
      </c>
      <c r="H790" s="18"/>
    </row>
    <row r="791">
      <c r="A791" s="14">
        <v>45334.0</v>
      </c>
      <c r="B791" s="15" t="s">
        <v>5600</v>
      </c>
      <c r="C791" s="17" t="s">
        <v>5601</v>
      </c>
      <c r="D791" s="16" t="s">
        <v>4553</v>
      </c>
      <c r="E791" s="16" t="s">
        <v>47</v>
      </c>
      <c r="F791" s="16" t="s">
        <v>5602</v>
      </c>
      <c r="G791" s="16" t="s">
        <v>12</v>
      </c>
      <c r="H791" s="18"/>
    </row>
    <row r="792">
      <c r="A792" s="14">
        <v>45334.0</v>
      </c>
      <c r="B792" s="15" t="s">
        <v>5600</v>
      </c>
      <c r="C792" s="17" t="s">
        <v>5601</v>
      </c>
      <c r="D792" s="16" t="s">
        <v>4553</v>
      </c>
      <c r="E792" s="16" t="s">
        <v>279</v>
      </c>
      <c r="F792" s="16" t="s">
        <v>299</v>
      </c>
      <c r="G792" s="16" t="s">
        <v>12</v>
      </c>
      <c r="H792" s="18"/>
    </row>
    <row r="793">
      <c r="A793" s="14">
        <v>45334.0</v>
      </c>
      <c r="B793" s="15" t="s">
        <v>5603</v>
      </c>
      <c r="C793" s="17" t="s">
        <v>5604</v>
      </c>
      <c r="D793" s="16" t="s">
        <v>4686</v>
      </c>
      <c r="E793" s="16" t="s">
        <v>821</v>
      </c>
      <c r="F793" s="16" t="s">
        <v>1046</v>
      </c>
      <c r="G793" s="16" t="s">
        <v>12</v>
      </c>
      <c r="H793" s="18"/>
    </row>
    <row r="794">
      <c r="A794" s="14">
        <v>45334.0</v>
      </c>
      <c r="B794" s="15" t="s">
        <v>5605</v>
      </c>
      <c r="C794" s="17" t="s">
        <v>5606</v>
      </c>
      <c r="D794" s="16" t="s">
        <v>830</v>
      </c>
      <c r="E794" s="16" t="s">
        <v>5607</v>
      </c>
      <c r="F794" s="16" t="s">
        <v>31</v>
      </c>
      <c r="G794" s="16" t="s">
        <v>12</v>
      </c>
      <c r="H794" s="18"/>
    </row>
    <row r="795">
      <c r="A795" s="14">
        <v>45334.0</v>
      </c>
      <c r="B795" s="15" t="s">
        <v>5608</v>
      </c>
      <c r="C795" s="17" t="s">
        <v>5609</v>
      </c>
      <c r="D795" s="16" t="s">
        <v>5610</v>
      </c>
      <c r="E795" s="16" t="s">
        <v>44</v>
      </c>
      <c r="F795" s="16" t="s">
        <v>5611</v>
      </c>
      <c r="G795" s="16" t="s">
        <v>12</v>
      </c>
      <c r="H795" s="18"/>
    </row>
    <row r="796">
      <c r="A796" s="14">
        <v>45334.0</v>
      </c>
      <c r="B796" s="15" t="s">
        <v>5608</v>
      </c>
      <c r="C796" s="17" t="s">
        <v>5609</v>
      </c>
      <c r="D796" s="16" t="s">
        <v>5610</v>
      </c>
      <c r="E796" s="16" t="s">
        <v>959</v>
      </c>
      <c r="F796" s="16" t="s">
        <v>300</v>
      </c>
      <c r="G796" s="16" t="s">
        <v>12</v>
      </c>
      <c r="H796" s="18"/>
    </row>
    <row r="797">
      <c r="A797" s="14">
        <v>45334.0</v>
      </c>
      <c r="B797" s="15" t="s">
        <v>5612</v>
      </c>
      <c r="C797" s="17" t="s">
        <v>5613</v>
      </c>
      <c r="D797" s="16" t="s">
        <v>5614</v>
      </c>
      <c r="E797" s="18"/>
      <c r="F797" s="16" t="s">
        <v>63</v>
      </c>
      <c r="G797" s="16" t="s">
        <v>12</v>
      </c>
      <c r="H797" s="16" t="s">
        <v>46</v>
      </c>
    </row>
    <row r="798">
      <c r="A798" s="14">
        <v>45334.0</v>
      </c>
      <c r="B798" s="15" t="s">
        <v>5612</v>
      </c>
      <c r="C798" s="17" t="s">
        <v>5613</v>
      </c>
      <c r="D798" s="16" t="s">
        <v>5614</v>
      </c>
      <c r="E798" s="16" t="s">
        <v>5615</v>
      </c>
      <c r="F798" s="16" t="s">
        <v>498</v>
      </c>
      <c r="G798" s="16" t="s">
        <v>17</v>
      </c>
      <c r="H798" s="18"/>
    </row>
    <row r="799">
      <c r="A799" s="14">
        <v>45334.0</v>
      </c>
      <c r="B799" s="15" t="s">
        <v>5616</v>
      </c>
      <c r="C799" s="17" t="s">
        <v>5617</v>
      </c>
      <c r="D799" s="16" t="s">
        <v>5618</v>
      </c>
      <c r="E799" s="16" t="s">
        <v>5619</v>
      </c>
      <c r="F799" s="16" t="s">
        <v>1530</v>
      </c>
      <c r="G799" s="16" t="s">
        <v>12</v>
      </c>
      <c r="H799" s="18"/>
    </row>
    <row r="800">
      <c r="A800" s="14">
        <v>45334.0</v>
      </c>
      <c r="B800" s="15" t="s">
        <v>5620</v>
      </c>
      <c r="C800" s="17" t="s">
        <v>5621</v>
      </c>
      <c r="D800" s="16" t="s">
        <v>5622</v>
      </c>
      <c r="E800" s="16" t="s">
        <v>4051</v>
      </c>
      <c r="F800" s="16" t="s">
        <v>428</v>
      </c>
      <c r="G800" s="16" t="s">
        <v>84</v>
      </c>
      <c r="H800" s="18"/>
    </row>
    <row r="801">
      <c r="A801" s="14">
        <v>45334.0</v>
      </c>
      <c r="B801" s="15" t="s">
        <v>5623</v>
      </c>
      <c r="C801" s="17" t="s">
        <v>5624</v>
      </c>
      <c r="D801" s="16" t="s">
        <v>4313</v>
      </c>
      <c r="E801" s="16" t="s">
        <v>47</v>
      </c>
      <c r="F801" s="16" t="s">
        <v>11</v>
      </c>
      <c r="G801" s="16" t="s">
        <v>12</v>
      </c>
      <c r="H801" s="18"/>
    </row>
    <row r="802">
      <c r="A802" s="14">
        <v>45334.0</v>
      </c>
      <c r="B802" s="15" t="s">
        <v>5623</v>
      </c>
      <c r="C802" s="17" t="s">
        <v>5624</v>
      </c>
      <c r="D802" s="16" t="s">
        <v>4313</v>
      </c>
      <c r="E802" s="16" t="s">
        <v>5625</v>
      </c>
      <c r="F802" s="16" t="s">
        <v>70</v>
      </c>
      <c r="G802" s="16" t="s">
        <v>12</v>
      </c>
      <c r="H802" s="18"/>
    </row>
    <row r="803">
      <c r="A803" s="14">
        <v>45334.0</v>
      </c>
      <c r="B803" s="15" t="s">
        <v>5626</v>
      </c>
      <c r="C803" s="17" t="s">
        <v>5627</v>
      </c>
      <c r="D803" s="16" t="s">
        <v>5368</v>
      </c>
      <c r="E803" s="16" t="s">
        <v>3015</v>
      </c>
      <c r="F803" s="16" t="s">
        <v>556</v>
      </c>
      <c r="G803" s="16" t="s">
        <v>12</v>
      </c>
      <c r="H803" s="18"/>
    </row>
    <row r="804">
      <c r="A804" s="14">
        <v>45334.0</v>
      </c>
      <c r="B804" s="15" t="s">
        <v>5626</v>
      </c>
      <c r="C804" s="16" t="s">
        <v>5627</v>
      </c>
      <c r="D804" s="16" t="s">
        <v>5368</v>
      </c>
      <c r="E804" s="16" t="s">
        <v>5628</v>
      </c>
      <c r="F804" s="16" t="s">
        <v>5167</v>
      </c>
      <c r="G804" s="16" t="s">
        <v>84</v>
      </c>
      <c r="H804" s="18"/>
    </row>
    <row r="805">
      <c r="A805" s="14">
        <v>45334.0</v>
      </c>
      <c r="B805" s="15" t="s">
        <v>5629</v>
      </c>
      <c r="C805" s="17" t="s">
        <v>5630</v>
      </c>
      <c r="D805" s="16" t="s">
        <v>4387</v>
      </c>
      <c r="E805" s="18"/>
      <c r="F805" s="16" t="s">
        <v>5631</v>
      </c>
      <c r="G805" s="16" t="s">
        <v>12</v>
      </c>
      <c r="H805" s="16" t="s">
        <v>2226</v>
      </c>
    </row>
    <row r="806">
      <c r="A806" s="14">
        <v>45334.0</v>
      </c>
      <c r="B806" s="15" t="s">
        <v>5632</v>
      </c>
      <c r="C806" s="17" t="s">
        <v>5633</v>
      </c>
      <c r="D806" s="16" t="s">
        <v>5565</v>
      </c>
      <c r="E806" s="16" t="s">
        <v>2934</v>
      </c>
      <c r="F806" s="16" t="s">
        <v>134</v>
      </c>
      <c r="G806" s="16" t="s">
        <v>12</v>
      </c>
      <c r="H806" s="18"/>
    </row>
    <row r="807">
      <c r="A807" s="14">
        <v>45334.0</v>
      </c>
      <c r="B807" s="15" t="s">
        <v>5634</v>
      </c>
      <c r="C807" s="17" t="s">
        <v>5635</v>
      </c>
      <c r="D807" s="16" t="s">
        <v>5312</v>
      </c>
      <c r="E807" s="16" t="s">
        <v>46</v>
      </c>
      <c r="F807" s="16" t="s">
        <v>133</v>
      </c>
      <c r="G807" s="16" t="s">
        <v>12</v>
      </c>
      <c r="H807" s="18"/>
    </row>
    <row r="808">
      <c r="A808" s="14">
        <v>45334.0</v>
      </c>
      <c r="B808" s="15" t="s">
        <v>5636</v>
      </c>
      <c r="C808" s="17" t="s">
        <v>5637</v>
      </c>
      <c r="D808" s="16" t="s">
        <v>848</v>
      </c>
      <c r="E808" s="16" t="s">
        <v>279</v>
      </c>
      <c r="F808" s="16" t="s">
        <v>299</v>
      </c>
      <c r="G808" s="16" t="s">
        <v>12</v>
      </c>
      <c r="H808" s="18"/>
    </row>
    <row r="809">
      <c r="A809" s="14">
        <v>45334.0</v>
      </c>
      <c r="B809" s="15" t="s">
        <v>5638</v>
      </c>
      <c r="C809" s="17" t="s">
        <v>5639</v>
      </c>
      <c r="D809" s="16" t="s">
        <v>5640</v>
      </c>
      <c r="E809" s="16" t="s">
        <v>1377</v>
      </c>
      <c r="F809" s="16" t="s">
        <v>299</v>
      </c>
      <c r="G809" s="16" t="s">
        <v>12</v>
      </c>
      <c r="H809" s="18"/>
    </row>
    <row r="810">
      <c r="A810" s="14">
        <v>45334.0</v>
      </c>
      <c r="B810" s="15" t="s">
        <v>5638</v>
      </c>
      <c r="C810" s="17" t="s">
        <v>5639</v>
      </c>
      <c r="D810" s="16" t="s">
        <v>5640</v>
      </c>
      <c r="E810" s="16" t="s">
        <v>338</v>
      </c>
      <c r="F810" s="16" t="s">
        <v>70</v>
      </c>
      <c r="G810" s="16" t="s">
        <v>12</v>
      </c>
      <c r="H810" s="18"/>
    </row>
    <row r="811">
      <c r="A811" s="14">
        <v>45334.0</v>
      </c>
      <c r="B811" s="15" t="s">
        <v>5641</v>
      </c>
      <c r="C811" s="17" t="s">
        <v>5642</v>
      </c>
      <c r="D811" s="16" t="s">
        <v>834</v>
      </c>
      <c r="E811" s="16" t="s">
        <v>217</v>
      </c>
      <c r="F811" s="16" t="s">
        <v>524</v>
      </c>
      <c r="G811" s="16" t="s">
        <v>12</v>
      </c>
      <c r="H811" s="18"/>
    </row>
    <row r="812">
      <c r="A812" s="14">
        <v>45334.0</v>
      </c>
      <c r="B812" s="15" t="s">
        <v>5641</v>
      </c>
      <c r="C812" s="17" t="s">
        <v>5642</v>
      </c>
      <c r="D812" s="16" t="s">
        <v>834</v>
      </c>
      <c r="E812" s="16" t="s">
        <v>135</v>
      </c>
      <c r="F812" s="16" t="s">
        <v>530</v>
      </c>
      <c r="G812" s="16" t="s">
        <v>12</v>
      </c>
      <c r="H812" s="18"/>
    </row>
    <row r="813">
      <c r="A813" s="14">
        <v>45334.0</v>
      </c>
      <c r="B813" s="15" t="s">
        <v>5641</v>
      </c>
      <c r="C813" s="17" t="s">
        <v>5642</v>
      </c>
      <c r="D813" s="16" t="s">
        <v>834</v>
      </c>
      <c r="E813" s="18"/>
      <c r="F813" s="16" t="s">
        <v>4198</v>
      </c>
      <c r="G813" s="16" t="s">
        <v>12</v>
      </c>
      <c r="H813" s="16" t="s">
        <v>44</v>
      </c>
    </row>
    <row r="814">
      <c r="A814" s="14">
        <v>45334.0</v>
      </c>
      <c r="B814" s="15" t="s">
        <v>5643</v>
      </c>
      <c r="C814" s="17" t="s">
        <v>5644</v>
      </c>
      <c r="D814" s="16" t="s">
        <v>5011</v>
      </c>
      <c r="E814" s="16" t="s">
        <v>4051</v>
      </c>
      <c r="F814" s="16" t="s">
        <v>2701</v>
      </c>
      <c r="G814" s="16" t="s">
        <v>12</v>
      </c>
      <c r="H814" s="18"/>
    </row>
    <row r="815">
      <c r="A815" s="14">
        <v>45334.0</v>
      </c>
      <c r="B815" s="15" t="s">
        <v>5643</v>
      </c>
      <c r="C815" s="17" t="s">
        <v>5644</v>
      </c>
      <c r="D815" s="16" t="s">
        <v>5011</v>
      </c>
      <c r="E815" s="16" t="s">
        <v>3015</v>
      </c>
      <c r="F815" s="16" t="s">
        <v>67</v>
      </c>
      <c r="G815" s="16" t="s">
        <v>12</v>
      </c>
      <c r="H815" s="18"/>
    </row>
    <row r="816">
      <c r="A816" s="14">
        <v>45334.0</v>
      </c>
      <c r="B816" s="15" t="s">
        <v>5645</v>
      </c>
      <c r="C816" s="17" t="s">
        <v>5646</v>
      </c>
      <c r="D816" s="16" t="s">
        <v>5368</v>
      </c>
      <c r="E816" s="16" t="s">
        <v>47</v>
      </c>
      <c r="F816" s="16" t="s">
        <v>1233</v>
      </c>
      <c r="G816" s="16" t="s">
        <v>12</v>
      </c>
      <c r="H816" s="18"/>
    </row>
    <row r="817">
      <c r="A817" s="14">
        <v>45334.0</v>
      </c>
      <c r="B817" s="15" t="s">
        <v>5647</v>
      </c>
      <c r="C817" s="17" t="s">
        <v>5648</v>
      </c>
      <c r="D817" s="16" t="s">
        <v>5187</v>
      </c>
      <c r="E817" s="16" t="s">
        <v>141</v>
      </c>
      <c r="F817" s="16" t="s">
        <v>378</v>
      </c>
      <c r="G817" s="16" t="s">
        <v>12</v>
      </c>
      <c r="H817" s="18"/>
    </row>
    <row r="818">
      <c r="A818" s="14">
        <v>45334.0</v>
      </c>
      <c r="B818" s="15" t="s">
        <v>5647</v>
      </c>
      <c r="C818" s="19" t="s">
        <v>5648</v>
      </c>
      <c r="D818" s="16" t="s">
        <v>5187</v>
      </c>
      <c r="E818" s="16" t="s">
        <v>2505</v>
      </c>
      <c r="F818" s="16" t="s">
        <v>498</v>
      </c>
      <c r="G818" s="16" t="s">
        <v>17</v>
      </c>
      <c r="H818" s="18"/>
    </row>
    <row r="819">
      <c r="A819" s="14">
        <v>45334.0</v>
      </c>
      <c r="B819" s="15" t="s">
        <v>5649</v>
      </c>
      <c r="C819" s="17" t="s">
        <v>5650</v>
      </c>
      <c r="D819" s="16" t="s">
        <v>854</v>
      </c>
      <c r="E819" s="16" t="s">
        <v>47</v>
      </c>
      <c r="F819" s="16" t="s">
        <v>63</v>
      </c>
      <c r="G819" s="16" t="s">
        <v>12</v>
      </c>
      <c r="H819" s="18"/>
    </row>
    <row r="820">
      <c r="A820" s="14">
        <v>45334.0</v>
      </c>
      <c r="B820" s="15" t="s">
        <v>5649</v>
      </c>
      <c r="C820" s="17" t="s">
        <v>5650</v>
      </c>
      <c r="D820" s="16" t="s">
        <v>854</v>
      </c>
      <c r="E820" s="16" t="s">
        <v>5651</v>
      </c>
      <c r="F820" s="16" t="s">
        <v>31</v>
      </c>
      <c r="G820" s="16" t="s">
        <v>12</v>
      </c>
      <c r="H820" s="18"/>
    </row>
    <row r="821">
      <c r="A821" s="14">
        <v>45334.0</v>
      </c>
      <c r="B821" s="15" t="s">
        <v>5649</v>
      </c>
      <c r="C821" s="17" t="s">
        <v>5650</v>
      </c>
      <c r="D821" s="16" t="s">
        <v>854</v>
      </c>
      <c r="E821" s="16" t="s">
        <v>4859</v>
      </c>
      <c r="F821" s="16" t="s">
        <v>31</v>
      </c>
      <c r="G821" s="16" t="s">
        <v>12</v>
      </c>
      <c r="H821" s="18"/>
    </row>
    <row r="822">
      <c r="A822" s="14">
        <v>45334.0</v>
      </c>
      <c r="B822" s="15" t="s">
        <v>5652</v>
      </c>
      <c r="C822" s="19" t="s">
        <v>5653</v>
      </c>
      <c r="D822" s="16" t="s">
        <v>64</v>
      </c>
      <c r="E822" s="16" t="s">
        <v>47</v>
      </c>
      <c r="F822" s="16" t="s">
        <v>457</v>
      </c>
      <c r="G822" s="16" t="s">
        <v>84</v>
      </c>
      <c r="H822" s="18"/>
    </row>
    <row r="823">
      <c r="A823" s="14">
        <v>45334.0</v>
      </c>
      <c r="B823" s="15" t="s">
        <v>5654</v>
      </c>
      <c r="C823" s="17" t="s">
        <v>5655</v>
      </c>
      <c r="D823" s="16" t="s">
        <v>751</v>
      </c>
      <c r="E823" s="16" t="s">
        <v>462</v>
      </c>
      <c r="F823" s="16" t="s">
        <v>5012</v>
      </c>
      <c r="G823" s="16" t="s">
        <v>12</v>
      </c>
      <c r="H823" s="18"/>
    </row>
    <row r="824">
      <c r="A824" s="14">
        <v>45334.0</v>
      </c>
      <c r="B824" s="15" t="s">
        <v>5656</v>
      </c>
      <c r="C824" s="19" t="s">
        <v>5657</v>
      </c>
      <c r="D824" s="16" t="s">
        <v>5175</v>
      </c>
      <c r="E824" s="16" t="s">
        <v>47</v>
      </c>
      <c r="F824" s="16" t="s">
        <v>133</v>
      </c>
      <c r="G824" s="16" t="s">
        <v>12</v>
      </c>
      <c r="H824" s="18"/>
    </row>
    <row r="825">
      <c r="A825" s="14">
        <v>45334.0</v>
      </c>
      <c r="B825" s="15" t="s">
        <v>5656</v>
      </c>
      <c r="C825" s="19" t="s">
        <v>5657</v>
      </c>
      <c r="D825" s="16" t="s">
        <v>5175</v>
      </c>
      <c r="E825" s="16" t="s">
        <v>46</v>
      </c>
      <c r="F825" s="16" t="s">
        <v>3982</v>
      </c>
      <c r="G825" s="16" t="s">
        <v>12</v>
      </c>
      <c r="H825" s="18"/>
    </row>
    <row r="826">
      <c r="A826" s="14">
        <v>45335.0</v>
      </c>
      <c r="B826" s="15" t="s">
        <v>5658</v>
      </c>
      <c r="C826" s="19" t="s">
        <v>5659</v>
      </c>
      <c r="D826" s="16" t="s">
        <v>4558</v>
      </c>
      <c r="E826" s="16" t="s">
        <v>5443</v>
      </c>
      <c r="F826" s="16" t="s">
        <v>134</v>
      </c>
      <c r="G826" s="16" t="s">
        <v>12</v>
      </c>
      <c r="H826" s="18"/>
    </row>
    <row r="827">
      <c r="A827" s="14">
        <v>45335.0</v>
      </c>
      <c r="B827" s="15" t="s">
        <v>5658</v>
      </c>
      <c r="C827" s="19" t="s">
        <v>5659</v>
      </c>
      <c r="D827" s="16" t="s">
        <v>4558</v>
      </c>
      <c r="E827" s="16" t="s">
        <v>5660</v>
      </c>
      <c r="F827" s="16" t="s">
        <v>70</v>
      </c>
      <c r="G827" s="16" t="s">
        <v>12</v>
      </c>
      <c r="H827" s="18"/>
    </row>
    <row r="828">
      <c r="A828" s="14">
        <v>45335.0</v>
      </c>
      <c r="B828" s="15" t="s">
        <v>5661</v>
      </c>
      <c r="C828" s="17" t="s">
        <v>5662</v>
      </c>
      <c r="D828" s="16" t="s">
        <v>5072</v>
      </c>
      <c r="E828" s="16" t="s">
        <v>821</v>
      </c>
      <c r="F828" s="16" t="s">
        <v>4826</v>
      </c>
      <c r="G828" s="16" t="s">
        <v>12</v>
      </c>
      <c r="H828" s="18"/>
    </row>
    <row r="829">
      <c r="A829" s="14">
        <v>45335.0</v>
      </c>
      <c r="B829" s="15" t="s">
        <v>5663</v>
      </c>
      <c r="C829" s="17" t="s">
        <v>5664</v>
      </c>
      <c r="D829" s="16" t="s">
        <v>854</v>
      </c>
      <c r="E829" s="16" t="s">
        <v>5665</v>
      </c>
      <c r="F829" s="16" t="s">
        <v>11</v>
      </c>
      <c r="G829" s="16" t="s">
        <v>12</v>
      </c>
      <c r="H829" s="18"/>
    </row>
    <row r="830">
      <c r="A830" s="14">
        <v>45335.0</v>
      </c>
      <c r="B830" s="15" t="s">
        <v>5666</v>
      </c>
      <c r="C830" s="17" t="s">
        <v>5667</v>
      </c>
      <c r="D830" s="16" t="s">
        <v>5668</v>
      </c>
      <c r="E830" s="16" t="s">
        <v>1780</v>
      </c>
      <c r="F830" s="16" t="s">
        <v>5381</v>
      </c>
      <c r="G830" s="16" t="s">
        <v>12</v>
      </c>
      <c r="H830" s="18"/>
    </row>
    <row r="831">
      <c r="A831" s="14">
        <v>45335.0</v>
      </c>
      <c r="B831" s="15" t="s">
        <v>5669</v>
      </c>
      <c r="C831" s="17" t="s">
        <v>5670</v>
      </c>
      <c r="D831" s="16" t="s">
        <v>5671</v>
      </c>
      <c r="E831" s="16" t="s">
        <v>4233</v>
      </c>
      <c r="F831" s="16" t="s">
        <v>1097</v>
      </c>
      <c r="G831" s="16" t="s">
        <v>12</v>
      </c>
      <c r="H831" s="18"/>
    </row>
    <row r="832">
      <c r="A832" s="14">
        <v>45335.0</v>
      </c>
      <c r="B832" s="15" t="s">
        <v>5669</v>
      </c>
      <c r="C832" s="17" t="s">
        <v>5670</v>
      </c>
      <c r="D832" s="16" t="s">
        <v>5671</v>
      </c>
      <c r="E832" s="18"/>
      <c r="F832" s="16" t="s">
        <v>428</v>
      </c>
      <c r="G832" s="16" t="s">
        <v>84</v>
      </c>
      <c r="H832" s="16" t="s">
        <v>2226</v>
      </c>
    </row>
    <row r="833">
      <c r="A833" s="14">
        <v>45335.0</v>
      </c>
      <c r="B833" s="15" t="s">
        <v>5672</v>
      </c>
      <c r="C833" s="17" t="s">
        <v>5673</v>
      </c>
      <c r="D833" s="16" t="s">
        <v>4067</v>
      </c>
      <c r="E833" s="16" t="s">
        <v>47</v>
      </c>
      <c r="F833" s="16" t="s">
        <v>133</v>
      </c>
      <c r="G833" s="16" t="s">
        <v>12</v>
      </c>
      <c r="H833" s="18"/>
    </row>
    <row r="834">
      <c r="A834" s="14">
        <v>45335.0</v>
      </c>
      <c r="B834" s="15" t="s">
        <v>5674</v>
      </c>
      <c r="C834" s="17" t="s">
        <v>5675</v>
      </c>
      <c r="D834" s="16" t="s">
        <v>5017</v>
      </c>
      <c r="E834" s="16" t="s">
        <v>47</v>
      </c>
      <c r="F834" s="16" t="s">
        <v>133</v>
      </c>
      <c r="G834" s="16" t="s">
        <v>12</v>
      </c>
      <c r="H834" s="18"/>
    </row>
    <row r="835">
      <c r="A835" s="14">
        <v>45335.0</v>
      </c>
      <c r="B835" s="15" t="s">
        <v>5676</v>
      </c>
      <c r="C835" s="17" t="s">
        <v>5677</v>
      </c>
      <c r="D835" s="16" t="s">
        <v>4067</v>
      </c>
      <c r="E835" s="16" t="s">
        <v>47</v>
      </c>
      <c r="F835" s="16" t="s">
        <v>4576</v>
      </c>
      <c r="G835" s="16" t="s">
        <v>12</v>
      </c>
      <c r="H835" s="18"/>
    </row>
    <row r="836">
      <c r="A836" s="14">
        <v>45335.0</v>
      </c>
      <c r="B836" s="15" t="s">
        <v>5676</v>
      </c>
      <c r="C836" s="16" t="s">
        <v>5677</v>
      </c>
      <c r="D836" s="16" t="s">
        <v>4067</v>
      </c>
      <c r="E836" s="16" t="s">
        <v>44</v>
      </c>
      <c r="F836" s="16" t="s">
        <v>2701</v>
      </c>
      <c r="G836" s="16" t="s">
        <v>84</v>
      </c>
      <c r="H836" s="18"/>
    </row>
    <row r="837">
      <c r="A837" s="14">
        <v>45335.0</v>
      </c>
      <c r="B837" s="15" t="s">
        <v>5678</v>
      </c>
      <c r="C837" s="17" t="s">
        <v>5679</v>
      </c>
      <c r="D837" s="16" t="s">
        <v>854</v>
      </c>
      <c r="E837" s="16" t="s">
        <v>47</v>
      </c>
      <c r="F837" s="16" t="s">
        <v>4572</v>
      </c>
      <c r="G837" s="16" t="s">
        <v>84</v>
      </c>
      <c r="H837" s="18"/>
    </row>
    <row r="838">
      <c r="A838" s="14">
        <v>45335.0</v>
      </c>
      <c r="B838" s="15" t="s">
        <v>5678</v>
      </c>
      <c r="C838" s="17" t="s">
        <v>5679</v>
      </c>
      <c r="D838" s="16" t="s">
        <v>854</v>
      </c>
      <c r="E838" s="16" t="s">
        <v>98</v>
      </c>
      <c r="F838" s="16" t="s">
        <v>83</v>
      </c>
      <c r="G838" s="16" t="s">
        <v>84</v>
      </c>
      <c r="H838" s="18"/>
    </row>
    <row r="839">
      <c r="A839" s="14">
        <v>45335.0</v>
      </c>
      <c r="B839" s="15" t="s">
        <v>5680</v>
      </c>
      <c r="C839" s="17" t="s">
        <v>5681</v>
      </c>
      <c r="D839" s="16" t="s">
        <v>5682</v>
      </c>
      <c r="E839" s="16" t="s">
        <v>4096</v>
      </c>
      <c r="F839" s="16" t="s">
        <v>299</v>
      </c>
      <c r="G839" s="16" t="s">
        <v>12</v>
      </c>
      <c r="H839" s="18"/>
    </row>
    <row r="840">
      <c r="A840" s="14">
        <v>45335.0</v>
      </c>
      <c r="B840" s="15" t="s">
        <v>5683</v>
      </c>
      <c r="C840" s="17" t="s">
        <v>5684</v>
      </c>
      <c r="D840" s="16" t="s">
        <v>799</v>
      </c>
      <c r="E840" s="16" t="s">
        <v>46</v>
      </c>
      <c r="F840" s="16" t="s">
        <v>2379</v>
      </c>
      <c r="G840" s="16" t="s">
        <v>17</v>
      </c>
      <c r="H840" s="18"/>
    </row>
    <row r="841">
      <c r="A841" s="14">
        <v>45335.0</v>
      </c>
      <c r="B841" s="15" t="s">
        <v>5685</v>
      </c>
      <c r="C841" s="17" t="s">
        <v>5686</v>
      </c>
      <c r="D841" s="16" t="s">
        <v>4067</v>
      </c>
      <c r="E841" s="16" t="s">
        <v>1766</v>
      </c>
      <c r="F841" s="16" t="s">
        <v>63</v>
      </c>
      <c r="G841" s="16" t="s">
        <v>12</v>
      </c>
      <c r="H841" s="18"/>
    </row>
    <row r="842">
      <c r="A842" s="14">
        <v>45335.0</v>
      </c>
      <c r="B842" s="15" t="s">
        <v>5685</v>
      </c>
      <c r="C842" s="17" t="s">
        <v>5686</v>
      </c>
      <c r="D842" s="16" t="s">
        <v>4067</v>
      </c>
      <c r="E842" s="16" t="s">
        <v>47</v>
      </c>
      <c r="F842" s="16" t="s">
        <v>5687</v>
      </c>
      <c r="G842" s="16" t="s">
        <v>12</v>
      </c>
      <c r="H842" s="18"/>
    </row>
    <row r="843">
      <c r="A843" s="14">
        <v>45335.0</v>
      </c>
      <c r="B843" s="15" t="s">
        <v>5685</v>
      </c>
      <c r="C843" s="17" t="s">
        <v>5686</v>
      </c>
      <c r="D843" s="16" t="s">
        <v>4067</v>
      </c>
      <c r="E843" s="16" t="s">
        <v>3015</v>
      </c>
      <c r="F843" s="16" t="s">
        <v>4517</v>
      </c>
      <c r="G843" s="16" t="s">
        <v>12</v>
      </c>
      <c r="H843" s="18"/>
    </row>
    <row r="844">
      <c r="A844" s="14">
        <v>45335.0</v>
      </c>
      <c r="B844" s="15" t="s">
        <v>5688</v>
      </c>
      <c r="C844" s="17" t="s">
        <v>5689</v>
      </c>
      <c r="D844" s="16" t="s">
        <v>5671</v>
      </c>
      <c r="E844" s="18"/>
      <c r="F844" s="16" t="s">
        <v>3197</v>
      </c>
      <c r="G844" s="16" t="s">
        <v>12</v>
      </c>
      <c r="H844" s="16" t="s">
        <v>47</v>
      </c>
    </row>
    <row r="845">
      <c r="A845" s="14">
        <v>45335.0</v>
      </c>
      <c r="B845" s="15" t="s">
        <v>5690</v>
      </c>
      <c r="C845" s="17" t="s">
        <v>5691</v>
      </c>
      <c r="D845" s="16" t="s">
        <v>5175</v>
      </c>
      <c r="E845" s="16" t="s">
        <v>47</v>
      </c>
      <c r="F845" s="16" t="s">
        <v>5692</v>
      </c>
      <c r="G845" s="16" t="s">
        <v>12</v>
      </c>
      <c r="H845" s="18"/>
    </row>
    <row r="846">
      <c r="A846" s="14">
        <v>45335.0</v>
      </c>
      <c r="B846" s="15" t="s">
        <v>5690</v>
      </c>
      <c r="C846" s="17" t="s">
        <v>5691</v>
      </c>
      <c r="D846" s="16" t="s">
        <v>5175</v>
      </c>
      <c r="E846" s="16" t="s">
        <v>3015</v>
      </c>
      <c r="F846" s="16" t="s">
        <v>378</v>
      </c>
      <c r="G846" s="16" t="s">
        <v>12</v>
      </c>
      <c r="H846" s="18"/>
    </row>
    <row r="847">
      <c r="A847" s="14">
        <v>45335.0</v>
      </c>
      <c r="B847" s="15" t="s">
        <v>5693</v>
      </c>
      <c r="C847" s="17" t="s">
        <v>5694</v>
      </c>
      <c r="D847" s="16" t="s">
        <v>5695</v>
      </c>
      <c r="E847" s="16" t="s">
        <v>98</v>
      </c>
      <c r="F847" s="16" t="s">
        <v>4362</v>
      </c>
      <c r="G847" s="16" t="s">
        <v>12</v>
      </c>
      <c r="H847" s="18"/>
    </row>
    <row r="848">
      <c r="A848" s="14">
        <v>45335.0</v>
      </c>
      <c r="B848" s="15" t="s">
        <v>5693</v>
      </c>
      <c r="C848" s="17" t="s">
        <v>5694</v>
      </c>
      <c r="D848" s="16" t="s">
        <v>5695</v>
      </c>
      <c r="E848" s="16" t="s">
        <v>47</v>
      </c>
      <c r="F848" s="16" t="s">
        <v>4576</v>
      </c>
      <c r="G848" s="16" t="s">
        <v>12</v>
      </c>
      <c r="H848" s="18"/>
    </row>
    <row r="849">
      <c r="A849" s="14">
        <v>45335.0</v>
      </c>
      <c r="B849" s="15" t="s">
        <v>5693</v>
      </c>
      <c r="C849" s="17" t="s">
        <v>5694</v>
      </c>
      <c r="D849" s="16" t="s">
        <v>5695</v>
      </c>
      <c r="E849" s="16" t="s">
        <v>4051</v>
      </c>
      <c r="F849" s="16" t="s">
        <v>67</v>
      </c>
      <c r="G849" s="16" t="s">
        <v>12</v>
      </c>
      <c r="H849" s="18"/>
    </row>
    <row r="850">
      <c r="A850" s="14">
        <v>45335.0</v>
      </c>
      <c r="B850" s="15" t="s">
        <v>5696</v>
      </c>
      <c r="C850" s="17" t="s">
        <v>5697</v>
      </c>
      <c r="D850" s="16" t="s">
        <v>256</v>
      </c>
      <c r="E850" s="16" t="s">
        <v>4081</v>
      </c>
      <c r="F850" s="16" t="s">
        <v>5698</v>
      </c>
      <c r="G850" s="16" t="s">
        <v>12</v>
      </c>
      <c r="H850" s="18"/>
    </row>
    <row r="851">
      <c r="A851" s="14">
        <v>45335.0</v>
      </c>
      <c r="B851" s="15" t="s">
        <v>5699</v>
      </c>
      <c r="C851" s="17" t="s">
        <v>5700</v>
      </c>
      <c r="D851" s="16" t="s">
        <v>5492</v>
      </c>
      <c r="E851" s="16" t="s">
        <v>5701</v>
      </c>
      <c r="F851" s="16" t="s">
        <v>4349</v>
      </c>
      <c r="G851" s="16" t="s">
        <v>12</v>
      </c>
      <c r="H851" s="18"/>
    </row>
    <row r="852">
      <c r="A852" s="14">
        <v>45335.0</v>
      </c>
      <c r="B852" s="15" t="s">
        <v>5699</v>
      </c>
      <c r="C852" s="17" t="s">
        <v>5700</v>
      </c>
      <c r="D852" s="16" t="s">
        <v>5492</v>
      </c>
      <c r="E852" s="16" t="s">
        <v>1097</v>
      </c>
      <c r="F852" s="16" t="s">
        <v>70</v>
      </c>
      <c r="G852" s="16" t="s">
        <v>12</v>
      </c>
      <c r="H852" s="18"/>
    </row>
    <row r="853">
      <c r="A853" s="14">
        <v>45335.0</v>
      </c>
      <c r="B853" s="15" t="s">
        <v>5702</v>
      </c>
      <c r="C853" s="17" t="s">
        <v>5703</v>
      </c>
      <c r="D853" s="16" t="s">
        <v>5537</v>
      </c>
      <c r="E853" s="16" t="s">
        <v>5704</v>
      </c>
      <c r="F853" s="16" t="s">
        <v>3091</v>
      </c>
      <c r="G853" s="16" t="s">
        <v>12</v>
      </c>
      <c r="H853" s="18"/>
    </row>
    <row r="854">
      <c r="A854" s="14">
        <v>45335.0</v>
      </c>
      <c r="B854" s="15" t="s">
        <v>5702</v>
      </c>
      <c r="C854" s="17" t="s">
        <v>5703</v>
      </c>
      <c r="D854" s="16" t="s">
        <v>5537</v>
      </c>
      <c r="E854" s="16" t="s">
        <v>46</v>
      </c>
      <c r="F854" s="16" t="s">
        <v>63</v>
      </c>
      <c r="G854" s="16" t="s">
        <v>12</v>
      </c>
      <c r="H854" s="18"/>
    </row>
    <row r="855">
      <c r="A855" s="14">
        <v>45335.0</v>
      </c>
      <c r="B855" s="15" t="s">
        <v>5705</v>
      </c>
      <c r="C855" s="17" t="s">
        <v>5706</v>
      </c>
      <c r="D855" s="16" t="s">
        <v>5707</v>
      </c>
      <c r="E855" s="16" t="s">
        <v>46</v>
      </c>
      <c r="F855" s="16" t="s">
        <v>133</v>
      </c>
      <c r="G855" s="16" t="s">
        <v>12</v>
      </c>
      <c r="H855" s="18"/>
    </row>
    <row r="856">
      <c r="A856" s="14">
        <v>45335.0</v>
      </c>
      <c r="B856" s="15" t="s">
        <v>5705</v>
      </c>
      <c r="C856" s="17" t="s">
        <v>5706</v>
      </c>
      <c r="D856" s="16" t="s">
        <v>5707</v>
      </c>
      <c r="E856" s="16" t="s">
        <v>5708</v>
      </c>
      <c r="F856" s="16" t="s">
        <v>31</v>
      </c>
      <c r="G856" s="16" t="s">
        <v>12</v>
      </c>
      <c r="H856" s="18"/>
    </row>
    <row r="857">
      <c r="A857" s="14">
        <v>45335.0</v>
      </c>
      <c r="B857" s="15" t="s">
        <v>5709</v>
      </c>
      <c r="C857" s="17" t="s">
        <v>5710</v>
      </c>
      <c r="D857" s="16" t="s">
        <v>5711</v>
      </c>
      <c r="E857" s="16" t="s">
        <v>47</v>
      </c>
      <c r="F857" s="16" t="s">
        <v>386</v>
      </c>
      <c r="G857" s="16" t="s">
        <v>84</v>
      </c>
      <c r="H857" s="18"/>
    </row>
    <row r="858">
      <c r="A858" s="14">
        <v>45335.0</v>
      </c>
      <c r="B858" s="15" t="s">
        <v>5712</v>
      </c>
      <c r="C858" s="17" t="s">
        <v>5713</v>
      </c>
      <c r="D858" s="16" t="s">
        <v>1806</v>
      </c>
      <c r="E858" s="16" t="s">
        <v>47</v>
      </c>
      <c r="F858" s="16" t="s">
        <v>457</v>
      </c>
      <c r="G858" s="16" t="s">
        <v>84</v>
      </c>
      <c r="H858" s="18"/>
    </row>
    <row r="859">
      <c r="A859" s="14">
        <v>45335.0</v>
      </c>
      <c r="B859" s="15" t="s">
        <v>5714</v>
      </c>
      <c r="C859" s="17" t="s">
        <v>5715</v>
      </c>
      <c r="D859" s="16" t="s">
        <v>5716</v>
      </c>
      <c r="E859" s="18"/>
      <c r="F859" s="16" t="s">
        <v>428</v>
      </c>
      <c r="G859" s="16" t="s">
        <v>84</v>
      </c>
      <c r="H859" s="16" t="s">
        <v>2226</v>
      </c>
    </row>
    <row r="860">
      <c r="A860" s="14">
        <v>45335.0</v>
      </c>
      <c r="B860" s="15" t="s">
        <v>5714</v>
      </c>
      <c r="C860" s="17" t="s">
        <v>5715</v>
      </c>
      <c r="D860" s="16" t="s">
        <v>5716</v>
      </c>
      <c r="E860" s="18"/>
      <c r="F860" s="16" t="s">
        <v>457</v>
      </c>
      <c r="G860" s="16" t="s">
        <v>84</v>
      </c>
      <c r="H860" s="16" t="s">
        <v>46</v>
      </c>
    </row>
    <row r="861">
      <c r="A861" s="14">
        <v>45335.0</v>
      </c>
      <c r="B861" s="15" t="s">
        <v>5717</v>
      </c>
      <c r="C861" s="17" t="s">
        <v>5718</v>
      </c>
      <c r="D861" s="16" t="s">
        <v>5011</v>
      </c>
      <c r="E861" s="16" t="s">
        <v>47</v>
      </c>
      <c r="F861" s="16" t="s">
        <v>133</v>
      </c>
      <c r="G861" s="16" t="s">
        <v>12</v>
      </c>
      <c r="H861" s="18"/>
    </row>
    <row r="862">
      <c r="A862" s="14">
        <v>45335.0</v>
      </c>
      <c r="B862" s="15" t="s">
        <v>5719</v>
      </c>
      <c r="C862" s="17" t="s">
        <v>5720</v>
      </c>
      <c r="D862" s="16" t="s">
        <v>5011</v>
      </c>
      <c r="E862" s="16" t="s">
        <v>44</v>
      </c>
      <c r="F862" s="16" t="s">
        <v>11</v>
      </c>
      <c r="G862" s="16" t="s">
        <v>12</v>
      </c>
      <c r="H862" s="18"/>
    </row>
    <row r="863">
      <c r="A863" s="14">
        <v>45336.0</v>
      </c>
      <c r="B863" s="15" t="s">
        <v>5721</v>
      </c>
      <c r="C863" s="17" t="s">
        <v>5722</v>
      </c>
      <c r="D863" s="16" t="s">
        <v>4313</v>
      </c>
      <c r="E863" s="16" t="s">
        <v>4820</v>
      </c>
      <c r="F863" s="16" t="s">
        <v>498</v>
      </c>
      <c r="G863" s="16" t="s">
        <v>12</v>
      </c>
      <c r="H863" s="18"/>
    </row>
    <row r="864">
      <c r="A864" s="14">
        <v>45336.0</v>
      </c>
      <c r="B864" s="15" t="s">
        <v>5723</v>
      </c>
      <c r="C864" s="17" t="s">
        <v>5724</v>
      </c>
      <c r="D864" s="16" t="s">
        <v>4067</v>
      </c>
      <c r="E864" s="18"/>
      <c r="F864" s="16" t="s">
        <v>171</v>
      </c>
      <c r="G864" s="16" t="s">
        <v>12</v>
      </c>
      <c r="H864" s="16" t="s">
        <v>85</v>
      </c>
    </row>
    <row r="865">
      <c r="A865" s="14">
        <v>45336.0</v>
      </c>
      <c r="B865" s="15" t="s">
        <v>5725</v>
      </c>
      <c r="C865" s="17" t="s">
        <v>5726</v>
      </c>
      <c r="D865" s="16" t="s">
        <v>4137</v>
      </c>
      <c r="E865" s="16" t="s">
        <v>47</v>
      </c>
      <c r="F865" s="16" t="s">
        <v>5727</v>
      </c>
      <c r="G865" s="16" t="s">
        <v>12</v>
      </c>
      <c r="H865" s="18"/>
    </row>
    <row r="866">
      <c r="A866" s="14">
        <v>45336.0</v>
      </c>
      <c r="B866" s="15" t="s">
        <v>5725</v>
      </c>
      <c r="C866" s="17" t="s">
        <v>5726</v>
      </c>
      <c r="D866" s="16" t="s">
        <v>4137</v>
      </c>
      <c r="E866" s="16" t="s">
        <v>465</v>
      </c>
      <c r="F866" s="16" t="s">
        <v>386</v>
      </c>
      <c r="G866" s="16" t="s">
        <v>12</v>
      </c>
      <c r="H866" s="18"/>
    </row>
    <row r="867">
      <c r="A867" s="14">
        <v>45336.0</v>
      </c>
      <c r="B867" s="15" t="s">
        <v>5728</v>
      </c>
      <c r="C867" s="17" t="s">
        <v>5729</v>
      </c>
      <c r="D867" s="16" t="s">
        <v>5730</v>
      </c>
      <c r="E867" s="16" t="s">
        <v>5731</v>
      </c>
      <c r="F867" s="16" t="s">
        <v>67</v>
      </c>
      <c r="G867" s="16" t="s">
        <v>12</v>
      </c>
      <c r="H867" s="18"/>
    </row>
    <row r="868">
      <c r="A868" s="14">
        <v>45336.0</v>
      </c>
      <c r="B868" s="15" t="s">
        <v>5728</v>
      </c>
      <c r="C868" s="17" t="s">
        <v>5729</v>
      </c>
      <c r="D868" s="16" t="s">
        <v>5730</v>
      </c>
      <c r="E868" s="16" t="s">
        <v>426</v>
      </c>
      <c r="F868" s="16" t="s">
        <v>4594</v>
      </c>
      <c r="G868" s="16" t="s">
        <v>12</v>
      </c>
      <c r="H868" s="18"/>
    </row>
    <row r="869">
      <c r="A869" s="14">
        <v>45336.0</v>
      </c>
      <c r="B869" s="15" t="s">
        <v>5732</v>
      </c>
      <c r="C869" s="17" t="s">
        <v>5733</v>
      </c>
      <c r="D869" s="16" t="s">
        <v>5003</v>
      </c>
      <c r="E869" s="18"/>
      <c r="F869" s="16" t="s">
        <v>5247</v>
      </c>
      <c r="G869" s="16" t="s">
        <v>12</v>
      </c>
      <c r="H869" s="16" t="s">
        <v>44</v>
      </c>
    </row>
    <row r="870">
      <c r="A870" s="14">
        <v>45336.0</v>
      </c>
      <c r="B870" s="15" t="s">
        <v>5732</v>
      </c>
      <c r="C870" s="17" t="s">
        <v>5733</v>
      </c>
      <c r="D870" s="16" t="s">
        <v>5003</v>
      </c>
      <c r="E870" s="18"/>
      <c r="F870" s="16" t="s">
        <v>4930</v>
      </c>
      <c r="G870" s="16" t="s">
        <v>12</v>
      </c>
      <c r="H870" s="16" t="s">
        <v>44</v>
      </c>
    </row>
    <row r="871">
      <c r="A871" s="14">
        <v>45336.0</v>
      </c>
      <c r="B871" s="15" t="s">
        <v>5734</v>
      </c>
      <c r="C871" s="17" t="s">
        <v>5735</v>
      </c>
      <c r="D871" s="16" t="s">
        <v>5736</v>
      </c>
      <c r="E871" s="16" t="s">
        <v>360</v>
      </c>
      <c r="F871" s="16" t="s">
        <v>37</v>
      </c>
      <c r="G871" s="16" t="s">
        <v>12</v>
      </c>
      <c r="H871" s="18"/>
    </row>
    <row r="872">
      <c r="A872" s="14">
        <v>45336.0</v>
      </c>
      <c r="B872" s="15" t="s">
        <v>5734</v>
      </c>
      <c r="C872" s="17" t="s">
        <v>5735</v>
      </c>
      <c r="D872" s="16" t="s">
        <v>5736</v>
      </c>
      <c r="E872" s="16" t="s">
        <v>5348</v>
      </c>
      <c r="F872" s="16" t="s">
        <v>105</v>
      </c>
      <c r="G872" s="16" t="s">
        <v>12</v>
      </c>
      <c r="H872" s="18"/>
    </row>
    <row r="873">
      <c r="A873" s="14">
        <v>45336.0</v>
      </c>
      <c r="B873" s="15" t="s">
        <v>5737</v>
      </c>
      <c r="C873" s="17" t="s">
        <v>5738</v>
      </c>
      <c r="D873" s="16" t="s">
        <v>5716</v>
      </c>
      <c r="E873" s="16" t="s">
        <v>959</v>
      </c>
      <c r="F873" s="16" t="s">
        <v>300</v>
      </c>
      <c r="G873" s="16" t="s">
        <v>12</v>
      </c>
      <c r="H873" s="18"/>
    </row>
    <row r="874">
      <c r="A874" s="14">
        <v>45336.0</v>
      </c>
      <c r="B874" s="15" t="s">
        <v>5739</v>
      </c>
      <c r="C874" s="17" t="s">
        <v>5740</v>
      </c>
      <c r="D874" s="16" t="s">
        <v>5215</v>
      </c>
      <c r="E874" s="16" t="s">
        <v>47</v>
      </c>
      <c r="F874" s="16" t="s">
        <v>133</v>
      </c>
      <c r="G874" s="16" t="s">
        <v>12</v>
      </c>
      <c r="H874" s="18"/>
    </row>
    <row r="875">
      <c r="A875" s="14">
        <v>45336.0</v>
      </c>
      <c r="B875" s="15" t="s">
        <v>5741</v>
      </c>
      <c r="C875" s="17" t="s">
        <v>5742</v>
      </c>
      <c r="D875" s="16" t="s">
        <v>1806</v>
      </c>
      <c r="E875" s="16" t="s">
        <v>44</v>
      </c>
      <c r="F875" s="16" t="s">
        <v>4837</v>
      </c>
      <c r="G875" s="16" t="s">
        <v>84</v>
      </c>
      <c r="H875" s="18"/>
    </row>
    <row r="876">
      <c r="A876" s="14">
        <v>45336.0</v>
      </c>
      <c r="B876" s="15" t="s">
        <v>5741</v>
      </c>
      <c r="C876" s="17" t="s">
        <v>5742</v>
      </c>
      <c r="D876" s="16" t="s">
        <v>1806</v>
      </c>
      <c r="E876" s="16" t="s">
        <v>47</v>
      </c>
      <c r="F876" s="16" t="s">
        <v>4572</v>
      </c>
      <c r="G876" s="16" t="s">
        <v>84</v>
      </c>
      <c r="H876" s="18"/>
    </row>
    <row r="877">
      <c r="A877" s="14">
        <v>45336.0</v>
      </c>
      <c r="B877" s="15" t="s">
        <v>5741</v>
      </c>
      <c r="C877" s="17" t="s">
        <v>5742</v>
      </c>
      <c r="D877" s="16" t="s">
        <v>1806</v>
      </c>
      <c r="E877" s="16" t="s">
        <v>4224</v>
      </c>
      <c r="F877" s="16" t="s">
        <v>5743</v>
      </c>
      <c r="G877" s="16" t="s">
        <v>84</v>
      </c>
      <c r="H877" s="18"/>
    </row>
    <row r="878">
      <c r="A878" s="14">
        <v>45336.0</v>
      </c>
      <c r="B878" s="15" t="s">
        <v>5744</v>
      </c>
      <c r="C878" s="17" t="s">
        <v>5745</v>
      </c>
      <c r="D878" s="16" t="s">
        <v>4438</v>
      </c>
      <c r="E878" s="16" t="s">
        <v>46</v>
      </c>
      <c r="F878" s="16" t="s">
        <v>31</v>
      </c>
      <c r="G878" s="16" t="s">
        <v>12</v>
      </c>
      <c r="H878" s="18"/>
    </row>
    <row r="879">
      <c r="A879" s="14">
        <v>45336.0</v>
      </c>
      <c r="B879" s="15" t="s">
        <v>5744</v>
      </c>
      <c r="C879" s="17" t="s">
        <v>5745</v>
      </c>
      <c r="D879" s="16" t="s">
        <v>4438</v>
      </c>
      <c r="E879" s="16" t="s">
        <v>4159</v>
      </c>
      <c r="F879" s="16" t="s">
        <v>299</v>
      </c>
      <c r="G879" s="16" t="s">
        <v>12</v>
      </c>
      <c r="H879" s="18"/>
    </row>
    <row r="880">
      <c r="A880" s="14">
        <v>45336.0</v>
      </c>
      <c r="B880" s="15" t="s">
        <v>5746</v>
      </c>
      <c r="C880" s="17" t="s">
        <v>5747</v>
      </c>
      <c r="D880" s="16" t="s">
        <v>775</v>
      </c>
      <c r="E880" s="16" t="s">
        <v>5748</v>
      </c>
      <c r="F880" s="16" t="s">
        <v>457</v>
      </c>
      <c r="G880" s="16" t="s">
        <v>84</v>
      </c>
      <c r="H880" s="18"/>
    </row>
    <row r="881">
      <c r="A881" s="14">
        <v>45336.0</v>
      </c>
      <c r="B881" s="15" t="s">
        <v>5746</v>
      </c>
      <c r="C881" s="17" t="s">
        <v>5747</v>
      </c>
      <c r="D881" s="16" t="s">
        <v>775</v>
      </c>
      <c r="E881" s="16" t="s">
        <v>4859</v>
      </c>
      <c r="F881" s="16" t="s">
        <v>4240</v>
      </c>
      <c r="G881" s="16" t="s">
        <v>12</v>
      </c>
      <c r="H881" s="18"/>
    </row>
    <row r="882">
      <c r="A882" s="14">
        <v>45336.0</v>
      </c>
      <c r="B882" s="15" t="s">
        <v>5749</v>
      </c>
      <c r="C882" s="17" t="s">
        <v>5750</v>
      </c>
      <c r="D882" s="16" t="s">
        <v>5011</v>
      </c>
      <c r="E882" s="16" t="s">
        <v>47</v>
      </c>
      <c r="F882" s="16" t="s">
        <v>3144</v>
      </c>
      <c r="G882" s="16" t="s">
        <v>84</v>
      </c>
      <c r="H882" s="18"/>
    </row>
    <row r="883">
      <c r="A883" s="14">
        <v>45336.0</v>
      </c>
      <c r="B883" s="15" t="s">
        <v>5751</v>
      </c>
      <c r="C883" s="17" t="s">
        <v>5752</v>
      </c>
      <c r="D883" s="16" t="s">
        <v>5753</v>
      </c>
      <c r="E883" s="16" t="s">
        <v>140</v>
      </c>
      <c r="F883" s="16" t="s">
        <v>70</v>
      </c>
      <c r="G883" s="16" t="s">
        <v>12</v>
      </c>
      <c r="H883" s="18"/>
    </row>
    <row r="884">
      <c r="A884" s="14">
        <v>45336.0</v>
      </c>
      <c r="B884" s="15" t="s">
        <v>5754</v>
      </c>
      <c r="C884" s="17" t="s">
        <v>5755</v>
      </c>
      <c r="D884" s="16" t="s">
        <v>896</v>
      </c>
      <c r="E884" s="16" t="s">
        <v>1020</v>
      </c>
      <c r="F884" s="16" t="s">
        <v>5025</v>
      </c>
      <c r="G884" s="16" t="s">
        <v>12</v>
      </c>
      <c r="H884" s="18"/>
    </row>
    <row r="885">
      <c r="A885" s="14">
        <v>45336.0</v>
      </c>
      <c r="B885" s="15" t="s">
        <v>5756</v>
      </c>
      <c r="C885" s="17" t="s">
        <v>5757</v>
      </c>
      <c r="D885" s="16" t="s">
        <v>4608</v>
      </c>
      <c r="E885" s="18"/>
      <c r="F885" s="16" t="s">
        <v>4934</v>
      </c>
      <c r="G885" s="16" t="s">
        <v>84</v>
      </c>
      <c r="H885" s="16" t="s">
        <v>2226</v>
      </c>
    </row>
    <row r="886">
      <c r="A886" s="14">
        <v>45336.0</v>
      </c>
      <c r="B886" s="15" t="s">
        <v>5756</v>
      </c>
      <c r="C886" s="17" t="s">
        <v>5757</v>
      </c>
      <c r="D886" s="16" t="s">
        <v>4608</v>
      </c>
      <c r="E886" s="16" t="s">
        <v>217</v>
      </c>
      <c r="F886" s="16" t="s">
        <v>134</v>
      </c>
      <c r="G886" s="16" t="s">
        <v>12</v>
      </c>
      <c r="H886" s="18"/>
    </row>
    <row r="887">
      <c r="A887" s="14">
        <v>45336.0</v>
      </c>
      <c r="B887" s="15" t="s">
        <v>5756</v>
      </c>
      <c r="C887" s="17" t="s">
        <v>5757</v>
      </c>
      <c r="D887" s="16" t="s">
        <v>4608</v>
      </c>
      <c r="E887" s="16" t="s">
        <v>5758</v>
      </c>
      <c r="F887" s="16" t="s">
        <v>31</v>
      </c>
      <c r="G887" s="16" t="s">
        <v>12</v>
      </c>
      <c r="H887" s="18"/>
    </row>
    <row r="888">
      <c r="A888" s="14">
        <v>45336.0</v>
      </c>
      <c r="B888" s="15" t="s">
        <v>5759</v>
      </c>
      <c r="C888" s="17" t="s">
        <v>5760</v>
      </c>
      <c r="D888" s="16" t="s">
        <v>1056</v>
      </c>
      <c r="E888" s="16" t="s">
        <v>141</v>
      </c>
      <c r="F888" s="16" t="s">
        <v>5761</v>
      </c>
      <c r="G888" s="16" t="s">
        <v>84</v>
      </c>
      <c r="H888" s="18"/>
    </row>
    <row r="889">
      <c r="A889" s="14">
        <v>45336.0</v>
      </c>
      <c r="B889" s="15" t="s">
        <v>5759</v>
      </c>
      <c r="C889" s="17" t="s">
        <v>5760</v>
      </c>
      <c r="D889" s="16" t="s">
        <v>1056</v>
      </c>
      <c r="E889" s="16" t="s">
        <v>5762</v>
      </c>
      <c r="F889" s="16" t="s">
        <v>299</v>
      </c>
      <c r="G889" s="16" t="s">
        <v>12</v>
      </c>
      <c r="H889" s="18"/>
    </row>
    <row r="890">
      <c r="A890" s="14">
        <v>45336.0</v>
      </c>
      <c r="B890" s="15" t="s">
        <v>5763</v>
      </c>
      <c r="C890" s="17" t="s">
        <v>5764</v>
      </c>
      <c r="D890" s="16" t="s">
        <v>5765</v>
      </c>
      <c r="E890" s="16" t="s">
        <v>1780</v>
      </c>
      <c r="F890" s="16" t="s">
        <v>63</v>
      </c>
      <c r="G890" s="16" t="s">
        <v>12</v>
      </c>
      <c r="H890" s="18"/>
    </row>
    <row r="891">
      <c r="A891" s="14">
        <v>45336.0</v>
      </c>
      <c r="B891" s="15" t="s">
        <v>5763</v>
      </c>
      <c r="C891" s="17" t="s">
        <v>5764</v>
      </c>
      <c r="D891" s="16" t="s">
        <v>5765</v>
      </c>
      <c r="E891" s="16" t="s">
        <v>426</v>
      </c>
      <c r="F891" s="16" t="s">
        <v>133</v>
      </c>
      <c r="G891" s="16" t="s">
        <v>12</v>
      </c>
      <c r="H891" s="18"/>
    </row>
    <row r="892">
      <c r="A892" s="14">
        <v>45336.0</v>
      </c>
      <c r="B892" s="15" t="s">
        <v>5763</v>
      </c>
      <c r="C892" s="17" t="s">
        <v>5764</v>
      </c>
      <c r="D892" s="16" t="s">
        <v>5765</v>
      </c>
      <c r="E892" s="16" t="s">
        <v>5766</v>
      </c>
      <c r="F892" s="16" t="s">
        <v>70</v>
      </c>
      <c r="G892" s="16" t="s">
        <v>12</v>
      </c>
      <c r="H892" s="18"/>
    </row>
    <row r="893">
      <c r="A893" s="14">
        <v>45336.0</v>
      </c>
      <c r="B893" s="15" t="s">
        <v>5767</v>
      </c>
      <c r="C893" s="17" t="s">
        <v>5768</v>
      </c>
      <c r="D893" s="16" t="s">
        <v>5003</v>
      </c>
      <c r="E893" s="16" t="s">
        <v>217</v>
      </c>
      <c r="F893" s="16" t="s">
        <v>134</v>
      </c>
      <c r="G893" s="16" t="s">
        <v>12</v>
      </c>
      <c r="H893" s="18"/>
    </row>
    <row r="894">
      <c r="A894" s="14">
        <v>45336.0</v>
      </c>
      <c r="B894" s="15" t="s">
        <v>5769</v>
      </c>
      <c r="C894" s="17" t="s">
        <v>5770</v>
      </c>
      <c r="D894" s="16" t="s">
        <v>897</v>
      </c>
      <c r="E894" s="16" t="s">
        <v>4047</v>
      </c>
      <c r="F894" s="16" t="s">
        <v>67</v>
      </c>
      <c r="G894" s="16" t="s">
        <v>12</v>
      </c>
      <c r="H894" s="18"/>
    </row>
    <row r="895">
      <c r="A895" s="14">
        <v>45336.0</v>
      </c>
      <c r="B895" s="15" t="s">
        <v>5771</v>
      </c>
      <c r="C895" s="17" t="s">
        <v>5772</v>
      </c>
      <c r="D895" s="16" t="s">
        <v>1806</v>
      </c>
      <c r="E895" s="16" t="s">
        <v>47</v>
      </c>
      <c r="F895" s="16" t="s">
        <v>4572</v>
      </c>
      <c r="G895" s="16" t="s">
        <v>84</v>
      </c>
      <c r="H895" s="18"/>
    </row>
    <row r="896">
      <c r="A896" s="14">
        <v>45336.0</v>
      </c>
      <c r="B896" s="15" t="s">
        <v>5771</v>
      </c>
      <c r="C896" s="17" t="s">
        <v>5772</v>
      </c>
      <c r="D896" s="16" t="s">
        <v>1806</v>
      </c>
      <c r="E896" s="16" t="s">
        <v>4224</v>
      </c>
      <c r="F896" s="16" t="s">
        <v>5773</v>
      </c>
      <c r="G896" s="16" t="s">
        <v>84</v>
      </c>
      <c r="H896" s="18"/>
    </row>
    <row r="897">
      <c r="A897" s="14">
        <v>45336.0</v>
      </c>
      <c r="B897" s="15" t="s">
        <v>5774</v>
      </c>
      <c r="C897" s="17" t="s">
        <v>5775</v>
      </c>
      <c r="D897" s="16" t="s">
        <v>4313</v>
      </c>
      <c r="E897" s="16" t="s">
        <v>4096</v>
      </c>
      <c r="F897" s="16" t="s">
        <v>299</v>
      </c>
      <c r="G897" s="16" t="s">
        <v>12</v>
      </c>
      <c r="H897" s="18"/>
    </row>
    <row r="898">
      <c r="A898" s="14">
        <v>45336.0</v>
      </c>
      <c r="B898" s="15" t="s">
        <v>5776</v>
      </c>
      <c r="C898" s="17" t="s">
        <v>5777</v>
      </c>
      <c r="D898" s="16" t="s">
        <v>4623</v>
      </c>
      <c r="E898" s="16" t="s">
        <v>959</v>
      </c>
      <c r="F898" s="16" t="s">
        <v>300</v>
      </c>
      <c r="G898" s="16" t="s">
        <v>12</v>
      </c>
      <c r="H898" s="18"/>
    </row>
    <row r="899">
      <c r="A899" s="14">
        <v>45336.0</v>
      </c>
      <c r="B899" s="15" t="s">
        <v>5778</v>
      </c>
      <c r="C899" s="17" t="s">
        <v>5779</v>
      </c>
      <c r="D899" s="16" t="s">
        <v>4623</v>
      </c>
      <c r="E899" s="16" t="s">
        <v>47</v>
      </c>
      <c r="F899" s="16" t="s">
        <v>386</v>
      </c>
      <c r="G899" s="16" t="s">
        <v>84</v>
      </c>
      <c r="H899" s="18"/>
    </row>
    <row r="900">
      <c r="A900" s="14">
        <v>45336.0</v>
      </c>
      <c r="B900" s="15" t="s">
        <v>5778</v>
      </c>
      <c r="C900" s="17" t="s">
        <v>5779</v>
      </c>
      <c r="D900" s="16" t="s">
        <v>4623</v>
      </c>
      <c r="E900" s="16" t="s">
        <v>98</v>
      </c>
      <c r="F900" s="16" t="s">
        <v>5780</v>
      </c>
      <c r="G900" s="16" t="s">
        <v>84</v>
      </c>
      <c r="H900" s="18"/>
    </row>
    <row r="901">
      <c r="A901" s="14">
        <v>45336.0</v>
      </c>
      <c r="B901" s="15" t="s">
        <v>5781</v>
      </c>
      <c r="C901" s="17" t="s">
        <v>5782</v>
      </c>
      <c r="D901" s="16" t="s">
        <v>4137</v>
      </c>
      <c r="E901" s="16" t="s">
        <v>47</v>
      </c>
      <c r="F901" s="16" t="s">
        <v>3982</v>
      </c>
      <c r="G901" s="16" t="s">
        <v>12</v>
      </c>
      <c r="H901" s="18"/>
    </row>
    <row r="902">
      <c r="A902" s="14">
        <v>45336.0</v>
      </c>
      <c r="B902" s="15" t="s">
        <v>5783</v>
      </c>
      <c r="C902" s="17" t="s">
        <v>5784</v>
      </c>
      <c r="D902" s="16" t="s">
        <v>756</v>
      </c>
      <c r="E902" s="18"/>
      <c r="F902" s="16" t="s">
        <v>428</v>
      </c>
      <c r="G902" s="16" t="s">
        <v>84</v>
      </c>
      <c r="H902" s="16" t="s">
        <v>2226</v>
      </c>
    </row>
    <row r="903">
      <c r="A903" s="14">
        <v>45336.0</v>
      </c>
      <c r="B903" s="15" t="s">
        <v>5785</v>
      </c>
      <c r="C903" s="17" t="s">
        <v>5786</v>
      </c>
      <c r="D903" s="16" t="s">
        <v>896</v>
      </c>
      <c r="E903" s="16" t="s">
        <v>959</v>
      </c>
      <c r="F903" s="16" t="s">
        <v>300</v>
      </c>
      <c r="G903" s="16" t="s">
        <v>12</v>
      </c>
      <c r="H903" s="18"/>
    </row>
    <row r="904">
      <c r="A904" s="14">
        <v>45337.0</v>
      </c>
      <c r="B904" s="15" t="s">
        <v>5787</v>
      </c>
      <c r="C904" s="17" t="s">
        <v>5788</v>
      </c>
      <c r="D904" s="16" t="s">
        <v>4563</v>
      </c>
      <c r="E904" s="16" t="s">
        <v>5789</v>
      </c>
      <c r="F904" s="16" t="s">
        <v>530</v>
      </c>
      <c r="G904" s="16" t="s">
        <v>12</v>
      </c>
      <c r="H904" s="18"/>
    </row>
    <row r="905">
      <c r="A905" s="14">
        <v>45337.0</v>
      </c>
      <c r="B905" s="15" t="s">
        <v>5790</v>
      </c>
      <c r="C905" s="17" t="s">
        <v>5791</v>
      </c>
      <c r="D905" s="16" t="s">
        <v>5003</v>
      </c>
      <c r="E905" s="16" t="s">
        <v>5792</v>
      </c>
      <c r="F905" s="16" t="s">
        <v>914</v>
      </c>
      <c r="G905" s="16" t="s">
        <v>12</v>
      </c>
      <c r="H905" s="18"/>
    </row>
    <row r="906">
      <c r="A906" s="14">
        <v>45337.0</v>
      </c>
      <c r="B906" s="15" t="s">
        <v>5790</v>
      </c>
      <c r="C906" s="17" t="s">
        <v>5791</v>
      </c>
      <c r="D906" s="16" t="s">
        <v>5003</v>
      </c>
      <c r="E906" s="18"/>
      <c r="F906" s="16" t="s">
        <v>5793</v>
      </c>
      <c r="G906" s="16" t="s">
        <v>12</v>
      </c>
      <c r="H906" s="16" t="s">
        <v>373</v>
      </c>
    </row>
    <row r="907">
      <c r="A907" s="14">
        <v>45337.0</v>
      </c>
      <c r="B907" s="15" t="s">
        <v>5794</v>
      </c>
      <c r="C907" s="17" t="s">
        <v>5795</v>
      </c>
      <c r="D907" s="16" t="s">
        <v>5477</v>
      </c>
      <c r="E907" s="16" t="s">
        <v>5796</v>
      </c>
      <c r="F907" s="16" t="s">
        <v>3895</v>
      </c>
      <c r="G907" s="16" t="s">
        <v>12</v>
      </c>
      <c r="H907" s="18"/>
    </row>
    <row r="908">
      <c r="A908" s="14">
        <v>45337.0</v>
      </c>
      <c r="B908" s="15" t="s">
        <v>5797</v>
      </c>
      <c r="C908" s="17" t="s">
        <v>5798</v>
      </c>
      <c r="D908" s="16" t="s">
        <v>4907</v>
      </c>
      <c r="E908" s="16" t="s">
        <v>85</v>
      </c>
      <c r="F908" s="16" t="s">
        <v>61</v>
      </c>
      <c r="G908" s="16" t="s">
        <v>12</v>
      </c>
      <c r="H908" s="18"/>
    </row>
    <row r="909">
      <c r="A909" s="14">
        <v>45337.0</v>
      </c>
      <c r="B909" s="15" t="s">
        <v>5797</v>
      </c>
      <c r="C909" s="17" t="s">
        <v>5798</v>
      </c>
      <c r="D909" s="16" t="s">
        <v>4907</v>
      </c>
      <c r="E909" s="16" t="s">
        <v>98</v>
      </c>
      <c r="F909" s="16" t="s">
        <v>67</v>
      </c>
      <c r="G909" s="16" t="s">
        <v>12</v>
      </c>
      <c r="H909" s="18"/>
    </row>
    <row r="910">
      <c r="A910" s="14">
        <v>45337.0</v>
      </c>
      <c r="B910" s="15" t="s">
        <v>5797</v>
      </c>
      <c r="C910" s="17" t="s">
        <v>5798</v>
      </c>
      <c r="D910" s="16" t="s">
        <v>4907</v>
      </c>
      <c r="E910" s="16" t="s">
        <v>465</v>
      </c>
      <c r="F910" s="16" t="s">
        <v>386</v>
      </c>
      <c r="G910" s="16" t="s">
        <v>12</v>
      </c>
      <c r="H910" s="18"/>
    </row>
    <row r="911">
      <c r="A911" s="14">
        <v>45337.0</v>
      </c>
      <c r="B911" s="15" t="s">
        <v>5799</v>
      </c>
      <c r="C911" s="17" t="s">
        <v>5800</v>
      </c>
      <c r="D911" s="16" t="s">
        <v>5034</v>
      </c>
      <c r="E911" s="16" t="s">
        <v>5801</v>
      </c>
      <c r="F911" s="16" t="s">
        <v>5802</v>
      </c>
      <c r="G911" s="16" t="s">
        <v>12</v>
      </c>
      <c r="H911" s="18"/>
    </row>
    <row r="912">
      <c r="A912" s="14">
        <v>45337.0</v>
      </c>
      <c r="B912" s="15" t="s">
        <v>5799</v>
      </c>
      <c r="C912" s="17" t="s">
        <v>5800</v>
      </c>
      <c r="D912" s="16" t="s">
        <v>5034</v>
      </c>
      <c r="E912" s="16" t="s">
        <v>3996</v>
      </c>
      <c r="F912" s="16" t="s">
        <v>164</v>
      </c>
      <c r="G912" s="16" t="s">
        <v>12</v>
      </c>
      <c r="H912" s="18"/>
    </row>
    <row r="913">
      <c r="A913" s="14">
        <v>45337.0</v>
      </c>
      <c r="B913" s="15" t="s">
        <v>5803</v>
      </c>
      <c r="C913" s="17" t="s">
        <v>5804</v>
      </c>
      <c r="D913" s="16" t="s">
        <v>5805</v>
      </c>
      <c r="E913" s="16" t="s">
        <v>5806</v>
      </c>
      <c r="F913" s="16" t="s">
        <v>1592</v>
      </c>
      <c r="G913" s="16" t="s">
        <v>12</v>
      </c>
      <c r="H913" s="18"/>
    </row>
    <row r="914">
      <c r="A914" s="14">
        <v>45337.0</v>
      </c>
      <c r="B914" s="15" t="s">
        <v>5803</v>
      </c>
      <c r="C914" s="17" t="s">
        <v>5804</v>
      </c>
      <c r="D914" s="16" t="s">
        <v>5805</v>
      </c>
      <c r="E914" s="16" t="s">
        <v>465</v>
      </c>
      <c r="F914" s="16" t="s">
        <v>386</v>
      </c>
      <c r="G914" s="16" t="s">
        <v>12</v>
      </c>
      <c r="H914" s="18"/>
    </row>
    <row r="915">
      <c r="A915" s="14">
        <v>45337.0</v>
      </c>
      <c r="B915" s="15" t="s">
        <v>5803</v>
      </c>
      <c r="C915" s="17" t="s">
        <v>5804</v>
      </c>
      <c r="D915" s="16" t="s">
        <v>5805</v>
      </c>
      <c r="E915" s="16" t="s">
        <v>140</v>
      </c>
      <c r="F915" s="16" t="s">
        <v>524</v>
      </c>
      <c r="G915" s="16" t="s">
        <v>12</v>
      </c>
      <c r="H915" s="18"/>
    </row>
    <row r="916">
      <c r="A916" s="14">
        <v>45337.0</v>
      </c>
      <c r="B916" s="15" t="s">
        <v>5807</v>
      </c>
      <c r="C916" s="17" t="s">
        <v>5808</v>
      </c>
      <c r="D916" s="16" t="s">
        <v>5809</v>
      </c>
      <c r="E916" s="16" t="s">
        <v>46</v>
      </c>
      <c r="F916" s="16" t="s">
        <v>133</v>
      </c>
      <c r="G916" s="16" t="s">
        <v>12</v>
      </c>
      <c r="H916" s="18"/>
    </row>
    <row r="917">
      <c r="A917" s="14">
        <v>45337.0</v>
      </c>
      <c r="B917" s="15" t="s">
        <v>5807</v>
      </c>
      <c r="C917" s="17" t="s">
        <v>5808</v>
      </c>
      <c r="D917" s="16" t="s">
        <v>5809</v>
      </c>
      <c r="E917" s="16" t="s">
        <v>2032</v>
      </c>
      <c r="F917" s="16" t="s">
        <v>5810</v>
      </c>
      <c r="G917" s="16" t="s">
        <v>12</v>
      </c>
      <c r="H917" s="18"/>
    </row>
    <row r="918">
      <c r="A918" s="14">
        <v>45337.0</v>
      </c>
      <c r="B918" s="15" t="s">
        <v>5811</v>
      </c>
      <c r="C918" s="17" t="s">
        <v>5812</v>
      </c>
      <c r="D918" s="16" t="s">
        <v>756</v>
      </c>
      <c r="E918" s="16" t="s">
        <v>137</v>
      </c>
      <c r="F918" s="16" t="s">
        <v>5813</v>
      </c>
      <c r="G918" s="16" t="s">
        <v>84</v>
      </c>
      <c r="H918" s="18"/>
    </row>
    <row r="919">
      <c r="A919" s="14">
        <v>45337.0</v>
      </c>
      <c r="B919" s="15" t="s">
        <v>5814</v>
      </c>
      <c r="C919" s="17" t="s">
        <v>5815</v>
      </c>
      <c r="D919" s="16" t="s">
        <v>4623</v>
      </c>
      <c r="E919" s="16" t="s">
        <v>47</v>
      </c>
      <c r="F919" s="16" t="s">
        <v>5687</v>
      </c>
      <c r="G919" s="16" t="s">
        <v>12</v>
      </c>
      <c r="H919" s="18"/>
    </row>
    <row r="920">
      <c r="A920" s="14">
        <v>45337.0</v>
      </c>
      <c r="B920" s="15" t="s">
        <v>5814</v>
      </c>
      <c r="C920" s="17" t="s">
        <v>5815</v>
      </c>
      <c r="D920" s="16" t="s">
        <v>4623</v>
      </c>
      <c r="E920" s="16" t="s">
        <v>135</v>
      </c>
      <c r="F920" s="16" t="s">
        <v>524</v>
      </c>
      <c r="G920" s="16" t="s">
        <v>12</v>
      </c>
      <c r="H920" s="18"/>
    </row>
    <row r="921">
      <c r="A921" s="14">
        <v>45337.0</v>
      </c>
      <c r="B921" s="15" t="s">
        <v>5816</v>
      </c>
      <c r="C921" s="17" t="s">
        <v>5817</v>
      </c>
      <c r="D921" s="16" t="s">
        <v>4137</v>
      </c>
      <c r="E921" s="16" t="s">
        <v>47</v>
      </c>
      <c r="F921" s="16" t="s">
        <v>5818</v>
      </c>
      <c r="G921" s="16" t="s">
        <v>12</v>
      </c>
      <c r="H921" s="18"/>
    </row>
    <row r="922">
      <c r="A922" s="14">
        <v>45337.0</v>
      </c>
      <c r="B922" s="15" t="s">
        <v>5816</v>
      </c>
      <c r="C922" s="17" t="s">
        <v>5817</v>
      </c>
      <c r="D922" s="16" t="s">
        <v>4137</v>
      </c>
      <c r="E922" s="16" t="s">
        <v>47</v>
      </c>
      <c r="F922" s="16" t="s">
        <v>4335</v>
      </c>
      <c r="G922" s="16" t="s">
        <v>12</v>
      </c>
      <c r="H922" s="18"/>
    </row>
    <row r="923">
      <c r="A923" s="14">
        <v>45337.0</v>
      </c>
      <c r="B923" s="15" t="s">
        <v>5819</v>
      </c>
      <c r="C923" s="17" t="s">
        <v>5820</v>
      </c>
      <c r="D923" s="16" t="s">
        <v>5003</v>
      </c>
      <c r="E923" s="16" t="s">
        <v>98</v>
      </c>
      <c r="F923" s="16" t="s">
        <v>3982</v>
      </c>
      <c r="G923" s="16" t="s">
        <v>12</v>
      </c>
      <c r="H923" s="18"/>
    </row>
    <row r="924">
      <c r="A924" s="14">
        <v>45337.0</v>
      </c>
      <c r="B924" s="15" t="s">
        <v>5821</v>
      </c>
      <c r="C924" s="17" t="s">
        <v>5822</v>
      </c>
      <c r="D924" s="16" t="s">
        <v>756</v>
      </c>
      <c r="E924" s="16" t="s">
        <v>428</v>
      </c>
      <c r="F924" s="16" t="s">
        <v>3982</v>
      </c>
      <c r="G924" s="16" t="s">
        <v>84</v>
      </c>
      <c r="H924" s="18"/>
    </row>
    <row r="925">
      <c r="A925" s="14">
        <v>45337.0</v>
      </c>
      <c r="B925" s="15" t="s">
        <v>5823</v>
      </c>
      <c r="C925" s="17" t="s">
        <v>5824</v>
      </c>
      <c r="D925" s="16" t="s">
        <v>4137</v>
      </c>
      <c r="E925" s="16" t="s">
        <v>4081</v>
      </c>
      <c r="F925" s="16" t="s">
        <v>5825</v>
      </c>
      <c r="G925" s="16" t="s">
        <v>12</v>
      </c>
      <c r="H925" s="18"/>
    </row>
    <row r="926">
      <c r="A926" s="14">
        <v>45337.0</v>
      </c>
      <c r="B926" s="15" t="s">
        <v>5826</v>
      </c>
      <c r="C926" s="17" t="s">
        <v>5827</v>
      </c>
      <c r="D926" s="16" t="s">
        <v>1806</v>
      </c>
      <c r="E926" s="16" t="s">
        <v>4224</v>
      </c>
      <c r="F926" s="16" t="s">
        <v>970</v>
      </c>
      <c r="G926" s="16" t="s">
        <v>84</v>
      </c>
      <c r="H926" s="18"/>
    </row>
    <row r="927">
      <c r="A927" s="14">
        <v>45337.0</v>
      </c>
      <c r="B927" s="15" t="s">
        <v>5826</v>
      </c>
      <c r="C927" s="17" t="s">
        <v>5827</v>
      </c>
      <c r="D927" s="16" t="s">
        <v>1806</v>
      </c>
      <c r="E927" s="18"/>
      <c r="F927" s="16" t="s">
        <v>3979</v>
      </c>
      <c r="G927" s="16" t="s">
        <v>84</v>
      </c>
      <c r="H927" s="16" t="s">
        <v>2226</v>
      </c>
    </row>
    <row r="928">
      <c r="A928" s="14">
        <v>45337.0</v>
      </c>
      <c r="B928" s="15" t="s">
        <v>5828</v>
      </c>
      <c r="C928" s="17" t="s">
        <v>5829</v>
      </c>
      <c r="D928" s="16" t="s">
        <v>4366</v>
      </c>
      <c r="E928" s="16" t="s">
        <v>5830</v>
      </c>
      <c r="F928" s="16" t="s">
        <v>4946</v>
      </c>
      <c r="G928" s="16" t="s">
        <v>12</v>
      </c>
      <c r="H928" s="18"/>
    </row>
    <row r="929">
      <c r="A929" s="14">
        <v>45337.0</v>
      </c>
      <c r="B929" s="15" t="s">
        <v>5828</v>
      </c>
      <c r="C929" s="17" t="s">
        <v>5829</v>
      </c>
      <c r="D929" s="16" t="s">
        <v>4366</v>
      </c>
      <c r="E929" s="16" t="s">
        <v>140</v>
      </c>
      <c r="F929" s="16" t="s">
        <v>4946</v>
      </c>
      <c r="G929" s="16" t="s">
        <v>12</v>
      </c>
      <c r="H929" s="18"/>
    </row>
    <row r="930">
      <c r="A930" s="14">
        <v>45337.0</v>
      </c>
      <c r="B930" s="15" t="s">
        <v>5831</v>
      </c>
      <c r="C930" s="17" t="s">
        <v>5832</v>
      </c>
      <c r="D930" s="16" t="s">
        <v>4644</v>
      </c>
      <c r="E930" s="16" t="s">
        <v>4087</v>
      </c>
      <c r="F930" s="16" t="s">
        <v>5833</v>
      </c>
      <c r="G930" s="16" t="s">
        <v>12</v>
      </c>
      <c r="H930" s="18"/>
    </row>
    <row r="931">
      <c r="A931" s="14">
        <v>45337.0</v>
      </c>
      <c r="B931" s="15" t="s">
        <v>5831</v>
      </c>
      <c r="C931" s="17" t="s">
        <v>5832</v>
      </c>
      <c r="D931" s="16" t="s">
        <v>4644</v>
      </c>
      <c r="E931" s="16" t="s">
        <v>47</v>
      </c>
      <c r="F931" s="16" t="s">
        <v>5834</v>
      </c>
      <c r="G931" s="16" t="s">
        <v>12</v>
      </c>
      <c r="H931" s="18"/>
    </row>
    <row r="932">
      <c r="A932" s="14">
        <v>45337.0</v>
      </c>
      <c r="B932" s="15" t="s">
        <v>5835</v>
      </c>
      <c r="C932" s="17" t="s">
        <v>5836</v>
      </c>
      <c r="D932" s="16" t="s">
        <v>5215</v>
      </c>
      <c r="E932" s="16" t="s">
        <v>5837</v>
      </c>
      <c r="F932" s="16" t="s">
        <v>4335</v>
      </c>
      <c r="G932" s="16" t="s">
        <v>12</v>
      </c>
      <c r="H932" s="18"/>
    </row>
    <row r="933">
      <c r="A933" s="14">
        <v>45337.0</v>
      </c>
      <c r="B933" s="15" t="s">
        <v>5835</v>
      </c>
      <c r="C933" s="17" t="s">
        <v>5836</v>
      </c>
      <c r="D933" s="16" t="s">
        <v>5215</v>
      </c>
      <c r="E933" s="16" t="s">
        <v>1377</v>
      </c>
      <c r="F933" s="16" t="s">
        <v>4116</v>
      </c>
      <c r="G933" s="16" t="s">
        <v>12</v>
      </c>
      <c r="H933" s="18"/>
    </row>
    <row r="934">
      <c r="A934" s="14">
        <v>45337.0</v>
      </c>
      <c r="B934" s="15" t="s">
        <v>5838</v>
      </c>
      <c r="C934" s="17" t="s">
        <v>5839</v>
      </c>
      <c r="D934" s="16" t="s">
        <v>978</v>
      </c>
      <c r="E934" s="16" t="s">
        <v>1377</v>
      </c>
      <c r="F934" s="16" t="s">
        <v>5840</v>
      </c>
      <c r="G934" s="16" t="s">
        <v>12</v>
      </c>
      <c r="H934" s="18"/>
    </row>
    <row r="935">
      <c r="A935" s="14">
        <v>45337.0</v>
      </c>
      <c r="B935" s="15" t="s">
        <v>5841</v>
      </c>
      <c r="C935" s="17" t="s">
        <v>5842</v>
      </c>
      <c r="D935" s="16" t="s">
        <v>5300</v>
      </c>
      <c r="E935" s="16" t="s">
        <v>47</v>
      </c>
      <c r="F935" s="16" t="s">
        <v>457</v>
      </c>
      <c r="G935" s="16" t="s">
        <v>84</v>
      </c>
      <c r="H935" s="18"/>
    </row>
    <row r="936">
      <c r="A936" s="14">
        <v>45337.0</v>
      </c>
      <c r="B936" s="15" t="s">
        <v>5843</v>
      </c>
      <c r="C936" s="17" t="s">
        <v>5844</v>
      </c>
      <c r="D936" s="16" t="s">
        <v>1911</v>
      </c>
      <c r="E936" s="16" t="s">
        <v>47</v>
      </c>
      <c r="F936" s="16" t="s">
        <v>457</v>
      </c>
      <c r="G936" s="16" t="s">
        <v>84</v>
      </c>
      <c r="H936" s="18"/>
    </row>
    <row r="937">
      <c r="A937" s="14">
        <v>45337.0</v>
      </c>
      <c r="B937" s="15" t="s">
        <v>5845</v>
      </c>
      <c r="C937" s="17" t="s">
        <v>5846</v>
      </c>
      <c r="D937" s="16" t="s">
        <v>5300</v>
      </c>
      <c r="E937" s="16" t="s">
        <v>959</v>
      </c>
      <c r="F937" s="16" t="s">
        <v>300</v>
      </c>
      <c r="G937" s="16" t="s">
        <v>12</v>
      </c>
      <c r="H937" s="18"/>
    </row>
    <row r="938">
      <c r="A938" s="14">
        <v>45337.0</v>
      </c>
      <c r="B938" s="15" t="s">
        <v>5847</v>
      </c>
      <c r="C938" s="17" t="s">
        <v>5848</v>
      </c>
      <c r="D938" s="16" t="s">
        <v>4623</v>
      </c>
      <c r="E938" s="16" t="s">
        <v>4081</v>
      </c>
      <c r="F938" s="16" t="s">
        <v>5849</v>
      </c>
      <c r="G938" s="16" t="s">
        <v>12</v>
      </c>
      <c r="H938" s="18"/>
    </row>
    <row r="939">
      <c r="A939" s="14">
        <v>45337.0</v>
      </c>
      <c r="B939" s="15" t="s">
        <v>5847</v>
      </c>
      <c r="C939" s="17" t="s">
        <v>5848</v>
      </c>
      <c r="D939" s="16" t="s">
        <v>4623</v>
      </c>
      <c r="E939" s="16" t="s">
        <v>135</v>
      </c>
      <c r="F939" s="16" t="s">
        <v>5325</v>
      </c>
      <c r="G939" s="16" t="s">
        <v>12</v>
      </c>
      <c r="H939" s="18"/>
    </row>
    <row r="940">
      <c r="A940" s="14">
        <v>45337.0</v>
      </c>
      <c r="B940" s="15" t="s">
        <v>5850</v>
      </c>
      <c r="C940" s="17" t="s">
        <v>5851</v>
      </c>
      <c r="D940" s="16" t="s">
        <v>1055</v>
      </c>
      <c r="E940" s="16" t="s">
        <v>1377</v>
      </c>
      <c r="F940" s="16" t="s">
        <v>299</v>
      </c>
      <c r="G940" s="16" t="s">
        <v>12</v>
      </c>
      <c r="H940" s="18"/>
    </row>
    <row r="941">
      <c r="A941" s="14">
        <v>45337.0</v>
      </c>
      <c r="B941" s="15" t="s">
        <v>5852</v>
      </c>
      <c r="C941" s="17" t="s">
        <v>5853</v>
      </c>
      <c r="D941" s="16" t="s">
        <v>5854</v>
      </c>
      <c r="E941" s="16" t="s">
        <v>47</v>
      </c>
      <c r="F941" s="16" t="s">
        <v>3982</v>
      </c>
      <c r="G941" s="16" t="s">
        <v>12</v>
      </c>
      <c r="H941" s="18"/>
    </row>
    <row r="942">
      <c r="A942" s="14">
        <v>45337.0</v>
      </c>
      <c r="B942" s="15" t="s">
        <v>5852</v>
      </c>
      <c r="C942" s="17" t="s">
        <v>5853</v>
      </c>
      <c r="D942" s="16" t="s">
        <v>5854</v>
      </c>
      <c r="E942" s="16" t="s">
        <v>5190</v>
      </c>
      <c r="F942" s="16" t="s">
        <v>133</v>
      </c>
      <c r="G942" s="16" t="s">
        <v>12</v>
      </c>
      <c r="H942" s="18"/>
    </row>
    <row r="943">
      <c r="A943" s="14">
        <v>45337.0</v>
      </c>
      <c r="B943" s="15" t="s">
        <v>5855</v>
      </c>
      <c r="C943" s="17" t="s">
        <v>5856</v>
      </c>
      <c r="D943" s="16" t="s">
        <v>5187</v>
      </c>
      <c r="E943" s="16" t="s">
        <v>1766</v>
      </c>
      <c r="F943" s="16" t="s">
        <v>2820</v>
      </c>
      <c r="G943" s="16" t="s">
        <v>12</v>
      </c>
      <c r="H943" s="18"/>
    </row>
    <row r="944">
      <c r="A944" s="14">
        <v>45337.0</v>
      </c>
      <c r="B944" s="15" t="s">
        <v>5855</v>
      </c>
      <c r="C944" s="17" t="s">
        <v>5856</v>
      </c>
      <c r="D944" s="16" t="s">
        <v>5187</v>
      </c>
      <c r="E944" s="16" t="s">
        <v>279</v>
      </c>
      <c r="F944" s="16" t="s">
        <v>299</v>
      </c>
      <c r="G944" s="16" t="s">
        <v>12</v>
      </c>
      <c r="H944" s="18"/>
    </row>
    <row r="945">
      <c r="A945" s="14">
        <v>45337.0</v>
      </c>
      <c r="B945" s="15" t="s">
        <v>5857</v>
      </c>
      <c r="C945" s="17" t="s">
        <v>5858</v>
      </c>
      <c r="D945" s="16" t="s">
        <v>4137</v>
      </c>
      <c r="E945" s="16" t="s">
        <v>44</v>
      </c>
      <c r="F945" s="16" t="s">
        <v>4349</v>
      </c>
      <c r="G945" s="16" t="s">
        <v>12</v>
      </c>
      <c r="H945" s="18"/>
    </row>
    <row r="946">
      <c r="A946" s="14">
        <v>45337.0</v>
      </c>
      <c r="B946" s="15" t="s">
        <v>5857</v>
      </c>
      <c r="C946" s="17" t="s">
        <v>5858</v>
      </c>
      <c r="D946" s="16" t="s">
        <v>4137</v>
      </c>
      <c r="E946" s="16" t="s">
        <v>47</v>
      </c>
      <c r="F946" s="16" t="s">
        <v>4576</v>
      </c>
      <c r="G946" s="16" t="s">
        <v>12</v>
      </c>
      <c r="H946" s="18"/>
    </row>
    <row r="947">
      <c r="A947" s="14">
        <v>45337.0</v>
      </c>
      <c r="B947" s="15" t="s">
        <v>5857</v>
      </c>
      <c r="C947" s="17" t="s">
        <v>5858</v>
      </c>
      <c r="D947" s="16" t="s">
        <v>4137</v>
      </c>
      <c r="E947" s="16" t="s">
        <v>3015</v>
      </c>
      <c r="F947" s="16" t="s">
        <v>4335</v>
      </c>
      <c r="G947" s="16" t="s">
        <v>12</v>
      </c>
      <c r="H947" s="18"/>
    </row>
    <row r="948">
      <c r="A948" s="14">
        <v>45337.0</v>
      </c>
      <c r="B948" s="15" t="s">
        <v>5859</v>
      </c>
      <c r="C948" s="17" t="s">
        <v>5860</v>
      </c>
      <c r="D948" s="16" t="s">
        <v>770</v>
      </c>
      <c r="E948" s="16" t="s">
        <v>47</v>
      </c>
      <c r="F948" s="16" t="s">
        <v>31</v>
      </c>
      <c r="G948" s="16" t="s">
        <v>12</v>
      </c>
      <c r="H948" s="18"/>
    </row>
    <row r="949">
      <c r="A949" s="14">
        <v>45337.0</v>
      </c>
      <c r="B949" s="15" t="s">
        <v>5861</v>
      </c>
      <c r="C949" s="17" t="s">
        <v>5862</v>
      </c>
      <c r="D949" s="16" t="s">
        <v>4095</v>
      </c>
      <c r="E949" s="16" t="s">
        <v>47</v>
      </c>
      <c r="F949" s="16" t="s">
        <v>133</v>
      </c>
      <c r="G949" s="16" t="s">
        <v>12</v>
      </c>
      <c r="H949" s="18"/>
    </row>
    <row r="950">
      <c r="A950" s="14">
        <v>45337.0</v>
      </c>
      <c r="B950" s="15" t="s">
        <v>5863</v>
      </c>
      <c r="C950" s="17" t="s">
        <v>5864</v>
      </c>
      <c r="D950" s="16" t="s">
        <v>2826</v>
      </c>
      <c r="E950" s="16" t="s">
        <v>47</v>
      </c>
      <c r="F950" s="16" t="s">
        <v>457</v>
      </c>
      <c r="G950" s="16" t="s">
        <v>84</v>
      </c>
      <c r="H950" s="18"/>
    </row>
    <row r="951">
      <c r="A951" s="14">
        <v>45337.0</v>
      </c>
      <c r="B951" s="15" t="s">
        <v>5865</v>
      </c>
      <c r="C951" s="17" t="s">
        <v>5866</v>
      </c>
      <c r="D951" s="16" t="s">
        <v>4563</v>
      </c>
      <c r="E951" s="16" t="s">
        <v>47</v>
      </c>
      <c r="F951" s="16" t="s">
        <v>133</v>
      </c>
      <c r="G951" s="16" t="s">
        <v>12</v>
      </c>
      <c r="H951" s="18"/>
    </row>
    <row r="952">
      <c r="A952" s="14">
        <v>45338.0</v>
      </c>
      <c r="B952" s="15" t="s">
        <v>5867</v>
      </c>
      <c r="C952" s="17" t="s">
        <v>5868</v>
      </c>
      <c r="D952" s="16" t="s">
        <v>770</v>
      </c>
      <c r="E952" s="16" t="s">
        <v>47</v>
      </c>
      <c r="F952" s="16" t="s">
        <v>161</v>
      </c>
      <c r="G952" s="16" t="s">
        <v>12</v>
      </c>
      <c r="H952" s="18"/>
    </row>
    <row r="953">
      <c r="A953" s="14">
        <v>45338.0</v>
      </c>
      <c r="B953" s="15" t="s">
        <v>5869</v>
      </c>
      <c r="C953" s="17" t="s">
        <v>5870</v>
      </c>
      <c r="D953" s="16" t="s">
        <v>5618</v>
      </c>
      <c r="E953" s="16" t="s">
        <v>46</v>
      </c>
      <c r="F953" s="16" t="s">
        <v>63</v>
      </c>
      <c r="G953" s="16" t="s">
        <v>12</v>
      </c>
      <c r="H953" s="18"/>
    </row>
    <row r="954">
      <c r="A954" s="14">
        <v>45338.0</v>
      </c>
      <c r="B954" s="15" t="s">
        <v>5871</v>
      </c>
      <c r="C954" s="17" t="s">
        <v>5872</v>
      </c>
      <c r="D954" s="16" t="s">
        <v>5873</v>
      </c>
      <c r="E954" s="16" t="s">
        <v>47</v>
      </c>
      <c r="F954" s="16" t="s">
        <v>5874</v>
      </c>
      <c r="G954" s="16" t="s">
        <v>12</v>
      </c>
      <c r="H954" s="18"/>
    </row>
    <row r="955">
      <c r="A955" s="14">
        <v>45338.0</v>
      </c>
      <c r="B955" s="15" t="s">
        <v>5871</v>
      </c>
      <c r="C955" s="17" t="s">
        <v>5872</v>
      </c>
      <c r="D955" s="16" t="s">
        <v>5873</v>
      </c>
      <c r="E955" s="16" t="s">
        <v>5875</v>
      </c>
      <c r="F955" s="16" t="s">
        <v>5876</v>
      </c>
      <c r="G955" s="16" t="s">
        <v>12</v>
      </c>
      <c r="H955" s="18"/>
    </row>
    <row r="956">
      <c r="A956" s="14">
        <v>45338.0</v>
      </c>
      <c r="B956" s="15" t="s">
        <v>5877</v>
      </c>
      <c r="C956" s="17" t="s">
        <v>5878</v>
      </c>
      <c r="D956" s="16" t="s">
        <v>1570</v>
      </c>
      <c r="E956" s="16" t="s">
        <v>2481</v>
      </c>
      <c r="F956" s="16" t="s">
        <v>62</v>
      </c>
      <c r="G956" s="16" t="s">
        <v>12</v>
      </c>
      <c r="H956" s="18"/>
    </row>
    <row r="957">
      <c r="A957" s="14">
        <v>45338.0</v>
      </c>
      <c r="B957" s="15" t="s">
        <v>5879</v>
      </c>
      <c r="C957" s="17" t="s">
        <v>5880</v>
      </c>
      <c r="D957" s="16" t="s">
        <v>4679</v>
      </c>
      <c r="E957" s="16" t="s">
        <v>47</v>
      </c>
      <c r="F957" s="16" t="s">
        <v>4714</v>
      </c>
      <c r="G957" s="16" t="s">
        <v>12</v>
      </c>
      <c r="H957" s="18"/>
    </row>
    <row r="958">
      <c r="A958" s="14">
        <v>45338.0</v>
      </c>
      <c r="B958" s="15" t="s">
        <v>5881</v>
      </c>
      <c r="C958" s="17" t="s">
        <v>5882</v>
      </c>
      <c r="D958" s="16" t="s">
        <v>4569</v>
      </c>
      <c r="E958" s="16" t="s">
        <v>279</v>
      </c>
      <c r="F958" s="16" t="s">
        <v>299</v>
      </c>
      <c r="G958" s="16" t="s">
        <v>12</v>
      </c>
      <c r="H958" s="18"/>
    </row>
    <row r="959">
      <c r="A959" s="14">
        <v>45338.0</v>
      </c>
      <c r="B959" s="15" t="s">
        <v>5883</v>
      </c>
      <c r="C959" s="17" t="s">
        <v>5884</v>
      </c>
      <c r="D959" s="16" t="s">
        <v>5885</v>
      </c>
      <c r="E959" s="16" t="s">
        <v>47</v>
      </c>
      <c r="F959" s="16" t="s">
        <v>457</v>
      </c>
      <c r="G959" s="16" t="s">
        <v>84</v>
      </c>
      <c r="H959" s="18"/>
    </row>
    <row r="960">
      <c r="A960" s="14">
        <v>45338.0</v>
      </c>
      <c r="B960" s="15" t="s">
        <v>5886</v>
      </c>
      <c r="C960" s="17" t="s">
        <v>5887</v>
      </c>
      <c r="D960" s="16" t="s">
        <v>168</v>
      </c>
      <c r="E960" s="16" t="s">
        <v>4081</v>
      </c>
      <c r="F960" s="16" t="s">
        <v>4848</v>
      </c>
      <c r="G960" s="16" t="s">
        <v>12</v>
      </c>
      <c r="H960" s="18"/>
    </row>
    <row r="961">
      <c r="A961" s="14">
        <v>45338.0</v>
      </c>
      <c r="B961" s="15" t="s">
        <v>5888</v>
      </c>
      <c r="C961" s="17" t="s">
        <v>5889</v>
      </c>
      <c r="D961" s="16" t="s">
        <v>5885</v>
      </c>
      <c r="E961" s="16" t="s">
        <v>47</v>
      </c>
      <c r="F961" s="16" t="s">
        <v>5890</v>
      </c>
      <c r="G961" s="16" t="s">
        <v>84</v>
      </c>
      <c r="H961" s="18"/>
    </row>
    <row r="962">
      <c r="A962" s="14">
        <v>45338.0</v>
      </c>
      <c r="B962" s="15" t="s">
        <v>5888</v>
      </c>
      <c r="C962" s="17" t="s">
        <v>5889</v>
      </c>
      <c r="D962" s="16" t="s">
        <v>5885</v>
      </c>
      <c r="E962" s="16" t="s">
        <v>4081</v>
      </c>
      <c r="F962" s="16" t="s">
        <v>5891</v>
      </c>
      <c r="G962" s="16" t="s">
        <v>84</v>
      </c>
      <c r="H962" s="18"/>
    </row>
    <row r="963">
      <c r="A963" s="14">
        <v>45338.0</v>
      </c>
      <c r="B963" s="15" t="s">
        <v>5892</v>
      </c>
      <c r="C963" s="17" t="s">
        <v>5893</v>
      </c>
      <c r="D963" s="16" t="s">
        <v>2826</v>
      </c>
      <c r="E963" s="16" t="s">
        <v>85</v>
      </c>
      <c r="F963" s="16" t="s">
        <v>524</v>
      </c>
      <c r="G963" s="16" t="s">
        <v>12</v>
      </c>
      <c r="H963" s="18"/>
    </row>
    <row r="964">
      <c r="A964" s="14">
        <v>45338.0</v>
      </c>
      <c r="B964" s="15" t="s">
        <v>5892</v>
      </c>
      <c r="C964" s="17" t="s">
        <v>5893</v>
      </c>
      <c r="D964" s="16" t="s">
        <v>2826</v>
      </c>
      <c r="E964" s="16" t="s">
        <v>5190</v>
      </c>
      <c r="F964" s="16" t="s">
        <v>133</v>
      </c>
      <c r="G964" s="16" t="s">
        <v>12</v>
      </c>
      <c r="H964" s="18"/>
    </row>
    <row r="965">
      <c r="A965" s="14">
        <v>45338.0</v>
      </c>
      <c r="B965" s="15" t="s">
        <v>5894</v>
      </c>
      <c r="C965" s="17" t="s">
        <v>5895</v>
      </c>
      <c r="D965" s="16" t="s">
        <v>5577</v>
      </c>
      <c r="E965" s="16" t="s">
        <v>47</v>
      </c>
      <c r="F965" s="16" t="s">
        <v>2006</v>
      </c>
      <c r="G965" s="16" t="s">
        <v>12</v>
      </c>
      <c r="H965" s="18"/>
    </row>
    <row r="966">
      <c r="A966" s="14">
        <v>45338.0</v>
      </c>
      <c r="B966" s="15" t="s">
        <v>5894</v>
      </c>
      <c r="C966" s="17" t="s">
        <v>5895</v>
      </c>
      <c r="D966" s="16" t="s">
        <v>5577</v>
      </c>
      <c r="E966" s="16" t="s">
        <v>135</v>
      </c>
      <c r="F966" s="16" t="s">
        <v>530</v>
      </c>
      <c r="G966" s="16" t="s">
        <v>12</v>
      </c>
      <c r="H966" s="18"/>
    </row>
    <row r="967">
      <c r="A967" s="14">
        <v>45338.0</v>
      </c>
      <c r="B967" s="15" t="s">
        <v>5896</v>
      </c>
      <c r="C967" s="17" t="s">
        <v>5897</v>
      </c>
      <c r="D967" s="16" t="s">
        <v>5898</v>
      </c>
      <c r="E967" s="16" t="s">
        <v>338</v>
      </c>
      <c r="F967" s="16" t="s">
        <v>5899</v>
      </c>
      <c r="G967" s="16" t="s">
        <v>12</v>
      </c>
      <c r="H967" s="18"/>
    </row>
    <row r="968">
      <c r="A968" s="14">
        <v>45338.0</v>
      </c>
      <c r="B968" s="15" t="s">
        <v>5900</v>
      </c>
      <c r="C968" s="17" t="s">
        <v>5901</v>
      </c>
      <c r="D968" s="16" t="s">
        <v>4933</v>
      </c>
      <c r="E968" s="16" t="s">
        <v>47</v>
      </c>
      <c r="F968" s="16" t="s">
        <v>457</v>
      </c>
      <c r="G968" s="16" t="s">
        <v>84</v>
      </c>
      <c r="H968" s="18"/>
    </row>
    <row r="969">
      <c r="A969" s="14">
        <v>45338.0</v>
      </c>
      <c r="B969" s="15" t="s">
        <v>5902</v>
      </c>
      <c r="C969" s="17" t="s">
        <v>5903</v>
      </c>
      <c r="D969" s="16" t="s">
        <v>4476</v>
      </c>
      <c r="E969" s="16" t="s">
        <v>47</v>
      </c>
      <c r="F969" s="16" t="s">
        <v>31</v>
      </c>
      <c r="G969" s="16" t="s">
        <v>12</v>
      </c>
      <c r="H969" s="18"/>
    </row>
    <row r="970">
      <c r="A970" s="14">
        <v>45338.0</v>
      </c>
      <c r="B970" s="15" t="s">
        <v>5904</v>
      </c>
      <c r="C970" s="17" t="s">
        <v>5905</v>
      </c>
      <c r="D970" s="16" t="s">
        <v>4438</v>
      </c>
      <c r="E970" s="16" t="s">
        <v>959</v>
      </c>
      <c r="F970" s="16" t="s">
        <v>300</v>
      </c>
      <c r="G970" s="16" t="s">
        <v>12</v>
      </c>
      <c r="H970" s="18"/>
    </row>
    <row r="971">
      <c r="A971" s="14">
        <v>45338.0</v>
      </c>
      <c r="B971" s="15" t="s">
        <v>5906</v>
      </c>
      <c r="C971" s="17" t="s">
        <v>5907</v>
      </c>
      <c r="D971" s="16" t="s">
        <v>4438</v>
      </c>
      <c r="E971" s="16" t="s">
        <v>47</v>
      </c>
      <c r="F971" s="16" t="s">
        <v>5908</v>
      </c>
      <c r="G971" s="16" t="s">
        <v>17</v>
      </c>
      <c r="H971" s="18"/>
    </row>
    <row r="972">
      <c r="A972" s="14">
        <v>45339.0</v>
      </c>
      <c r="B972" s="15" t="s">
        <v>5909</v>
      </c>
      <c r="C972" s="17" t="s">
        <v>5910</v>
      </c>
      <c r="D972" s="16" t="s">
        <v>5011</v>
      </c>
      <c r="E972" s="16" t="s">
        <v>47</v>
      </c>
      <c r="F972" s="16" t="s">
        <v>67</v>
      </c>
      <c r="G972" s="16" t="s">
        <v>12</v>
      </c>
      <c r="H972" s="18"/>
    </row>
    <row r="973">
      <c r="A973" s="14">
        <v>45339.0</v>
      </c>
      <c r="B973" s="15" t="s">
        <v>5911</v>
      </c>
      <c r="C973" s="17" t="s">
        <v>5912</v>
      </c>
      <c r="D973" s="16" t="s">
        <v>5300</v>
      </c>
      <c r="E973" s="16" t="s">
        <v>47</v>
      </c>
      <c r="F973" s="16" t="s">
        <v>5913</v>
      </c>
      <c r="G973" s="16" t="s">
        <v>84</v>
      </c>
      <c r="H973" s="18"/>
    </row>
    <row r="974">
      <c r="A974" s="14">
        <v>45341.0</v>
      </c>
      <c r="B974" s="15" t="s">
        <v>5914</v>
      </c>
      <c r="C974" s="17" t="s">
        <v>5915</v>
      </c>
      <c r="D974" s="16" t="s">
        <v>4438</v>
      </c>
      <c r="E974" s="16" t="s">
        <v>47</v>
      </c>
      <c r="F974" s="16" t="s">
        <v>5727</v>
      </c>
      <c r="G974" s="16" t="s">
        <v>12</v>
      </c>
      <c r="H974" s="18"/>
    </row>
    <row r="975">
      <c r="A975" s="14">
        <v>45341.0</v>
      </c>
      <c r="B975" s="15" t="s">
        <v>5914</v>
      </c>
      <c r="C975" s="17" t="s">
        <v>5915</v>
      </c>
      <c r="D975" s="16" t="s">
        <v>4438</v>
      </c>
      <c r="E975" s="16" t="s">
        <v>4439</v>
      </c>
      <c r="F975" s="16" t="s">
        <v>5916</v>
      </c>
      <c r="G975" s="16" t="s">
        <v>12</v>
      </c>
      <c r="H975" s="18"/>
    </row>
    <row r="976">
      <c r="A976" s="14">
        <v>45341.0</v>
      </c>
      <c r="B976" s="15" t="s">
        <v>5917</v>
      </c>
      <c r="C976" s="17" t="s">
        <v>5918</v>
      </c>
      <c r="D976" s="16" t="s">
        <v>5919</v>
      </c>
      <c r="E976" s="16" t="s">
        <v>34</v>
      </c>
      <c r="F976" s="16" t="s">
        <v>63</v>
      </c>
      <c r="G976" s="16" t="s">
        <v>12</v>
      </c>
      <c r="H976" s="18"/>
    </row>
    <row r="977">
      <c r="A977" s="14">
        <v>45341.0</v>
      </c>
      <c r="B977" s="15" t="s">
        <v>5920</v>
      </c>
      <c r="C977" s="17" t="s">
        <v>5921</v>
      </c>
      <c r="D977" s="16" t="s">
        <v>5922</v>
      </c>
      <c r="E977" s="16" t="s">
        <v>47</v>
      </c>
      <c r="F977" s="16" t="s">
        <v>5923</v>
      </c>
      <c r="G977" s="16" t="s">
        <v>12</v>
      </c>
      <c r="H977" s="18"/>
    </row>
    <row r="978">
      <c r="A978" s="14">
        <v>45341.0</v>
      </c>
      <c r="B978" s="15" t="s">
        <v>5924</v>
      </c>
      <c r="C978" s="17" t="s">
        <v>5925</v>
      </c>
      <c r="D978" s="16" t="s">
        <v>5577</v>
      </c>
      <c r="E978" s="18"/>
      <c r="F978" s="16" t="s">
        <v>5926</v>
      </c>
      <c r="G978" s="16" t="s">
        <v>12</v>
      </c>
      <c r="H978" s="16" t="s">
        <v>2226</v>
      </c>
    </row>
    <row r="979">
      <c r="A979" s="14">
        <v>45341.0</v>
      </c>
      <c r="B979" s="15" t="s">
        <v>5924</v>
      </c>
      <c r="C979" s="17" t="s">
        <v>5925</v>
      </c>
      <c r="D979" s="16" t="s">
        <v>5577</v>
      </c>
      <c r="E979" s="16" t="s">
        <v>279</v>
      </c>
      <c r="F979" s="16" t="s">
        <v>299</v>
      </c>
      <c r="G979" s="16" t="s">
        <v>12</v>
      </c>
      <c r="H979" s="18"/>
    </row>
    <row r="980">
      <c r="A980" s="14">
        <v>45341.0</v>
      </c>
      <c r="B980" s="15" t="s">
        <v>5927</v>
      </c>
      <c r="C980" s="17" t="s">
        <v>5928</v>
      </c>
      <c r="D980" s="16" t="s">
        <v>4599</v>
      </c>
      <c r="E980" s="16" t="s">
        <v>141</v>
      </c>
      <c r="F980" s="16" t="s">
        <v>5929</v>
      </c>
      <c r="G980" s="16" t="s">
        <v>12</v>
      </c>
      <c r="H980" s="18"/>
    </row>
    <row r="981">
      <c r="A981" s="14">
        <v>45341.0</v>
      </c>
      <c r="B981" s="15" t="s">
        <v>5930</v>
      </c>
      <c r="C981" s="17" t="s">
        <v>5931</v>
      </c>
      <c r="D981" s="16" t="s">
        <v>4875</v>
      </c>
      <c r="E981" s="16" t="s">
        <v>47</v>
      </c>
      <c r="F981" s="16" t="s">
        <v>386</v>
      </c>
      <c r="G981" s="16" t="s">
        <v>12</v>
      </c>
      <c r="H981" s="18"/>
    </row>
    <row r="982">
      <c r="A982" s="14">
        <v>45341.0</v>
      </c>
      <c r="B982" s="15" t="s">
        <v>5932</v>
      </c>
      <c r="C982" s="17" t="s">
        <v>5933</v>
      </c>
      <c r="D982" s="16" t="s">
        <v>1546</v>
      </c>
      <c r="E982" s="16" t="s">
        <v>426</v>
      </c>
      <c r="F982" s="16" t="s">
        <v>5934</v>
      </c>
      <c r="G982" s="16" t="s">
        <v>12</v>
      </c>
      <c r="H982" s="18"/>
    </row>
    <row r="983">
      <c r="A983" s="14">
        <v>45341.0</v>
      </c>
      <c r="B983" s="15" t="s">
        <v>5932</v>
      </c>
      <c r="C983" s="17" t="s">
        <v>5933</v>
      </c>
      <c r="D983" s="16" t="s">
        <v>1546</v>
      </c>
      <c r="E983" s="16" t="s">
        <v>5935</v>
      </c>
      <c r="F983" s="16" t="s">
        <v>70</v>
      </c>
      <c r="G983" s="16" t="s">
        <v>12</v>
      </c>
      <c r="H983" s="18"/>
    </row>
    <row r="984">
      <c r="A984" s="14">
        <v>45341.0</v>
      </c>
      <c r="B984" s="15" t="s">
        <v>5936</v>
      </c>
      <c r="C984" s="19" t="s">
        <v>5937</v>
      </c>
      <c r="D984" s="16" t="s">
        <v>5885</v>
      </c>
      <c r="E984" s="16" t="s">
        <v>47</v>
      </c>
      <c r="F984" s="16" t="s">
        <v>841</v>
      </c>
      <c r="G984" s="16" t="s">
        <v>84</v>
      </c>
      <c r="H984" s="18"/>
    </row>
    <row r="985">
      <c r="A985" s="14">
        <v>45341.0</v>
      </c>
      <c r="B985" s="15" t="s">
        <v>5938</v>
      </c>
      <c r="C985" s="17" t="s">
        <v>5939</v>
      </c>
      <c r="D985" s="16" t="s">
        <v>4476</v>
      </c>
      <c r="E985" s="16" t="s">
        <v>1377</v>
      </c>
      <c r="F985" s="16" t="s">
        <v>299</v>
      </c>
      <c r="G985" s="16" t="s">
        <v>12</v>
      </c>
      <c r="H985" s="18"/>
    </row>
    <row r="986">
      <c r="A986" s="14">
        <v>45341.0</v>
      </c>
      <c r="B986" s="15" t="s">
        <v>5940</v>
      </c>
      <c r="C986" s="17" t="s">
        <v>5941</v>
      </c>
      <c r="D986" s="16" t="s">
        <v>4184</v>
      </c>
      <c r="E986" s="16" t="s">
        <v>4081</v>
      </c>
      <c r="F986" s="16" t="s">
        <v>1097</v>
      </c>
      <c r="G986" s="16" t="s">
        <v>12</v>
      </c>
      <c r="H986" s="18"/>
    </row>
    <row r="987">
      <c r="A987" s="14">
        <v>45341.0</v>
      </c>
      <c r="B987" s="15" t="s">
        <v>5940</v>
      </c>
      <c r="C987" s="17" t="s">
        <v>5941</v>
      </c>
      <c r="D987" s="16" t="s">
        <v>4184</v>
      </c>
      <c r="E987" s="16" t="s">
        <v>3015</v>
      </c>
      <c r="F987" s="16" t="s">
        <v>3091</v>
      </c>
      <c r="G987" s="16" t="s">
        <v>12</v>
      </c>
      <c r="H987" s="18"/>
    </row>
    <row r="988">
      <c r="A988" s="14">
        <v>45341.0</v>
      </c>
      <c r="B988" s="15" t="s">
        <v>5942</v>
      </c>
      <c r="C988" s="17" t="s">
        <v>5943</v>
      </c>
      <c r="D988" s="16" t="s">
        <v>5944</v>
      </c>
      <c r="E988" s="18"/>
      <c r="F988" s="16" t="s">
        <v>1185</v>
      </c>
      <c r="G988" s="16" t="s">
        <v>12</v>
      </c>
      <c r="H988" s="16" t="s">
        <v>141</v>
      </c>
    </row>
    <row r="989">
      <c r="A989" s="14">
        <v>45341.0</v>
      </c>
      <c r="B989" s="15" t="s">
        <v>5942</v>
      </c>
      <c r="C989" s="17" t="s">
        <v>5943</v>
      </c>
      <c r="D989" s="16" t="s">
        <v>5944</v>
      </c>
      <c r="E989" s="16" t="s">
        <v>5945</v>
      </c>
      <c r="F989" s="16" t="s">
        <v>70</v>
      </c>
      <c r="G989" s="16" t="s">
        <v>12</v>
      </c>
      <c r="H989" s="18"/>
    </row>
    <row r="990">
      <c r="A990" s="14">
        <v>45341.0</v>
      </c>
      <c r="B990" s="15" t="s">
        <v>5942</v>
      </c>
      <c r="C990" s="17" t="s">
        <v>5943</v>
      </c>
      <c r="D990" s="16" t="s">
        <v>5944</v>
      </c>
      <c r="E990" s="16" t="s">
        <v>465</v>
      </c>
      <c r="F990" s="16" t="s">
        <v>386</v>
      </c>
      <c r="G990" s="16" t="s">
        <v>12</v>
      </c>
      <c r="H990" s="18"/>
    </row>
    <row r="991">
      <c r="A991" s="14">
        <v>45341.0</v>
      </c>
      <c r="B991" s="15" t="s">
        <v>5946</v>
      </c>
      <c r="C991" s="19" t="s">
        <v>5947</v>
      </c>
      <c r="D991" s="16" t="s">
        <v>5948</v>
      </c>
      <c r="E991" s="16" t="s">
        <v>98</v>
      </c>
      <c r="F991" s="16" t="s">
        <v>63</v>
      </c>
      <c r="G991" s="16" t="s">
        <v>12</v>
      </c>
      <c r="H991" s="18"/>
    </row>
    <row r="992">
      <c r="A992" s="14">
        <v>45341.0</v>
      </c>
      <c r="B992" s="15" t="s">
        <v>5946</v>
      </c>
      <c r="C992" s="19" t="s">
        <v>5947</v>
      </c>
      <c r="D992" s="16" t="s">
        <v>5948</v>
      </c>
      <c r="E992" s="16" t="s">
        <v>587</v>
      </c>
      <c r="F992" s="16" t="s">
        <v>530</v>
      </c>
      <c r="G992" s="16" t="s">
        <v>12</v>
      </c>
      <c r="H992" s="18"/>
    </row>
    <row r="993">
      <c r="A993" s="14">
        <v>45341.0</v>
      </c>
      <c r="B993" s="15" t="s">
        <v>5949</v>
      </c>
      <c r="C993" s="17" t="s">
        <v>5950</v>
      </c>
      <c r="D993" s="16" t="s">
        <v>1911</v>
      </c>
      <c r="E993" s="16" t="s">
        <v>47</v>
      </c>
      <c r="F993" s="16" t="s">
        <v>1118</v>
      </c>
      <c r="G993" s="16" t="s">
        <v>84</v>
      </c>
      <c r="H993" s="18"/>
    </row>
    <row r="994">
      <c r="A994" s="14">
        <v>45341.0</v>
      </c>
      <c r="B994" s="15" t="s">
        <v>5949</v>
      </c>
      <c r="C994" s="17" t="s">
        <v>5950</v>
      </c>
      <c r="D994" s="16" t="s">
        <v>1911</v>
      </c>
      <c r="E994" s="16" t="s">
        <v>1766</v>
      </c>
      <c r="F994" s="16" t="s">
        <v>5951</v>
      </c>
      <c r="G994" s="16" t="s">
        <v>84</v>
      </c>
      <c r="H994" s="18"/>
    </row>
    <row r="995">
      <c r="A995" s="14">
        <v>45341.0</v>
      </c>
      <c r="B995" s="15" t="s">
        <v>5952</v>
      </c>
      <c r="C995" s="19" t="s">
        <v>5953</v>
      </c>
      <c r="D995" s="16" t="s">
        <v>4933</v>
      </c>
      <c r="E995" s="16" t="s">
        <v>47</v>
      </c>
      <c r="F995" s="16" t="s">
        <v>4572</v>
      </c>
      <c r="G995" s="16" t="s">
        <v>84</v>
      </c>
      <c r="H995" s="18"/>
    </row>
    <row r="996">
      <c r="A996" s="14">
        <v>45341.0</v>
      </c>
      <c r="B996" s="15" t="s">
        <v>5954</v>
      </c>
      <c r="C996" s="19" t="s">
        <v>5955</v>
      </c>
      <c r="D996" s="16" t="s">
        <v>5956</v>
      </c>
      <c r="E996" s="16" t="s">
        <v>46</v>
      </c>
      <c r="F996" s="16" t="s">
        <v>67</v>
      </c>
      <c r="G996" s="16" t="s">
        <v>12</v>
      </c>
      <c r="H996" s="18"/>
    </row>
    <row r="997">
      <c r="A997" s="14">
        <v>45341.0</v>
      </c>
      <c r="B997" s="15" t="s">
        <v>5957</v>
      </c>
      <c r="C997" s="17" t="s">
        <v>5958</v>
      </c>
      <c r="D997" s="16" t="s">
        <v>4105</v>
      </c>
      <c r="E997" s="16" t="s">
        <v>47</v>
      </c>
      <c r="F997" s="16" t="s">
        <v>133</v>
      </c>
      <c r="G997" s="16" t="s">
        <v>12</v>
      </c>
      <c r="H997" s="18"/>
    </row>
    <row r="998">
      <c r="A998" s="14">
        <v>45341.0</v>
      </c>
      <c r="B998" s="15" t="s">
        <v>5959</v>
      </c>
      <c r="C998" s="17" t="s">
        <v>5960</v>
      </c>
      <c r="D998" s="16" t="s">
        <v>5961</v>
      </c>
      <c r="E998" s="16" t="s">
        <v>47</v>
      </c>
      <c r="F998" s="16" t="s">
        <v>457</v>
      </c>
      <c r="G998" s="16" t="s">
        <v>84</v>
      </c>
      <c r="H998" s="18"/>
    </row>
    <row r="999">
      <c r="A999" s="14">
        <v>45341.0</v>
      </c>
      <c r="B999" s="15" t="s">
        <v>5962</v>
      </c>
      <c r="C999" s="17" t="s">
        <v>5963</v>
      </c>
      <c r="D999" s="16" t="s">
        <v>5964</v>
      </c>
      <c r="E999" s="16" t="s">
        <v>959</v>
      </c>
      <c r="F999" s="16" t="s">
        <v>300</v>
      </c>
      <c r="G999" s="16" t="s">
        <v>12</v>
      </c>
      <c r="H999" s="18"/>
    </row>
    <row r="1000">
      <c r="A1000" s="14">
        <v>45342.0</v>
      </c>
      <c r="B1000" s="15" t="s">
        <v>5965</v>
      </c>
      <c r="C1000" s="17" t="s">
        <v>5966</v>
      </c>
      <c r="D1000" s="16" t="s">
        <v>4268</v>
      </c>
      <c r="E1000" s="16" t="s">
        <v>1914</v>
      </c>
      <c r="F1000" s="16" t="s">
        <v>356</v>
      </c>
      <c r="G1000" s="16" t="s">
        <v>12</v>
      </c>
      <c r="H1000" s="18"/>
    </row>
    <row r="1001">
      <c r="A1001" s="14">
        <v>45342.0</v>
      </c>
      <c r="B1001" s="15" t="s">
        <v>5967</v>
      </c>
      <c r="C1001" s="17" t="s">
        <v>5968</v>
      </c>
      <c r="D1001" s="16" t="s">
        <v>5969</v>
      </c>
      <c r="E1001" s="16" t="s">
        <v>44</v>
      </c>
      <c r="F1001" s="16" t="s">
        <v>2718</v>
      </c>
      <c r="G1001" s="16" t="s">
        <v>12</v>
      </c>
      <c r="H1001" s="18"/>
    </row>
    <row r="1002">
      <c r="A1002" s="14">
        <v>45342.0</v>
      </c>
      <c r="B1002" s="15" t="s">
        <v>5967</v>
      </c>
      <c r="C1002" s="17" t="s">
        <v>5968</v>
      </c>
      <c r="D1002" s="16" t="s">
        <v>5969</v>
      </c>
      <c r="E1002" s="16" t="s">
        <v>47</v>
      </c>
      <c r="F1002" s="16" t="s">
        <v>63</v>
      </c>
      <c r="G1002" s="16" t="s">
        <v>12</v>
      </c>
      <c r="H1002" s="18"/>
    </row>
    <row r="1003">
      <c r="A1003" s="14">
        <v>45342.0</v>
      </c>
      <c r="B1003" s="15" t="s">
        <v>5970</v>
      </c>
      <c r="C1003" s="17" t="s">
        <v>5971</v>
      </c>
      <c r="D1003" s="16" t="s">
        <v>5972</v>
      </c>
      <c r="E1003" s="16" t="s">
        <v>47</v>
      </c>
      <c r="F1003" s="16" t="s">
        <v>63</v>
      </c>
      <c r="G1003" s="16" t="s">
        <v>12</v>
      </c>
      <c r="H1003" s="18"/>
    </row>
    <row r="1004">
      <c r="A1004" s="14">
        <v>45342.0</v>
      </c>
      <c r="B1004" s="15" t="s">
        <v>5973</v>
      </c>
      <c r="C1004" s="17" t="s">
        <v>5974</v>
      </c>
      <c r="D1004" s="16" t="s">
        <v>5175</v>
      </c>
      <c r="E1004" s="16" t="s">
        <v>5975</v>
      </c>
      <c r="F1004" s="16" t="s">
        <v>4112</v>
      </c>
      <c r="G1004" s="16" t="s">
        <v>12</v>
      </c>
      <c r="H1004" s="18"/>
    </row>
    <row r="1005">
      <c r="A1005" s="14">
        <v>45342.0</v>
      </c>
      <c r="B1005" s="15" t="s">
        <v>5976</v>
      </c>
      <c r="C1005" s="17" t="s">
        <v>5977</v>
      </c>
      <c r="D1005" s="16" t="s">
        <v>4476</v>
      </c>
      <c r="E1005" s="16" t="s">
        <v>47</v>
      </c>
      <c r="F1005" s="16" t="s">
        <v>63</v>
      </c>
      <c r="G1005" s="16" t="s">
        <v>12</v>
      </c>
      <c r="H1005" s="18"/>
    </row>
    <row r="1006">
      <c r="A1006" s="14">
        <v>45342.0</v>
      </c>
      <c r="B1006" s="15" t="s">
        <v>5976</v>
      </c>
      <c r="C1006" s="17" t="s">
        <v>5977</v>
      </c>
      <c r="D1006" s="16" t="s">
        <v>4476</v>
      </c>
      <c r="E1006" s="16" t="s">
        <v>426</v>
      </c>
      <c r="F1006" s="16" t="s">
        <v>171</v>
      </c>
      <c r="G1006" s="16" t="s">
        <v>12</v>
      </c>
      <c r="H1006" s="18"/>
    </row>
    <row r="1007">
      <c r="A1007" s="14">
        <v>45342.0</v>
      </c>
      <c r="B1007" s="15" t="s">
        <v>5978</v>
      </c>
      <c r="C1007" s="17" t="s">
        <v>5979</v>
      </c>
      <c r="D1007" s="16" t="s">
        <v>4387</v>
      </c>
      <c r="E1007" s="16" t="s">
        <v>385</v>
      </c>
      <c r="F1007" s="16" t="s">
        <v>530</v>
      </c>
      <c r="G1007" s="16" t="s">
        <v>12</v>
      </c>
      <c r="H1007" s="18"/>
    </row>
    <row r="1008">
      <c r="A1008" s="14">
        <v>45342.0</v>
      </c>
      <c r="B1008" s="15" t="s">
        <v>5980</v>
      </c>
      <c r="C1008" s="17" t="s">
        <v>5981</v>
      </c>
      <c r="D1008" s="16" t="s">
        <v>4105</v>
      </c>
      <c r="E1008" s="16" t="s">
        <v>47</v>
      </c>
      <c r="F1008" s="16" t="s">
        <v>133</v>
      </c>
      <c r="G1008" s="16" t="s">
        <v>12</v>
      </c>
      <c r="H1008" s="18"/>
    </row>
    <row r="1009">
      <c r="A1009" s="14">
        <v>45342.0</v>
      </c>
      <c r="B1009" s="15" t="s">
        <v>5982</v>
      </c>
      <c r="C1009" s="17" t="s">
        <v>5983</v>
      </c>
      <c r="D1009" s="16" t="s">
        <v>1570</v>
      </c>
      <c r="E1009" s="16" t="s">
        <v>85</v>
      </c>
      <c r="F1009" s="16" t="s">
        <v>134</v>
      </c>
      <c r="G1009" s="16" t="s">
        <v>12</v>
      </c>
      <c r="H1009" s="18"/>
    </row>
    <row r="1010">
      <c r="A1010" s="14">
        <v>45342.0</v>
      </c>
      <c r="B1010" s="15" t="s">
        <v>5982</v>
      </c>
      <c r="C1010" s="17" t="s">
        <v>5983</v>
      </c>
      <c r="D1010" s="16" t="s">
        <v>1570</v>
      </c>
      <c r="E1010" s="16" t="s">
        <v>5984</v>
      </c>
      <c r="F1010" s="16" t="s">
        <v>530</v>
      </c>
      <c r="G1010" s="16" t="s">
        <v>12</v>
      </c>
      <c r="H1010" s="18"/>
    </row>
    <row r="1011">
      <c r="A1011" s="14">
        <v>45342.0</v>
      </c>
      <c r="B1011" s="15" t="s">
        <v>5985</v>
      </c>
      <c r="C1011" s="17" t="s">
        <v>5986</v>
      </c>
      <c r="D1011" s="16" t="s">
        <v>4174</v>
      </c>
      <c r="E1011" s="16" t="s">
        <v>1377</v>
      </c>
      <c r="F1011" s="16" t="s">
        <v>299</v>
      </c>
      <c r="G1011" s="16" t="s">
        <v>12</v>
      </c>
      <c r="H1011" s="18"/>
    </row>
    <row r="1012">
      <c r="A1012" s="14">
        <v>45342.0</v>
      </c>
      <c r="B1012" s="15" t="s">
        <v>5985</v>
      </c>
      <c r="C1012" s="17" t="s">
        <v>5986</v>
      </c>
      <c r="D1012" s="16" t="s">
        <v>4174</v>
      </c>
      <c r="E1012" s="16" t="s">
        <v>4224</v>
      </c>
      <c r="F1012" s="16" t="s">
        <v>386</v>
      </c>
      <c r="G1012" s="16" t="s">
        <v>84</v>
      </c>
      <c r="H1012" s="18"/>
    </row>
    <row r="1013">
      <c r="A1013" s="14">
        <v>45342.0</v>
      </c>
      <c r="B1013" s="15" t="s">
        <v>5987</v>
      </c>
      <c r="C1013" s="17" t="s">
        <v>5988</v>
      </c>
      <c r="D1013" s="16" t="s">
        <v>5215</v>
      </c>
      <c r="E1013" s="16" t="s">
        <v>5989</v>
      </c>
      <c r="F1013" s="16" t="s">
        <v>524</v>
      </c>
      <c r="G1013" s="16" t="s">
        <v>12</v>
      </c>
      <c r="H1013" s="18"/>
    </row>
    <row r="1014">
      <c r="A1014" s="14">
        <v>45342.0</v>
      </c>
      <c r="B1014" s="15" t="s">
        <v>5990</v>
      </c>
      <c r="C1014" s="17" t="s">
        <v>5991</v>
      </c>
      <c r="D1014" s="16" t="s">
        <v>5969</v>
      </c>
      <c r="E1014" s="16" t="s">
        <v>5529</v>
      </c>
      <c r="F1014" s="16" t="s">
        <v>3982</v>
      </c>
      <c r="G1014" s="16" t="s">
        <v>12</v>
      </c>
      <c r="H1014" s="18"/>
    </row>
    <row r="1015">
      <c r="A1015" s="14">
        <v>45342.0</v>
      </c>
      <c r="B1015" s="15" t="s">
        <v>5992</v>
      </c>
      <c r="C1015" s="17" t="s">
        <v>5993</v>
      </c>
      <c r="D1015" s="16" t="s">
        <v>5994</v>
      </c>
      <c r="E1015" s="16" t="s">
        <v>338</v>
      </c>
      <c r="F1015" s="16" t="s">
        <v>63</v>
      </c>
      <c r="G1015" s="16" t="s">
        <v>12</v>
      </c>
      <c r="H1015" s="18"/>
    </row>
    <row r="1016">
      <c r="A1016" s="14">
        <v>45342.0</v>
      </c>
      <c r="B1016" s="15" t="s">
        <v>5992</v>
      </c>
      <c r="C1016" s="17" t="s">
        <v>5993</v>
      </c>
      <c r="D1016" s="16" t="s">
        <v>5994</v>
      </c>
      <c r="E1016" s="16" t="s">
        <v>4081</v>
      </c>
      <c r="F1016" s="16" t="s">
        <v>61</v>
      </c>
      <c r="G1016" s="16" t="s">
        <v>12</v>
      </c>
      <c r="H1016" s="18"/>
    </row>
    <row r="1017">
      <c r="A1017" s="14">
        <v>45342.0</v>
      </c>
      <c r="B1017" s="15" t="s">
        <v>5995</v>
      </c>
      <c r="C1017" s="17" t="s">
        <v>5996</v>
      </c>
      <c r="D1017" s="16" t="s">
        <v>1858</v>
      </c>
      <c r="E1017" s="16" t="s">
        <v>1766</v>
      </c>
      <c r="F1017" s="16" t="s">
        <v>83</v>
      </c>
      <c r="G1017" s="16" t="s">
        <v>84</v>
      </c>
      <c r="H1017" s="18"/>
    </row>
    <row r="1018">
      <c r="A1018" s="14">
        <v>45342.0</v>
      </c>
      <c r="B1018" s="15" t="s">
        <v>5995</v>
      </c>
      <c r="C1018" s="17" t="s">
        <v>5996</v>
      </c>
      <c r="D1018" s="16" t="s">
        <v>1858</v>
      </c>
      <c r="E1018" s="16" t="s">
        <v>137</v>
      </c>
      <c r="F1018" s="16" t="s">
        <v>5813</v>
      </c>
      <c r="G1018" s="16" t="s">
        <v>84</v>
      </c>
      <c r="H1018" s="18"/>
    </row>
    <row r="1019">
      <c r="A1019" s="14">
        <v>45342.0</v>
      </c>
      <c r="B1019" s="15" t="s">
        <v>5997</v>
      </c>
      <c r="C1019" s="17" t="s">
        <v>5998</v>
      </c>
      <c r="D1019" s="16" t="s">
        <v>5999</v>
      </c>
      <c r="E1019" s="16" t="s">
        <v>141</v>
      </c>
      <c r="F1019" s="16" t="s">
        <v>134</v>
      </c>
      <c r="G1019" s="16" t="s">
        <v>12</v>
      </c>
      <c r="H1019" s="18"/>
    </row>
    <row r="1020">
      <c r="A1020" s="14">
        <v>45342.0</v>
      </c>
      <c r="B1020" s="15" t="s">
        <v>6000</v>
      </c>
      <c r="C1020" s="17" t="s">
        <v>6001</v>
      </c>
      <c r="D1020" s="16" t="s">
        <v>4461</v>
      </c>
      <c r="E1020" s="16" t="s">
        <v>98</v>
      </c>
      <c r="F1020" s="16" t="s">
        <v>6002</v>
      </c>
      <c r="G1020" s="16" t="s">
        <v>12</v>
      </c>
      <c r="H1020" s="18"/>
    </row>
    <row r="1021">
      <c r="A1021" s="14">
        <v>45342.0</v>
      </c>
      <c r="B1021" s="15" t="s">
        <v>6003</v>
      </c>
      <c r="C1021" s="17" t="s">
        <v>6004</v>
      </c>
      <c r="D1021" s="16" t="s">
        <v>5972</v>
      </c>
      <c r="E1021" s="16" t="s">
        <v>47</v>
      </c>
      <c r="F1021" s="16" t="s">
        <v>63</v>
      </c>
      <c r="G1021" s="16" t="s">
        <v>12</v>
      </c>
      <c r="H1021" s="18"/>
    </row>
    <row r="1022">
      <c r="A1022" s="14">
        <v>45342.0</v>
      </c>
      <c r="B1022" s="15" t="s">
        <v>6005</v>
      </c>
      <c r="C1022" s="17" t="s">
        <v>6006</v>
      </c>
      <c r="D1022" s="16" t="s">
        <v>4190</v>
      </c>
      <c r="E1022" s="16" t="s">
        <v>44</v>
      </c>
      <c r="F1022" s="16" t="s">
        <v>6007</v>
      </c>
      <c r="G1022" s="16" t="s">
        <v>84</v>
      </c>
      <c r="H1022" s="18"/>
    </row>
    <row r="1023">
      <c r="A1023" s="14">
        <v>45342.0</v>
      </c>
      <c r="B1023" s="15" t="s">
        <v>6005</v>
      </c>
      <c r="C1023" s="17" t="s">
        <v>6006</v>
      </c>
      <c r="D1023" s="16" t="s">
        <v>4190</v>
      </c>
      <c r="E1023" s="16" t="s">
        <v>47</v>
      </c>
      <c r="F1023" s="16" t="s">
        <v>4572</v>
      </c>
      <c r="G1023" s="16" t="s">
        <v>84</v>
      </c>
      <c r="H1023" s="18"/>
    </row>
    <row r="1024">
      <c r="A1024" s="14">
        <v>45342.0</v>
      </c>
      <c r="B1024" s="15" t="s">
        <v>6005</v>
      </c>
      <c r="C1024" s="17" t="s">
        <v>6006</v>
      </c>
      <c r="D1024" s="16" t="s">
        <v>4190</v>
      </c>
      <c r="E1024" s="16" t="s">
        <v>3015</v>
      </c>
      <c r="F1024" s="16" t="s">
        <v>67</v>
      </c>
      <c r="G1024" s="16" t="s">
        <v>12</v>
      </c>
      <c r="H1024" s="18"/>
    </row>
    <row r="1025">
      <c r="A1025" s="14">
        <v>45342.0</v>
      </c>
      <c r="B1025" s="15" t="s">
        <v>6008</v>
      </c>
      <c r="C1025" s="17" t="s">
        <v>6009</v>
      </c>
      <c r="D1025" s="16" t="s">
        <v>4438</v>
      </c>
      <c r="E1025" s="16" t="s">
        <v>47</v>
      </c>
      <c r="F1025" s="16" t="s">
        <v>6010</v>
      </c>
      <c r="G1025" s="16" t="s">
        <v>12</v>
      </c>
      <c r="H1025" s="18"/>
    </row>
    <row r="1026">
      <c r="A1026" s="14">
        <v>45342.0</v>
      </c>
      <c r="B1026" s="15" t="s">
        <v>6008</v>
      </c>
      <c r="C1026" s="17" t="s">
        <v>6009</v>
      </c>
      <c r="D1026" s="16" t="s">
        <v>4438</v>
      </c>
      <c r="E1026" s="16" t="s">
        <v>279</v>
      </c>
      <c r="F1026" s="16" t="s">
        <v>299</v>
      </c>
      <c r="G1026" s="16" t="s">
        <v>12</v>
      </c>
      <c r="H1026" s="18"/>
    </row>
    <row r="1027">
      <c r="A1027" s="14">
        <v>45342.0</v>
      </c>
      <c r="B1027" s="15" t="s">
        <v>6011</v>
      </c>
      <c r="C1027" s="17" t="s">
        <v>6012</v>
      </c>
      <c r="D1027" s="16" t="s">
        <v>4862</v>
      </c>
      <c r="E1027" s="16" t="s">
        <v>47</v>
      </c>
      <c r="F1027" s="16" t="s">
        <v>457</v>
      </c>
      <c r="G1027" s="16" t="s">
        <v>84</v>
      </c>
      <c r="H1027" s="18"/>
    </row>
    <row r="1028">
      <c r="A1028" s="14">
        <v>45342.0</v>
      </c>
      <c r="B1028" s="15" t="s">
        <v>6013</v>
      </c>
      <c r="C1028" s="17" t="s">
        <v>6014</v>
      </c>
      <c r="D1028" s="16" t="s">
        <v>6015</v>
      </c>
      <c r="E1028" s="16" t="s">
        <v>47</v>
      </c>
      <c r="F1028" s="16" t="s">
        <v>31</v>
      </c>
      <c r="G1028" s="16" t="s">
        <v>12</v>
      </c>
      <c r="H1028" s="18"/>
    </row>
    <row r="1029">
      <c r="A1029" s="14">
        <v>45342.0</v>
      </c>
      <c r="B1029" s="15" t="s">
        <v>6016</v>
      </c>
      <c r="C1029" s="17" t="s">
        <v>6017</v>
      </c>
      <c r="D1029" s="16" t="s">
        <v>1465</v>
      </c>
      <c r="E1029" s="16" t="s">
        <v>47</v>
      </c>
      <c r="F1029" s="16" t="s">
        <v>31</v>
      </c>
      <c r="G1029" s="16" t="s">
        <v>12</v>
      </c>
      <c r="H1029" s="18"/>
    </row>
    <row r="1030">
      <c r="A1030" s="14">
        <v>45342.0</v>
      </c>
      <c r="B1030" s="15" t="s">
        <v>6018</v>
      </c>
      <c r="C1030" s="17" t="s">
        <v>6019</v>
      </c>
      <c r="D1030" s="16" t="s">
        <v>4174</v>
      </c>
      <c r="E1030" s="16" t="s">
        <v>135</v>
      </c>
      <c r="F1030" s="16" t="s">
        <v>164</v>
      </c>
      <c r="G1030" s="16" t="s">
        <v>12</v>
      </c>
      <c r="H1030" s="18"/>
    </row>
    <row r="1031">
      <c r="A1031" s="14">
        <v>45342.0</v>
      </c>
      <c r="B1031" s="15" t="s">
        <v>6018</v>
      </c>
      <c r="C1031" s="17" t="s">
        <v>6019</v>
      </c>
      <c r="D1031" s="16" t="s">
        <v>4174</v>
      </c>
      <c r="E1031" s="16" t="s">
        <v>279</v>
      </c>
      <c r="F1031" s="16" t="s">
        <v>299</v>
      </c>
      <c r="G1031" s="16" t="s">
        <v>12</v>
      </c>
      <c r="H1031" s="18"/>
    </row>
    <row r="1032">
      <c r="A1032" s="14">
        <v>45342.0</v>
      </c>
      <c r="B1032" s="15" t="s">
        <v>6020</v>
      </c>
      <c r="C1032" s="17" t="s">
        <v>6021</v>
      </c>
      <c r="D1032" s="16" t="s">
        <v>4095</v>
      </c>
      <c r="E1032" s="16" t="s">
        <v>44</v>
      </c>
      <c r="F1032" s="16" t="s">
        <v>6007</v>
      </c>
      <c r="G1032" s="16" t="s">
        <v>84</v>
      </c>
      <c r="H1032" s="18"/>
    </row>
    <row r="1033">
      <c r="A1033" s="14">
        <v>45342.0</v>
      </c>
      <c r="B1033" s="15" t="s">
        <v>6022</v>
      </c>
      <c r="C1033" s="17" t="s">
        <v>6023</v>
      </c>
      <c r="D1033" s="16" t="s">
        <v>4769</v>
      </c>
      <c r="E1033" s="16" t="s">
        <v>46</v>
      </c>
      <c r="F1033" s="16" t="s">
        <v>6024</v>
      </c>
      <c r="G1033" s="16" t="s">
        <v>12</v>
      </c>
      <c r="H1033" s="18"/>
    </row>
    <row r="1034">
      <c r="A1034" s="14">
        <v>45342.0</v>
      </c>
      <c r="B1034" s="15" t="s">
        <v>6025</v>
      </c>
      <c r="C1034" s="17" t="s">
        <v>6026</v>
      </c>
      <c r="D1034" s="16" t="s">
        <v>896</v>
      </c>
      <c r="E1034" s="16" t="s">
        <v>47</v>
      </c>
      <c r="F1034" s="16" t="s">
        <v>133</v>
      </c>
      <c r="G1034" s="16" t="s">
        <v>12</v>
      </c>
      <c r="H1034" s="18"/>
    </row>
    <row r="1035">
      <c r="A1035" s="14">
        <v>45342.0</v>
      </c>
      <c r="B1035" s="15" t="s">
        <v>6025</v>
      </c>
      <c r="C1035" s="17" t="s">
        <v>6026</v>
      </c>
      <c r="D1035" s="16" t="s">
        <v>896</v>
      </c>
      <c r="E1035" s="25">
        <v>45603.0</v>
      </c>
      <c r="F1035" s="16" t="s">
        <v>70</v>
      </c>
      <c r="G1035" s="16" t="s">
        <v>12</v>
      </c>
      <c r="H1035" s="18"/>
    </row>
    <row r="1036">
      <c r="A1036" s="14">
        <v>45342.0</v>
      </c>
      <c r="B1036" s="15" t="s">
        <v>6025</v>
      </c>
      <c r="C1036" s="17" t="s">
        <v>6026</v>
      </c>
      <c r="D1036" s="16" t="s">
        <v>896</v>
      </c>
      <c r="E1036" s="16" t="s">
        <v>4137</v>
      </c>
      <c r="F1036" s="16" t="s">
        <v>70</v>
      </c>
      <c r="G1036" s="16" t="s">
        <v>12</v>
      </c>
      <c r="H1036" s="18"/>
    </row>
    <row r="1037">
      <c r="A1037" s="14">
        <v>45342.0</v>
      </c>
      <c r="B1037" s="15" t="s">
        <v>6027</v>
      </c>
      <c r="C1037" s="17" t="s">
        <v>6028</v>
      </c>
      <c r="D1037" s="16" t="s">
        <v>4676</v>
      </c>
      <c r="E1037" s="16" t="s">
        <v>47</v>
      </c>
      <c r="F1037" s="16" t="s">
        <v>457</v>
      </c>
      <c r="G1037" s="16" t="s">
        <v>84</v>
      </c>
      <c r="H1037" s="18"/>
    </row>
    <row r="1038">
      <c r="A1038" s="14">
        <v>45342.0</v>
      </c>
      <c r="B1038" s="15" t="s">
        <v>6029</v>
      </c>
      <c r="C1038" s="17" t="s">
        <v>6030</v>
      </c>
      <c r="D1038" s="16" t="s">
        <v>1508</v>
      </c>
      <c r="E1038" s="16" t="s">
        <v>47</v>
      </c>
      <c r="F1038" s="16" t="s">
        <v>457</v>
      </c>
      <c r="G1038" s="16" t="s">
        <v>84</v>
      </c>
      <c r="H1038" s="18"/>
    </row>
    <row r="1039">
      <c r="A1039" s="14">
        <v>45342.0</v>
      </c>
      <c r="B1039" s="15" t="s">
        <v>6031</v>
      </c>
      <c r="C1039" s="17" t="s">
        <v>6032</v>
      </c>
      <c r="D1039" s="16" t="s">
        <v>4223</v>
      </c>
      <c r="E1039" s="18"/>
      <c r="F1039" s="16" t="s">
        <v>6033</v>
      </c>
      <c r="G1039" s="16" t="s">
        <v>84</v>
      </c>
      <c r="H1039" s="16" t="s">
        <v>6034</v>
      </c>
    </row>
    <row r="1040">
      <c r="A1040" s="14">
        <v>45342.0</v>
      </c>
      <c r="B1040" s="15" t="s">
        <v>6035</v>
      </c>
      <c r="C1040" s="17" t="s">
        <v>6036</v>
      </c>
      <c r="D1040" s="16" t="s">
        <v>3276</v>
      </c>
      <c r="E1040" s="16" t="s">
        <v>959</v>
      </c>
      <c r="F1040" s="16" t="s">
        <v>300</v>
      </c>
      <c r="G1040" s="16" t="s">
        <v>12</v>
      </c>
      <c r="H1040" s="18"/>
    </row>
    <row r="1041">
      <c r="A1041" s="14">
        <v>45342.0</v>
      </c>
      <c r="B1041" s="15" t="s">
        <v>6037</v>
      </c>
      <c r="C1041" s="17" t="s">
        <v>6038</v>
      </c>
      <c r="D1041" s="16" t="s">
        <v>4289</v>
      </c>
      <c r="E1041" s="16" t="s">
        <v>47</v>
      </c>
      <c r="F1041" s="16" t="s">
        <v>457</v>
      </c>
      <c r="G1041" s="16" t="s">
        <v>84</v>
      </c>
      <c r="H1041" s="18"/>
    </row>
    <row r="1042">
      <c r="A1042" s="14">
        <v>45343.0</v>
      </c>
      <c r="B1042" s="15" t="s">
        <v>6039</v>
      </c>
      <c r="C1042" s="17" t="s">
        <v>6040</v>
      </c>
      <c r="D1042" s="16" t="s">
        <v>1535</v>
      </c>
      <c r="E1042" s="16" t="s">
        <v>135</v>
      </c>
      <c r="F1042" s="16" t="s">
        <v>1791</v>
      </c>
      <c r="G1042" s="16" t="s">
        <v>12</v>
      </c>
      <c r="H1042" s="18"/>
    </row>
    <row r="1043">
      <c r="A1043" s="14">
        <v>45343.0</v>
      </c>
      <c r="B1043" s="15" t="s">
        <v>6039</v>
      </c>
      <c r="C1043" s="17" t="s">
        <v>6040</v>
      </c>
      <c r="D1043" s="16" t="s">
        <v>1535</v>
      </c>
      <c r="E1043" s="16" t="s">
        <v>707</v>
      </c>
      <c r="F1043" s="16" t="s">
        <v>6041</v>
      </c>
      <c r="G1043" s="16" t="s">
        <v>12</v>
      </c>
      <c r="H1043" s="18"/>
    </row>
    <row r="1044">
      <c r="A1044" s="14">
        <v>45343.0</v>
      </c>
      <c r="B1044" s="15" t="s">
        <v>6042</v>
      </c>
      <c r="C1044" s="17" t="s">
        <v>6043</v>
      </c>
      <c r="D1044" s="16" t="s">
        <v>6044</v>
      </c>
      <c r="E1044" s="16" t="s">
        <v>47</v>
      </c>
      <c r="F1044" s="16" t="s">
        <v>200</v>
      </c>
      <c r="G1044" s="16" t="s">
        <v>12</v>
      </c>
      <c r="H1044" s="18"/>
    </row>
    <row r="1045">
      <c r="A1045" s="14">
        <v>45343.0</v>
      </c>
      <c r="B1045" s="15" t="s">
        <v>6045</v>
      </c>
      <c r="C1045" s="20" t="s">
        <v>6046</v>
      </c>
      <c r="D1045" s="16" t="s">
        <v>6047</v>
      </c>
      <c r="E1045" s="16" t="s">
        <v>47</v>
      </c>
      <c r="F1045" s="16" t="s">
        <v>63</v>
      </c>
      <c r="G1045" s="16" t="s">
        <v>12</v>
      </c>
      <c r="H1045" s="18"/>
    </row>
    <row r="1046">
      <c r="A1046" s="14">
        <v>45343.0</v>
      </c>
      <c r="B1046" s="15" t="s">
        <v>6048</v>
      </c>
      <c r="C1046" s="20" t="s">
        <v>6049</v>
      </c>
      <c r="D1046" s="16" t="s">
        <v>4148</v>
      </c>
      <c r="E1046" s="16" t="s">
        <v>389</v>
      </c>
      <c r="F1046" s="16" t="s">
        <v>4594</v>
      </c>
      <c r="G1046" s="16" t="s">
        <v>12</v>
      </c>
      <c r="H1046" s="18"/>
    </row>
    <row r="1047">
      <c r="A1047" s="14">
        <v>45343.0</v>
      </c>
      <c r="B1047" s="15" t="s">
        <v>6050</v>
      </c>
      <c r="C1047" s="20" t="s">
        <v>6051</v>
      </c>
      <c r="D1047" s="16" t="s">
        <v>4546</v>
      </c>
      <c r="E1047" s="16" t="s">
        <v>47</v>
      </c>
      <c r="F1047" s="16" t="s">
        <v>171</v>
      </c>
      <c r="G1047" s="16" t="s">
        <v>12</v>
      </c>
      <c r="H1047" s="18"/>
    </row>
    <row r="1048">
      <c r="A1048" s="14">
        <v>45343.0</v>
      </c>
      <c r="B1048" s="15" t="s">
        <v>6052</v>
      </c>
      <c r="C1048" s="20" t="s">
        <v>6053</v>
      </c>
      <c r="D1048" s="16" t="s">
        <v>1535</v>
      </c>
      <c r="E1048" s="16" t="s">
        <v>44</v>
      </c>
      <c r="F1048" s="16" t="s">
        <v>4917</v>
      </c>
      <c r="G1048" s="16" t="s">
        <v>12</v>
      </c>
      <c r="H1048" s="18"/>
    </row>
    <row r="1049">
      <c r="A1049" s="14">
        <v>45343.0</v>
      </c>
      <c r="B1049" s="15" t="s">
        <v>6052</v>
      </c>
      <c r="C1049" s="20" t="s">
        <v>6053</v>
      </c>
      <c r="D1049" s="16" t="s">
        <v>1535</v>
      </c>
      <c r="E1049" s="16" t="s">
        <v>135</v>
      </c>
      <c r="F1049" s="16" t="s">
        <v>530</v>
      </c>
      <c r="G1049" s="16" t="s">
        <v>12</v>
      </c>
      <c r="H1049" s="18"/>
    </row>
    <row r="1050">
      <c r="A1050" s="14">
        <v>45343.0</v>
      </c>
      <c r="B1050" s="15" t="s">
        <v>6054</v>
      </c>
      <c r="C1050" s="20" t="s">
        <v>6055</v>
      </c>
      <c r="D1050" s="16" t="s">
        <v>1591</v>
      </c>
      <c r="E1050" s="16" t="s">
        <v>44</v>
      </c>
      <c r="F1050" s="16" t="s">
        <v>4349</v>
      </c>
      <c r="G1050" s="16" t="s">
        <v>12</v>
      </c>
      <c r="H1050" s="18"/>
    </row>
    <row r="1051">
      <c r="A1051" s="14">
        <v>45343.0</v>
      </c>
      <c r="B1051" s="15" t="s">
        <v>6054</v>
      </c>
      <c r="C1051" s="20" t="s">
        <v>6055</v>
      </c>
      <c r="D1051" s="16" t="s">
        <v>1591</v>
      </c>
      <c r="E1051" s="16" t="s">
        <v>47</v>
      </c>
      <c r="F1051" s="16" t="s">
        <v>133</v>
      </c>
      <c r="G1051" s="16" t="s">
        <v>12</v>
      </c>
      <c r="H1051" s="18"/>
    </row>
    <row r="1052">
      <c r="A1052" s="14">
        <v>45343.0</v>
      </c>
      <c r="B1052" s="15" t="s">
        <v>6056</v>
      </c>
      <c r="C1052" s="20" t="s">
        <v>6057</v>
      </c>
      <c r="D1052" s="16" t="s">
        <v>4120</v>
      </c>
      <c r="E1052" s="16" t="s">
        <v>5190</v>
      </c>
      <c r="F1052" s="16" t="s">
        <v>133</v>
      </c>
      <c r="G1052" s="16" t="s">
        <v>12</v>
      </c>
      <c r="H1052" s="18"/>
    </row>
    <row r="1053">
      <c r="A1053" s="14">
        <v>45343.0</v>
      </c>
      <c r="B1053" s="15" t="s">
        <v>6058</v>
      </c>
      <c r="C1053" s="20" t="s">
        <v>6059</v>
      </c>
      <c r="D1053" s="16" t="s">
        <v>6060</v>
      </c>
      <c r="E1053" s="16" t="s">
        <v>2481</v>
      </c>
      <c r="F1053" s="16" t="s">
        <v>70</v>
      </c>
      <c r="G1053" s="16" t="s">
        <v>12</v>
      </c>
      <c r="H1053" s="18"/>
    </row>
    <row r="1054">
      <c r="A1054" s="14">
        <v>45343.0</v>
      </c>
      <c r="B1054" s="15" t="s">
        <v>6061</v>
      </c>
      <c r="C1054" s="20" t="s">
        <v>6062</v>
      </c>
      <c r="D1054" s="16" t="s">
        <v>4398</v>
      </c>
      <c r="E1054" s="16" t="s">
        <v>47</v>
      </c>
      <c r="F1054" s="16" t="s">
        <v>524</v>
      </c>
      <c r="G1054" s="16" t="s">
        <v>12</v>
      </c>
      <c r="H1054" s="18"/>
    </row>
    <row r="1055">
      <c r="A1055" s="14">
        <v>45343.0</v>
      </c>
      <c r="B1055" s="15" t="s">
        <v>6061</v>
      </c>
      <c r="C1055" s="20" t="s">
        <v>6062</v>
      </c>
      <c r="D1055" s="16" t="s">
        <v>4398</v>
      </c>
      <c r="E1055" s="16" t="s">
        <v>1377</v>
      </c>
      <c r="F1055" s="16" t="s">
        <v>299</v>
      </c>
      <c r="G1055" s="16" t="s">
        <v>12</v>
      </c>
      <c r="H1055" s="18"/>
    </row>
    <row r="1056">
      <c r="A1056" s="14">
        <v>45343.0</v>
      </c>
      <c r="B1056" s="15" t="s">
        <v>6063</v>
      </c>
      <c r="C1056" s="20" t="s">
        <v>6064</v>
      </c>
      <c r="D1056" s="16" t="s">
        <v>4223</v>
      </c>
      <c r="E1056" s="16" t="s">
        <v>2226</v>
      </c>
      <c r="F1056" s="16" t="s">
        <v>1420</v>
      </c>
      <c r="G1056" s="16" t="s">
        <v>12</v>
      </c>
      <c r="H1056" s="18"/>
    </row>
    <row r="1057">
      <c r="A1057" s="14">
        <v>45343.0</v>
      </c>
      <c r="B1057" s="15" t="s">
        <v>6065</v>
      </c>
      <c r="C1057" s="20" t="s">
        <v>6066</v>
      </c>
      <c r="D1057" s="16" t="s">
        <v>4679</v>
      </c>
      <c r="E1057" s="16" t="s">
        <v>47</v>
      </c>
      <c r="F1057" s="16" t="s">
        <v>31</v>
      </c>
      <c r="G1057" s="16" t="s">
        <v>12</v>
      </c>
      <c r="H1057" s="18"/>
    </row>
    <row r="1058">
      <c r="A1058" s="14">
        <v>45343.0</v>
      </c>
      <c r="B1058" s="15" t="s">
        <v>6067</v>
      </c>
      <c r="C1058" s="20" t="s">
        <v>6068</v>
      </c>
      <c r="D1058" s="16" t="s">
        <v>4120</v>
      </c>
      <c r="E1058" s="16" t="s">
        <v>3015</v>
      </c>
      <c r="F1058" s="16" t="s">
        <v>378</v>
      </c>
      <c r="G1058" s="16" t="s">
        <v>12</v>
      </c>
      <c r="H1058" s="18"/>
    </row>
    <row r="1059">
      <c r="A1059" s="14">
        <v>45343.0</v>
      </c>
      <c r="B1059" s="15" t="s">
        <v>6067</v>
      </c>
      <c r="C1059" s="20" t="s">
        <v>6068</v>
      </c>
      <c r="D1059" s="16" t="s">
        <v>4120</v>
      </c>
      <c r="E1059" s="16" t="s">
        <v>4224</v>
      </c>
      <c r="F1059" s="16" t="s">
        <v>31</v>
      </c>
      <c r="G1059" s="16" t="s">
        <v>12</v>
      </c>
      <c r="H1059" s="18"/>
    </row>
    <row r="1060">
      <c r="A1060" s="14">
        <v>45343.0</v>
      </c>
      <c r="B1060" s="15" t="s">
        <v>6069</v>
      </c>
      <c r="C1060" s="20" t="s">
        <v>6070</v>
      </c>
      <c r="D1060" s="16" t="s">
        <v>5753</v>
      </c>
      <c r="E1060" s="16" t="s">
        <v>47</v>
      </c>
      <c r="F1060" s="16" t="s">
        <v>133</v>
      </c>
      <c r="G1060" s="16" t="s">
        <v>12</v>
      </c>
      <c r="H1060" s="18"/>
    </row>
    <row r="1061">
      <c r="A1061" s="14">
        <v>45343.0</v>
      </c>
      <c r="B1061" s="15" t="s">
        <v>6069</v>
      </c>
      <c r="C1061" s="20" t="s">
        <v>6070</v>
      </c>
      <c r="D1061" s="16" t="s">
        <v>5753</v>
      </c>
      <c r="E1061" s="16" t="s">
        <v>6071</v>
      </c>
      <c r="F1061" s="16" t="s">
        <v>3982</v>
      </c>
      <c r="G1061" s="16" t="s">
        <v>12</v>
      </c>
      <c r="H1061" s="18"/>
    </row>
    <row r="1062">
      <c r="A1062" s="14">
        <v>45343.0</v>
      </c>
      <c r="B1062" s="15" t="s">
        <v>6072</v>
      </c>
      <c r="C1062" s="20" t="s">
        <v>6073</v>
      </c>
      <c r="D1062" s="16" t="s">
        <v>6074</v>
      </c>
      <c r="E1062" s="16" t="s">
        <v>47</v>
      </c>
      <c r="F1062" s="16" t="s">
        <v>31</v>
      </c>
      <c r="G1062" s="16" t="s">
        <v>12</v>
      </c>
      <c r="H1062" s="18"/>
    </row>
    <row r="1063">
      <c r="A1063" s="14">
        <v>45343.0</v>
      </c>
      <c r="B1063" s="15" t="s">
        <v>6075</v>
      </c>
      <c r="C1063" s="20" t="s">
        <v>6076</v>
      </c>
      <c r="D1063" s="16" t="s">
        <v>6077</v>
      </c>
      <c r="E1063" s="16" t="s">
        <v>44</v>
      </c>
      <c r="F1063" s="16" t="s">
        <v>5218</v>
      </c>
      <c r="G1063" s="16" t="s">
        <v>84</v>
      </c>
      <c r="H1063" s="18"/>
    </row>
    <row r="1064">
      <c r="A1064" s="14">
        <v>45343.0</v>
      </c>
      <c r="B1064" s="15" t="s">
        <v>6078</v>
      </c>
      <c r="C1064" s="20" t="s">
        <v>6079</v>
      </c>
      <c r="D1064" s="16" t="s">
        <v>3395</v>
      </c>
      <c r="E1064" s="16" t="s">
        <v>47</v>
      </c>
      <c r="F1064" s="16" t="s">
        <v>171</v>
      </c>
      <c r="G1064" s="16" t="s">
        <v>12</v>
      </c>
      <c r="H1064" s="18"/>
    </row>
    <row r="1065">
      <c r="A1065" s="14">
        <v>45343.0</v>
      </c>
      <c r="B1065" s="15" t="s">
        <v>6078</v>
      </c>
      <c r="C1065" s="20" t="s">
        <v>6079</v>
      </c>
      <c r="D1065" s="16" t="s">
        <v>3395</v>
      </c>
      <c r="E1065" s="16" t="s">
        <v>6080</v>
      </c>
      <c r="F1065" s="16" t="s">
        <v>4335</v>
      </c>
      <c r="G1065" s="16" t="s">
        <v>12</v>
      </c>
      <c r="H1065" s="18"/>
    </row>
    <row r="1066">
      <c r="A1066" s="14">
        <v>45343.0</v>
      </c>
      <c r="B1066" s="15" t="s">
        <v>6081</v>
      </c>
      <c r="C1066" s="20" t="s">
        <v>6082</v>
      </c>
      <c r="D1066" s="16" t="s">
        <v>5368</v>
      </c>
      <c r="E1066" s="16" t="s">
        <v>47</v>
      </c>
      <c r="F1066" s="16" t="s">
        <v>133</v>
      </c>
      <c r="G1066" s="16" t="s">
        <v>12</v>
      </c>
      <c r="H1066" s="18"/>
    </row>
    <row r="1067">
      <c r="A1067" s="14">
        <v>45343.0</v>
      </c>
      <c r="B1067" s="15" t="s">
        <v>6083</v>
      </c>
      <c r="C1067" s="20" t="s">
        <v>6084</v>
      </c>
      <c r="D1067" s="16" t="s">
        <v>4910</v>
      </c>
      <c r="E1067" s="16" t="s">
        <v>959</v>
      </c>
      <c r="F1067" s="16" t="s">
        <v>300</v>
      </c>
      <c r="G1067" s="16" t="s">
        <v>12</v>
      </c>
      <c r="H1067" s="18"/>
    </row>
    <row r="1068">
      <c r="A1068" s="14">
        <v>45343.0</v>
      </c>
      <c r="B1068" s="15" t="s">
        <v>6085</v>
      </c>
      <c r="C1068" s="20" t="s">
        <v>6086</v>
      </c>
      <c r="D1068" s="16" t="s">
        <v>1176</v>
      </c>
      <c r="E1068" s="16" t="s">
        <v>6087</v>
      </c>
      <c r="F1068" s="16" t="s">
        <v>378</v>
      </c>
      <c r="G1068" s="16" t="s">
        <v>12</v>
      </c>
      <c r="H1068" s="18"/>
    </row>
    <row r="1069">
      <c r="A1069" s="14">
        <v>45343.0</v>
      </c>
      <c r="B1069" s="15" t="s">
        <v>6085</v>
      </c>
      <c r="C1069" s="20" t="s">
        <v>6086</v>
      </c>
      <c r="D1069" s="16" t="s">
        <v>1176</v>
      </c>
      <c r="E1069" s="16" t="s">
        <v>910</v>
      </c>
      <c r="F1069" s="16" t="s">
        <v>133</v>
      </c>
      <c r="G1069" s="16" t="s">
        <v>12</v>
      </c>
      <c r="H1069" s="18"/>
    </row>
    <row r="1070">
      <c r="A1070" s="14">
        <v>45343.0</v>
      </c>
      <c r="B1070" s="15" t="s">
        <v>6088</v>
      </c>
      <c r="C1070" s="20" t="s">
        <v>6089</v>
      </c>
      <c r="D1070" s="16" t="s">
        <v>4184</v>
      </c>
      <c r="E1070" s="16" t="s">
        <v>47</v>
      </c>
      <c r="F1070" s="16" t="s">
        <v>133</v>
      </c>
      <c r="G1070" s="16" t="s">
        <v>12</v>
      </c>
      <c r="H1070" s="18"/>
    </row>
    <row r="1071">
      <c r="A1071" s="14">
        <v>45343.0</v>
      </c>
      <c r="B1071" s="15" t="s">
        <v>6090</v>
      </c>
      <c r="C1071" s="20" t="s">
        <v>6091</v>
      </c>
      <c r="D1071" s="16" t="s">
        <v>4313</v>
      </c>
      <c r="E1071" s="16" t="s">
        <v>959</v>
      </c>
      <c r="F1071" s="16" t="s">
        <v>6092</v>
      </c>
      <c r="G1071" s="16" t="s">
        <v>12</v>
      </c>
      <c r="H1071" s="18"/>
    </row>
    <row r="1072">
      <c r="A1072" s="14">
        <v>45343.0</v>
      </c>
      <c r="B1072" s="15" t="s">
        <v>6093</v>
      </c>
      <c r="C1072" s="20" t="s">
        <v>6094</v>
      </c>
      <c r="D1072" s="16" t="s">
        <v>3395</v>
      </c>
      <c r="E1072" s="16" t="s">
        <v>47</v>
      </c>
      <c r="F1072" s="16" t="s">
        <v>133</v>
      </c>
      <c r="G1072" s="16" t="s">
        <v>12</v>
      </c>
      <c r="H1072" s="18"/>
    </row>
    <row r="1073">
      <c r="A1073" s="14">
        <v>45343.0</v>
      </c>
      <c r="B1073" s="15" t="s">
        <v>6093</v>
      </c>
      <c r="C1073" s="20" t="s">
        <v>6094</v>
      </c>
      <c r="D1073" s="16" t="s">
        <v>3395</v>
      </c>
      <c r="E1073" s="16" t="s">
        <v>6080</v>
      </c>
      <c r="F1073" s="16" t="s">
        <v>70</v>
      </c>
      <c r="G1073" s="16" t="s">
        <v>12</v>
      </c>
      <c r="H1073" s="18"/>
    </row>
    <row r="1074">
      <c r="A1074" s="14">
        <v>45344.0</v>
      </c>
      <c r="B1074" s="15" t="s">
        <v>6095</v>
      </c>
      <c r="C1074" s="20" t="s">
        <v>6096</v>
      </c>
      <c r="D1074" s="16" t="s">
        <v>4289</v>
      </c>
      <c r="E1074" s="16" t="s">
        <v>389</v>
      </c>
      <c r="F1074" s="16" t="s">
        <v>2941</v>
      </c>
      <c r="G1074" s="16" t="s">
        <v>12</v>
      </c>
      <c r="H1074" s="18"/>
    </row>
    <row r="1075">
      <c r="A1075" s="14">
        <v>45344.0</v>
      </c>
      <c r="B1075" s="15" t="s">
        <v>6095</v>
      </c>
      <c r="C1075" s="20" t="s">
        <v>6096</v>
      </c>
      <c r="D1075" s="16" t="s">
        <v>4289</v>
      </c>
      <c r="E1075" s="16" t="s">
        <v>5305</v>
      </c>
      <c r="F1075" s="16" t="s">
        <v>67</v>
      </c>
      <c r="G1075" s="16" t="s">
        <v>12</v>
      </c>
      <c r="H1075" s="18"/>
    </row>
    <row r="1076">
      <c r="A1076" s="14">
        <v>45344.0</v>
      </c>
      <c r="B1076" s="15" t="s">
        <v>6095</v>
      </c>
      <c r="C1076" s="20" t="s">
        <v>6096</v>
      </c>
      <c r="D1076" s="16" t="s">
        <v>4289</v>
      </c>
      <c r="E1076" s="16" t="s">
        <v>514</v>
      </c>
      <c r="F1076" s="16" t="s">
        <v>386</v>
      </c>
      <c r="G1076" s="16" t="s">
        <v>12</v>
      </c>
      <c r="H1076" s="18"/>
    </row>
    <row r="1077">
      <c r="A1077" s="14">
        <v>45344.0</v>
      </c>
      <c r="B1077" s="15" t="s">
        <v>6097</v>
      </c>
      <c r="C1077" s="20" t="s">
        <v>6098</v>
      </c>
      <c r="D1077" s="16" t="s">
        <v>4108</v>
      </c>
      <c r="E1077" s="16" t="s">
        <v>6099</v>
      </c>
      <c r="F1077" s="16" t="s">
        <v>70</v>
      </c>
      <c r="G1077" s="16" t="s">
        <v>12</v>
      </c>
      <c r="H1077" s="18"/>
    </row>
    <row r="1078">
      <c r="A1078" s="14">
        <v>45344.0</v>
      </c>
      <c r="B1078" s="15" t="s">
        <v>6100</v>
      </c>
      <c r="C1078" s="20" t="s">
        <v>6101</v>
      </c>
      <c r="D1078" s="16" t="s">
        <v>4546</v>
      </c>
      <c r="E1078" s="16" t="s">
        <v>47</v>
      </c>
      <c r="F1078" s="16" t="s">
        <v>171</v>
      </c>
      <c r="G1078" s="16" t="s">
        <v>12</v>
      </c>
      <c r="H1078" s="18"/>
    </row>
    <row r="1079">
      <c r="A1079" s="14">
        <v>45344.0</v>
      </c>
      <c r="B1079" s="15" t="s">
        <v>6102</v>
      </c>
      <c r="C1079" s="20" t="s">
        <v>6103</v>
      </c>
      <c r="D1079" s="16" t="s">
        <v>6074</v>
      </c>
      <c r="E1079" s="16" t="s">
        <v>85</v>
      </c>
      <c r="F1079" s="16" t="s">
        <v>63</v>
      </c>
      <c r="G1079" s="16" t="s">
        <v>12</v>
      </c>
      <c r="H1079" s="18"/>
    </row>
    <row r="1080">
      <c r="A1080" s="14">
        <v>45344.0</v>
      </c>
      <c r="B1080" s="15" t="s">
        <v>6104</v>
      </c>
      <c r="C1080" s="20" t="s">
        <v>6105</v>
      </c>
      <c r="D1080" s="16" t="s">
        <v>6106</v>
      </c>
      <c r="E1080" s="16" t="s">
        <v>47</v>
      </c>
      <c r="F1080" s="16" t="s">
        <v>241</v>
      </c>
      <c r="G1080" s="16" t="s">
        <v>12</v>
      </c>
      <c r="H1080" s="18"/>
    </row>
    <row r="1081">
      <c r="A1081" s="14">
        <v>45344.0</v>
      </c>
      <c r="B1081" s="15" t="s">
        <v>6107</v>
      </c>
      <c r="C1081" s="20" t="s">
        <v>6108</v>
      </c>
      <c r="D1081" s="16" t="s">
        <v>4679</v>
      </c>
      <c r="E1081" s="16" t="s">
        <v>46</v>
      </c>
      <c r="F1081" s="16" t="s">
        <v>133</v>
      </c>
      <c r="G1081" s="16" t="s">
        <v>12</v>
      </c>
      <c r="H1081" s="18"/>
    </row>
    <row r="1082">
      <c r="A1082" s="14">
        <v>45344.0</v>
      </c>
      <c r="B1082" s="15" t="s">
        <v>6109</v>
      </c>
      <c r="C1082" s="20" t="s">
        <v>6110</v>
      </c>
      <c r="D1082" s="16" t="s">
        <v>5399</v>
      </c>
      <c r="E1082" s="16" t="s">
        <v>6111</v>
      </c>
      <c r="F1082" s="16" t="s">
        <v>2498</v>
      </c>
      <c r="G1082" s="16" t="s">
        <v>12</v>
      </c>
      <c r="H1082" s="18"/>
    </row>
    <row r="1083">
      <c r="A1083" s="14">
        <v>45344.0</v>
      </c>
      <c r="B1083" s="15" t="s">
        <v>6109</v>
      </c>
      <c r="C1083" s="20" t="s">
        <v>6110</v>
      </c>
      <c r="D1083" s="16" t="s">
        <v>5399</v>
      </c>
      <c r="E1083" s="16" t="s">
        <v>1418</v>
      </c>
      <c r="F1083" s="16" t="s">
        <v>6112</v>
      </c>
      <c r="G1083" s="16" t="s">
        <v>12</v>
      </c>
      <c r="H1083" s="18"/>
    </row>
    <row r="1084">
      <c r="A1084" s="14">
        <v>45344.0</v>
      </c>
      <c r="B1084" s="15" t="s">
        <v>6113</v>
      </c>
      <c r="C1084" s="20" t="s">
        <v>6114</v>
      </c>
      <c r="D1084" s="16" t="s">
        <v>6115</v>
      </c>
      <c r="E1084" s="16" t="s">
        <v>426</v>
      </c>
      <c r="F1084" s="16" t="s">
        <v>5381</v>
      </c>
      <c r="G1084" s="16" t="s">
        <v>12</v>
      </c>
      <c r="H1084" s="18"/>
    </row>
    <row r="1085">
      <c r="A1085" s="14">
        <v>45344.0</v>
      </c>
      <c r="B1085" s="15" t="s">
        <v>6113</v>
      </c>
      <c r="C1085" s="20" t="s">
        <v>6114</v>
      </c>
      <c r="D1085" s="16" t="s">
        <v>6115</v>
      </c>
      <c r="E1085" s="16" t="s">
        <v>4204</v>
      </c>
      <c r="F1085" s="16" t="s">
        <v>6116</v>
      </c>
      <c r="G1085" s="16" t="s">
        <v>12</v>
      </c>
      <c r="H1085" s="18"/>
    </row>
    <row r="1086">
      <c r="A1086" s="14">
        <v>45344.0</v>
      </c>
      <c r="B1086" s="15" t="s">
        <v>6117</v>
      </c>
      <c r="C1086" s="20" t="s">
        <v>6118</v>
      </c>
      <c r="D1086" s="16" t="s">
        <v>1614</v>
      </c>
      <c r="E1086" s="16" t="s">
        <v>338</v>
      </c>
      <c r="F1086" s="16" t="s">
        <v>31</v>
      </c>
      <c r="G1086" s="16" t="s">
        <v>12</v>
      </c>
      <c r="H1086" s="18"/>
    </row>
    <row r="1087">
      <c r="A1087" s="14">
        <v>45344.0</v>
      </c>
      <c r="B1087" s="15" t="s">
        <v>6119</v>
      </c>
      <c r="C1087" s="20" t="s">
        <v>6120</v>
      </c>
      <c r="D1087" s="16" t="s">
        <v>1587</v>
      </c>
      <c r="E1087" s="16" t="s">
        <v>47</v>
      </c>
      <c r="F1087" s="16" t="s">
        <v>457</v>
      </c>
      <c r="G1087" s="16" t="s">
        <v>84</v>
      </c>
      <c r="H1087" s="18"/>
    </row>
    <row r="1088">
      <c r="A1088" s="14">
        <v>45344.0</v>
      </c>
      <c r="B1088" s="15" t="s">
        <v>6121</v>
      </c>
      <c r="C1088" s="20" t="s">
        <v>6122</v>
      </c>
      <c r="D1088" s="16" t="s">
        <v>4046</v>
      </c>
      <c r="E1088" s="16" t="s">
        <v>47</v>
      </c>
      <c r="F1088" s="16" t="s">
        <v>133</v>
      </c>
      <c r="G1088" s="16" t="s">
        <v>12</v>
      </c>
      <c r="H1088" s="18"/>
    </row>
    <row r="1089">
      <c r="A1089" s="14">
        <v>45344.0</v>
      </c>
      <c r="B1089" s="15" t="s">
        <v>6123</v>
      </c>
      <c r="C1089" s="20" t="s">
        <v>6124</v>
      </c>
      <c r="D1089" s="16" t="s">
        <v>848</v>
      </c>
      <c r="E1089" s="16" t="s">
        <v>428</v>
      </c>
      <c r="F1089" s="16" t="s">
        <v>6125</v>
      </c>
      <c r="G1089" s="16" t="s">
        <v>12</v>
      </c>
      <c r="H1089" s="18"/>
    </row>
    <row r="1090">
      <c r="A1090" s="14">
        <v>45344.0</v>
      </c>
      <c r="B1090" s="15" t="s">
        <v>6123</v>
      </c>
      <c r="C1090" s="20" t="s">
        <v>6124</v>
      </c>
      <c r="D1090" s="16" t="s">
        <v>848</v>
      </c>
      <c r="E1090" s="16" t="s">
        <v>1377</v>
      </c>
      <c r="F1090" s="16" t="s">
        <v>299</v>
      </c>
      <c r="G1090" s="16" t="s">
        <v>12</v>
      </c>
      <c r="H1090" s="18"/>
    </row>
    <row r="1091">
      <c r="A1091" s="14">
        <v>45344.0</v>
      </c>
      <c r="B1091" s="15" t="s">
        <v>6126</v>
      </c>
      <c r="C1091" s="20" t="s">
        <v>6127</v>
      </c>
      <c r="D1091" s="16" t="s">
        <v>3395</v>
      </c>
      <c r="E1091" s="16" t="s">
        <v>47</v>
      </c>
      <c r="F1091" s="16" t="s">
        <v>2394</v>
      </c>
      <c r="G1091" s="16" t="s">
        <v>12</v>
      </c>
      <c r="H1091" s="18"/>
    </row>
    <row r="1092">
      <c r="A1092" s="14">
        <v>45344.0</v>
      </c>
      <c r="B1092" s="15" t="s">
        <v>6128</v>
      </c>
      <c r="C1092" s="20" t="s">
        <v>6129</v>
      </c>
      <c r="D1092" s="16" t="s">
        <v>4645</v>
      </c>
      <c r="E1092" s="16" t="s">
        <v>44</v>
      </c>
      <c r="F1092" s="16" t="s">
        <v>6130</v>
      </c>
      <c r="G1092" s="16" t="s">
        <v>12</v>
      </c>
      <c r="H1092" s="18"/>
    </row>
    <row r="1093">
      <c r="A1093" s="14">
        <v>45344.0</v>
      </c>
      <c r="B1093" s="15" t="s">
        <v>6128</v>
      </c>
      <c r="C1093" s="20" t="s">
        <v>6129</v>
      </c>
      <c r="D1093" s="16" t="s">
        <v>4645</v>
      </c>
      <c r="E1093" s="16" t="s">
        <v>47</v>
      </c>
      <c r="F1093" s="16" t="s">
        <v>4576</v>
      </c>
      <c r="G1093" s="16" t="s">
        <v>12</v>
      </c>
      <c r="H1093" s="18"/>
    </row>
    <row r="1094">
      <c r="A1094" s="14">
        <v>45344.0</v>
      </c>
      <c r="B1094" s="15" t="s">
        <v>6128</v>
      </c>
      <c r="C1094" s="20" t="s">
        <v>6129</v>
      </c>
      <c r="D1094" s="16" t="s">
        <v>4645</v>
      </c>
      <c r="E1094" s="16" t="s">
        <v>3015</v>
      </c>
      <c r="F1094" s="16" t="s">
        <v>1097</v>
      </c>
      <c r="G1094" s="16" t="s">
        <v>12</v>
      </c>
      <c r="H1094" s="18"/>
    </row>
    <row r="1095">
      <c r="A1095" s="14">
        <v>45344.0</v>
      </c>
      <c r="B1095" s="15" t="s">
        <v>6131</v>
      </c>
      <c r="C1095" s="20" t="s">
        <v>6132</v>
      </c>
      <c r="D1095" s="16" t="s">
        <v>3395</v>
      </c>
      <c r="E1095" s="16" t="s">
        <v>44</v>
      </c>
      <c r="F1095" s="16" t="s">
        <v>4917</v>
      </c>
      <c r="G1095" s="16" t="s">
        <v>12</v>
      </c>
      <c r="H1095" s="18"/>
    </row>
    <row r="1096">
      <c r="A1096" s="14">
        <v>45344.0</v>
      </c>
      <c r="B1096" s="15" t="s">
        <v>6131</v>
      </c>
      <c r="C1096" s="20" t="s">
        <v>6132</v>
      </c>
      <c r="D1096" s="16" t="s">
        <v>3395</v>
      </c>
      <c r="E1096" s="16" t="s">
        <v>47</v>
      </c>
      <c r="F1096" s="16" t="s">
        <v>4576</v>
      </c>
      <c r="G1096" s="16" t="s">
        <v>12</v>
      </c>
      <c r="H1096" s="18"/>
    </row>
    <row r="1097">
      <c r="A1097" s="14">
        <v>45344.0</v>
      </c>
      <c r="B1097" s="15" t="s">
        <v>6133</v>
      </c>
      <c r="C1097" s="20" t="s">
        <v>6134</v>
      </c>
      <c r="D1097" s="16" t="s">
        <v>6135</v>
      </c>
      <c r="E1097" s="16" t="s">
        <v>338</v>
      </c>
      <c r="F1097" s="16" t="s">
        <v>133</v>
      </c>
      <c r="G1097" s="16" t="s">
        <v>12</v>
      </c>
      <c r="H1097" s="18"/>
    </row>
    <row r="1098">
      <c r="A1098" s="14">
        <v>45344.0</v>
      </c>
      <c r="B1098" s="15" t="s">
        <v>6136</v>
      </c>
      <c r="C1098" s="20" t="s">
        <v>6137</v>
      </c>
      <c r="D1098" s="16" t="s">
        <v>6138</v>
      </c>
      <c r="E1098" s="16" t="s">
        <v>46</v>
      </c>
      <c r="F1098" s="16" t="s">
        <v>133</v>
      </c>
      <c r="G1098" s="16" t="s">
        <v>12</v>
      </c>
      <c r="H1098" s="18"/>
    </row>
    <row r="1099">
      <c r="A1099" s="14">
        <v>45344.0</v>
      </c>
      <c r="B1099" s="15" t="s">
        <v>6139</v>
      </c>
      <c r="C1099" s="20" t="s">
        <v>6140</v>
      </c>
      <c r="D1099" s="16" t="s">
        <v>1176</v>
      </c>
      <c r="E1099" s="16" t="s">
        <v>959</v>
      </c>
      <c r="F1099" s="16" t="s">
        <v>300</v>
      </c>
      <c r="G1099" s="16" t="s">
        <v>12</v>
      </c>
      <c r="H1099" s="18"/>
    </row>
    <row r="1100">
      <c r="A1100" s="14">
        <v>45344.0</v>
      </c>
      <c r="B1100" s="15" t="s">
        <v>6141</v>
      </c>
      <c r="C1100" s="20" t="s">
        <v>6142</v>
      </c>
      <c r="D1100" s="16" t="s">
        <v>5753</v>
      </c>
      <c r="E1100" s="16" t="s">
        <v>46</v>
      </c>
      <c r="F1100" s="16" t="s">
        <v>133</v>
      </c>
      <c r="G1100" s="16" t="s">
        <v>12</v>
      </c>
      <c r="H1100" s="18"/>
    </row>
    <row r="1101">
      <c r="A1101" s="14">
        <v>45344.0</v>
      </c>
      <c r="B1101" s="15" t="s">
        <v>6143</v>
      </c>
      <c r="C1101" s="20" t="s">
        <v>6144</v>
      </c>
      <c r="D1101" s="16" t="s">
        <v>4046</v>
      </c>
      <c r="E1101" s="16" t="s">
        <v>279</v>
      </c>
      <c r="F1101" s="16" t="s">
        <v>299</v>
      </c>
      <c r="G1101" s="16" t="s">
        <v>12</v>
      </c>
      <c r="H1101" s="18"/>
    </row>
    <row r="1102">
      <c r="A1102" s="14">
        <v>45344.0</v>
      </c>
      <c r="B1102" s="15" t="s">
        <v>6145</v>
      </c>
      <c r="C1102" s="20" t="s">
        <v>6146</v>
      </c>
      <c r="D1102" s="16" t="s">
        <v>6147</v>
      </c>
      <c r="E1102" s="16" t="s">
        <v>46</v>
      </c>
      <c r="F1102" s="16" t="s">
        <v>171</v>
      </c>
      <c r="G1102" s="16" t="s">
        <v>12</v>
      </c>
      <c r="H1102" s="18"/>
    </row>
    <row r="1103">
      <c r="A1103" s="14">
        <v>45344.0</v>
      </c>
      <c r="B1103" s="15" t="s">
        <v>6145</v>
      </c>
      <c r="C1103" s="20" t="s">
        <v>6146</v>
      </c>
      <c r="D1103" s="16" t="s">
        <v>6147</v>
      </c>
      <c r="E1103" s="16" t="s">
        <v>4215</v>
      </c>
      <c r="F1103" s="16" t="s">
        <v>171</v>
      </c>
      <c r="G1103" s="16" t="s">
        <v>12</v>
      </c>
      <c r="H1103" s="18"/>
    </row>
    <row r="1104">
      <c r="A1104" s="14">
        <v>45344.0</v>
      </c>
      <c r="B1104" s="15" t="s">
        <v>6148</v>
      </c>
      <c r="C1104" s="20" t="s">
        <v>6149</v>
      </c>
      <c r="D1104" s="16" t="s">
        <v>4563</v>
      </c>
      <c r="E1104" s="16" t="s">
        <v>5337</v>
      </c>
      <c r="F1104" s="16" t="s">
        <v>4412</v>
      </c>
      <c r="G1104" s="16" t="s">
        <v>12</v>
      </c>
      <c r="H1104" s="18"/>
    </row>
    <row r="1105">
      <c r="A1105" s="14">
        <v>45344.0</v>
      </c>
      <c r="B1105" s="15" t="s">
        <v>6150</v>
      </c>
      <c r="C1105" s="20" t="s">
        <v>6151</v>
      </c>
      <c r="D1105" s="16" t="s">
        <v>4727</v>
      </c>
      <c r="E1105" s="16" t="s">
        <v>47</v>
      </c>
      <c r="F1105" s="16" t="s">
        <v>31</v>
      </c>
      <c r="G1105" s="16" t="s">
        <v>12</v>
      </c>
      <c r="H1105" s="18"/>
    </row>
    <row r="1106">
      <c r="A1106" s="14">
        <v>45344.0</v>
      </c>
      <c r="B1106" s="15" t="s">
        <v>6152</v>
      </c>
      <c r="C1106" s="20" t="s">
        <v>6153</v>
      </c>
      <c r="D1106" s="16" t="s">
        <v>1641</v>
      </c>
      <c r="E1106" s="16" t="s">
        <v>959</v>
      </c>
      <c r="F1106" s="16" t="s">
        <v>300</v>
      </c>
      <c r="G1106" s="16" t="s">
        <v>12</v>
      </c>
      <c r="H1106" s="18"/>
    </row>
    <row r="1107">
      <c r="A1107" s="14">
        <v>45344.0</v>
      </c>
      <c r="B1107" s="15" t="s">
        <v>6154</v>
      </c>
      <c r="C1107" s="20" t="s">
        <v>6155</v>
      </c>
      <c r="D1107" s="16" t="s">
        <v>1591</v>
      </c>
      <c r="E1107" s="16" t="s">
        <v>44</v>
      </c>
      <c r="F1107" s="16" t="s">
        <v>6156</v>
      </c>
      <c r="G1107" s="16" t="s">
        <v>84</v>
      </c>
      <c r="H1107" s="18"/>
    </row>
    <row r="1108">
      <c r="A1108" s="14">
        <v>45344.0</v>
      </c>
      <c r="B1108" s="15" t="s">
        <v>6157</v>
      </c>
      <c r="C1108" s="20" t="s">
        <v>6158</v>
      </c>
      <c r="D1108" s="16" t="s">
        <v>5486</v>
      </c>
      <c r="E1108" s="16" t="s">
        <v>47</v>
      </c>
      <c r="F1108" s="16" t="s">
        <v>457</v>
      </c>
      <c r="G1108" s="16" t="s">
        <v>84</v>
      </c>
      <c r="H1108" s="18"/>
    </row>
    <row r="1109">
      <c r="A1109" s="14">
        <v>45344.0</v>
      </c>
      <c r="B1109" s="15" t="s">
        <v>6159</v>
      </c>
      <c r="C1109" s="20" t="s">
        <v>6160</v>
      </c>
      <c r="D1109" s="16" t="s">
        <v>1641</v>
      </c>
      <c r="E1109" s="16" t="s">
        <v>47</v>
      </c>
      <c r="F1109" s="16" t="s">
        <v>133</v>
      </c>
      <c r="G1109" s="16" t="s">
        <v>12</v>
      </c>
      <c r="H1109" s="18"/>
    </row>
    <row r="1110">
      <c r="A1110" s="14">
        <v>45344.0</v>
      </c>
      <c r="B1110" s="15" t="s">
        <v>6161</v>
      </c>
      <c r="C1110" s="20" t="s">
        <v>6162</v>
      </c>
      <c r="D1110" s="16" t="s">
        <v>5072</v>
      </c>
      <c r="E1110" s="16" t="s">
        <v>47</v>
      </c>
      <c r="F1110" s="16" t="s">
        <v>457</v>
      </c>
      <c r="G1110" s="16" t="s">
        <v>84</v>
      </c>
      <c r="H1110" s="18"/>
    </row>
    <row r="1111">
      <c r="A1111" s="14">
        <v>45344.0</v>
      </c>
      <c r="B1111" s="15" t="s">
        <v>6163</v>
      </c>
      <c r="C1111" s="20" t="s">
        <v>6164</v>
      </c>
      <c r="D1111" s="16" t="s">
        <v>778</v>
      </c>
      <c r="E1111" s="16" t="s">
        <v>959</v>
      </c>
      <c r="F1111" s="16" t="s">
        <v>300</v>
      </c>
      <c r="G1111" s="16" t="s">
        <v>12</v>
      </c>
      <c r="H1111" s="18"/>
    </row>
    <row r="1112">
      <c r="A1112" s="14">
        <v>45345.0</v>
      </c>
      <c r="B1112" s="15" t="s">
        <v>6165</v>
      </c>
      <c r="C1112" s="20" t="s">
        <v>6166</v>
      </c>
      <c r="D1112" s="16" t="s">
        <v>5175</v>
      </c>
      <c r="E1112" s="16" t="s">
        <v>1900</v>
      </c>
      <c r="F1112" s="16" t="s">
        <v>6167</v>
      </c>
      <c r="G1112" s="16" t="s">
        <v>12</v>
      </c>
      <c r="H1112" s="18"/>
    </row>
    <row r="1113">
      <c r="A1113" s="14">
        <v>45345.0</v>
      </c>
      <c r="B1113" s="15" t="s">
        <v>6165</v>
      </c>
      <c r="C1113" s="20" t="s">
        <v>6166</v>
      </c>
      <c r="D1113" s="16" t="s">
        <v>5175</v>
      </c>
      <c r="E1113" s="16" t="s">
        <v>5236</v>
      </c>
      <c r="F1113" s="16" t="s">
        <v>4055</v>
      </c>
      <c r="G1113" s="16" t="s">
        <v>12</v>
      </c>
      <c r="H1113" s="18"/>
    </row>
    <row r="1114">
      <c r="A1114" s="14">
        <v>45345.0</v>
      </c>
      <c r="B1114" s="15" t="s">
        <v>6168</v>
      </c>
      <c r="C1114" s="20" t="s">
        <v>6169</v>
      </c>
      <c r="D1114" s="16" t="s">
        <v>4018</v>
      </c>
      <c r="E1114" s="16" t="s">
        <v>6170</v>
      </c>
      <c r="F1114" s="16" t="s">
        <v>6171</v>
      </c>
      <c r="G1114" s="16" t="s">
        <v>12</v>
      </c>
      <c r="H1114" s="18"/>
    </row>
    <row r="1115">
      <c r="A1115" s="14">
        <v>45345.0</v>
      </c>
      <c r="B1115" s="15" t="s">
        <v>6172</v>
      </c>
      <c r="C1115" s="20" t="s">
        <v>6173</v>
      </c>
      <c r="D1115" s="16" t="s">
        <v>4654</v>
      </c>
      <c r="E1115" s="16" t="s">
        <v>85</v>
      </c>
      <c r="F1115" s="16" t="s">
        <v>2394</v>
      </c>
      <c r="G1115" s="16" t="s">
        <v>12</v>
      </c>
      <c r="H1115" s="18"/>
    </row>
    <row r="1116">
      <c r="A1116" s="14">
        <v>45345.0</v>
      </c>
      <c r="B1116" s="15" t="s">
        <v>6174</v>
      </c>
      <c r="C1116" s="20" t="s">
        <v>6175</v>
      </c>
      <c r="D1116" s="16" t="s">
        <v>5433</v>
      </c>
      <c r="E1116" s="16" t="s">
        <v>184</v>
      </c>
      <c r="F1116" s="16" t="s">
        <v>6176</v>
      </c>
      <c r="G1116" s="16" t="s">
        <v>12</v>
      </c>
      <c r="H1116" s="18"/>
    </row>
    <row r="1117">
      <c r="A1117" s="14">
        <v>45345.0</v>
      </c>
      <c r="B1117" s="15" t="s">
        <v>6174</v>
      </c>
      <c r="C1117" s="20" t="s">
        <v>6175</v>
      </c>
      <c r="D1117" s="16" t="s">
        <v>5433</v>
      </c>
      <c r="E1117" s="16" t="s">
        <v>6177</v>
      </c>
      <c r="F1117" s="16" t="s">
        <v>4126</v>
      </c>
      <c r="G1117" s="16" t="s">
        <v>12</v>
      </c>
      <c r="H1117" s="18"/>
    </row>
    <row r="1118">
      <c r="A1118" s="14">
        <v>45345.0</v>
      </c>
      <c r="B1118" s="15" t="s">
        <v>6178</v>
      </c>
      <c r="C1118" s="20" t="s">
        <v>6179</v>
      </c>
      <c r="D1118" s="16" t="s">
        <v>5139</v>
      </c>
      <c r="E1118" s="16" t="s">
        <v>6180</v>
      </c>
      <c r="F1118" s="16" t="s">
        <v>6181</v>
      </c>
      <c r="G1118" s="16" t="s">
        <v>12</v>
      </c>
      <c r="H1118" s="18"/>
    </row>
    <row r="1119">
      <c r="A1119" s="14">
        <v>45345.0</v>
      </c>
      <c r="B1119" s="15" t="s">
        <v>6178</v>
      </c>
      <c r="C1119" s="20" t="s">
        <v>6179</v>
      </c>
      <c r="D1119" s="16" t="s">
        <v>5139</v>
      </c>
      <c r="E1119" s="16" t="s">
        <v>47</v>
      </c>
      <c r="F1119" s="16" t="s">
        <v>35</v>
      </c>
      <c r="G1119" s="16" t="s">
        <v>12</v>
      </c>
      <c r="H1119" s="18"/>
    </row>
    <row r="1120">
      <c r="A1120" s="14">
        <v>45345.0</v>
      </c>
      <c r="B1120" s="15" t="s">
        <v>6182</v>
      </c>
      <c r="C1120" s="20" t="s">
        <v>6183</v>
      </c>
      <c r="D1120" s="16" t="s">
        <v>6184</v>
      </c>
      <c r="E1120" s="16" t="s">
        <v>47</v>
      </c>
      <c r="F1120" s="16" t="s">
        <v>133</v>
      </c>
      <c r="G1120" s="16" t="s">
        <v>12</v>
      </c>
      <c r="H1120" s="18"/>
    </row>
    <row r="1121">
      <c r="A1121" s="14">
        <v>45345.0</v>
      </c>
      <c r="B1121" s="15" t="s">
        <v>6185</v>
      </c>
      <c r="C1121" s="20" t="s">
        <v>6186</v>
      </c>
      <c r="D1121" s="16" t="s">
        <v>1478</v>
      </c>
      <c r="E1121" s="16" t="s">
        <v>47</v>
      </c>
      <c r="F1121" s="16" t="s">
        <v>4572</v>
      </c>
      <c r="G1121" s="16" t="s">
        <v>84</v>
      </c>
      <c r="H1121" s="18"/>
    </row>
    <row r="1122">
      <c r="A1122" s="14">
        <v>45345.0</v>
      </c>
      <c r="B1122" s="15" t="s">
        <v>6185</v>
      </c>
      <c r="C1122" s="20" t="s">
        <v>6186</v>
      </c>
      <c r="D1122" s="16" t="s">
        <v>1478</v>
      </c>
      <c r="E1122" s="16" t="s">
        <v>279</v>
      </c>
      <c r="F1122" s="16" t="s">
        <v>34</v>
      </c>
      <c r="G1122" s="16" t="s">
        <v>84</v>
      </c>
      <c r="H1122" s="18"/>
    </row>
    <row r="1123">
      <c r="A1123" s="14">
        <v>45345.0</v>
      </c>
      <c r="B1123" s="15" t="s">
        <v>6187</v>
      </c>
      <c r="C1123" s="20" t="s">
        <v>6188</v>
      </c>
      <c r="D1123" s="16" t="s">
        <v>1469</v>
      </c>
      <c r="E1123" s="16" t="s">
        <v>46</v>
      </c>
      <c r="F1123" s="16" t="s">
        <v>133</v>
      </c>
      <c r="G1123" s="16" t="s">
        <v>12</v>
      </c>
      <c r="H1123" s="18"/>
    </row>
    <row r="1124">
      <c r="A1124" s="14">
        <v>45345.0</v>
      </c>
      <c r="B1124" s="15" t="s">
        <v>6189</v>
      </c>
      <c r="C1124" s="20" t="s">
        <v>6190</v>
      </c>
      <c r="D1124" s="16" t="s">
        <v>5486</v>
      </c>
      <c r="E1124" s="18"/>
      <c r="F1124" s="16" t="s">
        <v>6191</v>
      </c>
      <c r="G1124" s="16" t="s">
        <v>12</v>
      </c>
      <c r="H1124" s="16" t="s">
        <v>2226</v>
      </c>
    </row>
    <row r="1125">
      <c r="A1125" s="14">
        <v>45345.0</v>
      </c>
      <c r="B1125" s="15" t="s">
        <v>6192</v>
      </c>
      <c r="C1125" s="20" t="s">
        <v>6193</v>
      </c>
      <c r="D1125" s="16" t="s">
        <v>1478</v>
      </c>
      <c r="E1125" s="16" t="s">
        <v>98</v>
      </c>
      <c r="F1125" s="16" t="s">
        <v>83</v>
      </c>
      <c r="G1125" s="16" t="s">
        <v>84</v>
      </c>
      <c r="H1125" s="18"/>
    </row>
    <row r="1126">
      <c r="A1126" s="14">
        <v>45345.0</v>
      </c>
      <c r="B1126" s="15" t="s">
        <v>6192</v>
      </c>
      <c r="C1126" s="20" t="s">
        <v>6193</v>
      </c>
      <c r="D1126" s="16" t="s">
        <v>1478</v>
      </c>
      <c r="E1126" s="16" t="s">
        <v>6194</v>
      </c>
      <c r="F1126" s="16" t="s">
        <v>1118</v>
      </c>
      <c r="G1126" s="16" t="s">
        <v>84</v>
      </c>
      <c r="H1126" s="18"/>
    </row>
    <row r="1127">
      <c r="A1127" s="14">
        <v>45345.0</v>
      </c>
      <c r="B1127" s="15" t="s">
        <v>6192</v>
      </c>
      <c r="C1127" s="20" t="s">
        <v>6193</v>
      </c>
      <c r="D1127" s="16" t="s">
        <v>1478</v>
      </c>
      <c r="E1127" s="16" t="s">
        <v>4224</v>
      </c>
      <c r="F1127" s="16" t="s">
        <v>970</v>
      </c>
      <c r="G1127" s="16" t="s">
        <v>84</v>
      </c>
      <c r="H1127" s="18"/>
    </row>
    <row r="1128">
      <c r="A1128" s="14">
        <v>45345.0</v>
      </c>
      <c r="B1128" s="15" t="s">
        <v>6192</v>
      </c>
      <c r="C1128" s="20" t="s">
        <v>6193</v>
      </c>
      <c r="D1128" s="16" t="s">
        <v>1478</v>
      </c>
      <c r="E1128" s="16" t="s">
        <v>47</v>
      </c>
      <c r="F1128" s="16" t="s">
        <v>6195</v>
      </c>
      <c r="G1128" s="16" t="s">
        <v>84</v>
      </c>
      <c r="H1128" s="18"/>
    </row>
    <row r="1129">
      <c r="A1129" s="14">
        <v>45345.0</v>
      </c>
      <c r="B1129" s="15" t="s">
        <v>6196</v>
      </c>
      <c r="C1129" s="20" t="s">
        <v>6197</v>
      </c>
      <c r="D1129" s="16" t="s">
        <v>4080</v>
      </c>
      <c r="E1129" s="16" t="s">
        <v>47</v>
      </c>
      <c r="F1129" s="16" t="s">
        <v>4576</v>
      </c>
      <c r="G1129" s="16" t="s">
        <v>12</v>
      </c>
      <c r="H1129" s="18"/>
    </row>
    <row r="1130">
      <c r="A1130" s="14">
        <v>45345.0</v>
      </c>
      <c r="B1130" s="15" t="s">
        <v>6198</v>
      </c>
      <c r="C1130" s="20" t="s">
        <v>6199</v>
      </c>
      <c r="D1130" s="16" t="s">
        <v>4100</v>
      </c>
      <c r="E1130" s="16" t="s">
        <v>47</v>
      </c>
      <c r="F1130" s="16" t="s">
        <v>6200</v>
      </c>
      <c r="G1130" s="16" t="s">
        <v>12</v>
      </c>
      <c r="H1130" s="18"/>
    </row>
    <row r="1131">
      <c r="A1131" s="14">
        <v>45345.0</v>
      </c>
      <c r="B1131" s="15" t="s">
        <v>6198</v>
      </c>
      <c r="C1131" s="20" t="s">
        <v>6199</v>
      </c>
      <c r="D1131" s="16" t="s">
        <v>4100</v>
      </c>
      <c r="E1131" s="16" t="s">
        <v>4032</v>
      </c>
      <c r="F1131" s="16" t="s">
        <v>6201</v>
      </c>
      <c r="G1131" s="16" t="s">
        <v>12</v>
      </c>
      <c r="H1131" s="18"/>
    </row>
    <row r="1132">
      <c r="A1132" s="14">
        <v>45345.0</v>
      </c>
      <c r="B1132" s="15" t="s">
        <v>6198</v>
      </c>
      <c r="C1132" s="20" t="s">
        <v>6199</v>
      </c>
      <c r="D1132" s="16" t="s">
        <v>4100</v>
      </c>
      <c r="E1132" s="16" t="s">
        <v>4096</v>
      </c>
      <c r="F1132" s="16" t="s">
        <v>299</v>
      </c>
      <c r="G1132" s="16" t="s">
        <v>12</v>
      </c>
      <c r="H1132" s="18"/>
    </row>
    <row r="1133">
      <c r="A1133" s="14">
        <v>45345.0</v>
      </c>
      <c r="B1133" s="15" t="s">
        <v>6202</v>
      </c>
      <c r="C1133" s="20" t="s">
        <v>6203</v>
      </c>
      <c r="D1133" s="16" t="s">
        <v>6204</v>
      </c>
      <c r="E1133" s="16" t="s">
        <v>46</v>
      </c>
      <c r="F1133" s="16" t="s">
        <v>31</v>
      </c>
      <c r="G1133" s="16" t="s">
        <v>12</v>
      </c>
      <c r="H1133" s="18"/>
    </row>
    <row r="1134">
      <c r="A1134" s="14">
        <v>45345.0</v>
      </c>
      <c r="B1134" s="15" t="s">
        <v>6202</v>
      </c>
      <c r="C1134" s="20" t="s">
        <v>6203</v>
      </c>
      <c r="D1134" s="16" t="s">
        <v>6204</v>
      </c>
      <c r="E1134" s="16" t="s">
        <v>3080</v>
      </c>
      <c r="F1134" s="16" t="s">
        <v>67</v>
      </c>
      <c r="G1134" s="16" t="s">
        <v>12</v>
      </c>
      <c r="H1134" s="18"/>
    </row>
    <row r="1135">
      <c r="A1135" s="14">
        <v>45345.0</v>
      </c>
      <c r="B1135" s="15" t="s">
        <v>6205</v>
      </c>
      <c r="C1135" s="20" t="s">
        <v>6206</v>
      </c>
      <c r="D1135" s="16" t="s">
        <v>6207</v>
      </c>
      <c r="E1135" s="16" t="s">
        <v>46</v>
      </c>
      <c r="F1135" s="16" t="s">
        <v>133</v>
      </c>
      <c r="G1135" s="16" t="s">
        <v>12</v>
      </c>
      <c r="H1135" s="18"/>
    </row>
    <row r="1136">
      <c r="A1136" s="14">
        <v>45345.0</v>
      </c>
      <c r="B1136" s="15" t="s">
        <v>6208</v>
      </c>
      <c r="C1136" s="20" t="s">
        <v>6209</v>
      </c>
      <c r="D1136" s="21" t="b">
        <v>1</v>
      </c>
      <c r="E1136" s="16" t="s">
        <v>4047</v>
      </c>
      <c r="F1136" s="16" t="s">
        <v>6210</v>
      </c>
      <c r="G1136" s="16" t="s">
        <v>12</v>
      </c>
      <c r="H1136" s="18"/>
    </row>
    <row r="1137">
      <c r="A1137" s="14">
        <v>45345.0</v>
      </c>
      <c r="B1137" s="15" t="s">
        <v>6208</v>
      </c>
      <c r="C1137" s="20" t="s">
        <v>6209</v>
      </c>
      <c r="D1137" s="21" t="b">
        <v>1</v>
      </c>
      <c r="E1137" s="16" t="s">
        <v>2844</v>
      </c>
      <c r="F1137" s="16" t="s">
        <v>6211</v>
      </c>
      <c r="G1137" s="16" t="s">
        <v>12</v>
      </c>
      <c r="H1137" s="18"/>
    </row>
    <row r="1138">
      <c r="A1138" s="14">
        <v>45345.0</v>
      </c>
      <c r="B1138" s="15" t="s">
        <v>6212</v>
      </c>
      <c r="C1138" s="20" t="s">
        <v>6213</v>
      </c>
      <c r="D1138" s="16" t="s">
        <v>4154</v>
      </c>
      <c r="E1138" s="16" t="s">
        <v>47</v>
      </c>
      <c r="F1138" s="16" t="s">
        <v>133</v>
      </c>
      <c r="G1138" s="16" t="s">
        <v>12</v>
      </c>
      <c r="H1138" s="18"/>
    </row>
    <row r="1139">
      <c r="A1139" s="14">
        <v>45345.0</v>
      </c>
      <c r="B1139" s="15" t="s">
        <v>6212</v>
      </c>
      <c r="C1139" s="20" t="s">
        <v>6213</v>
      </c>
      <c r="D1139" s="16" t="s">
        <v>4154</v>
      </c>
      <c r="E1139" s="16" t="s">
        <v>5061</v>
      </c>
      <c r="F1139" s="16" t="s">
        <v>1046</v>
      </c>
      <c r="G1139" s="16" t="s">
        <v>12</v>
      </c>
      <c r="H1139" s="18"/>
    </row>
    <row r="1140">
      <c r="A1140" s="14">
        <v>45345.0</v>
      </c>
      <c r="B1140" s="15" t="s">
        <v>6214</v>
      </c>
      <c r="C1140" s="20" t="s">
        <v>6215</v>
      </c>
      <c r="D1140" s="16" t="s">
        <v>4080</v>
      </c>
      <c r="E1140" s="16" t="s">
        <v>338</v>
      </c>
      <c r="F1140" s="16" t="s">
        <v>133</v>
      </c>
      <c r="G1140" s="16" t="s">
        <v>12</v>
      </c>
      <c r="H1140" s="18"/>
    </row>
    <row r="1141">
      <c r="A1141" s="14">
        <v>45345.0</v>
      </c>
      <c r="B1141" s="15" t="s">
        <v>6214</v>
      </c>
      <c r="C1141" s="20" t="s">
        <v>6215</v>
      </c>
      <c r="D1141" s="16" t="s">
        <v>4080</v>
      </c>
      <c r="E1141" s="16" t="s">
        <v>98</v>
      </c>
      <c r="F1141" s="16" t="s">
        <v>4033</v>
      </c>
      <c r="G1141" s="16" t="s">
        <v>12</v>
      </c>
      <c r="H1141" s="18"/>
    </row>
    <row r="1142">
      <c r="A1142" s="14">
        <v>45345.0</v>
      </c>
      <c r="B1142" s="15" t="s">
        <v>6214</v>
      </c>
      <c r="C1142" s="20" t="s">
        <v>6215</v>
      </c>
      <c r="D1142" s="16" t="s">
        <v>4080</v>
      </c>
      <c r="E1142" s="18"/>
      <c r="F1142" s="16" t="s">
        <v>6191</v>
      </c>
      <c r="G1142" s="16" t="s">
        <v>12</v>
      </c>
      <c r="H1142" s="16" t="s">
        <v>44</v>
      </c>
    </row>
    <row r="1143">
      <c r="A1143" s="14">
        <v>45345.0</v>
      </c>
      <c r="B1143" s="15" t="s">
        <v>6216</v>
      </c>
      <c r="C1143" s="20" t="s">
        <v>6217</v>
      </c>
      <c r="D1143" s="16" t="s">
        <v>1641</v>
      </c>
      <c r="E1143" s="16" t="s">
        <v>6218</v>
      </c>
      <c r="F1143" s="16" t="s">
        <v>6002</v>
      </c>
      <c r="G1143" s="16" t="s">
        <v>12</v>
      </c>
      <c r="H1143" s="18"/>
    </row>
    <row r="1144">
      <c r="A1144" s="14">
        <v>45345.0</v>
      </c>
      <c r="B1144" s="15" t="s">
        <v>6216</v>
      </c>
      <c r="C1144" s="20" t="s">
        <v>6217</v>
      </c>
      <c r="D1144" s="16" t="s">
        <v>1641</v>
      </c>
      <c r="E1144" s="16" t="s">
        <v>6219</v>
      </c>
      <c r="F1144" s="16" t="s">
        <v>1922</v>
      </c>
      <c r="G1144" s="16" t="s">
        <v>12</v>
      </c>
      <c r="H1144" s="18"/>
    </row>
    <row r="1145">
      <c r="A1145" s="14">
        <v>45345.0</v>
      </c>
      <c r="B1145" s="15" t="s">
        <v>6220</v>
      </c>
      <c r="C1145" s="20" t="s">
        <v>6221</v>
      </c>
      <c r="D1145" s="16" t="s">
        <v>4479</v>
      </c>
      <c r="E1145" s="16" t="s">
        <v>6222</v>
      </c>
      <c r="F1145" s="16" t="s">
        <v>5440</v>
      </c>
      <c r="G1145" s="16" t="s">
        <v>12</v>
      </c>
      <c r="H1145" s="18"/>
    </row>
    <row r="1146">
      <c r="A1146" s="14">
        <v>45345.0</v>
      </c>
      <c r="B1146" s="15" t="s">
        <v>6220</v>
      </c>
      <c r="C1146" s="20" t="s">
        <v>6221</v>
      </c>
      <c r="D1146" s="16" t="s">
        <v>4479</v>
      </c>
      <c r="E1146" s="16" t="s">
        <v>1780</v>
      </c>
      <c r="F1146" s="16" t="s">
        <v>63</v>
      </c>
      <c r="G1146" s="16" t="s">
        <v>12</v>
      </c>
      <c r="H1146" s="18"/>
    </row>
    <row r="1147">
      <c r="A1147" s="14">
        <v>45345.0</v>
      </c>
      <c r="B1147" s="15" t="s">
        <v>6223</v>
      </c>
      <c r="C1147" s="20" t="s">
        <v>6224</v>
      </c>
      <c r="D1147" s="16" t="s">
        <v>6225</v>
      </c>
      <c r="E1147" s="16" t="s">
        <v>352</v>
      </c>
      <c r="F1147" s="16" t="s">
        <v>67</v>
      </c>
      <c r="G1147" s="16" t="s">
        <v>12</v>
      </c>
      <c r="H1147" s="18"/>
    </row>
    <row r="1148">
      <c r="A1148" s="14">
        <v>45345.0</v>
      </c>
      <c r="B1148" s="15" t="s">
        <v>6223</v>
      </c>
      <c r="C1148" s="20" t="s">
        <v>6224</v>
      </c>
      <c r="D1148" s="16" t="s">
        <v>6225</v>
      </c>
      <c r="E1148" s="16" t="s">
        <v>46</v>
      </c>
      <c r="F1148" s="16" t="s">
        <v>133</v>
      </c>
      <c r="G1148" s="16" t="s">
        <v>12</v>
      </c>
      <c r="H1148" s="18"/>
    </row>
    <row r="1149">
      <c r="A1149" s="14">
        <v>45345.0</v>
      </c>
      <c r="B1149" s="15" t="s">
        <v>6223</v>
      </c>
      <c r="C1149" s="20" t="s">
        <v>6224</v>
      </c>
      <c r="D1149" s="16" t="s">
        <v>6225</v>
      </c>
      <c r="E1149" s="16" t="s">
        <v>959</v>
      </c>
      <c r="F1149" s="16" t="s">
        <v>300</v>
      </c>
      <c r="G1149" s="16" t="s">
        <v>12</v>
      </c>
      <c r="H1149" s="18"/>
    </row>
    <row r="1150">
      <c r="A1150" s="14">
        <v>45345.0</v>
      </c>
      <c r="B1150" s="15" t="s">
        <v>6226</v>
      </c>
      <c r="C1150" s="26" t="s">
        <v>6227</v>
      </c>
      <c r="D1150" s="16" t="s">
        <v>1452</v>
      </c>
      <c r="E1150" s="16" t="s">
        <v>47</v>
      </c>
      <c r="F1150" s="16" t="s">
        <v>171</v>
      </c>
      <c r="G1150" s="16" t="s">
        <v>12</v>
      </c>
      <c r="H1150" s="18"/>
    </row>
    <row r="1151">
      <c r="A1151" s="14">
        <v>45345.0</v>
      </c>
      <c r="B1151" s="15" t="s">
        <v>6226</v>
      </c>
      <c r="C1151" s="26" t="s">
        <v>6227</v>
      </c>
      <c r="D1151" s="16" t="s">
        <v>1452</v>
      </c>
      <c r="E1151" s="16" t="s">
        <v>98</v>
      </c>
      <c r="F1151" s="16" t="s">
        <v>4033</v>
      </c>
      <c r="G1151" s="16" t="s">
        <v>12</v>
      </c>
      <c r="H1151" s="18"/>
    </row>
    <row r="1152">
      <c r="A1152" s="14">
        <v>45345.0</v>
      </c>
      <c r="B1152" s="15" t="s">
        <v>6228</v>
      </c>
      <c r="C1152" s="20" t="s">
        <v>6229</v>
      </c>
      <c r="D1152" s="16" t="s">
        <v>896</v>
      </c>
      <c r="E1152" s="16" t="s">
        <v>47</v>
      </c>
      <c r="F1152" s="16" t="s">
        <v>133</v>
      </c>
      <c r="G1152" s="16" t="s">
        <v>12</v>
      </c>
      <c r="H1152" s="18"/>
    </row>
    <row r="1153">
      <c r="A1153" s="14">
        <v>45345.0</v>
      </c>
      <c r="B1153" s="15" t="s">
        <v>6230</v>
      </c>
      <c r="C1153" s="20" t="s">
        <v>6231</v>
      </c>
      <c r="D1153" s="16" t="s">
        <v>1058</v>
      </c>
      <c r="E1153" s="16" t="s">
        <v>47</v>
      </c>
      <c r="F1153" s="16" t="s">
        <v>133</v>
      </c>
      <c r="G1153" s="16" t="s">
        <v>12</v>
      </c>
      <c r="H1153" s="18"/>
    </row>
    <row r="1154">
      <c r="A1154" s="14">
        <v>45345.0</v>
      </c>
      <c r="B1154" s="15" t="s">
        <v>6232</v>
      </c>
      <c r="C1154" s="20" t="s">
        <v>6233</v>
      </c>
      <c r="D1154" s="16" t="s">
        <v>1058</v>
      </c>
      <c r="E1154" s="16" t="s">
        <v>959</v>
      </c>
      <c r="F1154" s="16" t="s">
        <v>3642</v>
      </c>
      <c r="G1154" s="16" t="s">
        <v>12</v>
      </c>
      <c r="H1154" s="18"/>
    </row>
    <row r="1155">
      <c r="A1155" s="14">
        <v>45345.0</v>
      </c>
      <c r="B1155" s="15" t="s">
        <v>6234</v>
      </c>
      <c r="C1155" s="20" t="s">
        <v>6235</v>
      </c>
      <c r="D1155" s="16" t="s">
        <v>6236</v>
      </c>
      <c r="E1155" s="16" t="s">
        <v>47</v>
      </c>
      <c r="F1155" s="16" t="s">
        <v>457</v>
      </c>
      <c r="G1155" s="16" t="s">
        <v>84</v>
      </c>
      <c r="H1155" s="18"/>
    </row>
    <row r="1156">
      <c r="A1156" s="14">
        <v>45345.0</v>
      </c>
      <c r="B1156" s="15" t="s">
        <v>6237</v>
      </c>
      <c r="C1156" s="20" t="s">
        <v>6238</v>
      </c>
      <c r="D1156" s="16" t="s">
        <v>4141</v>
      </c>
      <c r="E1156" s="16" t="s">
        <v>462</v>
      </c>
      <c r="F1156" s="16" t="s">
        <v>5012</v>
      </c>
      <c r="G1156" s="16" t="s">
        <v>12</v>
      </c>
      <c r="H1156" s="18"/>
    </row>
    <row r="1157">
      <c r="A1157" s="14">
        <v>45345.0</v>
      </c>
      <c r="B1157" s="15" t="s">
        <v>6237</v>
      </c>
      <c r="C1157" s="20" t="s">
        <v>6238</v>
      </c>
      <c r="D1157" s="16" t="s">
        <v>4141</v>
      </c>
      <c r="E1157" s="16" t="s">
        <v>46</v>
      </c>
      <c r="F1157" s="16" t="s">
        <v>133</v>
      </c>
      <c r="G1157" s="16" t="s">
        <v>12</v>
      </c>
      <c r="H1157" s="18"/>
    </row>
    <row r="1158">
      <c r="A1158" s="14">
        <v>45345.0</v>
      </c>
      <c r="B1158" s="15" t="s">
        <v>6237</v>
      </c>
      <c r="C1158" s="20" t="s">
        <v>6238</v>
      </c>
      <c r="D1158" s="16" t="s">
        <v>4141</v>
      </c>
      <c r="E1158" s="16" t="s">
        <v>6239</v>
      </c>
      <c r="F1158" s="16" t="s">
        <v>67</v>
      </c>
      <c r="G1158" s="16" t="s">
        <v>12</v>
      </c>
      <c r="H1158" s="18"/>
    </row>
    <row r="1159">
      <c r="A1159" s="14">
        <v>45345.0</v>
      </c>
      <c r="B1159" s="15" t="s">
        <v>6240</v>
      </c>
      <c r="C1159" s="20" t="s">
        <v>6241</v>
      </c>
      <c r="D1159" s="16" t="s">
        <v>4141</v>
      </c>
      <c r="E1159" s="16" t="s">
        <v>959</v>
      </c>
      <c r="F1159" s="16" t="s">
        <v>300</v>
      </c>
      <c r="G1159" s="16" t="s">
        <v>12</v>
      </c>
      <c r="H1159" s="18"/>
    </row>
    <row r="1160">
      <c r="A1160" s="14">
        <v>45345.0</v>
      </c>
      <c r="B1160" s="15" t="s">
        <v>6242</v>
      </c>
      <c r="C1160" s="20" t="s">
        <v>6243</v>
      </c>
      <c r="D1160" s="16" t="s">
        <v>5682</v>
      </c>
      <c r="E1160" s="16" t="s">
        <v>47</v>
      </c>
      <c r="F1160" s="16" t="s">
        <v>457</v>
      </c>
      <c r="G1160" s="16" t="s">
        <v>12</v>
      </c>
      <c r="H1160" s="18"/>
    </row>
    <row r="1161">
      <c r="A1161" s="14">
        <v>45348.0</v>
      </c>
      <c r="B1161" s="15" t="s">
        <v>6244</v>
      </c>
      <c r="C1161" s="20" t="s">
        <v>6245</v>
      </c>
      <c r="D1161" s="16" t="s">
        <v>4933</v>
      </c>
      <c r="E1161" s="16" t="s">
        <v>4047</v>
      </c>
      <c r="F1161" s="16" t="s">
        <v>1233</v>
      </c>
      <c r="G1161" s="16" t="s">
        <v>12</v>
      </c>
      <c r="H1161" s="18"/>
    </row>
    <row r="1162">
      <c r="A1162" s="14">
        <v>45348.0</v>
      </c>
      <c r="B1162" s="15" t="s">
        <v>6246</v>
      </c>
      <c r="C1162" s="20" t="s">
        <v>6247</v>
      </c>
      <c r="D1162" s="16" t="s">
        <v>4910</v>
      </c>
      <c r="E1162" s="16" t="s">
        <v>47</v>
      </c>
      <c r="F1162" s="16" t="s">
        <v>133</v>
      </c>
      <c r="G1162" s="16" t="s">
        <v>12</v>
      </c>
      <c r="H1162" s="18"/>
    </row>
    <row r="1163">
      <c r="A1163" s="14">
        <v>45348.0</v>
      </c>
      <c r="B1163" s="15" t="s">
        <v>6246</v>
      </c>
      <c r="C1163" s="20" t="s">
        <v>6247</v>
      </c>
      <c r="D1163" s="16" t="s">
        <v>4910</v>
      </c>
      <c r="E1163" s="16" t="s">
        <v>135</v>
      </c>
      <c r="F1163" s="16" t="s">
        <v>524</v>
      </c>
      <c r="G1163" s="16" t="s">
        <v>12</v>
      </c>
      <c r="H1163" s="18"/>
    </row>
    <row r="1164">
      <c r="A1164" s="14">
        <v>45348.0</v>
      </c>
      <c r="B1164" s="15" t="s">
        <v>6246</v>
      </c>
      <c r="C1164" s="20" t="s">
        <v>6247</v>
      </c>
      <c r="D1164" s="16" t="s">
        <v>4910</v>
      </c>
      <c r="E1164" s="16" t="s">
        <v>1766</v>
      </c>
      <c r="F1164" s="16" t="s">
        <v>4082</v>
      </c>
      <c r="G1164" s="16" t="s">
        <v>12</v>
      </c>
      <c r="H1164" s="18"/>
    </row>
    <row r="1165">
      <c r="A1165" s="14">
        <v>45349.0</v>
      </c>
      <c r="B1165" s="15" t="s">
        <v>6248</v>
      </c>
      <c r="C1165" s="20" t="s">
        <v>6249</v>
      </c>
      <c r="D1165" s="16" t="s">
        <v>5011</v>
      </c>
      <c r="E1165" s="16" t="s">
        <v>6250</v>
      </c>
      <c r="F1165" s="16" t="s">
        <v>4055</v>
      </c>
      <c r="G1165" s="16" t="s">
        <v>12</v>
      </c>
      <c r="H1165" s="18"/>
    </row>
    <row r="1166">
      <c r="A1166" s="14">
        <v>45349.0</v>
      </c>
      <c r="B1166" s="15" t="s">
        <v>6251</v>
      </c>
      <c r="C1166" s="20" t="s">
        <v>6252</v>
      </c>
      <c r="D1166" s="16" t="s">
        <v>4154</v>
      </c>
      <c r="E1166" s="16" t="s">
        <v>385</v>
      </c>
      <c r="F1166" s="16" t="s">
        <v>530</v>
      </c>
      <c r="G1166" s="16" t="s">
        <v>12</v>
      </c>
      <c r="H1166" s="18"/>
    </row>
    <row r="1167">
      <c r="A1167" s="14">
        <v>45349.0</v>
      </c>
      <c r="B1167" s="15" t="s">
        <v>6253</v>
      </c>
      <c r="C1167" s="20" t="s">
        <v>6254</v>
      </c>
      <c r="D1167" s="16" t="s">
        <v>1055</v>
      </c>
      <c r="E1167" s="16" t="s">
        <v>6255</v>
      </c>
      <c r="F1167" s="16" t="s">
        <v>530</v>
      </c>
      <c r="G1167" s="16" t="s">
        <v>12</v>
      </c>
      <c r="H1167" s="18"/>
    </row>
    <row r="1168">
      <c r="A1168" s="14">
        <v>45349.0</v>
      </c>
      <c r="B1168" s="15" t="s">
        <v>6256</v>
      </c>
      <c r="C1168" s="20" t="s">
        <v>6257</v>
      </c>
      <c r="D1168" s="16" t="s">
        <v>4479</v>
      </c>
      <c r="E1168" s="16" t="s">
        <v>959</v>
      </c>
      <c r="F1168" s="16" t="s">
        <v>300</v>
      </c>
      <c r="G1168" s="16" t="s">
        <v>12</v>
      </c>
      <c r="H1168" s="18"/>
    </row>
    <row r="1169">
      <c r="A1169" s="14">
        <v>45349.0</v>
      </c>
      <c r="B1169" s="15" t="s">
        <v>6258</v>
      </c>
      <c r="C1169" s="20" t="s">
        <v>6259</v>
      </c>
      <c r="D1169" s="16" t="s">
        <v>1452</v>
      </c>
      <c r="E1169" s="18"/>
      <c r="F1169" s="16" t="s">
        <v>2941</v>
      </c>
      <c r="G1169" s="16" t="s">
        <v>12</v>
      </c>
      <c r="H1169" s="16" t="s">
        <v>46</v>
      </c>
    </row>
    <row r="1170">
      <c r="A1170" s="14">
        <v>45349.0</v>
      </c>
      <c r="B1170" s="15" t="s">
        <v>6260</v>
      </c>
      <c r="C1170" s="20" t="s">
        <v>6261</v>
      </c>
      <c r="D1170" s="16" t="s">
        <v>4727</v>
      </c>
      <c r="E1170" s="16" t="s">
        <v>734</v>
      </c>
      <c r="F1170" s="16" t="s">
        <v>134</v>
      </c>
      <c r="G1170" s="16" t="s">
        <v>12</v>
      </c>
      <c r="H1170" s="18"/>
    </row>
    <row r="1171">
      <c r="A1171" s="14">
        <v>45349.0</v>
      </c>
      <c r="B1171" s="15" t="s">
        <v>6260</v>
      </c>
      <c r="C1171" s="20" t="s">
        <v>6261</v>
      </c>
      <c r="D1171" s="16" t="s">
        <v>4727</v>
      </c>
      <c r="E1171" s="16" t="s">
        <v>5434</v>
      </c>
      <c r="F1171" s="16" t="s">
        <v>530</v>
      </c>
      <c r="G1171" s="16" t="s">
        <v>12</v>
      </c>
      <c r="H1171" s="18"/>
    </row>
    <row r="1172">
      <c r="A1172" s="14">
        <v>45349.0</v>
      </c>
      <c r="B1172" s="15" t="s">
        <v>6260</v>
      </c>
      <c r="C1172" s="20" t="s">
        <v>6261</v>
      </c>
      <c r="D1172" s="16" t="s">
        <v>4727</v>
      </c>
      <c r="E1172" s="16" t="s">
        <v>46</v>
      </c>
      <c r="F1172" s="16" t="s">
        <v>6262</v>
      </c>
      <c r="G1172" s="16" t="s">
        <v>12</v>
      </c>
      <c r="H1172" s="18"/>
    </row>
    <row r="1173">
      <c r="A1173" s="14">
        <v>45349.0</v>
      </c>
      <c r="B1173" s="15" t="s">
        <v>6263</v>
      </c>
      <c r="C1173" s="20" t="s">
        <v>6264</v>
      </c>
      <c r="D1173" s="16" t="s">
        <v>4831</v>
      </c>
      <c r="E1173" s="16" t="s">
        <v>47</v>
      </c>
      <c r="F1173" s="16" t="s">
        <v>63</v>
      </c>
      <c r="G1173" s="16" t="s">
        <v>12</v>
      </c>
      <c r="H1173" s="18"/>
    </row>
    <row r="1174">
      <c r="A1174" s="14">
        <v>45349.0</v>
      </c>
      <c r="B1174" s="15" t="s">
        <v>6265</v>
      </c>
      <c r="C1174" s="20" t="s">
        <v>6266</v>
      </c>
      <c r="D1174" s="16" t="s">
        <v>4479</v>
      </c>
      <c r="E1174" s="16" t="s">
        <v>47</v>
      </c>
      <c r="F1174" s="16" t="s">
        <v>133</v>
      </c>
      <c r="G1174" s="16" t="s">
        <v>12</v>
      </c>
      <c r="H1174" s="18"/>
    </row>
    <row r="1175">
      <c r="A1175" s="14">
        <v>45349.0</v>
      </c>
      <c r="B1175" s="15" t="s">
        <v>6267</v>
      </c>
      <c r="C1175" s="20" t="s">
        <v>6268</v>
      </c>
      <c r="D1175" s="16" t="s">
        <v>4251</v>
      </c>
      <c r="E1175" s="16" t="s">
        <v>47</v>
      </c>
      <c r="F1175" s="16" t="s">
        <v>133</v>
      </c>
      <c r="G1175" s="16" t="s">
        <v>12</v>
      </c>
      <c r="H1175" s="18"/>
    </row>
    <row r="1176">
      <c r="A1176" s="14">
        <v>45349.0</v>
      </c>
      <c r="B1176" s="15" t="s">
        <v>6269</v>
      </c>
      <c r="C1176" s="20" t="s">
        <v>6270</v>
      </c>
      <c r="D1176" s="16" t="s">
        <v>6271</v>
      </c>
      <c r="E1176" s="16" t="s">
        <v>953</v>
      </c>
      <c r="F1176" s="16" t="s">
        <v>6272</v>
      </c>
      <c r="G1176" s="16" t="s">
        <v>12</v>
      </c>
      <c r="H1176" s="18"/>
    </row>
    <row r="1177">
      <c r="A1177" s="14">
        <v>45349.0</v>
      </c>
      <c r="B1177" s="15" t="s">
        <v>6273</v>
      </c>
      <c r="C1177" s="20" t="s">
        <v>6274</v>
      </c>
      <c r="D1177" s="16" t="s">
        <v>4108</v>
      </c>
      <c r="E1177" s="16" t="s">
        <v>46</v>
      </c>
      <c r="F1177" s="16" t="s">
        <v>133</v>
      </c>
      <c r="G1177" s="16" t="s">
        <v>12</v>
      </c>
      <c r="H1177" s="18"/>
    </row>
    <row r="1178">
      <c r="A1178" s="14">
        <v>45349.0</v>
      </c>
      <c r="B1178" s="15" t="s">
        <v>6275</v>
      </c>
      <c r="C1178" s="20" t="s">
        <v>6276</v>
      </c>
      <c r="D1178" s="16" t="s">
        <v>1058</v>
      </c>
      <c r="E1178" s="16" t="s">
        <v>279</v>
      </c>
      <c r="F1178" s="16" t="s">
        <v>299</v>
      </c>
      <c r="G1178" s="16" t="s">
        <v>12</v>
      </c>
      <c r="H1178" s="18"/>
    </row>
    <row r="1179">
      <c r="A1179" s="14">
        <v>45349.0</v>
      </c>
      <c r="B1179" s="15" t="s">
        <v>6277</v>
      </c>
      <c r="C1179" s="20" t="s">
        <v>6278</v>
      </c>
      <c r="D1179" s="16" t="s">
        <v>5682</v>
      </c>
      <c r="E1179" s="16" t="s">
        <v>4996</v>
      </c>
      <c r="F1179" s="16" t="s">
        <v>34</v>
      </c>
      <c r="G1179" s="16" t="s">
        <v>84</v>
      </c>
      <c r="H1179" s="18"/>
    </row>
    <row r="1180">
      <c r="A1180" s="14">
        <v>45349.0</v>
      </c>
      <c r="B1180" s="15" t="s">
        <v>6279</v>
      </c>
      <c r="C1180" s="20" t="s">
        <v>6280</v>
      </c>
      <c r="D1180" s="16" t="s">
        <v>896</v>
      </c>
      <c r="E1180" s="16" t="s">
        <v>98</v>
      </c>
      <c r="F1180" s="16" t="s">
        <v>4362</v>
      </c>
      <c r="G1180" s="16" t="s">
        <v>12</v>
      </c>
      <c r="H1180" s="18"/>
    </row>
    <row r="1181">
      <c r="A1181" s="14">
        <v>45349.0</v>
      </c>
      <c r="B1181" s="15" t="s">
        <v>6279</v>
      </c>
      <c r="C1181" s="20" t="s">
        <v>6280</v>
      </c>
      <c r="D1181" s="16" t="s">
        <v>896</v>
      </c>
      <c r="E1181" s="16" t="s">
        <v>47</v>
      </c>
      <c r="F1181" s="16" t="s">
        <v>4576</v>
      </c>
      <c r="G1181" s="16" t="s">
        <v>12</v>
      </c>
      <c r="H1181" s="18"/>
    </row>
    <row r="1182">
      <c r="A1182" s="14">
        <v>45349.0</v>
      </c>
      <c r="B1182" s="15" t="s">
        <v>6279</v>
      </c>
      <c r="C1182" s="20" t="s">
        <v>6280</v>
      </c>
      <c r="D1182" s="16" t="s">
        <v>896</v>
      </c>
      <c r="E1182" s="16" t="s">
        <v>1032</v>
      </c>
      <c r="F1182" s="16" t="s">
        <v>4335</v>
      </c>
      <c r="G1182" s="16" t="s">
        <v>12</v>
      </c>
      <c r="H1182" s="18"/>
    </row>
    <row r="1183">
      <c r="A1183" s="14">
        <v>45349.0</v>
      </c>
      <c r="B1183" s="15" t="s">
        <v>6281</v>
      </c>
      <c r="C1183" s="20" t="s">
        <v>6282</v>
      </c>
      <c r="D1183" s="16" t="s">
        <v>6283</v>
      </c>
      <c r="E1183" s="16" t="s">
        <v>6284</v>
      </c>
      <c r="F1183" s="16" t="s">
        <v>133</v>
      </c>
      <c r="G1183" s="16" t="s">
        <v>12</v>
      </c>
      <c r="H1183" s="18"/>
    </row>
    <row r="1184">
      <c r="A1184" s="14">
        <v>45349.0</v>
      </c>
      <c r="B1184" s="15" t="s">
        <v>6285</v>
      </c>
      <c r="C1184" s="20" t="s">
        <v>6286</v>
      </c>
      <c r="D1184" s="16" t="s">
        <v>258</v>
      </c>
      <c r="E1184" s="16" t="s">
        <v>1766</v>
      </c>
      <c r="F1184" s="16" t="s">
        <v>83</v>
      </c>
      <c r="G1184" s="16" t="s">
        <v>84</v>
      </c>
      <c r="H1184" s="18"/>
    </row>
    <row r="1185">
      <c r="A1185" s="14">
        <v>45349.0</v>
      </c>
      <c r="B1185" s="15" t="s">
        <v>6285</v>
      </c>
      <c r="C1185" s="20" t="s">
        <v>6286</v>
      </c>
      <c r="D1185" s="16" t="s">
        <v>258</v>
      </c>
      <c r="E1185" s="16" t="s">
        <v>426</v>
      </c>
      <c r="F1185" s="16" t="s">
        <v>5218</v>
      </c>
      <c r="G1185" s="16" t="s">
        <v>84</v>
      </c>
      <c r="H1185" s="18"/>
    </row>
    <row r="1186">
      <c r="A1186" s="14">
        <v>45349.0</v>
      </c>
      <c r="B1186" s="15" t="s">
        <v>6287</v>
      </c>
      <c r="C1186" s="20" t="s">
        <v>6288</v>
      </c>
      <c r="D1186" s="16" t="s">
        <v>1056</v>
      </c>
      <c r="E1186" s="16" t="s">
        <v>47</v>
      </c>
      <c r="F1186" s="16" t="s">
        <v>133</v>
      </c>
      <c r="G1186" s="16" t="s">
        <v>12</v>
      </c>
      <c r="H1186" s="18"/>
    </row>
    <row r="1187">
      <c r="A1187" s="14">
        <v>45349.0</v>
      </c>
      <c r="B1187" s="15" t="s">
        <v>6287</v>
      </c>
      <c r="C1187" s="20" t="s">
        <v>6288</v>
      </c>
      <c r="D1187" s="16" t="s">
        <v>1056</v>
      </c>
      <c r="E1187" s="16" t="s">
        <v>519</v>
      </c>
      <c r="F1187" s="16" t="s">
        <v>6289</v>
      </c>
      <c r="G1187" s="16" t="s">
        <v>12</v>
      </c>
      <c r="H1187" s="18"/>
    </row>
    <row r="1188">
      <c r="A1188" s="14">
        <v>45349.0</v>
      </c>
      <c r="B1188" s="15" t="s">
        <v>6290</v>
      </c>
      <c r="C1188" s="20" t="s">
        <v>6291</v>
      </c>
      <c r="D1188" s="16" t="s">
        <v>165</v>
      </c>
      <c r="E1188" s="16" t="s">
        <v>47</v>
      </c>
      <c r="F1188" s="16" t="s">
        <v>63</v>
      </c>
      <c r="G1188" s="16" t="s">
        <v>12</v>
      </c>
      <c r="H1188" s="18"/>
    </row>
    <row r="1189">
      <c r="A1189" s="14">
        <v>45349.0</v>
      </c>
      <c r="B1189" s="15" t="s">
        <v>6292</v>
      </c>
      <c r="C1189" s="20" t="s">
        <v>6293</v>
      </c>
      <c r="D1189" s="16" t="s">
        <v>4075</v>
      </c>
      <c r="E1189" s="16" t="s">
        <v>6294</v>
      </c>
      <c r="F1189" s="16" t="s">
        <v>6295</v>
      </c>
      <c r="G1189" s="16" t="s">
        <v>12</v>
      </c>
      <c r="H1189" s="18"/>
    </row>
    <row r="1190">
      <c r="A1190" s="14">
        <v>45349.0</v>
      </c>
      <c r="B1190" s="15" t="s">
        <v>6296</v>
      </c>
      <c r="C1190" s="20" t="s">
        <v>6297</v>
      </c>
      <c r="D1190" s="16" t="s">
        <v>4141</v>
      </c>
      <c r="E1190" s="16" t="s">
        <v>2226</v>
      </c>
      <c r="F1190" s="16" t="s">
        <v>5155</v>
      </c>
      <c r="G1190" s="16" t="s">
        <v>12</v>
      </c>
      <c r="H1190" s="18"/>
    </row>
    <row r="1191">
      <c r="A1191" s="14">
        <v>45349.0</v>
      </c>
      <c r="B1191" s="15" t="s">
        <v>6298</v>
      </c>
      <c r="C1191" s="20" t="s">
        <v>6299</v>
      </c>
      <c r="D1191" s="16" t="s">
        <v>876</v>
      </c>
      <c r="E1191" s="16" t="s">
        <v>1020</v>
      </c>
      <c r="F1191" s="16" t="s">
        <v>6300</v>
      </c>
      <c r="G1191" s="16" t="s">
        <v>12</v>
      </c>
      <c r="H1191" s="18"/>
    </row>
    <row r="1192">
      <c r="A1192" s="14">
        <v>45349.0</v>
      </c>
      <c r="B1192" s="15" t="s">
        <v>6298</v>
      </c>
      <c r="C1192" s="20" t="s">
        <v>6299</v>
      </c>
      <c r="D1192" s="16" t="s">
        <v>876</v>
      </c>
      <c r="E1192" s="16" t="s">
        <v>5748</v>
      </c>
      <c r="F1192" s="16" t="s">
        <v>4946</v>
      </c>
      <c r="G1192" s="16" t="s">
        <v>12</v>
      </c>
      <c r="H1192" s="18"/>
    </row>
    <row r="1193">
      <c r="A1193" s="14">
        <v>45349.0</v>
      </c>
      <c r="B1193" s="15" t="s">
        <v>6298</v>
      </c>
      <c r="C1193" s="20" t="s">
        <v>6299</v>
      </c>
      <c r="D1193" s="16" t="s">
        <v>876</v>
      </c>
      <c r="E1193" s="16" t="s">
        <v>1377</v>
      </c>
      <c r="F1193" s="16" t="s">
        <v>299</v>
      </c>
      <c r="G1193" s="16" t="s">
        <v>12</v>
      </c>
      <c r="H1193" s="18"/>
    </row>
    <row r="1194">
      <c r="A1194" s="14">
        <v>45349.0</v>
      </c>
      <c r="B1194" s="15" t="s">
        <v>6301</v>
      </c>
      <c r="C1194" s="20" t="s">
        <v>6302</v>
      </c>
      <c r="D1194" s="16" t="s">
        <v>6236</v>
      </c>
      <c r="E1194" s="16" t="s">
        <v>47</v>
      </c>
      <c r="F1194" s="16" t="s">
        <v>2701</v>
      </c>
      <c r="G1194" s="16" t="s">
        <v>84</v>
      </c>
      <c r="H1194" s="18"/>
    </row>
    <row r="1195">
      <c r="A1195" s="14">
        <v>45349.0</v>
      </c>
      <c r="B1195" s="15" t="s">
        <v>6303</v>
      </c>
      <c r="C1195" s="20" t="s">
        <v>6304</v>
      </c>
      <c r="D1195" s="16" t="s">
        <v>6305</v>
      </c>
      <c r="E1195" s="16" t="s">
        <v>47</v>
      </c>
      <c r="F1195" s="16" t="s">
        <v>31</v>
      </c>
      <c r="G1195" s="16" t="s">
        <v>12</v>
      </c>
      <c r="H1195" s="18"/>
    </row>
    <row r="1196">
      <c r="A1196" s="14">
        <v>45349.0</v>
      </c>
      <c r="B1196" s="15" t="s">
        <v>6306</v>
      </c>
      <c r="C1196" s="20" t="s">
        <v>6307</v>
      </c>
      <c r="D1196" s="16" t="s">
        <v>5682</v>
      </c>
      <c r="E1196" s="16" t="s">
        <v>4047</v>
      </c>
      <c r="F1196" s="16" t="s">
        <v>1185</v>
      </c>
      <c r="G1196" s="16" t="s">
        <v>12</v>
      </c>
      <c r="H1196" s="18"/>
    </row>
    <row r="1197">
      <c r="A1197" s="14">
        <v>45349.0</v>
      </c>
      <c r="B1197" s="15" t="s">
        <v>6306</v>
      </c>
      <c r="C1197" s="20" t="s">
        <v>6307</v>
      </c>
      <c r="D1197" s="16" t="s">
        <v>5682</v>
      </c>
      <c r="E1197" s="16" t="s">
        <v>6308</v>
      </c>
      <c r="F1197" s="16" t="s">
        <v>70</v>
      </c>
      <c r="G1197" s="16" t="s">
        <v>12</v>
      </c>
      <c r="H1197" s="18"/>
    </row>
    <row r="1198">
      <c r="A1198" s="14">
        <v>45349.0</v>
      </c>
      <c r="B1198" s="15" t="s">
        <v>6309</v>
      </c>
      <c r="C1198" s="20" t="s">
        <v>6310</v>
      </c>
      <c r="D1198" s="16" t="s">
        <v>4061</v>
      </c>
      <c r="E1198" s="16" t="s">
        <v>47</v>
      </c>
      <c r="F1198" s="16" t="s">
        <v>63</v>
      </c>
      <c r="G1198" s="16" t="s">
        <v>12</v>
      </c>
      <c r="H1198" s="18"/>
    </row>
    <row r="1199">
      <c r="A1199" s="14">
        <v>45349.0</v>
      </c>
      <c r="B1199" s="15" t="s">
        <v>6309</v>
      </c>
      <c r="C1199" s="20" t="s">
        <v>6310</v>
      </c>
      <c r="D1199" s="16" t="s">
        <v>4061</v>
      </c>
      <c r="E1199" s="16" t="s">
        <v>46</v>
      </c>
      <c r="F1199" s="16" t="s">
        <v>133</v>
      </c>
      <c r="G1199" s="16" t="s">
        <v>12</v>
      </c>
      <c r="H1199" s="18"/>
    </row>
    <row r="1200">
      <c r="A1200" s="14">
        <v>45349.0</v>
      </c>
      <c r="B1200" s="15" t="s">
        <v>6311</v>
      </c>
      <c r="C1200" s="26" t="s">
        <v>6312</v>
      </c>
      <c r="D1200" s="16" t="s">
        <v>4709</v>
      </c>
      <c r="E1200" s="16" t="s">
        <v>47</v>
      </c>
      <c r="F1200" s="16" t="s">
        <v>3104</v>
      </c>
      <c r="G1200" s="16" t="s">
        <v>12</v>
      </c>
      <c r="H1200" s="18"/>
    </row>
    <row r="1201">
      <c r="A1201" s="14">
        <v>45349.0</v>
      </c>
      <c r="B1201" s="15" t="s">
        <v>6311</v>
      </c>
      <c r="C1201" s="26" t="s">
        <v>6312</v>
      </c>
      <c r="D1201" s="16" t="s">
        <v>4709</v>
      </c>
      <c r="E1201" s="16" t="s">
        <v>2919</v>
      </c>
      <c r="F1201" s="16" t="s">
        <v>6313</v>
      </c>
      <c r="G1201" s="16" t="s">
        <v>12</v>
      </c>
      <c r="H1201" s="18"/>
    </row>
    <row r="1202">
      <c r="A1202" s="14">
        <v>45349.0</v>
      </c>
      <c r="B1202" s="15" t="s">
        <v>6311</v>
      </c>
      <c r="C1202" s="26" t="s">
        <v>6312</v>
      </c>
      <c r="D1202" s="16" t="s">
        <v>4709</v>
      </c>
      <c r="E1202" s="16" t="s">
        <v>2907</v>
      </c>
      <c r="F1202" s="16" t="s">
        <v>31</v>
      </c>
      <c r="G1202" s="16" t="s">
        <v>12</v>
      </c>
      <c r="H1202" s="18"/>
    </row>
    <row r="1203">
      <c r="A1203" s="14">
        <v>45349.0</v>
      </c>
      <c r="B1203" s="15" t="s">
        <v>6314</v>
      </c>
      <c r="C1203" s="20" t="s">
        <v>6315</v>
      </c>
      <c r="D1203" s="16" t="s">
        <v>4274</v>
      </c>
      <c r="E1203" s="16" t="s">
        <v>4233</v>
      </c>
      <c r="F1203" s="16" t="s">
        <v>4731</v>
      </c>
      <c r="G1203" s="16" t="s">
        <v>12</v>
      </c>
      <c r="H1203" s="18"/>
    </row>
    <row r="1204">
      <c r="A1204" s="14">
        <v>45349.0</v>
      </c>
      <c r="B1204" s="15" t="s">
        <v>6314</v>
      </c>
      <c r="C1204" s="20" t="s">
        <v>6315</v>
      </c>
      <c r="D1204" s="16" t="s">
        <v>4274</v>
      </c>
      <c r="E1204" s="16" t="s">
        <v>279</v>
      </c>
      <c r="F1204" s="16" t="s">
        <v>299</v>
      </c>
      <c r="G1204" s="16" t="s">
        <v>12</v>
      </c>
      <c r="H1204" s="18"/>
    </row>
    <row r="1205">
      <c r="A1205" s="14">
        <v>45349.0</v>
      </c>
      <c r="B1205" s="15" t="s">
        <v>6316</v>
      </c>
      <c r="C1205" s="20" t="s">
        <v>6317</v>
      </c>
      <c r="D1205" s="16" t="s">
        <v>167</v>
      </c>
      <c r="E1205" s="16" t="s">
        <v>46</v>
      </c>
      <c r="F1205" s="16" t="s">
        <v>133</v>
      </c>
      <c r="G1205" s="16" t="s">
        <v>12</v>
      </c>
      <c r="H1205" s="18"/>
    </row>
    <row r="1206">
      <c r="A1206" s="14">
        <v>45349.0</v>
      </c>
      <c r="B1206" s="15" t="s">
        <v>6318</v>
      </c>
      <c r="C1206" s="20" t="s">
        <v>6319</v>
      </c>
      <c r="D1206" s="16" t="s">
        <v>4508</v>
      </c>
      <c r="E1206" s="16" t="s">
        <v>46</v>
      </c>
      <c r="F1206" s="16" t="s">
        <v>133</v>
      </c>
      <c r="G1206" s="16" t="s">
        <v>12</v>
      </c>
      <c r="H1206" s="18"/>
    </row>
    <row r="1207">
      <c r="A1207" s="14">
        <v>45349.0</v>
      </c>
      <c r="B1207" s="15" t="s">
        <v>6320</v>
      </c>
      <c r="C1207" s="20" t="s">
        <v>6321</v>
      </c>
      <c r="D1207" s="16" t="s">
        <v>3277</v>
      </c>
      <c r="E1207" s="16" t="s">
        <v>959</v>
      </c>
      <c r="F1207" s="16" t="s">
        <v>300</v>
      </c>
      <c r="G1207" s="16" t="s">
        <v>12</v>
      </c>
      <c r="H1207" s="18"/>
    </row>
    <row r="1208">
      <c r="A1208" s="14">
        <v>45349.0</v>
      </c>
      <c r="B1208" s="15" t="s">
        <v>6322</v>
      </c>
      <c r="C1208" s="20" t="s">
        <v>6323</v>
      </c>
      <c r="D1208" s="16" t="s">
        <v>4025</v>
      </c>
      <c r="E1208" s="16" t="s">
        <v>47</v>
      </c>
      <c r="F1208" s="16" t="s">
        <v>457</v>
      </c>
      <c r="G1208" s="16" t="s">
        <v>84</v>
      </c>
      <c r="H1208" s="18"/>
    </row>
    <row r="1209">
      <c r="A1209" s="14">
        <v>45349.0</v>
      </c>
      <c r="B1209" s="15" t="s">
        <v>6324</v>
      </c>
      <c r="C1209" s="20" t="s">
        <v>6325</v>
      </c>
      <c r="D1209" s="16" t="s">
        <v>87</v>
      </c>
      <c r="E1209" s="16" t="s">
        <v>47</v>
      </c>
      <c r="F1209" s="16" t="s">
        <v>457</v>
      </c>
      <c r="G1209" s="16" t="s">
        <v>84</v>
      </c>
      <c r="H1209" s="18"/>
    </row>
    <row r="1210">
      <c r="A1210" s="14">
        <v>45349.0</v>
      </c>
      <c r="B1210" s="15" t="s">
        <v>6324</v>
      </c>
      <c r="C1210" s="20" t="s">
        <v>6325</v>
      </c>
      <c r="D1210" s="16" t="s">
        <v>87</v>
      </c>
      <c r="E1210" s="16" t="s">
        <v>6326</v>
      </c>
      <c r="F1210" s="16" t="s">
        <v>1233</v>
      </c>
      <c r="G1210" s="16" t="s">
        <v>84</v>
      </c>
      <c r="H1210" s="18"/>
    </row>
    <row r="1211">
      <c r="A1211" s="14">
        <v>45349.0</v>
      </c>
      <c r="B1211" s="15" t="s">
        <v>6327</v>
      </c>
      <c r="C1211" s="20" t="s">
        <v>6328</v>
      </c>
      <c r="D1211" s="16" t="s">
        <v>4268</v>
      </c>
      <c r="E1211" s="16" t="s">
        <v>47</v>
      </c>
      <c r="F1211" s="16" t="s">
        <v>457</v>
      </c>
      <c r="G1211" s="16" t="s">
        <v>84</v>
      </c>
      <c r="H1211" s="18"/>
    </row>
    <row r="1212">
      <c r="A1212" s="14">
        <v>45349.0</v>
      </c>
      <c r="B1212" s="15" t="s">
        <v>6329</v>
      </c>
      <c r="C1212" s="20" t="s">
        <v>6330</v>
      </c>
      <c r="D1212" s="16" t="s">
        <v>856</v>
      </c>
      <c r="E1212" s="16" t="s">
        <v>47</v>
      </c>
      <c r="F1212" s="16" t="s">
        <v>31</v>
      </c>
      <c r="G1212" s="16" t="s">
        <v>12</v>
      </c>
      <c r="H1212" s="18"/>
    </row>
    <row r="1213">
      <c r="A1213" s="14">
        <v>45349.0</v>
      </c>
      <c r="B1213" s="15" t="s">
        <v>6329</v>
      </c>
      <c r="C1213" s="20" t="s">
        <v>6330</v>
      </c>
      <c r="D1213" s="16" t="s">
        <v>856</v>
      </c>
      <c r="E1213" s="16" t="s">
        <v>47</v>
      </c>
      <c r="F1213" s="16" t="s">
        <v>5155</v>
      </c>
      <c r="G1213" s="16" t="s">
        <v>12</v>
      </c>
      <c r="H1213" s="18"/>
    </row>
    <row r="1214">
      <c r="A1214" s="14">
        <v>45349.0</v>
      </c>
      <c r="B1214" s="15" t="s">
        <v>6331</v>
      </c>
      <c r="C1214" s="20" t="s">
        <v>6332</v>
      </c>
      <c r="D1214" s="16" t="s">
        <v>4359</v>
      </c>
      <c r="E1214" s="16" t="s">
        <v>47</v>
      </c>
      <c r="F1214" s="16" t="s">
        <v>457</v>
      </c>
      <c r="G1214" s="16" t="s">
        <v>84</v>
      </c>
      <c r="H1214" s="18"/>
    </row>
    <row r="1215">
      <c r="A1215" s="14">
        <v>45350.0</v>
      </c>
      <c r="B1215" s="15" t="s">
        <v>6333</v>
      </c>
      <c r="C1215" s="20" t="s">
        <v>6334</v>
      </c>
      <c r="D1215" s="16" t="s">
        <v>4268</v>
      </c>
      <c r="E1215" s="18"/>
      <c r="F1215" s="16" t="s">
        <v>3104</v>
      </c>
      <c r="G1215" s="16" t="s">
        <v>12</v>
      </c>
      <c r="H1215" s="16" t="s">
        <v>44</v>
      </c>
    </row>
    <row r="1216">
      <c r="A1216" s="14">
        <v>45350.0</v>
      </c>
      <c r="B1216" s="15" t="s">
        <v>6333</v>
      </c>
      <c r="C1216" s="20" t="s">
        <v>6334</v>
      </c>
      <c r="D1216" s="16" t="s">
        <v>4268</v>
      </c>
      <c r="E1216" s="16" t="s">
        <v>6335</v>
      </c>
      <c r="F1216" s="16" t="s">
        <v>161</v>
      </c>
      <c r="G1216" s="16" t="s">
        <v>12</v>
      </c>
      <c r="H1216" s="18"/>
    </row>
    <row r="1217">
      <c r="A1217" s="14">
        <v>45350.0</v>
      </c>
      <c r="B1217" s="15" t="s">
        <v>6336</v>
      </c>
      <c r="C1217" s="17" t="s">
        <v>6337</v>
      </c>
      <c r="D1217" s="16" t="s">
        <v>5898</v>
      </c>
      <c r="E1217" s="16" t="s">
        <v>4945</v>
      </c>
      <c r="F1217" s="16" t="s">
        <v>6338</v>
      </c>
      <c r="G1217" s="16" t="s">
        <v>12</v>
      </c>
      <c r="H1217" s="18"/>
    </row>
    <row r="1218">
      <c r="A1218" s="14">
        <v>45350.0</v>
      </c>
      <c r="B1218" s="15" t="s">
        <v>6339</v>
      </c>
      <c r="C1218" s="17" t="s">
        <v>6340</v>
      </c>
      <c r="D1218" s="16" t="s">
        <v>4435</v>
      </c>
      <c r="E1218" s="18"/>
      <c r="F1218" s="16" t="s">
        <v>134</v>
      </c>
      <c r="G1218" s="16" t="s">
        <v>12</v>
      </c>
      <c r="H1218" s="16" t="s">
        <v>46</v>
      </c>
    </row>
    <row r="1219">
      <c r="A1219" s="14">
        <v>45350.0</v>
      </c>
      <c r="B1219" s="15" t="s">
        <v>6339</v>
      </c>
      <c r="C1219" s="17" t="s">
        <v>6340</v>
      </c>
      <c r="D1219" s="16" t="s">
        <v>4435</v>
      </c>
      <c r="E1219" s="18"/>
      <c r="F1219" s="16" t="s">
        <v>171</v>
      </c>
      <c r="G1219" s="16" t="s">
        <v>12</v>
      </c>
      <c r="H1219" s="16" t="s">
        <v>46</v>
      </c>
    </row>
    <row r="1220">
      <c r="A1220" s="14">
        <v>45350.0</v>
      </c>
      <c r="B1220" s="15" t="s">
        <v>6341</v>
      </c>
      <c r="C1220" s="17" t="s">
        <v>6342</v>
      </c>
      <c r="D1220" s="16" t="s">
        <v>4218</v>
      </c>
      <c r="E1220" s="18"/>
      <c r="F1220" s="16" t="s">
        <v>5515</v>
      </c>
      <c r="G1220" s="16" t="s">
        <v>12</v>
      </c>
      <c r="H1220" s="16" t="s">
        <v>47</v>
      </c>
    </row>
    <row r="1221">
      <c r="A1221" s="14">
        <v>45350.0</v>
      </c>
      <c r="B1221" s="15" t="s">
        <v>6343</v>
      </c>
      <c r="C1221" s="17" t="s">
        <v>6344</v>
      </c>
      <c r="D1221" s="16" t="s">
        <v>6345</v>
      </c>
      <c r="E1221" s="16" t="s">
        <v>47</v>
      </c>
      <c r="F1221" s="16" t="s">
        <v>5381</v>
      </c>
      <c r="G1221" s="16" t="s">
        <v>12</v>
      </c>
      <c r="H1221" s="18"/>
    </row>
    <row r="1222">
      <c r="A1222" s="14">
        <v>45350.0</v>
      </c>
      <c r="B1222" s="15" t="s">
        <v>6346</v>
      </c>
      <c r="C1222" s="17" t="s">
        <v>6347</v>
      </c>
      <c r="D1222" s="16" t="s">
        <v>6348</v>
      </c>
      <c r="E1222" s="18"/>
      <c r="F1222" s="16" t="s">
        <v>6349</v>
      </c>
      <c r="G1222" s="16" t="s">
        <v>12</v>
      </c>
      <c r="H1222" s="16" t="s">
        <v>44</v>
      </c>
    </row>
    <row r="1223">
      <c r="A1223" s="14">
        <v>45350.0</v>
      </c>
      <c r="B1223" s="15" t="s">
        <v>6346</v>
      </c>
      <c r="C1223" s="17" t="s">
        <v>6347</v>
      </c>
      <c r="D1223" s="16" t="s">
        <v>6348</v>
      </c>
      <c r="E1223" s="16" t="s">
        <v>85</v>
      </c>
      <c r="F1223" s="16" t="s">
        <v>6350</v>
      </c>
      <c r="G1223" s="16" t="s">
        <v>12</v>
      </c>
      <c r="H1223" s="18"/>
    </row>
    <row r="1224">
      <c r="A1224" s="14">
        <v>45350.0</v>
      </c>
      <c r="B1224" s="15" t="s">
        <v>6351</v>
      </c>
      <c r="C1224" s="17" t="s">
        <v>6352</v>
      </c>
      <c r="D1224" s="16" t="s">
        <v>1057</v>
      </c>
      <c r="E1224" s="16" t="s">
        <v>47</v>
      </c>
      <c r="F1224" s="16" t="s">
        <v>133</v>
      </c>
      <c r="G1224" s="16" t="s">
        <v>12</v>
      </c>
      <c r="H1224" s="18"/>
    </row>
    <row r="1225">
      <c r="A1225" s="14">
        <v>45350.0</v>
      </c>
      <c r="B1225" s="15" t="s">
        <v>6353</v>
      </c>
      <c r="C1225" s="17" t="s">
        <v>6354</v>
      </c>
      <c r="D1225" s="16" t="s">
        <v>87</v>
      </c>
      <c r="E1225" s="16" t="s">
        <v>98</v>
      </c>
      <c r="F1225" s="16" t="s">
        <v>4837</v>
      </c>
      <c r="G1225" s="16" t="s">
        <v>84</v>
      </c>
      <c r="H1225" s="18"/>
    </row>
    <row r="1226">
      <c r="A1226" s="14">
        <v>45350.0</v>
      </c>
      <c r="B1226" s="15" t="s">
        <v>6353</v>
      </c>
      <c r="C1226" s="17" t="s">
        <v>6354</v>
      </c>
      <c r="D1226" s="16" t="s">
        <v>87</v>
      </c>
      <c r="E1226" s="16" t="s">
        <v>47</v>
      </c>
      <c r="F1226" s="16" t="s">
        <v>4572</v>
      </c>
      <c r="G1226" s="16" t="s">
        <v>84</v>
      </c>
      <c r="H1226" s="18"/>
    </row>
    <row r="1227">
      <c r="A1227" s="14">
        <v>45350.0</v>
      </c>
      <c r="B1227" s="15" t="s">
        <v>6355</v>
      </c>
      <c r="C1227" s="17" t="s">
        <v>6356</v>
      </c>
      <c r="D1227" s="16" t="s">
        <v>4479</v>
      </c>
      <c r="E1227" s="16" t="s">
        <v>46</v>
      </c>
      <c r="F1227" s="16" t="s">
        <v>6357</v>
      </c>
      <c r="G1227" s="16" t="s">
        <v>12</v>
      </c>
      <c r="H1227" s="18"/>
    </row>
    <row r="1228">
      <c r="A1228" s="14">
        <v>45350.0</v>
      </c>
      <c r="B1228" s="15" t="s">
        <v>6358</v>
      </c>
      <c r="C1228" s="17" t="s">
        <v>6359</v>
      </c>
      <c r="D1228" s="16" t="s">
        <v>4137</v>
      </c>
      <c r="E1228" s="16" t="s">
        <v>6360</v>
      </c>
      <c r="F1228" s="16" t="s">
        <v>63</v>
      </c>
      <c r="G1228" s="16" t="s">
        <v>12</v>
      </c>
      <c r="H1228" s="18"/>
    </row>
    <row r="1229">
      <c r="A1229" s="14">
        <v>45350.0</v>
      </c>
      <c r="B1229" s="15" t="s">
        <v>6361</v>
      </c>
      <c r="C1229" s="17" t="s">
        <v>6362</v>
      </c>
      <c r="D1229" s="16" t="s">
        <v>856</v>
      </c>
      <c r="E1229" s="16" t="s">
        <v>279</v>
      </c>
      <c r="F1229" s="16" t="s">
        <v>299</v>
      </c>
      <c r="G1229" s="16" t="s">
        <v>12</v>
      </c>
      <c r="H1229" s="18"/>
    </row>
    <row r="1230">
      <c r="A1230" s="14">
        <v>45350.0</v>
      </c>
      <c r="B1230" s="15" t="s">
        <v>6363</v>
      </c>
      <c r="C1230" s="17" t="s">
        <v>6364</v>
      </c>
      <c r="D1230" s="16" t="s">
        <v>6365</v>
      </c>
      <c r="E1230" s="16" t="s">
        <v>2063</v>
      </c>
      <c r="F1230" s="16" t="s">
        <v>70</v>
      </c>
      <c r="G1230" s="16" t="s">
        <v>12</v>
      </c>
      <c r="H1230" s="18"/>
    </row>
    <row r="1231">
      <c r="A1231" s="14">
        <v>45350.0</v>
      </c>
      <c r="B1231" s="15" t="s">
        <v>6366</v>
      </c>
      <c r="C1231" s="17" t="s">
        <v>6367</v>
      </c>
      <c r="D1231" s="16" t="s">
        <v>804</v>
      </c>
      <c r="E1231" s="16" t="s">
        <v>338</v>
      </c>
      <c r="F1231" s="16" t="s">
        <v>5440</v>
      </c>
      <c r="G1231" s="16" t="s">
        <v>12</v>
      </c>
      <c r="H1231" s="18"/>
    </row>
    <row r="1232">
      <c r="A1232" s="14">
        <v>45350.0</v>
      </c>
      <c r="B1232" s="15" t="s">
        <v>6368</v>
      </c>
      <c r="C1232" s="17" t="s">
        <v>6369</v>
      </c>
      <c r="D1232" s="16" t="s">
        <v>4641</v>
      </c>
      <c r="E1232" s="16" t="s">
        <v>47</v>
      </c>
      <c r="F1232" s="16" t="s">
        <v>133</v>
      </c>
      <c r="G1232" s="16" t="s">
        <v>12</v>
      </c>
      <c r="H1232" s="18"/>
    </row>
    <row r="1233">
      <c r="A1233" s="14">
        <v>45350.0</v>
      </c>
      <c r="B1233" s="15" t="s">
        <v>6368</v>
      </c>
      <c r="C1233" s="17" t="s">
        <v>6369</v>
      </c>
      <c r="D1233" s="16" t="s">
        <v>4641</v>
      </c>
      <c r="E1233" s="16" t="s">
        <v>135</v>
      </c>
      <c r="F1233" s="16" t="s">
        <v>31</v>
      </c>
      <c r="G1233" s="16" t="s">
        <v>12</v>
      </c>
      <c r="H1233" s="18"/>
    </row>
    <row r="1234">
      <c r="A1234" s="14">
        <v>45350.0</v>
      </c>
      <c r="B1234" s="15" t="s">
        <v>6370</v>
      </c>
      <c r="C1234" s="17" t="s">
        <v>6371</v>
      </c>
      <c r="D1234" s="16" t="s">
        <v>804</v>
      </c>
      <c r="E1234" s="18"/>
      <c r="F1234" s="16" t="s">
        <v>5218</v>
      </c>
      <c r="G1234" s="16" t="s">
        <v>84</v>
      </c>
      <c r="H1234" s="16" t="s">
        <v>141</v>
      </c>
    </row>
    <row r="1235">
      <c r="A1235" s="14">
        <v>45350.0</v>
      </c>
      <c r="B1235" s="15" t="s">
        <v>6370</v>
      </c>
      <c r="C1235" s="17" t="s">
        <v>6371</v>
      </c>
      <c r="D1235" s="16" t="s">
        <v>804</v>
      </c>
      <c r="E1235" s="16" t="s">
        <v>3015</v>
      </c>
      <c r="F1235" s="16" t="s">
        <v>6372</v>
      </c>
      <c r="G1235" s="16" t="s">
        <v>12</v>
      </c>
      <c r="H1235" s="18"/>
    </row>
    <row r="1236">
      <c r="A1236" s="14">
        <v>45350.0</v>
      </c>
      <c r="B1236" s="15" t="s">
        <v>6373</v>
      </c>
      <c r="C1236" s="17" t="s">
        <v>6374</v>
      </c>
      <c r="D1236" s="16" t="s">
        <v>4359</v>
      </c>
      <c r="E1236" s="16" t="s">
        <v>4096</v>
      </c>
      <c r="F1236" s="16" t="s">
        <v>299</v>
      </c>
      <c r="G1236" s="16" t="s">
        <v>12</v>
      </c>
      <c r="H1236" s="18"/>
    </row>
    <row r="1237">
      <c r="A1237" s="14">
        <v>45350.0</v>
      </c>
      <c r="B1237" s="15" t="s">
        <v>6375</v>
      </c>
      <c r="C1237" s="17" t="s">
        <v>6376</v>
      </c>
      <c r="D1237" s="16" t="s">
        <v>4920</v>
      </c>
      <c r="E1237" s="16" t="s">
        <v>46</v>
      </c>
      <c r="F1237" s="16" t="s">
        <v>5899</v>
      </c>
      <c r="G1237" s="16" t="s">
        <v>12</v>
      </c>
      <c r="H1237" s="18"/>
    </row>
    <row r="1238">
      <c r="A1238" s="14">
        <v>45350.0</v>
      </c>
      <c r="B1238" s="15" t="s">
        <v>6377</v>
      </c>
      <c r="C1238" s="17" t="s">
        <v>6378</v>
      </c>
      <c r="D1238" s="16" t="s">
        <v>4575</v>
      </c>
      <c r="E1238" s="16" t="s">
        <v>47</v>
      </c>
      <c r="F1238" s="16" t="s">
        <v>133</v>
      </c>
      <c r="G1238" s="16" t="s">
        <v>12</v>
      </c>
      <c r="H1238" s="18"/>
    </row>
    <row r="1239">
      <c r="A1239" s="14">
        <v>45350.0</v>
      </c>
      <c r="B1239" s="15" t="s">
        <v>6377</v>
      </c>
      <c r="C1239" s="17" t="s">
        <v>6378</v>
      </c>
      <c r="D1239" s="16" t="s">
        <v>4575</v>
      </c>
      <c r="E1239" s="16" t="s">
        <v>47</v>
      </c>
      <c r="F1239" s="16" t="s">
        <v>6379</v>
      </c>
      <c r="G1239" s="16" t="s">
        <v>12</v>
      </c>
      <c r="H1239" s="18"/>
    </row>
    <row r="1240">
      <c r="A1240" s="14">
        <v>45350.0</v>
      </c>
      <c r="B1240" s="15" t="s">
        <v>6377</v>
      </c>
      <c r="C1240" s="17" t="s">
        <v>6378</v>
      </c>
      <c r="D1240" s="16" t="s">
        <v>4575</v>
      </c>
      <c r="E1240" s="16" t="s">
        <v>4979</v>
      </c>
      <c r="F1240" s="16" t="s">
        <v>1773</v>
      </c>
      <c r="G1240" s="16" t="s">
        <v>12</v>
      </c>
      <c r="H1240" s="18"/>
    </row>
    <row r="1241">
      <c r="A1241" s="14">
        <v>45350.0</v>
      </c>
      <c r="B1241" s="15" t="s">
        <v>6380</v>
      </c>
      <c r="C1241" s="17" t="s">
        <v>6381</v>
      </c>
      <c r="D1241" s="16" t="s">
        <v>258</v>
      </c>
      <c r="E1241" s="16" t="s">
        <v>85</v>
      </c>
      <c r="F1241" s="16" t="s">
        <v>6195</v>
      </c>
      <c r="G1241" s="16" t="s">
        <v>84</v>
      </c>
      <c r="H1241" s="18"/>
    </row>
    <row r="1242">
      <c r="A1242" s="14">
        <v>45350.0</v>
      </c>
      <c r="B1242" s="15" t="s">
        <v>6382</v>
      </c>
      <c r="C1242" s="17" t="s">
        <v>6383</v>
      </c>
      <c r="D1242" s="16" t="s">
        <v>87</v>
      </c>
      <c r="E1242" s="16" t="s">
        <v>47</v>
      </c>
      <c r="F1242" s="16" t="s">
        <v>5743</v>
      </c>
      <c r="G1242" s="16" t="s">
        <v>84</v>
      </c>
      <c r="H1242" s="18"/>
    </row>
    <row r="1243">
      <c r="A1243" s="14">
        <v>45350.0</v>
      </c>
      <c r="B1243" s="15" t="s">
        <v>6382</v>
      </c>
      <c r="C1243" s="17" t="s">
        <v>6383</v>
      </c>
      <c r="D1243" s="16" t="s">
        <v>87</v>
      </c>
      <c r="E1243" s="16" t="s">
        <v>4224</v>
      </c>
      <c r="F1243" s="16" t="s">
        <v>5743</v>
      </c>
      <c r="G1243" s="16" t="s">
        <v>84</v>
      </c>
      <c r="H1243" s="18"/>
    </row>
    <row r="1244">
      <c r="A1244" s="14">
        <v>45350.0</v>
      </c>
      <c r="B1244" s="15" t="s">
        <v>6384</v>
      </c>
      <c r="C1244" s="17" t="s">
        <v>6385</v>
      </c>
      <c r="D1244" s="16" t="s">
        <v>4470</v>
      </c>
      <c r="E1244" s="16" t="s">
        <v>959</v>
      </c>
      <c r="F1244" s="16" t="s">
        <v>300</v>
      </c>
      <c r="G1244" s="16" t="s">
        <v>12</v>
      </c>
      <c r="H1244" s="18"/>
    </row>
    <row r="1245">
      <c r="A1245" s="14">
        <v>45350.0</v>
      </c>
      <c r="B1245" s="15" t="s">
        <v>6386</v>
      </c>
      <c r="C1245" s="17" t="s">
        <v>6387</v>
      </c>
      <c r="D1245" s="16" t="s">
        <v>5671</v>
      </c>
      <c r="E1245" s="16" t="s">
        <v>338</v>
      </c>
      <c r="F1245" s="16" t="s">
        <v>4335</v>
      </c>
      <c r="G1245" s="16" t="s">
        <v>12</v>
      </c>
      <c r="H1245" s="18"/>
    </row>
    <row r="1246">
      <c r="A1246" s="14">
        <v>45350.0</v>
      </c>
      <c r="B1246" s="15" t="s">
        <v>6388</v>
      </c>
      <c r="C1246" s="17" t="s">
        <v>6389</v>
      </c>
      <c r="D1246" s="16" t="s">
        <v>6390</v>
      </c>
      <c r="E1246" s="16" t="s">
        <v>47</v>
      </c>
      <c r="F1246" s="16" t="s">
        <v>3982</v>
      </c>
      <c r="G1246" s="16" t="s">
        <v>12</v>
      </c>
      <c r="H1246" s="18"/>
    </row>
    <row r="1247">
      <c r="A1247" s="14">
        <v>45350.0</v>
      </c>
      <c r="B1247" s="15" t="s">
        <v>6391</v>
      </c>
      <c r="C1247" s="17" t="s">
        <v>6392</v>
      </c>
      <c r="D1247" s="16" t="s">
        <v>4470</v>
      </c>
      <c r="E1247" s="16" t="s">
        <v>47</v>
      </c>
      <c r="F1247" s="16" t="s">
        <v>133</v>
      </c>
      <c r="G1247" s="16" t="s">
        <v>12</v>
      </c>
      <c r="H1247" s="18"/>
    </row>
    <row r="1248">
      <c r="A1248" s="14">
        <v>45350.0</v>
      </c>
      <c r="B1248" s="15" t="s">
        <v>6393</v>
      </c>
      <c r="C1248" s="17" t="s">
        <v>6394</v>
      </c>
      <c r="D1248" s="16" t="s">
        <v>4411</v>
      </c>
      <c r="E1248" s="16" t="s">
        <v>47</v>
      </c>
      <c r="F1248" s="16" t="s">
        <v>31</v>
      </c>
      <c r="G1248" s="16" t="s">
        <v>12</v>
      </c>
      <c r="H1248" s="18"/>
    </row>
    <row r="1249">
      <c r="A1249" s="14">
        <v>45350.0</v>
      </c>
      <c r="B1249" s="15" t="s">
        <v>6395</v>
      </c>
      <c r="C1249" s="17" t="s">
        <v>6396</v>
      </c>
      <c r="D1249" s="16" t="s">
        <v>6397</v>
      </c>
      <c r="E1249" s="16" t="s">
        <v>47</v>
      </c>
      <c r="F1249" s="16" t="s">
        <v>31</v>
      </c>
      <c r="G1249" s="16" t="s">
        <v>12</v>
      </c>
      <c r="H1249" s="18"/>
    </row>
    <row r="1250">
      <c r="A1250" s="14">
        <v>45350.0</v>
      </c>
      <c r="B1250" s="15" t="s">
        <v>6398</v>
      </c>
      <c r="C1250" s="17" t="s">
        <v>6399</v>
      </c>
      <c r="D1250" s="16" t="s">
        <v>6400</v>
      </c>
      <c r="E1250" s="16" t="s">
        <v>47</v>
      </c>
      <c r="F1250" s="16" t="s">
        <v>31</v>
      </c>
      <c r="G1250" s="16" t="s">
        <v>12</v>
      </c>
      <c r="H1250" s="18"/>
    </row>
    <row r="1251">
      <c r="A1251" s="14">
        <v>45350.0</v>
      </c>
      <c r="B1251" s="15" t="s">
        <v>6398</v>
      </c>
      <c r="C1251" s="17" t="s">
        <v>6399</v>
      </c>
      <c r="D1251" s="16" t="s">
        <v>6401</v>
      </c>
      <c r="E1251" s="16" t="s">
        <v>47</v>
      </c>
      <c r="F1251" s="16" t="s">
        <v>31</v>
      </c>
      <c r="G1251" s="16" t="s">
        <v>12</v>
      </c>
      <c r="H1251" s="18"/>
    </row>
    <row r="1252">
      <c r="A1252" s="14">
        <v>45350.0</v>
      </c>
      <c r="B1252" s="15" t="s">
        <v>6398</v>
      </c>
      <c r="C1252" s="17" t="s">
        <v>6399</v>
      </c>
      <c r="D1252" s="16" t="s">
        <v>6402</v>
      </c>
      <c r="E1252" s="18"/>
      <c r="F1252" s="16" t="s">
        <v>135</v>
      </c>
      <c r="G1252" s="16" t="s">
        <v>12</v>
      </c>
      <c r="H1252" s="16" t="s">
        <v>44</v>
      </c>
    </row>
    <row r="1253">
      <c r="A1253" s="14">
        <v>45350.0</v>
      </c>
      <c r="B1253" s="15" t="s">
        <v>6398</v>
      </c>
      <c r="C1253" s="17" t="s">
        <v>6399</v>
      </c>
      <c r="D1253" s="16" t="s">
        <v>6403</v>
      </c>
      <c r="E1253" s="16" t="s">
        <v>47</v>
      </c>
      <c r="F1253" s="16" t="s">
        <v>457</v>
      </c>
      <c r="G1253" s="16" t="s">
        <v>84</v>
      </c>
      <c r="H1253" s="18"/>
    </row>
    <row r="1254">
      <c r="A1254" s="14">
        <v>45350.0</v>
      </c>
      <c r="B1254" s="15" t="s">
        <v>6398</v>
      </c>
      <c r="C1254" s="17" t="s">
        <v>6399</v>
      </c>
      <c r="D1254" s="16" t="s">
        <v>6404</v>
      </c>
      <c r="E1254" s="16" t="s">
        <v>47</v>
      </c>
      <c r="F1254" s="16" t="s">
        <v>457</v>
      </c>
      <c r="G1254" s="16" t="s">
        <v>84</v>
      </c>
      <c r="H1254" s="18"/>
    </row>
    <row r="1255">
      <c r="A1255" s="14">
        <v>45351.0</v>
      </c>
      <c r="B1255" s="15" t="s">
        <v>6405</v>
      </c>
      <c r="C1255" s="17" t="s">
        <v>6406</v>
      </c>
      <c r="D1255" s="16" t="s">
        <v>4470</v>
      </c>
      <c r="E1255" s="16" t="s">
        <v>426</v>
      </c>
      <c r="F1255" s="16" t="s">
        <v>63</v>
      </c>
      <c r="G1255" s="16" t="s">
        <v>12</v>
      </c>
      <c r="H1255" s="18"/>
    </row>
    <row r="1256">
      <c r="A1256" s="14">
        <v>45351.0</v>
      </c>
      <c r="B1256" s="15" t="s">
        <v>6407</v>
      </c>
      <c r="C1256" s="17" t="s">
        <v>6408</v>
      </c>
      <c r="D1256" s="16" t="s">
        <v>5671</v>
      </c>
      <c r="E1256" s="16" t="s">
        <v>6409</v>
      </c>
      <c r="F1256" s="16" t="s">
        <v>241</v>
      </c>
      <c r="G1256" s="16" t="s">
        <v>12</v>
      </c>
      <c r="H1256" s="18"/>
    </row>
    <row r="1257">
      <c r="A1257" s="14">
        <v>45351.0</v>
      </c>
      <c r="B1257" s="15" t="s">
        <v>6407</v>
      </c>
      <c r="C1257" s="17" t="s">
        <v>6408</v>
      </c>
      <c r="D1257" s="16" t="s">
        <v>5671</v>
      </c>
      <c r="E1257" s="16" t="s">
        <v>6410</v>
      </c>
      <c r="F1257" s="16" t="s">
        <v>3091</v>
      </c>
      <c r="G1257" s="16" t="s">
        <v>12</v>
      </c>
      <c r="H1257" s="18"/>
    </row>
    <row r="1258">
      <c r="A1258" s="14">
        <v>45351.0</v>
      </c>
      <c r="B1258" s="15" t="s">
        <v>6407</v>
      </c>
      <c r="C1258" s="17" t="s">
        <v>6408</v>
      </c>
      <c r="D1258" s="16" t="s">
        <v>5671</v>
      </c>
      <c r="E1258" s="16" t="s">
        <v>4067</v>
      </c>
      <c r="F1258" s="16" t="s">
        <v>105</v>
      </c>
      <c r="G1258" s="16" t="s">
        <v>12</v>
      </c>
      <c r="H1258" s="18"/>
    </row>
    <row r="1259">
      <c r="A1259" s="14">
        <v>45351.0</v>
      </c>
      <c r="B1259" s="15" t="s">
        <v>6411</v>
      </c>
      <c r="C1259" s="17" t="s">
        <v>6412</v>
      </c>
      <c r="D1259" s="16" t="s">
        <v>1057</v>
      </c>
      <c r="E1259" s="16" t="s">
        <v>47</v>
      </c>
      <c r="F1259" s="16" t="s">
        <v>200</v>
      </c>
      <c r="G1259" s="16" t="s">
        <v>12</v>
      </c>
      <c r="H1259" s="18"/>
    </row>
    <row r="1260">
      <c r="A1260" s="14">
        <v>45351.0</v>
      </c>
      <c r="B1260" s="15" t="s">
        <v>6413</v>
      </c>
      <c r="C1260" s="17" t="s">
        <v>6414</v>
      </c>
      <c r="D1260" s="16" t="s">
        <v>4271</v>
      </c>
      <c r="E1260" s="16" t="s">
        <v>46</v>
      </c>
      <c r="F1260" s="16" t="s">
        <v>2394</v>
      </c>
      <c r="G1260" s="16" t="s">
        <v>12</v>
      </c>
      <c r="H1260" s="18"/>
    </row>
    <row r="1261">
      <c r="A1261" s="14">
        <v>45351.0</v>
      </c>
      <c r="B1261" s="15" t="s">
        <v>6415</v>
      </c>
      <c r="C1261" s="17" t="s">
        <v>6416</v>
      </c>
      <c r="D1261" s="16" t="s">
        <v>4950</v>
      </c>
      <c r="E1261" s="16" t="s">
        <v>85</v>
      </c>
      <c r="F1261" s="16" t="s">
        <v>63</v>
      </c>
      <c r="G1261" s="16" t="s">
        <v>12</v>
      </c>
      <c r="H1261" s="18"/>
    </row>
    <row r="1262">
      <c r="A1262" s="14">
        <v>45351.0</v>
      </c>
      <c r="B1262" s="15" t="s">
        <v>6417</v>
      </c>
      <c r="C1262" s="17" t="s">
        <v>6418</v>
      </c>
      <c r="D1262" s="16" t="s">
        <v>6419</v>
      </c>
      <c r="E1262" s="16" t="s">
        <v>47</v>
      </c>
      <c r="F1262" s="16" t="s">
        <v>171</v>
      </c>
      <c r="G1262" s="16" t="s">
        <v>12</v>
      </c>
      <c r="H1262" s="18"/>
    </row>
    <row r="1263">
      <c r="A1263" s="14">
        <v>45351.0</v>
      </c>
      <c r="B1263" s="15" t="s">
        <v>6417</v>
      </c>
      <c r="C1263" s="17" t="s">
        <v>6418</v>
      </c>
      <c r="D1263" s="16" t="s">
        <v>6419</v>
      </c>
      <c r="E1263" s="16" t="s">
        <v>338</v>
      </c>
      <c r="F1263" s="16" t="s">
        <v>4112</v>
      </c>
      <c r="G1263" s="16" t="s">
        <v>12</v>
      </c>
      <c r="H1263" s="18"/>
    </row>
    <row r="1264">
      <c r="A1264" s="14">
        <v>45351.0</v>
      </c>
      <c r="B1264" s="15" t="s">
        <v>6420</v>
      </c>
      <c r="C1264" s="17" t="s">
        <v>6421</v>
      </c>
      <c r="D1264" s="16" t="s">
        <v>6422</v>
      </c>
      <c r="E1264" s="16" t="s">
        <v>426</v>
      </c>
      <c r="F1264" s="16" t="s">
        <v>4594</v>
      </c>
      <c r="G1264" s="16" t="s">
        <v>12</v>
      </c>
      <c r="H1264" s="18"/>
    </row>
    <row r="1265">
      <c r="A1265" s="14">
        <v>45351.0</v>
      </c>
      <c r="B1265" s="15" t="s">
        <v>6423</v>
      </c>
      <c r="C1265" s="17" t="s">
        <v>6424</v>
      </c>
      <c r="D1265" s="16" t="s">
        <v>4442</v>
      </c>
      <c r="E1265" s="16" t="s">
        <v>47</v>
      </c>
      <c r="F1265" s="16" t="s">
        <v>133</v>
      </c>
      <c r="G1265" s="16" t="s">
        <v>12</v>
      </c>
      <c r="H1265" s="18"/>
    </row>
    <row r="1266">
      <c r="A1266" s="14">
        <v>45351.0</v>
      </c>
      <c r="B1266" s="15" t="s">
        <v>6425</v>
      </c>
      <c r="C1266" s="17" t="s">
        <v>6426</v>
      </c>
      <c r="D1266" s="16" t="s">
        <v>4470</v>
      </c>
      <c r="E1266" s="16" t="s">
        <v>47</v>
      </c>
      <c r="F1266" s="16" t="s">
        <v>3197</v>
      </c>
      <c r="G1266" s="16" t="s">
        <v>12</v>
      </c>
      <c r="H1266" s="18"/>
    </row>
    <row r="1267">
      <c r="A1267" s="14">
        <v>45351.0</v>
      </c>
      <c r="B1267" s="15" t="s">
        <v>6425</v>
      </c>
      <c r="C1267" s="17" t="s">
        <v>6426</v>
      </c>
      <c r="D1267" s="16" t="s">
        <v>4470</v>
      </c>
      <c r="E1267" s="16" t="s">
        <v>137</v>
      </c>
      <c r="F1267" s="16" t="s">
        <v>31</v>
      </c>
      <c r="G1267" s="16" t="s">
        <v>12</v>
      </c>
      <c r="H1267" s="18"/>
    </row>
    <row r="1268">
      <c r="A1268" s="14">
        <v>45351.0</v>
      </c>
      <c r="B1268" s="15" t="s">
        <v>6427</v>
      </c>
      <c r="C1268" s="17" t="s">
        <v>6428</v>
      </c>
      <c r="D1268" s="16" t="s">
        <v>6429</v>
      </c>
      <c r="E1268" s="16" t="s">
        <v>47</v>
      </c>
      <c r="F1268" s="16" t="s">
        <v>133</v>
      </c>
      <c r="G1268" s="16" t="s">
        <v>12</v>
      </c>
      <c r="H1268" s="18"/>
    </row>
    <row r="1269">
      <c r="A1269" s="14">
        <v>45351.0</v>
      </c>
      <c r="B1269" s="15" t="s">
        <v>6427</v>
      </c>
      <c r="C1269" s="17" t="s">
        <v>6428</v>
      </c>
      <c r="D1269" s="16" t="s">
        <v>6429</v>
      </c>
      <c r="E1269" s="16" t="s">
        <v>3857</v>
      </c>
      <c r="F1269" s="16" t="s">
        <v>4055</v>
      </c>
      <c r="G1269" s="16" t="s">
        <v>12</v>
      </c>
      <c r="H1269" s="18"/>
    </row>
    <row r="1270">
      <c r="A1270" s="14">
        <v>45351.0</v>
      </c>
      <c r="B1270" s="15" t="s">
        <v>6430</v>
      </c>
      <c r="C1270" s="17" t="s">
        <v>6431</v>
      </c>
      <c r="D1270" s="16" t="s">
        <v>1478</v>
      </c>
      <c r="E1270" s="16" t="s">
        <v>6360</v>
      </c>
      <c r="F1270" s="16" t="s">
        <v>3144</v>
      </c>
      <c r="G1270" s="16" t="s">
        <v>84</v>
      </c>
      <c r="H1270" s="18"/>
    </row>
    <row r="1271">
      <c r="A1271" s="14">
        <v>45351.0</v>
      </c>
      <c r="B1271" s="15" t="s">
        <v>6432</v>
      </c>
      <c r="C1271" s="17" t="s">
        <v>6433</v>
      </c>
      <c r="D1271" s="16" t="s">
        <v>5707</v>
      </c>
      <c r="E1271" s="16" t="s">
        <v>5061</v>
      </c>
      <c r="F1271" s="16" t="s">
        <v>1046</v>
      </c>
      <c r="G1271" s="16" t="s">
        <v>12</v>
      </c>
      <c r="H1271" s="18"/>
    </row>
    <row r="1272">
      <c r="A1272" s="14">
        <v>45351.0</v>
      </c>
      <c r="B1272" s="15" t="s">
        <v>6434</v>
      </c>
      <c r="C1272" s="17" t="s">
        <v>6435</v>
      </c>
      <c r="D1272" s="16" t="s">
        <v>4080</v>
      </c>
      <c r="E1272" s="16" t="s">
        <v>279</v>
      </c>
      <c r="F1272" s="16" t="s">
        <v>299</v>
      </c>
      <c r="G1272" s="16" t="s">
        <v>12</v>
      </c>
      <c r="H1272" s="18"/>
    </row>
    <row r="1273">
      <c r="A1273" s="14">
        <v>45351.0</v>
      </c>
      <c r="B1273" s="15" t="s">
        <v>6436</v>
      </c>
      <c r="C1273" s="17" t="s">
        <v>6437</v>
      </c>
      <c r="D1273" s="16" t="s">
        <v>1910</v>
      </c>
      <c r="E1273" s="16" t="s">
        <v>743</v>
      </c>
      <c r="F1273" s="16" t="s">
        <v>6438</v>
      </c>
      <c r="G1273" s="16" t="s">
        <v>12</v>
      </c>
      <c r="H1273" s="18"/>
    </row>
    <row r="1274">
      <c r="A1274" s="14">
        <v>45351.0</v>
      </c>
      <c r="B1274" s="15" t="s">
        <v>6439</v>
      </c>
      <c r="C1274" s="17" t="s">
        <v>6440</v>
      </c>
      <c r="D1274" s="16" t="s">
        <v>4268</v>
      </c>
      <c r="E1274" s="16" t="s">
        <v>1914</v>
      </c>
      <c r="F1274" s="16" t="s">
        <v>433</v>
      </c>
      <c r="G1274" s="16" t="s">
        <v>12</v>
      </c>
      <c r="H1274" s="18"/>
    </row>
    <row r="1275">
      <c r="A1275" s="14">
        <v>45351.0</v>
      </c>
      <c r="B1275" s="15" t="s">
        <v>6441</v>
      </c>
      <c r="C1275" s="17" t="s">
        <v>6442</v>
      </c>
      <c r="D1275" s="16" t="s">
        <v>4390</v>
      </c>
      <c r="E1275" s="16" t="s">
        <v>428</v>
      </c>
      <c r="F1275" s="16" t="s">
        <v>6443</v>
      </c>
      <c r="G1275" s="16" t="s">
        <v>84</v>
      </c>
      <c r="H1275" s="18"/>
    </row>
    <row r="1276">
      <c r="A1276" s="14">
        <v>45351.0</v>
      </c>
      <c r="B1276" s="15" t="s">
        <v>6444</v>
      </c>
      <c r="C1276" s="17" t="s">
        <v>6445</v>
      </c>
      <c r="D1276" s="16" t="s">
        <v>5640</v>
      </c>
      <c r="E1276" s="16" t="s">
        <v>47</v>
      </c>
      <c r="F1276" s="16" t="s">
        <v>133</v>
      </c>
      <c r="G1276" s="16" t="s">
        <v>12</v>
      </c>
      <c r="H1276" s="18"/>
    </row>
    <row r="1277">
      <c r="A1277" s="14">
        <v>45351.0</v>
      </c>
      <c r="B1277" s="15" t="s">
        <v>6444</v>
      </c>
      <c r="C1277" s="17" t="s">
        <v>6445</v>
      </c>
      <c r="D1277" s="16" t="s">
        <v>5640</v>
      </c>
      <c r="E1277" s="16" t="s">
        <v>959</v>
      </c>
      <c r="F1277" s="16" t="s">
        <v>300</v>
      </c>
      <c r="G1277" s="16" t="s">
        <v>12</v>
      </c>
      <c r="H1277" s="18"/>
    </row>
    <row r="1278">
      <c r="A1278" s="14">
        <v>45351.0</v>
      </c>
      <c r="B1278" s="15" t="s">
        <v>6446</v>
      </c>
      <c r="C1278" s="17" t="s">
        <v>6447</v>
      </c>
      <c r="D1278" s="16" t="s">
        <v>6448</v>
      </c>
      <c r="E1278" s="16" t="s">
        <v>5154</v>
      </c>
      <c r="F1278" s="16" t="s">
        <v>1097</v>
      </c>
      <c r="G1278" s="16" t="s">
        <v>12</v>
      </c>
      <c r="H1278" s="18"/>
    </row>
    <row r="1279">
      <c r="A1279" s="14">
        <v>45351.0</v>
      </c>
      <c r="B1279" s="15" t="s">
        <v>6449</v>
      </c>
      <c r="C1279" s="17" t="s">
        <v>6450</v>
      </c>
      <c r="D1279" s="16" t="s">
        <v>1058</v>
      </c>
      <c r="E1279" s="16" t="s">
        <v>338</v>
      </c>
      <c r="F1279" s="16" t="s">
        <v>4198</v>
      </c>
      <c r="G1279" s="16" t="s">
        <v>12</v>
      </c>
      <c r="H1279" s="18"/>
    </row>
    <row r="1280">
      <c r="A1280" s="14">
        <v>45351.0</v>
      </c>
      <c r="B1280" s="15" t="s">
        <v>6449</v>
      </c>
      <c r="C1280" s="17" t="s">
        <v>6450</v>
      </c>
      <c r="D1280" s="16" t="s">
        <v>1056</v>
      </c>
      <c r="E1280" s="16" t="s">
        <v>338</v>
      </c>
      <c r="F1280" s="16" t="s">
        <v>4198</v>
      </c>
      <c r="G1280" s="16" t="s">
        <v>12</v>
      </c>
      <c r="H1280" s="18"/>
    </row>
    <row r="1281">
      <c r="A1281" s="14">
        <v>45351.0</v>
      </c>
      <c r="B1281" s="15" t="s">
        <v>6451</v>
      </c>
      <c r="C1281" s="17" t="s">
        <v>6452</v>
      </c>
      <c r="D1281" s="16" t="s">
        <v>4644</v>
      </c>
      <c r="E1281" s="16" t="s">
        <v>47</v>
      </c>
      <c r="F1281" s="16" t="s">
        <v>4576</v>
      </c>
      <c r="G1281" s="16" t="s">
        <v>12</v>
      </c>
      <c r="H1281" s="18"/>
    </row>
    <row r="1282">
      <c r="A1282" s="14">
        <v>45351.0</v>
      </c>
      <c r="B1282" s="15" t="s">
        <v>6451</v>
      </c>
      <c r="C1282" s="17" t="s">
        <v>6452</v>
      </c>
      <c r="D1282" s="16" t="s">
        <v>4644</v>
      </c>
      <c r="E1282" s="16" t="s">
        <v>1032</v>
      </c>
      <c r="F1282" s="16" t="s">
        <v>171</v>
      </c>
      <c r="G1282" s="16" t="s">
        <v>12</v>
      </c>
      <c r="H1282" s="18"/>
    </row>
    <row r="1283">
      <c r="A1283" s="14">
        <v>45351.0</v>
      </c>
      <c r="B1283" s="15" t="s">
        <v>6453</v>
      </c>
      <c r="C1283" s="17" t="s">
        <v>6454</v>
      </c>
      <c r="D1283" s="16" t="s">
        <v>4762</v>
      </c>
      <c r="E1283" s="16" t="s">
        <v>959</v>
      </c>
      <c r="F1283" s="16" t="s">
        <v>300</v>
      </c>
      <c r="G1283" s="16" t="s">
        <v>12</v>
      </c>
      <c r="H1283" s="18"/>
    </row>
    <row r="1284">
      <c r="A1284" s="14">
        <v>45351.0</v>
      </c>
      <c r="B1284" s="15" t="s">
        <v>6455</v>
      </c>
      <c r="C1284" s="17" t="s">
        <v>6456</v>
      </c>
      <c r="D1284" s="16" t="s">
        <v>4411</v>
      </c>
      <c r="E1284" s="16" t="s">
        <v>279</v>
      </c>
      <c r="F1284" s="16" t="s">
        <v>299</v>
      </c>
      <c r="G1284" s="16" t="s">
        <v>12</v>
      </c>
      <c r="H1284" s="18"/>
    </row>
    <row r="1285">
      <c r="A1285" s="14">
        <v>45351.0</v>
      </c>
      <c r="B1285" s="15" t="s">
        <v>6455</v>
      </c>
      <c r="C1285" s="17" t="s">
        <v>6456</v>
      </c>
      <c r="D1285" s="16" t="s">
        <v>4411</v>
      </c>
      <c r="E1285" s="16" t="s">
        <v>743</v>
      </c>
      <c r="F1285" s="16" t="s">
        <v>4112</v>
      </c>
      <c r="G1285" s="16" t="s">
        <v>12</v>
      </c>
      <c r="H1285" s="18"/>
    </row>
    <row r="1286">
      <c r="A1286" s="14">
        <v>45351.0</v>
      </c>
      <c r="B1286" s="15" t="s">
        <v>6457</v>
      </c>
      <c r="C1286" s="17" t="s">
        <v>6458</v>
      </c>
      <c r="D1286" s="16" t="s">
        <v>4248</v>
      </c>
      <c r="E1286" s="16" t="s">
        <v>47</v>
      </c>
      <c r="F1286" s="16" t="s">
        <v>457</v>
      </c>
      <c r="G1286" s="16" t="s">
        <v>84</v>
      </c>
      <c r="H1286" s="18"/>
    </row>
    <row r="1287">
      <c r="A1287" s="14">
        <v>45351.0</v>
      </c>
      <c r="B1287" s="15" t="s">
        <v>6457</v>
      </c>
      <c r="C1287" s="17" t="s">
        <v>6458</v>
      </c>
      <c r="D1287" s="16" t="s">
        <v>4248</v>
      </c>
      <c r="E1287" s="16" t="s">
        <v>6459</v>
      </c>
      <c r="F1287" s="16" t="s">
        <v>2701</v>
      </c>
      <c r="G1287" s="16" t="s">
        <v>84</v>
      </c>
      <c r="H1287" s="18"/>
    </row>
    <row r="1288">
      <c r="A1288" s="14">
        <v>45351.0</v>
      </c>
      <c r="B1288" s="15" t="s">
        <v>6460</v>
      </c>
      <c r="C1288" s="17" t="s">
        <v>6461</v>
      </c>
      <c r="D1288" s="16" t="s">
        <v>799</v>
      </c>
      <c r="E1288" s="16" t="s">
        <v>47</v>
      </c>
      <c r="F1288" s="16" t="s">
        <v>457</v>
      </c>
      <c r="G1288" s="16" t="s">
        <v>84</v>
      </c>
      <c r="H1288" s="18"/>
    </row>
    <row r="1289">
      <c r="A1289" s="14">
        <v>45351.0</v>
      </c>
      <c r="B1289" s="15" t="s">
        <v>6462</v>
      </c>
      <c r="C1289" s="17" t="s">
        <v>6463</v>
      </c>
      <c r="D1289" s="16" t="s">
        <v>4569</v>
      </c>
      <c r="E1289" s="16" t="s">
        <v>47</v>
      </c>
      <c r="F1289" s="16" t="s">
        <v>31</v>
      </c>
      <c r="G1289" s="16" t="s">
        <v>12</v>
      </c>
      <c r="H1289" s="18"/>
    </row>
    <row r="1290">
      <c r="A1290" s="14">
        <v>45351.0</v>
      </c>
      <c r="B1290" s="15" t="s">
        <v>6464</v>
      </c>
      <c r="C1290" s="17" t="s">
        <v>6465</v>
      </c>
      <c r="D1290" s="16" t="s">
        <v>4608</v>
      </c>
      <c r="E1290" s="16" t="s">
        <v>47</v>
      </c>
      <c r="F1290" s="16" t="s">
        <v>3982</v>
      </c>
      <c r="G1290" s="16" t="s">
        <v>12</v>
      </c>
      <c r="H1290" s="18"/>
    </row>
    <row r="1291">
      <c r="A1291" s="14">
        <v>45351.0</v>
      </c>
      <c r="B1291" s="15" t="s">
        <v>6466</v>
      </c>
      <c r="C1291" s="17" t="s">
        <v>6467</v>
      </c>
      <c r="D1291" s="16" t="s">
        <v>4454</v>
      </c>
      <c r="E1291" s="16" t="s">
        <v>47</v>
      </c>
      <c r="F1291" s="16" t="s">
        <v>457</v>
      </c>
      <c r="G1291" s="16" t="s">
        <v>84</v>
      </c>
      <c r="H1291" s="18"/>
    </row>
    <row r="1292">
      <c r="A1292" s="14">
        <v>45351.0</v>
      </c>
      <c r="B1292" s="15" t="s">
        <v>6466</v>
      </c>
      <c r="C1292" s="17" t="s">
        <v>6467</v>
      </c>
      <c r="D1292" s="16" t="s">
        <v>4454</v>
      </c>
      <c r="E1292" s="16" t="s">
        <v>47</v>
      </c>
      <c r="F1292" s="16" t="s">
        <v>6468</v>
      </c>
      <c r="G1292" s="16" t="s">
        <v>84</v>
      </c>
      <c r="H1292" s="18"/>
    </row>
    <row r="1293">
      <c r="A1293" s="14">
        <v>45351.0</v>
      </c>
      <c r="B1293" s="15" t="s">
        <v>6469</v>
      </c>
      <c r="C1293" s="17" t="s">
        <v>6470</v>
      </c>
      <c r="D1293" s="16" t="s">
        <v>6471</v>
      </c>
      <c r="E1293" s="16" t="s">
        <v>47</v>
      </c>
      <c r="F1293" s="16" t="s">
        <v>31</v>
      </c>
      <c r="G1293" s="16" t="s">
        <v>12</v>
      </c>
      <c r="H1293" s="18"/>
    </row>
    <row r="1294">
      <c r="A1294" s="14">
        <v>45351.0</v>
      </c>
      <c r="B1294" s="15" t="s">
        <v>6472</v>
      </c>
      <c r="C1294" s="17" t="s">
        <v>6473</v>
      </c>
      <c r="D1294" s="16" t="s">
        <v>4179</v>
      </c>
      <c r="E1294" s="16" t="s">
        <v>47</v>
      </c>
      <c r="F1294" s="16" t="s">
        <v>457</v>
      </c>
      <c r="G1294" s="16" t="s">
        <v>84</v>
      </c>
      <c r="H1294" s="18"/>
    </row>
    <row r="1295">
      <c r="A1295" s="14">
        <v>45352.0</v>
      </c>
      <c r="B1295" s="15" t="s">
        <v>6474</v>
      </c>
      <c r="C1295" s="17" t="s">
        <v>6475</v>
      </c>
      <c r="D1295" s="16" t="s">
        <v>817</v>
      </c>
      <c r="E1295" s="16" t="s">
        <v>47</v>
      </c>
      <c r="F1295" s="16" t="s">
        <v>524</v>
      </c>
      <c r="G1295" s="16" t="s">
        <v>12</v>
      </c>
      <c r="H1295" s="18"/>
    </row>
    <row r="1296">
      <c r="A1296" s="14">
        <v>45352.0</v>
      </c>
      <c r="B1296" s="15" t="s">
        <v>6476</v>
      </c>
      <c r="C1296" s="17" t="s">
        <v>6477</v>
      </c>
      <c r="D1296" s="16" t="s">
        <v>751</v>
      </c>
      <c r="E1296" s="16" t="s">
        <v>6478</v>
      </c>
      <c r="F1296" s="16" t="s">
        <v>67</v>
      </c>
      <c r="G1296" s="16" t="s">
        <v>12</v>
      </c>
      <c r="H1296" s="18"/>
    </row>
    <row r="1297">
      <c r="A1297" s="14">
        <v>45352.0</v>
      </c>
      <c r="B1297" s="15" t="s">
        <v>6476</v>
      </c>
      <c r="C1297" s="17" t="s">
        <v>6477</v>
      </c>
      <c r="D1297" s="16" t="s">
        <v>751</v>
      </c>
      <c r="E1297" s="16" t="s">
        <v>1547</v>
      </c>
      <c r="F1297" s="16" t="s">
        <v>530</v>
      </c>
      <c r="G1297" s="16" t="s">
        <v>12</v>
      </c>
      <c r="H1297" s="18"/>
    </row>
    <row r="1298">
      <c r="A1298" s="14">
        <v>45352.0</v>
      </c>
      <c r="B1298" s="15" t="s">
        <v>6479</v>
      </c>
      <c r="C1298" s="17" t="s">
        <v>6480</v>
      </c>
      <c r="D1298" s="16" t="s">
        <v>4108</v>
      </c>
      <c r="E1298" s="16" t="s">
        <v>46</v>
      </c>
      <c r="F1298" s="16" t="s">
        <v>133</v>
      </c>
      <c r="G1298" s="16" t="s">
        <v>12</v>
      </c>
      <c r="H1298" s="18"/>
    </row>
    <row r="1299">
      <c r="A1299" s="14">
        <v>45352.0</v>
      </c>
      <c r="B1299" s="15" t="s">
        <v>6481</v>
      </c>
      <c r="C1299" s="17" t="s">
        <v>6482</v>
      </c>
      <c r="D1299" s="16" t="s">
        <v>6448</v>
      </c>
      <c r="E1299" s="16" t="s">
        <v>426</v>
      </c>
      <c r="F1299" s="16" t="s">
        <v>2941</v>
      </c>
      <c r="G1299" s="16" t="s">
        <v>12</v>
      </c>
      <c r="H1299" s="18"/>
    </row>
    <row r="1300">
      <c r="A1300" s="14">
        <v>45352.0</v>
      </c>
      <c r="B1300" s="15" t="s">
        <v>6483</v>
      </c>
      <c r="C1300" s="17" t="s">
        <v>6484</v>
      </c>
      <c r="D1300" s="16" t="s">
        <v>6485</v>
      </c>
      <c r="E1300" s="16" t="s">
        <v>385</v>
      </c>
      <c r="F1300" s="16" t="s">
        <v>530</v>
      </c>
      <c r="G1300" s="16" t="s">
        <v>12</v>
      </c>
      <c r="H1300" s="18"/>
    </row>
    <row r="1301">
      <c r="A1301" s="14">
        <v>45352.0</v>
      </c>
      <c r="B1301" s="15" t="s">
        <v>6486</v>
      </c>
      <c r="C1301" s="17" t="s">
        <v>6487</v>
      </c>
      <c r="D1301" s="16" t="s">
        <v>6488</v>
      </c>
      <c r="E1301" s="16" t="s">
        <v>5037</v>
      </c>
      <c r="F1301" s="16" t="s">
        <v>378</v>
      </c>
      <c r="G1301" s="16" t="s">
        <v>12</v>
      </c>
      <c r="H1301" s="18"/>
    </row>
    <row r="1302">
      <c r="A1302" s="14">
        <v>45352.0</v>
      </c>
      <c r="B1302" s="15" t="s">
        <v>6489</v>
      </c>
      <c r="C1302" s="17" t="s">
        <v>6490</v>
      </c>
      <c r="D1302" s="16" t="s">
        <v>4608</v>
      </c>
      <c r="E1302" s="16" t="s">
        <v>47</v>
      </c>
      <c r="F1302" s="16" t="s">
        <v>67</v>
      </c>
      <c r="G1302" s="16" t="s">
        <v>12</v>
      </c>
      <c r="H1302" s="18"/>
    </row>
    <row r="1303">
      <c r="A1303" s="14">
        <v>45352.0</v>
      </c>
      <c r="B1303" s="15" t="s">
        <v>6489</v>
      </c>
      <c r="C1303" s="17" t="s">
        <v>6490</v>
      </c>
      <c r="D1303" s="16" t="s">
        <v>4608</v>
      </c>
      <c r="E1303" s="16" t="s">
        <v>47</v>
      </c>
      <c r="F1303" s="16" t="s">
        <v>6357</v>
      </c>
      <c r="G1303" s="16" t="s">
        <v>12</v>
      </c>
      <c r="H1303" s="18"/>
    </row>
    <row r="1304">
      <c r="A1304" s="14">
        <v>45352.0</v>
      </c>
      <c r="B1304" s="15" t="s">
        <v>6491</v>
      </c>
      <c r="C1304" s="17" t="s">
        <v>6492</v>
      </c>
      <c r="D1304" s="16" t="s">
        <v>1587</v>
      </c>
      <c r="E1304" s="16" t="s">
        <v>3015</v>
      </c>
      <c r="F1304" s="16" t="s">
        <v>3144</v>
      </c>
      <c r="G1304" s="16" t="s">
        <v>84</v>
      </c>
      <c r="H1304" s="18"/>
    </row>
    <row r="1305">
      <c r="A1305" s="14">
        <v>45352.0</v>
      </c>
      <c r="B1305" s="15" t="s">
        <v>6491</v>
      </c>
      <c r="C1305" s="17" t="s">
        <v>6492</v>
      </c>
      <c r="D1305" s="16" t="s">
        <v>1587</v>
      </c>
      <c r="E1305" s="16" t="s">
        <v>279</v>
      </c>
      <c r="F1305" s="16" t="s">
        <v>191</v>
      </c>
      <c r="G1305" s="16" t="s">
        <v>17</v>
      </c>
      <c r="H1305" s="18"/>
    </row>
    <row r="1306">
      <c r="A1306" s="14">
        <v>45352.0</v>
      </c>
      <c r="B1306" s="15" t="s">
        <v>6493</v>
      </c>
      <c r="C1306" s="19" t="s">
        <v>6494</v>
      </c>
      <c r="D1306" s="16" t="s">
        <v>799</v>
      </c>
      <c r="E1306" s="16" t="s">
        <v>1377</v>
      </c>
      <c r="F1306" s="16" t="s">
        <v>299</v>
      </c>
      <c r="G1306" s="16" t="s">
        <v>12</v>
      </c>
      <c r="H1306" s="18"/>
    </row>
    <row r="1307">
      <c r="A1307" s="14">
        <v>45352.0</v>
      </c>
      <c r="B1307" s="15" t="s">
        <v>6495</v>
      </c>
      <c r="C1307" s="19" t="s">
        <v>6496</v>
      </c>
      <c r="D1307" s="16" t="s">
        <v>6497</v>
      </c>
      <c r="E1307" s="16" t="s">
        <v>46</v>
      </c>
      <c r="F1307" s="16" t="s">
        <v>134</v>
      </c>
      <c r="G1307" s="16" t="s">
        <v>12</v>
      </c>
      <c r="H1307" s="18"/>
    </row>
    <row r="1308">
      <c r="A1308" s="14">
        <v>45352.0</v>
      </c>
      <c r="B1308" s="15" t="s">
        <v>6495</v>
      </c>
      <c r="C1308" s="19" t="s">
        <v>6496</v>
      </c>
      <c r="D1308" s="16" t="s">
        <v>6497</v>
      </c>
      <c r="E1308" s="16" t="s">
        <v>2059</v>
      </c>
      <c r="F1308" s="16" t="s">
        <v>70</v>
      </c>
      <c r="G1308" s="16" t="s">
        <v>12</v>
      </c>
      <c r="H1308" s="18"/>
    </row>
    <row r="1309">
      <c r="A1309" s="14">
        <v>45352.0</v>
      </c>
      <c r="B1309" s="15" t="s">
        <v>6498</v>
      </c>
      <c r="C1309" s="19" t="s">
        <v>6499</v>
      </c>
      <c r="D1309" s="16" t="s">
        <v>5312</v>
      </c>
      <c r="E1309" s="16" t="s">
        <v>47</v>
      </c>
      <c r="F1309" s="16" t="s">
        <v>4538</v>
      </c>
      <c r="G1309" s="16" t="s">
        <v>12</v>
      </c>
      <c r="H1309" s="18"/>
    </row>
    <row r="1310">
      <c r="A1310" s="14">
        <v>45352.0</v>
      </c>
      <c r="B1310" s="15" t="s">
        <v>6500</v>
      </c>
      <c r="C1310" s="19" t="s">
        <v>6501</v>
      </c>
      <c r="D1310" s="16" t="s">
        <v>4043</v>
      </c>
      <c r="E1310" s="16" t="s">
        <v>47</v>
      </c>
      <c r="F1310" s="16" t="s">
        <v>457</v>
      </c>
      <c r="G1310" s="16" t="s">
        <v>84</v>
      </c>
      <c r="H1310" s="18"/>
    </row>
    <row r="1311">
      <c r="A1311" s="14">
        <v>45352.0</v>
      </c>
      <c r="B1311" s="15" t="s">
        <v>6502</v>
      </c>
      <c r="C1311" s="17" t="s">
        <v>6503</v>
      </c>
      <c r="D1311" s="16" t="s">
        <v>5944</v>
      </c>
      <c r="E1311" s="16" t="s">
        <v>4462</v>
      </c>
      <c r="F1311" s="16" t="s">
        <v>67</v>
      </c>
      <c r="G1311" s="16" t="s">
        <v>12</v>
      </c>
      <c r="H1311" s="18"/>
    </row>
    <row r="1312">
      <c r="A1312" s="14">
        <v>45352.0</v>
      </c>
      <c r="B1312" s="15" t="s">
        <v>6502</v>
      </c>
      <c r="C1312" s="17" t="s">
        <v>6503</v>
      </c>
      <c r="D1312" s="16" t="s">
        <v>5944</v>
      </c>
      <c r="E1312" s="16" t="s">
        <v>465</v>
      </c>
      <c r="F1312" s="16" t="s">
        <v>457</v>
      </c>
      <c r="G1312" s="16" t="s">
        <v>84</v>
      </c>
      <c r="H1312" s="18"/>
    </row>
    <row r="1313">
      <c r="A1313" s="14">
        <v>45352.0</v>
      </c>
      <c r="B1313" s="15" t="s">
        <v>6504</v>
      </c>
      <c r="C1313" s="17" t="s">
        <v>6505</v>
      </c>
      <c r="D1313" s="16" t="s">
        <v>4179</v>
      </c>
      <c r="E1313" s="16" t="s">
        <v>4096</v>
      </c>
      <c r="F1313" s="16" t="s">
        <v>299</v>
      </c>
      <c r="G1313" s="16" t="s">
        <v>12</v>
      </c>
      <c r="H1313" s="18"/>
    </row>
    <row r="1314">
      <c r="A1314" s="14">
        <v>45352.0</v>
      </c>
      <c r="B1314" s="15" t="s">
        <v>6506</v>
      </c>
      <c r="C1314" s="17" t="s">
        <v>6507</v>
      </c>
      <c r="D1314" s="16" t="s">
        <v>4141</v>
      </c>
      <c r="E1314" s="16" t="s">
        <v>6508</v>
      </c>
      <c r="F1314" s="16" t="s">
        <v>6509</v>
      </c>
      <c r="G1314" s="16" t="s">
        <v>12</v>
      </c>
      <c r="H1314" s="18"/>
    </row>
    <row r="1315">
      <c r="A1315" s="14">
        <v>45352.0</v>
      </c>
      <c r="B1315" s="15" t="s">
        <v>6510</v>
      </c>
      <c r="C1315" s="17" t="s">
        <v>6511</v>
      </c>
      <c r="D1315" s="16" t="s">
        <v>4141</v>
      </c>
      <c r="E1315" s="16" t="s">
        <v>46</v>
      </c>
      <c r="F1315" s="16" t="s">
        <v>133</v>
      </c>
      <c r="G1315" s="16" t="s">
        <v>12</v>
      </c>
      <c r="H1315" s="18"/>
    </row>
    <row r="1316">
      <c r="A1316" s="14">
        <v>45353.0</v>
      </c>
      <c r="B1316" s="15" t="s">
        <v>6512</v>
      </c>
      <c r="C1316" s="17" t="s">
        <v>6513</v>
      </c>
      <c r="D1316" s="16" t="s">
        <v>6514</v>
      </c>
      <c r="E1316" s="16" t="s">
        <v>4047</v>
      </c>
      <c r="F1316" s="16" t="s">
        <v>6515</v>
      </c>
      <c r="G1316" s="16" t="s">
        <v>12</v>
      </c>
      <c r="H1316" s="18"/>
    </row>
    <row r="1317">
      <c r="A1317" s="14">
        <v>45353.0</v>
      </c>
      <c r="B1317" s="15" t="s">
        <v>6516</v>
      </c>
      <c r="C1317" s="17" t="s">
        <v>6517</v>
      </c>
      <c r="D1317" s="16" t="s">
        <v>4470</v>
      </c>
      <c r="E1317" s="16" t="s">
        <v>47</v>
      </c>
      <c r="F1317" s="16" t="s">
        <v>133</v>
      </c>
      <c r="G1317" s="16" t="s">
        <v>12</v>
      </c>
      <c r="H1317" s="18"/>
    </row>
    <row r="1318">
      <c r="A1318" s="14">
        <v>45353.0</v>
      </c>
      <c r="B1318" s="15" t="s">
        <v>6516</v>
      </c>
      <c r="C1318" s="17" t="s">
        <v>6517</v>
      </c>
      <c r="D1318" s="16" t="s">
        <v>4470</v>
      </c>
      <c r="E1318" s="16" t="s">
        <v>2059</v>
      </c>
      <c r="F1318" s="16" t="s">
        <v>70</v>
      </c>
      <c r="G1318" s="16" t="s">
        <v>12</v>
      </c>
      <c r="H1318" s="18"/>
    </row>
    <row r="1319">
      <c r="A1319" s="14">
        <v>45354.0</v>
      </c>
      <c r="B1319" s="15" t="s">
        <v>6518</v>
      </c>
      <c r="C1319" s="17" t="s">
        <v>6519</v>
      </c>
      <c r="D1319" s="16" t="s">
        <v>5187</v>
      </c>
      <c r="E1319" s="16" t="s">
        <v>5758</v>
      </c>
      <c r="F1319" s="16" t="s">
        <v>31</v>
      </c>
      <c r="G1319" s="16" t="s">
        <v>12</v>
      </c>
      <c r="H1319" s="18"/>
    </row>
    <row r="1320">
      <c r="A1320" s="14">
        <v>45354.0</v>
      </c>
      <c r="B1320" s="15" t="s">
        <v>6518</v>
      </c>
      <c r="C1320" s="17" t="s">
        <v>6519</v>
      </c>
      <c r="D1320" s="16" t="s">
        <v>5187</v>
      </c>
      <c r="E1320" s="16" t="s">
        <v>1766</v>
      </c>
      <c r="F1320" s="16" t="s">
        <v>6520</v>
      </c>
      <c r="G1320" s="16" t="s">
        <v>84</v>
      </c>
      <c r="H1320" s="18"/>
    </row>
    <row r="1321">
      <c r="A1321" s="14">
        <v>45355.0</v>
      </c>
      <c r="B1321" s="15" t="s">
        <v>6521</v>
      </c>
      <c r="C1321" s="17" t="s">
        <v>6522</v>
      </c>
      <c r="D1321" s="16" t="s">
        <v>4154</v>
      </c>
      <c r="E1321" s="18"/>
      <c r="F1321" s="16" t="s">
        <v>6523</v>
      </c>
      <c r="G1321" s="16" t="s">
        <v>12</v>
      </c>
      <c r="H1321" s="16" t="s">
        <v>85</v>
      </c>
    </row>
    <row r="1322">
      <c r="A1322" s="14">
        <v>45355.0</v>
      </c>
      <c r="B1322" s="15" t="s">
        <v>6521</v>
      </c>
      <c r="C1322" s="17" t="s">
        <v>6522</v>
      </c>
      <c r="D1322" s="16" t="s">
        <v>4154</v>
      </c>
      <c r="E1322" s="18"/>
      <c r="F1322" s="16" t="s">
        <v>6524</v>
      </c>
      <c r="G1322" s="16" t="s">
        <v>12</v>
      </c>
      <c r="H1322" s="16" t="s">
        <v>44</v>
      </c>
    </row>
    <row r="1323">
      <c r="A1323" s="14">
        <v>45355.0</v>
      </c>
      <c r="B1323" s="15" t="s">
        <v>6521</v>
      </c>
      <c r="C1323" s="17" t="s">
        <v>6522</v>
      </c>
      <c r="D1323" s="16" t="s">
        <v>4154</v>
      </c>
      <c r="E1323" s="16" t="s">
        <v>426</v>
      </c>
      <c r="F1323" s="16" t="s">
        <v>70</v>
      </c>
      <c r="G1323" s="16" t="s">
        <v>12</v>
      </c>
      <c r="H1323" s="18"/>
    </row>
    <row r="1324">
      <c r="A1324" s="14">
        <v>45355.0</v>
      </c>
      <c r="B1324" s="15" t="s">
        <v>6525</v>
      </c>
      <c r="C1324" s="17" t="s">
        <v>6526</v>
      </c>
      <c r="D1324" s="16" t="s">
        <v>4348</v>
      </c>
      <c r="E1324" s="16" t="s">
        <v>6527</v>
      </c>
      <c r="F1324" s="16" t="s">
        <v>6528</v>
      </c>
      <c r="G1324" s="16" t="s">
        <v>12</v>
      </c>
      <c r="H1324" s="18"/>
    </row>
    <row r="1325">
      <c r="A1325" s="14">
        <v>45355.0</v>
      </c>
      <c r="B1325" s="15" t="s">
        <v>6529</v>
      </c>
      <c r="C1325" s="17" t="s">
        <v>6530</v>
      </c>
      <c r="D1325" s="16" t="s">
        <v>4021</v>
      </c>
      <c r="E1325" s="16" t="s">
        <v>85</v>
      </c>
      <c r="F1325" s="16" t="s">
        <v>6531</v>
      </c>
      <c r="G1325" s="16" t="s">
        <v>12</v>
      </c>
      <c r="H1325" s="18"/>
    </row>
    <row r="1326">
      <c r="A1326" s="14">
        <v>45355.0</v>
      </c>
      <c r="B1326" s="15" t="s">
        <v>6532</v>
      </c>
      <c r="C1326" s="17" t="s">
        <v>6533</v>
      </c>
      <c r="D1326" s="16" t="s">
        <v>5577</v>
      </c>
      <c r="E1326" s="16" t="s">
        <v>2934</v>
      </c>
      <c r="F1326" s="16" t="s">
        <v>6534</v>
      </c>
      <c r="G1326" s="16" t="s">
        <v>12</v>
      </c>
      <c r="H1326" s="18"/>
    </row>
    <row r="1327">
      <c r="A1327" s="14">
        <v>45355.0</v>
      </c>
      <c r="B1327" s="15" t="s">
        <v>6535</v>
      </c>
      <c r="C1327" s="17" t="s">
        <v>6536</v>
      </c>
      <c r="D1327" s="16" t="s">
        <v>6537</v>
      </c>
      <c r="E1327" s="16" t="s">
        <v>46</v>
      </c>
      <c r="F1327" s="16" t="s">
        <v>134</v>
      </c>
      <c r="G1327" s="16" t="s">
        <v>12</v>
      </c>
      <c r="H1327" s="18"/>
    </row>
    <row r="1328">
      <c r="A1328" s="14">
        <v>45355.0</v>
      </c>
      <c r="B1328" s="15" t="s">
        <v>6535</v>
      </c>
      <c r="C1328" s="17" t="s">
        <v>6536</v>
      </c>
      <c r="D1328" s="16" t="s">
        <v>6537</v>
      </c>
      <c r="E1328" s="16" t="s">
        <v>426</v>
      </c>
      <c r="F1328" s="16" t="s">
        <v>133</v>
      </c>
      <c r="G1328" s="16" t="s">
        <v>12</v>
      </c>
      <c r="H1328" s="18"/>
    </row>
    <row r="1329">
      <c r="A1329" s="14">
        <v>45355.0</v>
      </c>
      <c r="B1329" s="15" t="s">
        <v>6538</v>
      </c>
      <c r="C1329" s="17" t="s">
        <v>6539</v>
      </c>
      <c r="D1329" s="16" t="s">
        <v>5226</v>
      </c>
      <c r="E1329" s="16" t="s">
        <v>6540</v>
      </c>
      <c r="F1329" s="16" t="s">
        <v>530</v>
      </c>
      <c r="G1329" s="16" t="s">
        <v>12</v>
      </c>
      <c r="H1329" s="18"/>
    </row>
    <row r="1330">
      <c r="A1330" s="14">
        <v>45355.0</v>
      </c>
      <c r="B1330" s="15" t="s">
        <v>6538</v>
      </c>
      <c r="C1330" s="17" t="s">
        <v>6539</v>
      </c>
      <c r="D1330" s="16" t="s">
        <v>5226</v>
      </c>
      <c r="E1330" s="16" t="s">
        <v>1936</v>
      </c>
      <c r="F1330" s="16" t="s">
        <v>1773</v>
      </c>
      <c r="G1330" s="16" t="s">
        <v>12</v>
      </c>
      <c r="H1330" s="18"/>
    </row>
    <row r="1331">
      <c r="A1331" s="14">
        <v>45355.0</v>
      </c>
      <c r="B1331" s="15" t="s">
        <v>6541</v>
      </c>
      <c r="C1331" s="17" t="s">
        <v>6542</v>
      </c>
      <c r="D1331" s="16" t="s">
        <v>4120</v>
      </c>
      <c r="E1331" s="16" t="s">
        <v>468</v>
      </c>
      <c r="F1331" s="16" t="s">
        <v>443</v>
      </c>
      <c r="G1331" s="16" t="s">
        <v>12</v>
      </c>
      <c r="H1331" s="18"/>
    </row>
    <row r="1332">
      <c r="A1332" s="14">
        <v>45355.0</v>
      </c>
      <c r="B1332" s="15" t="s">
        <v>6543</v>
      </c>
      <c r="C1332" s="17" t="s">
        <v>6544</v>
      </c>
      <c r="D1332" s="16" t="s">
        <v>4251</v>
      </c>
      <c r="E1332" s="16" t="s">
        <v>959</v>
      </c>
      <c r="F1332" s="16" t="s">
        <v>300</v>
      </c>
      <c r="G1332" s="16" t="s">
        <v>12</v>
      </c>
      <c r="H1332" s="18"/>
    </row>
    <row r="1333">
      <c r="A1333" s="14">
        <v>45355.0</v>
      </c>
      <c r="B1333" s="15" t="s">
        <v>6545</v>
      </c>
      <c r="C1333" s="17" t="s">
        <v>6546</v>
      </c>
      <c r="D1333" s="16" t="s">
        <v>4454</v>
      </c>
      <c r="E1333" s="16" t="s">
        <v>279</v>
      </c>
      <c r="F1333" s="16" t="s">
        <v>299</v>
      </c>
      <c r="G1333" s="16" t="s">
        <v>12</v>
      </c>
      <c r="H1333" s="18"/>
    </row>
    <row r="1334">
      <c r="A1334" s="14">
        <v>45355.0</v>
      </c>
      <c r="B1334" s="15" t="s">
        <v>6545</v>
      </c>
      <c r="C1334" s="17" t="s">
        <v>6546</v>
      </c>
      <c r="D1334" s="16" t="s">
        <v>6060</v>
      </c>
      <c r="E1334" s="16" t="s">
        <v>279</v>
      </c>
      <c r="F1334" s="16" t="s">
        <v>299</v>
      </c>
      <c r="G1334" s="16" t="s">
        <v>12</v>
      </c>
      <c r="H1334" s="18"/>
    </row>
    <row r="1335">
      <c r="A1335" s="14">
        <v>45355.0</v>
      </c>
      <c r="B1335" s="15" t="s">
        <v>6547</v>
      </c>
      <c r="C1335" s="17" t="s">
        <v>6548</v>
      </c>
      <c r="D1335" s="16" t="s">
        <v>978</v>
      </c>
      <c r="E1335" s="16" t="s">
        <v>4784</v>
      </c>
      <c r="F1335" s="16" t="s">
        <v>191</v>
      </c>
      <c r="G1335" s="16" t="s">
        <v>17</v>
      </c>
      <c r="H1335" s="18"/>
    </row>
    <row r="1336">
      <c r="A1336" s="14">
        <v>45355.0</v>
      </c>
      <c r="B1336" s="15" t="s">
        <v>6547</v>
      </c>
      <c r="C1336" s="17" t="s">
        <v>6548</v>
      </c>
      <c r="D1336" s="16" t="s">
        <v>978</v>
      </c>
      <c r="E1336" s="16" t="s">
        <v>47</v>
      </c>
      <c r="F1336" s="16" t="s">
        <v>4673</v>
      </c>
      <c r="G1336" s="16" t="s">
        <v>84</v>
      </c>
      <c r="H1336" s="18"/>
    </row>
    <row r="1337">
      <c r="A1337" s="14">
        <v>45355.0</v>
      </c>
      <c r="B1337" s="15" t="s">
        <v>6547</v>
      </c>
      <c r="C1337" s="17" t="s">
        <v>6548</v>
      </c>
      <c r="D1337" s="16" t="s">
        <v>978</v>
      </c>
      <c r="E1337" s="16" t="s">
        <v>459</v>
      </c>
      <c r="F1337" s="16" t="s">
        <v>31</v>
      </c>
      <c r="G1337" s="16" t="s">
        <v>84</v>
      </c>
      <c r="H1337" s="18"/>
    </row>
    <row r="1338">
      <c r="A1338" s="14">
        <v>45355.0</v>
      </c>
      <c r="B1338" s="15" t="s">
        <v>6549</v>
      </c>
      <c r="C1338" s="17" t="s">
        <v>6550</v>
      </c>
      <c r="D1338" s="16" t="s">
        <v>4920</v>
      </c>
      <c r="E1338" s="16" t="s">
        <v>279</v>
      </c>
      <c r="F1338" s="16" t="s">
        <v>299</v>
      </c>
      <c r="G1338" s="16" t="s">
        <v>12</v>
      </c>
      <c r="H1338" s="18"/>
    </row>
    <row r="1339">
      <c r="A1339" s="14">
        <v>45355.0</v>
      </c>
      <c r="B1339" s="15" t="s">
        <v>6549</v>
      </c>
      <c r="C1339" s="17" t="s">
        <v>6550</v>
      </c>
      <c r="D1339" s="16" t="s">
        <v>4920</v>
      </c>
      <c r="E1339" s="16" t="s">
        <v>1428</v>
      </c>
      <c r="F1339" s="16" t="s">
        <v>1420</v>
      </c>
      <c r="G1339" s="16" t="s">
        <v>12</v>
      </c>
      <c r="H1339" s="18"/>
    </row>
    <row r="1340">
      <c r="A1340" s="14">
        <v>45355.0</v>
      </c>
      <c r="B1340" s="15" t="s">
        <v>6551</v>
      </c>
      <c r="C1340" s="17" t="s">
        <v>6552</v>
      </c>
      <c r="D1340" s="16" t="s">
        <v>6553</v>
      </c>
      <c r="E1340" s="16" t="s">
        <v>4096</v>
      </c>
      <c r="F1340" s="16" t="s">
        <v>299</v>
      </c>
      <c r="G1340" s="16" t="s">
        <v>12</v>
      </c>
      <c r="H1340" s="18"/>
    </row>
    <row r="1341">
      <c r="A1341" s="14">
        <v>45355.0</v>
      </c>
      <c r="B1341" s="15" t="s">
        <v>6554</v>
      </c>
      <c r="C1341" s="17" t="s">
        <v>6555</v>
      </c>
      <c r="D1341" s="16" t="s">
        <v>4243</v>
      </c>
      <c r="E1341" s="16" t="s">
        <v>4081</v>
      </c>
      <c r="F1341" s="16" t="s">
        <v>3995</v>
      </c>
      <c r="G1341" s="16" t="s">
        <v>12</v>
      </c>
      <c r="H1341" s="18"/>
    </row>
    <row r="1342">
      <c r="A1342" s="14">
        <v>45355.0</v>
      </c>
      <c r="B1342" s="15" t="s">
        <v>6554</v>
      </c>
      <c r="C1342" s="17" t="s">
        <v>6555</v>
      </c>
      <c r="D1342" s="16" t="s">
        <v>4243</v>
      </c>
      <c r="E1342" s="16" t="s">
        <v>5665</v>
      </c>
      <c r="F1342" s="16" t="s">
        <v>6556</v>
      </c>
      <c r="G1342" s="16" t="s">
        <v>12</v>
      </c>
      <c r="H1342" s="18"/>
    </row>
    <row r="1343">
      <c r="A1343" s="14">
        <v>45355.0</v>
      </c>
      <c r="B1343" s="15" t="s">
        <v>6557</v>
      </c>
      <c r="C1343" s="17" t="s">
        <v>6558</v>
      </c>
      <c r="D1343" s="16" t="s">
        <v>5193</v>
      </c>
      <c r="E1343" s="16" t="s">
        <v>6559</v>
      </c>
      <c r="F1343" s="16" t="s">
        <v>164</v>
      </c>
      <c r="G1343" s="16" t="s">
        <v>12</v>
      </c>
      <c r="H1343" s="18"/>
    </row>
    <row r="1344">
      <c r="A1344" s="14">
        <v>45355.0</v>
      </c>
      <c r="B1344" s="15" t="s">
        <v>6557</v>
      </c>
      <c r="C1344" s="17" t="s">
        <v>6558</v>
      </c>
      <c r="D1344" s="16" t="s">
        <v>5193</v>
      </c>
      <c r="E1344" s="16" t="s">
        <v>6560</v>
      </c>
      <c r="F1344" s="16" t="s">
        <v>133</v>
      </c>
      <c r="G1344" s="16" t="s">
        <v>12</v>
      </c>
      <c r="H1344" s="18"/>
    </row>
    <row r="1345">
      <c r="A1345" s="14">
        <v>45355.0</v>
      </c>
      <c r="B1345" s="15" t="s">
        <v>6561</v>
      </c>
      <c r="C1345" s="17" t="s">
        <v>6562</v>
      </c>
      <c r="D1345" s="16" t="s">
        <v>4095</v>
      </c>
      <c r="E1345" s="16" t="s">
        <v>6563</v>
      </c>
      <c r="F1345" s="16" t="s">
        <v>6564</v>
      </c>
      <c r="G1345" s="16" t="s">
        <v>12</v>
      </c>
      <c r="H1345" s="18"/>
    </row>
    <row r="1346">
      <c r="A1346" s="14">
        <v>45355.0</v>
      </c>
      <c r="B1346" s="15" t="s">
        <v>6561</v>
      </c>
      <c r="C1346" s="17" t="s">
        <v>6562</v>
      </c>
      <c r="D1346" s="16" t="s">
        <v>4095</v>
      </c>
      <c r="E1346" s="16" t="s">
        <v>6044</v>
      </c>
      <c r="F1346" s="16" t="s">
        <v>6564</v>
      </c>
      <c r="G1346" s="16" t="s">
        <v>12</v>
      </c>
      <c r="H1346" s="18"/>
    </row>
    <row r="1347">
      <c r="A1347" s="14">
        <v>45355.0</v>
      </c>
      <c r="B1347" s="15" t="s">
        <v>6565</v>
      </c>
      <c r="C1347" s="17" t="s">
        <v>6566</v>
      </c>
      <c r="D1347" s="16" t="s">
        <v>897</v>
      </c>
      <c r="E1347" s="16" t="s">
        <v>4859</v>
      </c>
      <c r="F1347" s="16" t="s">
        <v>133</v>
      </c>
      <c r="G1347" s="16" t="s">
        <v>12</v>
      </c>
      <c r="H1347" s="18"/>
    </row>
    <row r="1348">
      <c r="A1348" s="14">
        <v>45355.0</v>
      </c>
      <c r="B1348" s="15" t="s">
        <v>6565</v>
      </c>
      <c r="C1348" s="17" t="s">
        <v>6566</v>
      </c>
      <c r="D1348" s="16" t="s">
        <v>897</v>
      </c>
      <c r="E1348" s="16" t="s">
        <v>465</v>
      </c>
      <c r="F1348" s="16" t="s">
        <v>530</v>
      </c>
      <c r="G1348" s="16" t="s">
        <v>84</v>
      </c>
      <c r="H1348" s="18"/>
    </row>
    <row r="1349">
      <c r="A1349" s="14">
        <v>45355.0</v>
      </c>
      <c r="B1349" s="15" t="s">
        <v>6565</v>
      </c>
      <c r="C1349" s="17" t="s">
        <v>6566</v>
      </c>
      <c r="D1349" s="16" t="s">
        <v>897</v>
      </c>
      <c r="E1349" s="16" t="s">
        <v>1377</v>
      </c>
      <c r="F1349" s="16" t="s">
        <v>6567</v>
      </c>
      <c r="G1349" s="16" t="s">
        <v>12</v>
      </c>
      <c r="H1349" s="18"/>
    </row>
    <row r="1350">
      <c r="A1350" s="14">
        <v>45355.0</v>
      </c>
      <c r="B1350" s="15" t="s">
        <v>6568</v>
      </c>
      <c r="C1350" s="17" t="s">
        <v>6569</v>
      </c>
      <c r="D1350" s="16" t="s">
        <v>4535</v>
      </c>
      <c r="E1350" s="16" t="s">
        <v>47</v>
      </c>
      <c r="F1350" s="16" t="s">
        <v>133</v>
      </c>
      <c r="G1350" s="16" t="s">
        <v>12</v>
      </c>
      <c r="H1350" s="18"/>
    </row>
    <row r="1351">
      <c r="A1351" s="14">
        <v>45355.0</v>
      </c>
      <c r="B1351" s="15" t="s">
        <v>6568</v>
      </c>
      <c r="C1351" s="17" t="s">
        <v>6569</v>
      </c>
      <c r="D1351" s="16" t="s">
        <v>4535</v>
      </c>
      <c r="E1351" s="16" t="s">
        <v>6570</v>
      </c>
      <c r="F1351" s="16" t="s">
        <v>70</v>
      </c>
      <c r="G1351" s="16" t="s">
        <v>12</v>
      </c>
      <c r="H1351" s="18"/>
    </row>
    <row r="1352">
      <c r="A1352" s="14">
        <v>45355.0</v>
      </c>
      <c r="B1352" s="15" t="s">
        <v>6571</v>
      </c>
      <c r="C1352" s="17" t="s">
        <v>6572</v>
      </c>
      <c r="D1352" s="16" t="s">
        <v>4243</v>
      </c>
      <c r="E1352" s="16" t="s">
        <v>1428</v>
      </c>
      <c r="F1352" s="16" t="s">
        <v>3982</v>
      </c>
      <c r="G1352" s="16" t="s">
        <v>12</v>
      </c>
      <c r="H1352" s="18"/>
    </row>
    <row r="1353">
      <c r="A1353" s="14">
        <v>45355.0</v>
      </c>
      <c r="B1353" s="15" t="s">
        <v>6571</v>
      </c>
      <c r="C1353" s="17" t="s">
        <v>6572</v>
      </c>
      <c r="D1353" s="16" t="s">
        <v>4243</v>
      </c>
      <c r="E1353" s="18"/>
      <c r="F1353" s="16" t="s">
        <v>3995</v>
      </c>
      <c r="G1353" s="16" t="s">
        <v>12</v>
      </c>
      <c r="H1353" s="16" t="s">
        <v>44</v>
      </c>
    </row>
    <row r="1354">
      <c r="A1354" s="14">
        <v>45355.0</v>
      </c>
      <c r="B1354" s="15" t="s">
        <v>6573</v>
      </c>
      <c r="C1354" s="17" t="s">
        <v>6574</v>
      </c>
      <c r="D1354" s="16" t="s">
        <v>6403</v>
      </c>
      <c r="E1354" s="16" t="s">
        <v>959</v>
      </c>
      <c r="F1354" s="16" t="s">
        <v>300</v>
      </c>
      <c r="G1354" s="16" t="s">
        <v>12</v>
      </c>
      <c r="H1354" s="18"/>
    </row>
    <row r="1355">
      <c r="A1355" s="14">
        <v>45356.0</v>
      </c>
      <c r="B1355" s="15" t="s">
        <v>6575</v>
      </c>
      <c r="C1355" s="17" t="s">
        <v>6576</v>
      </c>
      <c r="D1355" s="16" t="s">
        <v>4067</v>
      </c>
      <c r="E1355" s="16" t="s">
        <v>6577</v>
      </c>
      <c r="F1355" s="16" t="s">
        <v>1781</v>
      </c>
      <c r="G1355" s="16" t="s">
        <v>12</v>
      </c>
      <c r="H1355" s="18"/>
    </row>
    <row r="1356">
      <c r="A1356" s="14">
        <v>45356.0</v>
      </c>
      <c r="B1356" s="15" t="s">
        <v>6578</v>
      </c>
      <c r="C1356" s="17" t="s">
        <v>6579</v>
      </c>
      <c r="D1356" s="16" t="s">
        <v>4184</v>
      </c>
      <c r="E1356" s="16" t="s">
        <v>6580</v>
      </c>
      <c r="F1356" s="16" t="s">
        <v>3091</v>
      </c>
      <c r="G1356" s="16" t="s">
        <v>12</v>
      </c>
      <c r="H1356" s="18"/>
    </row>
    <row r="1357">
      <c r="A1357" s="14">
        <v>45356.0</v>
      </c>
      <c r="B1357" s="15" t="s">
        <v>6581</v>
      </c>
      <c r="C1357" s="17" t="s">
        <v>6582</v>
      </c>
      <c r="D1357" s="16" t="s">
        <v>4324</v>
      </c>
      <c r="E1357" s="16" t="s">
        <v>4945</v>
      </c>
      <c r="F1357" s="16" t="s">
        <v>3091</v>
      </c>
      <c r="G1357" s="16" t="s">
        <v>12</v>
      </c>
      <c r="H1357" s="18"/>
    </row>
    <row r="1358">
      <c r="A1358" s="14">
        <v>45356.0</v>
      </c>
      <c r="B1358" s="15" t="s">
        <v>6583</v>
      </c>
      <c r="C1358" s="17" t="s">
        <v>6584</v>
      </c>
      <c r="D1358" s="16" t="s">
        <v>1591</v>
      </c>
      <c r="E1358" s="16" t="s">
        <v>46</v>
      </c>
      <c r="F1358" s="16" t="s">
        <v>133</v>
      </c>
      <c r="G1358" s="16" t="s">
        <v>12</v>
      </c>
      <c r="H1358" s="18"/>
    </row>
    <row r="1359">
      <c r="A1359" s="14">
        <v>45356.0</v>
      </c>
      <c r="B1359" s="15" t="s">
        <v>6585</v>
      </c>
      <c r="C1359" s="17" t="s">
        <v>6586</v>
      </c>
      <c r="D1359" s="16" t="s">
        <v>5072</v>
      </c>
      <c r="E1359" s="16" t="s">
        <v>4219</v>
      </c>
      <c r="F1359" s="16" t="s">
        <v>11</v>
      </c>
      <c r="G1359" s="16" t="s">
        <v>12</v>
      </c>
      <c r="H1359" s="18"/>
    </row>
    <row r="1360">
      <c r="A1360" s="14">
        <v>45356.0</v>
      </c>
      <c r="B1360" s="15" t="s">
        <v>6585</v>
      </c>
      <c r="C1360" s="17" t="s">
        <v>6586</v>
      </c>
      <c r="D1360" s="16" t="s">
        <v>5072</v>
      </c>
      <c r="E1360" s="16" t="s">
        <v>6587</v>
      </c>
      <c r="F1360" s="16" t="s">
        <v>457</v>
      </c>
      <c r="G1360" s="16" t="s">
        <v>12</v>
      </c>
      <c r="H1360" s="18"/>
    </row>
    <row r="1361">
      <c r="A1361" s="14">
        <v>45356.0</v>
      </c>
      <c r="B1361" s="15" t="s">
        <v>6585</v>
      </c>
      <c r="C1361" s="17" t="s">
        <v>6586</v>
      </c>
      <c r="D1361" s="16" t="s">
        <v>5072</v>
      </c>
      <c r="E1361" s="16" t="s">
        <v>279</v>
      </c>
      <c r="F1361" s="16" t="s">
        <v>299</v>
      </c>
      <c r="G1361" s="16" t="s">
        <v>12</v>
      </c>
      <c r="H1361" s="18"/>
    </row>
    <row r="1362">
      <c r="A1362" s="14">
        <v>45356.0</v>
      </c>
      <c r="B1362" s="15" t="s">
        <v>6588</v>
      </c>
      <c r="C1362" s="17" t="s">
        <v>6589</v>
      </c>
      <c r="D1362" s="16" t="s">
        <v>4438</v>
      </c>
      <c r="E1362" s="16" t="s">
        <v>279</v>
      </c>
      <c r="F1362" s="16" t="s">
        <v>299</v>
      </c>
      <c r="G1362" s="16" t="s">
        <v>12</v>
      </c>
      <c r="H1362" s="18"/>
    </row>
    <row r="1363">
      <c r="A1363" s="14">
        <v>45356.0</v>
      </c>
      <c r="B1363" s="15" t="s">
        <v>6590</v>
      </c>
      <c r="C1363" s="17" t="s">
        <v>6591</v>
      </c>
      <c r="D1363" s="16" t="s">
        <v>1058</v>
      </c>
      <c r="E1363" s="16" t="s">
        <v>4564</v>
      </c>
      <c r="F1363" s="16" t="s">
        <v>6592</v>
      </c>
      <c r="G1363" s="16" t="s">
        <v>12</v>
      </c>
      <c r="H1363" s="18"/>
    </row>
    <row r="1364">
      <c r="A1364" s="14">
        <v>45356.0</v>
      </c>
      <c r="B1364" s="15" t="s">
        <v>6590</v>
      </c>
      <c r="C1364" s="17" t="s">
        <v>6591</v>
      </c>
      <c r="D1364" s="16" t="s">
        <v>4644</v>
      </c>
      <c r="E1364" s="16" t="s">
        <v>4564</v>
      </c>
      <c r="F1364" s="16" t="s">
        <v>6592</v>
      </c>
      <c r="G1364" s="16" t="s">
        <v>12</v>
      </c>
      <c r="H1364" s="18"/>
    </row>
    <row r="1365">
      <c r="A1365" s="14">
        <v>45356.0</v>
      </c>
      <c r="B1365" s="15" t="s">
        <v>6593</v>
      </c>
      <c r="C1365" s="17" t="s">
        <v>6594</v>
      </c>
      <c r="D1365" s="16" t="s">
        <v>4251</v>
      </c>
      <c r="E1365" s="16" t="s">
        <v>338</v>
      </c>
      <c r="F1365" s="16" t="s">
        <v>70</v>
      </c>
      <c r="G1365" s="16" t="s">
        <v>12</v>
      </c>
      <c r="H1365" s="18"/>
    </row>
    <row r="1366">
      <c r="A1366" s="14">
        <v>45356.0</v>
      </c>
      <c r="B1366" s="15" t="s">
        <v>6593</v>
      </c>
      <c r="C1366" s="17" t="s">
        <v>6594</v>
      </c>
      <c r="D1366" s="16" t="s">
        <v>4251</v>
      </c>
      <c r="E1366" s="16" t="s">
        <v>46</v>
      </c>
      <c r="F1366" s="16" t="s">
        <v>133</v>
      </c>
      <c r="G1366" s="16" t="s">
        <v>12</v>
      </c>
      <c r="H1366" s="18"/>
    </row>
    <row r="1367">
      <c r="A1367" s="14">
        <v>45356.0</v>
      </c>
      <c r="B1367" s="15" t="s">
        <v>6595</v>
      </c>
      <c r="C1367" s="17" t="s">
        <v>6596</v>
      </c>
      <c r="D1367" s="16" t="s">
        <v>4438</v>
      </c>
      <c r="E1367" s="16" t="s">
        <v>1377</v>
      </c>
      <c r="F1367" s="16" t="s">
        <v>299</v>
      </c>
      <c r="G1367" s="16" t="s">
        <v>12</v>
      </c>
      <c r="H1367" s="18"/>
    </row>
    <row r="1368">
      <c r="A1368" s="14">
        <v>45356.0</v>
      </c>
      <c r="B1368" s="15" t="s">
        <v>6595</v>
      </c>
      <c r="C1368" s="17" t="s">
        <v>6596</v>
      </c>
      <c r="D1368" s="16" t="s">
        <v>4438</v>
      </c>
      <c r="E1368" s="16" t="s">
        <v>6597</v>
      </c>
      <c r="F1368" s="16" t="s">
        <v>1185</v>
      </c>
      <c r="G1368" s="16" t="s">
        <v>12</v>
      </c>
      <c r="H1368" s="18"/>
    </row>
    <row r="1369">
      <c r="A1369" s="14">
        <v>45356.0</v>
      </c>
      <c r="B1369" s="15" t="s">
        <v>6598</v>
      </c>
      <c r="C1369" s="17" t="s">
        <v>6599</v>
      </c>
      <c r="D1369" s="16" t="s">
        <v>4398</v>
      </c>
      <c r="E1369" s="16" t="s">
        <v>85</v>
      </c>
      <c r="F1369" s="16" t="s">
        <v>4955</v>
      </c>
      <c r="G1369" s="16" t="s">
        <v>12</v>
      </c>
      <c r="H1369" s="18"/>
    </row>
    <row r="1370">
      <c r="A1370" s="14">
        <v>45356.0</v>
      </c>
      <c r="B1370" s="15" t="s">
        <v>6598</v>
      </c>
      <c r="C1370" s="17" t="s">
        <v>6599</v>
      </c>
      <c r="D1370" s="16" t="s">
        <v>4398</v>
      </c>
      <c r="E1370" s="16" t="s">
        <v>6600</v>
      </c>
      <c r="F1370" s="16" t="s">
        <v>6601</v>
      </c>
      <c r="G1370" s="16" t="s">
        <v>12</v>
      </c>
      <c r="H1370" s="18"/>
    </row>
    <row r="1371">
      <c r="A1371" s="14">
        <v>45356.0</v>
      </c>
      <c r="B1371" s="15" t="s">
        <v>6602</v>
      </c>
      <c r="C1371" s="17" t="s">
        <v>6603</v>
      </c>
      <c r="D1371" s="16" t="s">
        <v>6604</v>
      </c>
      <c r="E1371" s="16" t="s">
        <v>426</v>
      </c>
      <c r="F1371" s="16" t="s">
        <v>6605</v>
      </c>
      <c r="G1371" s="16" t="s">
        <v>12</v>
      </c>
      <c r="H1371" s="18"/>
    </row>
    <row r="1372">
      <c r="A1372" s="14">
        <v>45356.0</v>
      </c>
      <c r="B1372" s="15" t="s">
        <v>6606</v>
      </c>
      <c r="C1372" s="17" t="s">
        <v>6607</v>
      </c>
      <c r="D1372" s="16" t="s">
        <v>5187</v>
      </c>
      <c r="E1372" s="16" t="s">
        <v>44</v>
      </c>
      <c r="F1372" s="16" t="s">
        <v>4680</v>
      </c>
      <c r="G1372" s="16" t="s">
        <v>12</v>
      </c>
      <c r="H1372" s="18"/>
    </row>
    <row r="1373">
      <c r="A1373" s="14">
        <v>45356.0</v>
      </c>
      <c r="B1373" s="15" t="s">
        <v>6606</v>
      </c>
      <c r="C1373" s="17" t="s">
        <v>6607</v>
      </c>
      <c r="D1373" s="16" t="s">
        <v>5187</v>
      </c>
      <c r="E1373" s="16" t="s">
        <v>135</v>
      </c>
      <c r="F1373" s="16" t="s">
        <v>530</v>
      </c>
      <c r="G1373" s="16" t="s">
        <v>12</v>
      </c>
      <c r="H1373" s="18"/>
    </row>
    <row r="1374">
      <c r="A1374" s="14">
        <v>45356.0</v>
      </c>
      <c r="B1374" s="15" t="s">
        <v>6608</v>
      </c>
      <c r="C1374" s="17" t="s">
        <v>6609</v>
      </c>
      <c r="D1374" s="16" t="s">
        <v>1057</v>
      </c>
      <c r="E1374" s="16" t="s">
        <v>279</v>
      </c>
      <c r="F1374" s="16" t="s">
        <v>299</v>
      </c>
      <c r="G1374" s="16" t="s">
        <v>12</v>
      </c>
      <c r="H1374" s="18"/>
    </row>
    <row r="1375">
      <c r="A1375" s="14">
        <v>45356.0</v>
      </c>
      <c r="B1375" s="15" t="s">
        <v>6610</v>
      </c>
      <c r="C1375" s="17" t="s">
        <v>6611</v>
      </c>
      <c r="D1375" s="16" t="s">
        <v>5072</v>
      </c>
      <c r="E1375" s="16" t="s">
        <v>3015</v>
      </c>
      <c r="F1375" s="16" t="s">
        <v>1296</v>
      </c>
      <c r="G1375" s="16" t="s">
        <v>12</v>
      </c>
      <c r="H1375" s="18"/>
    </row>
    <row r="1376">
      <c r="A1376" s="14">
        <v>45356.0</v>
      </c>
      <c r="B1376" s="15" t="s">
        <v>6612</v>
      </c>
      <c r="C1376" s="17" t="s">
        <v>6613</v>
      </c>
      <c r="D1376" s="16" t="s">
        <v>4080</v>
      </c>
      <c r="E1376" s="16" t="s">
        <v>338</v>
      </c>
      <c r="F1376" s="16" t="s">
        <v>133</v>
      </c>
      <c r="G1376" s="16" t="s">
        <v>12</v>
      </c>
      <c r="H1376" s="18"/>
    </row>
    <row r="1377">
      <c r="A1377" s="14">
        <v>45356.0</v>
      </c>
      <c r="B1377" s="15" t="s">
        <v>6612</v>
      </c>
      <c r="C1377" s="16" t="s">
        <v>6613</v>
      </c>
      <c r="D1377" s="16" t="s">
        <v>4080</v>
      </c>
      <c r="E1377" s="16" t="s">
        <v>141</v>
      </c>
      <c r="F1377" s="16" t="s">
        <v>133</v>
      </c>
      <c r="G1377" s="16" t="s">
        <v>12</v>
      </c>
      <c r="H1377" s="18"/>
    </row>
    <row r="1378">
      <c r="A1378" s="14">
        <v>45356.0</v>
      </c>
      <c r="B1378" s="15" t="s">
        <v>6614</v>
      </c>
      <c r="C1378" s="17" t="s">
        <v>6615</v>
      </c>
      <c r="D1378" s="16" t="s">
        <v>4025</v>
      </c>
      <c r="E1378" s="16" t="s">
        <v>4051</v>
      </c>
      <c r="F1378" s="16" t="s">
        <v>1185</v>
      </c>
      <c r="G1378" s="16" t="s">
        <v>12</v>
      </c>
      <c r="H1378" s="18"/>
    </row>
    <row r="1379">
      <c r="A1379" s="14">
        <v>45356.0</v>
      </c>
      <c r="B1379" s="15" t="s">
        <v>6616</v>
      </c>
      <c r="C1379" s="17" t="s">
        <v>6617</v>
      </c>
      <c r="D1379" s="16" t="s">
        <v>5695</v>
      </c>
      <c r="E1379" s="18"/>
      <c r="F1379" s="16" t="s">
        <v>6618</v>
      </c>
      <c r="G1379" s="16" t="s">
        <v>12</v>
      </c>
      <c r="H1379" s="16" t="s">
        <v>85</v>
      </c>
    </row>
    <row r="1380">
      <c r="A1380" s="14">
        <v>45356.0</v>
      </c>
      <c r="B1380" s="15" t="s">
        <v>6616</v>
      </c>
      <c r="C1380" s="17" t="s">
        <v>6617</v>
      </c>
      <c r="D1380" s="16" t="s">
        <v>5695</v>
      </c>
      <c r="E1380" s="16" t="s">
        <v>821</v>
      </c>
      <c r="F1380" s="16" t="s">
        <v>3337</v>
      </c>
      <c r="G1380" s="16" t="s">
        <v>12</v>
      </c>
      <c r="H1380" s="18"/>
    </row>
    <row r="1381">
      <c r="A1381" s="14">
        <v>45356.0</v>
      </c>
      <c r="B1381" s="15" t="s">
        <v>6619</v>
      </c>
      <c r="C1381" s="17" t="s">
        <v>6620</v>
      </c>
      <c r="D1381" s="16" t="s">
        <v>2452</v>
      </c>
      <c r="E1381" s="16" t="s">
        <v>46</v>
      </c>
      <c r="F1381" s="16" t="s">
        <v>133</v>
      </c>
      <c r="G1381" s="16" t="s">
        <v>12</v>
      </c>
      <c r="H1381" s="18"/>
    </row>
    <row r="1382">
      <c r="A1382" s="14">
        <v>45356.0</v>
      </c>
      <c r="B1382" s="15" t="s">
        <v>6619</v>
      </c>
      <c r="C1382" s="17" t="s">
        <v>6620</v>
      </c>
      <c r="D1382" s="16" t="s">
        <v>2452</v>
      </c>
      <c r="E1382" s="16" t="s">
        <v>141</v>
      </c>
      <c r="F1382" s="16" t="s">
        <v>70</v>
      </c>
      <c r="G1382" s="16" t="s">
        <v>12</v>
      </c>
      <c r="H1382" s="18"/>
    </row>
    <row r="1383">
      <c r="A1383" s="14">
        <v>45357.0</v>
      </c>
      <c r="B1383" s="15" t="s">
        <v>6621</v>
      </c>
      <c r="C1383" s="17" t="s">
        <v>6622</v>
      </c>
      <c r="D1383" s="16" t="s">
        <v>168</v>
      </c>
      <c r="E1383" s="16" t="s">
        <v>47</v>
      </c>
      <c r="F1383" s="16" t="s">
        <v>3104</v>
      </c>
      <c r="G1383" s="16" t="s">
        <v>12</v>
      </c>
      <c r="H1383" s="18"/>
    </row>
    <row r="1384">
      <c r="A1384" s="14">
        <v>45357.0</v>
      </c>
      <c r="B1384" s="15" t="s">
        <v>6621</v>
      </c>
      <c r="C1384" s="17" t="s">
        <v>6622</v>
      </c>
      <c r="D1384" s="21" t="b">
        <v>1</v>
      </c>
      <c r="E1384" s="16" t="s">
        <v>47</v>
      </c>
      <c r="F1384" s="16" t="s">
        <v>3104</v>
      </c>
      <c r="G1384" s="16" t="s">
        <v>12</v>
      </c>
      <c r="H1384" s="18"/>
    </row>
    <row r="1385">
      <c r="A1385" s="14">
        <v>45357.0</v>
      </c>
      <c r="B1385" s="15" t="s">
        <v>6623</v>
      </c>
      <c r="C1385" s="17" t="s">
        <v>6624</v>
      </c>
      <c r="D1385" s="16" t="s">
        <v>1486</v>
      </c>
      <c r="E1385" s="16" t="s">
        <v>5538</v>
      </c>
      <c r="F1385" s="16" t="s">
        <v>1097</v>
      </c>
      <c r="G1385" s="16" t="s">
        <v>12</v>
      </c>
      <c r="H1385" s="18"/>
    </row>
    <row r="1386">
      <c r="A1386" s="14">
        <v>45357.0</v>
      </c>
      <c r="B1386" s="15" t="s">
        <v>6625</v>
      </c>
      <c r="C1386" s="17" t="s">
        <v>6626</v>
      </c>
      <c r="D1386" s="16" t="s">
        <v>5017</v>
      </c>
      <c r="E1386" s="16" t="s">
        <v>6627</v>
      </c>
      <c r="F1386" s="16" t="s">
        <v>70</v>
      </c>
      <c r="G1386" s="16" t="s">
        <v>12</v>
      </c>
      <c r="H1386" s="18"/>
    </row>
    <row r="1387">
      <c r="A1387" s="14">
        <v>45357.0</v>
      </c>
      <c r="B1387" s="15" t="s">
        <v>6625</v>
      </c>
      <c r="C1387" s="17" t="s">
        <v>6626</v>
      </c>
      <c r="D1387" s="16" t="s">
        <v>5017</v>
      </c>
      <c r="E1387" s="16" t="s">
        <v>338</v>
      </c>
      <c r="F1387" s="16" t="s">
        <v>31</v>
      </c>
      <c r="G1387" s="16" t="s">
        <v>12</v>
      </c>
      <c r="H1387" s="18"/>
    </row>
    <row r="1388">
      <c r="A1388" s="14">
        <v>45357.0</v>
      </c>
      <c r="B1388" s="15" t="s">
        <v>6628</v>
      </c>
      <c r="C1388" s="17" t="s">
        <v>6629</v>
      </c>
      <c r="D1388" s="16" t="s">
        <v>5439</v>
      </c>
      <c r="E1388" s="16" t="s">
        <v>465</v>
      </c>
      <c r="F1388" s="16" t="s">
        <v>386</v>
      </c>
      <c r="G1388" s="16" t="s">
        <v>12</v>
      </c>
      <c r="H1388" s="18"/>
    </row>
    <row r="1389">
      <c r="A1389" s="14">
        <v>45357.0</v>
      </c>
      <c r="B1389" s="15" t="s">
        <v>6628</v>
      </c>
      <c r="C1389" s="17" t="s">
        <v>6629</v>
      </c>
      <c r="D1389" s="16" t="s">
        <v>5439</v>
      </c>
      <c r="E1389" s="16" t="s">
        <v>4215</v>
      </c>
      <c r="F1389" s="16" t="s">
        <v>1046</v>
      </c>
      <c r="G1389" s="16" t="s">
        <v>12</v>
      </c>
      <c r="H1389" s="18"/>
    </row>
    <row r="1390">
      <c r="A1390" s="14">
        <v>45357.0</v>
      </c>
      <c r="B1390" s="15" t="s">
        <v>6630</v>
      </c>
      <c r="C1390" s="17" t="s">
        <v>6631</v>
      </c>
      <c r="D1390" s="16" t="s">
        <v>6448</v>
      </c>
      <c r="E1390" s="16" t="s">
        <v>426</v>
      </c>
      <c r="F1390" s="16" t="s">
        <v>2941</v>
      </c>
      <c r="G1390" s="16" t="s">
        <v>12</v>
      </c>
      <c r="H1390" s="18"/>
    </row>
    <row r="1391">
      <c r="A1391" s="14">
        <v>45357.0</v>
      </c>
      <c r="B1391" s="15" t="s">
        <v>6630</v>
      </c>
      <c r="C1391" s="17" t="s">
        <v>6631</v>
      </c>
      <c r="D1391" s="16" t="s">
        <v>6448</v>
      </c>
      <c r="E1391" s="16" t="s">
        <v>1418</v>
      </c>
      <c r="F1391" s="16" t="s">
        <v>1524</v>
      </c>
      <c r="G1391" s="16" t="s">
        <v>12</v>
      </c>
      <c r="H1391" s="18"/>
    </row>
    <row r="1392">
      <c r="A1392" s="14">
        <v>45357.0</v>
      </c>
      <c r="B1392" s="15" t="s">
        <v>6632</v>
      </c>
      <c r="C1392" s="17" t="s">
        <v>6633</v>
      </c>
      <c r="D1392" s="16" t="s">
        <v>6634</v>
      </c>
      <c r="E1392" s="16" t="s">
        <v>426</v>
      </c>
      <c r="F1392" s="16" t="s">
        <v>5381</v>
      </c>
      <c r="G1392" s="16" t="s">
        <v>12</v>
      </c>
      <c r="H1392" s="18"/>
    </row>
    <row r="1393">
      <c r="A1393" s="14">
        <v>45357.0</v>
      </c>
      <c r="B1393" s="15" t="s">
        <v>6632</v>
      </c>
      <c r="C1393" s="17" t="s">
        <v>6633</v>
      </c>
      <c r="D1393" s="16" t="s">
        <v>6634</v>
      </c>
      <c r="E1393" s="16" t="s">
        <v>6635</v>
      </c>
      <c r="F1393" s="16" t="s">
        <v>498</v>
      </c>
      <c r="G1393" s="16" t="s">
        <v>17</v>
      </c>
      <c r="H1393" s="18"/>
    </row>
    <row r="1394">
      <c r="A1394" s="14">
        <v>45357.0</v>
      </c>
      <c r="B1394" s="15" t="s">
        <v>6636</v>
      </c>
      <c r="C1394" s="17" t="s">
        <v>6637</v>
      </c>
      <c r="D1394" s="16" t="s">
        <v>258</v>
      </c>
      <c r="E1394" s="16" t="s">
        <v>4996</v>
      </c>
      <c r="F1394" s="16" t="s">
        <v>191</v>
      </c>
      <c r="G1394" s="16" t="s">
        <v>17</v>
      </c>
      <c r="H1394" s="18"/>
    </row>
    <row r="1395">
      <c r="A1395" s="14">
        <v>45357.0</v>
      </c>
      <c r="B1395" s="15" t="s">
        <v>6636</v>
      </c>
      <c r="C1395" s="17" t="s">
        <v>6637</v>
      </c>
      <c r="D1395" s="16" t="s">
        <v>258</v>
      </c>
      <c r="E1395" s="16" t="s">
        <v>6638</v>
      </c>
      <c r="F1395" s="16" t="s">
        <v>766</v>
      </c>
      <c r="G1395" s="16" t="s">
        <v>84</v>
      </c>
      <c r="H1395" s="18"/>
    </row>
    <row r="1396">
      <c r="A1396" s="14">
        <v>45357.0</v>
      </c>
      <c r="B1396" s="15" t="s">
        <v>6639</v>
      </c>
      <c r="C1396" s="17" t="s">
        <v>6640</v>
      </c>
      <c r="D1396" s="16" t="s">
        <v>4645</v>
      </c>
      <c r="E1396" s="16" t="s">
        <v>44</v>
      </c>
      <c r="F1396" s="16" t="s">
        <v>6641</v>
      </c>
      <c r="G1396" s="16" t="s">
        <v>12</v>
      </c>
      <c r="H1396" s="18"/>
    </row>
    <row r="1397">
      <c r="A1397" s="14">
        <v>45357.0</v>
      </c>
      <c r="B1397" s="15" t="s">
        <v>6639</v>
      </c>
      <c r="C1397" s="17" t="s">
        <v>6640</v>
      </c>
      <c r="D1397" s="16" t="s">
        <v>4645</v>
      </c>
      <c r="E1397" s="16" t="s">
        <v>6642</v>
      </c>
      <c r="F1397" s="16" t="s">
        <v>378</v>
      </c>
      <c r="G1397" s="16" t="s">
        <v>12</v>
      </c>
      <c r="H1397" s="18"/>
    </row>
    <row r="1398">
      <c r="A1398" s="14">
        <v>45357.0</v>
      </c>
      <c r="B1398" s="15" t="s">
        <v>6639</v>
      </c>
      <c r="C1398" s="17" t="s">
        <v>6640</v>
      </c>
      <c r="D1398" s="16" t="s">
        <v>4645</v>
      </c>
      <c r="E1398" s="16" t="s">
        <v>4096</v>
      </c>
      <c r="F1398" s="16" t="s">
        <v>299</v>
      </c>
      <c r="G1398" s="16" t="s">
        <v>12</v>
      </c>
      <c r="H1398" s="18"/>
    </row>
    <row r="1399">
      <c r="A1399" s="14">
        <v>45357.0</v>
      </c>
      <c r="B1399" s="15" t="s">
        <v>6643</v>
      </c>
      <c r="C1399" s="17" t="s">
        <v>6644</v>
      </c>
      <c r="D1399" s="16" t="s">
        <v>2826</v>
      </c>
      <c r="E1399" s="16" t="s">
        <v>5190</v>
      </c>
      <c r="F1399" s="16" t="s">
        <v>1097</v>
      </c>
      <c r="G1399" s="16" t="s">
        <v>12</v>
      </c>
      <c r="H1399" s="18"/>
    </row>
    <row r="1400">
      <c r="A1400" s="14">
        <v>45357.0</v>
      </c>
      <c r="B1400" s="15" t="s">
        <v>6645</v>
      </c>
      <c r="C1400" s="17" t="s">
        <v>6646</v>
      </c>
      <c r="D1400" s="16" t="s">
        <v>4676</v>
      </c>
      <c r="E1400" s="16" t="s">
        <v>4096</v>
      </c>
      <c r="F1400" s="16" t="s">
        <v>299</v>
      </c>
      <c r="G1400" s="16" t="s">
        <v>12</v>
      </c>
      <c r="H1400" s="18"/>
    </row>
    <row r="1401">
      <c r="A1401" s="14">
        <v>45357.0</v>
      </c>
      <c r="B1401" s="15" t="s">
        <v>6645</v>
      </c>
      <c r="C1401" s="17" t="s">
        <v>6646</v>
      </c>
      <c r="D1401" s="16" t="s">
        <v>4676</v>
      </c>
      <c r="E1401" s="16" t="s">
        <v>6559</v>
      </c>
      <c r="F1401" s="16" t="s">
        <v>4198</v>
      </c>
      <c r="G1401" s="16" t="s">
        <v>12</v>
      </c>
      <c r="H1401" s="18"/>
    </row>
    <row r="1402">
      <c r="A1402" s="14">
        <v>45357.0</v>
      </c>
      <c r="B1402" s="15" t="s">
        <v>6647</v>
      </c>
      <c r="C1402" s="17" t="s">
        <v>6648</v>
      </c>
      <c r="D1402" s="16" t="s">
        <v>6604</v>
      </c>
      <c r="E1402" s="16" t="s">
        <v>1185</v>
      </c>
      <c r="F1402" s="16" t="s">
        <v>6649</v>
      </c>
      <c r="G1402" s="16" t="s">
        <v>12</v>
      </c>
      <c r="H1402" s="18"/>
    </row>
    <row r="1403">
      <c r="A1403" s="14">
        <v>45357.0</v>
      </c>
      <c r="B1403" s="15" t="s">
        <v>6647</v>
      </c>
      <c r="C1403" s="17" t="s">
        <v>6648</v>
      </c>
      <c r="D1403" s="16" t="s">
        <v>6604</v>
      </c>
      <c r="E1403" s="16" t="s">
        <v>135</v>
      </c>
      <c r="F1403" s="16" t="s">
        <v>530</v>
      </c>
      <c r="G1403" s="16" t="s">
        <v>12</v>
      </c>
      <c r="H1403" s="18"/>
    </row>
    <row r="1404">
      <c r="A1404" s="14">
        <v>45357.0</v>
      </c>
      <c r="B1404" s="15" t="s">
        <v>6650</v>
      </c>
      <c r="C1404" s="17" t="s">
        <v>6651</v>
      </c>
      <c r="D1404" s="16" t="s">
        <v>5477</v>
      </c>
      <c r="E1404" s="16" t="s">
        <v>46</v>
      </c>
      <c r="F1404" s="16" t="s">
        <v>133</v>
      </c>
      <c r="G1404" s="16" t="s">
        <v>12</v>
      </c>
      <c r="H1404" s="18"/>
    </row>
    <row r="1405">
      <c r="A1405" s="14">
        <v>45357.0</v>
      </c>
      <c r="B1405" s="15" t="s">
        <v>6652</v>
      </c>
      <c r="C1405" s="17" t="s">
        <v>6653</v>
      </c>
      <c r="D1405" s="16" t="s">
        <v>4470</v>
      </c>
      <c r="E1405" s="16" t="s">
        <v>2560</v>
      </c>
      <c r="F1405" s="16" t="s">
        <v>6654</v>
      </c>
      <c r="G1405" s="16" t="s">
        <v>12</v>
      </c>
      <c r="H1405" s="18"/>
    </row>
    <row r="1406">
      <c r="A1406" s="14">
        <v>45357.0</v>
      </c>
      <c r="B1406" s="15" t="s">
        <v>6652</v>
      </c>
      <c r="C1406" s="17" t="s">
        <v>6653</v>
      </c>
      <c r="D1406" s="16" t="s">
        <v>4470</v>
      </c>
      <c r="E1406" s="16" t="s">
        <v>4859</v>
      </c>
      <c r="F1406" s="16" t="s">
        <v>31</v>
      </c>
      <c r="G1406" s="16" t="s">
        <v>12</v>
      </c>
      <c r="H1406" s="18"/>
    </row>
    <row r="1407">
      <c r="A1407" s="14">
        <v>45357.0</v>
      </c>
      <c r="B1407" s="15" t="s">
        <v>6652</v>
      </c>
      <c r="C1407" s="17" t="s">
        <v>6653</v>
      </c>
      <c r="D1407" s="16" t="s">
        <v>4470</v>
      </c>
      <c r="E1407" s="16" t="s">
        <v>4081</v>
      </c>
      <c r="F1407" s="16" t="s">
        <v>61</v>
      </c>
      <c r="G1407" s="16" t="s">
        <v>12</v>
      </c>
      <c r="H1407" s="18"/>
    </row>
    <row r="1408">
      <c r="A1408" s="14">
        <v>45357.0</v>
      </c>
      <c r="B1408" s="15" t="s">
        <v>6655</v>
      </c>
      <c r="C1408" s="17" t="s">
        <v>6656</v>
      </c>
      <c r="D1408" s="16" t="s">
        <v>6657</v>
      </c>
      <c r="E1408" s="16" t="s">
        <v>1279</v>
      </c>
      <c r="F1408" s="16" t="s">
        <v>3081</v>
      </c>
      <c r="G1408" s="16" t="s">
        <v>12</v>
      </c>
      <c r="H1408" s="18"/>
    </row>
    <row r="1409">
      <c r="A1409" s="14">
        <v>45357.0</v>
      </c>
      <c r="B1409" s="15" t="s">
        <v>6658</v>
      </c>
      <c r="C1409" s="17" t="s">
        <v>6659</v>
      </c>
      <c r="D1409" s="16" t="s">
        <v>1478</v>
      </c>
      <c r="E1409" s="16" t="s">
        <v>6660</v>
      </c>
      <c r="F1409" s="16" t="s">
        <v>6661</v>
      </c>
      <c r="G1409" s="16" t="s">
        <v>84</v>
      </c>
      <c r="H1409" s="18"/>
    </row>
    <row r="1410">
      <c r="A1410" s="14">
        <v>45358.0</v>
      </c>
      <c r="B1410" s="15" t="s">
        <v>6662</v>
      </c>
      <c r="C1410" s="17" t="s">
        <v>6663</v>
      </c>
      <c r="D1410" s="16" t="s">
        <v>6664</v>
      </c>
      <c r="E1410" s="16" t="s">
        <v>6665</v>
      </c>
      <c r="F1410" s="16" t="s">
        <v>524</v>
      </c>
      <c r="G1410" s="16" t="s">
        <v>12</v>
      </c>
      <c r="H1410" s="18"/>
    </row>
    <row r="1411">
      <c r="A1411" s="14">
        <v>45358.0</v>
      </c>
      <c r="B1411" s="15" t="s">
        <v>6666</v>
      </c>
      <c r="C1411" s="17" t="s">
        <v>6667</v>
      </c>
      <c r="D1411" s="16" t="s">
        <v>4811</v>
      </c>
      <c r="E1411" s="16" t="s">
        <v>5037</v>
      </c>
      <c r="F1411" s="16" t="s">
        <v>6668</v>
      </c>
      <c r="G1411" s="16" t="s">
        <v>12</v>
      </c>
      <c r="H1411" s="18"/>
    </row>
    <row r="1412">
      <c r="A1412" s="14">
        <v>45358.0</v>
      </c>
      <c r="B1412" s="15" t="s">
        <v>6669</v>
      </c>
      <c r="C1412" s="17" t="s">
        <v>6670</v>
      </c>
      <c r="D1412" s="16" t="s">
        <v>6671</v>
      </c>
      <c r="E1412" s="16" t="s">
        <v>47</v>
      </c>
      <c r="F1412" s="16" t="s">
        <v>6672</v>
      </c>
      <c r="G1412" s="16" t="s">
        <v>12</v>
      </c>
      <c r="H1412" s="18"/>
    </row>
    <row r="1413">
      <c r="A1413" s="14">
        <v>45358.0</v>
      </c>
      <c r="B1413" s="15" t="s">
        <v>6669</v>
      </c>
      <c r="C1413" s="17" t="s">
        <v>6670</v>
      </c>
      <c r="D1413" s="16" t="s">
        <v>6671</v>
      </c>
      <c r="E1413" s="16" t="s">
        <v>6673</v>
      </c>
      <c r="F1413" s="16" t="s">
        <v>6674</v>
      </c>
      <c r="G1413" s="16" t="s">
        <v>12</v>
      </c>
      <c r="H1413" s="18"/>
    </row>
    <row r="1414">
      <c r="A1414" s="14">
        <v>45358.0</v>
      </c>
      <c r="B1414" s="15" t="s">
        <v>6675</v>
      </c>
      <c r="C1414" s="17" t="s">
        <v>6676</v>
      </c>
      <c r="D1414" s="16" t="s">
        <v>5003</v>
      </c>
      <c r="E1414" s="16" t="s">
        <v>274</v>
      </c>
      <c r="F1414" s="16" t="s">
        <v>4022</v>
      </c>
      <c r="G1414" s="16" t="s">
        <v>12</v>
      </c>
      <c r="H1414" s="18"/>
    </row>
    <row r="1415">
      <c r="A1415" s="14">
        <v>45358.0</v>
      </c>
      <c r="B1415" s="15" t="s">
        <v>6675</v>
      </c>
      <c r="C1415" s="17" t="s">
        <v>6676</v>
      </c>
      <c r="D1415" s="16" t="s">
        <v>5003</v>
      </c>
      <c r="E1415" s="16" t="s">
        <v>426</v>
      </c>
      <c r="F1415" s="16" t="s">
        <v>63</v>
      </c>
      <c r="G1415" s="16" t="s">
        <v>12</v>
      </c>
      <c r="H1415" s="18"/>
    </row>
    <row r="1416">
      <c r="A1416" s="14">
        <v>45358.0</v>
      </c>
      <c r="B1416" s="15" t="s">
        <v>6677</v>
      </c>
      <c r="C1416" s="17" t="s">
        <v>6678</v>
      </c>
      <c r="D1416" s="16" t="s">
        <v>817</v>
      </c>
      <c r="E1416" s="16" t="s">
        <v>47</v>
      </c>
      <c r="F1416" s="16" t="s">
        <v>67</v>
      </c>
      <c r="G1416" s="16" t="s">
        <v>12</v>
      </c>
      <c r="H1416" s="18"/>
    </row>
    <row r="1417">
      <c r="A1417" s="14">
        <v>45358.0</v>
      </c>
      <c r="B1417" s="15" t="s">
        <v>6677</v>
      </c>
      <c r="C1417" s="17" t="s">
        <v>6678</v>
      </c>
      <c r="D1417" s="16" t="s">
        <v>817</v>
      </c>
      <c r="E1417" s="16" t="s">
        <v>465</v>
      </c>
      <c r="F1417" s="16" t="s">
        <v>386</v>
      </c>
      <c r="G1417" s="16" t="s">
        <v>12</v>
      </c>
      <c r="H1417" s="18"/>
    </row>
    <row r="1418">
      <c r="A1418" s="14">
        <v>45358.0</v>
      </c>
      <c r="B1418" s="15" t="s">
        <v>6677</v>
      </c>
      <c r="C1418" s="17" t="s">
        <v>6678</v>
      </c>
      <c r="D1418" s="16" t="s">
        <v>817</v>
      </c>
      <c r="E1418" s="16" t="s">
        <v>6679</v>
      </c>
      <c r="F1418" s="16" t="s">
        <v>31</v>
      </c>
      <c r="G1418" s="16" t="s">
        <v>12</v>
      </c>
      <c r="H1418" s="18"/>
    </row>
    <row r="1419">
      <c r="A1419" s="14">
        <v>45358.0</v>
      </c>
      <c r="B1419" s="15" t="s">
        <v>6680</v>
      </c>
      <c r="C1419" s="17" t="s">
        <v>6681</v>
      </c>
      <c r="D1419" s="16" t="s">
        <v>6682</v>
      </c>
      <c r="E1419" s="16" t="s">
        <v>46</v>
      </c>
      <c r="F1419" s="16" t="s">
        <v>133</v>
      </c>
      <c r="G1419" s="16" t="s">
        <v>12</v>
      </c>
      <c r="H1419" s="18"/>
    </row>
    <row r="1420">
      <c r="A1420" s="14">
        <v>45358.0</v>
      </c>
      <c r="B1420" s="15" t="s">
        <v>6683</v>
      </c>
      <c r="C1420" s="17" t="s">
        <v>6684</v>
      </c>
      <c r="D1420" s="16" t="s">
        <v>6390</v>
      </c>
      <c r="E1420" s="16" t="s">
        <v>4462</v>
      </c>
      <c r="F1420" s="16" t="s">
        <v>530</v>
      </c>
      <c r="G1420" s="16" t="s">
        <v>12</v>
      </c>
      <c r="H1420" s="18"/>
    </row>
    <row r="1421">
      <c r="A1421" s="14">
        <v>45358.0</v>
      </c>
      <c r="B1421" s="15" t="s">
        <v>6683</v>
      </c>
      <c r="C1421" s="17" t="s">
        <v>6684</v>
      </c>
      <c r="D1421" s="16" t="s">
        <v>6390</v>
      </c>
      <c r="E1421" s="16" t="s">
        <v>6685</v>
      </c>
      <c r="F1421" s="16" t="s">
        <v>4335</v>
      </c>
      <c r="G1421" s="16" t="s">
        <v>12</v>
      </c>
      <c r="H1421" s="18"/>
    </row>
    <row r="1422">
      <c r="A1422" s="14">
        <v>45358.0</v>
      </c>
      <c r="B1422" s="15" t="s">
        <v>6686</v>
      </c>
      <c r="C1422" s="17" t="s">
        <v>6687</v>
      </c>
      <c r="D1422" s="16" t="s">
        <v>4095</v>
      </c>
      <c r="E1422" s="16" t="s">
        <v>4224</v>
      </c>
      <c r="F1422" s="16" t="s">
        <v>5743</v>
      </c>
      <c r="G1422" s="16" t="s">
        <v>84</v>
      </c>
      <c r="H1422" s="18"/>
    </row>
    <row r="1423">
      <c r="A1423" s="14">
        <v>45358.0</v>
      </c>
      <c r="B1423" s="15" t="s">
        <v>6686</v>
      </c>
      <c r="C1423" s="17" t="s">
        <v>6687</v>
      </c>
      <c r="D1423" s="16" t="s">
        <v>4095</v>
      </c>
      <c r="E1423" s="16" t="s">
        <v>6194</v>
      </c>
      <c r="F1423" s="16" t="s">
        <v>4658</v>
      </c>
      <c r="G1423" s="16" t="s">
        <v>84</v>
      </c>
      <c r="H1423" s="18"/>
    </row>
    <row r="1424">
      <c r="A1424" s="14">
        <v>45358.0</v>
      </c>
      <c r="B1424" s="15" t="s">
        <v>6686</v>
      </c>
      <c r="C1424" s="17" t="s">
        <v>6687</v>
      </c>
      <c r="D1424" s="16" t="s">
        <v>4095</v>
      </c>
      <c r="E1424" s="16" t="s">
        <v>6688</v>
      </c>
      <c r="F1424" s="16" t="s">
        <v>1233</v>
      </c>
      <c r="G1424" s="16" t="s">
        <v>84</v>
      </c>
      <c r="H1424" s="18"/>
    </row>
    <row r="1425">
      <c r="A1425" s="14">
        <v>45358.0</v>
      </c>
      <c r="B1425" s="15" t="s">
        <v>6689</v>
      </c>
      <c r="C1425" s="17" t="s">
        <v>6690</v>
      </c>
      <c r="D1425" s="16" t="s">
        <v>4663</v>
      </c>
      <c r="E1425" s="16" t="s">
        <v>6691</v>
      </c>
      <c r="F1425" s="16" t="s">
        <v>70</v>
      </c>
      <c r="G1425" s="16" t="s">
        <v>12</v>
      </c>
      <c r="H1425" s="18"/>
    </row>
    <row r="1426">
      <c r="A1426" s="14">
        <v>45358.0</v>
      </c>
      <c r="B1426" s="15" t="s">
        <v>6689</v>
      </c>
      <c r="C1426" s="17" t="s">
        <v>6690</v>
      </c>
      <c r="D1426" s="16" t="s">
        <v>4663</v>
      </c>
      <c r="E1426" s="16" t="s">
        <v>47</v>
      </c>
      <c r="F1426" s="16" t="s">
        <v>6692</v>
      </c>
      <c r="G1426" s="16" t="s">
        <v>12</v>
      </c>
      <c r="H1426" s="18"/>
    </row>
    <row r="1427">
      <c r="A1427" s="14">
        <v>45358.0</v>
      </c>
      <c r="B1427" s="15" t="s">
        <v>6693</v>
      </c>
      <c r="C1427" s="17" t="s">
        <v>6694</v>
      </c>
      <c r="D1427" s="16" t="s">
        <v>6695</v>
      </c>
      <c r="E1427" s="16" t="s">
        <v>46</v>
      </c>
      <c r="F1427" s="16" t="s">
        <v>133</v>
      </c>
      <c r="G1427" s="16" t="s">
        <v>12</v>
      </c>
      <c r="H1427" s="18"/>
    </row>
    <row r="1428">
      <c r="A1428" s="14">
        <v>45358.0</v>
      </c>
      <c r="B1428" s="15" t="s">
        <v>6696</v>
      </c>
      <c r="C1428" s="17" t="s">
        <v>6697</v>
      </c>
      <c r="D1428" s="16" t="s">
        <v>168</v>
      </c>
      <c r="E1428" s="16" t="s">
        <v>5837</v>
      </c>
      <c r="F1428" s="16" t="s">
        <v>4517</v>
      </c>
      <c r="G1428" s="16" t="s">
        <v>12</v>
      </c>
      <c r="H1428" s="18"/>
    </row>
    <row r="1429">
      <c r="A1429" s="14">
        <v>45358.0</v>
      </c>
      <c r="B1429" s="15" t="s">
        <v>6696</v>
      </c>
      <c r="C1429" s="17" t="s">
        <v>6697</v>
      </c>
      <c r="D1429" s="16" t="s">
        <v>168</v>
      </c>
      <c r="E1429" s="16" t="s">
        <v>98</v>
      </c>
      <c r="F1429" s="16" t="s">
        <v>4412</v>
      </c>
      <c r="G1429" s="16" t="s">
        <v>12</v>
      </c>
      <c r="H1429" s="18"/>
    </row>
    <row r="1430">
      <c r="A1430" s="14">
        <v>45358.0</v>
      </c>
      <c r="B1430" s="15" t="s">
        <v>6698</v>
      </c>
      <c r="C1430" s="17" t="s">
        <v>6699</v>
      </c>
      <c r="D1430" s="16" t="s">
        <v>5695</v>
      </c>
      <c r="E1430" s="16" t="s">
        <v>6700</v>
      </c>
      <c r="F1430" s="16" t="s">
        <v>6701</v>
      </c>
      <c r="G1430" s="16" t="s">
        <v>12</v>
      </c>
      <c r="H1430" s="18"/>
    </row>
    <row r="1431">
      <c r="A1431" s="14">
        <v>45358.0</v>
      </c>
      <c r="B1431" s="15" t="s">
        <v>6698</v>
      </c>
      <c r="C1431" s="17" t="s">
        <v>6699</v>
      </c>
      <c r="D1431" s="16" t="s">
        <v>5695</v>
      </c>
      <c r="E1431" s="16" t="s">
        <v>279</v>
      </c>
      <c r="F1431" s="16" t="s">
        <v>6702</v>
      </c>
      <c r="G1431" s="16" t="s">
        <v>12</v>
      </c>
      <c r="H1431" s="18"/>
    </row>
    <row r="1432">
      <c r="A1432" s="14">
        <v>45359.0</v>
      </c>
      <c r="B1432" s="15" t="s">
        <v>6703</v>
      </c>
      <c r="C1432" s="17" t="s">
        <v>6704</v>
      </c>
      <c r="D1432" s="16" t="s">
        <v>4043</v>
      </c>
      <c r="E1432" s="16" t="s">
        <v>2063</v>
      </c>
      <c r="F1432" s="16" t="s">
        <v>31</v>
      </c>
      <c r="G1432" s="16" t="s">
        <v>12</v>
      </c>
      <c r="H1432" s="18"/>
    </row>
    <row r="1433">
      <c r="A1433" s="14">
        <v>45359.0</v>
      </c>
      <c r="B1433" s="15" t="s">
        <v>6705</v>
      </c>
      <c r="C1433" s="17" t="s">
        <v>6706</v>
      </c>
      <c r="D1433" s="16" t="s">
        <v>4442</v>
      </c>
      <c r="E1433" s="16" t="s">
        <v>821</v>
      </c>
      <c r="F1433" s="16" t="s">
        <v>134</v>
      </c>
      <c r="G1433" s="16" t="s">
        <v>12</v>
      </c>
      <c r="H1433" s="18"/>
    </row>
    <row r="1434">
      <c r="A1434" s="14">
        <v>45359.0</v>
      </c>
      <c r="B1434" s="15" t="s">
        <v>6705</v>
      </c>
      <c r="C1434" s="17" t="s">
        <v>6706</v>
      </c>
      <c r="D1434" s="16" t="s">
        <v>4442</v>
      </c>
      <c r="E1434" s="16" t="s">
        <v>519</v>
      </c>
      <c r="F1434" s="16" t="s">
        <v>31</v>
      </c>
      <c r="G1434" s="16" t="s">
        <v>12</v>
      </c>
      <c r="H1434" s="18"/>
    </row>
    <row r="1435">
      <c r="A1435" s="14">
        <v>45359.0</v>
      </c>
      <c r="B1435" s="15" t="s">
        <v>6707</v>
      </c>
      <c r="C1435" s="17" t="s">
        <v>6708</v>
      </c>
      <c r="D1435" s="16" t="s">
        <v>1614</v>
      </c>
      <c r="E1435" s="18"/>
      <c r="F1435" s="16" t="s">
        <v>4594</v>
      </c>
      <c r="G1435" s="16" t="s">
        <v>12</v>
      </c>
      <c r="H1435" s="16" t="s">
        <v>44</v>
      </c>
    </row>
    <row r="1436">
      <c r="A1436" s="14">
        <v>45359.0</v>
      </c>
      <c r="B1436" s="15" t="s">
        <v>6709</v>
      </c>
      <c r="C1436" s="17" t="s">
        <v>6710</v>
      </c>
      <c r="D1436" s="16" t="s">
        <v>4713</v>
      </c>
      <c r="E1436" s="16" t="s">
        <v>6711</v>
      </c>
      <c r="F1436" s="16" t="s">
        <v>5247</v>
      </c>
      <c r="G1436" s="16" t="s">
        <v>12</v>
      </c>
      <c r="H1436" s="18"/>
    </row>
    <row r="1437">
      <c r="A1437" s="14">
        <v>45359.0</v>
      </c>
      <c r="B1437" s="15" t="s">
        <v>6709</v>
      </c>
      <c r="C1437" s="17" t="s">
        <v>6710</v>
      </c>
      <c r="D1437" s="16" t="s">
        <v>4713</v>
      </c>
      <c r="E1437" s="16" t="s">
        <v>338</v>
      </c>
      <c r="F1437" s="16" t="s">
        <v>6712</v>
      </c>
      <c r="G1437" s="16" t="s">
        <v>12</v>
      </c>
      <c r="H1437" s="18"/>
    </row>
    <row r="1438">
      <c r="A1438" s="14">
        <v>45359.0</v>
      </c>
      <c r="B1438" s="15" t="s">
        <v>6713</v>
      </c>
      <c r="C1438" s="17" t="s">
        <v>6714</v>
      </c>
      <c r="D1438" s="16" t="s">
        <v>4549</v>
      </c>
      <c r="E1438" s="16" t="s">
        <v>6715</v>
      </c>
      <c r="F1438" s="16" t="s">
        <v>498</v>
      </c>
      <c r="G1438" s="16" t="s">
        <v>17</v>
      </c>
      <c r="H1438" s="18"/>
    </row>
    <row r="1439">
      <c r="A1439" s="14">
        <v>45359.0</v>
      </c>
      <c r="B1439" s="15" t="s">
        <v>6716</v>
      </c>
      <c r="C1439" s="17" t="s">
        <v>6717</v>
      </c>
      <c r="D1439" s="16" t="s">
        <v>5312</v>
      </c>
      <c r="E1439" s="16" t="s">
        <v>6718</v>
      </c>
      <c r="F1439" s="16" t="s">
        <v>6719</v>
      </c>
      <c r="G1439" s="16" t="s">
        <v>12</v>
      </c>
      <c r="H1439" s="18"/>
    </row>
    <row r="1440">
      <c r="A1440" s="14">
        <v>45359.0</v>
      </c>
      <c r="B1440" s="15" t="s">
        <v>6716</v>
      </c>
      <c r="C1440" s="17" t="s">
        <v>6717</v>
      </c>
      <c r="D1440" s="16" t="s">
        <v>5312</v>
      </c>
      <c r="E1440" s="16" t="s">
        <v>4081</v>
      </c>
      <c r="F1440" s="16" t="s">
        <v>6720</v>
      </c>
      <c r="G1440" s="16" t="s">
        <v>12</v>
      </c>
      <c r="H1440" s="18"/>
    </row>
    <row r="1441">
      <c r="A1441" s="14">
        <v>45359.0</v>
      </c>
      <c r="B1441" s="15" t="s">
        <v>6721</v>
      </c>
      <c r="C1441" s="17" t="s">
        <v>6722</v>
      </c>
      <c r="D1441" s="16" t="s">
        <v>6723</v>
      </c>
      <c r="E1441" s="16" t="s">
        <v>6724</v>
      </c>
      <c r="F1441" s="16" t="s">
        <v>133</v>
      </c>
      <c r="G1441" s="16" t="s">
        <v>12</v>
      </c>
      <c r="H1441" s="18"/>
    </row>
    <row r="1442">
      <c r="A1442" s="14">
        <v>45359.0</v>
      </c>
      <c r="B1442" s="15" t="s">
        <v>6725</v>
      </c>
      <c r="C1442" s="17" t="s">
        <v>6726</v>
      </c>
      <c r="D1442" s="16" t="s">
        <v>6727</v>
      </c>
      <c r="E1442" s="16" t="s">
        <v>5020</v>
      </c>
      <c r="F1442" s="16" t="s">
        <v>6692</v>
      </c>
      <c r="G1442" s="16" t="s">
        <v>12</v>
      </c>
      <c r="H1442" s="18"/>
    </row>
    <row r="1443">
      <c r="A1443" s="14">
        <v>45359.0</v>
      </c>
      <c r="B1443" s="15" t="s">
        <v>6728</v>
      </c>
      <c r="C1443" s="17" t="s">
        <v>6729</v>
      </c>
      <c r="D1443" s="16" t="s">
        <v>799</v>
      </c>
      <c r="E1443" s="16" t="s">
        <v>44</v>
      </c>
      <c r="F1443" s="16" t="s">
        <v>6730</v>
      </c>
      <c r="G1443" s="16" t="s">
        <v>12</v>
      </c>
      <c r="H1443" s="18"/>
    </row>
    <row r="1444">
      <c r="A1444" s="14">
        <v>45359.0</v>
      </c>
      <c r="B1444" s="15" t="s">
        <v>6728</v>
      </c>
      <c r="C1444" s="17" t="s">
        <v>6729</v>
      </c>
      <c r="D1444" s="16" t="s">
        <v>799</v>
      </c>
      <c r="E1444" s="16" t="s">
        <v>47</v>
      </c>
      <c r="F1444" s="16" t="s">
        <v>1097</v>
      </c>
      <c r="G1444" s="16" t="s">
        <v>12</v>
      </c>
      <c r="H1444" s="18"/>
    </row>
    <row r="1445">
      <c r="A1445" s="14">
        <v>45359.0</v>
      </c>
      <c r="B1445" s="15" t="s">
        <v>6728</v>
      </c>
      <c r="C1445" s="17" t="s">
        <v>6729</v>
      </c>
      <c r="D1445" s="16" t="s">
        <v>799</v>
      </c>
      <c r="E1445" s="16" t="s">
        <v>2059</v>
      </c>
      <c r="F1445" s="16" t="s">
        <v>70</v>
      </c>
      <c r="G1445" s="16" t="s">
        <v>12</v>
      </c>
      <c r="H1445" s="18"/>
    </row>
    <row r="1446">
      <c r="A1446" s="14">
        <v>45359.0</v>
      </c>
      <c r="B1446" s="15" t="s">
        <v>6731</v>
      </c>
      <c r="C1446" s="17" t="s">
        <v>6732</v>
      </c>
      <c r="D1446" s="16" t="s">
        <v>4120</v>
      </c>
      <c r="E1446" s="16" t="s">
        <v>1090</v>
      </c>
      <c r="F1446" s="16" t="s">
        <v>6733</v>
      </c>
      <c r="G1446" s="16" t="s">
        <v>12</v>
      </c>
      <c r="H1446" s="18"/>
    </row>
    <row r="1447">
      <c r="A1447" s="14">
        <v>45359.0</v>
      </c>
      <c r="B1447" s="15" t="s">
        <v>6734</v>
      </c>
      <c r="C1447" s="17" t="s">
        <v>6735</v>
      </c>
      <c r="D1447" s="16" t="s">
        <v>4553</v>
      </c>
      <c r="E1447" s="18"/>
      <c r="F1447" s="16" t="s">
        <v>133</v>
      </c>
      <c r="G1447" s="16" t="s">
        <v>12</v>
      </c>
      <c r="H1447" s="16" t="s">
        <v>2226</v>
      </c>
    </row>
    <row r="1448">
      <c r="A1448" s="14">
        <v>45359.0</v>
      </c>
      <c r="B1448" s="15" t="s">
        <v>6736</v>
      </c>
      <c r="C1448" s="17" t="s">
        <v>6737</v>
      </c>
      <c r="D1448" s="16" t="s">
        <v>4120</v>
      </c>
      <c r="E1448" s="16" t="s">
        <v>47</v>
      </c>
      <c r="F1448" s="16" t="s">
        <v>1185</v>
      </c>
      <c r="G1448" s="16" t="s">
        <v>12</v>
      </c>
      <c r="H1448" s="18"/>
    </row>
    <row r="1449">
      <c r="A1449" s="14">
        <v>45359.0</v>
      </c>
      <c r="B1449" s="15" t="s">
        <v>6738</v>
      </c>
      <c r="C1449" s="17" t="s">
        <v>6739</v>
      </c>
      <c r="D1449" s="16" t="s">
        <v>1613</v>
      </c>
      <c r="E1449" s="16" t="s">
        <v>47</v>
      </c>
      <c r="F1449" s="16" t="s">
        <v>3104</v>
      </c>
      <c r="G1449" s="16" t="s">
        <v>12</v>
      </c>
      <c r="H1449" s="18"/>
    </row>
    <row r="1450">
      <c r="A1450" s="14">
        <v>45359.0</v>
      </c>
      <c r="B1450" s="15" t="s">
        <v>6740</v>
      </c>
      <c r="C1450" s="17" t="s">
        <v>6741</v>
      </c>
      <c r="D1450" s="16" t="s">
        <v>5312</v>
      </c>
      <c r="E1450" s="16" t="s">
        <v>4784</v>
      </c>
      <c r="F1450" s="16" t="s">
        <v>299</v>
      </c>
      <c r="G1450" s="16" t="s">
        <v>12</v>
      </c>
      <c r="H1450" s="18"/>
    </row>
    <row r="1451">
      <c r="A1451" s="14">
        <v>45359.0</v>
      </c>
      <c r="B1451" s="15" t="s">
        <v>6742</v>
      </c>
      <c r="C1451" s="17" t="s">
        <v>6743</v>
      </c>
      <c r="D1451" s="16" t="s">
        <v>6744</v>
      </c>
      <c r="E1451" s="16" t="s">
        <v>141</v>
      </c>
      <c r="F1451" s="16" t="s">
        <v>133</v>
      </c>
      <c r="G1451" s="16" t="s">
        <v>12</v>
      </c>
      <c r="H1451" s="18"/>
    </row>
    <row r="1452">
      <c r="A1452" s="14">
        <v>45359.0</v>
      </c>
      <c r="B1452" s="15" t="s">
        <v>6742</v>
      </c>
      <c r="C1452" s="17" t="s">
        <v>6743</v>
      </c>
      <c r="D1452" s="16" t="s">
        <v>6744</v>
      </c>
      <c r="E1452" s="16" t="s">
        <v>4945</v>
      </c>
      <c r="F1452" s="16" t="s">
        <v>6745</v>
      </c>
      <c r="G1452" s="16" t="s">
        <v>12</v>
      </c>
      <c r="H1452" s="18"/>
    </row>
    <row r="1453">
      <c r="A1453" s="14">
        <v>45360.0</v>
      </c>
      <c r="B1453" s="15" t="s">
        <v>6746</v>
      </c>
      <c r="C1453" s="17" t="s">
        <v>6747</v>
      </c>
      <c r="D1453" s="16" t="s">
        <v>1910</v>
      </c>
      <c r="E1453" s="18"/>
      <c r="F1453" s="16" t="s">
        <v>164</v>
      </c>
      <c r="G1453" s="16" t="s">
        <v>12</v>
      </c>
      <c r="H1453" s="16" t="s">
        <v>44</v>
      </c>
    </row>
    <row r="1454">
      <c r="A1454" s="14">
        <v>45360.0</v>
      </c>
      <c r="B1454" s="15" t="s">
        <v>6748</v>
      </c>
      <c r="C1454" s="17" t="s">
        <v>6749</v>
      </c>
      <c r="D1454" s="16" t="s">
        <v>4352</v>
      </c>
      <c r="E1454" s="16" t="s">
        <v>44</v>
      </c>
      <c r="F1454" s="16" t="s">
        <v>164</v>
      </c>
      <c r="G1454" s="16" t="s">
        <v>12</v>
      </c>
      <c r="H1454" s="18"/>
    </row>
    <row r="1455">
      <c r="A1455" s="14">
        <v>45360.0</v>
      </c>
      <c r="B1455" s="15" t="s">
        <v>6748</v>
      </c>
      <c r="C1455" s="17" t="s">
        <v>6749</v>
      </c>
      <c r="D1455" s="16" t="s">
        <v>4352</v>
      </c>
      <c r="E1455" s="16" t="s">
        <v>4787</v>
      </c>
      <c r="F1455" s="16" t="s">
        <v>3104</v>
      </c>
      <c r="G1455" s="16" t="s">
        <v>12</v>
      </c>
      <c r="H1455" s="18"/>
    </row>
    <row r="1456">
      <c r="A1456" s="14">
        <v>45362.0</v>
      </c>
      <c r="B1456" s="15" t="s">
        <v>6750</v>
      </c>
      <c r="C1456" s="17" t="s">
        <v>6751</v>
      </c>
      <c r="D1456" s="16" t="s">
        <v>4435</v>
      </c>
      <c r="E1456" s="16" t="s">
        <v>5305</v>
      </c>
      <c r="F1456" s="16" t="s">
        <v>6752</v>
      </c>
      <c r="G1456" s="16" t="s">
        <v>12</v>
      </c>
      <c r="H1456" s="18"/>
    </row>
    <row r="1457">
      <c r="A1457" s="14">
        <v>45362.0</v>
      </c>
      <c r="B1457" s="15" t="s">
        <v>6750</v>
      </c>
      <c r="C1457" s="17" t="s">
        <v>6751</v>
      </c>
      <c r="D1457" s="16" t="s">
        <v>4435</v>
      </c>
      <c r="E1457" s="16" t="s">
        <v>514</v>
      </c>
      <c r="F1457" s="16" t="s">
        <v>386</v>
      </c>
      <c r="G1457" s="16" t="s">
        <v>12</v>
      </c>
      <c r="H1457" s="18"/>
    </row>
    <row r="1458">
      <c r="A1458" s="14">
        <v>45362.0</v>
      </c>
      <c r="B1458" s="15" t="s">
        <v>6753</v>
      </c>
      <c r="C1458" s="17" t="s">
        <v>6754</v>
      </c>
      <c r="D1458" s="16" t="s">
        <v>4470</v>
      </c>
      <c r="E1458" s="18"/>
      <c r="F1458" s="16" t="s">
        <v>4204</v>
      </c>
      <c r="G1458" s="16" t="s">
        <v>12</v>
      </c>
      <c r="H1458" s="16" t="s">
        <v>6755</v>
      </c>
    </row>
    <row r="1459">
      <c r="A1459" s="14">
        <v>45362.0</v>
      </c>
      <c r="B1459" s="15" t="s">
        <v>6753</v>
      </c>
      <c r="C1459" s="17" t="s">
        <v>6754</v>
      </c>
      <c r="D1459" s="16" t="s">
        <v>4470</v>
      </c>
      <c r="E1459" s="16" t="s">
        <v>6756</v>
      </c>
      <c r="F1459" s="16" t="s">
        <v>5247</v>
      </c>
      <c r="G1459" s="16" t="s">
        <v>12</v>
      </c>
      <c r="H1459" s="18"/>
    </row>
    <row r="1460">
      <c r="A1460" s="14">
        <v>45362.0</v>
      </c>
      <c r="B1460" s="15" t="s">
        <v>6753</v>
      </c>
      <c r="C1460" s="17" t="s">
        <v>6754</v>
      </c>
      <c r="D1460" s="16" t="s">
        <v>4470</v>
      </c>
      <c r="E1460" s="18"/>
      <c r="F1460" s="16" t="s">
        <v>4112</v>
      </c>
      <c r="G1460" s="16" t="s">
        <v>12</v>
      </c>
      <c r="H1460" s="16" t="s">
        <v>141</v>
      </c>
    </row>
    <row r="1461">
      <c r="A1461" s="14">
        <v>45362.0</v>
      </c>
      <c r="B1461" s="15" t="s">
        <v>6757</v>
      </c>
      <c r="C1461" s="17" t="s">
        <v>6758</v>
      </c>
      <c r="D1461" s="16" t="s">
        <v>4454</v>
      </c>
      <c r="E1461" s="16" t="s">
        <v>4318</v>
      </c>
      <c r="F1461" s="16" t="s">
        <v>31</v>
      </c>
      <c r="G1461" s="16" t="s">
        <v>12</v>
      </c>
      <c r="H1461" s="18"/>
    </row>
    <row r="1462">
      <c r="A1462" s="14">
        <v>45362.0</v>
      </c>
      <c r="B1462" s="15" t="s">
        <v>6759</v>
      </c>
      <c r="C1462" s="17" t="s">
        <v>6760</v>
      </c>
      <c r="D1462" s="16" t="s">
        <v>856</v>
      </c>
      <c r="E1462" s="16" t="s">
        <v>360</v>
      </c>
      <c r="F1462" s="16" t="s">
        <v>37</v>
      </c>
      <c r="G1462" s="16" t="s">
        <v>12</v>
      </c>
      <c r="H1462" s="18"/>
    </row>
    <row r="1463">
      <c r="A1463" s="14">
        <v>45362.0</v>
      </c>
      <c r="B1463" s="15" t="s">
        <v>6759</v>
      </c>
      <c r="C1463" s="17" t="s">
        <v>6760</v>
      </c>
      <c r="D1463" s="16" t="s">
        <v>856</v>
      </c>
      <c r="E1463" s="16" t="s">
        <v>5037</v>
      </c>
      <c r="F1463" s="16" t="s">
        <v>6668</v>
      </c>
      <c r="G1463" s="16" t="s">
        <v>12</v>
      </c>
      <c r="H1463" s="18"/>
    </row>
    <row r="1464">
      <c r="A1464" s="14">
        <v>45362.0</v>
      </c>
      <c r="B1464" s="15" t="s">
        <v>6761</v>
      </c>
      <c r="C1464" s="17" t="s">
        <v>6762</v>
      </c>
      <c r="D1464" s="16" t="s">
        <v>6763</v>
      </c>
      <c r="E1464" s="16" t="s">
        <v>6764</v>
      </c>
      <c r="F1464" s="16" t="s">
        <v>5247</v>
      </c>
      <c r="G1464" s="16" t="s">
        <v>12</v>
      </c>
      <c r="H1464" s="18"/>
    </row>
    <row r="1465">
      <c r="A1465" s="14">
        <v>45362.0</v>
      </c>
      <c r="B1465" s="15" t="s">
        <v>6761</v>
      </c>
      <c r="C1465" s="17" t="s">
        <v>6762</v>
      </c>
      <c r="D1465" s="16" t="s">
        <v>6763</v>
      </c>
      <c r="E1465" s="16" t="s">
        <v>4215</v>
      </c>
      <c r="F1465" s="16" t="s">
        <v>4126</v>
      </c>
      <c r="G1465" s="16" t="s">
        <v>12</v>
      </c>
      <c r="H1465" s="18"/>
    </row>
    <row r="1466">
      <c r="A1466" s="14">
        <v>45362.0</v>
      </c>
      <c r="B1466" s="15" t="s">
        <v>6765</v>
      </c>
      <c r="C1466" s="17" t="s">
        <v>6766</v>
      </c>
      <c r="D1466" s="16" t="s">
        <v>4446</v>
      </c>
      <c r="E1466" s="16" t="s">
        <v>47</v>
      </c>
      <c r="F1466" s="16" t="s">
        <v>241</v>
      </c>
      <c r="G1466" s="16" t="s">
        <v>12</v>
      </c>
      <c r="H1466" s="18"/>
    </row>
    <row r="1467">
      <c r="A1467" s="14">
        <v>45362.0</v>
      </c>
      <c r="B1467" s="15" t="s">
        <v>6767</v>
      </c>
      <c r="C1467" s="17" t="s">
        <v>6768</v>
      </c>
      <c r="D1467" s="16" t="s">
        <v>4553</v>
      </c>
      <c r="E1467" s="16" t="s">
        <v>85</v>
      </c>
      <c r="F1467" s="16" t="s">
        <v>133</v>
      </c>
      <c r="G1467" s="16" t="s">
        <v>12</v>
      </c>
      <c r="H1467" s="18"/>
    </row>
    <row r="1468">
      <c r="A1468" s="14">
        <v>45362.0</v>
      </c>
      <c r="B1468" s="15" t="s">
        <v>6769</v>
      </c>
      <c r="C1468" s="17" t="s">
        <v>6770</v>
      </c>
      <c r="D1468" s="16" t="s">
        <v>4831</v>
      </c>
      <c r="E1468" s="16" t="s">
        <v>3015</v>
      </c>
      <c r="F1468" s="16" t="s">
        <v>4112</v>
      </c>
      <c r="G1468" s="16" t="s">
        <v>12</v>
      </c>
      <c r="H1468" s="18"/>
    </row>
    <row r="1469">
      <c r="A1469" s="14">
        <v>45362.0</v>
      </c>
      <c r="B1469" s="15" t="s">
        <v>6769</v>
      </c>
      <c r="C1469" s="17" t="s">
        <v>6770</v>
      </c>
      <c r="D1469" s="16" t="s">
        <v>4831</v>
      </c>
      <c r="E1469" s="16" t="s">
        <v>47</v>
      </c>
      <c r="F1469" s="16" t="s">
        <v>6771</v>
      </c>
      <c r="G1469" s="16" t="s">
        <v>12</v>
      </c>
      <c r="H1469" s="18"/>
    </row>
    <row r="1470">
      <c r="A1470" s="14">
        <v>45362.0</v>
      </c>
      <c r="B1470" s="15" t="s">
        <v>6772</v>
      </c>
      <c r="C1470" s="17" t="s">
        <v>6773</v>
      </c>
      <c r="D1470" s="16" t="s">
        <v>4286</v>
      </c>
      <c r="E1470" s="16" t="s">
        <v>519</v>
      </c>
      <c r="F1470" s="16" t="s">
        <v>31</v>
      </c>
      <c r="G1470" s="16" t="s">
        <v>12</v>
      </c>
      <c r="H1470" s="18"/>
    </row>
    <row r="1471">
      <c r="A1471" s="14">
        <v>45362.0</v>
      </c>
      <c r="B1471" s="15" t="s">
        <v>6772</v>
      </c>
      <c r="C1471" s="17" t="s">
        <v>6773</v>
      </c>
      <c r="D1471" s="16" t="s">
        <v>4286</v>
      </c>
      <c r="E1471" s="16" t="s">
        <v>1377</v>
      </c>
      <c r="F1471" s="16" t="s">
        <v>191</v>
      </c>
      <c r="G1471" s="16" t="s">
        <v>17</v>
      </c>
      <c r="H1471" s="18"/>
    </row>
    <row r="1472">
      <c r="A1472" s="14">
        <v>45362.0</v>
      </c>
      <c r="B1472" s="15" t="s">
        <v>6774</v>
      </c>
      <c r="C1472" s="17" t="s">
        <v>6775</v>
      </c>
      <c r="D1472" s="16" t="s">
        <v>6776</v>
      </c>
      <c r="E1472" s="16" t="s">
        <v>5154</v>
      </c>
      <c r="F1472" s="16" t="s">
        <v>6777</v>
      </c>
      <c r="G1472" s="16" t="s">
        <v>84</v>
      </c>
      <c r="H1472" s="18"/>
    </row>
    <row r="1473">
      <c r="A1473" s="14">
        <v>45362.0</v>
      </c>
      <c r="B1473" s="15" t="s">
        <v>6774</v>
      </c>
      <c r="C1473" s="17" t="s">
        <v>6775</v>
      </c>
      <c r="D1473" s="16" t="s">
        <v>6776</v>
      </c>
      <c r="E1473" s="16" t="s">
        <v>5154</v>
      </c>
      <c r="F1473" s="16" t="s">
        <v>6778</v>
      </c>
      <c r="G1473" s="16" t="s">
        <v>12</v>
      </c>
      <c r="H1473" s="18"/>
    </row>
    <row r="1474">
      <c r="A1474" s="14">
        <v>45362.0</v>
      </c>
      <c r="B1474" s="15" t="s">
        <v>6779</v>
      </c>
      <c r="C1474" s="17" t="s">
        <v>6780</v>
      </c>
      <c r="D1474" s="16" t="s">
        <v>1054</v>
      </c>
      <c r="E1474" s="16" t="s">
        <v>6781</v>
      </c>
      <c r="F1474" s="16" t="s">
        <v>3995</v>
      </c>
      <c r="G1474" s="16" t="s">
        <v>12</v>
      </c>
      <c r="H1474" s="18"/>
    </row>
    <row r="1475">
      <c r="A1475" s="14">
        <v>45362.0</v>
      </c>
      <c r="B1475" s="15" t="s">
        <v>6779</v>
      </c>
      <c r="C1475" s="17" t="s">
        <v>6780</v>
      </c>
      <c r="D1475" s="16" t="s">
        <v>1054</v>
      </c>
      <c r="E1475" s="18"/>
      <c r="F1475" s="16" t="s">
        <v>67</v>
      </c>
      <c r="G1475" s="16" t="s">
        <v>12</v>
      </c>
      <c r="H1475" s="16" t="s">
        <v>408</v>
      </c>
    </row>
    <row r="1476">
      <c r="A1476" s="14">
        <v>45362.0</v>
      </c>
      <c r="B1476" s="15" t="s">
        <v>6782</v>
      </c>
      <c r="C1476" s="17" t="s">
        <v>6783</v>
      </c>
      <c r="D1476" s="16" t="s">
        <v>5340</v>
      </c>
      <c r="E1476" s="16" t="s">
        <v>4081</v>
      </c>
      <c r="F1476" s="16" t="s">
        <v>6784</v>
      </c>
      <c r="G1476" s="16" t="s">
        <v>12</v>
      </c>
      <c r="H1476" s="18"/>
    </row>
    <row r="1477">
      <c r="A1477" s="14">
        <v>45362.0</v>
      </c>
      <c r="B1477" s="15" t="s">
        <v>6785</v>
      </c>
      <c r="C1477" s="17" t="s">
        <v>6786</v>
      </c>
      <c r="D1477" s="16" t="s">
        <v>4100</v>
      </c>
      <c r="E1477" s="16" t="s">
        <v>4096</v>
      </c>
      <c r="F1477" s="16" t="s">
        <v>299</v>
      </c>
      <c r="G1477" s="16" t="s">
        <v>12</v>
      </c>
      <c r="H1477" s="18"/>
    </row>
    <row r="1478">
      <c r="A1478" s="14">
        <v>45362.0</v>
      </c>
      <c r="B1478" s="15" t="s">
        <v>6787</v>
      </c>
      <c r="C1478" s="17" t="s">
        <v>6788</v>
      </c>
      <c r="D1478" s="16" t="s">
        <v>4398</v>
      </c>
      <c r="E1478" s="16" t="s">
        <v>2059</v>
      </c>
      <c r="F1478" s="16" t="s">
        <v>70</v>
      </c>
      <c r="G1478" s="16" t="s">
        <v>12</v>
      </c>
      <c r="H1478" s="18"/>
    </row>
    <row r="1479">
      <c r="A1479" s="14">
        <v>45362.0</v>
      </c>
      <c r="B1479" s="15" t="s">
        <v>6787</v>
      </c>
      <c r="C1479" s="17" t="s">
        <v>6788</v>
      </c>
      <c r="D1479" s="16" t="s">
        <v>4398</v>
      </c>
      <c r="E1479" s="18"/>
      <c r="F1479" s="16" t="s">
        <v>6789</v>
      </c>
      <c r="G1479" s="16" t="s">
        <v>12</v>
      </c>
      <c r="H1479" s="16" t="s">
        <v>141</v>
      </c>
    </row>
    <row r="1480">
      <c r="A1480" s="14">
        <v>45362.0</v>
      </c>
      <c r="B1480" s="15" t="s">
        <v>6790</v>
      </c>
      <c r="C1480" s="17" t="s">
        <v>6791</v>
      </c>
      <c r="D1480" s="16" t="s">
        <v>4910</v>
      </c>
      <c r="E1480" s="16" t="s">
        <v>1766</v>
      </c>
      <c r="F1480" s="16" t="s">
        <v>6792</v>
      </c>
      <c r="G1480" s="16" t="s">
        <v>12</v>
      </c>
      <c r="H1480" s="18"/>
    </row>
    <row r="1481">
      <c r="A1481" s="14">
        <v>45362.0</v>
      </c>
      <c r="B1481" s="15" t="s">
        <v>6790</v>
      </c>
      <c r="C1481" s="17" t="s">
        <v>6791</v>
      </c>
      <c r="D1481" s="16" t="s">
        <v>4910</v>
      </c>
      <c r="E1481" s="16" t="s">
        <v>1766</v>
      </c>
      <c r="F1481" s="16" t="s">
        <v>2820</v>
      </c>
      <c r="G1481" s="16" t="s">
        <v>12</v>
      </c>
      <c r="H1481" s="18"/>
    </row>
    <row r="1482">
      <c r="A1482" s="14">
        <v>45362.0</v>
      </c>
      <c r="B1482" s="15" t="s">
        <v>6793</v>
      </c>
      <c r="C1482" s="17" t="s">
        <v>6794</v>
      </c>
      <c r="D1482" s="16" t="s">
        <v>4862</v>
      </c>
      <c r="E1482" s="16" t="s">
        <v>6795</v>
      </c>
      <c r="F1482" s="16" t="s">
        <v>67</v>
      </c>
      <c r="G1482" s="16" t="s">
        <v>12</v>
      </c>
      <c r="H1482" s="18"/>
    </row>
    <row r="1483">
      <c r="A1483" s="14">
        <v>45362.0</v>
      </c>
      <c r="B1483" s="15" t="s">
        <v>6793</v>
      </c>
      <c r="C1483" s="17" t="s">
        <v>6794</v>
      </c>
      <c r="D1483" s="16" t="s">
        <v>4862</v>
      </c>
      <c r="E1483" s="16" t="s">
        <v>46</v>
      </c>
      <c r="F1483" s="16" t="s">
        <v>133</v>
      </c>
      <c r="G1483" s="16" t="s">
        <v>12</v>
      </c>
      <c r="H1483" s="18"/>
    </row>
    <row r="1484">
      <c r="A1484" s="14">
        <v>45362.0</v>
      </c>
      <c r="B1484" s="15" t="s">
        <v>6796</v>
      </c>
      <c r="C1484" s="24" t="s">
        <v>6797</v>
      </c>
      <c r="D1484" s="16" t="s">
        <v>1508</v>
      </c>
      <c r="E1484" s="16" t="s">
        <v>47</v>
      </c>
      <c r="F1484" s="16" t="s">
        <v>133</v>
      </c>
      <c r="G1484" s="16" t="s">
        <v>12</v>
      </c>
      <c r="H1484" s="18"/>
    </row>
    <row r="1485">
      <c r="A1485" s="14">
        <v>45362.0</v>
      </c>
      <c r="B1485" s="15" t="s">
        <v>6796</v>
      </c>
      <c r="C1485" s="24" t="s">
        <v>6797</v>
      </c>
      <c r="D1485" s="16" t="s">
        <v>1508</v>
      </c>
      <c r="E1485" s="16" t="s">
        <v>4159</v>
      </c>
      <c r="F1485" s="16" t="s">
        <v>299</v>
      </c>
      <c r="G1485" s="16" t="s">
        <v>12</v>
      </c>
      <c r="H1485" s="18"/>
    </row>
    <row r="1486">
      <c r="A1486" s="14">
        <v>45362.0</v>
      </c>
      <c r="B1486" s="15" t="s">
        <v>6798</v>
      </c>
      <c r="C1486" s="17" t="s">
        <v>6799</v>
      </c>
      <c r="D1486" s="16" t="s">
        <v>4268</v>
      </c>
      <c r="E1486" s="16" t="s">
        <v>4081</v>
      </c>
      <c r="F1486" s="16" t="s">
        <v>61</v>
      </c>
      <c r="G1486" s="16" t="s">
        <v>12</v>
      </c>
      <c r="H1486" s="18"/>
    </row>
    <row r="1487">
      <c r="A1487" s="14">
        <v>45362.0</v>
      </c>
      <c r="B1487" s="15" t="s">
        <v>6798</v>
      </c>
      <c r="C1487" s="17" t="s">
        <v>6799</v>
      </c>
      <c r="D1487" s="16" t="s">
        <v>1057</v>
      </c>
      <c r="E1487" s="16" t="s">
        <v>4081</v>
      </c>
      <c r="F1487" s="16" t="s">
        <v>61</v>
      </c>
      <c r="G1487" s="16" t="s">
        <v>12</v>
      </c>
      <c r="H1487" s="18"/>
    </row>
    <row r="1488">
      <c r="A1488" s="14">
        <v>45362.0</v>
      </c>
      <c r="B1488" s="15" t="s">
        <v>6798</v>
      </c>
      <c r="C1488" s="17" t="s">
        <v>6799</v>
      </c>
      <c r="D1488" s="16" t="s">
        <v>4251</v>
      </c>
      <c r="E1488" s="16" t="s">
        <v>4081</v>
      </c>
      <c r="F1488" s="16" t="s">
        <v>61</v>
      </c>
      <c r="G1488" s="16" t="s">
        <v>12</v>
      </c>
      <c r="H1488" s="18"/>
    </row>
    <row r="1489">
      <c r="A1489" s="14">
        <v>45362.0</v>
      </c>
      <c r="B1489" s="15" t="s">
        <v>6798</v>
      </c>
      <c r="C1489" s="17" t="s">
        <v>6799</v>
      </c>
      <c r="D1489" s="16" t="s">
        <v>4268</v>
      </c>
      <c r="E1489" s="16" t="s">
        <v>44</v>
      </c>
      <c r="F1489" s="16" t="s">
        <v>6800</v>
      </c>
      <c r="G1489" s="16" t="s">
        <v>12</v>
      </c>
      <c r="H1489" s="18"/>
    </row>
    <row r="1490">
      <c r="A1490" s="14">
        <v>45362.0</v>
      </c>
      <c r="B1490" s="15" t="s">
        <v>6798</v>
      </c>
      <c r="C1490" s="17" t="s">
        <v>6799</v>
      </c>
      <c r="D1490" s="16" t="s">
        <v>1057</v>
      </c>
      <c r="E1490" s="16" t="s">
        <v>44</v>
      </c>
      <c r="F1490" s="16" t="s">
        <v>6800</v>
      </c>
      <c r="G1490" s="16" t="s">
        <v>12</v>
      </c>
      <c r="H1490" s="18"/>
    </row>
    <row r="1491">
      <c r="A1491" s="14">
        <v>45362.0</v>
      </c>
      <c r="B1491" s="15" t="s">
        <v>6798</v>
      </c>
      <c r="C1491" s="17" t="s">
        <v>6799</v>
      </c>
      <c r="D1491" s="16" t="s">
        <v>4251</v>
      </c>
      <c r="E1491" s="16" t="s">
        <v>44</v>
      </c>
      <c r="F1491" s="16" t="s">
        <v>6800</v>
      </c>
      <c r="G1491" s="16" t="s">
        <v>12</v>
      </c>
      <c r="H1491" s="18"/>
    </row>
    <row r="1492">
      <c r="A1492" s="14">
        <v>45362.0</v>
      </c>
      <c r="B1492" s="15" t="s">
        <v>6801</v>
      </c>
      <c r="C1492" s="17" t="s">
        <v>6802</v>
      </c>
      <c r="D1492" s="16" t="s">
        <v>4762</v>
      </c>
      <c r="E1492" s="16" t="s">
        <v>6080</v>
      </c>
      <c r="F1492" s="16" t="s">
        <v>37</v>
      </c>
      <c r="G1492" s="16" t="s">
        <v>12</v>
      </c>
      <c r="H1492" s="18"/>
    </row>
    <row r="1493">
      <c r="A1493" s="14">
        <v>45362.0</v>
      </c>
      <c r="B1493" s="15" t="s">
        <v>6803</v>
      </c>
      <c r="C1493" s="17" t="s">
        <v>6804</v>
      </c>
      <c r="D1493" s="16" t="s">
        <v>1613</v>
      </c>
      <c r="E1493" s="16" t="s">
        <v>1914</v>
      </c>
      <c r="F1493" s="16" t="s">
        <v>6805</v>
      </c>
      <c r="G1493" s="16" t="s">
        <v>12</v>
      </c>
      <c r="H1493" s="18"/>
    </row>
    <row r="1494">
      <c r="A1494" s="14">
        <v>45362.0</v>
      </c>
      <c r="B1494" s="15" t="s">
        <v>6803</v>
      </c>
      <c r="C1494" s="17" t="s">
        <v>6804</v>
      </c>
      <c r="D1494" s="16" t="s">
        <v>1613</v>
      </c>
      <c r="E1494" s="16" t="s">
        <v>4081</v>
      </c>
      <c r="F1494" s="16" t="s">
        <v>61</v>
      </c>
      <c r="G1494" s="16" t="s">
        <v>12</v>
      </c>
      <c r="H1494" s="18"/>
    </row>
    <row r="1495">
      <c r="A1495" s="14">
        <v>45362.0</v>
      </c>
      <c r="B1495" s="15" t="s">
        <v>6806</v>
      </c>
      <c r="C1495" s="17" t="s">
        <v>6807</v>
      </c>
      <c r="D1495" s="16" t="s">
        <v>4043</v>
      </c>
      <c r="E1495" s="16" t="s">
        <v>5154</v>
      </c>
      <c r="F1495" s="16" t="s">
        <v>1144</v>
      </c>
      <c r="G1495" s="16" t="s">
        <v>84</v>
      </c>
      <c r="H1495" s="18"/>
    </row>
    <row r="1496">
      <c r="A1496" s="14">
        <v>45362.0</v>
      </c>
      <c r="B1496" s="15" t="s">
        <v>6806</v>
      </c>
      <c r="C1496" s="17" t="s">
        <v>6807</v>
      </c>
      <c r="D1496" s="16" t="s">
        <v>4286</v>
      </c>
      <c r="E1496" s="16" t="s">
        <v>5154</v>
      </c>
      <c r="F1496" s="16" t="s">
        <v>1144</v>
      </c>
      <c r="G1496" s="16" t="s">
        <v>84</v>
      </c>
      <c r="H1496" s="18"/>
    </row>
    <row r="1497">
      <c r="A1497" s="14">
        <v>45362.0</v>
      </c>
      <c r="B1497" s="15" t="s">
        <v>6808</v>
      </c>
      <c r="C1497" s="17" t="s">
        <v>6809</v>
      </c>
      <c r="D1497" s="16" t="s">
        <v>6810</v>
      </c>
      <c r="E1497" s="16" t="s">
        <v>1428</v>
      </c>
      <c r="F1497" s="16" t="s">
        <v>134</v>
      </c>
      <c r="G1497" s="16" t="s">
        <v>12</v>
      </c>
      <c r="H1497" s="18"/>
    </row>
    <row r="1498">
      <c r="A1498" s="14">
        <v>45362.0</v>
      </c>
      <c r="B1498" s="15" t="s">
        <v>6811</v>
      </c>
      <c r="C1498" s="17" t="s">
        <v>6812</v>
      </c>
      <c r="D1498" s="16" t="s">
        <v>6813</v>
      </c>
      <c r="E1498" s="16" t="s">
        <v>959</v>
      </c>
      <c r="F1498" s="16" t="s">
        <v>300</v>
      </c>
      <c r="G1498" s="16" t="s">
        <v>12</v>
      </c>
      <c r="H1498" s="18"/>
    </row>
    <row r="1499">
      <c r="A1499" s="14">
        <v>45363.0</v>
      </c>
      <c r="B1499" s="15" t="s">
        <v>6814</v>
      </c>
      <c r="C1499" s="17" t="s">
        <v>6815</v>
      </c>
      <c r="D1499" s="16" t="s">
        <v>4268</v>
      </c>
      <c r="E1499" s="16" t="s">
        <v>1914</v>
      </c>
      <c r="F1499" s="16" t="s">
        <v>6816</v>
      </c>
      <c r="G1499" s="16" t="s">
        <v>12</v>
      </c>
      <c r="H1499" s="18"/>
    </row>
    <row r="1500">
      <c r="A1500" s="14">
        <v>45363.0</v>
      </c>
      <c r="B1500" s="15" t="s">
        <v>6814</v>
      </c>
      <c r="C1500" s="17" t="s">
        <v>6815</v>
      </c>
      <c r="D1500" s="16" t="s">
        <v>1613</v>
      </c>
      <c r="E1500" s="16" t="s">
        <v>1914</v>
      </c>
      <c r="F1500" s="16" t="s">
        <v>6816</v>
      </c>
      <c r="G1500" s="16" t="s">
        <v>12</v>
      </c>
      <c r="H1500" s="18"/>
    </row>
    <row r="1501">
      <c r="A1501" s="14">
        <v>45363.0</v>
      </c>
      <c r="B1501" s="15" t="s">
        <v>6814</v>
      </c>
      <c r="C1501" s="17" t="s">
        <v>6815</v>
      </c>
      <c r="D1501" s="16" t="s">
        <v>1614</v>
      </c>
      <c r="E1501" s="16" t="s">
        <v>1914</v>
      </c>
      <c r="F1501" s="16" t="s">
        <v>6816</v>
      </c>
      <c r="G1501" s="16" t="s">
        <v>12</v>
      </c>
      <c r="H1501" s="18"/>
    </row>
    <row r="1502">
      <c r="A1502" s="14">
        <v>45363.0</v>
      </c>
      <c r="B1502" s="15" t="s">
        <v>6817</v>
      </c>
      <c r="C1502" s="17" t="s">
        <v>6818</v>
      </c>
      <c r="D1502" s="16" t="s">
        <v>1910</v>
      </c>
      <c r="E1502" s="16" t="s">
        <v>468</v>
      </c>
      <c r="F1502" s="16" t="s">
        <v>4112</v>
      </c>
      <c r="G1502" s="16" t="s">
        <v>12</v>
      </c>
      <c r="H1502" s="18"/>
    </row>
    <row r="1503">
      <c r="A1503" s="14">
        <v>45363.0</v>
      </c>
      <c r="B1503" s="15" t="s">
        <v>6819</v>
      </c>
      <c r="C1503" s="17" t="s">
        <v>6820</v>
      </c>
      <c r="D1503" s="16" t="s">
        <v>4018</v>
      </c>
      <c r="E1503" s="16" t="s">
        <v>6821</v>
      </c>
      <c r="F1503" s="16" t="s">
        <v>37</v>
      </c>
      <c r="G1503" s="16" t="s">
        <v>12</v>
      </c>
      <c r="H1503" s="18"/>
    </row>
    <row r="1504">
      <c r="A1504" s="14">
        <v>45363.0</v>
      </c>
      <c r="B1504" s="15" t="s">
        <v>6822</v>
      </c>
      <c r="C1504" s="17" t="s">
        <v>6823</v>
      </c>
      <c r="D1504" s="16" t="s">
        <v>6824</v>
      </c>
      <c r="E1504" s="16" t="s">
        <v>4127</v>
      </c>
      <c r="F1504" s="16" t="s">
        <v>324</v>
      </c>
      <c r="G1504" s="16" t="s">
        <v>12</v>
      </c>
      <c r="H1504" s="18"/>
    </row>
    <row r="1505">
      <c r="A1505" s="14">
        <v>45363.0</v>
      </c>
      <c r="B1505" s="15" t="s">
        <v>6825</v>
      </c>
      <c r="C1505" s="17" t="s">
        <v>6826</v>
      </c>
      <c r="D1505" s="16" t="s">
        <v>1459</v>
      </c>
      <c r="E1505" s="16" t="s">
        <v>338</v>
      </c>
      <c r="F1505" s="16" t="s">
        <v>6827</v>
      </c>
      <c r="G1505" s="16" t="s">
        <v>84</v>
      </c>
      <c r="H1505" s="18"/>
    </row>
    <row r="1506">
      <c r="A1506" s="14">
        <v>45363.0</v>
      </c>
      <c r="B1506" s="15" t="s">
        <v>6828</v>
      </c>
      <c r="C1506" s="17" t="s">
        <v>6829</v>
      </c>
      <c r="D1506" s="16" t="s">
        <v>1459</v>
      </c>
      <c r="E1506" s="16" t="s">
        <v>6830</v>
      </c>
      <c r="F1506" s="16" t="s">
        <v>6831</v>
      </c>
      <c r="G1506" s="16" t="s">
        <v>12</v>
      </c>
      <c r="H1506" s="18"/>
    </row>
    <row r="1507">
      <c r="A1507" s="14">
        <v>45363.0</v>
      </c>
      <c r="B1507" s="15" t="s">
        <v>6832</v>
      </c>
      <c r="C1507" s="17" t="s">
        <v>6833</v>
      </c>
      <c r="D1507" s="16" t="s">
        <v>5640</v>
      </c>
      <c r="E1507" s="16" t="s">
        <v>1377</v>
      </c>
      <c r="F1507" s="16" t="s">
        <v>299</v>
      </c>
      <c r="G1507" s="16" t="s">
        <v>12</v>
      </c>
      <c r="H1507" s="18"/>
    </row>
    <row r="1508">
      <c r="A1508" s="14">
        <v>45363.0</v>
      </c>
      <c r="B1508" s="15" t="s">
        <v>6832</v>
      </c>
      <c r="C1508" s="17" t="s">
        <v>6833</v>
      </c>
      <c r="D1508" s="16" t="s">
        <v>5640</v>
      </c>
      <c r="E1508" s="16" t="s">
        <v>4087</v>
      </c>
      <c r="F1508" s="16" t="s">
        <v>6834</v>
      </c>
      <c r="G1508" s="16" t="s">
        <v>12</v>
      </c>
      <c r="H1508" s="18"/>
    </row>
    <row r="1509">
      <c r="A1509" s="14">
        <v>45363.0</v>
      </c>
      <c r="B1509" s="15" t="s">
        <v>6835</v>
      </c>
      <c r="C1509" s="17" t="s">
        <v>6836</v>
      </c>
      <c r="D1509" s="16" t="s">
        <v>4686</v>
      </c>
      <c r="E1509" s="16" t="s">
        <v>46</v>
      </c>
      <c r="F1509" s="16" t="s">
        <v>133</v>
      </c>
      <c r="G1509" s="16" t="s">
        <v>12</v>
      </c>
      <c r="H1509" s="18"/>
    </row>
    <row r="1510">
      <c r="A1510" s="14">
        <v>45363.0</v>
      </c>
      <c r="B1510" s="15" t="s">
        <v>6837</v>
      </c>
      <c r="C1510" s="17" t="s">
        <v>6838</v>
      </c>
      <c r="D1510" s="16" t="s">
        <v>5477</v>
      </c>
      <c r="E1510" s="18"/>
      <c r="F1510" s="16" t="s">
        <v>3104</v>
      </c>
      <c r="G1510" s="16" t="s">
        <v>12</v>
      </c>
      <c r="H1510" s="18"/>
    </row>
    <row r="1511">
      <c r="A1511" s="14">
        <v>45363.0</v>
      </c>
      <c r="B1511" s="15" t="s">
        <v>6839</v>
      </c>
      <c r="C1511" s="17" t="s">
        <v>6840</v>
      </c>
      <c r="D1511" s="16" t="s">
        <v>4608</v>
      </c>
      <c r="E1511" s="16" t="s">
        <v>5061</v>
      </c>
      <c r="F1511" s="16" t="s">
        <v>70</v>
      </c>
      <c r="G1511" s="16" t="s">
        <v>12</v>
      </c>
      <c r="H1511" s="18"/>
    </row>
    <row r="1512">
      <c r="A1512" s="14">
        <v>45363.0</v>
      </c>
      <c r="B1512" s="15" t="s">
        <v>6841</v>
      </c>
      <c r="C1512" s="17" t="s">
        <v>6842</v>
      </c>
      <c r="D1512" s="16" t="s">
        <v>6843</v>
      </c>
      <c r="E1512" s="16" t="s">
        <v>4988</v>
      </c>
      <c r="F1512" s="16" t="s">
        <v>37</v>
      </c>
      <c r="G1512" s="16" t="s">
        <v>12</v>
      </c>
      <c r="H1512" s="18"/>
    </row>
    <row r="1513">
      <c r="A1513" s="14">
        <v>45363.0</v>
      </c>
      <c r="B1513" s="15" t="s">
        <v>6841</v>
      </c>
      <c r="C1513" s="17" t="s">
        <v>6842</v>
      </c>
      <c r="D1513" s="16" t="s">
        <v>6843</v>
      </c>
      <c r="E1513" s="16" t="s">
        <v>6844</v>
      </c>
      <c r="F1513" s="16" t="s">
        <v>37</v>
      </c>
      <c r="G1513" s="16" t="s">
        <v>12</v>
      </c>
      <c r="H1513" s="18"/>
    </row>
    <row r="1514">
      <c r="A1514" s="14">
        <v>45363.0</v>
      </c>
      <c r="B1514" s="15" t="s">
        <v>6845</v>
      </c>
      <c r="C1514" s="17" t="s">
        <v>6846</v>
      </c>
      <c r="D1514" s="16" t="s">
        <v>4190</v>
      </c>
      <c r="E1514" s="16" t="s">
        <v>4984</v>
      </c>
      <c r="F1514" s="16" t="s">
        <v>6847</v>
      </c>
      <c r="G1514" s="16" t="s">
        <v>12</v>
      </c>
      <c r="H1514" s="18"/>
    </row>
    <row r="1515">
      <c r="A1515" s="14">
        <v>45363.0</v>
      </c>
      <c r="B1515" s="15" t="s">
        <v>6848</v>
      </c>
      <c r="C1515" s="17" t="s">
        <v>6849</v>
      </c>
      <c r="D1515" s="16" t="s">
        <v>4765</v>
      </c>
      <c r="E1515" s="16" t="s">
        <v>6850</v>
      </c>
      <c r="F1515" s="16" t="s">
        <v>4112</v>
      </c>
      <c r="G1515" s="16" t="s">
        <v>12</v>
      </c>
      <c r="H1515" s="18"/>
    </row>
    <row r="1516">
      <c r="A1516" s="14">
        <v>45363.0</v>
      </c>
      <c r="B1516" s="15" t="s">
        <v>6848</v>
      </c>
      <c r="C1516" s="17" t="s">
        <v>6849</v>
      </c>
      <c r="D1516" s="16" t="s">
        <v>4765</v>
      </c>
      <c r="E1516" s="16" t="s">
        <v>6851</v>
      </c>
      <c r="F1516" s="16" t="s">
        <v>6852</v>
      </c>
      <c r="G1516" s="16" t="s">
        <v>12</v>
      </c>
      <c r="H1516" s="18"/>
    </row>
    <row r="1517">
      <c r="A1517" s="14">
        <v>45363.0</v>
      </c>
      <c r="B1517" s="15" t="s">
        <v>6853</v>
      </c>
      <c r="C1517" s="17" t="s">
        <v>6854</v>
      </c>
      <c r="D1517" s="16" t="s">
        <v>4125</v>
      </c>
      <c r="E1517" s="16" t="s">
        <v>46</v>
      </c>
      <c r="F1517" s="16" t="s">
        <v>133</v>
      </c>
      <c r="G1517" s="16" t="s">
        <v>12</v>
      </c>
      <c r="H1517" s="18"/>
    </row>
    <row r="1518">
      <c r="A1518" s="14">
        <v>45363.0</v>
      </c>
      <c r="B1518" s="15" t="s">
        <v>6853</v>
      </c>
      <c r="C1518" s="17" t="s">
        <v>6854</v>
      </c>
      <c r="D1518" s="16" t="s">
        <v>4125</v>
      </c>
      <c r="E1518" s="16" t="s">
        <v>360</v>
      </c>
      <c r="F1518" s="16" t="s">
        <v>70</v>
      </c>
      <c r="G1518" s="16" t="s">
        <v>12</v>
      </c>
      <c r="H1518" s="18"/>
    </row>
    <row r="1519">
      <c r="A1519" s="14">
        <v>45363.0</v>
      </c>
      <c r="B1519" s="15" t="s">
        <v>6853</v>
      </c>
      <c r="C1519" s="17" t="s">
        <v>6854</v>
      </c>
      <c r="D1519" s="16" t="s">
        <v>4125</v>
      </c>
      <c r="E1519" s="16" t="s">
        <v>140</v>
      </c>
      <c r="F1519" s="16" t="s">
        <v>4055</v>
      </c>
      <c r="G1519" s="16" t="s">
        <v>12</v>
      </c>
      <c r="H1519" s="18"/>
    </row>
    <row r="1520">
      <c r="A1520" s="14">
        <v>45364.0</v>
      </c>
      <c r="B1520" s="15" t="s">
        <v>6855</v>
      </c>
      <c r="C1520" s="17" t="s">
        <v>6856</v>
      </c>
      <c r="D1520" s="16" t="s">
        <v>3395</v>
      </c>
      <c r="E1520" s="16" t="s">
        <v>6857</v>
      </c>
      <c r="F1520" s="16" t="s">
        <v>1540</v>
      </c>
      <c r="G1520" s="16" t="s">
        <v>17</v>
      </c>
      <c r="H1520" s="18"/>
    </row>
    <row r="1521">
      <c r="A1521" s="14">
        <v>45364.0</v>
      </c>
      <c r="B1521" s="15" t="s">
        <v>6858</v>
      </c>
      <c r="C1521" s="17" t="s">
        <v>6859</v>
      </c>
      <c r="D1521" s="16" t="s">
        <v>6860</v>
      </c>
      <c r="E1521" s="16" t="s">
        <v>85</v>
      </c>
      <c r="F1521" s="16" t="s">
        <v>133</v>
      </c>
      <c r="G1521" s="16" t="s">
        <v>12</v>
      </c>
      <c r="H1521" s="18"/>
    </row>
    <row r="1522">
      <c r="A1522" s="14">
        <v>45364.0</v>
      </c>
      <c r="B1522" s="15" t="s">
        <v>6858</v>
      </c>
      <c r="C1522" s="17" t="s">
        <v>6859</v>
      </c>
      <c r="D1522" s="16" t="s">
        <v>6860</v>
      </c>
      <c r="E1522" s="16" t="s">
        <v>1418</v>
      </c>
      <c r="F1522" s="16" t="s">
        <v>67</v>
      </c>
      <c r="G1522" s="16" t="s">
        <v>12</v>
      </c>
      <c r="H1522" s="18"/>
    </row>
    <row r="1523">
      <c r="A1523" s="14">
        <v>45364.0</v>
      </c>
      <c r="B1523" s="15" t="s">
        <v>6858</v>
      </c>
      <c r="C1523" s="17" t="s">
        <v>6859</v>
      </c>
      <c r="D1523" s="16" t="s">
        <v>6860</v>
      </c>
      <c r="E1523" s="16" t="s">
        <v>428</v>
      </c>
      <c r="F1523" s="16" t="s">
        <v>457</v>
      </c>
      <c r="G1523" s="16" t="s">
        <v>12</v>
      </c>
      <c r="H1523" s="18"/>
    </row>
    <row r="1524">
      <c r="A1524" s="14">
        <v>45364.0</v>
      </c>
      <c r="B1524" s="15" t="s">
        <v>6861</v>
      </c>
      <c r="C1524" s="17" t="s">
        <v>6862</v>
      </c>
      <c r="D1524" s="16" t="s">
        <v>6863</v>
      </c>
      <c r="E1524" s="16" t="s">
        <v>5037</v>
      </c>
      <c r="F1524" s="16" t="s">
        <v>6864</v>
      </c>
      <c r="G1524" s="16" t="s">
        <v>12</v>
      </c>
      <c r="H1524" s="18"/>
    </row>
    <row r="1525">
      <c r="A1525" s="14">
        <v>45364.0</v>
      </c>
      <c r="B1525" s="15" t="s">
        <v>6865</v>
      </c>
      <c r="C1525" s="17" t="s">
        <v>6866</v>
      </c>
      <c r="D1525" s="16" t="s">
        <v>5139</v>
      </c>
      <c r="E1525" s="16" t="s">
        <v>6867</v>
      </c>
      <c r="F1525" s="16" t="s">
        <v>1592</v>
      </c>
      <c r="G1525" s="16" t="s">
        <v>12</v>
      </c>
      <c r="H1525" s="18"/>
    </row>
    <row r="1526">
      <c r="A1526" s="14">
        <v>45364.0</v>
      </c>
      <c r="B1526" s="15" t="s">
        <v>6865</v>
      </c>
      <c r="C1526" s="17" t="s">
        <v>6866</v>
      </c>
      <c r="D1526" s="16" t="s">
        <v>5139</v>
      </c>
      <c r="E1526" s="16" t="s">
        <v>6868</v>
      </c>
      <c r="F1526" s="16" t="s">
        <v>1592</v>
      </c>
      <c r="G1526" s="16" t="s">
        <v>12</v>
      </c>
      <c r="H1526" s="18"/>
    </row>
    <row r="1527">
      <c r="A1527" s="14">
        <v>45364.0</v>
      </c>
      <c r="B1527" s="15" t="s">
        <v>6865</v>
      </c>
      <c r="C1527" s="17" t="s">
        <v>6866</v>
      </c>
      <c r="D1527" s="16" t="s">
        <v>5139</v>
      </c>
      <c r="E1527" s="18"/>
      <c r="F1527" s="16" t="s">
        <v>2941</v>
      </c>
      <c r="G1527" s="16" t="s">
        <v>12</v>
      </c>
      <c r="H1527" s="16" t="s">
        <v>85</v>
      </c>
    </row>
    <row r="1528">
      <c r="A1528" s="14">
        <v>45364.0</v>
      </c>
      <c r="B1528" s="15" t="s">
        <v>6869</v>
      </c>
      <c r="C1528" s="17" t="s">
        <v>6870</v>
      </c>
      <c r="D1528" s="16" t="s">
        <v>4218</v>
      </c>
      <c r="E1528" s="18"/>
      <c r="F1528" s="16" t="s">
        <v>67</v>
      </c>
      <c r="G1528" s="16" t="s">
        <v>12</v>
      </c>
      <c r="H1528" s="16" t="s">
        <v>44</v>
      </c>
    </row>
    <row r="1529">
      <c r="A1529" s="14">
        <v>45364.0</v>
      </c>
      <c r="B1529" s="15" t="s">
        <v>6871</v>
      </c>
      <c r="C1529" s="17" t="s">
        <v>6872</v>
      </c>
      <c r="D1529" s="16" t="s">
        <v>4686</v>
      </c>
      <c r="E1529" s="16" t="s">
        <v>426</v>
      </c>
      <c r="F1529" s="16" t="s">
        <v>6873</v>
      </c>
      <c r="G1529" s="16" t="s">
        <v>12</v>
      </c>
      <c r="H1529" s="18"/>
    </row>
    <row r="1530">
      <c r="A1530" s="14">
        <v>45364.0</v>
      </c>
      <c r="B1530" s="15" t="s">
        <v>6871</v>
      </c>
      <c r="C1530" s="17" t="s">
        <v>6872</v>
      </c>
      <c r="D1530" s="16" t="s">
        <v>4686</v>
      </c>
      <c r="E1530" s="16" t="s">
        <v>426</v>
      </c>
      <c r="F1530" s="16" t="s">
        <v>5381</v>
      </c>
      <c r="G1530" s="16" t="s">
        <v>12</v>
      </c>
      <c r="H1530" s="18"/>
    </row>
    <row r="1531">
      <c r="A1531" s="14">
        <v>45364.0</v>
      </c>
      <c r="B1531" s="15" t="s">
        <v>6874</v>
      </c>
      <c r="C1531" s="17" t="s">
        <v>6875</v>
      </c>
      <c r="D1531" s="16" t="s">
        <v>6876</v>
      </c>
      <c r="E1531" s="16" t="s">
        <v>2538</v>
      </c>
      <c r="F1531" s="16" t="s">
        <v>1136</v>
      </c>
      <c r="G1531" s="16" t="s">
        <v>12</v>
      </c>
      <c r="H1531" s="18"/>
    </row>
    <row r="1532">
      <c r="A1532" s="14">
        <v>45364.0</v>
      </c>
      <c r="B1532" s="15" t="s">
        <v>6877</v>
      </c>
      <c r="C1532" s="17" t="s">
        <v>6878</v>
      </c>
      <c r="D1532" s="16" t="s">
        <v>3395</v>
      </c>
      <c r="E1532" s="16" t="s">
        <v>46</v>
      </c>
      <c r="F1532" s="16" t="s">
        <v>133</v>
      </c>
      <c r="G1532" s="16" t="s">
        <v>12</v>
      </c>
      <c r="H1532" s="18"/>
    </row>
    <row r="1533">
      <c r="A1533" s="14">
        <v>45364.0</v>
      </c>
      <c r="B1533" s="15" t="s">
        <v>6877</v>
      </c>
      <c r="C1533" s="17" t="s">
        <v>6878</v>
      </c>
      <c r="D1533" s="16" t="s">
        <v>3395</v>
      </c>
      <c r="E1533" s="16" t="s">
        <v>2538</v>
      </c>
      <c r="F1533" s="16" t="s">
        <v>31</v>
      </c>
      <c r="G1533" s="16" t="s">
        <v>12</v>
      </c>
      <c r="H1533" s="18"/>
    </row>
    <row r="1534">
      <c r="A1534" s="14">
        <v>45364.0</v>
      </c>
      <c r="B1534" s="15" t="s">
        <v>6879</v>
      </c>
      <c r="C1534" s="17" t="s">
        <v>6880</v>
      </c>
      <c r="D1534" s="16" t="s">
        <v>5972</v>
      </c>
      <c r="E1534" s="16" t="s">
        <v>274</v>
      </c>
      <c r="F1534" s="16" t="s">
        <v>1046</v>
      </c>
      <c r="G1534" s="16" t="s">
        <v>12</v>
      </c>
      <c r="H1534" s="18"/>
    </row>
    <row r="1535">
      <c r="A1535" s="14">
        <v>45364.0</v>
      </c>
      <c r="B1535" s="15" t="s">
        <v>6879</v>
      </c>
      <c r="C1535" s="17" t="s">
        <v>6880</v>
      </c>
      <c r="D1535" s="16" t="s">
        <v>5972</v>
      </c>
      <c r="E1535" s="16" t="s">
        <v>46</v>
      </c>
      <c r="F1535" s="16" t="s">
        <v>6881</v>
      </c>
      <c r="G1535" s="16" t="s">
        <v>12</v>
      </c>
      <c r="H1535" s="18"/>
    </row>
    <row r="1536">
      <c r="A1536" s="14">
        <v>45364.0</v>
      </c>
      <c r="B1536" s="15" t="s">
        <v>6882</v>
      </c>
      <c r="C1536" s="17" t="s">
        <v>6883</v>
      </c>
      <c r="D1536" s="16" t="s">
        <v>5537</v>
      </c>
      <c r="E1536" s="16" t="s">
        <v>47</v>
      </c>
      <c r="F1536" s="16" t="s">
        <v>171</v>
      </c>
      <c r="G1536" s="16" t="s">
        <v>12</v>
      </c>
      <c r="H1536" s="18"/>
    </row>
    <row r="1537">
      <c r="A1537" s="14">
        <v>45364.0</v>
      </c>
      <c r="B1537" s="15" t="s">
        <v>6882</v>
      </c>
      <c r="C1537" s="17" t="s">
        <v>6883</v>
      </c>
      <c r="D1537" s="16" t="s">
        <v>5537</v>
      </c>
      <c r="E1537" s="16" t="s">
        <v>5337</v>
      </c>
      <c r="F1537" s="16" t="s">
        <v>4033</v>
      </c>
      <c r="G1537" s="16" t="s">
        <v>12</v>
      </c>
      <c r="H1537" s="18"/>
    </row>
    <row r="1538">
      <c r="A1538" s="14">
        <v>45364.0</v>
      </c>
      <c r="B1538" s="15" t="s">
        <v>6884</v>
      </c>
      <c r="C1538" s="17" t="s">
        <v>6885</v>
      </c>
      <c r="D1538" s="16" t="s">
        <v>1181</v>
      </c>
      <c r="E1538" s="16" t="s">
        <v>6886</v>
      </c>
      <c r="F1538" s="16" t="s">
        <v>1185</v>
      </c>
      <c r="G1538" s="16" t="s">
        <v>12</v>
      </c>
      <c r="H1538" s="18"/>
    </row>
    <row r="1539">
      <c r="A1539" s="14">
        <v>45364.0</v>
      </c>
      <c r="B1539" s="15" t="s">
        <v>6887</v>
      </c>
      <c r="C1539" s="17" t="s">
        <v>6888</v>
      </c>
      <c r="D1539" s="16" t="s">
        <v>1546</v>
      </c>
      <c r="E1539" s="16" t="s">
        <v>6889</v>
      </c>
      <c r="F1539" s="16" t="s">
        <v>299</v>
      </c>
      <c r="G1539" s="16" t="s">
        <v>12</v>
      </c>
      <c r="H1539" s="18"/>
    </row>
    <row r="1540">
      <c r="A1540" s="14">
        <v>45364.0</v>
      </c>
      <c r="B1540" s="15" t="s">
        <v>6887</v>
      </c>
      <c r="C1540" s="17" t="s">
        <v>6888</v>
      </c>
      <c r="D1540" s="16" t="s">
        <v>1546</v>
      </c>
      <c r="E1540" s="16" t="s">
        <v>6890</v>
      </c>
      <c r="F1540" s="16" t="s">
        <v>3197</v>
      </c>
      <c r="G1540" s="16" t="s">
        <v>12</v>
      </c>
      <c r="H1540" s="18"/>
    </row>
    <row r="1541">
      <c r="A1541" s="14">
        <v>45364.0</v>
      </c>
      <c r="B1541" s="15" t="s">
        <v>6891</v>
      </c>
      <c r="C1541" s="17" t="s">
        <v>6892</v>
      </c>
      <c r="D1541" s="16" t="s">
        <v>5053</v>
      </c>
      <c r="E1541" s="16" t="s">
        <v>46</v>
      </c>
      <c r="F1541" s="16" t="s">
        <v>133</v>
      </c>
      <c r="G1541" s="16" t="s">
        <v>12</v>
      </c>
      <c r="H1541" s="18"/>
    </row>
    <row r="1542">
      <c r="A1542" s="14">
        <v>45364.0</v>
      </c>
      <c r="B1542" s="15" t="s">
        <v>6893</v>
      </c>
      <c r="C1542" s="17" t="s">
        <v>6894</v>
      </c>
      <c r="D1542" s="16" t="s">
        <v>6895</v>
      </c>
      <c r="E1542" s="16" t="s">
        <v>46</v>
      </c>
      <c r="F1542" s="16" t="s">
        <v>133</v>
      </c>
      <c r="G1542" s="16" t="s">
        <v>12</v>
      </c>
      <c r="H1542" s="18"/>
    </row>
    <row r="1543">
      <c r="A1543" s="14">
        <v>45364.0</v>
      </c>
      <c r="B1543" s="15" t="s">
        <v>6896</v>
      </c>
      <c r="C1543" s="17" t="s">
        <v>6897</v>
      </c>
      <c r="D1543" s="16" t="s">
        <v>3277</v>
      </c>
      <c r="E1543" s="16" t="s">
        <v>4780</v>
      </c>
      <c r="F1543" s="16" t="s">
        <v>3979</v>
      </c>
      <c r="G1543" s="16" t="s">
        <v>84</v>
      </c>
      <c r="H1543" s="18"/>
    </row>
    <row r="1544">
      <c r="A1544" s="14">
        <v>45364.0</v>
      </c>
      <c r="B1544" s="15" t="s">
        <v>6896</v>
      </c>
      <c r="C1544" s="17" t="s">
        <v>6897</v>
      </c>
      <c r="D1544" s="16" t="s">
        <v>3277</v>
      </c>
      <c r="E1544" s="16" t="s">
        <v>4159</v>
      </c>
      <c r="F1544" s="16" t="s">
        <v>191</v>
      </c>
      <c r="G1544" s="16" t="s">
        <v>17</v>
      </c>
      <c r="H1544" s="18"/>
    </row>
    <row r="1545">
      <c r="A1545" s="14">
        <v>45364.0</v>
      </c>
      <c r="B1545" s="15" t="s">
        <v>6898</v>
      </c>
      <c r="C1545" s="17" t="s">
        <v>6899</v>
      </c>
      <c r="D1545" s="16" t="s">
        <v>258</v>
      </c>
      <c r="E1545" s="16" t="s">
        <v>6900</v>
      </c>
      <c r="F1545" s="16" t="s">
        <v>4240</v>
      </c>
      <c r="G1545" s="16" t="s">
        <v>12</v>
      </c>
      <c r="H1545" s="18"/>
    </row>
    <row r="1546">
      <c r="A1546" s="14">
        <v>45364.0</v>
      </c>
      <c r="B1546" s="15" t="s">
        <v>6901</v>
      </c>
      <c r="C1546" s="17" t="s">
        <v>6902</v>
      </c>
      <c r="D1546" s="16" t="s">
        <v>4541</v>
      </c>
      <c r="E1546" s="18"/>
      <c r="F1546" s="16" t="s">
        <v>164</v>
      </c>
      <c r="G1546" s="16" t="s">
        <v>12</v>
      </c>
      <c r="H1546" s="16" t="s">
        <v>44</v>
      </c>
    </row>
    <row r="1547">
      <c r="A1547" s="14">
        <v>45364.0</v>
      </c>
      <c r="B1547" s="15" t="s">
        <v>6901</v>
      </c>
      <c r="C1547" s="17" t="s">
        <v>6902</v>
      </c>
      <c r="D1547" s="16" t="s">
        <v>4289</v>
      </c>
      <c r="E1547" s="18"/>
      <c r="F1547" s="16" t="s">
        <v>164</v>
      </c>
      <c r="G1547" s="16" t="s">
        <v>12</v>
      </c>
      <c r="H1547" s="16" t="s">
        <v>44</v>
      </c>
    </row>
    <row r="1548">
      <c r="A1548" s="14">
        <v>45364.0</v>
      </c>
      <c r="B1548" s="15" t="s">
        <v>6901</v>
      </c>
      <c r="C1548" s="17" t="s">
        <v>6902</v>
      </c>
      <c r="D1548" s="16" t="s">
        <v>1057</v>
      </c>
      <c r="E1548" s="18"/>
      <c r="F1548" s="16" t="s">
        <v>164</v>
      </c>
      <c r="G1548" s="16" t="s">
        <v>12</v>
      </c>
      <c r="H1548" s="16" t="s">
        <v>44</v>
      </c>
    </row>
    <row r="1549">
      <c r="A1549" s="14">
        <v>45364.0</v>
      </c>
      <c r="B1549" s="15" t="s">
        <v>6901</v>
      </c>
      <c r="C1549" s="17" t="s">
        <v>6902</v>
      </c>
      <c r="D1549" s="16" t="s">
        <v>4541</v>
      </c>
      <c r="E1549" s="16" t="s">
        <v>2560</v>
      </c>
      <c r="F1549" s="16" t="s">
        <v>6903</v>
      </c>
      <c r="G1549" s="16" t="s">
        <v>84</v>
      </c>
      <c r="H1549" s="18"/>
    </row>
    <row r="1550">
      <c r="A1550" s="14">
        <v>45364.0</v>
      </c>
      <c r="B1550" s="15" t="s">
        <v>6901</v>
      </c>
      <c r="C1550" s="17" t="s">
        <v>6902</v>
      </c>
      <c r="D1550" s="16" t="s">
        <v>4289</v>
      </c>
      <c r="E1550" s="16" t="s">
        <v>2560</v>
      </c>
      <c r="F1550" s="16" t="s">
        <v>6903</v>
      </c>
      <c r="G1550" s="16" t="s">
        <v>84</v>
      </c>
      <c r="H1550" s="18"/>
    </row>
    <row r="1551">
      <c r="A1551" s="14">
        <v>45364.0</v>
      </c>
      <c r="B1551" s="15" t="s">
        <v>6901</v>
      </c>
      <c r="C1551" s="17" t="s">
        <v>6902</v>
      </c>
      <c r="D1551" s="16" t="s">
        <v>1057</v>
      </c>
      <c r="E1551" s="16" t="s">
        <v>2560</v>
      </c>
      <c r="F1551" s="16" t="s">
        <v>6903</v>
      </c>
      <c r="G1551" s="16" t="s">
        <v>84</v>
      </c>
      <c r="H1551" s="18"/>
    </row>
    <row r="1552">
      <c r="A1552" s="14">
        <v>45364.0</v>
      </c>
      <c r="B1552" s="15" t="s">
        <v>6904</v>
      </c>
      <c r="C1552" s="17" t="s">
        <v>6905</v>
      </c>
      <c r="D1552" s="16" t="s">
        <v>1054</v>
      </c>
      <c r="E1552" s="16" t="s">
        <v>3005</v>
      </c>
      <c r="F1552" s="16" t="s">
        <v>530</v>
      </c>
      <c r="G1552" s="16" t="s">
        <v>12</v>
      </c>
      <c r="H1552" s="18"/>
    </row>
    <row r="1553">
      <c r="A1553" s="14">
        <v>45364.0</v>
      </c>
      <c r="B1553" s="15" t="s">
        <v>6904</v>
      </c>
      <c r="C1553" s="17" t="s">
        <v>6905</v>
      </c>
      <c r="D1553" s="16" t="s">
        <v>1054</v>
      </c>
      <c r="E1553" s="16" t="s">
        <v>6906</v>
      </c>
      <c r="F1553" s="16" t="s">
        <v>6907</v>
      </c>
      <c r="G1553" s="16" t="s">
        <v>12</v>
      </c>
      <c r="H1553" s="18"/>
    </row>
    <row r="1554">
      <c r="A1554" s="14">
        <v>45365.0</v>
      </c>
      <c r="B1554" s="15" t="s">
        <v>6908</v>
      </c>
      <c r="C1554" s="17" t="s">
        <v>6909</v>
      </c>
      <c r="D1554" s="16" t="s">
        <v>257</v>
      </c>
      <c r="E1554" s="16" t="s">
        <v>6910</v>
      </c>
      <c r="F1554" s="16" t="s">
        <v>5263</v>
      </c>
      <c r="G1554" s="16" t="s">
        <v>12</v>
      </c>
      <c r="H1554" s="18"/>
    </row>
    <row r="1555">
      <c r="A1555" s="14">
        <v>45365.0</v>
      </c>
      <c r="B1555" s="15" t="s">
        <v>6908</v>
      </c>
      <c r="C1555" s="17" t="s">
        <v>6909</v>
      </c>
      <c r="D1555" s="16" t="s">
        <v>257</v>
      </c>
      <c r="E1555" s="16" t="s">
        <v>6911</v>
      </c>
      <c r="F1555" s="16" t="s">
        <v>6912</v>
      </c>
      <c r="G1555" s="16" t="s">
        <v>12</v>
      </c>
      <c r="H1555" s="18"/>
    </row>
    <row r="1556">
      <c r="A1556" s="14">
        <v>45365.0</v>
      </c>
      <c r="B1556" s="15" t="s">
        <v>6913</v>
      </c>
      <c r="C1556" s="17" t="s">
        <v>6914</v>
      </c>
      <c r="D1556" s="16" t="s">
        <v>4479</v>
      </c>
      <c r="E1556" s="16" t="s">
        <v>6915</v>
      </c>
      <c r="F1556" s="16" t="s">
        <v>11</v>
      </c>
      <c r="G1556" s="16" t="s">
        <v>12</v>
      </c>
      <c r="H1556" s="18"/>
    </row>
    <row r="1557">
      <c r="A1557" s="14">
        <v>45365.0</v>
      </c>
      <c r="B1557" s="15" t="s">
        <v>6913</v>
      </c>
      <c r="C1557" s="17" t="s">
        <v>6914</v>
      </c>
      <c r="D1557" s="16" t="s">
        <v>4479</v>
      </c>
      <c r="E1557" s="16" t="s">
        <v>519</v>
      </c>
      <c r="F1557" s="16" t="s">
        <v>303</v>
      </c>
      <c r="G1557" s="16" t="s">
        <v>12</v>
      </c>
      <c r="H1557" s="18"/>
    </row>
    <row r="1558">
      <c r="A1558" s="14">
        <v>45365.0</v>
      </c>
      <c r="B1558" s="15" t="s">
        <v>6913</v>
      </c>
      <c r="C1558" s="17" t="s">
        <v>6914</v>
      </c>
      <c r="D1558" s="16" t="s">
        <v>4479</v>
      </c>
      <c r="E1558" s="16" t="s">
        <v>6916</v>
      </c>
      <c r="F1558" s="16" t="s">
        <v>303</v>
      </c>
      <c r="G1558" s="16" t="s">
        <v>12</v>
      </c>
      <c r="H1558" s="18"/>
    </row>
    <row r="1559">
      <c r="A1559" s="14">
        <v>45365.0</v>
      </c>
      <c r="B1559" s="15" t="s">
        <v>6917</v>
      </c>
      <c r="C1559" s="17" t="s">
        <v>6918</v>
      </c>
      <c r="D1559" s="16" t="s">
        <v>3276</v>
      </c>
      <c r="E1559" s="16" t="s">
        <v>6919</v>
      </c>
      <c r="F1559" s="16" t="s">
        <v>133</v>
      </c>
      <c r="G1559" s="16" t="s">
        <v>12</v>
      </c>
      <c r="H1559" s="18"/>
    </row>
    <row r="1560">
      <c r="A1560" s="14">
        <v>45365.0</v>
      </c>
      <c r="B1560" s="15" t="s">
        <v>6917</v>
      </c>
      <c r="C1560" s="17" t="s">
        <v>6918</v>
      </c>
      <c r="D1560" s="16" t="s">
        <v>3276</v>
      </c>
      <c r="E1560" s="16" t="s">
        <v>6920</v>
      </c>
      <c r="F1560" s="16" t="s">
        <v>133</v>
      </c>
      <c r="G1560" s="16" t="s">
        <v>12</v>
      </c>
      <c r="H1560" s="18"/>
    </row>
    <row r="1561">
      <c r="A1561" s="14">
        <v>45365.0</v>
      </c>
      <c r="B1561" s="15" t="s">
        <v>6921</v>
      </c>
      <c r="C1561" s="17" t="s">
        <v>6922</v>
      </c>
      <c r="D1561" s="16" t="s">
        <v>5972</v>
      </c>
      <c r="E1561" s="16" t="s">
        <v>2481</v>
      </c>
      <c r="F1561" s="16" t="s">
        <v>524</v>
      </c>
      <c r="G1561" s="16" t="s">
        <v>12</v>
      </c>
      <c r="H1561" s="18"/>
    </row>
    <row r="1562">
      <c r="A1562" s="14">
        <v>45365.0</v>
      </c>
      <c r="B1562" s="15" t="s">
        <v>6923</v>
      </c>
      <c r="C1562" s="17" t="s">
        <v>6924</v>
      </c>
      <c r="D1562" s="16" t="s">
        <v>2830</v>
      </c>
      <c r="E1562" s="16" t="s">
        <v>1144</v>
      </c>
      <c r="F1562" s="16" t="s">
        <v>6925</v>
      </c>
      <c r="G1562" s="16" t="s">
        <v>12</v>
      </c>
      <c r="H1562" s="18"/>
    </row>
    <row r="1563">
      <c r="A1563" s="14">
        <v>45365.0</v>
      </c>
      <c r="B1563" s="15" t="s">
        <v>6926</v>
      </c>
      <c r="C1563" s="17" t="s">
        <v>6927</v>
      </c>
      <c r="D1563" s="16" t="s">
        <v>6184</v>
      </c>
      <c r="E1563" s="16" t="s">
        <v>4264</v>
      </c>
      <c r="F1563" s="16" t="s">
        <v>6928</v>
      </c>
      <c r="G1563" s="16" t="s">
        <v>12</v>
      </c>
      <c r="H1563" s="18"/>
    </row>
    <row r="1564">
      <c r="A1564" s="14">
        <v>45365.0</v>
      </c>
      <c r="B1564" s="15" t="s">
        <v>6926</v>
      </c>
      <c r="C1564" s="17" t="s">
        <v>6927</v>
      </c>
      <c r="D1564" s="16" t="s">
        <v>6184</v>
      </c>
      <c r="E1564" s="16" t="s">
        <v>135</v>
      </c>
      <c r="F1564" s="16" t="s">
        <v>4412</v>
      </c>
      <c r="G1564" s="16" t="s">
        <v>12</v>
      </c>
      <c r="H1564" s="18"/>
    </row>
    <row r="1565">
      <c r="A1565" s="14">
        <v>45365.0</v>
      </c>
      <c r="B1565" s="15" t="s">
        <v>6926</v>
      </c>
      <c r="C1565" s="17" t="s">
        <v>6927</v>
      </c>
      <c r="D1565" s="16" t="s">
        <v>6184</v>
      </c>
      <c r="E1565" s="16" t="s">
        <v>4431</v>
      </c>
      <c r="F1565" s="16" t="s">
        <v>2820</v>
      </c>
      <c r="G1565" s="16" t="s">
        <v>12</v>
      </c>
      <c r="H1565" s="18"/>
    </row>
    <row r="1566">
      <c r="A1566" s="14">
        <v>45365.0</v>
      </c>
      <c r="B1566" s="15" t="s">
        <v>6929</v>
      </c>
      <c r="C1566" s="17" t="s">
        <v>6930</v>
      </c>
      <c r="D1566" s="16" t="s">
        <v>4553</v>
      </c>
      <c r="E1566" s="16" t="s">
        <v>47</v>
      </c>
      <c r="F1566" s="16" t="s">
        <v>133</v>
      </c>
      <c r="G1566" s="16" t="s">
        <v>12</v>
      </c>
      <c r="H1566" s="18"/>
    </row>
    <row r="1567">
      <c r="A1567" s="14">
        <v>45365.0</v>
      </c>
      <c r="B1567" s="15" t="s">
        <v>6931</v>
      </c>
      <c r="C1567" s="17" t="s">
        <v>6932</v>
      </c>
      <c r="D1567" s="16" t="s">
        <v>4411</v>
      </c>
      <c r="E1567" s="16" t="s">
        <v>47</v>
      </c>
      <c r="F1567" s="16" t="s">
        <v>133</v>
      </c>
      <c r="G1567" s="16" t="s">
        <v>12</v>
      </c>
      <c r="H1567" s="18"/>
    </row>
    <row r="1568">
      <c r="A1568" s="14">
        <v>45365.0</v>
      </c>
      <c r="B1568" s="15" t="s">
        <v>6931</v>
      </c>
      <c r="C1568" s="17" t="s">
        <v>6932</v>
      </c>
      <c r="D1568" s="16" t="s">
        <v>4411</v>
      </c>
      <c r="E1568" s="16" t="s">
        <v>279</v>
      </c>
      <c r="F1568" s="16" t="s">
        <v>299</v>
      </c>
      <c r="G1568" s="16" t="s">
        <v>12</v>
      </c>
      <c r="H1568" s="18"/>
    </row>
    <row r="1569">
      <c r="A1569" s="14">
        <v>45365.0</v>
      </c>
      <c r="B1569" s="15" t="s">
        <v>6933</v>
      </c>
      <c r="C1569" s="17" t="s">
        <v>6934</v>
      </c>
      <c r="D1569" s="16" t="s">
        <v>778</v>
      </c>
      <c r="E1569" s="16" t="s">
        <v>3015</v>
      </c>
      <c r="F1569" s="16" t="s">
        <v>6935</v>
      </c>
      <c r="G1569" s="16" t="s">
        <v>12</v>
      </c>
      <c r="H1569" s="18"/>
    </row>
    <row r="1570">
      <c r="A1570" s="14">
        <v>45365.0</v>
      </c>
      <c r="B1570" s="15" t="s">
        <v>6936</v>
      </c>
      <c r="C1570" s="17" t="s">
        <v>6937</v>
      </c>
      <c r="D1570" s="16" t="s">
        <v>6938</v>
      </c>
      <c r="E1570" s="16" t="s">
        <v>85</v>
      </c>
      <c r="F1570" s="16" t="s">
        <v>6939</v>
      </c>
      <c r="G1570" s="16" t="s">
        <v>12</v>
      </c>
      <c r="H1570" s="18"/>
    </row>
    <row r="1571">
      <c r="A1571" s="14">
        <v>45365.0</v>
      </c>
      <c r="B1571" s="15" t="s">
        <v>6940</v>
      </c>
      <c r="C1571" s="17" t="s">
        <v>6941</v>
      </c>
      <c r="D1571" s="16" t="s">
        <v>4223</v>
      </c>
      <c r="E1571" s="16" t="s">
        <v>6942</v>
      </c>
      <c r="F1571" s="16" t="s">
        <v>70</v>
      </c>
      <c r="G1571" s="16" t="s">
        <v>12</v>
      </c>
      <c r="H1571" s="18"/>
    </row>
    <row r="1572">
      <c r="A1572" s="14">
        <v>45365.0</v>
      </c>
      <c r="B1572" s="15" t="s">
        <v>6940</v>
      </c>
      <c r="C1572" s="17" t="s">
        <v>6941</v>
      </c>
      <c r="D1572" s="16" t="s">
        <v>4223</v>
      </c>
      <c r="E1572" s="16" t="s">
        <v>44</v>
      </c>
      <c r="F1572" s="16" t="s">
        <v>4412</v>
      </c>
      <c r="G1572" s="16" t="s">
        <v>12</v>
      </c>
      <c r="H1572" s="18"/>
    </row>
    <row r="1573">
      <c r="A1573" s="14">
        <v>45365.0</v>
      </c>
      <c r="B1573" s="15" t="s">
        <v>6943</v>
      </c>
      <c r="C1573" s="17" t="s">
        <v>6944</v>
      </c>
      <c r="D1573" s="16" t="s">
        <v>4632</v>
      </c>
      <c r="E1573" s="16" t="s">
        <v>141</v>
      </c>
      <c r="F1573" s="16" t="s">
        <v>6945</v>
      </c>
      <c r="G1573" s="16" t="s">
        <v>12</v>
      </c>
      <c r="H1573" s="18"/>
    </row>
    <row r="1574">
      <c r="A1574" s="14">
        <v>45365.0</v>
      </c>
      <c r="B1574" s="15" t="s">
        <v>6946</v>
      </c>
      <c r="C1574" s="17" t="s">
        <v>6947</v>
      </c>
      <c r="D1574" s="16" t="s">
        <v>4179</v>
      </c>
      <c r="E1574" s="16" t="s">
        <v>4032</v>
      </c>
      <c r="F1574" s="16" t="s">
        <v>6948</v>
      </c>
      <c r="G1574" s="16" t="s">
        <v>84</v>
      </c>
      <c r="H1574" s="18"/>
    </row>
    <row r="1575">
      <c r="A1575" s="14">
        <v>45365.0</v>
      </c>
      <c r="B1575" s="15" t="s">
        <v>6949</v>
      </c>
      <c r="C1575" s="17" t="s">
        <v>6950</v>
      </c>
      <c r="D1575" s="16" t="s">
        <v>4289</v>
      </c>
      <c r="E1575" s="16" t="s">
        <v>47</v>
      </c>
      <c r="F1575" s="16" t="s">
        <v>67</v>
      </c>
      <c r="G1575" s="16" t="s">
        <v>12</v>
      </c>
      <c r="H1575" s="18"/>
    </row>
    <row r="1576">
      <c r="A1576" s="14">
        <v>45365.0</v>
      </c>
      <c r="B1576" s="15" t="s">
        <v>6949</v>
      </c>
      <c r="C1576" s="17" t="s">
        <v>6950</v>
      </c>
      <c r="D1576" s="16" t="s">
        <v>4289</v>
      </c>
      <c r="E1576" s="16" t="s">
        <v>135</v>
      </c>
      <c r="F1576" s="16" t="s">
        <v>530</v>
      </c>
      <c r="G1576" s="16" t="s">
        <v>12</v>
      </c>
      <c r="H1576" s="18"/>
    </row>
    <row r="1577">
      <c r="A1577" s="14">
        <v>45365.0</v>
      </c>
      <c r="B1577" s="15" t="s">
        <v>6951</v>
      </c>
      <c r="C1577" s="17" t="s">
        <v>6952</v>
      </c>
      <c r="D1577" s="16" t="s">
        <v>4144</v>
      </c>
      <c r="E1577" s="16" t="s">
        <v>46</v>
      </c>
      <c r="F1577" s="16" t="s">
        <v>133</v>
      </c>
      <c r="G1577" s="16" t="s">
        <v>12</v>
      </c>
      <c r="H1577" s="18"/>
    </row>
    <row r="1578">
      <c r="A1578" s="14">
        <v>45365.0</v>
      </c>
      <c r="B1578" s="15" t="s">
        <v>6953</v>
      </c>
      <c r="C1578" s="17" t="s">
        <v>6954</v>
      </c>
      <c r="D1578" s="16" t="s">
        <v>20</v>
      </c>
      <c r="E1578" s="16" t="s">
        <v>1377</v>
      </c>
      <c r="F1578" s="16" t="s">
        <v>299</v>
      </c>
      <c r="G1578" s="16" t="s">
        <v>12</v>
      </c>
      <c r="H1578" s="18"/>
    </row>
    <row r="1579">
      <c r="A1579" s="14">
        <v>45365.0</v>
      </c>
      <c r="B1579" s="15" t="s">
        <v>6955</v>
      </c>
      <c r="C1579" s="17" t="s">
        <v>6956</v>
      </c>
      <c r="D1579" s="16" t="s">
        <v>6657</v>
      </c>
      <c r="E1579" s="16" t="s">
        <v>94</v>
      </c>
      <c r="F1579" s="16" t="s">
        <v>4930</v>
      </c>
      <c r="G1579" s="16" t="s">
        <v>12</v>
      </c>
      <c r="H1579" s="18"/>
    </row>
    <row r="1580">
      <c r="A1580" s="14">
        <v>45365.0</v>
      </c>
      <c r="B1580" s="15" t="s">
        <v>6957</v>
      </c>
      <c r="C1580" s="17" t="s">
        <v>6958</v>
      </c>
      <c r="D1580" s="16" t="s">
        <v>6959</v>
      </c>
      <c r="E1580" s="16" t="s">
        <v>46</v>
      </c>
      <c r="F1580" s="16" t="s">
        <v>133</v>
      </c>
      <c r="G1580" s="16" t="s">
        <v>12</v>
      </c>
      <c r="H1580" s="18"/>
    </row>
    <row r="1581">
      <c r="A1581" s="14">
        <v>45366.0</v>
      </c>
      <c r="B1581" s="15" t="s">
        <v>6960</v>
      </c>
      <c r="C1581" s="17" t="s">
        <v>6961</v>
      </c>
      <c r="D1581" s="16" t="s">
        <v>1573</v>
      </c>
      <c r="E1581" s="16" t="s">
        <v>465</v>
      </c>
      <c r="F1581" s="16" t="s">
        <v>386</v>
      </c>
      <c r="G1581" s="16" t="s">
        <v>12</v>
      </c>
      <c r="H1581" s="18"/>
    </row>
    <row r="1582">
      <c r="A1582" s="14">
        <v>45366.0</v>
      </c>
      <c r="B1582" s="15" t="s">
        <v>6962</v>
      </c>
      <c r="C1582" s="17" t="s">
        <v>6963</v>
      </c>
      <c r="D1582" s="16" t="s">
        <v>2451</v>
      </c>
      <c r="E1582" s="16" t="s">
        <v>141</v>
      </c>
      <c r="F1582" s="16" t="s">
        <v>5263</v>
      </c>
      <c r="G1582" s="16" t="s">
        <v>12</v>
      </c>
      <c r="H1582" s="18"/>
    </row>
    <row r="1583">
      <c r="A1583" s="14">
        <v>45366.0</v>
      </c>
      <c r="B1583" s="15" t="s">
        <v>6962</v>
      </c>
      <c r="C1583" s="17" t="s">
        <v>6963</v>
      </c>
      <c r="D1583" s="16" t="s">
        <v>2451</v>
      </c>
      <c r="E1583" s="16" t="s">
        <v>6964</v>
      </c>
      <c r="F1583" s="16" t="s">
        <v>6965</v>
      </c>
      <c r="G1583" s="16" t="s">
        <v>12</v>
      </c>
      <c r="H1583" s="18"/>
    </row>
    <row r="1584">
      <c r="A1584" s="14">
        <v>45366.0</v>
      </c>
      <c r="B1584" s="15" t="s">
        <v>6966</v>
      </c>
      <c r="C1584" s="17" t="s">
        <v>6967</v>
      </c>
      <c r="D1584" s="16" t="s">
        <v>6968</v>
      </c>
      <c r="E1584" s="16" t="s">
        <v>46</v>
      </c>
      <c r="F1584" s="16" t="s">
        <v>133</v>
      </c>
      <c r="G1584" s="16" t="s">
        <v>12</v>
      </c>
      <c r="H1584" s="18"/>
    </row>
    <row r="1585">
      <c r="A1585" s="14">
        <v>45366.0</v>
      </c>
      <c r="B1585" s="15" t="s">
        <v>6966</v>
      </c>
      <c r="C1585" s="17" t="s">
        <v>6967</v>
      </c>
      <c r="D1585" s="16" t="s">
        <v>6968</v>
      </c>
      <c r="E1585" s="16" t="s">
        <v>1643</v>
      </c>
      <c r="F1585" s="16" t="s">
        <v>4951</v>
      </c>
      <c r="G1585" s="16" t="s">
        <v>12</v>
      </c>
      <c r="H1585" s="18"/>
    </row>
    <row r="1586">
      <c r="A1586" s="14">
        <v>45366.0</v>
      </c>
      <c r="B1586" s="15" t="s">
        <v>6966</v>
      </c>
      <c r="C1586" s="17" t="s">
        <v>6967</v>
      </c>
      <c r="D1586" s="16" t="s">
        <v>6968</v>
      </c>
      <c r="E1586" s="16" t="s">
        <v>6969</v>
      </c>
      <c r="F1586" s="16" t="s">
        <v>4951</v>
      </c>
      <c r="G1586" s="16" t="s">
        <v>12</v>
      </c>
      <c r="H1586" s="18"/>
    </row>
    <row r="1587">
      <c r="A1587" s="14">
        <v>45366.0</v>
      </c>
      <c r="B1587" s="15" t="s">
        <v>6966</v>
      </c>
      <c r="C1587" s="17" t="s">
        <v>6967</v>
      </c>
      <c r="D1587" s="16" t="s">
        <v>6968</v>
      </c>
      <c r="E1587" s="16" t="s">
        <v>6970</v>
      </c>
      <c r="F1587" s="16" t="s">
        <v>4951</v>
      </c>
      <c r="G1587" s="16" t="s">
        <v>12</v>
      </c>
      <c r="H1587" s="18"/>
    </row>
    <row r="1588">
      <c r="A1588" s="14">
        <v>45366.0</v>
      </c>
      <c r="B1588" s="15" t="s">
        <v>6971</v>
      </c>
      <c r="C1588" s="17" t="s">
        <v>6972</v>
      </c>
      <c r="D1588" s="16" t="s">
        <v>6973</v>
      </c>
      <c r="E1588" s="16" t="s">
        <v>465</v>
      </c>
      <c r="F1588" s="16" t="s">
        <v>386</v>
      </c>
      <c r="G1588" s="16" t="s">
        <v>12</v>
      </c>
      <c r="H1588" s="18"/>
    </row>
    <row r="1589">
      <c r="A1589" s="14">
        <v>45366.0</v>
      </c>
      <c r="B1589" s="15" t="s">
        <v>6971</v>
      </c>
      <c r="C1589" s="17" t="s">
        <v>6972</v>
      </c>
      <c r="D1589" s="16" t="s">
        <v>6973</v>
      </c>
      <c r="E1589" s="16" t="s">
        <v>6350</v>
      </c>
      <c r="F1589" s="16" t="s">
        <v>498</v>
      </c>
      <c r="G1589" s="16" t="s">
        <v>17</v>
      </c>
      <c r="H1589" s="18"/>
    </row>
    <row r="1590">
      <c r="A1590" s="14">
        <v>45366.0</v>
      </c>
      <c r="B1590" s="15" t="s">
        <v>6974</v>
      </c>
      <c r="C1590" s="17" t="s">
        <v>6975</v>
      </c>
      <c r="D1590" s="16" t="s">
        <v>6305</v>
      </c>
      <c r="E1590" s="16" t="s">
        <v>46</v>
      </c>
      <c r="F1590" s="16" t="s">
        <v>133</v>
      </c>
      <c r="G1590" s="16" t="s">
        <v>12</v>
      </c>
      <c r="H1590" s="18"/>
    </row>
    <row r="1591">
      <c r="A1591" s="14">
        <v>45366.0</v>
      </c>
      <c r="B1591" s="15" t="s">
        <v>6976</v>
      </c>
      <c r="C1591" s="17" t="s">
        <v>6977</v>
      </c>
      <c r="D1591" s="16" t="s">
        <v>157</v>
      </c>
      <c r="E1591" s="16" t="s">
        <v>6978</v>
      </c>
      <c r="F1591" s="16" t="s">
        <v>2708</v>
      </c>
      <c r="G1591" s="16" t="s">
        <v>12</v>
      </c>
      <c r="H1591" s="18"/>
    </row>
    <row r="1592">
      <c r="A1592" s="14">
        <v>45366.0</v>
      </c>
      <c r="B1592" s="15" t="s">
        <v>6976</v>
      </c>
      <c r="C1592" s="17" t="s">
        <v>6977</v>
      </c>
      <c r="D1592" s="16" t="s">
        <v>157</v>
      </c>
      <c r="E1592" s="16" t="s">
        <v>1377</v>
      </c>
      <c r="F1592" s="16" t="s">
        <v>299</v>
      </c>
      <c r="G1592" s="16" t="s">
        <v>12</v>
      </c>
      <c r="H1592" s="18"/>
    </row>
    <row r="1593">
      <c r="A1593" s="14">
        <v>45366.0</v>
      </c>
      <c r="B1593" s="15" t="s">
        <v>6979</v>
      </c>
      <c r="C1593" s="17" t="s">
        <v>6980</v>
      </c>
      <c r="D1593" s="16" t="s">
        <v>4366</v>
      </c>
      <c r="E1593" s="16" t="s">
        <v>47</v>
      </c>
      <c r="F1593" s="16" t="s">
        <v>6981</v>
      </c>
      <c r="G1593" s="16" t="s">
        <v>12</v>
      </c>
      <c r="H1593" s="18"/>
    </row>
    <row r="1594">
      <c r="A1594" s="14">
        <v>45366.0</v>
      </c>
      <c r="B1594" s="15" t="s">
        <v>6982</v>
      </c>
      <c r="C1594" s="17" t="s">
        <v>6983</v>
      </c>
      <c r="D1594" s="16" t="s">
        <v>5034</v>
      </c>
      <c r="E1594" s="16" t="s">
        <v>6984</v>
      </c>
      <c r="F1594" s="16" t="s">
        <v>530</v>
      </c>
      <c r="G1594" s="16" t="s">
        <v>12</v>
      </c>
      <c r="H1594" s="18"/>
    </row>
    <row r="1595">
      <c r="A1595" s="14">
        <v>45366.0</v>
      </c>
      <c r="B1595" s="15" t="s">
        <v>6985</v>
      </c>
      <c r="C1595" s="17" t="s">
        <v>6986</v>
      </c>
      <c r="D1595" s="16" t="s">
        <v>166</v>
      </c>
      <c r="E1595" s="16" t="s">
        <v>46</v>
      </c>
      <c r="F1595" s="16" t="s">
        <v>6987</v>
      </c>
      <c r="G1595" s="16" t="s">
        <v>12</v>
      </c>
      <c r="H1595" s="18"/>
    </row>
    <row r="1596">
      <c r="A1596" s="14">
        <v>45366.0</v>
      </c>
      <c r="B1596" s="15" t="s">
        <v>6985</v>
      </c>
      <c r="C1596" s="17" t="s">
        <v>6986</v>
      </c>
      <c r="D1596" s="16" t="s">
        <v>166</v>
      </c>
      <c r="E1596" s="16" t="s">
        <v>6988</v>
      </c>
      <c r="F1596" s="16" t="s">
        <v>6989</v>
      </c>
      <c r="G1596" s="16" t="s">
        <v>12</v>
      </c>
      <c r="H1596" s="18"/>
    </row>
    <row r="1597">
      <c r="A1597" s="14">
        <v>45366.0</v>
      </c>
      <c r="B1597" s="15" t="s">
        <v>6990</v>
      </c>
      <c r="C1597" s="17" t="s">
        <v>6991</v>
      </c>
      <c r="D1597" s="16" t="s">
        <v>775</v>
      </c>
      <c r="E1597" s="16" t="s">
        <v>98</v>
      </c>
      <c r="F1597" s="16" t="s">
        <v>63</v>
      </c>
      <c r="G1597" s="16" t="s">
        <v>12</v>
      </c>
      <c r="H1597" s="18"/>
    </row>
    <row r="1598">
      <c r="A1598" s="14">
        <v>45366.0</v>
      </c>
      <c r="B1598" s="15" t="s">
        <v>6992</v>
      </c>
      <c r="C1598" s="17" t="s">
        <v>6993</v>
      </c>
      <c r="D1598" s="16" t="s">
        <v>6994</v>
      </c>
      <c r="E1598" s="16" t="s">
        <v>4215</v>
      </c>
      <c r="F1598" s="16" t="s">
        <v>35</v>
      </c>
      <c r="G1598" s="16" t="s">
        <v>12</v>
      </c>
      <c r="H1598" s="18"/>
    </row>
    <row r="1599">
      <c r="A1599" s="14">
        <v>45366.0</v>
      </c>
      <c r="B1599" s="15" t="s">
        <v>6995</v>
      </c>
      <c r="C1599" s="24" t="s">
        <v>6996</v>
      </c>
      <c r="D1599" s="16" t="s">
        <v>4274</v>
      </c>
      <c r="E1599" s="18"/>
      <c r="F1599" s="16" t="s">
        <v>4082</v>
      </c>
      <c r="G1599" s="16" t="s">
        <v>12</v>
      </c>
      <c r="H1599" s="16" t="s">
        <v>44</v>
      </c>
    </row>
    <row r="1600">
      <c r="A1600" s="14">
        <v>45366.0</v>
      </c>
      <c r="B1600" s="15" t="s">
        <v>6995</v>
      </c>
      <c r="C1600" s="24" t="s">
        <v>6996</v>
      </c>
      <c r="D1600" s="16" t="s">
        <v>4274</v>
      </c>
      <c r="E1600" s="16" t="s">
        <v>47</v>
      </c>
      <c r="F1600" s="16" t="s">
        <v>133</v>
      </c>
      <c r="G1600" s="16" t="s">
        <v>12</v>
      </c>
      <c r="H1600" s="18"/>
    </row>
    <row r="1601">
      <c r="A1601" s="14">
        <v>45366.0</v>
      </c>
      <c r="B1601" s="15" t="s">
        <v>6997</v>
      </c>
      <c r="C1601" s="17" t="s">
        <v>6998</v>
      </c>
      <c r="D1601" s="16" t="s">
        <v>6271</v>
      </c>
      <c r="E1601" s="16" t="s">
        <v>2481</v>
      </c>
      <c r="F1601" s="16" t="s">
        <v>31</v>
      </c>
      <c r="G1601" s="16" t="s">
        <v>12</v>
      </c>
      <c r="H1601" s="18"/>
    </row>
    <row r="1602">
      <c r="A1602" s="14">
        <v>45366.0</v>
      </c>
      <c r="B1602" s="15" t="s">
        <v>6999</v>
      </c>
      <c r="C1602" s="17" t="s">
        <v>7000</v>
      </c>
      <c r="D1602" s="16" t="s">
        <v>5011</v>
      </c>
      <c r="E1602" s="16" t="s">
        <v>7001</v>
      </c>
      <c r="F1602" s="16" t="s">
        <v>7002</v>
      </c>
      <c r="G1602" s="16" t="s">
        <v>12</v>
      </c>
      <c r="H1602" s="18"/>
    </row>
    <row r="1603">
      <c r="A1603" s="14">
        <v>45366.0</v>
      </c>
      <c r="B1603" s="15" t="s">
        <v>6999</v>
      </c>
      <c r="C1603" s="17" t="s">
        <v>7000</v>
      </c>
      <c r="D1603" s="16" t="s">
        <v>5011</v>
      </c>
      <c r="E1603" s="16" t="s">
        <v>3015</v>
      </c>
      <c r="F1603" s="16" t="s">
        <v>7003</v>
      </c>
      <c r="G1603" s="16" t="s">
        <v>12</v>
      </c>
      <c r="H1603" s="18"/>
    </row>
    <row r="1604">
      <c r="A1604" s="14">
        <v>45366.0</v>
      </c>
      <c r="B1604" s="15" t="s">
        <v>7004</v>
      </c>
      <c r="C1604" s="17" t="s">
        <v>7005</v>
      </c>
      <c r="D1604" s="16" t="s">
        <v>257</v>
      </c>
      <c r="E1604" s="16" t="s">
        <v>4047</v>
      </c>
      <c r="F1604" s="16" t="s">
        <v>7006</v>
      </c>
      <c r="G1604" s="16" t="s">
        <v>12</v>
      </c>
      <c r="H1604" s="18"/>
    </row>
    <row r="1605">
      <c r="A1605" s="14">
        <v>45366.0</v>
      </c>
      <c r="B1605" s="15" t="s">
        <v>7007</v>
      </c>
      <c r="C1605" s="17" t="s">
        <v>7008</v>
      </c>
      <c r="D1605" s="16" t="s">
        <v>5415</v>
      </c>
      <c r="E1605" s="16" t="s">
        <v>141</v>
      </c>
      <c r="F1605" s="16" t="s">
        <v>134</v>
      </c>
      <c r="G1605" s="16" t="s">
        <v>12</v>
      </c>
      <c r="H1605" s="18"/>
    </row>
    <row r="1606">
      <c r="A1606" s="14">
        <v>45366.0</v>
      </c>
      <c r="B1606" s="15" t="s">
        <v>7009</v>
      </c>
      <c r="C1606" s="17" t="s">
        <v>7010</v>
      </c>
      <c r="D1606" s="16" t="s">
        <v>4144</v>
      </c>
      <c r="E1606" s="16" t="s">
        <v>4032</v>
      </c>
      <c r="F1606" s="16" t="s">
        <v>4412</v>
      </c>
      <c r="G1606" s="16" t="s">
        <v>12</v>
      </c>
      <c r="H1606" s="18"/>
    </row>
    <row r="1607">
      <c r="A1607" s="14">
        <v>45366.0</v>
      </c>
      <c r="B1607" s="15" t="s">
        <v>7009</v>
      </c>
      <c r="C1607" s="17" t="s">
        <v>7010</v>
      </c>
      <c r="D1607" s="16" t="s">
        <v>4144</v>
      </c>
      <c r="E1607" s="16" t="s">
        <v>279</v>
      </c>
      <c r="F1607" s="16" t="s">
        <v>7011</v>
      </c>
      <c r="G1607" s="16" t="s">
        <v>12</v>
      </c>
      <c r="H1607" s="18"/>
    </row>
    <row r="1608">
      <c r="A1608" s="14">
        <v>45366.0</v>
      </c>
      <c r="B1608" s="15" t="s">
        <v>7009</v>
      </c>
      <c r="C1608" s="17" t="s">
        <v>7010</v>
      </c>
      <c r="D1608" s="16" t="s">
        <v>4144</v>
      </c>
      <c r="E1608" s="16" t="s">
        <v>98</v>
      </c>
      <c r="F1608" s="16" t="s">
        <v>7012</v>
      </c>
      <c r="G1608" s="16" t="s">
        <v>12</v>
      </c>
      <c r="H1608" s="18"/>
    </row>
    <row r="1609">
      <c r="A1609" s="14">
        <v>45366.0</v>
      </c>
      <c r="B1609" s="15" t="s">
        <v>7013</v>
      </c>
      <c r="C1609" s="17" t="s">
        <v>7014</v>
      </c>
      <c r="D1609" s="16" t="s">
        <v>799</v>
      </c>
      <c r="E1609" s="16" t="s">
        <v>959</v>
      </c>
      <c r="F1609" s="16" t="s">
        <v>300</v>
      </c>
      <c r="G1609" s="16" t="s">
        <v>12</v>
      </c>
      <c r="H1609" s="18"/>
    </row>
    <row r="1610">
      <c r="A1610" s="14">
        <v>45367.0</v>
      </c>
      <c r="B1610" s="15" t="s">
        <v>7015</v>
      </c>
      <c r="C1610" s="17" t="s">
        <v>7016</v>
      </c>
      <c r="D1610" s="16" t="s">
        <v>87</v>
      </c>
      <c r="E1610" s="16" t="s">
        <v>4224</v>
      </c>
      <c r="F1610" s="16" t="s">
        <v>5743</v>
      </c>
      <c r="G1610" s="16" t="s">
        <v>84</v>
      </c>
      <c r="H1610" s="18"/>
    </row>
    <row r="1611">
      <c r="A1611" s="14">
        <v>45367.0</v>
      </c>
      <c r="B1611" s="15" t="s">
        <v>7017</v>
      </c>
      <c r="C1611" s="17" t="s">
        <v>7018</v>
      </c>
      <c r="D1611" s="16" t="s">
        <v>6305</v>
      </c>
      <c r="E1611" s="16" t="s">
        <v>4159</v>
      </c>
      <c r="F1611" s="16" t="s">
        <v>7019</v>
      </c>
      <c r="G1611" s="16" t="s">
        <v>12</v>
      </c>
      <c r="H1611" s="18"/>
    </row>
    <row r="1612">
      <c r="A1612" s="14">
        <v>45367.0</v>
      </c>
      <c r="B1612" s="15" t="s">
        <v>7020</v>
      </c>
      <c r="C1612" s="17" t="s">
        <v>7021</v>
      </c>
      <c r="D1612" s="16" t="s">
        <v>7022</v>
      </c>
      <c r="E1612" s="18"/>
      <c r="F1612" s="16" t="s">
        <v>378</v>
      </c>
      <c r="G1612" s="16" t="s">
        <v>12</v>
      </c>
      <c r="H1612" s="16" t="s">
        <v>2226</v>
      </c>
    </row>
    <row r="1613">
      <c r="A1613" s="14">
        <v>45368.0</v>
      </c>
      <c r="B1613" s="15" t="s">
        <v>7023</v>
      </c>
      <c r="C1613" s="17" t="s">
        <v>7024</v>
      </c>
      <c r="D1613" s="16" t="s">
        <v>4865</v>
      </c>
      <c r="E1613" s="16" t="s">
        <v>6627</v>
      </c>
      <c r="F1613" s="16" t="s">
        <v>70</v>
      </c>
      <c r="G1613" s="16" t="s">
        <v>12</v>
      </c>
      <c r="H1613" s="18"/>
    </row>
    <row r="1614">
      <c r="A1614" s="14">
        <v>45368.0</v>
      </c>
      <c r="B1614" s="15" t="s">
        <v>7023</v>
      </c>
      <c r="C1614" s="17" t="s">
        <v>7024</v>
      </c>
      <c r="D1614" s="16" t="s">
        <v>4865</v>
      </c>
      <c r="E1614" s="16" t="s">
        <v>2513</v>
      </c>
      <c r="F1614" s="16" t="s">
        <v>7025</v>
      </c>
      <c r="G1614" s="16" t="s">
        <v>12</v>
      </c>
      <c r="H1614" s="18"/>
    </row>
    <row r="1615">
      <c r="A1615" s="14">
        <v>45369.0</v>
      </c>
      <c r="B1615" s="15" t="s">
        <v>7026</v>
      </c>
      <c r="C1615" s="17" t="s">
        <v>7027</v>
      </c>
      <c r="D1615" s="16" t="s">
        <v>1055</v>
      </c>
      <c r="E1615" s="16" t="s">
        <v>2445</v>
      </c>
      <c r="F1615" s="16" t="s">
        <v>1420</v>
      </c>
      <c r="G1615" s="16" t="s">
        <v>12</v>
      </c>
      <c r="H1615" s="18"/>
    </row>
    <row r="1616">
      <c r="A1616" s="14">
        <v>45369.0</v>
      </c>
      <c r="B1616" s="15" t="s">
        <v>7026</v>
      </c>
      <c r="C1616" s="17" t="s">
        <v>7027</v>
      </c>
      <c r="D1616" s="16" t="s">
        <v>1054</v>
      </c>
      <c r="E1616" s="16" t="s">
        <v>2445</v>
      </c>
      <c r="F1616" s="16" t="s">
        <v>1420</v>
      </c>
      <c r="G1616" s="16" t="s">
        <v>12</v>
      </c>
      <c r="H1616" s="18"/>
    </row>
    <row r="1617">
      <c r="A1617" s="14">
        <v>45369.0</v>
      </c>
      <c r="B1617" s="15" t="s">
        <v>7028</v>
      </c>
      <c r="C1617" s="17" t="s">
        <v>7029</v>
      </c>
      <c r="D1617" s="16" t="s">
        <v>4862</v>
      </c>
      <c r="E1617" s="16" t="s">
        <v>1900</v>
      </c>
      <c r="F1617" s="16" t="s">
        <v>63</v>
      </c>
      <c r="G1617" s="16" t="s">
        <v>12</v>
      </c>
      <c r="H1617" s="18"/>
    </row>
    <row r="1618">
      <c r="A1618" s="14">
        <v>45369.0</v>
      </c>
      <c r="B1618" s="15" t="s">
        <v>7028</v>
      </c>
      <c r="C1618" s="17" t="s">
        <v>7029</v>
      </c>
      <c r="D1618" s="16" t="s">
        <v>4862</v>
      </c>
      <c r="E1618" s="16" t="s">
        <v>85</v>
      </c>
      <c r="F1618" s="16" t="s">
        <v>133</v>
      </c>
      <c r="G1618" s="16" t="s">
        <v>12</v>
      </c>
      <c r="H1618" s="18"/>
    </row>
    <row r="1619">
      <c r="A1619" s="14">
        <v>45369.0</v>
      </c>
      <c r="B1619" s="15" t="s">
        <v>7030</v>
      </c>
      <c r="C1619" s="17" t="s">
        <v>7031</v>
      </c>
      <c r="D1619" s="16" t="s">
        <v>1641</v>
      </c>
      <c r="E1619" s="16" t="s">
        <v>7032</v>
      </c>
      <c r="F1619" s="16" t="s">
        <v>4946</v>
      </c>
      <c r="G1619" s="16" t="s">
        <v>12</v>
      </c>
      <c r="H1619" s="18"/>
    </row>
    <row r="1620">
      <c r="A1620" s="14">
        <v>45369.0</v>
      </c>
      <c r="B1620" s="15" t="s">
        <v>7030</v>
      </c>
      <c r="C1620" s="17" t="s">
        <v>7031</v>
      </c>
      <c r="D1620" s="16" t="s">
        <v>1641</v>
      </c>
      <c r="E1620" s="16" t="s">
        <v>7033</v>
      </c>
      <c r="F1620" s="16" t="s">
        <v>3091</v>
      </c>
      <c r="G1620" s="16" t="s">
        <v>12</v>
      </c>
      <c r="H1620" s="18"/>
    </row>
    <row r="1621">
      <c r="A1621" s="14">
        <v>45369.0</v>
      </c>
      <c r="B1621" s="15" t="s">
        <v>7034</v>
      </c>
      <c r="C1621" s="17" t="s">
        <v>7035</v>
      </c>
      <c r="D1621" s="16" t="s">
        <v>5730</v>
      </c>
      <c r="E1621" s="16" t="s">
        <v>85</v>
      </c>
      <c r="F1621" s="16" t="s">
        <v>4594</v>
      </c>
      <c r="G1621" s="16" t="s">
        <v>12</v>
      </c>
      <c r="H1621" s="18"/>
    </row>
    <row r="1622">
      <c r="A1622" s="14">
        <v>45369.0</v>
      </c>
      <c r="B1622" s="15" t="s">
        <v>7036</v>
      </c>
      <c r="C1622" s="17" t="s">
        <v>7037</v>
      </c>
      <c r="D1622" s="16" t="s">
        <v>5226</v>
      </c>
      <c r="E1622" s="23" t="s">
        <v>7038</v>
      </c>
      <c r="F1622" s="16" t="s">
        <v>4126</v>
      </c>
      <c r="G1622" s="16" t="s">
        <v>12</v>
      </c>
      <c r="H1622" s="18"/>
    </row>
    <row r="1623">
      <c r="A1623" s="14">
        <v>45369.0</v>
      </c>
      <c r="B1623" s="15" t="s">
        <v>7039</v>
      </c>
      <c r="C1623" s="17" t="s">
        <v>7040</v>
      </c>
      <c r="D1623" s="16" t="s">
        <v>6271</v>
      </c>
      <c r="E1623" s="16" t="s">
        <v>2481</v>
      </c>
      <c r="F1623" s="16" t="s">
        <v>63</v>
      </c>
      <c r="G1623" s="16" t="s">
        <v>12</v>
      </c>
      <c r="H1623" s="18"/>
    </row>
    <row r="1624">
      <c r="A1624" s="14">
        <v>45369.0</v>
      </c>
      <c r="B1624" s="15" t="s">
        <v>7041</v>
      </c>
      <c r="C1624" s="17" t="s">
        <v>7042</v>
      </c>
      <c r="D1624" s="16" t="s">
        <v>5034</v>
      </c>
      <c r="E1624" s="16" t="s">
        <v>47</v>
      </c>
      <c r="F1624" s="16" t="s">
        <v>5381</v>
      </c>
      <c r="G1624" s="16" t="s">
        <v>12</v>
      </c>
      <c r="H1624" s="18"/>
    </row>
    <row r="1625">
      <c r="A1625" s="14">
        <v>45369.0</v>
      </c>
      <c r="B1625" s="15" t="s">
        <v>7043</v>
      </c>
      <c r="C1625" s="17" t="s">
        <v>7044</v>
      </c>
      <c r="D1625" s="16" t="s">
        <v>4043</v>
      </c>
      <c r="E1625" s="16" t="s">
        <v>279</v>
      </c>
      <c r="F1625" s="16" t="s">
        <v>299</v>
      </c>
      <c r="G1625" s="16" t="s">
        <v>12</v>
      </c>
      <c r="H1625" s="18"/>
    </row>
    <row r="1626">
      <c r="A1626" s="14">
        <v>45369.0</v>
      </c>
      <c r="B1626" s="15" t="s">
        <v>7045</v>
      </c>
      <c r="C1626" s="17" t="s">
        <v>7046</v>
      </c>
      <c r="D1626" s="16" t="s">
        <v>4043</v>
      </c>
      <c r="E1626" s="16" t="s">
        <v>141</v>
      </c>
      <c r="F1626" s="16" t="s">
        <v>133</v>
      </c>
      <c r="G1626" s="16" t="s">
        <v>12</v>
      </c>
      <c r="H1626" s="18"/>
    </row>
    <row r="1627">
      <c r="A1627" s="14">
        <v>45369.0</v>
      </c>
      <c r="B1627" s="15" t="s">
        <v>7047</v>
      </c>
      <c r="C1627" s="17" t="s">
        <v>7048</v>
      </c>
      <c r="D1627" s="16" t="s">
        <v>4179</v>
      </c>
      <c r="E1627" s="16" t="s">
        <v>44</v>
      </c>
      <c r="F1627" s="16" t="s">
        <v>4680</v>
      </c>
      <c r="G1627" s="16" t="s">
        <v>12</v>
      </c>
      <c r="H1627" s="18"/>
    </row>
    <row r="1628">
      <c r="A1628" s="14">
        <v>45369.0</v>
      </c>
      <c r="B1628" s="15" t="s">
        <v>7047</v>
      </c>
      <c r="C1628" s="17" t="s">
        <v>7048</v>
      </c>
      <c r="D1628" s="16" t="s">
        <v>4179</v>
      </c>
      <c r="E1628" s="16" t="s">
        <v>4096</v>
      </c>
      <c r="F1628" s="16" t="s">
        <v>299</v>
      </c>
      <c r="G1628" s="16" t="s">
        <v>12</v>
      </c>
      <c r="H1628" s="18"/>
    </row>
    <row r="1629">
      <c r="A1629" s="14">
        <v>45369.0</v>
      </c>
      <c r="B1629" s="15" t="s">
        <v>7049</v>
      </c>
      <c r="C1629" s="17" t="s">
        <v>7050</v>
      </c>
      <c r="D1629" s="16" t="s">
        <v>5017</v>
      </c>
      <c r="E1629" s="16" t="s">
        <v>44</v>
      </c>
      <c r="F1629" s="16" t="s">
        <v>7051</v>
      </c>
      <c r="G1629" s="16" t="s">
        <v>12</v>
      </c>
      <c r="H1629" s="18"/>
    </row>
    <row r="1630">
      <c r="A1630" s="14">
        <v>45369.0</v>
      </c>
      <c r="B1630" s="15" t="s">
        <v>7052</v>
      </c>
      <c r="C1630" s="19" t="s">
        <v>7053</v>
      </c>
      <c r="D1630" s="16" t="s">
        <v>1570</v>
      </c>
      <c r="E1630" s="16" t="s">
        <v>7054</v>
      </c>
      <c r="F1630" s="16" t="s">
        <v>133</v>
      </c>
      <c r="G1630" s="16" t="s">
        <v>12</v>
      </c>
      <c r="H1630" s="18"/>
    </row>
    <row r="1631">
      <c r="A1631" s="14">
        <v>45369.0</v>
      </c>
      <c r="B1631" s="15" t="s">
        <v>7052</v>
      </c>
      <c r="C1631" s="19" t="s">
        <v>7053</v>
      </c>
      <c r="D1631" s="16" t="s">
        <v>1570</v>
      </c>
      <c r="E1631" s="16" t="s">
        <v>47</v>
      </c>
      <c r="F1631" s="16" t="s">
        <v>6649</v>
      </c>
      <c r="G1631" s="16" t="s">
        <v>12</v>
      </c>
      <c r="H1631" s="18"/>
    </row>
    <row r="1632">
      <c r="A1632" s="14">
        <v>45369.0</v>
      </c>
      <c r="B1632" s="15" t="s">
        <v>7055</v>
      </c>
      <c r="C1632" s="17" t="s">
        <v>7056</v>
      </c>
      <c r="D1632" s="16" t="s">
        <v>7057</v>
      </c>
      <c r="E1632" s="16" t="s">
        <v>2880</v>
      </c>
      <c r="F1632" s="16" t="s">
        <v>5227</v>
      </c>
      <c r="G1632" s="16" t="s">
        <v>12</v>
      </c>
      <c r="H1632" s="18"/>
    </row>
    <row r="1633">
      <c r="A1633" s="14">
        <v>45369.0</v>
      </c>
      <c r="B1633" s="15" t="s">
        <v>7055</v>
      </c>
      <c r="C1633" s="17" t="s">
        <v>7056</v>
      </c>
      <c r="D1633" s="16" t="s">
        <v>7057</v>
      </c>
      <c r="E1633" s="16" t="s">
        <v>46</v>
      </c>
      <c r="F1633" s="16" t="s">
        <v>133</v>
      </c>
      <c r="G1633" s="16" t="s">
        <v>12</v>
      </c>
      <c r="H1633" s="18"/>
    </row>
    <row r="1634">
      <c r="A1634" s="14">
        <v>45369.0</v>
      </c>
      <c r="B1634" s="15" t="s">
        <v>7058</v>
      </c>
      <c r="C1634" s="17" t="s">
        <v>7059</v>
      </c>
      <c r="D1634" s="16" t="s">
        <v>4608</v>
      </c>
      <c r="E1634" s="16" t="s">
        <v>5061</v>
      </c>
      <c r="F1634" s="16" t="s">
        <v>309</v>
      </c>
      <c r="G1634" s="16" t="s">
        <v>12</v>
      </c>
      <c r="H1634" s="18"/>
    </row>
    <row r="1635">
      <c r="A1635" s="14">
        <v>45369.0</v>
      </c>
      <c r="B1635" s="15" t="s">
        <v>7058</v>
      </c>
      <c r="C1635" s="17" t="s">
        <v>7059</v>
      </c>
      <c r="D1635" s="16" t="s">
        <v>4608</v>
      </c>
      <c r="E1635" s="16" t="s">
        <v>5534</v>
      </c>
      <c r="F1635" s="16" t="s">
        <v>1097</v>
      </c>
      <c r="G1635" s="16" t="s">
        <v>12</v>
      </c>
      <c r="H1635" s="18"/>
    </row>
    <row r="1636">
      <c r="A1636" s="14">
        <v>45369.0</v>
      </c>
      <c r="B1636" s="15" t="s">
        <v>7060</v>
      </c>
      <c r="C1636" s="17" t="s">
        <v>7061</v>
      </c>
      <c r="D1636" s="16" t="s">
        <v>5885</v>
      </c>
      <c r="E1636" s="16" t="s">
        <v>468</v>
      </c>
      <c r="F1636" s="16" t="s">
        <v>133</v>
      </c>
      <c r="G1636" s="16" t="s">
        <v>12</v>
      </c>
      <c r="H1636" s="18"/>
    </row>
    <row r="1637">
      <c r="A1637" s="14">
        <v>45369.0</v>
      </c>
      <c r="B1637" s="15" t="s">
        <v>7062</v>
      </c>
      <c r="C1637" s="17" t="s">
        <v>7063</v>
      </c>
      <c r="D1637" s="16" t="s">
        <v>1517</v>
      </c>
      <c r="E1637" s="16" t="s">
        <v>46</v>
      </c>
      <c r="F1637" s="16" t="s">
        <v>133</v>
      </c>
      <c r="G1637" s="16" t="s">
        <v>12</v>
      </c>
      <c r="H1637" s="18"/>
    </row>
    <row r="1638">
      <c r="A1638" s="14">
        <v>45369.0</v>
      </c>
      <c r="B1638" s="15" t="s">
        <v>7062</v>
      </c>
      <c r="C1638" s="17" t="s">
        <v>7063</v>
      </c>
      <c r="D1638" s="16" t="s">
        <v>1517</v>
      </c>
      <c r="E1638" s="16" t="s">
        <v>7064</v>
      </c>
      <c r="F1638" s="16" t="s">
        <v>7065</v>
      </c>
      <c r="G1638" s="16" t="s">
        <v>12</v>
      </c>
      <c r="H1638" s="18"/>
    </row>
    <row r="1639">
      <c r="A1639" s="14">
        <v>45369.0</v>
      </c>
      <c r="B1639" s="15" t="s">
        <v>7066</v>
      </c>
      <c r="C1639" s="17" t="s">
        <v>7067</v>
      </c>
      <c r="D1639" s="16" t="s">
        <v>7068</v>
      </c>
      <c r="E1639" s="16" t="s">
        <v>2880</v>
      </c>
      <c r="F1639" s="16" t="s">
        <v>133</v>
      </c>
      <c r="G1639" s="16" t="s">
        <v>12</v>
      </c>
      <c r="H1639" s="18"/>
    </row>
    <row r="1640">
      <c r="A1640" s="14">
        <v>45369.0</v>
      </c>
      <c r="B1640" s="15" t="s">
        <v>7069</v>
      </c>
      <c r="C1640" s="17" t="s">
        <v>7070</v>
      </c>
      <c r="D1640" s="16" t="s">
        <v>7071</v>
      </c>
      <c r="E1640" s="16" t="s">
        <v>46</v>
      </c>
      <c r="F1640" s="16" t="s">
        <v>133</v>
      </c>
      <c r="G1640" s="16" t="s">
        <v>12</v>
      </c>
      <c r="H1640" s="18"/>
    </row>
    <row r="1641">
      <c r="A1641" s="14">
        <v>45369.0</v>
      </c>
      <c r="B1641" s="15" t="s">
        <v>7072</v>
      </c>
      <c r="C1641" s="17" t="s">
        <v>7073</v>
      </c>
      <c r="D1641" s="16" t="s">
        <v>6074</v>
      </c>
      <c r="E1641" s="16" t="s">
        <v>47</v>
      </c>
      <c r="F1641" s="16" t="s">
        <v>5227</v>
      </c>
      <c r="G1641" s="16" t="s">
        <v>12</v>
      </c>
      <c r="H1641" s="18"/>
    </row>
    <row r="1642">
      <c r="A1642" s="14">
        <v>45369.0</v>
      </c>
      <c r="B1642" s="15" t="s">
        <v>7072</v>
      </c>
      <c r="C1642" s="17" t="s">
        <v>7073</v>
      </c>
      <c r="D1642" s="16" t="s">
        <v>6074</v>
      </c>
      <c r="E1642" s="16" t="s">
        <v>338</v>
      </c>
      <c r="F1642" s="16" t="s">
        <v>3785</v>
      </c>
      <c r="G1642" s="16" t="s">
        <v>12</v>
      </c>
      <c r="H1642" s="18"/>
    </row>
    <row r="1643">
      <c r="A1643" s="14">
        <v>45369.0</v>
      </c>
      <c r="B1643" s="15" t="s">
        <v>7072</v>
      </c>
      <c r="C1643" s="17" t="s">
        <v>7073</v>
      </c>
      <c r="D1643" s="16" t="s">
        <v>6074</v>
      </c>
      <c r="E1643" s="16" t="s">
        <v>7074</v>
      </c>
      <c r="F1643" s="16" t="s">
        <v>7075</v>
      </c>
      <c r="G1643" s="16" t="s">
        <v>12</v>
      </c>
      <c r="H1643" s="18"/>
    </row>
    <row r="1644">
      <c r="A1644" s="14">
        <v>45369.0</v>
      </c>
      <c r="B1644" s="15" t="s">
        <v>7076</v>
      </c>
      <c r="C1644" s="17" t="s">
        <v>7077</v>
      </c>
      <c r="D1644" s="16" t="s">
        <v>3999</v>
      </c>
      <c r="E1644" s="16" t="s">
        <v>7078</v>
      </c>
      <c r="F1644" s="16" t="s">
        <v>7079</v>
      </c>
      <c r="G1644" s="16" t="s">
        <v>12</v>
      </c>
      <c r="H1644" s="18"/>
    </row>
    <row r="1645">
      <c r="A1645" s="14">
        <v>45369.0</v>
      </c>
      <c r="B1645" s="15" t="s">
        <v>7080</v>
      </c>
      <c r="C1645" s="17" t="s">
        <v>7081</v>
      </c>
      <c r="D1645" s="16" t="s">
        <v>3276</v>
      </c>
      <c r="E1645" s="16" t="s">
        <v>47</v>
      </c>
      <c r="F1645" s="16" t="s">
        <v>6191</v>
      </c>
      <c r="G1645" s="16" t="s">
        <v>12</v>
      </c>
      <c r="H1645" s="18"/>
    </row>
    <row r="1646">
      <c r="A1646" s="14">
        <v>45369.0</v>
      </c>
      <c r="B1646" s="15" t="s">
        <v>7080</v>
      </c>
      <c r="C1646" s="17" t="s">
        <v>7081</v>
      </c>
      <c r="D1646" s="16" t="s">
        <v>3276</v>
      </c>
      <c r="E1646" s="16" t="s">
        <v>44</v>
      </c>
      <c r="F1646" s="16" t="s">
        <v>164</v>
      </c>
      <c r="G1646" s="16" t="s">
        <v>12</v>
      </c>
      <c r="H1646" s="18"/>
    </row>
    <row r="1647">
      <c r="A1647" s="14">
        <v>45369.0</v>
      </c>
      <c r="B1647" s="15" t="s">
        <v>7080</v>
      </c>
      <c r="C1647" s="17" t="s">
        <v>7081</v>
      </c>
      <c r="D1647" s="16" t="s">
        <v>3276</v>
      </c>
      <c r="E1647" s="16" t="s">
        <v>135</v>
      </c>
      <c r="F1647" s="16" t="s">
        <v>4412</v>
      </c>
      <c r="G1647" s="16" t="s">
        <v>12</v>
      </c>
      <c r="H1647" s="18"/>
    </row>
    <row r="1648">
      <c r="A1648" s="14">
        <v>45369.0</v>
      </c>
      <c r="B1648" s="15" t="s">
        <v>7082</v>
      </c>
      <c r="C1648" s="17" t="s">
        <v>7083</v>
      </c>
      <c r="D1648" s="16" t="s">
        <v>7084</v>
      </c>
      <c r="E1648" s="16" t="s">
        <v>5050</v>
      </c>
      <c r="F1648" s="16" t="s">
        <v>31</v>
      </c>
      <c r="G1648" s="16" t="s">
        <v>12</v>
      </c>
      <c r="H1648" s="18"/>
    </row>
    <row r="1649">
      <c r="A1649" s="14">
        <v>45370.0</v>
      </c>
      <c r="B1649" s="15" t="s">
        <v>7085</v>
      </c>
      <c r="C1649" s="17" t="s">
        <v>7086</v>
      </c>
      <c r="D1649" s="16" t="s">
        <v>4080</v>
      </c>
      <c r="E1649" s="16" t="s">
        <v>385</v>
      </c>
      <c r="F1649" s="16" t="s">
        <v>105</v>
      </c>
      <c r="G1649" s="16" t="s">
        <v>12</v>
      </c>
      <c r="H1649" s="18"/>
    </row>
    <row r="1650">
      <c r="A1650" s="14">
        <v>45370.0</v>
      </c>
      <c r="B1650" s="15" t="s">
        <v>7085</v>
      </c>
      <c r="C1650" s="17" t="s">
        <v>7086</v>
      </c>
      <c r="D1650" s="16" t="s">
        <v>4080</v>
      </c>
      <c r="E1650" s="16" t="s">
        <v>7087</v>
      </c>
      <c r="F1650" s="16" t="s">
        <v>161</v>
      </c>
      <c r="G1650" s="16" t="s">
        <v>12</v>
      </c>
      <c r="H1650" s="18"/>
    </row>
    <row r="1651">
      <c r="A1651" s="14">
        <v>45370.0</v>
      </c>
      <c r="B1651" s="15" t="s">
        <v>7088</v>
      </c>
      <c r="C1651" s="17" t="s">
        <v>7089</v>
      </c>
      <c r="D1651" s="16" t="s">
        <v>4881</v>
      </c>
      <c r="E1651" s="16" t="s">
        <v>7090</v>
      </c>
      <c r="F1651" s="16" t="s">
        <v>7091</v>
      </c>
      <c r="G1651" s="16" t="s">
        <v>12</v>
      </c>
      <c r="H1651" s="18"/>
    </row>
    <row r="1652">
      <c r="A1652" s="14">
        <v>45370.0</v>
      </c>
      <c r="B1652" s="15" t="s">
        <v>7092</v>
      </c>
      <c r="C1652" s="17" t="s">
        <v>7093</v>
      </c>
      <c r="D1652" s="16" t="s">
        <v>4043</v>
      </c>
      <c r="E1652" s="16" t="s">
        <v>5244</v>
      </c>
      <c r="F1652" s="16" t="s">
        <v>70</v>
      </c>
      <c r="G1652" s="16" t="s">
        <v>12</v>
      </c>
      <c r="H1652" s="18"/>
    </row>
    <row r="1653">
      <c r="A1653" s="14">
        <v>45370.0</v>
      </c>
      <c r="B1653" s="15" t="s">
        <v>7092</v>
      </c>
      <c r="C1653" s="17" t="s">
        <v>7093</v>
      </c>
      <c r="D1653" s="16" t="s">
        <v>4043</v>
      </c>
      <c r="E1653" s="16" t="s">
        <v>7094</v>
      </c>
      <c r="F1653" s="16" t="s">
        <v>1773</v>
      </c>
      <c r="G1653" s="16" t="s">
        <v>12</v>
      </c>
      <c r="H1653" s="18"/>
    </row>
    <row r="1654">
      <c r="A1654" s="14">
        <v>45370.0</v>
      </c>
      <c r="B1654" s="15" t="s">
        <v>7095</v>
      </c>
      <c r="C1654" s="17" t="s">
        <v>7096</v>
      </c>
      <c r="D1654" s="16" t="s">
        <v>7097</v>
      </c>
      <c r="E1654" s="16" t="s">
        <v>7098</v>
      </c>
      <c r="F1654" s="16" t="s">
        <v>4951</v>
      </c>
      <c r="G1654" s="16" t="s">
        <v>12</v>
      </c>
      <c r="H1654" s="18"/>
    </row>
    <row r="1655">
      <c r="A1655" s="14">
        <v>45370.0</v>
      </c>
      <c r="B1655" s="15" t="s">
        <v>7095</v>
      </c>
      <c r="C1655" s="17" t="s">
        <v>7096</v>
      </c>
      <c r="D1655" s="16" t="s">
        <v>7097</v>
      </c>
      <c r="E1655" s="16" t="s">
        <v>7099</v>
      </c>
      <c r="F1655" s="16" t="s">
        <v>4951</v>
      </c>
      <c r="G1655" s="16" t="s">
        <v>12</v>
      </c>
      <c r="H1655" s="18"/>
    </row>
    <row r="1656">
      <c r="A1656" s="14">
        <v>45370.0</v>
      </c>
      <c r="B1656" s="15" t="s">
        <v>7100</v>
      </c>
      <c r="C1656" s="17" t="s">
        <v>7101</v>
      </c>
      <c r="D1656" s="16" t="s">
        <v>1452</v>
      </c>
      <c r="E1656" s="16" t="s">
        <v>426</v>
      </c>
      <c r="F1656" s="16" t="s">
        <v>164</v>
      </c>
      <c r="G1656" s="16" t="s">
        <v>12</v>
      </c>
      <c r="H1656" s="18"/>
    </row>
    <row r="1657">
      <c r="A1657" s="14">
        <v>45370.0</v>
      </c>
      <c r="B1657" s="15" t="s">
        <v>7102</v>
      </c>
      <c r="C1657" s="17" t="s">
        <v>7103</v>
      </c>
      <c r="D1657" s="16" t="s">
        <v>7104</v>
      </c>
      <c r="E1657" s="16" t="s">
        <v>7105</v>
      </c>
      <c r="F1657" s="16" t="s">
        <v>37</v>
      </c>
      <c r="G1657" s="16" t="s">
        <v>12</v>
      </c>
      <c r="H1657" s="18"/>
    </row>
    <row r="1658">
      <c r="A1658" s="14">
        <v>45370.0</v>
      </c>
      <c r="B1658" s="15" t="s">
        <v>7106</v>
      </c>
      <c r="C1658" s="17" t="s">
        <v>7107</v>
      </c>
      <c r="D1658" s="16" t="s">
        <v>804</v>
      </c>
      <c r="E1658" s="16" t="s">
        <v>743</v>
      </c>
      <c r="F1658" s="16" t="s">
        <v>6350</v>
      </c>
      <c r="G1658" s="16" t="s">
        <v>12</v>
      </c>
      <c r="H1658" s="18"/>
    </row>
    <row r="1659">
      <c r="A1659" s="14">
        <v>45370.0</v>
      </c>
      <c r="B1659" s="15" t="s">
        <v>7106</v>
      </c>
      <c r="C1659" s="17" t="s">
        <v>7107</v>
      </c>
      <c r="D1659" s="16" t="s">
        <v>804</v>
      </c>
      <c r="E1659" s="16" t="s">
        <v>4096</v>
      </c>
      <c r="F1659" s="16" t="s">
        <v>299</v>
      </c>
      <c r="G1659" s="16" t="s">
        <v>12</v>
      </c>
      <c r="H1659" s="18"/>
    </row>
    <row r="1660">
      <c r="A1660" s="14">
        <v>45370.0</v>
      </c>
      <c r="B1660" s="15" t="s">
        <v>7108</v>
      </c>
      <c r="C1660" s="17" t="s">
        <v>7109</v>
      </c>
      <c r="D1660" s="16" t="s">
        <v>5753</v>
      </c>
      <c r="E1660" s="16" t="s">
        <v>4081</v>
      </c>
      <c r="F1660" s="16" t="s">
        <v>7110</v>
      </c>
      <c r="G1660" s="16" t="s">
        <v>12</v>
      </c>
      <c r="H1660" s="18"/>
    </row>
    <row r="1661">
      <c r="A1661" s="14">
        <v>45370.0</v>
      </c>
      <c r="B1661" s="15" t="s">
        <v>7111</v>
      </c>
      <c r="C1661" s="17" t="s">
        <v>7112</v>
      </c>
      <c r="D1661" s="16" t="s">
        <v>7113</v>
      </c>
      <c r="E1661" s="16" t="s">
        <v>7114</v>
      </c>
      <c r="F1661" s="16" t="s">
        <v>61</v>
      </c>
      <c r="G1661" s="16" t="s">
        <v>12</v>
      </c>
      <c r="H1661" s="18"/>
    </row>
    <row r="1662">
      <c r="A1662" s="14">
        <v>45370.0</v>
      </c>
      <c r="B1662" s="15" t="s">
        <v>7111</v>
      </c>
      <c r="C1662" s="17" t="s">
        <v>7112</v>
      </c>
      <c r="D1662" s="16" t="s">
        <v>7113</v>
      </c>
      <c r="E1662" s="16" t="s">
        <v>1377</v>
      </c>
      <c r="F1662" s="16" t="s">
        <v>299</v>
      </c>
      <c r="G1662" s="16" t="s">
        <v>12</v>
      </c>
      <c r="H1662" s="18"/>
    </row>
    <row r="1663">
      <c r="A1663" s="14">
        <v>45370.0</v>
      </c>
      <c r="B1663" s="15" t="s">
        <v>7115</v>
      </c>
      <c r="C1663" s="17" t="s">
        <v>7116</v>
      </c>
      <c r="D1663" s="16" t="s">
        <v>4623</v>
      </c>
      <c r="E1663" s="16" t="s">
        <v>44</v>
      </c>
      <c r="F1663" s="16" t="s">
        <v>7117</v>
      </c>
      <c r="G1663" s="16" t="s">
        <v>12</v>
      </c>
      <c r="H1663" s="18"/>
    </row>
    <row r="1664">
      <c r="A1664" s="14">
        <v>45370.0</v>
      </c>
      <c r="B1664" s="15" t="s">
        <v>7118</v>
      </c>
      <c r="C1664" s="17" t="s">
        <v>7119</v>
      </c>
      <c r="D1664" s="16" t="s">
        <v>7120</v>
      </c>
      <c r="E1664" s="16" t="s">
        <v>47</v>
      </c>
      <c r="F1664" s="16" t="s">
        <v>4112</v>
      </c>
      <c r="G1664" s="16" t="s">
        <v>12</v>
      </c>
      <c r="H1664" s="18"/>
    </row>
    <row r="1665">
      <c r="A1665" s="14">
        <v>45370.0</v>
      </c>
      <c r="B1665" s="15" t="s">
        <v>7118</v>
      </c>
      <c r="C1665" s="17" t="s">
        <v>7119</v>
      </c>
      <c r="D1665" s="16" t="s">
        <v>7120</v>
      </c>
      <c r="E1665" s="16" t="s">
        <v>47</v>
      </c>
      <c r="F1665" s="16" t="s">
        <v>7121</v>
      </c>
      <c r="G1665" s="16" t="s">
        <v>12</v>
      </c>
      <c r="H1665" s="18"/>
    </row>
    <row r="1666">
      <c r="A1666" s="14">
        <v>45370.0</v>
      </c>
      <c r="B1666" s="15" t="s">
        <v>7122</v>
      </c>
      <c r="C1666" s="17" t="s">
        <v>7123</v>
      </c>
      <c r="D1666" s="16" t="s">
        <v>4608</v>
      </c>
      <c r="E1666" s="16" t="s">
        <v>4081</v>
      </c>
      <c r="F1666" s="16" t="s">
        <v>7124</v>
      </c>
      <c r="G1666" s="16" t="s">
        <v>12</v>
      </c>
      <c r="H1666" s="18"/>
    </row>
    <row r="1667">
      <c r="A1667" s="14">
        <v>45370.0</v>
      </c>
      <c r="B1667" s="15" t="s">
        <v>7125</v>
      </c>
      <c r="C1667" s="17" t="s">
        <v>7126</v>
      </c>
      <c r="D1667" s="16" t="s">
        <v>168</v>
      </c>
      <c r="E1667" s="16" t="s">
        <v>3015</v>
      </c>
      <c r="F1667" s="16" t="s">
        <v>4082</v>
      </c>
      <c r="G1667" s="16" t="s">
        <v>12</v>
      </c>
      <c r="H1667" s="18"/>
    </row>
    <row r="1668">
      <c r="A1668" s="14">
        <v>45370.0</v>
      </c>
      <c r="B1668" s="15" t="s">
        <v>7127</v>
      </c>
      <c r="C1668" s="17" t="s">
        <v>7128</v>
      </c>
      <c r="D1668" s="16" t="s">
        <v>4811</v>
      </c>
      <c r="E1668" s="16" t="s">
        <v>1241</v>
      </c>
      <c r="F1668" s="16" t="s">
        <v>7129</v>
      </c>
      <c r="G1668" s="16" t="s">
        <v>84</v>
      </c>
      <c r="H1668" s="18"/>
    </row>
    <row r="1669">
      <c r="A1669" s="14">
        <v>45370.0</v>
      </c>
      <c r="B1669" s="15" t="s">
        <v>7127</v>
      </c>
      <c r="C1669" s="17" t="s">
        <v>7128</v>
      </c>
      <c r="D1669" s="16" t="s">
        <v>4569</v>
      </c>
      <c r="E1669" s="16" t="s">
        <v>1241</v>
      </c>
      <c r="F1669" s="16" t="s">
        <v>7129</v>
      </c>
      <c r="G1669" s="16" t="s">
        <v>84</v>
      </c>
      <c r="H1669" s="18"/>
    </row>
    <row r="1670">
      <c r="A1670" s="14">
        <v>45370.0</v>
      </c>
      <c r="B1670" s="15" t="s">
        <v>7130</v>
      </c>
      <c r="C1670" s="17" t="s">
        <v>7131</v>
      </c>
      <c r="D1670" s="16" t="s">
        <v>7132</v>
      </c>
      <c r="E1670" s="16" t="s">
        <v>7133</v>
      </c>
      <c r="F1670" s="16" t="s">
        <v>63</v>
      </c>
      <c r="G1670" s="16" t="s">
        <v>12</v>
      </c>
      <c r="H1670" s="18"/>
    </row>
    <row r="1671">
      <c r="A1671" s="14">
        <v>45370.0</v>
      </c>
      <c r="B1671" s="15" t="s">
        <v>7130</v>
      </c>
      <c r="C1671" s="17" t="s">
        <v>7131</v>
      </c>
      <c r="D1671" s="16" t="s">
        <v>7132</v>
      </c>
      <c r="E1671" s="16" t="s">
        <v>7133</v>
      </c>
      <c r="F1671" s="16" t="s">
        <v>70</v>
      </c>
      <c r="G1671" s="16" t="s">
        <v>12</v>
      </c>
      <c r="H1671" s="18"/>
    </row>
    <row r="1672">
      <c r="A1672" s="14">
        <v>45370.0</v>
      </c>
      <c r="B1672" s="15" t="s">
        <v>7130</v>
      </c>
      <c r="C1672" s="17" t="s">
        <v>7131</v>
      </c>
      <c r="D1672" s="16" t="s">
        <v>7132</v>
      </c>
      <c r="E1672" s="16" t="s">
        <v>1953</v>
      </c>
      <c r="F1672" s="16" t="s">
        <v>105</v>
      </c>
      <c r="G1672" s="16" t="s">
        <v>12</v>
      </c>
      <c r="H1672" s="18"/>
    </row>
    <row r="1673">
      <c r="A1673" s="14">
        <v>45370.0</v>
      </c>
      <c r="B1673" s="15" t="s">
        <v>7130</v>
      </c>
      <c r="C1673" s="17" t="s">
        <v>7131</v>
      </c>
      <c r="D1673" s="16" t="s">
        <v>7132</v>
      </c>
      <c r="E1673" s="16" t="s">
        <v>5244</v>
      </c>
      <c r="F1673" s="16" t="s">
        <v>105</v>
      </c>
      <c r="G1673" s="16" t="s">
        <v>12</v>
      </c>
      <c r="H1673" s="18"/>
    </row>
    <row r="1674">
      <c r="A1674" s="14">
        <v>45370.0</v>
      </c>
      <c r="B1674" s="15" t="s">
        <v>7134</v>
      </c>
      <c r="C1674" s="17" t="s">
        <v>7135</v>
      </c>
      <c r="D1674" s="16" t="s">
        <v>157</v>
      </c>
      <c r="E1674" s="16" t="s">
        <v>1377</v>
      </c>
      <c r="F1674" s="16" t="s">
        <v>299</v>
      </c>
      <c r="G1674" s="16" t="s">
        <v>12</v>
      </c>
      <c r="H1674" s="18"/>
    </row>
    <row r="1675">
      <c r="A1675" s="14">
        <v>45370.0</v>
      </c>
      <c r="B1675" s="15" t="s">
        <v>7136</v>
      </c>
      <c r="C1675" s="17" t="s">
        <v>7137</v>
      </c>
      <c r="D1675" s="16" t="s">
        <v>258</v>
      </c>
      <c r="E1675" s="16" t="s">
        <v>4081</v>
      </c>
      <c r="F1675" s="16" t="s">
        <v>7138</v>
      </c>
      <c r="G1675" s="16" t="s">
        <v>12</v>
      </c>
      <c r="H1675" s="18"/>
    </row>
    <row r="1676">
      <c r="A1676" s="14">
        <v>45370.0</v>
      </c>
      <c r="B1676" s="15" t="s">
        <v>7136</v>
      </c>
      <c r="C1676" s="17" t="s">
        <v>7137</v>
      </c>
      <c r="D1676" s="16" t="s">
        <v>7139</v>
      </c>
      <c r="E1676" s="16" t="s">
        <v>7140</v>
      </c>
      <c r="F1676" s="16" t="s">
        <v>7141</v>
      </c>
      <c r="G1676" s="16" t="s">
        <v>12</v>
      </c>
      <c r="H1676" s="18"/>
    </row>
    <row r="1677">
      <c r="A1677" s="14">
        <v>45370.0</v>
      </c>
      <c r="B1677" s="15" t="s">
        <v>7136</v>
      </c>
      <c r="C1677" s="17" t="s">
        <v>7137</v>
      </c>
      <c r="D1677" s="16" t="s">
        <v>7142</v>
      </c>
      <c r="E1677" s="16" t="s">
        <v>7140</v>
      </c>
      <c r="F1677" s="16" t="s">
        <v>7141</v>
      </c>
      <c r="G1677" s="16" t="s">
        <v>12</v>
      </c>
      <c r="H1677" s="18"/>
    </row>
    <row r="1678">
      <c r="A1678" s="14">
        <v>45370.0</v>
      </c>
      <c r="B1678" s="15" t="s">
        <v>7143</v>
      </c>
      <c r="C1678" s="17" t="s">
        <v>7144</v>
      </c>
      <c r="D1678" s="16" t="s">
        <v>4009</v>
      </c>
      <c r="E1678" s="18"/>
      <c r="F1678" s="16" t="s">
        <v>378</v>
      </c>
      <c r="G1678" s="16" t="s">
        <v>12</v>
      </c>
      <c r="H1678" s="16" t="s">
        <v>2226</v>
      </c>
    </row>
    <row r="1679">
      <c r="A1679" s="14">
        <v>45370.0</v>
      </c>
      <c r="B1679" s="15" t="s">
        <v>7143</v>
      </c>
      <c r="C1679" s="17" t="s">
        <v>7144</v>
      </c>
      <c r="D1679" s="16" t="s">
        <v>4009</v>
      </c>
      <c r="E1679" s="16" t="s">
        <v>7145</v>
      </c>
      <c r="F1679" s="16" t="s">
        <v>7146</v>
      </c>
      <c r="G1679" s="16" t="s">
        <v>12</v>
      </c>
      <c r="H1679" s="18"/>
    </row>
    <row r="1680">
      <c r="A1680" s="14">
        <v>45370.0</v>
      </c>
      <c r="B1680" s="15" t="s">
        <v>7147</v>
      </c>
      <c r="C1680" s="17" t="s">
        <v>7148</v>
      </c>
      <c r="D1680" s="16" t="s">
        <v>4046</v>
      </c>
      <c r="E1680" s="16" t="s">
        <v>6889</v>
      </c>
      <c r="F1680" s="16" t="s">
        <v>191</v>
      </c>
      <c r="G1680" s="16" t="s">
        <v>17</v>
      </c>
      <c r="H1680" s="18"/>
    </row>
    <row r="1681">
      <c r="A1681" s="14">
        <v>45371.0</v>
      </c>
      <c r="B1681" s="15" t="s">
        <v>7149</v>
      </c>
      <c r="C1681" s="17" t="s">
        <v>7150</v>
      </c>
      <c r="D1681" s="16" t="s">
        <v>7151</v>
      </c>
      <c r="E1681" s="16" t="s">
        <v>7152</v>
      </c>
      <c r="F1681" s="16" t="s">
        <v>31</v>
      </c>
      <c r="G1681" s="16" t="s">
        <v>12</v>
      </c>
      <c r="H1681" s="18"/>
    </row>
    <row r="1682">
      <c r="A1682" s="14">
        <v>45371.0</v>
      </c>
      <c r="B1682" s="15" t="s">
        <v>7153</v>
      </c>
      <c r="C1682" s="17" t="s">
        <v>7154</v>
      </c>
      <c r="D1682" s="16" t="s">
        <v>7155</v>
      </c>
      <c r="E1682" s="16" t="s">
        <v>7156</v>
      </c>
      <c r="F1682" s="16" t="s">
        <v>3306</v>
      </c>
      <c r="G1682" s="16" t="s">
        <v>12</v>
      </c>
      <c r="H1682" s="18"/>
    </row>
    <row r="1683">
      <c r="A1683" s="14">
        <v>45371.0</v>
      </c>
      <c r="B1683" s="15" t="s">
        <v>7157</v>
      </c>
      <c r="C1683" s="17" t="s">
        <v>7158</v>
      </c>
      <c r="D1683" s="16" t="s">
        <v>1459</v>
      </c>
      <c r="E1683" s="18"/>
      <c r="F1683" s="16" t="s">
        <v>7159</v>
      </c>
      <c r="G1683" s="16" t="s">
        <v>12</v>
      </c>
      <c r="H1683" s="16" t="s">
        <v>44</v>
      </c>
    </row>
    <row r="1684">
      <c r="A1684" s="14">
        <v>45371.0</v>
      </c>
      <c r="B1684" s="15" t="s">
        <v>7160</v>
      </c>
      <c r="C1684" s="17" t="s">
        <v>7161</v>
      </c>
      <c r="D1684" s="16" t="s">
        <v>6514</v>
      </c>
      <c r="E1684" s="16" t="s">
        <v>7162</v>
      </c>
      <c r="F1684" s="16" t="s">
        <v>4112</v>
      </c>
      <c r="G1684" s="16" t="s">
        <v>12</v>
      </c>
      <c r="H1684" s="18"/>
    </row>
    <row r="1685">
      <c r="A1685" s="14">
        <v>45371.0</v>
      </c>
      <c r="B1685" s="15" t="s">
        <v>7160</v>
      </c>
      <c r="C1685" s="17" t="s">
        <v>7161</v>
      </c>
      <c r="D1685" s="16" t="s">
        <v>6514</v>
      </c>
      <c r="E1685" s="16" t="s">
        <v>7163</v>
      </c>
      <c r="F1685" s="16" t="s">
        <v>63</v>
      </c>
      <c r="G1685" s="16" t="s">
        <v>12</v>
      </c>
      <c r="H1685" s="18"/>
    </row>
    <row r="1686">
      <c r="A1686" s="14">
        <v>45371.0</v>
      </c>
      <c r="B1686" s="15" t="s">
        <v>7160</v>
      </c>
      <c r="C1686" s="17" t="s">
        <v>7161</v>
      </c>
      <c r="D1686" s="16" t="s">
        <v>6514</v>
      </c>
      <c r="E1686" s="16" t="s">
        <v>7164</v>
      </c>
      <c r="F1686" s="16" t="s">
        <v>63</v>
      </c>
      <c r="G1686" s="16" t="s">
        <v>12</v>
      </c>
      <c r="H1686" s="18"/>
    </row>
    <row r="1687">
      <c r="A1687" s="14">
        <v>45371.0</v>
      </c>
      <c r="B1687" s="15" t="s">
        <v>7165</v>
      </c>
      <c r="C1687" s="17" t="s">
        <v>7166</v>
      </c>
      <c r="D1687" s="16" t="s">
        <v>7167</v>
      </c>
      <c r="E1687" s="16" t="s">
        <v>426</v>
      </c>
      <c r="F1687" s="16" t="s">
        <v>4594</v>
      </c>
      <c r="G1687" s="16" t="s">
        <v>12</v>
      </c>
      <c r="H1687" s="18"/>
    </row>
    <row r="1688">
      <c r="A1688" s="14">
        <v>45371.0</v>
      </c>
      <c r="B1688" s="15" t="s">
        <v>7165</v>
      </c>
      <c r="C1688" s="17" t="s">
        <v>7166</v>
      </c>
      <c r="D1688" s="16" t="s">
        <v>7167</v>
      </c>
      <c r="E1688" s="16" t="s">
        <v>7168</v>
      </c>
      <c r="F1688" s="16" t="s">
        <v>7169</v>
      </c>
      <c r="G1688" s="16" t="s">
        <v>12</v>
      </c>
      <c r="H1688" s="18"/>
    </row>
    <row r="1689">
      <c r="A1689" s="14">
        <v>45371.0</v>
      </c>
      <c r="B1689" s="15" t="s">
        <v>7170</v>
      </c>
      <c r="C1689" s="17" t="s">
        <v>7171</v>
      </c>
      <c r="D1689" s="16" t="s">
        <v>6345</v>
      </c>
      <c r="E1689" s="16" t="s">
        <v>1418</v>
      </c>
      <c r="F1689" s="16" t="s">
        <v>4318</v>
      </c>
      <c r="G1689" s="16" t="s">
        <v>12</v>
      </c>
      <c r="H1689" s="18"/>
    </row>
    <row r="1690">
      <c r="A1690" s="14">
        <v>45371.0</v>
      </c>
      <c r="B1690" s="15" t="s">
        <v>7172</v>
      </c>
      <c r="C1690" s="17" t="s">
        <v>7173</v>
      </c>
      <c r="D1690" s="16" t="s">
        <v>7174</v>
      </c>
      <c r="E1690" s="16" t="s">
        <v>274</v>
      </c>
      <c r="F1690" s="16" t="s">
        <v>421</v>
      </c>
      <c r="G1690" s="16" t="s">
        <v>12</v>
      </c>
      <c r="H1690" s="18"/>
    </row>
    <row r="1691">
      <c r="A1691" s="14">
        <v>45371.0</v>
      </c>
      <c r="B1691" s="15" t="s">
        <v>7175</v>
      </c>
      <c r="C1691" s="17" t="s">
        <v>7176</v>
      </c>
      <c r="D1691" s="16" t="s">
        <v>4313</v>
      </c>
      <c r="E1691" s="16" t="s">
        <v>4051</v>
      </c>
      <c r="F1691" s="16" t="s">
        <v>3104</v>
      </c>
      <c r="G1691" s="16" t="s">
        <v>12</v>
      </c>
      <c r="H1691" s="18"/>
    </row>
    <row r="1692">
      <c r="A1692" s="14">
        <v>45371.0</v>
      </c>
      <c r="B1692" s="15" t="s">
        <v>7175</v>
      </c>
      <c r="C1692" s="17" t="s">
        <v>7176</v>
      </c>
      <c r="D1692" s="16" t="s">
        <v>4313</v>
      </c>
      <c r="E1692" s="16" t="s">
        <v>2226</v>
      </c>
      <c r="F1692" s="16" t="s">
        <v>133</v>
      </c>
      <c r="G1692" s="16" t="s">
        <v>12</v>
      </c>
      <c r="H1692" s="18"/>
    </row>
    <row r="1693">
      <c r="A1693" s="14">
        <v>45371.0</v>
      </c>
      <c r="B1693" s="15" t="s">
        <v>7175</v>
      </c>
      <c r="C1693" s="17" t="s">
        <v>7176</v>
      </c>
      <c r="D1693" s="16" t="s">
        <v>4313</v>
      </c>
      <c r="E1693" s="16" t="s">
        <v>1049</v>
      </c>
      <c r="F1693" s="16" t="s">
        <v>70</v>
      </c>
      <c r="G1693" s="16" t="s">
        <v>12</v>
      </c>
      <c r="H1693" s="18"/>
    </row>
    <row r="1694">
      <c r="A1694" s="14">
        <v>45371.0</v>
      </c>
      <c r="B1694" s="15" t="s">
        <v>7177</v>
      </c>
      <c r="C1694" s="17" t="s">
        <v>7178</v>
      </c>
      <c r="D1694" s="16" t="s">
        <v>5671</v>
      </c>
      <c r="E1694" s="16" t="s">
        <v>7001</v>
      </c>
      <c r="F1694" s="16" t="s">
        <v>7179</v>
      </c>
      <c r="G1694" s="16" t="s">
        <v>17</v>
      </c>
      <c r="H1694" s="18"/>
    </row>
    <row r="1695">
      <c r="A1695" s="14">
        <v>45371.0</v>
      </c>
      <c r="B1695" s="15" t="s">
        <v>7177</v>
      </c>
      <c r="C1695" s="17" t="s">
        <v>7178</v>
      </c>
      <c r="D1695" s="16" t="s">
        <v>4067</v>
      </c>
      <c r="E1695" s="16" t="s">
        <v>7001</v>
      </c>
      <c r="F1695" s="16" t="s">
        <v>7179</v>
      </c>
      <c r="G1695" s="16" t="s">
        <v>17</v>
      </c>
      <c r="H1695" s="18"/>
    </row>
    <row r="1696">
      <c r="A1696" s="14">
        <v>45371.0</v>
      </c>
      <c r="B1696" s="15" t="s">
        <v>7177</v>
      </c>
      <c r="C1696" s="17" t="s">
        <v>7178</v>
      </c>
      <c r="D1696" s="16" t="s">
        <v>5671</v>
      </c>
      <c r="E1696" s="16" t="s">
        <v>1090</v>
      </c>
      <c r="F1696" s="16" t="s">
        <v>7179</v>
      </c>
      <c r="G1696" s="16" t="s">
        <v>17</v>
      </c>
      <c r="H1696" s="18"/>
    </row>
    <row r="1697">
      <c r="A1697" s="14">
        <v>45371.0</v>
      </c>
      <c r="B1697" s="15" t="s">
        <v>7177</v>
      </c>
      <c r="C1697" s="17" t="s">
        <v>7178</v>
      </c>
      <c r="D1697" s="16" t="s">
        <v>4067</v>
      </c>
      <c r="E1697" s="16" t="s">
        <v>1090</v>
      </c>
      <c r="F1697" s="16" t="s">
        <v>7179</v>
      </c>
      <c r="G1697" s="16" t="s">
        <v>17</v>
      </c>
      <c r="H1697" s="18"/>
    </row>
    <row r="1698">
      <c r="A1698" s="14">
        <v>45371.0</v>
      </c>
      <c r="B1698" s="15" t="s">
        <v>7177</v>
      </c>
      <c r="C1698" s="17" t="s">
        <v>7178</v>
      </c>
      <c r="D1698" s="16" t="s">
        <v>5671</v>
      </c>
      <c r="E1698" s="16" t="s">
        <v>7180</v>
      </c>
      <c r="F1698" s="16" t="s">
        <v>5227</v>
      </c>
      <c r="G1698" s="16" t="s">
        <v>12</v>
      </c>
      <c r="H1698" s="18"/>
    </row>
    <row r="1699">
      <c r="A1699" s="14">
        <v>45371.0</v>
      </c>
      <c r="B1699" s="15" t="s">
        <v>7177</v>
      </c>
      <c r="C1699" s="17" t="s">
        <v>7178</v>
      </c>
      <c r="D1699" s="16" t="s">
        <v>4067</v>
      </c>
      <c r="E1699" s="16" t="s">
        <v>7180</v>
      </c>
      <c r="F1699" s="16" t="s">
        <v>5227</v>
      </c>
      <c r="G1699" s="16" t="s">
        <v>12</v>
      </c>
      <c r="H1699" s="18"/>
    </row>
    <row r="1700">
      <c r="A1700" s="14">
        <v>45371.0</v>
      </c>
      <c r="B1700" s="15" t="s">
        <v>7181</v>
      </c>
      <c r="C1700" s="17" t="s">
        <v>7182</v>
      </c>
      <c r="D1700" s="16" t="s">
        <v>6657</v>
      </c>
      <c r="E1700" s="16" t="s">
        <v>98</v>
      </c>
      <c r="F1700" s="16" t="s">
        <v>3982</v>
      </c>
      <c r="G1700" s="16" t="s">
        <v>12</v>
      </c>
      <c r="H1700" s="18"/>
    </row>
    <row r="1701">
      <c r="A1701" s="14">
        <v>45371.0</v>
      </c>
      <c r="B1701" s="15" t="s">
        <v>7183</v>
      </c>
      <c r="C1701" s="17" t="s">
        <v>7184</v>
      </c>
      <c r="D1701" s="16" t="s">
        <v>7185</v>
      </c>
      <c r="E1701" s="16" t="s">
        <v>47</v>
      </c>
      <c r="F1701" s="16" t="s">
        <v>1233</v>
      </c>
      <c r="G1701" s="16" t="s">
        <v>84</v>
      </c>
      <c r="H1701" s="18"/>
    </row>
    <row r="1702">
      <c r="A1702" s="14">
        <v>45371.0</v>
      </c>
      <c r="B1702" s="15" t="s">
        <v>7183</v>
      </c>
      <c r="C1702" s="17" t="s">
        <v>7184</v>
      </c>
      <c r="D1702" s="16" t="s">
        <v>7185</v>
      </c>
      <c r="E1702" s="16" t="s">
        <v>821</v>
      </c>
      <c r="F1702" s="16" t="s">
        <v>7186</v>
      </c>
      <c r="G1702" s="16" t="s">
        <v>12</v>
      </c>
      <c r="H1702" s="18"/>
    </row>
    <row r="1703">
      <c r="A1703" s="14">
        <v>45371.0</v>
      </c>
      <c r="B1703" s="15" t="s">
        <v>7187</v>
      </c>
      <c r="C1703" s="17" t="s">
        <v>7188</v>
      </c>
      <c r="D1703" s="16" t="s">
        <v>1176</v>
      </c>
      <c r="E1703" s="16" t="s">
        <v>7189</v>
      </c>
      <c r="F1703" s="16" t="s">
        <v>3982</v>
      </c>
      <c r="G1703" s="16" t="s">
        <v>12</v>
      </c>
      <c r="H1703" s="18"/>
    </row>
    <row r="1704">
      <c r="A1704" s="14">
        <v>45371.0</v>
      </c>
      <c r="B1704" s="15" t="s">
        <v>7190</v>
      </c>
      <c r="C1704" s="17" t="s">
        <v>7191</v>
      </c>
      <c r="D1704" s="16" t="s">
        <v>4623</v>
      </c>
      <c r="E1704" s="16" t="s">
        <v>7192</v>
      </c>
      <c r="F1704" s="16" t="s">
        <v>1097</v>
      </c>
      <c r="G1704" s="16" t="s">
        <v>12</v>
      </c>
      <c r="H1704" s="18"/>
    </row>
    <row r="1705">
      <c r="A1705" s="14">
        <v>45371.0</v>
      </c>
      <c r="B1705" s="15" t="s">
        <v>7193</v>
      </c>
      <c r="C1705" s="17" t="s">
        <v>7194</v>
      </c>
      <c r="D1705" s="16" t="s">
        <v>5017</v>
      </c>
      <c r="E1705" s="16" t="s">
        <v>2880</v>
      </c>
      <c r="F1705" s="16" t="s">
        <v>7195</v>
      </c>
      <c r="G1705" s="16" t="s">
        <v>12</v>
      </c>
      <c r="H1705" s="18"/>
    </row>
    <row r="1706">
      <c r="A1706" s="14">
        <v>45371.0</v>
      </c>
      <c r="B1706" s="15" t="s">
        <v>7193</v>
      </c>
      <c r="C1706" s="17" t="s">
        <v>7194</v>
      </c>
      <c r="D1706" s="16" t="s">
        <v>5017</v>
      </c>
      <c r="E1706" s="16" t="s">
        <v>1377</v>
      </c>
      <c r="F1706" s="16" t="s">
        <v>191</v>
      </c>
      <c r="G1706" s="16" t="s">
        <v>12</v>
      </c>
      <c r="H1706" s="18"/>
    </row>
    <row r="1707">
      <c r="A1707" s="14">
        <v>45371.0</v>
      </c>
      <c r="B1707" s="15" t="s">
        <v>7196</v>
      </c>
      <c r="C1707" s="17" t="s">
        <v>7197</v>
      </c>
      <c r="D1707" s="16" t="s">
        <v>166</v>
      </c>
      <c r="E1707" s="16" t="s">
        <v>7198</v>
      </c>
      <c r="F1707" s="16" t="s">
        <v>356</v>
      </c>
      <c r="G1707" s="16" t="s">
        <v>12</v>
      </c>
      <c r="H1707" s="18"/>
    </row>
    <row r="1708">
      <c r="A1708" s="14">
        <v>45371.0</v>
      </c>
      <c r="B1708" s="15" t="s">
        <v>7196</v>
      </c>
      <c r="C1708" s="17" t="s">
        <v>7197</v>
      </c>
      <c r="D1708" s="16" t="s">
        <v>166</v>
      </c>
      <c r="E1708" s="16" t="s">
        <v>4979</v>
      </c>
      <c r="F1708" s="16" t="s">
        <v>6112</v>
      </c>
      <c r="G1708" s="16" t="s">
        <v>12</v>
      </c>
      <c r="H1708" s="18"/>
    </row>
    <row r="1709">
      <c r="A1709" s="14">
        <v>45371.0</v>
      </c>
      <c r="B1709" s="15" t="s">
        <v>7199</v>
      </c>
      <c r="C1709" s="17" t="s">
        <v>7200</v>
      </c>
      <c r="D1709" s="16" t="s">
        <v>6135</v>
      </c>
      <c r="E1709" s="16" t="s">
        <v>7201</v>
      </c>
      <c r="F1709" s="16" t="s">
        <v>63</v>
      </c>
      <c r="G1709" s="16" t="s">
        <v>12</v>
      </c>
      <c r="H1709" s="18"/>
    </row>
    <row r="1710">
      <c r="A1710" s="14">
        <v>45371.0</v>
      </c>
      <c r="B1710" s="15" t="s">
        <v>7202</v>
      </c>
      <c r="C1710" s="17" t="s">
        <v>7203</v>
      </c>
      <c r="D1710" s="16" t="s">
        <v>1573</v>
      </c>
      <c r="E1710" s="16" t="s">
        <v>338</v>
      </c>
      <c r="F1710" s="16" t="s">
        <v>63</v>
      </c>
      <c r="G1710" s="16" t="s">
        <v>12</v>
      </c>
      <c r="H1710" s="18"/>
    </row>
    <row r="1711">
      <c r="A1711" s="14">
        <v>45371.0</v>
      </c>
      <c r="B1711" s="15" t="s">
        <v>7202</v>
      </c>
      <c r="C1711" s="17" t="s">
        <v>7203</v>
      </c>
      <c r="D1711" s="16" t="s">
        <v>1573</v>
      </c>
      <c r="E1711" s="16" t="s">
        <v>2481</v>
      </c>
      <c r="F1711" s="16" t="s">
        <v>70</v>
      </c>
      <c r="G1711" s="16" t="s">
        <v>12</v>
      </c>
      <c r="H1711" s="18"/>
    </row>
    <row r="1712">
      <c r="A1712" s="14">
        <v>45371.0</v>
      </c>
      <c r="B1712" s="15" t="s">
        <v>7204</v>
      </c>
      <c r="C1712" s="17" t="s">
        <v>7205</v>
      </c>
      <c r="D1712" s="16" t="s">
        <v>20</v>
      </c>
      <c r="E1712" s="16" t="s">
        <v>1889</v>
      </c>
      <c r="F1712" s="16" t="s">
        <v>31</v>
      </c>
      <c r="G1712" s="16" t="s">
        <v>12</v>
      </c>
      <c r="H1712" s="18"/>
    </row>
    <row r="1713">
      <c r="A1713" s="14">
        <v>45371.0</v>
      </c>
      <c r="B1713" s="15" t="s">
        <v>7206</v>
      </c>
      <c r="C1713" s="17" t="s">
        <v>7207</v>
      </c>
      <c r="D1713" s="16" t="s">
        <v>1535</v>
      </c>
      <c r="E1713" s="16" t="s">
        <v>7208</v>
      </c>
      <c r="F1713" s="16" t="s">
        <v>530</v>
      </c>
      <c r="G1713" s="16" t="s">
        <v>12</v>
      </c>
      <c r="H1713" s="18"/>
    </row>
    <row r="1714">
      <c r="A1714" s="14">
        <v>45371.0</v>
      </c>
      <c r="B1714" s="15" t="s">
        <v>7209</v>
      </c>
      <c r="C1714" s="17" t="s">
        <v>7210</v>
      </c>
      <c r="D1714" s="16" t="s">
        <v>5368</v>
      </c>
      <c r="E1714" s="16" t="s">
        <v>141</v>
      </c>
      <c r="F1714" s="16" t="s">
        <v>67</v>
      </c>
      <c r="G1714" s="16" t="s">
        <v>12</v>
      </c>
      <c r="H1714" s="18"/>
    </row>
    <row r="1715">
      <c r="A1715" s="14">
        <v>45371.0</v>
      </c>
      <c r="B1715" s="15" t="s">
        <v>7211</v>
      </c>
      <c r="C1715" s="17" t="s">
        <v>7212</v>
      </c>
      <c r="D1715" s="16" t="s">
        <v>7213</v>
      </c>
      <c r="E1715" s="18"/>
      <c r="F1715" s="16" t="s">
        <v>7214</v>
      </c>
      <c r="G1715" s="16" t="s">
        <v>12</v>
      </c>
      <c r="H1715" s="16" t="s">
        <v>141</v>
      </c>
    </row>
    <row r="1716">
      <c r="A1716" s="14">
        <v>45371.0</v>
      </c>
      <c r="B1716" s="15" t="s">
        <v>7215</v>
      </c>
      <c r="C1716" s="17" t="s">
        <v>7216</v>
      </c>
      <c r="D1716" s="16" t="s">
        <v>7217</v>
      </c>
      <c r="E1716" s="16" t="s">
        <v>7218</v>
      </c>
      <c r="F1716" s="16" t="s">
        <v>6531</v>
      </c>
      <c r="G1716" s="16" t="s">
        <v>12</v>
      </c>
      <c r="H1716" s="18"/>
    </row>
    <row r="1717">
      <c r="A1717" s="14">
        <v>45371.0</v>
      </c>
      <c r="B1717" s="15" t="s">
        <v>7219</v>
      </c>
      <c r="C1717" s="17" t="s">
        <v>7220</v>
      </c>
      <c r="D1717" s="16" t="s">
        <v>7221</v>
      </c>
      <c r="E1717" s="16" t="s">
        <v>1377</v>
      </c>
      <c r="F1717" s="16" t="s">
        <v>1877</v>
      </c>
      <c r="G1717" s="16" t="s">
        <v>12</v>
      </c>
      <c r="H1717" s="18"/>
    </row>
    <row r="1718">
      <c r="A1718" s="14">
        <v>45371.0</v>
      </c>
      <c r="B1718" s="15" t="s">
        <v>7222</v>
      </c>
      <c r="C1718" s="17" t="s">
        <v>7223</v>
      </c>
      <c r="D1718" s="16" t="s">
        <v>4663</v>
      </c>
      <c r="E1718" s="16" t="s">
        <v>3015</v>
      </c>
      <c r="F1718" s="16" t="s">
        <v>1296</v>
      </c>
      <c r="G1718" s="16" t="s">
        <v>12</v>
      </c>
      <c r="H1718" s="18"/>
    </row>
    <row r="1719">
      <c r="A1719" s="14">
        <v>45371.0</v>
      </c>
      <c r="B1719" s="15" t="s">
        <v>7224</v>
      </c>
      <c r="C1719" s="17" t="s">
        <v>7225</v>
      </c>
      <c r="D1719" s="16" t="s">
        <v>1057</v>
      </c>
      <c r="E1719" s="16" t="s">
        <v>2481</v>
      </c>
      <c r="F1719" s="16" t="s">
        <v>69</v>
      </c>
      <c r="G1719" s="16" t="s">
        <v>12</v>
      </c>
      <c r="H1719" s="18"/>
    </row>
    <row r="1720">
      <c r="A1720" s="14">
        <v>45371.0</v>
      </c>
      <c r="B1720" s="15" t="s">
        <v>7226</v>
      </c>
      <c r="C1720" s="17" t="s">
        <v>7227</v>
      </c>
      <c r="D1720" s="16" t="s">
        <v>6147</v>
      </c>
      <c r="E1720" s="16" t="s">
        <v>7228</v>
      </c>
      <c r="F1720" s="16" t="s">
        <v>2086</v>
      </c>
      <c r="G1720" s="16" t="s">
        <v>12</v>
      </c>
      <c r="H1720" s="18"/>
    </row>
    <row r="1721">
      <c r="A1721" s="14">
        <v>45371.0</v>
      </c>
      <c r="B1721" s="15" t="s">
        <v>7229</v>
      </c>
      <c r="C1721" s="17" t="s">
        <v>7230</v>
      </c>
      <c r="D1721" s="16" t="s">
        <v>87</v>
      </c>
      <c r="E1721" s="16" t="s">
        <v>30</v>
      </c>
      <c r="F1721" s="16" t="s">
        <v>31</v>
      </c>
      <c r="G1721" s="16" t="s">
        <v>12</v>
      </c>
      <c r="H1721" s="18"/>
    </row>
    <row r="1722">
      <c r="A1722" s="14">
        <v>45372.0</v>
      </c>
      <c r="B1722" s="15" t="s">
        <v>7231</v>
      </c>
      <c r="C1722" s="17" t="s">
        <v>7232</v>
      </c>
      <c r="D1722" s="16" t="s">
        <v>770</v>
      </c>
      <c r="E1722" s="16" t="s">
        <v>7233</v>
      </c>
      <c r="F1722" s="16" t="s">
        <v>324</v>
      </c>
      <c r="G1722" s="16" t="s">
        <v>12</v>
      </c>
      <c r="H1722" s="18"/>
    </row>
    <row r="1723">
      <c r="A1723" s="14">
        <v>45372.0</v>
      </c>
      <c r="B1723" s="15" t="s">
        <v>7234</v>
      </c>
      <c r="C1723" s="17" t="s">
        <v>7235</v>
      </c>
      <c r="D1723" s="16" t="s">
        <v>4366</v>
      </c>
      <c r="E1723" s="16" t="s">
        <v>360</v>
      </c>
      <c r="F1723" s="16" t="s">
        <v>37</v>
      </c>
      <c r="G1723" s="16" t="s">
        <v>12</v>
      </c>
      <c r="H1723" s="18"/>
    </row>
    <row r="1724">
      <c r="A1724" s="14">
        <v>45372.0</v>
      </c>
      <c r="B1724" s="15" t="s">
        <v>7236</v>
      </c>
      <c r="C1724" s="17" t="s">
        <v>7237</v>
      </c>
      <c r="D1724" s="16" t="s">
        <v>7238</v>
      </c>
      <c r="E1724" s="16" t="s">
        <v>7239</v>
      </c>
      <c r="F1724" s="16" t="s">
        <v>3104</v>
      </c>
      <c r="G1724" s="16" t="s">
        <v>12</v>
      </c>
      <c r="H1724" s="18"/>
    </row>
    <row r="1725">
      <c r="A1725" s="14">
        <v>45372.0</v>
      </c>
      <c r="B1725" s="15" t="s">
        <v>7236</v>
      </c>
      <c r="C1725" s="17" t="s">
        <v>7237</v>
      </c>
      <c r="D1725" s="16" t="s">
        <v>7238</v>
      </c>
      <c r="E1725" s="16" t="s">
        <v>426</v>
      </c>
      <c r="F1725" s="16" t="s">
        <v>161</v>
      </c>
      <c r="G1725" s="16" t="s">
        <v>12</v>
      </c>
      <c r="H1725" s="18"/>
    </row>
    <row r="1726">
      <c r="A1726" s="14">
        <v>45372.0</v>
      </c>
      <c r="B1726" s="15" t="s">
        <v>7240</v>
      </c>
      <c r="C1726" s="17" t="s">
        <v>7241</v>
      </c>
      <c r="D1726" s="16" t="s">
        <v>4009</v>
      </c>
      <c r="E1726" s="16" t="s">
        <v>7242</v>
      </c>
      <c r="F1726" s="16" t="s">
        <v>4946</v>
      </c>
      <c r="G1726" s="16" t="s">
        <v>12</v>
      </c>
      <c r="H1726" s="18"/>
    </row>
    <row r="1727">
      <c r="A1727" s="14">
        <v>45372.0</v>
      </c>
      <c r="B1727" s="15" t="s">
        <v>7243</v>
      </c>
      <c r="C1727" s="17" t="s">
        <v>7244</v>
      </c>
      <c r="D1727" s="16" t="s">
        <v>4144</v>
      </c>
      <c r="E1727" s="16" t="s">
        <v>6580</v>
      </c>
      <c r="F1727" s="16" t="s">
        <v>4055</v>
      </c>
      <c r="G1727" s="16" t="s">
        <v>12</v>
      </c>
      <c r="H1727" s="18"/>
    </row>
    <row r="1728">
      <c r="A1728" s="14">
        <v>45372.0</v>
      </c>
      <c r="B1728" s="15" t="s">
        <v>7245</v>
      </c>
      <c r="C1728" s="17" t="s">
        <v>7246</v>
      </c>
      <c r="D1728" s="16" t="s">
        <v>4950</v>
      </c>
      <c r="E1728" s="16" t="s">
        <v>385</v>
      </c>
      <c r="F1728" s="16" t="s">
        <v>356</v>
      </c>
      <c r="G1728" s="16" t="s">
        <v>12</v>
      </c>
      <c r="H1728" s="18"/>
    </row>
    <row r="1729">
      <c r="A1729" s="14">
        <v>45372.0</v>
      </c>
      <c r="B1729" s="15" t="s">
        <v>7247</v>
      </c>
      <c r="C1729" s="17" t="s">
        <v>7248</v>
      </c>
      <c r="D1729" s="16" t="s">
        <v>6537</v>
      </c>
      <c r="E1729" s="16" t="s">
        <v>7249</v>
      </c>
      <c r="F1729" s="16" t="s">
        <v>7250</v>
      </c>
      <c r="G1729" s="16" t="s">
        <v>12</v>
      </c>
      <c r="H1729" s="18"/>
    </row>
    <row r="1730">
      <c r="A1730" s="14">
        <v>45372.0</v>
      </c>
      <c r="B1730" s="15" t="s">
        <v>7251</v>
      </c>
      <c r="C1730" s="17" t="s">
        <v>7252</v>
      </c>
      <c r="D1730" s="16" t="s">
        <v>1614</v>
      </c>
      <c r="E1730" s="16" t="s">
        <v>47</v>
      </c>
      <c r="F1730" s="16" t="s">
        <v>4225</v>
      </c>
      <c r="G1730" s="16" t="s">
        <v>12</v>
      </c>
      <c r="H1730" s="18"/>
    </row>
    <row r="1731">
      <c r="A1731" s="14">
        <v>45372.0</v>
      </c>
      <c r="B1731" s="15" t="s">
        <v>7251</v>
      </c>
      <c r="C1731" s="17" t="s">
        <v>7252</v>
      </c>
      <c r="D1731" s="16" t="s">
        <v>1614</v>
      </c>
      <c r="E1731" s="16" t="s">
        <v>4224</v>
      </c>
      <c r="F1731" s="16" t="s">
        <v>4225</v>
      </c>
      <c r="G1731" s="16" t="s">
        <v>12</v>
      </c>
      <c r="H1731" s="18"/>
    </row>
    <row r="1732">
      <c r="A1732" s="14">
        <v>45372.0</v>
      </c>
      <c r="B1732" s="15" t="s">
        <v>7253</v>
      </c>
      <c r="C1732" s="17" t="s">
        <v>7254</v>
      </c>
      <c r="D1732" s="16" t="s">
        <v>1910</v>
      </c>
      <c r="E1732" s="16" t="s">
        <v>4051</v>
      </c>
      <c r="F1732" s="16" t="s">
        <v>3995</v>
      </c>
      <c r="G1732" s="16" t="s">
        <v>12</v>
      </c>
      <c r="H1732" s="18"/>
    </row>
    <row r="1733">
      <c r="A1733" s="14">
        <v>45372.0</v>
      </c>
      <c r="B1733" s="15" t="s">
        <v>7253</v>
      </c>
      <c r="C1733" s="17" t="s">
        <v>7254</v>
      </c>
      <c r="D1733" s="16" t="s">
        <v>1910</v>
      </c>
      <c r="E1733" s="16" t="s">
        <v>279</v>
      </c>
      <c r="F1733" s="16" t="s">
        <v>299</v>
      </c>
      <c r="G1733" s="16" t="s">
        <v>12</v>
      </c>
      <c r="H1733" s="18"/>
    </row>
    <row r="1734">
      <c r="A1734" s="14">
        <v>45372.0</v>
      </c>
      <c r="B1734" s="15" t="s">
        <v>7255</v>
      </c>
      <c r="C1734" s="17" t="s">
        <v>7256</v>
      </c>
      <c r="D1734" s="16" t="s">
        <v>20</v>
      </c>
      <c r="E1734" s="16" t="s">
        <v>3015</v>
      </c>
      <c r="F1734" s="16" t="s">
        <v>7257</v>
      </c>
      <c r="G1734" s="16" t="s">
        <v>84</v>
      </c>
      <c r="H1734" s="18"/>
    </row>
    <row r="1735">
      <c r="A1735" s="14">
        <v>45372.0</v>
      </c>
      <c r="B1735" s="15" t="s">
        <v>7255</v>
      </c>
      <c r="C1735" s="17" t="s">
        <v>7256</v>
      </c>
      <c r="D1735" s="16" t="s">
        <v>20</v>
      </c>
      <c r="E1735" s="16" t="s">
        <v>47</v>
      </c>
      <c r="F1735" s="16" t="s">
        <v>1118</v>
      </c>
      <c r="G1735" s="16" t="s">
        <v>84</v>
      </c>
      <c r="H1735" s="18"/>
    </row>
    <row r="1736">
      <c r="A1736" s="14">
        <v>45372.0</v>
      </c>
      <c r="B1736" s="15" t="s">
        <v>7255</v>
      </c>
      <c r="C1736" s="17" t="s">
        <v>7256</v>
      </c>
      <c r="D1736" s="16" t="s">
        <v>20</v>
      </c>
      <c r="E1736" s="16" t="s">
        <v>389</v>
      </c>
      <c r="F1736" s="16" t="s">
        <v>386</v>
      </c>
      <c r="G1736" s="16" t="s">
        <v>84</v>
      </c>
      <c r="H1736" s="18"/>
    </row>
    <row r="1737">
      <c r="A1737" s="14">
        <v>45372.0</v>
      </c>
      <c r="B1737" s="15" t="s">
        <v>7258</v>
      </c>
      <c r="C1737" s="17" t="s">
        <v>7259</v>
      </c>
      <c r="D1737" s="16" t="s">
        <v>778</v>
      </c>
      <c r="E1737" s="16" t="s">
        <v>4224</v>
      </c>
      <c r="F1737" s="16" t="s">
        <v>4225</v>
      </c>
      <c r="G1737" s="16" t="s">
        <v>12</v>
      </c>
      <c r="H1737" s="18"/>
    </row>
    <row r="1738">
      <c r="A1738" s="14">
        <v>45372.0</v>
      </c>
      <c r="B1738" s="15" t="s">
        <v>7260</v>
      </c>
      <c r="C1738" s="17" t="s">
        <v>7261</v>
      </c>
      <c r="D1738" s="16" t="s">
        <v>4137</v>
      </c>
      <c r="E1738" s="16" t="s">
        <v>47</v>
      </c>
      <c r="F1738" s="16" t="s">
        <v>7262</v>
      </c>
      <c r="G1738" s="16" t="s">
        <v>12</v>
      </c>
      <c r="H1738" s="18"/>
    </row>
    <row r="1739">
      <c r="A1739" s="14">
        <v>45372.0</v>
      </c>
      <c r="B1739" s="15" t="s">
        <v>7260</v>
      </c>
      <c r="C1739" s="17" t="s">
        <v>7261</v>
      </c>
      <c r="D1739" s="16" t="s">
        <v>4137</v>
      </c>
      <c r="E1739" s="16" t="s">
        <v>98</v>
      </c>
      <c r="F1739" s="16" t="s">
        <v>83</v>
      </c>
      <c r="G1739" s="16" t="s">
        <v>84</v>
      </c>
      <c r="H1739" s="18"/>
    </row>
    <row r="1740">
      <c r="A1740" s="14">
        <v>45372.0</v>
      </c>
      <c r="B1740" s="15" t="s">
        <v>7263</v>
      </c>
      <c r="C1740" s="17" t="s">
        <v>7264</v>
      </c>
      <c r="D1740" s="16" t="s">
        <v>5944</v>
      </c>
      <c r="E1740" s="16" t="s">
        <v>338</v>
      </c>
      <c r="F1740" s="16" t="s">
        <v>133</v>
      </c>
      <c r="G1740" s="16" t="s">
        <v>12</v>
      </c>
      <c r="H1740" s="18"/>
    </row>
    <row r="1741">
      <c r="A1741" s="14">
        <v>45372.0</v>
      </c>
      <c r="B1741" s="15" t="s">
        <v>7263</v>
      </c>
      <c r="C1741" s="17" t="s">
        <v>7264</v>
      </c>
      <c r="D1741" s="16" t="s">
        <v>5944</v>
      </c>
      <c r="E1741" s="16" t="s">
        <v>4462</v>
      </c>
      <c r="F1741" s="16" t="s">
        <v>530</v>
      </c>
      <c r="G1741" s="16" t="s">
        <v>12</v>
      </c>
      <c r="H1741" s="18"/>
    </row>
    <row r="1742">
      <c r="A1742" s="14">
        <v>45372.0</v>
      </c>
      <c r="B1742" s="15" t="s">
        <v>7265</v>
      </c>
      <c r="C1742" s="17" t="s">
        <v>7266</v>
      </c>
      <c r="D1742" s="16" t="s">
        <v>7267</v>
      </c>
      <c r="E1742" s="18"/>
      <c r="F1742" s="16" t="s">
        <v>7268</v>
      </c>
      <c r="G1742" s="16" t="s">
        <v>12</v>
      </c>
      <c r="H1742" s="16" t="s">
        <v>2226</v>
      </c>
    </row>
    <row r="1743">
      <c r="A1743" s="14">
        <v>45372.0</v>
      </c>
      <c r="B1743" s="15" t="s">
        <v>7269</v>
      </c>
      <c r="C1743" s="17" t="s">
        <v>7270</v>
      </c>
      <c r="D1743" s="16" t="s">
        <v>1613</v>
      </c>
      <c r="E1743" s="16" t="s">
        <v>338</v>
      </c>
      <c r="F1743" s="16" t="s">
        <v>2941</v>
      </c>
      <c r="G1743" s="16" t="s">
        <v>12</v>
      </c>
      <c r="H1743" s="18"/>
    </row>
    <row r="1744">
      <c r="A1744" s="14">
        <v>45372.0</v>
      </c>
      <c r="B1744" s="15" t="s">
        <v>7271</v>
      </c>
      <c r="C1744" s="17" t="s">
        <v>7272</v>
      </c>
      <c r="D1744" s="16" t="s">
        <v>7273</v>
      </c>
      <c r="E1744" s="16" t="s">
        <v>514</v>
      </c>
      <c r="F1744" s="16" t="s">
        <v>1036</v>
      </c>
      <c r="G1744" s="16" t="s">
        <v>17</v>
      </c>
      <c r="H1744" s="18"/>
    </row>
    <row r="1745">
      <c r="A1745" s="14">
        <v>45372.0</v>
      </c>
      <c r="B1745" s="15" t="s">
        <v>7271</v>
      </c>
      <c r="C1745" s="17" t="s">
        <v>7272</v>
      </c>
      <c r="D1745" s="16" t="s">
        <v>7273</v>
      </c>
      <c r="E1745" s="16" t="s">
        <v>389</v>
      </c>
      <c r="F1745" s="16" t="s">
        <v>31</v>
      </c>
      <c r="G1745" s="16" t="s">
        <v>12</v>
      </c>
      <c r="H1745" s="18"/>
    </row>
    <row r="1746">
      <c r="A1746" s="14">
        <v>45372.0</v>
      </c>
      <c r="B1746" s="15" t="s">
        <v>7271</v>
      </c>
      <c r="C1746" s="17" t="s">
        <v>7272</v>
      </c>
      <c r="D1746" s="16" t="s">
        <v>7273</v>
      </c>
      <c r="E1746" s="16" t="s">
        <v>7274</v>
      </c>
      <c r="F1746" s="16" t="s">
        <v>7275</v>
      </c>
      <c r="G1746" s="16" t="s">
        <v>12</v>
      </c>
      <c r="H1746" s="18"/>
    </row>
    <row r="1747">
      <c r="A1747" s="14">
        <v>45372.0</v>
      </c>
      <c r="B1747" s="15" t="s">
        <v>7276</v>
      </c>
      <c r="C1747" s="17" t="s">
        <v>7277</v>
      </c>
      <c r="D1747" s="16" t="s">
        <v>7278</v>
      </c>
      <c r="E1747" s="16" t="s">
        <v>5837</v>
      </c>
      <c r="F1747" s="16" t="s">
        <v>7279</v>
      </c>
      <c r="G1747" s="16" t="s">
        <v>12</v>
      </c>
      <c r="H1747" s="18"/>
    </row>
    <row r="1748">
      <c r="A1748" s="14">
        <v>45372.0</v>
      </c>
      <c r="B1748" s="15" t="s">
        <v>7280</v>
      </c>
      <c r="C1748" s="17" t="s">
        <v>7281</v>
      </c>
      <c r="D1748" s="16" t="s">
        <v>1806</v>
      </c>
      <c r="E1748" s="18"/>
      <c r="F1748" s="16" t="s">
        <v>1185</v>
      </c>
      <c r="G1748" s="16" t="s">
        <v>12</v>
      </c>
      <c r="H1748" s="16" t="s">
        <v>44</v>
      </c>
    </row>
    <row r="1749">
      <c r="A1749" s="14">
        <v>45372.0</v>
      </c>
      <c r="B1749" s="15" t="s">
        <v>7280</v>
      </c>
      <c r="C1749" s="17" t="s">
        <v>7281</v>
      </c>
      <c r="D1749" s="16" t="s">
        <v>1806</v>
      </c>
      <c r="E1749" s="16" t="s">
        <v>279</v>
      </c>
      <c r="F1749" s="16" t="s">
        <v>4425</v>
      </c>
      <c r="G1749" s="16" t="s">
        <v>12</v>
      </c>
      <c r="H1749" s="18"/>
    </row>
    <row r="1750">
      <c r="A1750" s="14">
        <v>45372.0</v>
      </c>
      <c r="B1750" s="15" t="s">
        <v>7282</v>
      </c>
      <c r="C1750" s="17" t="s">
        <v>7283</v>
      </c>
      <c r="D1750" s="16" t="s">
        <v>5017</v>
      </c>
      <c r="E1750" s="16" t="s">
        <v>360</v>
      </c>
      <c r="F1750" s="16" t="s">
        <v>37</v>
      </c>
      <c r="G1750" s="16" t="s">
        <v>12</v>
      </c>
      <c r="H1750" s="18"/>
    </row>
    <row r="1751">
      <c r="A1751" s="14">
        <v>45372.0</v>
      </c>
      <c r="B1751" s="15" t="s">
        <v>7282</v>
      </c>
      <c r="C1751" s="17" t="s">
        <v>7283</v>
      </c>
      <c r="D1751" s="16" t="s">
        <v>5017</v>
      </c>
      <c r="E1751" s="16" t="s">
        <v>6627</v>
      </c>
      <c r="F1751" s="16" t="s">
        <v>70</v>
      </c>
      <c r="G1751" s="16" t="s">
        <v>12</v>
      </c>
      <c r="H1751" s="18"/>
    </row>
    <row r="1752">
      <c r="A1752" s="14">
        <v>45372.0</v>
      </c>
      <c r="B1752" s="15" t="s">
        <v>7282</v>
      </c>
      <c r="C1752" s="17" t="s">
        <v>7283</v>
      </c>
      <c r="D1752" s="16" t="s">
        <v>5017</v>
      </c>
      <c r="E1752" s="16" t="s">
        <v>3015</v>
      </c>
      <c r="F1752" s="16" t="s">
        <v>524</v>
      </c>
      <c r="G1752" s="16" t="s">
        <v>12</v>
      </c>
      <c r="H1752" s="18"/>
    </row>
    <row r="1753">
      <c r="A1753" s="14">
        <v>45372.0</v>
      </c>
      <c r="B1753" s="15" t="s">
        <v>7284</v>
      </c>
      <c r="C1753" s="17" t="s">
        <v>7285</v>
      </c>
      <c r="D1753" s="16" t="s">
        <v>5956</v>
      </c>
      <c r="E1753" s="16" t="s">
        <v>7286</v>
      </c>
      <c r="F1753" s="16" t="s">
        <v>191</v>
      </c>
      <c r="G1753" s="16" t="s">
        <v>17</v>
      </c>
      <c r="H1753" s="18"/>
    </row>
    <row r="1754">
      <c r="A1754" s="14">
        <v>45372.0</v>
      </c>
      <c r="B1754" s="15" t="s">
        <v>7284</v>
      </c>
      <c r="C1754" s="17" t="s">
        <v>7285</v>
      </c>
      <c r="D1754" s="16" t="s">
        <v>5956</v>
      </c>
      <c r="E1754" s="16" t="s">
        <v>4224</v>
      </c>
      <c r="F1754" s="16" t="s">
        <v>6556</v>
      </c>
      <c r="G1754" s="16" t="s">
        <v>12</v>
      </c>
      <c r="H1754" s="18"/>
    </row>
    <row r="1755">
      <c r="A1755" s="14">
        <v>45372.0</v>
      </c>
      <c r="B1755" s="15" t="s">
        <v>7287</v>
      </c>
      <c r="C1755" s="17" t="s">
        <v>7288</v>
      </c>
      <c r="D1755" s="16" t="s">
        <v>7273</v>
      </c>
      <c r="E1755" s="16" t="s">
        <v>7289</v>
      </c>
      <c r="F1755" s="16" t="s">
        <v>171</v>
      </c>
      <c r="G1755" s="16" t="s">
        <v>12</v>
      </c>
      <c r="H1755" s="18"/>
    </row>
    <row r="1756">
      <c r="A1756" s="14">
        <v>45372.0</v>
      </c>
      <c r="B1756" s="15" t="s">
        <v>7287</v>
      </c>
      <c r="C1756" s="17" t="s">
        <v>7288</v>
      </c>
      <c r="D1756" s="16" t="s">
        <v>7273</v>
      </c>
      <c r="E1756" s="16" t="s">
        <v>4264</v>
      </c>
      <c r="F1756" s="16" t="s">
        <v>7290</v>
      </c>
      <c r="G1756" s="16" t="s">
        <v>12</v>
      </c>
      <c r="H1756" s="18"/>
    </row>
    <row r="1757">
      <c r="A1757" s="14">
        <v>45372.0</v>
      </c>
      <c r="B1757" s="15" t="s">
        <v>7291</v>
      </c>
      <c r="C1757" s="17" t="s">
        <v>7292</v>
      </c>
      <c r="D1757" s="16" t="s">
        <v>1614</v>
      </c>
      <c r="E1757" s="16" t="s">
        <v>1914</v>
      </c>
      <c r="F1757" s="16" t="s">
        <v>134</v>
      </c>
      <c r="G1757" s="16" t="s">
        <v>12</v>
      </c>
      <c r="H1757" s="18"/>
    </row>
    <row r="1758">
      <c r="A1758" s="14">
        <v>45372.0</v>
      </c>
      <c r="B1758" s="15" t="s">
        <v>7293</v>
      </c>
      <c r="C1758" s="17" t="s">
        <v>7294</v>
      </c>
      <c r="D1758" s="16" t="s">
        <v>7295</v>
      </c>
      <c r="E1758" s="18"/>
      <c r="F1758" s="16" t="s">
        <v>133</v>
      </c>
      <c r="G1758" s="16" t="s">
        <v>12</v>
      </c>
      <c r="H1758" s="16" t="s">
        <v>141</v>
      </c>
    </row>
    <row r="1759">
      <c r="A1759" s="14">
        <v>45372.0</v>
      </c>
      <c r="B1759" s="15" t="s">
        <v>7293</v>
      </c>
      <c r="C1759" s="17" t="s">
        <v>7294</v>
      </c>
      <c r="D1759" s="16" t="s">
        <v>7295</v>
      </c>
      <c r="E1759" s="16" t="s">
        <v>141</v>
      </c>
      <c r="F1759" s="16" t="s">
        <v>37</v>
      </c>
      <c r="G1759" s="16" t="s">
        <v>12</v>
      </c>
      <c r="H1759" s="18"/>
    </row>
    <row r="1760">
      <c r="A1760" s="14">
        <v>45372.0</v>
      </c>
      <c r="B1760" s="15" t="s">
        <v>7296</v>
      </c>
      <c r="C1760" s="17" t="s">
        <v>7297</v>
      </c>
      <c r="D1760" s="16" t="s">
        <v>5944</v>
      </c>
      <c r="E1760" s="16" t="s">
        <v>7298</v>
      </c>
      <c r="F1760" s="16" t="s">
        <v>6712</v>
      </c>
      <c r="G1760" s="16" t="s">
        <v>12</v>
      </c>
      <c r="H1760" s="18"/>
    </row>
    <row r="1761">
      <c r="A1761" s="14">
        <v>45372.0</v>
      </c>
      <c r="B1761" s="15" t="s">
        <v>7296</v>
      </c>
      <c r="C1761" s="17" t="s">
        <v>7297</v>
      </c>
      <c r="D1761" s="16" t="s">
        <v>5944</v>
      </c>
      <c r="E1761" s="16" t="s">
        <v>7299</v>
      </c>
      <c r="F1761" s="16" t="s">
        <v>970</v>
      </c>
      <c r="G1761" s="16" t="s">
        <v>12</v>
      </c>
      <c r="H1761" s="18"/>
    </row>
    <row r="1762">
      <c r="A1762" s="14">
        <v>45372.0</v>
      </c>
      <c r="B1762" s="15" t="s">
        <v>7296</v>
      </c>
      <c r="C1762" s="17" t="s">
        <v>7297</v>
      </c>
      <c r="D1762" s="16" t="s">
        <v>5944</v>
      </c>
      <c r="E1762" s="16" t="s">
        <v>465</v>
      </c>
      <c r="F1762" s="16" t="s">
        <v>386</v>
      </c>
      <c r="G1762" s="16" t="s">
        <v>12</v>
      </c>
      <c r="H1762" s="18"/>
    </row>
    <row r="1763">
      <c r="A1763" s="14">
        <v>45372.0</v>
      </c>
      <c r="B1763" s="15" t="s">
        <v>7300</v>
      </c>
      <c r="C1763" s="17" t="s">
        <v>7301</v>
      </c>
      <c r="D1763" s="16" t="s">
        <v>168</v>
      </c>
      <c r="E1763" s="16" t="s">
        <v>47</v>
      </c>
      <c r="F1763" s="16" t="s">
        <v>133</v>
      </c>
      <c r="G1763" s="16" t="s">
        <v>12</v>
      </c>
      <c r="H1763" s="18"/>
    </row>
    <row r="1764">
      <c r="A1764" s="14">
        <v>45372.0</v>
      </c>
      <c r="B1764" s="15" t="s">
        <v>7300</v>
      </c>
      <c r="C1764" s="17" t="s">
        <v>7301</v>
      </c>
      <c r="D1764" s="16" t="s">
        <v>168</v>
      </c>
      <c r="E1764" s="16" t="s">
        <v>1766</v>
      </c>
      <c r="F1764" s="16" t="s">
        <v>7302</v>
      </c>
      <c r="G1764" s="16" t="s">
        <v>12</v>
      </c>
      <c r="H1764" s="18"/>
    </row>
    <row r="1765">
      <c r="A1765" s="14">
        <v>45372.0</v>
      </c>
      <c r="B1765" s="15" t="s">
        <v>7303</v>
      </c>
      <c r="C1765" s="17" t="s">
        <v>7304</v>
      </c>
      <c r="D1765" s="16" t="s">
        <v>4608</v>
      </c>
      <c r="E1765" s="16" t="s">
        <v>279</v>
      </c>
      <c r="F1765" s="16" t="s">
        <v>299</v>
      </c>
      <c r="G1765" s="16" t="s">
        <v>12</v>
      </c>
      <c r="H1765" s="18"/>
    </row>
    <row r="1766">
      <c r="A1766" s="14">
        <v>45372.0</v>
      </c>
      <c r="B1766" s="15" t="s">
        <v>7303</v>
      </c>
      <c r="C1766" s="17" t="s">
        <v>7304</v>
      </c>
      <c r="D1766" s="16" t="s">
        <v>4608</v>
      </c>
      <c r="E1766" s="16" t="s">
        <v>47</v>
      </c>
      <c r="F1766" s="16" t="s">
        <v>133</v>
      </c>
      <c r="G1766" s="16" t="s">
        <v>12</v>
      </c>
      <c r="H1766" s="18"/>
    </row>
    <row r="1767">
      <c r="A1767" s="14">
        <v>45373.0</v>
      </c>
      <c r="B1767" s="15" t="s">
        <v>7305</v>
      </c>
      <c r="C1767" s="17" t="s">
        <v>7306</v>
      </c>
      <c r="D1767" s="16" t="s">
        <v>4623</v>
      </c>
      <c r="E1767" s="16" t="s">
        <v>6250</v>
      </c>
      <c r="F1767" s="16" t="s">
        <v>134</v>
      </c>
      <c r="G1767" s="16" t="s">
        <v>12</v>
      </c>
      <c r="H1767" s="18"/>
    </row>
    <row r="1768">
      <c r="A1768" s="14">
        <v>45373.0</v>
      </c>
      <c r="B1768" s="15" t="s">
        <v>7305</v>
      </c>
      <c r="C1768" s="17" t="s">
        <v>7306</v>
      </c>
      <c r="D1768" s="16" t="s">
        <v>4623</v>
      </c>
      <c r="E1768" s="16" t="s">
        <v>7307</v>
      </c>
      <c r="F1768" s="16" t="s">
        <v>1524</v>
      </c>
      <c r="G1768" s="16" t="s">
        <v>12</v>
      </c>
      <c r="H1768" s="18"/>
    </row>
    <row r="1769">
      <c r="A1769" s="14">
        <v>45373.0</v>
      </c>
      <c r="B1769" s="15" t="s">
        <v>7308</v>
      </c>
      <c r="C1769" s="17" t="s">
        <v>7309</v>
      </c>
      <c r="D1769" s="16" t="s">
        <v>4095</v>
      </c>
      <c r="E1769" s="16" t="s">
        <v>7310</v>
      </c>
      <c r="F1769" s="16" t="s">
        <v>952</v>
      </c>
      <c r="G1769" s="16" t="s">
        <v>84</v>
      </c>
      <c r="H1769" s="18"/>
    </row>
    <row r="1770">
      <c r="A1770" s="14">
        <v>45373.0</v>
      </c>
      <c r="B1770" s="15" t="s">
        <v>7311</v>
      </c>
      <c r="C1770" s="17" t="s">
        <v>7312</v>
      </c>
      <c r="D1770" s="16" t="s">
        <v>4120</v>
      </c>
      <c r="E1770" s="16" t="s">
        <v>514</v>
      </c>
      <c r="F1770" s="16" t="s">
        <v>766</v>
      </c>
      <c r="G1770" s="16" t="s">
        <v>12</v>
      </c>
      <c r="H1770" s="18"/>
    </row>
    <row r="1771">
      <c r="A1771" s="14">
        <v>45373.0</v>
      </c>
      <c r="B1771" s="15" t="s">
        <v>7311</v>
      </c>
      <c r="C1771" s="17" t="s">
        <v>7312</v>
      </c>
      <c r="D1771" s="16" t="s">
        <v>4120</v>
      </c>
      <c r="E1771" s="16" t="s">
        <v>465</v>
      </c>
      <c r="F1771" s="16" t="s">
        <v>386</v>
      </c>
      <c r="G1771" s="16" t="s">
        <v>12</v>
      </c>
      <c r="H1771" s="18"/>
    </row>
    <row r="1772">
      <c r="A1772" s="14">
        <v>45373.0</v>
      </c>
      <c r="B1772" s="15" t="s">
        <v>7311</v>
      </c>
      <c r="C1772" s="17" t="s">
        <v>7312</v>
      </c>
      <c r="D1772" s="16" t="s">
        <v>4120</v>
      </c>
      <c r="E1772" s="16" t="s">
        <v>7313</v>
      </c>
      <c r="F1772" s="16" t="s">
        <v>31</v>
      </c>
      <c r="G1772" s="16" t="s">
        <v>12</v>
      </c>
      <c r="H1772" s="18"/>
    </row>
    <row r="1773">
      <c r="A1773" s="14">
        <v>45373.0</v>
      </c>
      <c r="B1773" s="15" t="s">
        <v>7314</v>
      </c>
      <c r="C1773" s="17" t="s">
        <v>7315</v>
      </c>
      <c r="D1773" s="16" t="s">
        <v>978</v>
      </c>
      <c r="E1773" s="16" t="s">
        <v>5190</v>
      </c>
      <c r="F1773" s="16" t="s">
        <v>2394</v>
      </c>
      <c r="G1773" s="16" t="s">
        <v>12</v>
      </c>
      <c r="H1773" s="18"/>
    </row>
    <row r="1774">
      <c r="A1774" s="14">
        <v>45373.0</v>
      </c>
      <c r="B1774" s="15" t="s">
        <v>7316</v>
      </c>
      <c r="C1774" s="17" t="s">
        <v>7317</v>
      </c>
      <c r="D1774" s="16" t="s">
        <v>6225</v>
      </c>
      <c r="E1774" s="16" t="s">
        <v>7318</v>
      </c>
      <c r="F1774" s="16" t="s">
        <v>63</v>
      </c>
      <c r="G1774" s="16" t="s">
        <v>12</v>
      </c>
      <c r="H1774" s="18"/>
    </row>
    <row r="1775">
      <c r="A1775" s="14">
        <v>45373.0</v>
      </c>
      <c r="B1775" s="15" t="s">
        <v>7319</v>
      </c>
      <c r="C1775" s="17" t="s">
        <v>7320</v>
      </c>
      <c r="D1775" s="16" t="s">
        <v>7321</v>
      </c>
      <c r="E1775" s="16" t="s">
        <v>7322</v>
      </c>
      <c r="F1775" s="16" t="s">
        <v>4055</v>
      </c>
      <c r="G1775" s="16" t="s">
        <v>12</v>
      </c>
      <c r="H1775" s="18"/>
    </row>
    <row r="1776">
      <c r="A1776" s="14">
        <v>45373.0</v>
      </c>
      <c r="B1776" s="15" t="s">
        <v>7319</v>
      </c>
      <c r="C1776" s="17" t="s">
        <v>7320</v>
      </c>
      <c r="D1776" s="16" t="s">
        <v>7321</v>
      </c>
      <c r="E1776" s="16" t="s">
        <v>7323</v>
      </c>
      <c r="F1776" s="16" t="s">
        <v>4055</v>
      </c>
      <c r="G1776" s="16" t="s">
        <v>12</v>
      </c>
      <c r="H1776" s="18"/>
    </row>
    <row r="1777">
      <c r="A1777" s="14">
        <v>45373.0</v>
      </c>
      <c r="B1777" s="15" t="s">
        <v>7324</v>
      </c>
      <c r="C1777" s="17" t="s">
        <v>7325</v>
      </c>
      <c r="D1777" s="16" t="s">
        <v>7326</v>
      </c>
      <c r="E1777" s="16" t="s">
        <v>338</v>
      </c>
      <c r="F1777" s="16" t="s">
        <v>67</v>
      </c>
      <c r="G1777" s="16" t="s">
        <v>12</v>
      </c>
      <c r="H1777" s="18"/>
    </row>
    <row r="1778">
      <c r="A1778" s="14">
        <v>45373.0</v>
      </c>
      <c r="B1778" s="15" t="s">
        <v>7324</v>
      </c>
      <c r="C1778" s="17" t="s">
        <v>7325</v>
      </c>
      <c r="D1778" s="16" t="s">
        <v>7326</v>
      </c>
      <c r="E1778" s="16" t="s">
        <v>331</v>
      </c>
      <c r="F1778" s="16" t="s">
        <v>1524</v>
      </c>
      <c r="G1778" s="16" t="s">
        <v>12</v>
      </c>
      <c r="H1778" s="18"/>
    </row>
    <row r="1779">
      <c r="A1779" s="14">
        <v>45373.0</v>
      </c>
      <c r="B1779" s="15" t="s">
        <v>7324</v>
      </c>
      <c r="C1779" s="17" t="s">
        <v>7325</v>
      </c>
      <c r="D1779" s="16" t="s">
        <v>7326</v>
      </c>
      <c r="E1779" s="16" t="s">
        <v>7327</v>
      </c>
      <c r="F1779" s="16" t="s">
        <v>241</v>
      </c>
      <c r="G1779" s="16" t="s">
        <v>12</v>
      </c>
      <c r="H1779" s="18"/>
    </row>
    <row r="1780">
      <c r="A1780" s="14">
        <v>45373.0</v>
      </c>
      <c r="B1780" s="15" t="s">
        <v>7328</v>
      </c>
      <c r="C1780" s="17" t="s">
        <v>7329</v>
      </c>
      <c r="D1780" s="16" t="s">
        <v>5003</v>
      </c>
      <c r="E1780" s="16" t="s">
        <v>7330</v>
      </c>
      <c r="F1780" s="16" t="s">
        <v>4714</v>
      </c>
      <c r="G1780" s="16" t="s">
        <v>12</v>
      </c>
      <c r="H1780" s="18"/>
    </row>
    <row r="1781">
      <c r="A1781" s="14">
        <v>45373.0</v>
      </c>
      <c r="B1781" s="15" t="s">
        <v>7328</v>
      </c>
      <c r="C1781" s="17" t="s">
        <v>7329</v>
      </c>
      <c r="D1781" s="16" t="s">
        <v>5003</v>
      </c>
      <c r="E1781" s="16" t="s">
        <v>4215</v>
      </c>
      <c r="F1781" s="16" t="s">
        <v>1046</v>
      </c>
      <c r="G1781" s="16" t="s">
        <v>12</v>
      </c>
      <c r="H1781" s="18"/>
    </row>
    <row r="1782">
      <c r="A1782" s="14">
        <v>45373.0</v>
      </c>
      <c r="B1782" s="15" t="s">
        <v>7331</v>
      </c>
      <c r="C1782" s="17" t="s">
        <v>7332</v>
      </c>
      <c r="D1782" s="16" t="s">
        <v>4387</v>
      </c>
      <c r="E1782" s="16" t="s">
        <v>7333</v>
      </c>
      <c r="F1782" s="16" t="s">
        <v>63</v>
      </c>
      <c r="G1782" s="16" t="s">
        <v>12</v>
      </c>
      <c r="H1782" s="18"/>
    </row>
    <row r="1783">
      <c r="A1783" s="14">
        <v>45373.0</v>
      </c>
      <c r="B1783" s="15" t="s">
        <v>7331</v>
      </c>
      <c r="C1783" s="17" t="s">
        <v>7332</v>
      </c>
      <c r="D1783" s="16" t="s">
        <v>4387</v>
      </c>
      <c r="E1783" s="16" t="s">
        <v>360</v>
      </c>
      <c r="F1783" s="16" t="s">
        <v>37</v>
      </c>
      <c r="G1783" s="16" t="s">
        <v>12</v>
      </c>
      <c r="H1783" s="18"/>
    </row>
    <row r="1784">
      <c r="A1784" s="14">
        <v>45373.0</v>
      </c>
      <c r="B1784" s="15" t="s">
        <v>7331</v>
      </c>
      <c r="C1784" s="17" t="s">
        <v>7332</v>
      </c>
      <c r="D1784" s="16" t="s">
        <v>4387</v>
      </c>
      <c r="E1784" s="16" t="s">
        <v>46</v>
      </c>
      <c r="F1784" s="16" t="s">
        <v>6176</v>
      </c>
      <c r="G1784" s="16" t="s">
        <v>12</v>
      </c>
      <c r="H1784" s="18"/>
    </row>
    <row r="1785">
      <c r="A1785" s="14">
        <v>45373.0</v>
      </c>
      <c r="B1785" s="15" t="s">
        <v>7334</v>
      </c>
      <c r="C1785" s="17" t="s">
        <v>7335</v>
      </c>
      <c r="D1785" s="16" t="s">
        <v>7336</v>
      </c>
      <c r="E1785" s="16" t="s">
        <v>4421</v>
      </c>
      <c r="F1785" s="16" t="s">
        <v>7051</v>
      </c>
      <c r="G1785" s="16" t="s">
        <v>12</v>
      </c>
      <c r="H1785" s="18"/>
    </row>
    <row r="1786">
      <c r="A1786" s="14">
        <v>45373.0</v>
      </c>
      <c r="B1786" s="15" t="s">
        <v>7337</v>
      </c>
      <c r="C1786" s="17" t="s">
        <v>7338</v>
      </c>
      <c r="D1786" s="16" t="s">
        <v>1058</v>
      </c>
      <c r="E1786" s="16" t="s">
        <v>5075</v>
      </c>
      <c r="F1786" s="16" t="s">
        <v>7339</v>
      </c>
      <c r="G1786" s="16" t="s">
        <v>12</v>
      </c>
      <c r="H1786" s="18"/>
    </row>
    <row r="1787">
      <c r="A1787" s="14">
        <v>45373.0</v>
      </c>
      <c r="B1787" s="15" t="s">
        <v>7340</v>
      </c>
      <c r="C1787" s="17" t="s">
        <v>7341</v>
      </c>
      <c r="D1787" s="21" t="b">
        <v>1</v>
      </c>
      <c r="E1787" s="16" t="s">
        <v>1377</v>
      </c>
      <c r="F1787" s="16" t="s">
        <v>6567</v>
      </c>
      <c r="G1787" s="16" t="s">
        <v>12</v>
      </c>
      <c r="H1787" s="18"/>
    </row>
    <row r="1788">
      <c r="A1788" s="14">
        <v>45373.0</v>
      </c>
      <c r="B1788" s="15" t="s">
        <v>7340</v>
      </c>
      <c r="C1788" s="17" t="s">
        <v>7341</v>
      </c>
      <c r="D1788" s="16" t="s">
        <v>168</v>
      </c>
      <c r="E1788" s="16" t="s">
        <v>1377</v>
      </c>
      <c r="F1788" s="16" t="s">
        <v>6567</v>
      </c>
      <c r="G1788" s="16" t="s">
        <v>12</v>
      </c>
      <c r="H1788" s="18"/>
    </row>
    <row r="1789">
      <c r="A1789" s="14">
        <v>45373.0</v>
      </c>
      <c r="B1789" s="15" t="s">
        <v>7342</v>
      </c>
      <c r="C1789" s="17" t="s">
        <v>7343</v>
      </c>
      <c r="D1789" s="16" t="s">
        <v>4762</v>
      </c>
      <c r="E1789" s="16" t="s">
        <v>468</v>
      </c>
      <c r="F1789" s="16" t="s">
        <v>1185</v>
      </c>
      <c r="G1789" s="16" t="s">
        <v>12</v>
      </c>
      <c r="H1789" s="18"/>
    </row>
    <row r="1790">
      <c r="A1790" s="14">
        <v>45373.0</v>
      </c>
      <c r="B1790" s="15" t="s">
        <v>7342</v>
      </c>
      <c r="C1790" s="17" t="s">
        <v>7343</v>
      </c>
      <c r="D1790" s="16" t="s">
        <v>3276</v>
      </c>
      <c r="E1790" s="16" t="s">
        <v>468</v>
      </c>
      <c r="F1790" s="16" t="s">
        <v>1185</v>
      </c>
      <c r="G1790" s="16" t="s">
        <v>12</v>
      </c>
      <c r="H1790" s="18"/>
    </row>
    <row r="1791">
      <c r="A1791" s="14">
        <v>45373.0</v>
      </c>
      <c r="B1791" s="15" t="s">
        <v>7342</v>
      </c>
      <c r="C1791" s="17" t="s">
        <v>7343</v>
      </c>
      <c r="D1791" s="16" t="s">
        <v>4762</v>
      </c>
      <c r="E1791" s="16" t="s">
        <v>7344</v>
      </c>
      <c r="F1791" s="16" t="s">
        <v>164</v>
      </c>
      <c r="G1791" s="16" t="s">
        <v>12</v>
      </c>
      <c r="H1791" s="18"/>
    </row>
    <row r="1792">
      <c r="A1792" s="14">
        <v>45373.0</v>
      </c>
      <c r="B1792" s="15" t="s">
        <v>7342</v>
      </c>
      <c r="C1792" s="17" t="s">
        <v>7343</v>
      </c>
      <c r="D1792" s="16" t="s">
        <v>3276</v>
      </c>
      <c r="E1792" s="16" t="s">
        <v>7344</v>
      </c>
      <c r="F1792" s="16" t="s">
        <v>164</v>
      </c>
      <c r="G1792" s="16" t="s">
        <v>12</v>
      </c>
      <c r="H1792" s="18"/>
    </row>
    <row r="1793">
      <c r="A1793" s="14">
        <v>45373.0</v>
      </c>
      <c r="B1793" s="15" t="s">
        <v>7345</v>
      </c>
      <c r="C1793" s="17" t="s">
        <v>7346</v>
      </c>
      <c r="D1793" s="16" t="s">
        <v>3999</v>
      </c>
      <c r="E1793" s="16" t="s">
        <v>2554</v>
      </c>
      <c r="F1793" s="16" t="s">
        <v>37</v>
      </c>
      <c r="G1793" s="16" t="s">
        <v>12</v>
      </c>
      <c r="H1793" s="18"/>
    </row>
    <row r="1794">
      <c r="A1794" s="14">
        <v>45373.0</v>
      </c>
      <c r="B1794" s="15" t="s">
        <v>7345</v>
      </c>
      <c r="C1794" s="17" t="s">
        <v>7346</v>
      </c>
      <c r="D1794" s="16" t="s">
        <v>3999</v>
      </c>
      <c r="E1794" s="16" t="s">
        <v>85</v>
      </c>
      <c r="F1794" s="16" t="s">
        <v>105</v>
      </c>
      <c r="G1794" s="16" t="s">
        <v>12</v>
      </c>
      <c r="H1794" s="18"/>
    </row>
    <row r="1795">
      <c r="A1795" s="14">
        <v>45373.0</v>
      </c>
      <c r="B1795" s="15" t="s">
        <v>7345</v>
      </c>
      <c r="C1795" s="17" t="s">
        <v>7346</v>
      </c>
      <c r="D1795" s="16" t="s">
        <v>3999</v>
      </c>
      <c r="E1795" s="16" t="s">
        <v>2481</v>
      </c>
      <c r="F1795" s="16" t="s">
        <v>7347</v>
      </c>
      <c r="G1795" s="16" t="s">
        <v>12</v>
      </c>
      <c r="H1795" s="18"/>
    </row>
    <row r="1796">
      <c r="A1796" s="14">
        <v>45373.0</v>
      </c>
      <c r="B1796" s="15" t="s">
        <v>7348</v>
      </c>
      <c r="C1796" s="17" t="s">
        <v>7349</v>
      </c>
      <c r="D1796" s="16" t="s">
        <v>778</v>
      </c>
      <c r="E1796" s="16" t="s">
        <v>1097</v>
      </c>
      <c r="F1796" s="16" t="s">
        <v>7350</v>
      </c>
      <c r="G1796" s="16" t="s">
        <v>12</v>
      </c>
      <c r="H1796" s="18"/>
    </row>
    <row r="1797">
      <c r="A1797" s="14">
        <v>45373.0</v>
      </c>
      <c r="B1797" s="15" t="s">
        <v>7348</v>
      </c>
      <c r="C1797" s="17" t="s">
        <v>7349</v>
      </c>
      <c r="D1797" s="16" t="s">
        <v>778</v>
      </c>
      <c r="E1797" s="16" t="s">
        <v>7351</v>
      </c>
      <c r="F1797" s="16" t="s">
        <v>70</v>
      </c>
      <c r="G1797" s="16" t="s">
        <v>12</v>
      </c>
      <c r="H1797" s="18"/>
    </row>
    <row r="1798">
      <c r="A1798" s="14">
        <v>45373.0</v>
      </c>
      <c r="B1798" s="15" t="s">
        <v>7352</v>
      </c>
      <c r="C1798" s="17" t="s">
        <v>7353</v>
      </c>
      <c r="D1798" s="16" t="s">
        <v>4100</v>
      </c>
      <c r="E1798" s="16" t="s">
        <v>47</v>
      </c>
      <c r="F1798" s="16" t="s">
        <v>7354</v>
      </c>
      <c r="G1798" s="16" t="s">
        <v>12</v>
      </c>
      <c r="H1798" s="18"/>
    </row>
    <row r="1799">
      <c r="A1799" s="14">
        <v>45373.0</v>
      </c>
      <c r="B1799" s="15" t="s">
        <v>7355</v>
      </c>
      <c r="C1799" s="17" t="s">
        <v>7356</v>
      </c>
      <c r="D1799" s="16" t="s">
        <v>4218</v>
      </c>
      <c r="E1799" s="16" t="s">
        <v>140</v>
      </c>
      <c r="F1799" s="16" t="s">
        <v>67</v>
      </c>
      <c r="G1799" s="16" t="s">
        <v>12</v>
      </c>
      <c r="H1799" s="18"/>
    </row>
    <row r="1800">
      <c r="A1800" s="14">
        <v>45373.0</v>
      </c>
      <c r="B1800" s="15" t="s">
        <v>7355</v>
      </c>
      <c r="C1800" s="17" t="s">
        <v>7356</v>
      </c>
      <c r="D1800" s="16" t="s">
        <v>4218</v>
      </c>
      <c r="E1800" s="16" t="s">
        <v>1377</v>
      </c>
      <c r="F1800" s="16" t="s">
        <v>299</v>
      </c>
      <c r="G1800" s="16" t="s">
        <v>12</v>
      </c>
      <c r="H1800" s="18"/>
    </row>
    <row r="1801">
      <c r="A1801" s="14">
        <v>45373.0</v>
      </c>
      <c r="B1801" s="15" t="s">
        <v>7357</v>
      </c>
      <c r="C1801" s="17" t="s">
        <v>7358</v>
      </c>
      <c r="D1801" s="16" t="s">
        <v>7359</v>
      </c>
      <c r="E1801" s="16" t="s">
        <v>7360</v>
      </c>
      <c r="F1801" s="16" t="s">
        <v>134</v>
      </c>
      <c r="G1801" s="16" t="s">
        <v>12</v>
      </c>
      <c r="H1801" s="18"/>
    </row>
    <row r="1802">
      <c r="A1802" s="14">
        <v>45373.0</v>
      </c>
      <c r="B1802" s="15" t="s">
        <v>7357</v>
      </c>
      <c r="C1802" s="17" t="s">
        <v>7358</v>
      </c>
      <c r="D1802" s="16" t="s">
        <v>7359</v>
      </c>
      <c r="E1802" s="16" t="s">
        <v>1592</v>
      </c>
      <c r="F1802" s="16" t="s">
        <v>7065</v>
      </c>
      <c r="G1802" s="16" t="s">
        <v>12</v>
      </c>
      <c r="H1802" s="18"/>
    </row>
    <row r="1803">
      <c r="A1803" s="14">
        <v>45373.0</v>
      </c>
      <c r="B1803" s="15" t="s">
        <v>7361</v>
      </c>
      <c r="C1803" s="17" t="s">
        <v>7362</v>
      </c>
      <c r="D1803" s="16" t="s">
        <v>1054</v>
      </c>
      <c r="E1803" s="16" t="s">
        <v>279</v>
      </c>
      <c r="F1803" s="16" t="s">
        <v>299</v>
      </c>
      <c r="G1803" s="16" t="s">
        <v>12</v>
      </c>
      <c r="H1803" s="18"/>
    </row>
    <row r="1804">
      <c r="A1804" s="14">
        <v>45373.0</v>
      </c>
      <c r="B1804" s="15" t="s">
        <v>7363</v>
      </c>
      <c r="C1804" s="17" t="s">
        <v>7364</v>
      </c>
      <c r="D1804" s="16" t="s">
        <v>4644</v>
      </c>
      <c r="E1804" s="16" t="s">
        <v>4431</v>
      </c>
      <c r="F1804" s="16" t="s">
        <v>2820</v>
      </c>
      <c r="G1804" s="16" t="s">
        <v>12</v>
      </c>
      <c r="H1804" s="18"/>
    </row>
    <row r="1805">
      <c r="A1805" s="14">
        <v>45373.0</v>
      </c>
      <c r="B1805" s="15" t="s">
        <v>7363</v>
      </c>
      <c r="C1805" s="17" t="s">
        <v>7364</v>
      </c>
      <c r="D1805" s="16" t="s">
        <v>4644</v>
      </c>
      <c r="E1805" s="16" t="s">
        <v>338</v>
      </c>
      <c r="F1805" s="16" t="s">
        <v>5021</v>
      </c>
      <c r="G1805" s="16" t="s">
        <v>12</v>
      </c>
      <c r="H1805" s="18"/>
    </row>
    <row r="1806">
      <c r="A1806" s="14">
        <v>45373.0</v>
      </c>
      <c r="B1806" s="15" t="s">
        <v>7363</v>
      </c>
      <c r="C1806" s="17" t="s">
        <v>7364</v>
      </c>
      <c r="D1806" s="16" t="s">
        <v>4644</v>
      </c>
      <c r="E1806" s="16" t="s">
        <v>47</v>
      </c>
      <c r="F1806" s="16" t="s">
        <v>5021</v>
      </c>
      <c r="G1806" s="16" t="s">
        <v>12</v>
      </c>
      <c r="H1806" s="18"/>
    </row>
    <row r="1807">
      <c r="A1807" s="14">
        <v>45373.0</v>
      </c>
      <c r="B1807" s="15" t="s">
        <v>7365</v>
      </c>
      <c r="C1807" s="17" t="s">
        <v>7366</v>
      </c>
      <c r="D1807" s="16" t="s">
        <v>1054</v>
      </c>
      <c r="E1807" s="16" t="s">
        <v>7367</v>
      </c>
      <c r="F1807" s="16" t="s">
        <v>7368</v>
      </c>
      <c r="G1807" s="16" t="s">
        <v>12</v>
      </c>
      <c r="H1807" s="18"/>
    </row>
    <row r="1808">
      <c r="A1808" s="14">
        <v>45373.0</v>
      </c>
      <c r="B1808" s="15" t="s">
        <v>7369</v>
      </c>
      <c r="C1808" s="17" t="s">
        <v>7370</v>
      </c>
      <c r="D1808" s="16" t="s">
        <v>6225</v>
      </c>
      <c r="E1808" s="16" t="s">
        <v>46</v>
      </c>
      <c r="F1808" s="16" t="s">
        <v>133</v>
      </c>
      <c r="G1808" s="16" t="s">
        <v>12</v>
      </c>
      <c r="H1808" s="18"/>
    </row>
    <row r="1809">
      <c r="A1809" s="14">
        <v>45373.0</v>
      </c>
      <c r="B1809" s="15" t="s">
        <v>7371</v>
      </c>
      <c r="C1809" s="17" t="s">
        <v>7372</v>
      </c>
      <c r="D1809" s="16" t="s">
        <v>5682</v>
      </c>
      <c r="E1809" s="16" t="s">
        <v>7373</v>
      </c>
      <c r="F1809" s="16" t="s">
        <v>7374</v>
      </c>
      <c r="G1809" s="16" t="s">
        <v>12</v>
      </c>
      <c r="H1809" s="18"/>
    </row>
    <row r="1810">
      <c r="A1810" s="14">
        <v>45374.0</v>
      </c>
      <c r="B1810" s="15" t="s">
        <v>7375</v>
      </c>
      <c r="C1810" s="17" t="s">
        <v>7376</v>
      </c>
      <c r="D1810" s="16" t="s">
        <v>4644</v>
      </c>
      <c r="E1810" s="16" t="s">
        <v>338</v>
      </c>
      <c r="F1810" s="16" t="s">
        <v>530</v>
      </c>
      <c r="G1810" s="16" t="s">
        <v>12</v>
      </c>
      <c r="H1810" s="18"/>
    </row>
    <row r="1811">
      <c r="A1811" s="14">
        <v>45374.0</v>
      </c>
      <c r="B1811" s="15" t="s">
        <v>7377</v>
      </c>
      <c r="C1811" s="17" t="s">
        <v>7378</v>
      </c>
      <c r="D1811" s="16" t="s">
        <v>6863</v>
      </c>
      <c r="E1811" s="16" t="s">
        <v>3015</v>
      </c>
      <c r="F1811" s="16" t="s">
        <v>524</v>
      </c>
      <c r="G1811" s="16" t="s">
        <v>12</v>
      </c>
      <c r="H1811" s="18"/>
    </row>
    <row r="1812">
      <c r="A1812" s="14">
        <v>45374.0</v>
      </c>
      <c r="B1812" s="15" t="s">
        <v>7377</v>
      </c>
      <c r="C1812" s="17" t="s">
        <v>7378</v>
      </c>
      <c r="D1812" s="16" t="s">
        <v>7379</v>
      </c>
      <c r="E1812" s="16" t="s">
        <v>3015</v>
      </c>
      <c r="F1812" s="16" t="s">
        <v>524</v>
      </c>
      <c r="G1812" s="16" t="s">
        <v>12</v>
      </c>
      <c r="H1812" s="18"/>
    </row>
    <row r="1813">
      <c r="A1813" s="14">
        <v>45374.0</v>
      </c>
      <c r="B1813" s="15" t="s">
        <v>7377</v>
      </c>
      <c r="C1813" s="17" t="s">
        <v>7378</v>
      </c>
      <c r="D1813" s="16" t="s">
        <v>6863</v>
      </c>
      <c r="E1813" s="16" t="s">
        <v>7380</v>
      </c>
      <c r="F1813" s="16" t="s">
        <v>299</v>
      </c>
      <c r="G1813" s="16" t="s">
        <v>12</v>
      </c>
      <c r="H1813" s="18"/>
    </row>
    <row r="1814">
      <c r="A1814" s="14">
        <v>45374.0</v>
      </c>
      <c r="B1814" s="15" t="s">
        <v>7377</v>
      </c>
      <c r="C1814" s="17" t="s">
        <v>7378</v>
      </c>
      <c r="D1814" s="16" t="s">
        <v>7379</v>
      </c>
      <c r="E1814" s="16" t="s">
        <v>7380</v>
      </c>
      <c r="F1814" s="16" t="s">
        <v>299</v>
      </c>
      <c r="G1814" s="16" t="s">
        <v>12</v>
      </c>
      <c r="H1814" s="18"/>
    </row>
    <row r="1815">
      <c r="A1815" s="14">
        <v>45375.0</v>
      </c>
      <c r="B1815" s="15" t="s">
        <v>7381</v>
      </c>
      <c r="C1815" s="17" t="s">
        <v>7382</v>
      </c>
      <c r="D1815" s="16" t="s">
        <v>4958</v>
      </c>
      <c r="E1815" s="16" t="s">
        <v>47</v>
      </c>
      <c r="F1815" s="16" t="s">
        <v>5743</v>
      </c>
      <c r="G1815" s="16" t="s">
        <v>84</v>
      </c>
      <c r="H1815" s="18"/>
    </row>
    <row r="1816">
      <c r="A1816" s="14">
        <v>45375.0</v>
      </c>
      <c r="B1816" s="15" t="s">
        <v>7381</v>
      </c>
      <c r="C1816" s="17" t="s">
        <v>7382</v>
      </c>
      <c r="D1816" s="16" t="s">
        <v>4958</v>
      </c>
      <c r="E1816" s="16" t="s">
        <v>4224</v>
      </c>
      <c r="F1816" s="16" t="s">
        <v>5743</v>
      </c>
      <c r="G1816" s="16" t="s">
        <v>84</v>
      </c>
      <c r="H1816" s="18"/>
    </row>
    <row r="1817">
      <c r="A1817" s="14">
        <v>45375.0</v>
      </c>
      <c r="B1817" s="15" t="s">
        <v>7381</v>
      </c>
      <c r="C1817" s="17" t="s">
        <v>7382</v>
      </c>
      <c r="D1817" s="16" t="s">
        <v>4958</v>
      </c>
      <c r="E1817" s="16" t="s">
        <v>459</v>
      </c>
      <c r="F1817" s="16" t="s">
        <v>530</v>
      </c>
      <c r="G1817" s="16" t="s">
        <v>84</v>
      </c>
      <c r="H1817" s="18"/>
    </row>
    <row r="1818">
      <c r="A1818" s="14">
        <v>45375.0</v>
      </c>
      <c r="B1818" s="15" t="s">
        <v>7383</v>
      </c>
      <c r="C1818" s="17" t="s">
        <v>7384</v>
      </c>
      <c r="D1818" s="16" t="s">
        <v>4645</v>
      </c>
      <c r="E1818" s="16" t="s">
        <v>44</v>
      </c>
      <c r="F1818" s="16" t="s">
        <v>164</v>
      </c>
      <c r="G1818" s="16" t="s">
        <v>12</v>
      </c>
      <c r="H1818" s="18"/>
    </row>
    <row r="1819">
      <c r="A1819" s="14">
        <v>45375.0</v>
      </c>
      <c r="B1819" s="15" t="s">
        <v>7383</v>
      </c>
      <c r="C1819" s="17" t="s">
        <v>7384</v>
      </c>
      <c r="D1819" s="16" t="s">
        <v>4043</v>
      </c>
      <c r="E1819" s="16" t="s">
        <v>44</v>
      </c>
      <c r="F1819" s="16" t="s">
        <v>164</v>
      </c>
      <c r="G1819" s="16" t="s">
        <v>12</v>
      </c>
      <c r="H1819" s="18"/>
    </row>
    <row r="1820">
      <c r="A1820" s="14">
        <v>45376.0</v>
      </c>
      <c r="B1820" s="15" t="s">
        <v>7385</v>
      </c>
      <c r="C1820" s="17" t="s">
        <v>7386</v>
      </c>
      <c r="D1820" s="16" t="s">
        <v>1054</v>
      </c>
      <c r="E1820" s="16" t="s">
        <v>574</v>
      </c>
      <c r="F1820" s="16" t="s">
        <v>7387</v>
      </c>
      <c r="G1820" s="16" t="s">
        <v>12</v>
      </c>
      <c r="H1820" s="18"/>
    </row>
    <row r="1821">
      <c r="A1821" s="14">
        <v>45376.0</v>
      </c>
      <c r="B1821" s="15" t="s">
        <v>7388</v>
      </c>
      <c r="C1821" s="17" t="s">
        <v>7389</v>
      </c>
      <c r="D1821" s="16" t="s">
        <v>4095</v>
      </c>
      <c r="E1821" s="16" t="s">
        <v>1900</v>
      </c>
      <c r="F1821" s="16" t="s">
        <v>2444</v>
      </c>
      <c r="G1821" s="16" t="s">
        <v>12</v>
      </c>
      <c r="H1821" s="18"/>
    </row>
    <row r="1822">
      <c r="A1822" s="14">
        <v>45376.0</v>
      </c>
      <c r="B1822" s="15" t="s">
        <v>7388</v>
      </c>
      <c r="C1822" s="17" t="s">
        <v>7389</v>
      </c>
      <c r="D1822" s="16" t="s">
        <v>4095</v>
      </c>
      <c r="E1822" s="16" t="s">
        <v>299</v>
      </c>
      <c r="F1822" s="16" t="s">
        <v>7390</v>
      </c>
      <c r="G1822" s="16" t="s">
        <v>12</v>
      </c>
      <c r="H1822" s="18"/>
    </row>
    <row r="1823">
      <c r="A1823" s="14">
        <v>45376.0</v>
      </c>
      <c r="B1823" s="15" t="s">
        <v>7391</v>
      </c>
      <c r="C1823" s="17" t="s">
        <v>7392</v>
      </c>
      <c r="D1823" s="16" t="s">
        <v>854</v>
      </c>
      <c r="E1823" s="18"/>
      <c r="F1823" s="16" t="s">
        <v>164</v>
      </c>
      <c r="G1823" s="16" t="s">
        <v>12</v>
      </c>
      <c r="H1823" s="16" t="s">
        <v>44</v>
      </c>
    </row>
    <row r="1824">
      <c r="A1824" s="14">
        <v>45376.0</v>
      </c>
      <c r="B1824" s="15" t="s">
        <v>7391</v>
      </c>
      <c r="C1824" s="17" t="s">
        <v>7392</v>
      </c>
      <c r="D1824" s="16" t="s">
        <v>4479</v>
      </c>
      <c r="E1824" s="18"/>
      <c r="F1824" s="16" t="s">
        <v>164</v>
      </c>
      <c r="G1824" s="16" t="s">
        <v>12</v>
      </c>
      <c r="H1824" s="16" t="s">
        <v>44</v>
      </c>
    </row>
    <row r="1825">
      <c r="A1825" s="14">
        <v>45376.0</v>
      </c>
      <c r="B1825" s="15" t="s">
        <v>7391</v>
      </c>
      <c r="C1825" s="17" t="s">
        <v>7392</v>
      </c>
      <c r="D1825" s="16" t="s">
        <v>4141</v>
      </c>
      <c r="E1825" s="18"/>
      <c r="F1825" s="16" t="s">
        <v>164</v>
      </c>
      <c r="G1825" s="16" t="s">
        <v>12</v>
      </c>
      <c r="H1825" s="16" t="s">
        <v>44</v>
      </c>
    </row>
    <row r="1826">
      <c r="A1826" s="14">
        <v>45376.0</v>
      </c>
      <c r="B1826" s="15" t="s">
        <v>7393</v>
      </c>
      <c r="C1826" s="17" t="s">
        <v>7394</v>
      </c>
      <c r="D1826" s="16" t="s">
        <v>6727</v>
      </c>
      <c r="E1826" s="16" t="s">
        <v>2481</v>
      </c>
      <c r="F1826" s="16" t="s">
        <v>6534</v>
      </c>
      <c r="G1826" s="16" t="s">
        <v>12</v>
      </c>
      <c r="H1826" s="18"/>
    </row>
    <row r="1827">
      <c r="A1827" s="14">
        <v>45376.0</v>
      </c>
      <c r="B1827" s="15" t="s">
        <v>7395</v>
      </c>
      <c r="C1827" s="17" t="s">
        <v>7396</v>
      </c>
      <c r="D1827" s="16" t="s">
        <v>7397</v>
      </c>
      <c r="E1827" s="16" t="s">
        <v>85</v>
      </c>
      <c r="F1827" s="16" t="s">
        <v>133</v>
      </c>
      <c r="G1827" s="16" t="s">
        <v>12</v>
      </c>
      <c r="H1827" s="18"/>
    </row>
    <row r="1828">
      <c r="A1828" s="14">
        <v>45376.0</v>
      </c>
      <c r="B1828" s="15" t="s">
        <v>7398</v>
      </c>
      <c r="C1828" s="17" t="s">
        <v>7399</v>
      </c>
      <c r="D1828" s="16" t="s">
        <v>7400</v>
      </c>
      <c r="E1828" s="16" t="s">
        <v>46</v>
      </c>
      <c r="F1828" s="16" t="s">
        <v>1185</v>
      </c>
      <c r="G1828" s="16" t="s">
        <v>12</v>
      </c>
      <c r="H1828" s="18"/>
    </row>
    <row r="1829">
      <c r="A1829" s="14">
        <v>45376.0</v>
      </c>
      <c r="B1829" s="15" t="s">
        <v>7398</v>
      </c>
      <c r="C1829" s="17" t="s">
        <v>7399</v>
      </c>
      <c r="D1829" s="16" t="s">
        <v>7400</v>
      </c>
      <c r="E1829" s="16" t="s">
        <v>4215</v>
      </c>
      <c r="F1829" s="16" t="s">
        <v>4126</v>
      </c>
      <c r="G1829" s="16" t="s">
        <v>12</v>
      </c>
      <c r="H1829" s="18"/>
    </row>
    <row r="1830">
      <c r="A1830" s="14">
        <v>45376.0</v>
      </c>
      <c r="B1830" s="15" t="s">
        <v>7401</v>
      </c>
      <c r="C1830" s="17" t="s">
        <v>7402</v>
      </c>
      <c r="D1830" s="16" t="s">
        <v>5518</v>
      </c>
      <c r="E1830" s="18"/>
      <c r="F1830" s="16" t="s">
        <v>133</v>
      </c>
      <c r="G1830" s="16" t="s">
        <v>12</v>
      </c>
      <c r="H1830" s="16" t="s">
        <v>46</v>
      </c>
    </row>
    <row r="1831">
      <c r="A1831" s="14">
        <v>45376.0</v>
      </c>
      <c r="B1831" s="15" t="s">
        <v>7401</v>
      </c>
      <c r="C1831" s="17" t="s">
        <v>7402</v>
      </c>
      <c r="D1831" s="16" t="s">
        <v>5518</v>
      </c>
      <c r="E1831" s="18"/>
      <c r="F1831" s="16" t="s">
        <v>2941</v>
      </c>
      <c r="G1831" s="16" t="s">
        <v>12</v>
      </c>
      <c r="H1831" s="16" t="s">
        <v>85</v>
      </c>
    </row>
    <row r="1832">
      <c r="A1832" s="14">
        <v>45376.0</v>
      </c>
      <c r="B1832" s="15" t="s">
        <v>7403</v>
      </c>
      <c r="C1832" s="17" t="s">
        <v>7404</v>
      </c>
      <c r="D1832" s="16" t="s">
        <v>1054</v>
      </c>
      <c r="E1832" s="16" t="s">
        <v>98</v>
      </c>
      <c r="F1832" s="16" t="s">
        <v>7405</v>
      </c>
      <c r="G1832" s="16" t="s">
        <v>12</v>
      </c>
      <c r="H1832" s="18"/>
    </row>
    <row r="1833">
      <c r="A1833" s="14">
        <v>45376.0</v>
      </c>
      <c r="B1833" s="15" t="s">
        <v>7406</v>
      </c>
      <c r="C1833" s="17" t="s">
        <v>7407</v>
      </c>
      <c r="D1833" s="21" t="b">
        <v>1</v>
      </c>
      <c r="E1833" s="16" t="s">
        <v>44</v>
      </c>
      <c r="F1833" s="16" t="s">
        <v>83</v>
      </c>
      <c r="G1833" s="16" t="s">
        <v>84</v>
      </c>
      <c r="H1833" s="18"/>
    </row>
    <row r="1834">
      <c r="A1834" s="14">
        <v>45376.0</v>
      </c>
      <c r="B1834" s="15" t="s">
        <v>7408</v>
      </c>
      <c r="C1834" s="17" t="s">
        <v>7409</v>
      </c>
      <c r="D1834" s="16" t="s">
        <v>5736</v>
      </c>
      <c r="E1834" s="16" t="s">
        <v>46</v>
      </c>
      <c r="F1834" s="16" t="s">
        <v>133</v>
      </c>
      <c r="G1834" s="16" t="s">
        <v>12</v>
      </c>
      <c r="H1834" s="18"/>
    </row>
    <row r="1835">
      <c r="A1835" s="14">
        <v>45376.0</v>
      </c>
      <c r="B1835" s="15" t="s">
        <v>7408</v>
      </c>
      <c r="C1835" s="17" t="s">
        <v>7409</v>
      </c>
      <c r="D1835" s="16" t="s">
        <v>5736</v>
      </c>
      <c r="E1835" s="18"/>
      <c r="F1835" s="16" t="s">
        <v>3995</v>
      </c>
      <c r="G1835" s="16" t="s">
        <v>12</v>
      </c>
      <c r="H1835" s="16" t="s">
        <v>2226</v>
      </c>
    </row>
    <row r="1836">
      <c r="A1836" s="14">
        <v>45376.0</v>
      </c>
      <c r="B1836" s="15" t="s">
        <v>7410</v>
      </c>
      <c r="C1836" s="17" t="s">
        <v>7411</v>
      </c>
      <c r="D1836" s="16" t="s">
        <v>5175</v>
      </c>
      <c r="E1836" s="16" t="s">
        <v>4318</v>
      </c>
      <c r="F1836" s="16" t="s">
        <v>7412</v>
      </c>
      <c r="G1836" s="16" t="s">
        <v>12</v>
      </c>
      <c r="H1836" s="18"/>
    </row>
    <row r="1837">
      <c r="A1837" s="14">
        <v>45376.0</v>
      </c>
      <c r="B1837" s="15" t="s">
        <v>7410</v>
      </c>
      <c r="C1837" s="17" t="s">
        <v>7411</v>
      </c>
      <c r="D1837" s="16" t="s">
        <v>5175</v>
      </c>
      <c r="E1837" s="16" t="s">
        <v>387</v>
      </c>
      <c r="F1837" s="16" t="s">
        <v>1810</v>
      </c>
      <c r="G1837" s="16" t="s">
        <v>12</v>
      </c>
      <c r="H1837" s="18"/>
    </row>
    <row r="1838">
      <c r="A1838" s="14">
        <v>45376.0</v>
      </c>
      <c r="B1838" s="15" t="s">
        <v>7410</v>
      </c>
      <c r="C1838" s="17" t="s">
        <v>7411</v>
      </c>
      <c r="D1838" s="16" t="s">
        <v>5175</v>
      </c>
      <c r="E1838" s="16" t="s">
        <v>7413</v>
      </c>
      <c r="F1838" s="16" t="s">
        <v>63</v>
      </c>
      <c r="G1838" s="16" t="s">
        <v>12</v>
      </c>
      <c r="H1838" s="18"/>
    </row>
    <row r="1839">
      <c r="A1839" s="14">
        <v>45376.0</v>
      </c>
      <c r="B1839" s="15" t="s">
        <v>7414</v>
      </c>
      <c r="C1839" s="17" t="s">
        <v>7415</v>
      </c>
      <c r="D1839" s="16" t="s">
        <v>7416</v>
      </c>
      <c r="E1839" s="16" t="s">
        <v>2907</v>
      </c>
      <c r="F1839" s="16" t="s">
        <v>37</v>
      </c>
      <c r="G1839" s="16" t="s">
        <v>12</v>
      </c>
      <c r="H1839" s="18"/>
    </row>
    <row r="1840">
      <c r="A1840" s="14">
        <v>45376.0</v>
      </c>
      <c r="B1840" s="15" t="s">
        <v>7417</v>
      </c>
      <c r="C1840" s="17" t="s">
        <v>7418</v>
      </c>
      <c r="D1840" s="16" t="s">
        <v>1054</v>
      </c>
      <c r="E1840" s="16" t="s">
        <v>468</v>
      </c>
      <c r="F1840" s="16" t="s">
        <v>7419</v>
      </c>
      <c r="G1840" s="16" t="s">
        <v>84</v>
      </c>
      <c r="H1840" s="18"/>
    </row>
    <row r="1841">
      <c r="A1841" s="14">
        <v>45376.0</v>
      </c>
      <c r="B1841" s="15" t="s">
        <v>7417</v>
      </c>
      <c r="C1841" s="17" t="s">
        <v>7418</v>
      </c>
      <c r="D1841" s="16" t="s">
        <v>1054</v>
      </c>
      <c r="E1841" s="16" t="s">
        <v>4790</v>
      </c>
      <c r="F1841" s="16" t="s">
        <v>457</v>
      </c>
      <c r="G1841" s="16" t="s">
        <v>84</v>
      </c>
      <c r="H1841" s="18"/>
    </row>
    <row r="1842">
      <c r="A1842" s="14">
        <v>45376.0</v>
      </c>
      <c r="B1842" s="15" t="s">
        <v>7420</v>
      </c>
      <c r="C1842" s="17" t="s">
        <v>7421</v>
      </c>
      <c r="D1842" s="16" t="s">
        <v>4100</v>
      </c>
      <c r="E1842" s="16" t="s">
        <v>7422</v>
      </c>
      <c r="F1842" s="16" t="s">
        <v>2086</v>
      </c>
      <c r="G1842" s="16" t="s">
        <v>12</v>
      </c>
      <c r="H1842" s="18"/>
    </row>
    <row r="1843">
      <c r="A1843" s="14">
        <v>45376.0</v>
      </c>
      <c r="B1843" s="15" t="s">
        <v>7423</v>
      </c>
      <c r="C1843" s="17" t="s">
        <v>7424</v>
      </c>
      <c r="D1843" s="16" t="s">
        <v>1910</v>
      </c>
      <c r="E1843" s="18"/>
      <c r="F1843" s="16" t="s">
        <v>4033</v>
      </c>
      <c r="G1843" s="16" t="s">
        <v>12</v>
      </c>
      <c r="H1843" s="16" t="s">
        <v>44</v>
      </c>
    </row>
    <row r="1844">
      <c r="A1844" s="14">
        <v>45376.0</v>
      </c>
      <c r="B1844" s="15" t="s">
        <v>7423</v>
      </c>
      <c r="C1844" s="17" t="s">
        <v>7424</v>
      </c>
      <c r="D1844" s="16" t="s">
        <v>4120</v>
      </c>
      <c r="E1844" s="18"/>
      <c r="F1844" s="16" t="s">
        <v>4033</v>
      </c>
      <c r="G1844" s="16" t="s">
        <v>12</v>
      </c>
      <c r="H1844" s="16" t="s">
        <v>44</v>
      </c>
    </row>
    <row r="1845">
      <c r="A1845" s="14">
        <v>45376.0</v>
      </c>
      <c r="B1845" s="15" t="s">
        <v>7425</v>
      </c>
      <c r="C1845" s="17" t="s">
        <v>7426</v>
      </c>
      <c r="D1845" s="16" t="s">
        <v>7427</v>
      </c>
      <c r="E1845" s="16" t="s">
        <v>7428</v>
      </c>
      <c r="F1845" s="16" t="s">
        <v>31</v>
      </c>
      <c r="G1845" s="16" t="s">
        <v>12</v>
      </c>
      <c r="H1845" s="18"/>
    </row>
    <row r="1846">
      <c r="A1846" s="14">
        <v>45376.0</v>
      </c>
      <c r="B1846" s="15" t="s">
        <v>7425</v>
      </c>
      <c r="C1846" s="17" t="s">
        <v>7426</v>
      </c>
      <c r="D1846" s="16" t="s">
        <v>7427</v>
      </c>
      <c r="E1846" s="16" t="s">
        <v>426</v>
      </c>
      <c r="F1846" s="16" t="s">
        <v>133</v>
      </c>
      <c r="G1846" s="16" t="s">
        <v>12</v>
      </c>
      <c r="H1846" s="18"/>
    </row>
    <row r="1847">
      <c r="A1847" s="14">
        <v>45376.0</v>
      </c>
      <c r="B1847" s="15" t="s">
        <v>7429</v>
      </c>
      <c r="C1847" s="17" t="s">
        <v>7430</v>
      </c>
      <c r="D1847" s="16" t="s">
        <v>775</v>
      </c>
      <c r="E1847" s="16" t="s">
        <v>5050</v>
      </c>
      <c r="F1847" s="16" t="s">
        <v>457</v>
      </c>
      <c r="G1847" s="16" t="s">
        <v>84</v>
      </c>
      <c r="H1847" s="18"/>
    </row>
    <row r="1848">
      <c r="A1848" s="14">
        <v>45376.0</v>
      </c>
      <c r="B1848" s="15" t="s">
        <v>7429</v>
      </c>
      <c r="C1848" s="17" t="s">
        <v>7430</v>
      </c>
      <c r="D1848" s="16" t="s">
        <v>756</v>
      </c>
      <c r="E1848" s="16" t="s">
        <v>5050</v>
      </c>
      <c r="F1848" s="16" t="s">
        <v>457</v>
      </c>
      <c r="G1848" s="16" t="s">
        <v>84</v>
      </c>
      <c r="H1848" s="18"/>
    </row>
    <row r="1849">
      <c r="A1849" s="14">
        <v>45376.0</v>
      </c>
      <c r="B1849" s="15" t="s">
        <v>7431</v>
      </c>
      <c r="C1849" s="17" t="s">
        <v>7432</v>
      </c>
      <c r="D1849" s="16" t="s">
        <v>4061</v>
      </c>
      <c r="E1849" s="16" t="s">
        <v>959</v>
      </c>
      <c r="F1849" s="16" t="s">
        <v>300</v>
      </c>
      <c r="G1849" s="16" t="s">
        <v>12</v>
      </c>
      <c r="H1849" s="18"/>
    </row>
    <row r="1850">
      <c r="A1850" s="14">
        <v>45377.0</v>
      </c>
      <c r="B1850" s="15" t="s">
        <v>7433</v>
      </c>
      <c r="C1850" s="17" t="s">
        <v>7434</v>
      </c>
      <c r="D1850" s="16" t="s">
        <v>5682</v>
      </c>
      <c r="E1850" s="16" t="s">
        <v>7435</v>
      </c>
      <c r="F1850" s="16" t="s">
        <v>7436</v>
      </c>
      <c r="G1850" s="16" t="s">
        <v>12</v>
      </c>
      <c r="H1850" s="18"/>
    </row>
    <row r="1851">
      <c r="A1851" s="14">
        <v>45377.0</v>
      </c>
      <c r="B1851" s="15" t="s">
        <v>7433</v>
      </c>
      <c r="C1851" s="17" t="s">
        <v>7434</v>
      </c>
      <c r="D1851" s="16" t="s">
        <v>5682</v>
      </c>
      <c r="E1851" s="16" t="s">
        <v>7437</v>
      </c>
      <c r="F1851" s="16" t="s">
        <v>31</v>
      </c>
      <c r="G1851" s="16" t="s">
        <v>12</v>
      </c>
      <c r="H1851" s="18"/>
    </row>
    <row r="1852">
      <c r="A1852" s="14">
        <v>45377.0</v>
      </c>
      <c r="B1852" s="15" t="s">
        <v>7438</v>
      </c>
      <c r="C1852" s="17" t="s">
        <v>7439</v>
      </c>
      <c r="D1852" s="16" t="s">
        <v>4190</v>
      </c>
      <c r="E1852" s="16" t="s">
        <v>3114</v>
      </c>
      <c r="F1852" s="16" t="s">
        <v>161</v>
      </c>
      <c r="G1852" s="16" t="s">
        <v>12</v>
      </c>
      <c r="H1852" s="18"/>
    </row>
    <row r="1853">
      <c r="A1853" s="14">
        <v>45377.0</v>
      </c>
      <c r="B1853" s="15" t="s">
        <v>7438</v>
      </c>
      <c r="C1853" s="17" t="s">
        <v>7439</v>
      </c>
      <c r="D1853" s="16" t="s">
        <v>4190</v>
      </c>
      <c r="E1853" s="16" t="s">
        <v>387</v>
      </c>
      <c r="F1853" s="16" t="s">
        <v>2739</v>
      </c>
      <c r="G1853" s="16" t="s">
        <v>12</v>
      </c>
      <c r="H1853" s="18"/>
    </row>
    <row r="1854">
      <c r="A1854" s="14">
        <v>45377.0</v>
      </c>
      <c r="B1854" s="15" t="s">
        <v>7440</v>
      </c>
      <c r="C1854" s="17" t="s">
        <v>7441</v>
      </c>
      <c r="D1854" s="16" t="s">
        <v>1459</v>
      </c>
      <c r="E1854" s="16" t="s">
        <v>788</v>
      </c>
      <c r="F1854" s="16" t="s">
        <v>7442</v>
      </c>
      <c r="G1854" s="16" t="s">
        <v>84</v>
      </c>
      <c r="H1854" s="18"/>
    </row>
    <row r="1855">
      <c r="A1855" s="14">
        <v>45377.0</v>
      </c>
      <c r="B1855" s="15" t="s">
        <v>7440</v>
      </c>
      <c r="C1855" s="17" t="s">
        <v>7441</v>
      </c>
      <c r="D1855" s="16" t="s">
        <v>1459</v>
      </c>
      <c r="E1855" s="16" t="s">
        <v>7443</v>
      </c>
      <c r="F1855" s="16" t="s">
        <v>7444</v>
      </c>
      <c r="G1855" s="16" t="s">
        <v>84</v>
      </c>
      <c r="H1855" s="18"/>
    </row>
    <row r="1856">
      <c r="A1856" s="14">
        <v>45377.0</v>
      </c>
      <c r="B1856" s="15" t="s">
        <v>7445</v>
      </c>
      <c r="C1856" s="17" t="s">
        <v>7446</v>
      </c>
      <c r="D1856" s="21" t="b">
        <v>1</v>
      </c>
      <c r="E1856" s="18"/>
      <c r="F1856" s="16" t="s">
        <v>7447</v>
      </c>
      <c r="G1856" s="16" t="s">
        <v>12</v>
      </c>
      <c r="H1856" s="16" t="s">
        <v>44</v>
      </c>
    </row>
    <row r="1857">
      <c r="A1857" s="14">
        <v>45377.0</v>
      </c>
      <c r="B1857" s="15" t="s">
        <v>7445</v>
      </c>
      <c r="C1857" s="17" t="s">
        <v>7446</v>
      </c>
      <c r="D1857" s="21" t="b">
        <v>1</v>
      </c>
      <c r="E1857" s="16" t="s">
        <v>2513</v>
      </c>
      <c r="F1857" s="16" t="s">
        <v>63</v>
      </c>
      <c r="G1857" s="16" t="s">
        <v>12</v>
      </c>
      <c r="H1857" s="18"/>
    </row>
    <row r="1858">
      <c r="A1858" s="14">
        <v>45377.0</v>
      </c>
      <c r="B1858" s="15" t="s">
        <v>7445</v>
      </c>
      <c r="C1858" s="17" t="s">
        <v>7446</v>
      </c>
      <c r="D1858" s="21" t="b">
        <v>1</v>
      </c>
      <c r="E1858" s="16" t="s">
        <v>46</v>
      </c>
      <c r="F1858" s="16" t="s">
        <v>63</v>
      </c>
      <c r="G1858" s="16" t="s">
        <v>12</v>
      </c>
      <c r="H1858" s="18"/>
    </row>
    <row r="1859">
      <c r="A1859" s="14">
        <v>45377.0</v>
      </c>
      <c r="B1859" s="15" t="s">
        <v>7448</v>
      </c>
      <c r="C1859" s="17" t="s">
        <v>7449</v>
      </c>
      <c r="D1859" s="16" t="s">
        <v>4593</v>
      </c>
      <c r="E1859" s="16" t="s">
        <v>7450</v>
      </c>
      <c r="F1859" s="16" t="s">
        <v>200</v>
      </c>
      <c r="G1859" s="16" t="s">
        <v>12</v>
      </c>
      <c r="H1859" s="18"/>
    </row>
    <row r="1860">
      <c r="A1860" s="14">
        <v>45377.0</v>
      </c>
      <c r="B1860" s="15" t="s">
        <v>7448</v>
      </c>
      <c r="C1860" s="17" t="s">
        <v>7449</v>
      </c>
      <c r="D1860" s="16" t="s">
        <v>4593</v>
      </c>
      <c r="E1860" s="16" t="s">
        <v>85</v>
      </c>
      <c r="F1860" s="16" t="s">
        <v>2256</v>
      </c>
      <c r="G1860" s="16" t="s">
        <v>12</v>
      </c>
      <c r="H1860" s="18"/>
    </row>
    <row r="1861">
      <c r="A1861" s="14">
        <v>45377.0</v>
      </c>
      <c r="B1861" s="15" t="s">
        <v>7451</v>
      </c>
      <c r="C1861" s="17" t="s">
        <v>7452</v>
      </c>
      <c r="D1861" s="16" t="s">
        <v>5809</v>
      </c>
      <c r="E1861" s="16" t="s">
        <v>2032</v>
      </c>
      <c r="F1861" s="16" t="s">
        <v>4055</v>
      </c>
      <c r="G1861" s="16" t="s">
        <v>12</v>
      </c>
      <c r="H1861" s="18"/>
    </row>
    <row r="1862">
      <c r="A1862" s="14">
        <v>45377.0</v>
      </c>
      <c r="B1862" s="15" t="s">
        <v>7451</v>
      </c>
      <c r="C1862" s="17" t="s">
        <v>7452</v>
      </c>
      <c r="D1862" s="16" t="s">
        <v>5809</v>
      </c>
      <c r="E1862" s="16" t="s">
        <v>3114</v>
      </c>
      <c r="F1862" s="16" t="s">
        <v>4384</v>
      </c>
      <c r="G1862" s="16" t="s">
        <v>12</v>
      </c>
      <c r="H1862" s="18"/>
    </row>
    <row r="1863">
      <c r="A1863" s="14">
        <v>45377.0</v>
      </c>
      <c r="B1863" s="15" t="s">
        <v>7453</v>
      </c>
      <c r="C1863" s="17" t="s">
        <v>7454</v>
      </c>
      <c r="D1863" s="16" t="s">
        <v>5736</v>
      </c>
      <c r="E1863" s="16" t="s">
        <v>4979</v>
      </c>
      <c r="F1863" s="16" t="s">
        <v>915</v>
      </c>
      <c r="G1863" s="16" t="s">
        <v>12</v>
      </c>
      <c r="H1863" s="18"/>
    </row>
    <row r="1864">
      <c r="A1864" s="14">
        <v>45377.0</v>
      </c>
      <c r="B1864" s="15" t="s">
        <v>7453</v>
      </c>
      <c r="C1864" s="17" t="s">
        <v>7454</v>
      </c>
      <c r="D1864" s="16" t="s">
        <v>5736</v>
      </c>
      <c r="E1864" s="16" t="s">
        <v>7455</v>
      </c>
      <c r="F1864" s="16" t="s">
        <v>7456</v>
      </c>
      <c r="G1864" s="16" t="s">
        <v>12</v>
      </c>
      <c r="H1864" s="18"/>
    </row>
    <row r="1865">
      <c r="A1865" s="14">
        <v>45377.0</v>
      </c>
      <c r="B1865" s="15" t="s">
        <v>7457</v>
      </c>
      <c r="C1865" s="17" t="s">
        <v>7458</v>
      </c>
      <c r="D1865" s="16" t="s">
        <v>7459</v>
      </c>
      <c r="E1865" s="16" t="s">
        <v>7460</v>
      </c>
      <c r="F1865" s="16" t="s">
        <v>4614</v>
      </c>
      <c r="G1865" s="16" t="s">
        <v>12</v>
      </c>
      <c r="H1865" s="18"/>
    </row>
    <row r="1866">
      <c r="A1866" s="14">
        <v>45377.0</v>
      </c>
      <c r="B1866" s="15" t="s">
        <v>7457</v>
      </c>
      <c r="C1866" s="17" t="s">
        <v>7458</v>
      </c>
      <c r="D1866" s="16" t="s">
        <v>7459</v>
      </c>
      <c r="E1866" s="16" t="s">
        <v>7461</v>
      </c>
      <c r="F1866" s="16" t="s">
        <v>4614</v>
      </c>
      <c r="G1866" s="16" t="s">
        <v>12</v>
      </c>
      <c r="H1866" s="18"/>
    </row>
    <row r="1867">
      <c r="A1867" s="14">
        <v>45377.0</v>
      </c>
      <c r="B1867" s="15" t="s">
        <v>7462</v>
      </c>
      <c r="C1867" s="17" t="s">
        <v>7463</v>
      </c>
      <c r="D1867" s="16" t="s">
        <v>896</v>
      </c>
      <c r="E1867" s="16" t="s">
        <v>4787</v>
      </c>
      <c r="F1867" s="16" t="s">
        <v>7464</v>
      </c>
      <c r="G1867" s="16" t="s">
        <v>12</v>
      </c>
      <c r="H1867" s="18"/>
    </row>
    <row r="1868">
      <c r="A1868" s="14">
        <v>45377.0</v>
      </c>
      <c r="B1868" s="15" t="s">
        <v>7465</v>
      </c>
      <c r="C1868" s="17" t="s">
        <v>7466</v>
      </c>
      <c r="D1868" s="16" t="s">
        <v>770</v>
      </c>
      <c r="E1868" s="16" t="s">
        <v>2538</v>
      </c>
      <c r="F1868" s="16" t="s">
        <v>37</v>
      </c>
      <c r="G1868" s="16" t="s">
        <v>12</v>
      </c>
      <c r="H1868" s="18"/>
    </row>
    <row r="1869">
      <c r="A1869" s="14">
        <v>45377.0</v>
      </c>
      <c r="B1869" s="15" t="s">
        <v>7465</v>
      </c>
      <c r="C1869" s="17" t="s">
        <v>7466</v>
      </c>
      <c r="D1869" s="16" t="s">
        <v>770</v>
      </c>
      <c r="E1869" s="16" t="s">
        <v>47</v>
      </c>
      <c r="F1869" s="16" t="s">
        <v>31</v>
      </c>
      <c r="G1869" s="16" t="s">
        <v>12</v>
      </c>
      <c r="H1869" s="18"/>
    </row>
    <row r="1870">
      <c r="A1870" s="14">
        <v>45377.0</v>
      </c>
      <c r="B1870" s="15" t="s">
        <v>7467</v>
      </c>
      <c r="C1870" s="17" t="s">
        <v>7468</v>
      </c>
      <c r="D1870" s="16" t="s">
        <v>1176</v>
      </c>
      <c r="E1870" s="16" t="s">
        <v>7469</v>
      </c>
      <c r="F1870" s="16" t="s">
        <v>3979</v>
      </c>
      <c r="G1870" s="16" t="s">
        <v>84</v>
      </c>
      <c r="H1870" s="18"/>
    </row>
    <row r="1871">
      <c r="A1871" s="14">
        <v>45377.0</v>
      </c>
      <c r="B1871" s="15" t="s">
        <v>7470</v>
      </c>
      <c r="C1871" s="17" t="s">
        <v>7471</v>
      </c>
      <c r="D1871" s="21" t="b">
        <v>1</v>
      </c>
      <c r="E1871" s="16" t="s">
        <v>4787</v>
      </c>
      <c r="F1871" s="16" t="s">
        <v>7472</v>
      </c>
      <c r="G1871" s="16" t="s">
        <v>12</v>
      </c>
      <c r="H1871" s="18"/>
    </row>
    <row r="1872">
      <c r="A1872" s="14">
        <v>45377.0</v>
      </c>
      <c r="B1872" s="15" t="s">
        <v>7473</v>
      </c>
      <c r="C1872" s="17" t="s">
        <v>7474</v>
      </c>
      <c r="D1872" s="16" t="s">
        <v>4095</v>
      </c>
      <c r="E1872" s="16" t="s">
        <v>279</v>
      </c>
      <c r="F1872" s="16" t="s">
        <v>7475</v>
      </c>
      <c r="G1872" s="16" t="s">
        <v>17</v>
      </c>
      <c r="H1872" s="18"/>
    </row>
    <row r="1873">
      <c r="A1873" s="14">
        <v>45377.0</v>
      </c>
      <c r="B1873" s="15" t="s">
        <v>7473</v>
      </c>
      <c r="C1873" s="17" t="s">
        <v>7474</v>
      </c>
      <c r="D1873" s="16" t="s">
        <v>4095</v>
      </c>
      <c r="E1873" s="16" t="s">
        <v>6688</v>
      </c>
      <c r="F1873" s="16" t="s">
        <v>1233</v>
      </c>
      <c r="G1873" s="16" t="s">
        <v>84</v>
      </c>
      <c r="H1873" s="18"/>
    </row>
    <row r="1874">
      <c r="A1874" s="14">
        <v>45377.0</v>
      </c>
      <c r="B1874" s="15" t="s">
        <v>7473</v>
      </c>
      <c r="C1874" s="17" t="s">
        <v>7474</v>
      </c>
      <c r="D1874" s="16" t="s">
        <v>4095</v>
      </c>
      <c r="E1874" s="16" t="s">
        <v>7476</v>
      </c>
      <c r="F1874" s="16" t="s">
        <v>4001</v>
      </c>
      <c r="G1874" s="16" t="s">
        <v>12</v>
      </c>
      <c r="H1874" s="18"/>
    </row>
    <row r="1875">
      <c r="A1875" s="14">
        <v>45377.0</v>
      </c>
      <c r="B1875" s="15" t="s">
        <v>7477</v>
      </c>
      <c r="C1875" s="17" t="s">
        <v>7478</v>
      </c>
      <c r="D1875" s="16" t="s">
        <v>7097</v>
      </c>
      <c r="E1875" s="16" t="s">
        <v>2538</v>
      </c>
      <c r="F1875" s="16" t="s">
        <v>35</v>
      </c>
      <c r="G1875" s="16" t="s">
        <v>12</v>
      </c>
      <c r="H1875" s="18"/>
    </row>
    <row r="1876">
      <c r="A1876" s="14">
        <v>45377.0</v>
      </c>
      <c r="B1876" s="15" t="s">
        <v>7479</v>
      </c>
      <c r="C1876" s="17" t="s">
        <v>7480</v>
      </c>
      <c r="D1876" s="16" t="s">
        <v>7481</v>
      </c>
      <c r="E1876" s="16" t="s">
        <v>1750</v>
      </c>
      <c r="F1876" s="16" t="s">
        <v>7482</v>
      </c>
      <c r="G1876" s="16" t="s">
        <v>12</v>
      </c>
      <c r="H1876" s="18"/>
    </row>
    <row r="1877">
      <c r="A1877" s="14">
        <v>45377.0</v>
      </c>
      <c r="B1877" s="15" t="s">
        <v>7483</v>
      </c>
      <c r="C1877" s="17" t="s">
        <v>7484</v>
      </c>
      <c r="D1877" s="16" t="s">
        <v>4709</v>
      </c>
      <c r="E1877" s="16" t="s">
        <v>7485</v>
      </c>
      <c r="F1877" s="16" t="s">
        <v>7486</v>
      </c>
      <c r="G1877" s="16" t="s">
        <v>12</v>
      </c>
      <c r="H1877" s="18"/>
    </row>
    <row r="1878">
      <c r="A1878" s="14">
        <v>45377.0</v>
      </c>
      <c r="B1878" s="15" t="s">
        <v>7483</v>
      </c>
      <c r="C1878" s="17" t="s">
        <v>7484</v>
      </c>
      <c r="D1878" s="16" t="s">
        <v>4709</v>
      </c>
      <c r="E1878" s="16" t="s">
        <v>4215</v>
      </c>
      <c r="F1878" s="16" t="s">
        <v>1046</v>
      </c>
      <c r="G1878" s="16" t="s">
        <v>12</v>
      </c>
      <c r="H1878" s="18"/>
    </row>
    <row r="1879">
      <c r="A1879" s="14">
        <v>45377.0</v>
      </c>
      <c r="B1879" s="15" t="s">
        <v>7487</v>
      </c>
      <c r="C1879" s="17" t="s">
        <v>7488</v>
      </c>
      <c r="D1879" s="16" t="s">
        <v>4454</v>
      </c>
      <c r="E1879" s="16" t="s">
        <v>7489</v>
      </c>
      <c r="F1879" s="16" t="s">
        <v>3306</v>
      </c>
      <c r="G1879" s="16" t="s">
        <v>12</v>
      </c>
      <c r="H1879" s="18"/>
    </row>
    <row r="1880">
      <c r="A1880" s="14">
        <v>45377.0</v>
      </c>
      <c r="B1880" s="15" t="s">
        <v>7487</v>
      </c>
      <c r="C1880" s="17" t="s">
        <v>7488</v>
      </c>
      <c r="D1880" s="16" t="s">
        <v>4454</v>
      </c>
      <c r="E1880" s="16" t="s">
        <v>7490</v>
      </c>
      <c r="F1880" s="16" t="s">
        <v>3306</v>
      </c>
      <c r="G1880" s="16" t="s">
        <v>12</v>
      </c>
      <c r="H1880" s="18"/>
    </row>
    <row r="1881">
      <c r="A1881" s="14">
        <v>45377.0</v>
      </c>
      <c r="B1881" s="15" t="s">
        <v>7491</v>
      </c>
      <c r="C1881" s="17" t="s">
        <v>7492</v>
      </c>
      <c r="D1881" s="16" t="s">
        <v>7493</v>
      </c>
      <c r="E1881" s="18"/>
      <c r="F1881" s="16" t="s">
        <v>63</v>
      </c>
      <c r="G1881" s="16" t="s">
        <v>12</v>
      </c>
      <c r="H1881" s="16" t="s">
        <v>1766</v>
      </c>
    </row>
    <row r="1882">
      <c r="A1882" s="14">
        <v>45377.0</v>
      </c>
      <c r="B1882" s="15" t="s">
        <v>7491</v>
      </c>
      <c r="C1882" s="17" t="s">
        <v>7492</v>
      </c>
      <c r="D1882" s="16" t="s">
        <v>7493</v>
      </c>
      <c r="E1882" s="16" t="s">
        <v>4081</v>
      </c>
      <c r="F1882" s="16" t="s">
        <v>3995</v>
      </c>
      <c r="G1882" s="16" t="s">
        <v>12</v>
      </c>
      <c r="H1882" s="18"/>
    </row>
    <row r="1883">
      <c r="A1883" s="14">
        <v>45377.0</v>
      </c>
      <c r="B1883" s="15" t="s">
        <v>7494</v>
      </c>
      <c r="C1883" s="17" t="s">
        <v>7495</v>
      </c>
      <c r="D1883" s="16" t="s">
        <v>2541</v>
      </c>
      <c r="E1883" s="16" t="s">
        <v>7496</v>
      </c>
      <c r="F1883" s="16" t="s">
        <v>7497</v>
      </c>
      <c r="G1883" s="16" t="s">
        <v>12</v>
      </c>
      <c r="H1883" s="18"/>
    </row>
    <row r="1884">
      <c r="A1884" s="14">
        <v>45378.0</v>
      </c>
      <c r="B1884" s="15" t="s">
        <v>7498</v>
      </c>
      <c r="C1884" s="17" t="s">
        <v>7499</v>
      </c>
      <c r="D1884" s="16" t="s">
        <v>4100</v>
      </c>
      <c r="E1884" s="16" t="s">
        <v>7500</v>
      </c>
      <c r="F1884" s="16" t="s">
        <v>5247</v>
      </c>
      <c r="G1884" s="16" t="s">
        <v>12</v>
      </c>
      <c r="H1884" s="18"/>
    </row>
    <row r="1885">
      <c r="A1885" s="14">
        <v>45378.0</v>
      </c>
      <c r="B1885" s="15" t="s">
        <v>7498</v>
      </c>
      <c r="C1885" s="17" t="s">
        <v>7499</v>
      </c>
      <c r="D1885" s="16" t="s">
        <v>4100</v>
      </c>
      <c r="E1885" s="16" t="s">
        <v>7501</v>
      </c>
      <c r="F1885" s="16" t="s">
        <v>5247</v>
      </c>
      <c r="G1885" s="16" t="s">
        <v>12</v>
      </c>
      <c r="H1885" s="18"/>
    </row>
    <row r="1886">
      <c r="A1886" s="14">
        <v>45378.0</v>
      </c>
      <c r="B1886" s="15" t="s">
        <v>7498</v>
      </c>
      <c r="C1886" s="17" t="s">
        <v>7499</v>
      </c>
      <c r="D1886" s="16" t="s">
        <v>4100</v>
      </c>
      <c r="E1886" s="16" t="s">
        <v>465</v>
      </c>
      <c r="F1886" s="16" t="s">
        <v>386</v>
      </c>
      <c r="G1886" s="16" t="s">
        <v>12</v>
      </c>
      <c r="H1886" s="18"/>
    </row>
    <row r="1887">
      <c r="A1887" s="14">
        <v>45378.0</v>
      </c>
      <c r="B1887" s="15" t="s">
        <v>7498</v>
      </c>
      <c r="C1887" s="17" t="s">
        <v>7499</v>
      </c>
      <c r="D1887" s="16" t="s">
        <v>4100</v>
      </c>
      <c r="E1887" s="16" t="s">
        <v>85</v>
      </c>
      <c r="F1887" s="16" t="s">
        <v>7502</v>
      </c>
      <c r="G1887" s="16" t="s">
        <v>12</v>
      </c>
      <c r="H1887" s="18"/>
    </row>
    <row r="1888">
      <c r="A1888" s="14">
        <v>45378.0</v>
      </c>
      <c r="B1888" s="15" t="s">
        <v>7503</v>
      </c>
      <c r="C1888" s="17" t="s">
        <v>7504</v>
      </c>
      <c r="D1888" s="16" t="s">
        <v>6147</v>
      </c>
      <c r="E1888" s="16" t="s">
        <v>7090</v>
      </c>
      <c r="F1888" s="16" t="s">
        <v>31</v>
      </c>
      <c r="G1888" s="16" t="s">
        <v>12</v>
      </c>
      <c r="H1888" s="18"/>
    </row>
    <row r="1889">
      <c r="A1889" s="14">
        <v>45378.0</v>
      </c>
      <c r="B1889" s="15" t="s">
        <v>7505</v>
      </c>
      <c r="C1889" s="17" t="s">
        <v>7506</v>
      </c>
      <c r="D1889" s="16" t="s">
        <v>5730</v>
      </c>
      <c r="E1889" s="16" t="s">
        <v>2505</v>
      </c>
      <c r="F1889" s="16" t="s">
        <v>421</v>
      </c>
      <c r="G1889" s="16" t="s">
        <v>12</v>
      </c>
      <c r="H1889" s="18"/>
    </row>
    <row r="1890">
      <c r="A1890" s="14">
        <v>45378.0</v>
      </c>
      <c r="B1890" s="15" t="s">
        <v>7505</v>
      </c>
      <c r="C1890" s="17" t="s">
        <v>7506</v>
      </c>
      <c r="D1890" s="16" t="s">
        <v>5730</v>
      </c>
      <c r="E1890" s="16" t="s">
        <v>385</v>
      </c>
      <c r="F1890" s="16" t="s">
        <v>5381</v>
      </c>
      <c r="G1890" s="16" t="s">
        <v>12</v>
      </c>
      <c r="H1890" s="18"/>
    </row>
    <row r="1891">
      <c r="A1891" s="14">
        <v>45378.0</v>
      </c>
      <c r="B1891" s="15" t="s">
        <v>7507</v>
      </c>
      <c r="C1891" s="17" t="s">
        <v>7508</v>
      </c>
      <c r="D1891" s="16" t="s">
        <v>7509</v>
      </c>
      <c r="E1891" s="16" t="s">
        <v>46</v>
      </c>
      <c r="F1891" s="16" t="s">
        <v>171</v>
      </c>
      <c r="G1891" s="16" t="s">
        <v>12</v>
      </c>
      <c r="H1891" s="18"/>
    </row>
    <row r="1892">
      <c r="A1892" s="14">
        <v>45378.0</v>
      </c>
      <c r="B1892" s="15" t="s">
        <v>7510</v>
      </c>
      <c r="C1892" s="17" t="s">
        <v>7511</v>
      </c>
      <c r="D1892" s="16" t="s">
        <v>4569</v>
      </c>
      <c r="E1892" s="16" t="s">
        <v>279</v>
      </c>
      <c r="F1892" s="16" t="s">
        <v>299</v>
      </c>
      <c r="G1892" s="16" t="s">
        <v>12</v>
      </c>
      <c r="H1892" s="18"/>
    </row>
    <row r="1893">
      <c r="A1893" s="14">
        <v>45378.0</v>
      </c>
      <c r="B1893" s="15" t="s">
        <v>7512</v>
      </c>
      <c r="C1893" s="17" t="s">
        <v>7513</v>
      </c>
      <c r="D1893" s="16" t="s">
        <v>4831</v>
      </c>
      <c r="E1893" s="18"/>
      <c r="F1893" s="16" t="s">
        <v>7514</v>
      </c>
      <c r="G1893" s="16" t="s">
        <v>12</v>
      </c>
      <c r="H1893" s="16" t="s">
        <v>44</v>
      </c>
    </row>
    <row r="1894">
      <c r="A1894" s="14">
        <v>45378.0</v>
      </c>
      <c r="B1894" s="15" t="s">
        <v>7512</v>
      </c>
      <c r="C1894" s="17" t="s">
        <v>7513</v>
      </c>
      <c r="D1894" s="16" t="s">
        <v>4831</v>
      </c>
      <c r="E1894" s="18"/>
      <c r="F1894" s="16" t="s">
        <v>133</v>
      </c>
      <c r="G1894" s="16" t="s">
        <v>12</v>
      </c>
      <c r="H1894" s="16" t="s">
        <v>44</v>
      </c>
    </row>
    <row r="1895">
      <c r="A1895" s="14">
        <v>45378.0</v>
      </c>
      <c r="B1895" s="15" t="s">
        <v>7512</v>
      </c>
      <c r="C1895" s="17" t="s">
        <v>7513</v>
      </c>
      <c r="D1895" s="16" t="s">
        <v>4831</v>
      </c>
      <c r="E1895" s="16" t="s">
        <v>46</v>
      </c>
      <c r="F1895" s="16" t="s">
        <v>63</v>
      </c>
      <c r="G1895" s="16" t="s">
        <v>12</v>
      </c>
      <c r="H1895" s="18"/>
    </row>
    <row r="1896">
      <c r="A1896" s="14">
        <v>45378.0</v>
      </c>
      <c r="B1896" s="15" t="s">
        <v>7515</v>
      </c>
      <c r="C1896" s="17" t="s">
        <v>7516</v>
      </c>
      <c r="D1896" s="16" t="s">
        <v>87</v>
      </c>
      <c r="E1896" s="16" t="s">
        <v>47</v>
      </c>
      <c r="F1896" s="16" t="s">
        <v>1185</v>
      </c>
      <c r="G1896" s="16" t="s">
        <v>12</v>
      </c>
      <c r="H1896" s="18"/>
    </row>
    <row r="1897">
      <c r="A1897" s="14">
        <v>45378.0</v>
      </c>
      <c r="B1897" s="15" t="s">
        <v>7515</v>
      </c>
      <c r="C1897" s="17" t="s">
        <v>7516</v>
      </c>
      <c r="D1897" s="16" t="s">
        <v>87</v>
      </c>
      <c r="E1897" s="16" t="s">
        <v>7517</v>
      </c>
      <c r="F1897" s="16" t="s">
        <v>1696</v>
      </c>
      <c r="G1897" s="16" t="s">
        <v>12</v>
      </c>
      <c r="H1897" s="18"/>
    </row>
    <row r="1898">
      <c r="A1898" s="14">
        <v>45378.0</v>
      </c>
      <c r="B1898" s="15" t="s">
        <v>7515</v>
      </c>
      <c r="C1898" s="17" t="s">
        <v>7516</v>
      </c>
      <c r="D1898" s="16" t="s">
        <v>87</v>
      </c>
      <c r="E1898" s="16" t="s">
        <v>1809</v>
      </c>
      <c r="F1898" s="16" t="s">
        <v>1810</v>
      </c>
      <c r="G1898" s="16" t="s">
        <v>12</v>
      </c>
      <c r="H1898" s="18"/>
    </row>
    <row r="1899">
      <c r="A1899" s="14">
        <v>45378.0</v>
      </c>
      <c r="B1899" s="15" t="s">
        <v>7518</v>
      </c>
      <c r="C1899" s="17" t="s">
        <v>7519</v>
      </c>
      <c r="D1899" s="16" t="s">
        <v>7520</v>
      </c>
      <c r="E1899" s="16" t="s">
        <v>338</v>
      </c>
      <c r="F1899" s="16" t="s">
        <v>133</v>
      </c>
      <c r="G1899" s="16" t="s">
        <v>12</v>
      </c>
      <c r="H1899" s="18"/>
    </row>
    <row r="1900">
      <c r="A1900" s="14">
        <v>45378.0</v>
      </c>
      <c r="B1900" s="15" t="s">
        <v>7521</v>
      </c>
      <c r="C1900" s="17" t="s">
        <v>7522</v>
      </c>
      <c r="D1900" s="16" t="s">
        <v>1057</v>
      </c>
      <c r="E1900" s="16" t="s">
        <v>44</v>
      </c>
      <c r="F1900" s="16" t="s">
        <v>6130</v>
      </c>
      <c r="G1900" s="16" t="s">
        <v>12</v>
      </c>
      <c r="H1900" s="18"/>
    </row>
    <row r="1901">
      <c r="A1901" s="14">
        <v>45378.0</v>
      </c>
      <c r="B1901" s="15" t="s">
        <v>7521</v>
      </c>
      <c r="C1901" s="17" t="s">
        <v>7522</v>
      </c>
      <c r="D1901" s="16" t="s">
        <v>1057</v>
      </c>
      <c r="E1901" s="16" t="s">
        <v>4081</v>
      </c>
      <c r="F1901" s="16" t="s">
        <v>6191</v>
      </c>
      <c r="G1901" s="16" t="s">
        <v>12</v>
      </c>
      <c r="H1901" s="18"/>
    </row>
    <row r="1902">
      <c r="A1902" s="14">
        <v>45378.0</v>
      </c>
      <c r="B1902" s="15" t="s">
        <v>7523</v>
      </c>
      <c r="C1902" s="17" t="s">
        <v>7524</v>
      </c>
      <c r="D1902" s="16" t="s">
        <v>7493</v>
      </c>
      <c r="E1902" s="16" t="s">
        <v>47</v>
      </c>
      <c r="F1902" s="16" t="s">
        <v>4517</v>
      </c>
      <c r="G1902" s="16" t="s">
        <v>12</v>
      </c>
      <c r="H1902" s="18"/>
    </row>
    <row r="1903">
      <c r="A1903" s="14">
        <v>45378.0</v>
      </c>
      <c r="B1903" s="15" t="s">
        <v>7525</v>
      </c>
      <c r="C1903" s="17" t="s">
        <v>7526</v>
      </c>
      <c r="D1903" s="16" t="s">
        <v>4274</v>
      </c>
      <c r="E1903" s="16" t="s">
        <v>4787</v>
      </c>
      <c r="F1903" s="16" t="s">
        <v>524</v>
      </c>
      <c r="G1903" s="16" t="s">
        <v>12</v>
      </c>
      <c r="H1903" s="18"/>
    </row>
    <row r="1904">
      <c r="A1904" s="14">
        <v>45378.0</v>
      </c>
      <c r="B1904" s="15" t="s">
        <v>7525</v>
      </c>
      <c r="C1904" s="17" t="s">
        <v>7526</v>
      </c>
      <c r="D1904" s="16" t="s">
        <v>4274</v>
      </c>
      <c r="E1904" s="16" t="s">
        <v>98</v>
      </c>
      <c r="F1904" s="16" t="s">
        <v>970</v>
      </c>
      <c r="G1904" s="16" t="s">
        <v>84</v>
      </c>
      <c r="H1904" s="18"/>
    </row>
    <row r="1905">
      <c r="A1905" s="14">
        <v>45378.0</v>
      </c>
      <c r="B1905" s="15" t="s">
        <v>7527</v>
      </c>
      <c r="C1905" s="17" t="s">
        <v>7528</v>
      </c>
      <c r="D1905" s="16" t="s">
        <v>1181</v>
      </c>
      <c r="E1905" s="16" t="s">
        <v>279</v>
      </c>
      <c r="F1905" s="16" t="s">
        <v>1877</v>
      </c>
      <c r="G1905" s="16" t="s">
        <v>84</v>
      </c>
      <c r="H1905" s="18"/>
    </row>
    <row r="1906">
      <c r="A1906" s="14">
        <v>45378.0</v>
      </c>
      <c r="B1906" s="15" t="s">
        <v>7529</v>
      </c>
      <c r="C1906" s="17" t="s">
        <v>7530</v>
      </c>
      <c r="D1906" s="16" t="s">
        <v>7120</v>
      </c>
      <c r="E1906" s="16" t="s">
        <v>4988</v>
      </c>
      <c r="F1906" s="16" t="s">
        <v>37</v>
      </c>
      <c r="G1906" s="16" t="s">
        <v>12</v>
      </c>
      <c r="H1906" s="18"/>
    </row>
    <row r="1907">
      <c r="A1907" s="14">
        <v>45378.0</v>
      </c>
      <c r="B1907" s="15" t="s">
        <v>7531</v>
      </c>
      <c r="C1907" s="17" t="s">
        <v>7532</v>
      </c>
      <c r="D1907" s="16" t="s">
        <v>1535</v>
      </c>
      <c r="E1907" s="16" t="s">
        <v>3114</v>
      </c>
      <c r="F1907" s="16" t="s">
        <v>7533</v>
      </c>
      <c r="G1907" s="16" t="s">
        <v>84</v>
      </c>
      <c r="H1907" s="18"/>
    </row>
    <row r="1908">
      <c r="A1908" s="14">
        <v>45378.0</v>
      </c>
      <c r="B1908" s="15" t="s">
        <v>7531</v>
      </c>
      <c r="C1908" s="17" t="s">
        <v>7532</v>
      </c>
      <c r="D1908" s="16" t="s">
        <v>7534</v>
      </c>
      <c r="E1908" s="16" t="s">
        <v>3114</v>
      </c>
      <c r="F1908" s="16" t="s">
        <v>7533</v>
      </c>
      <c r="G1908" s="16" t="s">
        <v>84</v>
      </c>
      <c r="H1908" s="18"/>
    </row>
    <row r="1909">
      <c r="A1909" s="14">
        <v>45378.0</v>
      </c>
      <c r="B1909" s="15" t="s">
        <v>7535</v>
      </c>
      <c r="C1909" s="17" t="s">
        <v>7536</v>
      </c>
      <c r="D1909" s="16" t="s">
        <v>6429</v>
      </c>
      <c r="E1909" s="16" t="s">
        <v>85</v>
      </c>
      <c r="F1909" s="16" t="s">
        <v>5381</v>
      </c>
      <c r="G1909" s="16" t="s">
        <v>12</v>
      </c>
      <c r="H1909" s="18"/>
    </row>
    <row r="1910">
      <c r="A1910" s="14">
        <v>45378.0</v>
      </c>
      <c r="B1910" s="15" t="s">
        <v>7535</v>
      </c>
      <c r="C1910" s="17" t="s">
        <v>7536</v>
      </c>
      <c r="D1910" s="16" t="s">
        <v>6429</v>
      </c>
      <c r="E1910" s="16" t="s">
        <v>7537</v>
      </c>
      <c r="F1910" s="16" t="s">
        <v>1046</v>
      </c>
      <c r="G1910" s="16" t="s">
        <v>12</v>
      </c>
      <c r="H1910" s="18"/>
    </row>
    <row r="1911">
      <c r="A1911" s="14">
        <v>45379.0</v>
      </c>
      <c r="B1911" s="15" t="s">
        <v>7538</v>
      </c>
      <c r="C1911" s="17" t="s">
        <v>7539</v>
      </c>
      <c r="D1911" s="16" t="s">
        <v>4644</v>
      </c>
      <c r="E1911" s="16" t="s">
        <v>2481</v>
      </c>
      <c r="F1911" s="16" t="s">
        <v>530</v>
      </c>
      <c r="G1911" s="16" t="s">
        <v>12</v>
      </c>
      <c r="H1911" s="18"/>
    </row>
    <row r="1912">
      <c r="A1912" s="14">
        <v>45379.0</v>
      </c>
      <c r="B1912" s="15" t="s">
        <v>7538</v>
      </c>
      <c r="C1912" s="17" t="s">
        <v>7539</v>
      </c>
      <c r="D1912" s="16" t="s">
        <v>4644</v>
      </c>
      <c r="E1912" s="16" t="s">
        <v>7540</v>
      </c>
      <c r="F1912" s="16" t="s">
        <v>11</v>
      </c>
      <c r="G1912" s="16" t="s">
        <v>12</v>
      </c>
      <c r="H1912" s="18"/>
    </row>
    <row r="1913">
      <c r="A1913" s="14">
        <v>45379.0</v>
      </c>
      <c r="B1913" s="15" t="s">
        <v>7541</v>
      </c>
      <c r="C1913" s="17" t="s">
        <v>7542</v>
      </c>
      <c r="D1913" s="16" t="s">
        <v>5956</v>
      </c>
      <c r="E1913" s="16" t="s">
        <v>7330</v>
      </c>
      <c r="F1913" s="16" t="s">
        <v>133</v>
      </c>
      <c r="G1913" s="16" t="s">
        <v>12</v>
      </c>
      <c r="H1913" s="18"/>
    </row>
    <row r="1914">
      <c r="A1914" s="14">
        <v>45379.0</v>
      </c>
      <c r="B1914" s="15" t="s">
        <v>7543</v>
      </c>
      <c r="C1914" s="17" t="s">
        <v>7544</v>
      </c>
      <c r="D1914" s="16" t="s">
        <v>5208</v>
      </c>
      <c r="E1914" s="16" t="s">
        <v>7545</v>
      </c>
      <c r="F1914" s="16" t="s">
        <v>67</v>
      </c>
      <c r="G1914" s="16" t="s">
        <v>12</v>
      </c>
      <c r="H1914" s="18"/>
    </row>
    <row r="1915">
      <c r="A1915" s="14">
        <v>45379.0</v>
      </c>
      <c r="B1915" s="15" t="s">
        <v>7543</v>
      </c>
      <c r="C1915" s="17" t="s">
        <v>7544</v>
      </c>
      <c r="D1915" s="16" t="s">
        <v>5208</v>
      </c>
      <c r="E1915" s="16" t="s">
        <v>1900</v>
      </c>
      <c r="F1915" s="16" t="s">
        <v>4126</v>
      </c>
      <c r="G1915" s="16" t="s">
        <v>12</v>
      </c>
      <c r="H1915" s="18"/>
    </row>
    <row r="1916">
      <c r="A1916" s="14">
        <v>45379.0</v>
      </c>
      <c r="B1916" s="15" t="s">
        <v>7546</v>
      </c>
      <c r="C1916" s="17" t="s">
        <v>7547</v>
      </c>
      <c r="D1916" s="16" t="s">
        <v>5805</v>
      </c>
      <c r="E1916" s="16" t="s">
        <v>7548</v>
      </c>
      <c r="F1916" s="16" t="s">
        <v>1046</v>
      </c>
      <c r="G1916" s="16" t="s">
        <v>12</v>
      </c>
      <c r="H1916" s="18"/>
    </row>
    <row r="1917">
      <c r="A1917" s="14">
        <v>45379.0</v>
      </c>
      <c r="B1917" s="15" t="s">
        <v>7546</v>
      </c>
      <c r="C1917" s="17" t="s">
        <v>7547</v>
      </c>
      <c r="D1917" s="16" t="s">
        <v>5805</v>
      </c>
      <c r="E1917" s="16" t="s">
        <v>465</v>
      </c>
      <c r="F1917" s="16" t="s">
        <v>1944</v>
      </c>
      <c r="G1917" s="16" t="s">
        <v>12</v>
      </c>
      <c r="H1917" s="18"/>
    </row>
    <row r="1918">
      <c r="A1918" s="14">
        <v>45379.0</v>
      </c>
      <c r="B1918" s="15" t="s">
        <v>7546</v>
      </c>
      <c r="C1918" s="17" t="s">
        <v>7547</v>
      </c>
      <c r="D1918" s="16" t="s">
        <v>5805</v>
      </c>
      <c r="E1918" s="16" t="s">
        <v>7549</v>
      </c>
      <c r="F1918" s="16" t="s">
        <v>31</v>
      </c>
      <c r="G1918" s="16" t="s">
        <v>12</v>
      </c>
      <c r="H1918" s="18"/>
    </row>
    <row r="1919">
      <c r="A1919" s="14">
        <v>45379.0</v>
      </c>
      <c r="B1919" s="15" t="s">
        <v>7550</v>
      </c>
      <c r="C1919" s="17" t="s">
        <v>7551</v>
      </c>
      <c r="D1919" s="16" t="s">
        <v>6401</v>
      </c>
      <c r="E1919" s="16" t="s">
        <v>385</v>
      </c>
      <c r="F1919" s="16" t="s">
        <v>63</v>
      </c>
      <c r="G1919" s="16" t="s">
        <v>12</v>
      </c>
      <c r="H1919" s="18"/>
    </row>
    <row r="1920">
      <c r="A1920" s="14">
        <v>45379.0</v>
      </c>
      <c r="B1920" s="15" t="s">
        <v>7552</v>
      </c>
      <c r="C1920" s="17" t="s">
        <v>7553</v>
      </c>
      <c r="D1920" s="16" t="s">
        <v>6397</v>
      </c>
      <c r="E1920" s="16" t="s">
        <v>47</v>
      </c>
      <c r="F1920" s="16" t="s">
        <v>1118</v>
      </c>
      <c r="G1920" s="16" t="s">
        <v>84</v>
      </c>
      <c r="H1920" s="18"/>
    </row>
    <row r="1921">
      <c r="A1921" s="14">
        <v>45379.0</v>
      </c>
      <c r="B1921" s="15" t="s">
        <v>7552</v>
      </c>
      <c r="C1921" s="17" t="s">
        <v>7553</v>
      </c>
      <c r="D1921" s="16" t="s">
        <v>6397</v>
      </c>
      <c r="E1921" s="16" t="s">
        <v>4224</v>
      </c>
      <c r="F1921" s="16" t="s">
        <v>5628</v>
      </c>
      <c r="G1921" s="16" t="s">
        <v>84</v>
      </c>
      <c r="H1921" s="18"/>
    </row>
    <row r="1922">
      <c r="A1922" s="14">
        <v>45379.0</v>
      </c>
      <c r="B1922" s="15" t="s">
        <v>7554</v>
      </c>
      <c r="C1922" s="17" t="s">
        <v>7555</v>
      </c>
      <c r="D1922" s="16" t="s">
        <v>825</v>
      </c>
      <c r="E1922" s="18"/>
      <c r="F1922" s="16" t="s">
        <v>6033</v>
      </c>
      <c r="G1922" s="16" t="s">
        <v>84</v>
      </c>
      <c r="H1922" s="16" t="s">
        <v>2226</v>
      </c>
    </row>
    <row r="1923">
      <c r="A1923" s="14">
        <v>45379.0</v>
      </c>
      <c r="B1923" s="15" t="s">
        <v>7554</v>
      </c>
      <c r="C1923" s="17" t="s">
        <v>7555</v>
      </c>
      <c r="D1923" s="16" t="s">
        <v>825</v>
      </c>
      <c r="E1923" s="16" t="s">
        <v>46</v>
      </c>
      <c r="F1923" s="16" t="s">
        <v>457</v>
      </c>
      <c r="G1923" s="16" t="s">
        <v>84</v>
      </c>
      <c r="H1923" s="18"/>
    </row>
    <row r="1924">
      <c r="A1924" s="14">
        <v>45379.0</v>
      </c>
      <c r="B1924" s="15" t="s">
        <v>7554</v>
      </c>
      <c r="C1924" s="17" t="s">
        <v>7555</v>
      </c>
      <c r="D1924" s="16" t="s">
        <v>825</v>
      </c>
      <c r="E1924" s="16" t="s">
        <v>135</v>
      </c>
      <c r="F1924" s="16" t="s">
        <v>5813</v>
      </c>
      <c r="G1924" s="16" t="s">
        <v>84</v>
      </c>
      <c r="H1924" s="18"/>
    </row>
    <row r="1925">
      <c r="A1925" s="14">
        <v>45379.0</v>
      </c>
      <c r="B1925" s="15" t="s">
        <v>7556</v>
      </c>
      <c r="C1925" s="17" t="s">
        <v>7557</v>
      </c>
      <c r="D1925" s="16" t="s">
        <v>4223</v>
      </c>
      <c r="E1925" s="18"/>
      <c r="F1925" s="16" t="s">
        <v>7558</v>
      </c>
      <c r="G1925" s="16" t="s">
        <v>12</v>
      </c>
      <c r="H1925" s="16" t="s">
        <v>2226</v>
      </c>
    </row>
    <row r="1926">
      <c r="A1926" s="14">
        <v>45379.0</v>
      </c>
      <c r="B1926" s="15" t="s">
        <v>7559</v>
      </c>
      <c r="C1926" s="17" t="s">
        <v>7560</v>
      </c>
      <c r="D1926" s="16" t="s">
        <v>4251</v>
      </c>
      <c r="E1926" s="16" t="s">
        <v>338</v>
      </c>
      <c r="F1926" s="16" t="s">
        <v>134</v>
      </c>
      <c r="G1926" s="16" t="s">
        <v>12</v>
      </c>
      <c r="H1926" s="18"/>
    </row>
    <row r="1927">
      <c r="A1927" s="14">
        <v>45379.0</v>
      </c>
      <c r="B1927" s="15" t="s">
        <v>7559</v>
      </c>
      <c r="C1927" s="17" t="s">
        <v>7560</v>
      </c>
      <c r="D1927" s="16" t="s">
        <v>5477</v>
      </c>
      <c r="E1927" s="16" t="s">
        <v>44</v>
      </c>
      <c r="F1927" s="16" t="s">
        <v>6191</v>
      </c>
      <c r="G1927" s="16" t="s">
        <v>12</v>
      </c>
      <c r="H1927" s="18"/>
    </row>
    <row r="1928">
      <c r="A1928" s="14">
        <v>45379.0</v>
      </c>
      <c r="B1928" s="15" t="s">
        <v>7561</v>
      </c>
      <c r="C1928" s="17" t="s">
        <v>7562</v>
      </c>
      <c r="D1928" s="16" t="s">
        <v>7427</v>
      </c>
      <c r="E1928" s="16" t="s">
        <v>47</v>
      </c>
      <c r="F1928" s="16" t="s">
        <v>133</v>
      </c>
      <c r="G1928" s="16" t="s">
        <v>12</v>
      </c>
      <c r="H1928" s="18"/>
    </row>
    <row r="1929">
      <c r="A1929" s="14">
        <v>45379.0</v>
      </c>
      <c r="B1929" s="15" t="s">
        <v>7563</v>
      </c>
      <c r="C1929" s="17" t="s">
        <v>7564</v>
      </c>
      <c r="D1929" s="16" t="s">
        <v>7565</v>
      </c>
      <c r="E1929" s="18"/>
      <c r="F1929" s="16" t="s">
        <v>7566</v>
      </c>
      <c r="G1929" s="16" t="s">
        <v>12</v>
      </c>
      <c r="H1929" s="16" t="s">
        <v>44</v>
      </c>
    </row>
    <row r="1930">
      <c r="A1930" s="14">
        <v>45380.0</v>
      </c>
      <c r="B1930" s="15" t="s">
        <v>7567</v>
      </c>
      <c r="C1930" s="17" t="s">
        <v>7568</v>
      </c>
      <c r="D1930" s="16" t="s">
        <v>817</v>
      </c>
      <c r="E1930" s="16" t="s">
        <v>465</v>
      </c>
      <c r="F1930" s="16" t="s">
        <v>386</v>
      </c>
      <c r="G1930" s="16" t="s">
        <v>12</v>
      </c>
      <c r="H1930" s="18"/>
    </row>
    <row r="1931">
      <c r="A1931" s="14">
        <v>45380.0</v>
      </c>
      <c r="B1931" s="15" t="s">
        <v>7567</v>
      </c>
      <c r="C1931" s="17" t="s">
        <v>7568</v>
      </c>
      <c r="D1931" s="16" t="s">
        <v>770</v>
      </c>
      <c r="E1931" s="16" t="s">
        <v>465</v>
      </c>
      <c r="F1931" s="16" t="s">
        <v>386</v>
      </c>
      <c r="G1931" s="16" t="s">
        <v>12</v>
      </c>
      <c r="H1931" s="18"/>
    </row>
    <row r="1932">
      <c r="A1932" s="14">
        <v>45380.0</v>
      </c>
      <c r="B1932" s="15" t="s">
        <v>7569</v>
      </c>
      <c r="C1932" s="17" t="s">
        <v>7570</v>
      </c>
      <c r="D1932" s="16" t="s">
        <v>4569</v>
      </c>
      <c r="E1932" s="16" t="s">
        <v>7571</v>
      </c>
      <c r="F1932" s="16" t="s">
        <v>2394</v>
      </c>
      <c r="G1932" s="16" t="s">
        <v>12</v>
      </c>
      <c r="H1932" s="18"/>
    </row>
    <row r="1933">
      <c r="A1933" s="14">
        <v>45380.0</v>
      </c>
      <c r="B1933" s="15" t="s">
        <v>7572</v>
      </c>
      <c r="C1933" s="17" t="s">
        <v>7573</v>
      </c>
      <c r="D1933" s="16" t="s">
        <v>7574</v>
      </c>
      <c r="E1933" s="16" t="s">
        <v>1396</v>
      </c>
      <c r="F1933" s="16" t="s">
        <v>6024</v>
      </c>
      <c r="G1933" s="16" t="s">
        <v>12</v>
      </c>
      <c r="H1933" s="18"/>
    </row>
    <row r="1934">
      <c r="A1934" s="14">
        <v>45380.0</v>
      </c>
      <c r="B1934" s="15" t="s">
        <v>7575</v>
      </c>
      <c r="C1934" s="17" t="s">
        <v>7576</v>
      </c>
      <c r="D1934" s="16" t="s">
        <v>4214</v>
      </c>
      <c r="E1934" s="16" t="s">
        <v>4945</v>
      </c>
      <c r="F1934" s="16" t="s">
        <v>7577</v>
      </c>
      <c r="G1934" s="16" t="s">
        <v>12</v>
      </c>
      <c r="H1934" s="18"/>
    </row>
    <row r="1935">
      <c r="A1935" s="14">
        <v>45380.0</v>
      </c>
      <c r="B1935" s="15" t="s">
        <v>7578</v>
      </c>
      <c r="C1935" s="17" t="s">
        <v>7579</v>
      </c>
      <c r="D1935" s="16" t="s">
        <v>6824</v>
      </c>
      <c r="E1935" s="18"/>
      <c r="F1935" s="16" t="s">
        <v>4930</v>
      </c>
      <c r="G1935" s="16" t="s">
        <v>12</v>
      </c>
      <c r="H1935" s="16" t="s">
        <v>1090</v>
      </c>
    </row>
    <row r="1936">
      <c r="A1936" s="14">
        <v>45380.0</v>
      </c>
      <c r="B1936" s="15" t="s">
        <v>7580</v>
      </c>
      <c r="C1936" s="17" t="s">
        <v>7581</v>
      </c>
      <c r="D1936" s="16" t="s">
        <v>7582</v>
      </c>
      <c r="E1936" s="16" t="s">
        <v>426</v>
      </c>
      <c r="F1936" s="16" t="s">
        <v>7583</v>
      </c>
      <c r="G1936" s="16" t="s">
        <v>12</v>
      </c>
      <c r="H1936" s="18"/>
    </row>
    <row r="1937">
      <c r="A1937" s="14">
        <v>45380.0</v>
      </c>
      <c r="B1937" s="15" t="s">
        <v>7580</v>
      </c>
      <c r="C1937" s="17" t="s">
        <v>7581</v>
      </c>
      <c r="D1937" s="16" t="s">
        <v>7582</v>
      </c>
      <c r="E1937" s="16" t="s">
        <v>4215</v>
      </c>
      <c r="F1937" s="16" t="s">
        <v>1046</v>
      </c>
      <c r="G1937" s="16" t="s">
        <v>12</v>
      </c>
      <c r="H1937" s="18"/>
    </row>
    <row r="1938">
      <c r="A1938" s="14">
        <v>45380.0</v>
      </c>
      <c r="B1938" s="15" t="s">
        <v>7584</v>
      </c>
      <c r="C1938" s="17" t="s">
        <v>7585</v>
      </c>
      <c r="D1938" s="16" t="s">
        <v>1910</v>
      </c>
      <c r="E1938" s="16" t="s">
        <v>1090</v>
      </c>
      <c r="F1938" s="16" t="s">
        <v>6733</v>
      </c>
      <c r="G1938" s="16" t="s">
        <v>12</v>
      </c>
      <c r="H1938" s="18"/>
    </row>
    <row r="1939">
      <c r="A1939" s="14">
        <v>45380.0</v>
      </c>
      <c r="B1939" s="15" t="s">
        <v>7584</v>
      </c>
      <c r="C1939" s="17" t="s">
        <v>7585</v>
      </c>
      <c r="D1939" s="16" t="s">
        <v>1910</v>
      </c>
      <c r="E1939" s="16" t="s">
        <v>5075</v>
      </c>
      <c r="F1939" s="16" t="s">
        <v>5440</v>
      </c>
      <c r="G1939" s="16" t="s">
        <v>12</v>
      </c>
      <c r="H1939" s="18"/>
    </row>
    <row r="1940">
      <c r="A1940" s="14">
        <v>45380.0</v>
      </c>
      <c r="B1940" s="15" t="s">
        <v>7586</v>
      </c>
      <c r="C1940" s="17" t="s">
        <v>7587</v>
      </c>
      <c r="D1940" s="16" t="s">
        <v>4541</v>
      </c>
      <c r="E1940" s="16" t="s">
        <v>135</v>
      </c>
      <c r="F1940" s="16" t="s">
        <v>164</v>
      </c>
      <c r="G1940" s="16" t="s">
        <v>12</v>
      </c>
      <c r="H1940" s="18"/>
    </row>
    <row r="1941">
      <c r="A1941" s="14">
        <v>45380.0</v>
      </c>
      <c r="B1941" s="15" t="s">
        <v>7586</v>
      </c>
      <c r="C1941" s="17" t="s">
        <v>7587</v>
      </c>
      <c r="D1941" s="16" t="s">
        <v>7588</v>
      </c>
      <c r="E1941" s="16" t="s">
        <v>135</v>
      </c>
      <c r="F1941" s="16" t="s">
        <v>164</v>
      </c>
      <c r="G1941" s="16" t="s">
        <v>12</v>
      </c>
      <c r="H1941" s="18"/>
    </row>
    <row r="1942">
      <c r="A1942" s="14">
        <v>45380.0</v>
      </c>
      <c r="B1942" s="15" t="s">
        <v>7589</v>
      </c>
      <c r="C1942" s="17" t="s">
        <v>7590</v>
      </c>
      <c r="D1942" s="16" t="s">
        <v>5944</v>
      </c>
      <c r="E1942" s="16" t="s">
        <v>4159</v>
      </c>
      <c r="F1942" s="16" t="s">
        <v>4425</v>
      </c>
      <c r="G1942" s="16" t="s">
        <v>12</v>
      </c>
      <c r="H1942" s="18"/>
    </row>
    <row r="1943">
      <c r="A1943" s="14">
        <v>45380.0</v>
      </c>
      <c r="B1943" s="15" t="s">
        <v>7589</v>
      </c>
      <c r="C1943" s="17" t="s">
        <v>7590</v>
      </c>
      <c r="D1943" s="16" t="s">
        <v>5944</v>
      </c>
      <c r="E1943" s="16" t="s">
        <v>338</v>
      </c>
      <c r="F1943" s="16" t="s">
        <v>133</v>
      </c>
      <c r="G1943" s="16" t="s">
        <v>12</v>
      </c>
      <c r="H1943" s="18"/>
    </row>
    <row r="1944">
      <c r="A1944" s="14">
        <v>45380.0</v>
      </c>
      <c r="B1944" s="15" t="s">
        <v>7589</v>
      </c>
      <c r="C1944" s="17" t="s">
        <v>7590</v>
      </c>
      <c r="D1944" s="16" t="s">
        <v>5944</v>
      </c>
      <c r="E1944" s="16" t="s">
        <v>465</v>
      </c>
      <c r="F1944" s="16" t="s">
        <v>386</v>
      </c>
      <c r="G1944" s="16" t="s">
        <v>12</v>
      </c>
      <c r="H1944" s="18"/>
    </row>
    <row r="1945">
      <c r="A1945" s="14">
        <v>45380.0</v>
      </c>
      <c r="B1945" s="15" t="s">
        <v>7589</v>
      </c>
      <c r="C1945" s="17" t="s">
        <v>7590</v>
      </c>
      <c r="D1945" s="16" t="s">
        <v>5944</v>
      </c>
      <c r="E1945" s="16" t="s">
        <v>6360</v>
      </c>
      <c r="F1945" s="16" t="s">
        <v>67</v>
      </c>
      <c r="G1945" s="16" t="s">
        <v>12</v>
      </c>
      <c r="H1945" s="18"/>
    </row>
    <row r="1946">
      <c r="A1946" s="14">
        <v>45380.0</v>
      </c>
      <c r="B1946" s="15" t="s">
        <v>7591</v>
      </c>
      <c r="C1946" s="17" t="s">
        <v>7592</v>
      </c>
      <c r="D1946" s="16" t="s">
        <v>3999</v>
      </c>
      <c r="E1946" s="16" t="s">
        <v>7593</v>
      </c>
      <c r="F1946" s="16" t="s">
        <v>4198</v>
      </c>
      <c r="G1946" s="16" t="s">
        <v>12</v>
      </c>
      <c r="H1946" s="18"/>
    </row>
    <row r="1947">
      <c r="A1947" s="14">
        <v>45380.0</v>
      </c>
      <c r="B1947" s="15" t="s">
        <v>7591</v>
      </c>
      <c r="C1947" s="17" t="s">
        <v>7592</v>
      </c>
      <c r="D1947" s="16" t="s">
        <v>3999</v>
      </c>
      <c r="E1947" s="16" t="s">
        <v>1428</v>
      </c>
      <c r="F1947" s="16" t="s">
        <v>134</v>
      </c>
      <c r="G1947" s="16" t="s">
        <v>12</v>
      </c>
      <c r="H1947" s="18"/>
    </row>
    <row r="1948">
      <c r="A1948" s="14">
        <v>45380.0</v>
      </c>
      <c r="B1948" s="15" t="s">
        <v>7591</v>
      </c>
      <c r="C1948" s="17" t="s">
        <v>7592</v>
      </c>
      <c r="D1948" s="16" t="s">
        <v>3999</v>
      </c>
      <c r="E1948" s="16" t="s">
        <v>135</v>
      </c>
      <c r="F1948" s="16" t="s">
        <v>530</v>
      </c>
      <c r="G1948" s="16" t="s">
        <v>12</v>
      </c>
      <c r="H1948" s="18"/>
    </row>
    <row r="1949">
      <c r="A1949" s="14">
        <v>45380.0</v>
      </c>
      <c r="B1949" s="15" t="s">
        <v>7594</v>
      </c>
      <c r="C1949" s="17" t="s">
        <v>7595</v>
      </c>
      <c r="D1949" s="16" t="s">
        <v>1911</v>
      </c>
      <c r="E1949" s="18"/>
      <c r="F1949" s="16" t="s">
        <v>4576</v>
      </c>
      <c r="G1949" s="16" t="s">
        <v>12</v>
      </c>
      <c r="H1949" s="16" t="s">
        <v>2226</v>
      </c>
    </row>
    <row r="1950">
      <c r="A1950" s="14">
        <v>45380.0</v>
      </c>
      <c r="B1950" s="15" t="s">
        <v>7596</v>
      </c>
      <c r="C1950" s="17" t="s">
        <v>7597</v>
      </c>
      <c r="D1950" s="16" t="s">
        <v>7185</v>
      </c>
      <c r="E1950" s="16" t="s">
        <v>47</v>
      </c>
      <c r="F1950" s="16" t="s">
        <v>67</v>
      </c>
      <c r="G1950" s="16" t="s">
        <v>12</v>
      </c>
      <c r="H1950" s="18"/>
    </row>
    <row r="1951">
      <c r="A1951" s="14">
        <v>45380.0</v>
      </c>
      <c r="B1951" s="15" t="s">
        <v>7598</v>
      </c>
      <c r="C1951" s="17" t="s">
        <v>7599</v>
      </c>
      <c r="D1951" s="16" t="s">
        <v>167</v>
      </c>
      <c r="E1951" s="16" t="s">
        <v>4979</v>
      </c>
      <c r="F1951" s="16" t="s">
        <v>7600</v>
      </c>
      <c r="G1951" s="16" t="s">
        <v>12</v>
      </c>
      <c r="H1951" s="18"/>
    </row>
    <row r="1952">
      <c r="A1952" s="14">
        <v>45380.0</v>
      </c>
      <c r="B1952" s="15" t="s">
        <v>7598</v>
      </c>
      <c r="C1952" s="17" t="s">
        <v>7599</v>
      </c>
      <c r="D1952" s="16" t="s">
        <v>167</v>
      </c>
      <c r="E1952" s="16" t="s">
        <v>7162</v>
      </c>
      <c r="F1952" s="16" t="s">
        <v>7601</v>
      </c>
      <c r="G1952" s="16" t="s">
        <v>12</v>
      </c>
      <c r="H1952" s="18"/>
    </row>
    <row r="1953">
      <c r="A1953" s="14">
        <v>45380.0</v>
      </c>
      <c r="B1953" s="15" t="s">
        <v>7602</v>
      </c>
      <c r="C1953" s="17" t="s">
        <v>7603</v>
      </c>
      <c r="D1953" s="16" t="s">
        <v>7604</v>
      </c>
      <c r="E1953" s="16" t="s">
        <v>85</v>
      </c>
      <c r="F1953" s="16" t="s">
        <v>6881</v>
      </c>
      <c r="G1953" s="16" t="s">
        <v>12</v>
      </c>
      <c r="H1953" s="18"/>
    </row>
    <row r="1954">
      <c r="A1954" s="14">
        <v>45380.0</v>
      </c>
      <c r="B1954" s="15" t="s">
        <v>7605</v>
      </c>
      <c r="C1954" s="17" t="s">
        <v>7606</v>
      </c>
      <c r="D1954" s="16" t="s">
        <v>7607</v>
      </c>
      <c r="E1954" s="16" t="s">
        <v>338</v>
      </c>
      <c r="F1954" s="16" t="s">
        <v>3306</v>
      </c>
      <c r="G1954" s="16" t="s">
        <v>12</v>
      </c>
      <c r="H1954" s="18"/>
    </row>
    <row r="1955">
      <c r="A1955" s="14">
        <v>45380.0</v>
      </c>
      <c r="B1955" s="15" t="s">
        <v>7605</v>
      </c>
      <c r="C1955" s="17" t="s">
        <v>7606</v>
      </c>
      <c r="D1955" s="16" t="s">
        <v>7607</v>
      </c>
      <c r="E1955" s="16" t="s">
        <v>4133</v>
      </c>
      <c r="F1955" s="16" t="s">
        <v>5247</v>
      </c>
      <c r="G1955" s="16" t="s">
        <v>12</v>
      </c>
      <c r="H1955" s="18"/>
    </row>
    <row r="1956">
      <c r="A1956" s="14">
        <v>45380.0</v>
      </c>
      <c r="B1956" s="15" t="s">
        <v>7605</v>
      </c>
      <c r="C1956" s="17" t="s">
        <v>7606</v>
      </c>
      <c r="D1956" s="16" t="s">
        <v>7607</v>
      </c>
      <c r="E1956" s="16" t="s">
        <v>4215</v>
      </c>
      <c r="F1956" s="16" t="s">
        <v>63</v>
      </c>
      <c r="G1956" s="16" t="s">
        <v>12</v>
      </c>
      <c r="H1956" s="18"/>
    </row>
    <row r="1957">
      <c r="A1957" s="14">
        <v>45380.0</v>
      </c>
      <c r="B1957" s="15" t="s">
        <v>7608</v>
      </c>
      <c r="C1957" s="17" t="s">
        <v>7609</v>
      </c>
      <c r="D1957" s="16" t="s">
        <v>1911</v>
      </c>
      <c r="E1957" s="18"/>
      <c r="F1957" s="16" t="s">
        <v>7610</v>
      </c>
      <c r="G1957" s="16" t="s">
        <v>12</v>
      </c>
      <c r="H1957" s="16" t="s">
        <v>44</v>
      </c>
    </row>
    <row r="1958">
      <c r="A1958" s="14">
        <v>45380.0</v>
      </c>
      <c r="B1958" s="15" t="s">
        <v>7608</v>
      </c>
      <c r="C1958" s="17" t="s">
        <v>7609</v>
      </c>
      <c r="D1958" s="16" t="s">
        <v>1911</v>
      </c>
      <c r="E1958" s="16" t="s">
        <v>279</v>
      </c>
      <c r="F1958" s="16" t="s">
        <v>191</v>
      </c>
      <c r="G1958" s="16" t="s">
        <v>17</v>
      </c>
      <c r="H1958" s="18"/>
    </row>
    <row r="1959">
      <c r="A1959" s="14">
        <v>45380.0</v>
      </c>
      <c r="B1959" s="15" t="s">
        <v>7611</v>
      </c>
      <c r="C1959" s="17" t="s">
        <v>7612</v>
      </c>
      <c r="D1959" s="16" t="s">
        <v>168</v>
      </c>
      <c r="E1959" s="16" t="s">
        <v>47</v>
      </c>
      <c r="F1959" s="16" t="s">
        <v>1097</v>
      </c>
      <c r="G1959" s="16" t="s">
        <v>12</v>
      </c>
      <c r="H1959" s="18"/>
    </row>
    <row r="1960">
      <c r="A1960" s="14">
        <v>45380.0</v>
      </c>
      <c r="B1960" s="15" t="s">
        <v>7613</v>
      </c>
      <c r="C1960" s="17" t="s">
        <v>7614</v>
      </c>
      <c r="D1960" s="16" t="s">
        <v>1911</v>
      </c>
      <c r="E1960" s="16" t="s">
        <v>47</v>
      </c>
      <c r="F1960" s="16" t="s">
        <v>7615</v>
      </c>
      <c r="G1960" s="16" t="s">
        <v>12</v>
      </c>
      <c r="H1960" s="18"/>
    </row>
    <row r="1961">
      <c r="A1961" s="14">
        <v>45380.0</v>
      </c>
      <c r="B1961" s="15" t="s">
        <v>7616</v>
      </c>
      <c r="C1961" s="17" t="s">
        <v>7617</v>
      </c>
      <c r="D1961" s="16" t="s">
        <v>4091</v>
      </c>
      <c r="E1961" s="16" t="s">
        <v>3015</v>
      </c>
      <c r="F1961" s="16" t="s">
        <v>1296</v>
      </c>
      <c r="G1961" s="16" t="s">
        <v>12</v>
      </c>
      <c r="H1961" s="18"/>
    </row>
    <row r="1962">
      <c r="A1962" s="14">
        <v>45382.0</v>
      </c>
      <c r="B1962" s="15" t="s">
        <v>7618</v>
      </c>
      <c r="C1962" s="17" t="s">
        <v>7619</v>
      </c>
      <c r="D1962" s="16" t="s">
        <v>3276</v>
      </c>
      <c r="E1962" s="16" t="s">
        <v>47</v>
      </c>
      <c r="F1962" s="16" t="s">
        <v>133</v>
      </c>
      <c r="G1962" s="16" t="s">
        <v>12</v>
      </c>
      <c r="H1962" s="18"/>
    </row>
    <row r="1963">
      <c r="A1963" s="14">
        <v>45382.0</v>
      </c>
      <c r="B1963" s="15" t="s">
        <v>7618</v>
      </c>
      <c r="C1963" s="17" t="s">
        <v>7619</v>
      </c>
      <c r="D1963" s="16" t="s">
        <v>3276</v>
      </c>
      <c r="E1963" s="16" t="s">
        <v>7620</v>
      </c>
      <c r="F1963" s="16" t="s">
        <v>3995</v>
      </c>
      <c r="G1963" s="16" t="s">
        <v>12</v>
      </c>
      <c r="H1963" s="18"/>
    </row>
    <row r="1964">
      <c r="A1964" s="14">
        <v>45382.0</v>
      </c>
      <c r="B1964" s="15" t="s">
        <v>7621</v>
      </c>
      <c r="C1964" s="17" t="s">
        <v>7622</v>
      </c>
      <c r="D1964" s="16" t="s">
        <v>4420</v>
      </c>
      <c r="E1964" s="16" t="s">
        <v>2538</v>
      </c>
      <c r="F1964" s="16" t="s">
        <v>37</v>
      </c>
      <c r="G1964" s="16" t="s">
        <v>12</v>
      </c>
      <c r="H1964" s="18"/>
    </row>
    <row r="1965">
      <c r="A1965" s="14">
        <v>45382.0</v>
      </c>
      <c r="B1965" s="15" t="s">
        <v>7621</v>
      </c>
      <c r="C1965" s="17" t="s">
        <v>7622</v>
      </c>
      <c r="D1965" s="16" t="s">
        <v>4420</v>
      </c>
      <c r="E1965" s="16" t="s">
        <v>4081</v>
      </c>
      <c r="F1965" s="16" t="s">
        <v>7623</v>
      </c>
      <c r="G1965" s="16" t="s">
        <v>12</v>
      </c>
      <c r="H1965" s="18"/>
    </row>
    <row r="1966">
      <c r="A1966" s="14">
        <v>45382.0</v>
      </c>
      <c r="B1966" s="15" t="s">
        <v>7624</v>
      </c>
      <c r="C1966" s="17" t="s">
        <v>7625</v>
      </c>
      <c r="D1966" s="16" t="s">
        <v>4046</v>
      </c>
      <c r="E1966" s="16" t="s">
        <v>3015</v>
      </c>
      <c r="F1966" s="16" t="s">
        <v>7626</v>
      </c>
      <c r="G1966" s="16" t="s">
        <v>12</v>
      </c>
      <c r="H1966" s="18"/>
    </row>
    <row r="1967">
      <c r="A1967" s="14">
        <v>45383.0</v>
      </c>
      <c r="B1967" s="15" t="s">
        <v>7627</v>
      </c>
      <c r="C1967" s="17" t="s">
        <v>7628</v>
      </c>
      <c r="D1967" s="16" t="s">
        <v>4154</v>
      </c>
      <c r="E1967" s="16" t="s">
        <v>7629</v>
      </c>
      <c r="F1967" s="16" t="s">
        <v>4126</v>
      </c>
      <c r="G1967" s="16" t="s">
        <v>12</v>
      </c>
      <c r="H1967" s="18"/>
    </row>
    <row r="1968">
      <c r="A1968" s="14">
        <v>45383.0</v>
      </c>
      <c r="B1968" s="15" t="s">
        <v>7630</v>
      </c>
      <c r="C1968" s="17" t="s">
        <v>7631</v>
      </c>
      <c r="D1968" s="16" t="s">
        <v>168</v>
      </c>
      <c r="E1968" s="16" t="s">
        <v>465</v>
      </c>
      <c r="F1968" s="16" t="s">
        <v>386</v>
      </c>
      <c r="G1968" s="16" t="s">
        <v>12</v>
      </c>
      <c r="H1968" s="18"/>
    </row>
    <row r="1969">
      <c r="A1969" s="14">
        <v>45383.0</v>
      </c>
      <c r="B1969" s="15" t="s">
        <v>7630</v>
      </c>
      <c r="C1969" s="17" t="s">
        <v>7631</v>
      </c>
      <c r="D1969" s="16" t="s">
        <v>168</v>
      </c>
      <c r="E1969" s="16" t="s">
        <v>7632</v>
      </c>
      <c r="F1969" s="16" t="s">
        <v>133</v>
      </c>
      <c r="G1969" s="16" t="s">
        <v>12</v>
      </c>
      <c r="H1969" s="18"/>
    </row>
    <row r="1970">
      <c r="A1970" s="14">
        <v>45383.0</v>
      </c>
      <c r="B1970" s="15" t="s">
        <v>7633</v>
      </c>
      <c r="C1970" s="17" t="s">
        <v>7634</v>
      </c>
      <c r="D1970" s="16" t="s">
        <v>897</v>
      </c>
      <c r="E1970" s="16" t="s">
        <v>5075</v>
      </c>
      <c r="F1970" s="16" t="s">
        <v>1781</v>
      </c>
      <c r="G1970" s="16" t="s">
        <v>12</v>
      </c>
      <c r="H1970" s="18"/>
    </row>
    <row r="1971">
      <c r="A1971" s="14">
        <v>45383.0</v>
      </c>
      <c r="B1971" s="15" t="s">
        <v>7635</v>
      </c>
      <c r="C1971" s="17" t="s">
        <v>7636</v>
      </c>
      <c r="D1971" s="16" t="s">
        <v>1591</v>
      </c>
      <c r="E1971" s="16" t="s">
        <v>959</v>
      </c>
      <c r="F1971" s="16" t="s">
        <v>300</v>
      </c>
      <c r="G1971" s="16" t="s">
        <v>12</v>
      </c>
      <c r="H1971" s="18"/>
    </row>
    <row r="1972">
      <c r="A1972" s="14">
        <v>45383.0</v>
      </c>
      <c r="B1972" s="15" t="s">
        <v>7637</v>
      </c>
      <c r="C1972" s="17" t="s">
        <v>7638</v>
      </c>
      <c r="D1972" s="16" t="s">
        <v>4080</v>
      </c>
      <c r="E1972" s="16" t="s">
        <v>7639</v>
      </c>
      <c r="F1972" s="16" t="s">
        <v>498</v>
      </c>
      <c r="G1972" s="16" t="s">
        <v>17</v>
      </c>
      <c r="H1972" s="18"/>
    </row>
    <row r="1973">
      <c r="A1973" s="14">
        <v>45383.0</v>
      </c>
      <c r="B1973" s="15" t="s">
        <v>7640</v>
      </c>
      <c r="C1973" s="17" t="s">
        <v>7641</v>
      </c>
      <c r="D1973" s="16" t="s">
        <v>844</v>
      </c>
      <c r="E1973" s="16" t="s">
        <v>7642</v>
      </c>
      <c r="F1973" s="16" t="s">
        <v>7643</v>
      </c>
      <c r="G1973" s="16" t="s">
        <v>12</v>
      </c>
      <c r="H1973" s="18"/>
    </row>
    <row r="1974">
      <c r="A1974" s="14">
        <v>45383.0</v>
      </c>
      <c r="B1974" s="15" t="s">
        <v>7644</v>
      </c>
      <c r="C1974" s="17" t="s">
        <v>7645</v>
      </c>
      <c r="D1974" s="16" t="s">
        <v>1570</v>
      </c>
      <c r="E1974" s="16" t="s">
        <v>7646</v>
      </c>
      <c r="F1974" s="16" t="s">
        <v>133</v>
      </c>
      <c r="G1974" s="16" t="s">
        <v>12</v>
      </c>
      <c r="H1974" s="18"/>
    </row>
    <row r="1975">
      <c r="A1975" s="14">
        <v>45383.0</v>
      </c>
      <c r="B1975" s="15" t="s">
        <v>7644</v>
      </c>
      <c r="C1975" s="17" t="s">
        <v>7645</v>
      </c>
      <c r="D1975" s="16" t="s">
        <v>1570</v>
      </c>
      <c r="E1975" s="16" t="s">
        <v>85</v>
      </c>
      <c r="F1975" s="16" t="s">
        <v>5021</v>
      </c>
      <c r="G1975" s="16" t="s">
        <v>12</v>
      </c>
      <c r="H1975" s="18"/>
    </row>
    <row r="1976">
      <c r="A1976" s="14">
        <v>45383.0</v>
      </c>
      <c r="B1976" s="15" t="s">
        <v>7647</v>
      </c>
      <c r="C1976" s="17" t="s">
        <v>7648</v>
      </c>
      <c r="D1976" s="16" t="s">
        <v>7649</v>
      </c>
      <c r="E1976" s="16" t="s">
        <v>7650</v>
      </c>
      <c r="F1976" s="16" t="s">
        <v>6112</v>
      </c>
      <c r="G1976" s="16" t="s">
        <v>12</v>
      </c>
      <c r="H1976" s="18"/>
    </row>
    <row r="1977">
      <c r="A1977" s="14">
        <v>45383.0</v>
      </c>
      <c r="B1977" s="15" t="s">
        <v>7651</v>
      </c>
      <c r="C1977" s="17" t="s">
        <v>7652</v>
      </c>
      <c r="D1977" s="16" t="s">
        <v>7653</v>
      </c>
      <c r="E1977" s="16" t="s">
        <v>7654</v>
      </c>
      <c r="F1977" s="16" t="s">
        <v>7655</v>
      </c>
      <c r="G1977" s="16" t="s">
        <v>12</v>
      </c>
      <c r="H1977" s="18"/>
    </row>
    <row r="1978">
      <c r="A1978" s="14">
        <v>45383.0</v>
      </c>
      <c r="B1978" s="15" t="s">
        <v>7656</v>
      </c>
      <c r="C1978" s="17" t="s">
        <v>7657</v>
      </c>
      <c r="D1978" s="16" t="s">
        <v>4461</v>
      </c>
      <c r="E1978" s="16" t="s">
        <v>4780</v>
      </c>
      <c r="F1978" s="16" t="s">
        <v>4001</v>
      </c>
      <c r="G1978" s="16" t="s">
        <v>12</v>
      </c>
      <c r="H1978" s="18"/>
    </row>
    <row r="1979">
      <c r="A1979" s="14">
        <v>45383.0</v>
      </c>
      <c r="B1979" s="15" t="s">
        <v>7658</v>
      </c>
      <c r="C1979" s="17" t="s">
        <v>7659</v>
      </c>
      <c r="D1979" s="16" t="s">
        <v>6824</v>
      </c>
      <c r="E1979" s="16" t="s">
        <v>141</v>
      </c>
      <c r="F1979" s="16" t="s">
        <v>7660</v>
      </c>
      <c r="G1979" s="16" t="s">
        <v>12</v>
      </c>
      <c r="H1979" s="18"/>
    </row>
    <row r="1980">
      <c r="A1980" s="14">
        <v>45383.0</v>
      </c>
      <c r="B1980" s="15" t="s">
        <v>7658</v>
      </c>
      <c r="C1980" s="17" t="s">
        <v>7659</v>
      </c>
      <c r="D1980" s="16" t="s">
        <v>6824</v>
      </c>
      <c r="E1980" s="16" t="s">
        <v>1427</v>
      </c>
      <c r="F1980" s="16" t="s">
        <v>524</v>
      </c>
      <c r="G1980" s="16" t="s">
        <v>12</v>
      </c>
      <c r="H1980" s="18"/>
    </row>
    <row r="1981">
      <c r="A1981" s="14">
        <v>45383.0</v>
      </c>
      <c r="B1981" s="15" t="s">
        <v>7661</v>
      </c>
      <c r="C1981" s="17" t="s">
        <v>7662</v>
      </c>
      <c r="D1981" s="21" t="b">
        <v>1</v>
      </c>
      <c r="E1981" s="16" t="s">
        <v>4047</v>
      </c>
      <c r="F1981" s="16" t="s">
        <v>1296</v>
      </c>
      <c r="G1981" s="16" t="s">
        <v>12</v>
      </c>
      <c r="H1981" s="18"/>
    </row>
    <row r="1982">
      <c r="A1982" s="14">
        <v>45383.0</v>
      </c>
      <c r="B1982" s="15" t="s">
        <v>7661</v>
      </c>
      <c r="C1982" s="17" t="s">
        <v>7662</v>
      </c>
      <c r="D1982" s="21" t="b">
        <v>1</v>
      </c>
      <c r="E1982" s="18"/>
      <c r="F1982" s="16" t="s">
        <v>428</v>
      </c>
      <c r="G1982" s="16" t="s">
        <v>12</v>
      </c>
      <c r="H1982" s="16" t="s">
        <v>2226</v>
      </c>
    </row>
    <row r="1983">
      <c r="A1983" s="14">
        <v>45383.0</v>
      </c>
      <c r="B1983" s="15" t="s">
        <v>7663</v>
      </c>
      <c r="C1983" s="17" t="s">
        <v>7664</v>
      </c>
      <c r="D1983" s="16" t="s">
        <v>765</v>
      </c>
      <c r="E1983" s="16" t="s">
        <v>4081</v>
      </c>
      <c r="F1983" s="16" t="s">
        <v>7665</v>
      </c>
      <c r="G1983" s="16" t="s">
        <v>84</v>
      </c>
      <c r="H1983" s="18"/>
    </row>
    <row r="1984">
      <c r="A1984" s="14">
        <v>45383.0</v>
      </c>
      <c r="B1984" s="15" t="s">
        <v>7663</v>
      </c>
      <c r="C1984" s="17" t="s">
        <v>7664</v>
      </c>
      <c r="D1984" s="16" t="s">
        <v>765</v>
      </c>
      <c r="E1984" s="16" t="s">
        <v>3015</v>
      </c>
      <c r="F1984" s="16" t="s">
        <v>1185</v>
      </c>
      <c r="G1984" s="16" t="s">
        <v>12</v>
      </c>
      <c r="H1984" s="18"/>
    </row>
    <row r="1985">
      <c r="A1985" s="14">
        <v>45383.0</v>
      </c>
      <c r="B1985" s="15" t="s">
        <v>7666</v>
      </c>
      <c r="C1985" s="17" t="s">
        <v>7667</v>
      </c>
      <c r="D1985" s="16" t="s">
        <v>4756</v>
      </c>
      <c r="E1985" s="16" t="s">
        <v>7668</v>
      </c>
      <c r="F1985" s="16" t="s">
        <v>7669</v>
      </c>
      <c r="G1985" s="16" t="s">
        <v>12</v>
      </c>
      <c r="H1985" s="18"/>
    </row>
    <row r="1986">
      <c r="A1986" s="14">
        <v>45383.0</v>
      </c>
      <c r="B1986" s="15" t="s">
        <v>7670</v>
      </c>
      <c r="C1986" s="17" t="s">
        <v>7671</v>
      </c>
      <c r="D1986" s="16" t="s">
        <v>7672</v>
      </c>
      <c r="E1986" s="16" t="s">
        <v>7673</v>
      </c>
      <c r="F1986" s="16" t="s">
        <v>1524</v>
      </c>
      <c r="G1986" s="16" t="s">
        <v>12</v>
      </c>
      <c r="H1986" s="18"/>
    </row>
    <row r="1987">
      <c r="A1987" s="14">
        <v>45383.0</v>
      </c>
      <c r="B1987" s="15" t="s">
        <v>7670</v>
      </c>
      <c r="C1987" s="17" t="s">
        <v>7671</v>
      </c>
      <c r="D1987" s="16" t="s">
        <v>7672</v>
      </c>
      <c r="E1987" s="16" t="s">
        <v>2481</v>
      </c>
      <c r="F1987" s="16" t="s">
        <v>70</v>
      </c>
      <c r="G1987" s="16" t="s">
        <v>12</v>
      </c>
      <c r="H1987" s="18"/>
    </row>
    <row r="1988">
      <c r="A1988" s="14">
        <v>45383.0</v>
      </c>
      <c r="B1988" s="15" t="s">
        <v>7674</v>
      </c>
      <c r="C1988" s="17" t="s">
        <v>7675</v>
      </c>
      <c r="D1988" s="16" t="s">
        <v>258</v>
      </c>
      <c r="E1988" s="16" t="s">
        <v>44</v>
      </c>
      <c r="F1988" s="16" t="s">
        <v>6130</v>
      </c>
      <c r="G1988" s="16" t="s">
        <v>12</v>
      </c>
      <c r="H1988" s="18"/>
    </row>
    <row r="1989">
      <c r="A1989" s="14">
        <v>45383.0</v>
      </c>
      <c r="B1989" s="15" t="s">
        <v>7674</v>
      </c>
      <c r="C1989" s="17" t="s">
        <v>7675</v>
      </c>
      <c r="D1989" s="16" t="s">
        <v>258</v>
      </c>
      <c r="E1989" s="16" t="s">
        <v>4051</v>
      </c>
      <c r="F1989" s="16" t="s">
        <v>6701</v>
      </c>
      <c r="G1989" s="16" t="s">
        <v>12</v>
      </c>
      <c r="H1989" s="18"/>
    </row>
    <row r="1990">
      <c r="A1990" s="14">
        <v>45383.0</v>
      </c>
      <c r="B1990" s="15" t="s">
        <v>7676</v>
      </c>
      <c r="C1990" s="17" t="s">
        <v>7677</v>
      </c>
      <c r="D1990" s="16" t="s">
        <v>804</v>
      </c>
      <c r="E1990" s="16" t="s">
        <v>1020</v>
      </c>
      <c r="F1990" s="16" t="s">
        <v>7678</v>
      </c>
      <c r="G1990" s="16" t="s">
        <v>84</v>
      </c>
      <c r="H1990" s="18"/>
    </row>
    <row r="1991">
      <c r="A1991" s="14">
        <v>45383.0</v>
      </c>
      <c r="B1991" s="15" t="s">
        <v>7676</v>
      </c>
      <c r="C1991" s="17" t="s">
        <v>7677</v>
      </c>
      <c r="D1991" s="16" t="s">
        <v>804</v>
      </c>
      <c r="E1991" s="16" t="s">
        <v>4233</v>
      </c>
      <c r="F1991" s="16" t="s">
        <v>7679</v>
      </c>
      <c r="G1991" s="16" t="s">
        <v>84</v>
      </c>
      <c r="H1991" s="18"/>
    </row>
    <row r="1992">
      <c r="A1992" s="14">
        <v>45383.0</v>
      </c>
      <c r="B1992" s="15" t="s">
        <v>7680</v>
      </c>
      <c r="C1992" s="17" t="s">
        <v>7681</v>
      </c>
      <c r="D1992" s="16" t="s">
        <v>770</v>
      </c>
      <c r="E1992" s="16" t="s">
        <v>5374</v>
      </c>
      <c r="F1992" s="16" t="s">
        <v>7682</v>
      </c>
      <c r="G1992" s="16" t="s">
        <v>12</v>
      </c>
      <c r="H1992" s="18"/>
    </row>
    <row r="1993">
      <c r="A1993" s="14">
        <v>45383.0</v>
      </c>
      <c r="B1993" s="15" t="s">
        <v>7680</v>
      </c>
      <c r="C1993" s="17" t="s">
        <v>7681</v>
      </c>
      <c r="D1993" s="16" t="s">
        <v>770</v>
      </c>
      <c r="E1993" s="16" t="s">
        <v>7683</v>
      </c>
      <c r="F1993" s="16" t="s">
        <v>5440</v>
      </c>
      <c r="G1993" s="16" t="s">
        <v>12</v>
      </c>
      <c r="H1993" s="18"/>
    </row>
    <row r="1994">
      <c r="A1994" s="14">
        <v>45384.0</v>
      </c>
      <c r="B1994" s="15" t="s">
        <v>7684</v>
      </c>
      <c r="C1994" s="17" t="s">
        <v>7685</v>
      </c>
      <c r="D1994" s="16" t="s">
        <v>6824</v>
      </c>
      <c r="E1994" s="18"/>
      <c r="F1994" s="16" t="s">
        <v>134</v>
      </c>
      <c r="G1994" s="16" t="s">
        <v>12</v>
      </c>
      <c r="H1994" s="16" t="s">
        <v>1427</v>
      </c>
    </row>
    <row r="1995">
      <c r="A1995" s="14">
        <v>45384.0</v>
      </c>
      <c r="B1995" s="15" t="s">
        <v>7684</v>
      </c>
      <c r="C1995" s="17" t="s">
        <v>7685</v>
      </c>
      <c r="D1995" s="16" t="s">
        <v>6824</v>
      </c>
      <c r="E1995" s="16" t="s">
        <v>1953</v>
      </c>
      <c r="F1995" s="16" t="s">
        <v>7686</v>
      </c>
      <c r="G1995" s="16" t="s">
        <v>12</v>
      </c>
      <c r="H1995" s="18"/>
    </row>
    <row r="1996">
      <c r="A1996" s="14">
        <v>45384.0</v>
      </c>
      <c r="B1996" s="15" t="s">
        <v>7687</v>
      </c>
      <c r="C1996" s="17" t="s">
        <v>7688</v>
      </c>
      <c r="D1996" s="16" t="s">
        <v>770</v>
      </c>
      <c r="E1996" s="16" t="s">
        <v>47</v>
      </c>
      <c r="F1996" s="16" t="s">
        <v>31</v>
      </c>
      <c r="G1996" s="16" t="s">
        <v>12</v>
      </c>
      <c r="H1996" s="18"/>
    </row>
    <row r="1997">
      <c r="A1997" s="14">
        <v>45384.0</v>
      </c>
      <c r="B1997" s="15" t="s">
        <v>7689</v>
      </c>
      <c r="C1997" s="17" t="s">
        <v>7690</v>
      </c>
      <c r="D1997" s="16" t="s">
        <v>4470</v>
      </c>
      <c r="E1997" s="16" t="s">
        <v>4859</v>
      </c>
      <c r="F1997" s="16" t="s">
        <v>35</v>
      </c>
      <c r="G1997" s="16" t="s">
        <v>12</v>
      </c>
      <c r="H1997" s="18"/>
    </row>
    <row r="1998">
      <c r="A1998" s="14">
        <v>45384.0</v>
      </c>
      <c r="B1998" s="15" t="s">
        <v>7691</v>
      </c>
      <c r="C1998" s="17" t="s">
        <v>7692</v>
      </c>
      <c r="D1998" s="16" t="s">
        <v>7104</v>
      </c>
      <c r="E1998" s="18"/>
      <c r="F1998" s="16" t="s">
        <v>7693</v>
      </c>
      <c r="G1998" s="16" t="s">
        <v>12</v>
      </c>
      <c r="H1998" s="16" t="s">
        <v>44</v>
      </c>
    </row>
    <row r="1999">
      <c r="A1999" s="14">
        <v>45384.0</v>
      </c>
      <c r="B1999" s="15" t="s">
        <v>7694</v>
      </c>
      <c r="C1999" s="17" t="s">
        <v>7695</v>
      </c>
      <c r="D1999" s="16" t="s">
        <v>4184</v>
      </c>
      <c r="E1999" s="16" t="s">
        <v>47</v>
      </c>
      <c r="F1999" s="16" t="s">
        <v>133</v>
      </c>
      <c r="G1999" s="16" t="s">
        <v>12</v>
      </c>
      <c r="H1999" s="18"/>
    </row>
    <row r="2000">
      <c r="A2000" s="14">
        <v>45384.0</v>
      </c>
      <c r="B2000" s="15" t="s">
        <v>7694</v>
      </c>
      <c r="C2000" s="17" t="s">
        <v>7695</v>
      </c>
      <c r="D2000" s="16" t="s">
        <v>4184</v>
      </c>
      <c r="E2000" s="16" t="s">
        <v>5181</v>
      </c>
      <c r="F2000" s="16" t="s">
        <v>70</v>
      </c>
      <c r="G2000" s="16" t="s">
        <v>12</v>
      </c>
      <c r="H2000" s="18"/>
    </row>
    <row r="2001">
      <c r="A2001" s="14">
        <v>45384.0</v>
      </c>
      <c r="B2001" s="15" t="s">
        <v>7696</v>
      </c>
      <c r="C2001" s="17" t="s">
        <v>7697</v>
      </c>
      <c r="D2001" s="16" t="s">
        <v>7698</v>
      </c>
      <c r="E2001" s="16" t="s">
        <v>7699</v>
      </c>
      <c r="F2001" s="16" t="s">
        <v>300</v>
      </c>
      <c r="G2001" s="16" t="s">
        <v>12</v>
      </c>
      <c r="H2001" s="18"/>
    </row>
    <row r="2002">
      <c r="A2002" s="14">
        <v>45384.0</v>
      </c>
      <c r="B2002" s="15" t="s">
        <v>7700</v>
      </c>
      <c r="C2002" s="17" t="s">
        <v>7701</v>
      </c>
      <c r="D2002" s="16" t="s">
        <v>6824</v>
      </c>
      <c r="E2002" s="16" t="s">
        <v>98</v>
      </c>
      <c r="F2002" s="16" t="s">
        <v>3982</v>
      </c>
      <c r="G2002" s="16" t="s">
        <v>12</v>
      </c>
      <c r="H2002" s="18"/>
    </row>
    <row r="2003">
      <c r="A2003" s="14">
        <v>45384.0</v>
      </c>
      <c r="B2003" s="15" t="s">
        <v>7702</v>
      </c>
      <c r="C2003" s="17" t="s">
        <v>7703</v>
      </c>
      <c r="D2003" s="16" t="s">
        <v>756</v>
      </c>
      <c r="E2003" s="16" t="s">
        <v>4412</v>
      </c>
      <c r="F2003" s="16" t="s">
        <v>7704</v>
      </c>
      <c r="G2003" s="16" t="s">
        <v>84</v>
      </c>
      <c r="H2003" s="18"/>
    </row>
    <row r="2004">
      <c r="A2004" s="14">
        <v>45384.0</v>
      </c>
      <c r="B2004" s="15" t="s">
        <v>7702</v>
      </c>
      <c r="C2004" s="17" t="s">
        <v>7703</v>
      </c>
      <c r="D2004" s="16" t="s">
        <v>756</v>
      </c>
      <c r="E2004" s="16" t="s">
        <v>389</v>
      </c>
      <c r="F2004" s="16" t="s">
        <v>1118</v>
      </c>
      <c r="G2004" s="16" t="s">
        <v>84</v>
      </c>
      <c r="H2004" s="18"/>
    </row>
    <row r="2005">
      <c r="A2005" s="14">
        <v>45384.0</v>
      </c>
      <c r="B2005" s="15" t="s">
        <v>7702</v>
      </c>
      <c r="C2005" s="17" t="s">
        <v>7703</v>
      </c>
      <c r="D2005" s="16" t="s">
        <v>756</v>
      </c>
      <c r="E2005" s="16" t="s">
        <v>6194</v>
      </c>
      <c r="F2005" s="16" t="s">
        <v>1118</v>
      </c>
      <c r="G2005" s="16" t="s">
        <v>84</v>
      </c>
      <c r="H2005" s="18"/>
    </row>
    <row r="2006">
      <c r="A2006" s="14">
        <v>45384.0</v>
      </c>
      <c r="B2006" s="15" t="s">
        <v>7705</v>
      </c>
      <c r="C2006" s="17" t="s">
        <v>7706</v>
      </c>
      <c r="D2006" s="16" t="s">
        <v>4154</v>
      </c>
      <c r="E2006" s="16" t="s">
        <v>7707</v>
      </c>
      <c r="F2006" s="16" t="s">
        <v>35</v>
      </c>
      <c r="G2006" s="16" t="s">
        <v>12</v>
      </c>
      <c r="H2006" s="18"/>
    </row>
    <row r="2007">
      <c r="A2007" s="14">
        <v>45384.0</v>
      </c>
      <c r="B2007" s="15" t="s">
        <v>7708</v>
      </c>
      <c r="C2007" s="17" t="s">
        <v>7709</v>
      </c>
      <c r="D2007" s="16" t="s">
        <v>7057</v>
      </c>
      <c r="E2007" s="16" t="s">
        <v>47</v>
      </c>
      <c r="F2007" s="16" t="s">
        <v>5145</v>
      </c>
      <c r="G2007" s="16" t="s">
        <v>12</v>
      </c>
      <c r="H2007" s="18"/>
    </row>
    <row r="2008">
      <c r="A2008" s="14">
        <v>45384.0</v>
      </c>
      <c r="B2008" s="15" t="s">
        <v>7708</v>
      </c>
      <c r="C2008" s="17" t="s">
        <v>7709</v>
      </c>
      <c r="D2008" s="16" t="s">
        <v>7057</v>
      </c>
      <c r="E2008" s="16" t="s">
        <v>141</v>
      </c>
      <c r="F2008" s="16" t="s">
        <v>134</v>
      </c>
      <c r="G2008" s="16" t="s">
        <v>12</v>
      </c>
      <c r="H2008" s="18"/>
    </row>
    <row r="2009">
      <c r="A2009" s="14">
        <v>45384.0</v>
      </c>
      <c r="B2009" s="15" t="s">
        <v>7708</v>
      </c>
      <c r="C2009" s="17" t="s">
        <v>7709</v>
      </c>
      <c r="D2009" s="16" t="s">
        <v>7057</v>
      </c>
      <c r="E2009" s="16" t="s">
        <v>2059</v>
      </c>
      <c r="F2009" s="16" t="s">
        <v>70</v>
      </c>
      <c r="G2009" s="16" t="s">
        <v>12</v>
      </c>
      <c r="H2009" s="18"/>
    </row>
    <row r="2010">
      <c r="A2010" s="14">
        <v>45384.0</v>
      </c>
      <c r="B2010" s="15" t="s">
        <v>7710</v>
      </c>
      <c r="C2010" s="17" t="s">
        <v>7711</v>
      </c>
      <c r="D2010" s="16" t="s">
        <v>3276</v>
      </c>
      <c r="E2010" s="16" t="s">
        <v>44</v>
      </c>
      <c r="F2010" s="16" t="s">
        <v>1097</v>
      </c>
      <c r="G2010" s="16" t="s">
        <v>12</v>
      </c>
      <c r="H2010" s="18"/>
    </row>
    <row r="2011">
      <c r="A2011" s="14">
        <v>45384.0</v>
      </c>
      <c r="B2011" s="15" t="s">
        <v>7710</v>
      </c>
      <c r="C2011" s="17" t="s">
        <v>7711</v>
      </c>
      <c r="D2011" s="16" t="s">
        <v>3276</v>
      </c>
      <c r="E2011" s="16" t="s">
        <v>135</v>
      </c>
      <c r="F2011" s="16" t="s">
        <v>530</v>
      </c>
      <c r="G2011" s="16" t="s">
        <v>12</v>
      </c>
      <c r="H2011" s="18"/>
    </row>
    <row r="2012">
      <c r="A2012" s="14">
        <v>45384.0</v>
      </c>
      <c r="B2012" s="15" t="s">
        <v>7710</v>
      </c>
      <c r="C2012" s="17" t="s">
        <v>7711</v>
      </c>
      <c r="D2012" s="16" t="s">
        <v>3276</v>
      </c>
      <c r="E2012" s="16" t="s">
        <v>47</v>
      </c>
      <c r="F2012" s="16" t="s">
        <v>164</v>
      </c>
      <c r="G2012" s="16" t="s">
        <v>12</v>
      </c>
      <c r="H2012" s="18"/>
    </row>
    <row r="2013">
      <c r="A2013" s="14">
        <v>45384.0</v>
      </c>
      <c r="B2013" s="15" t="s">
        <v>7712</v>
      </c>
      <c r="C2013" s="17" t="s">
        <v>7713</v>
      </c>
      <c r="D2013" s="16" t="s">
        <v>4210</v>
      </c>
      <c r="E2013" s="16" t="s">
        <v>4047</v>
      </c>
      <c r="F2013" s="16" t="s">
        <v>7714</v>
      </c>
      <c r="G2013" s="16" t="s">
        <v>12</v>
      </c>
      <c r="H2013" s="18"/>
    </row>
    <row r="2014">
      <c r="A2014" s="14">
        <v>45384.0</v>
      </c>
      <c r="B2014" s="15" t="s">
        <v>7715</v>
      </c>
      <c r="C2014" s="17" t="s">
        <v>7716</v>
      </c>
      <c r="D2014" s="16" t="s">
        <v>4141</v>
      </c>
      <c r="E2014" s="16" t="s">
        <v>7717</v>
      </c>
      <c r="F2014" s="16" t="s">
        <v>31</v>
      </c>
      <c r="G2014" s="16" t="s">
        <v>84</v>
      </c>
      <c r="H2014" s="18"/>
    </row>
    <row r="2015">
      <c r="A2015" s="14">
        <v>45384.0</v>
      </c>
      <c r="B2015" s="15" t="s">
        <v>7715</v>
      </c>
      <c r="C2015" s="17" t="s">
        <v>7716</v>
      </c>
      <c r="D2015" s="16" t="s">
        <v>4141</v>
      </c>
      <c r="E2015" s="16" t="s">
        <v>5154</v>
      </c>
      <c r="F2015" s="16" t="s">
        <v>1144</v>
      </c>
      <c r="G2015" s="16" t="s">
        <v>84</v>
      </c>
      <c r="H2015" s="18"/>
    </row>
    <row r="2016">
      <c r="A2016" s="14">
        <v>45384.0</v>
      </c>
      <c r="B2016" s="15" t="s">
        <v>7718</v>
      </c>
      <c r="C2016" s="17" t="s">
        <v>7719</v>
      </c>
      <c r="D2016" s="16" t="s">
        <v>7104</v>
      </c>
      <c r="E2016" s="18"/>
      <c r="F2016" s="16" t="s">
        <v>7720</v>
      </c>
      <c r="G2016" s="16" t="s">
        <v>12</v>
      </c>
      <c r="H2016" s="16" t="s">
        <v>44</v>
      </c>
    </row>
    <row r="2017">
      <c r="A2017" s="14">
        <v>45384.0</v>
      </c>
      <c r="B2017" s="15" t="s">
        <v>7721</v>
      </c>
      <c r="C2017" s="17" t="s">
        <v>7722</v>
      </c>
      <c r="D2017" s="21" t="b">
        <v>1</v>
      </c>
      <c r="E2017" s="16" t="s">
        <v>47</v>
      </c>
      <c r="F2017" s="16" t="s">
        <v>7723</v>
      </c>
      <c r="G2017" s="16" t="s">
        <v>12</v>
      </c>
      <c r="H2017" s="18"/>
    </row>
    <row r="2018">
      <c r="A2018" s="14">
        <v>45384.0</v>
      </c>
      <c r="B2018" s="15" t="s">
        <v>7724</v>
      </c>
      <c r="C2018" s="17" t="s">
        <v>7725</v>
      </c>
      <c r="D2018" s="16" t="s">
        <v>7726</v>
      </c>
      <c r="E2018" s="16" t="s">
        <v>7727</v>
      </c>
      <c r="F2018" s="16" t="s">
        <v>7728</v>
      </c>
      <c r="G2018" s="16" t="s">
        <v>12</v>
      </c>
      <c r="H2018" s="18"/>
    </row>
    <row r="2019">
      <c r="A2019" s="14">
        <v>45384.0</v>
      </c>
      <c r="B2019" s="15" t="s">
        <v>7724</v>
      </c>
      <c r="C2019" s="17" t="s">
        <v>7725</v>
      </c>
      <c r="D2019" s="16" t="s">
        <v>7726</v>
      </c>
      <c r="E2019" s="16" t="s">
        <v>3012</v>
      </c>
      <c r="F2019" s="16" t="s">
        <v>7729</v>
      </c>
      <c r="G2019" s="16" t="s">
        <v>12</v>
      </c>
      <c r="H2019" s="18"/>
    </row>
    <row r="2020">
      <c r="A2020" s="14">
        <v>45385.0</v>
      </c>
      <c r="B2020" s="15" t="s">
        <v>7730</v>
      </c>
      <c r="C2020" s="17" t="s">
        <v>7731</v>
      </c>
      <c r="D2020" s="16" t="s">
        <v>4470</v>
      </c>
      <c r="E2020" s="16" t="s">
        <v>7732</v>
      </c>
      <c r="F2020" s="16" t="s">
        <v>386</v>
      </c>
      <c r="G2020" s="16" t="s">
        <v>12</v>
      </c>
      <c r="H2020" s="18"/>
    </row>
    <row r="2021">
      <c r="A2021" s="14">
        <v>45385.0</v>
      </c>
      <c r="B2021" s="15" t="s">
        <v>7733</v>
      </c>
      <c r="C2021" s="17" t="s">
        <v>7734</v>
      </c>
      <c r="D2021" s="16" t="s">
        <v>5340</v>
      </c>
      <c r="E2021" s="16" t="s">
        <v>7087</v>
      </c>
      <c r="F2021" s="16" t="s">
        <v>63</v>
      </c>
      <c r="G2021" s="16" t="s">
        <v>12</v>
      </c>
      <c r="H2021" s="18"/>
    </row>
    <row r="2022">
      <c r="A2022" s="14">
        <v>45385.0</v>
      </c>
      <c r="B2022" s="15" t="s">
        <v>7733</v>
      </c>
      <c r="C2022" s="17" t="s">
        <v>7734</v>
      </c>
      <c r="D2022" s="16" t="s">
        <v>854</v>
      </c>
      <c r="E2022" s="18"/>
      <c r="F2022" s="16" t="s">
        <v>1781</v>
      </c>
      <c r="G2022" s="16" t="s">
        <v>12</v>
      </c>
      <c r="H2022" s="16" t="s">
        <v>7735</v>
      </c>
    </row>
    <row r="2023">
      <c r="A2023" s="14">
        <v>45385.0</v>
      </c>
      <c r="B2023" s="15" t="s">
        <v>7736</v>
      </c>
      <c r="C2023" s="17" t="s">
        <v>7737</v>
      </c>
      <c r="D2023" s="16" t="s">
        <v>7698</v>
      </c>
      <c r="E2023" s="16" t="s">
        <v>5305</v>
      </c>
      <c r="F2023" s="16" t="s">
        <v>105</v>
      </c>
      <c r="G2023" s="16" t="s">
        <v>12</v>
      </c>
      <c r="H2023" s="18"/>
    </row>
    <row r="2024">
      <c r="A2024" s="14">
        <v>45385.0</v>
      </c>
      <c r="B2024" s="15" t="s">
        <v>7736</v>
      </c>
      <c r="C2024" s="17" t="s">
        <v>7737</v>
      </c>
      <c r="D2024" s="16" t="s">
        <v>7698</v>
      </c>
      <c r="E2024" s="16" t="s">
        <v>46</v>
      </c>
      <c r="F2024" s="16" t="s">
        <v>5381</v>
      </c>
      <c r="G2024" s="16" t="s">
        <v>12</v>
      </c>
      <c r="H2024" s="18"/>
    </row>
    <row r="2025">
      <c r="A2025" s="14">
        <v>45385.0</v>
      </c>
      <c r="B2025" s="15" t="s">
        <v>7738</v>
      </c>
      <c r="C2025" s="17" t="s">
        <v>7739</v>
      </c>
      <c r="D2025" s="16" t="s">
        <v>7740</v>
      </c>
      <c r="E2025" s="16" t="s">
        <v>426</v>
      </c>
      <c r="F2025" s="16" t="s">
        <v>2718</v>
      </c>
      <c r="G2025" s="16" t="s">
        <v>12</v>
      </c>
      <c r="H2025" s="18"/>
    </row>
    <row r="2026">
      <c r="A2026" s="14">
        <v>45385.0</v>
      </c>
      <c r="B2026" s="15" t="s">
        <v>7738</v>
      </c>
      <c r="C2026" s="17" t="s">
        <v>7739</v>
      </c>
      <c r="D2026" s="16" t="s">
        <v>7740</v>
      </c>
      <c r="E2026" s="16" t="s">
        <v>7741</v>
      </c>
      <c r="F2026" s="16" t="s">
        <v>133</v>
      </c>
      <c r="G2026" s="16" t="s">
        <v>12</v>
      </c>
      <c r="H2026" s="18"/>
    </row>
    <row r="2027">
      <c r="A2027" s="14">
        <v>45385.0</v>
      </c>
      <c r="B2027" s="15" t="s">
        <v>7742</v>
      </c>
      <c r="C2027" s="17" t="s">
        <v>7743</v>
      </c>
      <c r="D2027" s="16" t="s">
        <v>7326</v>
      </c>
      <c r="E2027" s="16" t="s">
        <v>465</v>
      </c>
      <c r="F2027" s="16" t="s">
        <v>386</v>
      </c>
      <c r="G2027" s="16" t="s">
        <v>12</v>
      </c>
      <c r="H2027" s="18"/>
    </row>
    <row r="2028">
      <c r="A2028" s="14">
        <v>45385.0</v>
      </c>
      <c r="B2028" s="15" t="s">
        <v>7742</v>
      </c>
      <c r="C2028" s="17" t="s">
        <v>7743</v>
      </c>
      <c r="D2028" s="16" t="s">
        <v>7326</v>
      </c>
      <c r="E2028" s="16" t="s">
        <v>7744</v>
      </c>
      <c r="F2028" s="16" t="s">
        <v>7745</v>
      </c>
      <c r="G2028" s="16" t="s">
        <v>12</v>
      </c>
      <c r="H2028" s="18"/>
    </row>
    <row r="2029">
      <c r="A2029" s="14">
        <v>45385.0</v>
      </c>
      <c r="B2029" s="15" t="s">
        <v>7742</v>
      </c>
      <c r="C2029" s="17" t="s">
        <v>7743</v>
      </c>
      <c r="D2029" s="16" t="s">
        <v>7326</v>
      </c>
      <c r="E2029" s="16" t="s">
        <v>331</v>
      </c>
      <c r="F2029" s="16" t="s">
        <v>37</v>
      </c>
      <c r="G2029" s="16" t="s">
        <v>12</v>
      </c>
      <c r="H2029" s="18"/>
    </row>
    <row r="2030">
      <c r="A2030" s="14">
        <v>45385.0</v>
      </c>
      <c r="B2030" s="15" t="s">
        <v>7746</v>
      </c>
      <c r="C2030" s="17" t="s">
        <v>7747</v>
      </c>
      <c r="D2030" s="16" t="s">
        <v>7104</v>
      </c>
      <c r="E2030" s="16" t="s">
        <v>217</v>
      </c>
      <c r="F2030" s="16" t="s">
        <v>1420</v>
      </c>
      <c r="G2030" s="16" t="s">
        <v>12</v>
      </c>
      <c r="H2030" s="18"/>
    </row>
    <row r="2031">
      <c r="A2031" s="14">
        <v>45385.0</v>
      </c>
      <c r="B2031" s="15" t="s">
        <v>7748</v>
      </c>
      <c r="C2031" s="17" t="s">
        <v>7749</v>
      </c>
      <c r="D2031" s="16" t="s">
        <v>4435</v>
      </c>
      <c r="E2031" s="16" t="s">
        <v>338</v>
      </c>
      <c r="F2031" s="16" t="s">
        <v>133</v>
      </c>
      <c r="G2031" s="16" t="s">
        <v>12</v>
      </c>
      <c r="H2031" s="18"/>
    </row>
    <row r="2032">
      <c r="A2032" s="14">
        <v>45385.0</v>
      </c>
      <c r="B2032" s="15" t="s">
        <v>7750</v>
      </c>
      <c r="C2032" s="17" t="s">
        <v>7751</v>
      </c>
      <c r="D2032" s="16" t="s">
        <v>7698</v>
      </c>
      <c r="E2032" s="16" t="s">
        <v>5529</v>
      </c>
      <c r="F2032" s="16" t="s">
        <v>3982</v>
      </c>
      <c r="G2032" s="16" t="s">
        <v>12</v>
      </c>
      <c r="H2032" s="18"/>
    </row>
    <row r="2033">
      <c r="A2033" s="14">
        <v>45385.0</v>
      </c>
      <c r="B2033" s="15" t="s">
        <v>7752</v>
      </c>
      <c r="C2033" s="24" t="s">
        <v>7753</v>
      </c>
      <c r="D2033" s="16" t="s">
        <v>799</v>
      </c>
      <c r="E2033" s="18"/>
      <c r="F2033" s="16" t="s">
        <v>7754</v>
      </c>
      <c r="G2033" s="16" t="s">
        <v>12</v>
      </c>
      <c r="H2033" s="16" t="s">
        <v>44</v>
      </c>
    </row>
    <row r="2034">
      <c r="A2034" s="14">
        <v>45385.0</v>
      </c>
      <c r="B2034" s="15" t="s">
        <v>7755</v>
      </c>
      <c r="C2034" s="17" t="s">
        <v>7756</v>
      </c>
      <c r="D2034" s="21" t="b">
        <v>1</v>
      </c>
      <c r="E2034" s="16" t="s">
        <v>1020</v>
      </c>
      <c r="F2034" s="16" t="s">
        <v>5025</v>
      </c>
      <c r="G2034" s="16" t="s">
        <v>12</v>
      </c>
      <c r="H2034" s="18"/>
    </row>
    <row r="2035">
      <c r="A2035" s="14">
        <v>45385.0</v>
      </c>
      <c r="B2035" s="15" t="s">
        <v>7757</v>
      </c>
      <c r="C2035" s="17" t="s">
        <v>7758</v>
      </c>
      <c r="D2035" s="16" t="s">
        <v>157</v>
      </c>
      <c r="E2035" s="16" t="s">
        <v>7759</v>
      </c>
      <c r="F2035" s="16" t="s">
        <v>3982</v>
      </c>
      <c r="G2035" s="16" t="s">
        <v>12</v>
      </c>
      <c r="H2035" s="18"/>
    </row>
    <row r="2036">
      <c r="A2036" s="14">
        <v>45385.0</v>
      </c>
      <c r="B2036" s="15" t="s">
        <v>7760</v>
      </c>
      <c r="C2036" s="17" t="s">
        <v>7761</v>
      </c>
      <c r="D2036" s="16" t="s">
        <v>5011</v>
      </c>
      <c r="E2036" s="16" t="s">
        <v>7762</v>
      </c>
      <c r="F2036" s="16" t="s">
        <v>7763</v>
      </c>
      <c r="G2036" s="16" t="s">
        <v>17</v>
      </c>
      <c r="H2036" s="18"/>
    </row>
    <row r="2037">
      <c r="A2037" s="14">
        <v>45385.0</v>
      </c>
      <c r="B2037" s="15" t="s">
        <v>7764</v>
      </c>
      <c r="C2037" s="17" t="s">
        <v>7765</v>
      </c>
      <c r="D2037" s="16" t="s">
        <v>4461</v>
      </c>
      <c r="E2037" s="16" t="s">
        <v>7766</v>
      </c>
      <c r="F2037" s="16" t="s">
        <v>5145</v>
      </c>
      <c r="G2037" s="16" t="s">
        <v>12</v>
      </c>
      <c r="H2037" s="18"/>
    </row>
    <row r="2038">
      <c r="A2038" s="14">
        <v>45385.0</v>
      </c>
      <c r="B2038" s="15" t="s">
        <v>7764</v>
      </c>
      <c r="C2038" s="17" t="s">
        <v>7765</v>
      </c>
      <c r="D2038" s="16" t="s">
        <v>4461</v>
      </c>
      <c r="E2038" s="16" t="s">
        <v>46</v>
      </c>
      <c r="F2038" s="16" t="s">
        <v>31</v>
      </c>
      <c r="G2038" s="16" t="s">
        <v>12</v>
      </c>
      <c r="H2038" s="18"/>
    </row>
    <row r="2039">
      <c r="A2039" s="14">
        <v>45385.0</v>
      </c>
      <c r="B2039" s="15" t="s">
        <v>7767</v>
      </c>
      <c r="C2039" s="17" t="s">
        <v>7768</v>
      </c>
      <c r="D2039" s="16" t="s">
        <v>7769</v>
      </c>
      <c r="E2039" s="16" t="s">
        <v>7770</v>
      </c>
      <c r="F2039" s="16" t="s">
        <v>70</v>
      </c>
      <c r="G2039" s="16" t="s">
        <v>12</v>
      </c>
      <c r="H2039" s="18"/>
    </row>
    <row r="2040">
      <c r="A2040" s="14">
        <v>45385.0</v>
      </c>
      <c r="B2040" s="15" t="s">
        <v>7771</v>
      </c>
      <c r="C2040" s="17" t="s">
        <v>7772</v>
      </c>
      <c r="D2040" s="16" t="s">
        <v>4569</v>
      </c>
      <c r="E2040" s="16" t="s">
        <v>7773</v>
      </c>
      <c r="F2040" s="16" t="s">
        <v>5021</v>
      </c>
      <c r="G2040" s="16" t="s">
        <v>12</v>
      </c>
      <c r="H2040" s="18"/>
    </row>
    <row r="2041">
      <c r="A2041" s="14">
        <v>45385.0</v>
      </c>
      <c r="B2041" s="15" t="s">
        <v>7774</v>
      </c>
      <c r="C2041" s="17" t="s">
        <v>7775</v>
      </c>
      <c r="D2041" s="16" t="s">
        <v>7104</v>
      </c>
      <c r="E2041" s="16" t="s">
        <v>44</v>
      </c>
      <c r="F2041" s="16" t="s">
        <v>7776</v>
      </c>
      <c r="G2041" s="16" t="s">
        <v>12</v>
      </c>
      <c r="H2041" s="18"/>
    </row>
    <row r="2042">
      <c r="A2042" s="14">
        <v>45385.0</v>
      </c>
      <c r="B2042" s="15" t="s">
        <v>7774</v>
      </c>
      <c r="C2042" s="17" t="s">
        <v>7775</v>
      </c>
      <c r="D2042" s="16" t="s">
        <v>7104</v>
      </c>
      <c r="E2042" s="16" t="s">
        <v>44</v>
      </c>
      <c r="F2042" s="16" t="s">
        <v>7777</v>
      </c>
      <c r="G2042" s="16" t="s">
        <v>12</v>
      </c>
      <c r="H2042" s="18"/>
    </row>
    <row r="2043">
      <c r="A2043" s="14">
        <v>45385.0</v>
      </c>
      <c r="B2043" s="15" t="s">
        <v>7778</v>
      </c>
      <c r="C2043" s="17" t="s">
        <v>7779</v>
      </c>
      <c r="D2043" s="16" t="s">
        <v>7780</v>
      </c>
      <c r="E2043" s="16" t="s">
        <v>7781</v>
      </c>
      <c r="F2043" s="16" t="s">
        <v>5440</v>
      </c>
      <c r="G2043" s="16" t="s">
        <v>12</v>
      </c>
      <c r="H2043" s="18"/>
    </row>
    <row r="2044">
      <c r="A2044" s="14">
        <v>45385.0</v>
      </c>
      <c r="B2044" s="15" t="s">
        <v>7782</v>
      </c>
      <c r="C2044" s="17" t="s">
        <v>7783</v>
      </c>
      <c r="D2044" s="16" t="s">
        <v>4508</v>
      </c>
      <c r="E2044" s="16" t="s">
        <v>47</v>
      </c>
      <c r="F2044" s="16" t="s">
        <v>4731</v>
      </c>
      <c r="G2044" s="16" t="s">
        <v>12</v>
      </c>
      <c r="H2044" s="18"/>
    </row>
    <row r="2045">
      <c r="A2045" s="14">
        <v>45385.0</v>
      </c>
      <c r="B2045" s="15" t="s">
        <v>7784</v>
      </c>
      <c r="C2045" s="17" t="s">
        <v>7785</v>
      </c>
      <c r="D2045" s="16" t="s">
        <v>4286</v>
      </c>
      <c r="E2045" s="16" t="s">
        <v>47</v>
      </c>
      <c r="F2045" s="16" t="s">
        <v>6438</v>
      </c>
      <c r="G2045" s="16" t="s">
        <v>12</v>
      </c>
      <c r="H2045" s="18"/>
    </row>
    <row r="2046">
      <c r="A2046" s="14">
        <v>45386.0</v>
      </c>
      <c r="B2046" s="15" t="s">
        <v>7786</v>
      </c>
      <c r="C2046" s="17" t="s">
        <v>7787</v>
      </c>
      <c r="D2046" s="16" t="s">
        <v>4154</v>
      </c>
      <c r="E2046" s="16" t="s">
        <v>1520</v>
      </c>
      <c r="F2046" s="16" t="s">
        <v>7788</v>
      </c>
      <c r="G2046" s="16" t="s">
        <v>12</v>
      </c>
      <c r="H2046" s="18"/>
    </row>
    <row r="2047">
      <c r="A2047" s="14">
        <v>45386.0</v>
      </c>
      <c r="B2047" s="15" t="s">
        <v>7789</v>
      </c>
      <c r="C2047" s="17" t="s">
        <v>7790</v>
      </c>
      <c r="D2047" s="16" t="s">
        <v>7104</v>
      </c>
      <c r="E2047" s="16" t="s">
        <v>7791</v>
      </c>
      <c r="F2047" s="16" t="s">
        <v>7792</v>
      </c>
      <c r="G2047" s="16" t="s">
        <v>12</v>
      </c>
      <c r="H2047" s="18"/>
    </row>
    <row r="2048">
      <c r="A2048" s="14">
        <v>45386.0</v>
      </c>
      <c r="B2048" s="15" t="s">
        <v>7789</v>
      </c>
      <c r="C2048" s="17" t="s">
        <v>7790</v>
      </c>
      <c r="D2048" s="16" t="s">
        <v>7104</v>
      </c>
      <c r="E2048" s="16" t="s">
        <v>2505</v>
      </c>
      <c r="F2048" s="16" t="s">
        <v>70</v>
      </c>
      <c r="G2048" s="16" t="s">
        <v>12</v>
      </c>
      <c r="H2048" s="18"/>
    </row>
    <row r="2049">
      <c r="A2049" s="14">
        <v>45386.0</v>
      </c>
      <c r="B2049" s="15" t="s">
        <v>7793</v>
      </c>
      <c r="C2049" s="17" t="s">
        <v>7794</v>
      </c>
      <c r="D2049" s="16" t="s">
        <v>4648</v>
      </c>
      <c r="E2049" s="16" t="s">
        <v>5509</v>
      </c>
      <c r="F2049" s="16" t="s">
        <v>1781</v>
      </c>
      <c r="G2049" s="16" t="s">
        <v>12</v>
      </c>
      <c r="H2049" s="18"/>
    </row>
    <row r="2050">
      <c r="A2050" s="14">
        <v>45386.0</v>
      </c>
      <c r="B2050" s="15" t="s">
        <v>7793</v>
      </c>
      <c r="C2050" s="17" t="s">
        <v>7794</v>
      </c>
      <c r="D2050" s="16" t="s">
        <v>4648</v>
      </c>
      <c r="E2050" s="16" t="s">
        <v>7795</v>
      </c>
      <c r="F2050" s="16" t="s">
        <v>6443</v>
      </c>
      <c r="G2050" s="16" t="s">
        <v>12</v>
      </c>
      <c r="H2050" s="18"/>
    </row>
    <row r="2051">
      <c r="A2051" s="14">
        <v>45386.0</v>
      </c>
      <c r="B2051" s="15" t="s">
        <v>7793</v>
      </c>
      <c r="C2051" s="17" t="s">
        <v>7794</v>
      </c>
      <c r="D2051" s="16" t="s">
        <v>4648</v>
      </c>
      <c r="E2051" s="16" t="s">
        <v>7796</v>
      </c>
      <c r="F2051" s="16" t="s">
        <v>6443</v>
      </c>
      <c r="G2051" s="16" t="s">
        <v>12</v>
      </c>
      <c r="H2051" s="18"/>
    </row>
    <row r="2052">
      <c r="A2052" s="14">
        <v>45386.0</v>
      </c>
      <c r="B2052" s="15" t="s">
        <v>7797</v>
      </c>
      <c r="C2052" s="17" t="s">
        <v>7798</v>
      </c>
      <c r="D2052" s="16" t="s">
        <v>4435</v>
      </c>
      <c r="E2052" s="16" t="s">
        <v>7799</v>
      </c>
      <c r="F2052" s="16" t="s">
        <v>200</v>
      </c>
      <c r="G2052" s="16" t="s">
        <v>12</v>
      </c>
      <c r="H2052" s="18"/>
    </row>
    <row r="2053">
      <c r="A2053" s="14">
        <v>45386.0</v>
      </c>
      <c r="B2053" s="15" t="s">
        <v>7800</v>
      </c>
      <c r="C2053" s="17" t="s">
        <v>7801</v>
      </c>
      <c r="D2053" s="16" t="s">
        <v>4865</v>
      </c>
      <c r="E2053" s="16" t="s">
        <v>2481</v>
      </c>
      <c r="F2053" s="16" t="s">
        <v>5440</v>
      </c>
      <c r="G2053" s="16" t="s">
        <v>12</v>
      </c>
      <c r="H2053" s="18"/>
    </row>
    <row r="2054">
      <c r="A2054" s="14">
        <v>45386.0</v>
      </c>
      <c r="B2054" s="15" t="s">
        <v>7800</v>
      </c>
      <c r="C2054" s="17" t="s">
        <v>7801</v>
      </c>
      <c r="D2054" s="16" t="s">
        <v>4865</v>
      </c>
      <c r="E2054" s="16" t="s">
        <v>338</v>
      </c>
      <c r="F2054" s="16" t="s">
        <v>63</v>
      </c>
      <c r="G2054" s="16" t="s">
        <v>12</v>
      </c>
      <c r="H2054" s="18"/>
    </row>
    <row r="2055">
      <c r="A2055" s="14">
        <v>45386.0</v>
      </c>
      <c r="B2055" s="15" t="s">
        <v>7802</v>
      </c>
      <c r="C2055" s="17" t="s">
        <v>7803</v>
      </c>
      <c r="D2055" s="16" t="s">
        <v>4075</v>
      </c>
      <c r="E2055" s="16" t="s">
        <v>141</v>
      </c>
      <c r="F2055" s="16" t="s">
        <v>4055</v>
      </c>
      <c r="G2055" s="16" t="s">
        <v>12</v>
      </c>
      <c r="H2055" s="18"/>
    </row>
    <row r="2056">
      <c r="A2056" s="14">
        <v>45386.0</v>
      </c>
      <c r="B2056" s="15" t="s">
        <v>7804</v>
      </c>
      <c r="C2056" s="17" t="s">
        <v>7805</v>
      </c>
      <c r="D2056" s="16" t="s">
        <v>4100</v>
      </c>
      <c r="E2056" s="16" t="s">
        <v>47</v>
      </c>
      <c r="F2056" s="16" t="s">
        <v>4714</v>
      </c>
      <c r="G2056" s="16" t="s">
        <v>12</v>
      </c>
      <c r="H2056" s="18"/>
    </row>
    <row r="2057">
      <c r="A2057" s="14">
        <v>45386.0</v>
      </c>
      <c r="B2057" s="15" t="s">
        <v>7806</v>
      </c>
      <c r="C2057" s="17" t="s">
        <v>7807</v>
      </c>
      <c r="D2057" s="16" t="s">
        <v>7808</v>
      </c>
      <c r="E2057" s="16" t="s">
        <v>2538</v>
      </c>
      <c r="F2057" s="16" t="s">
        <v>386</v>
      </c>
      <c r="G2057" s="16" t="s">
        <v>84</v>
      </c>
      <c r="H2057" s="18"/>
    </row>
    <row r="2058">
      <c r="A2058" s="14">
        <v>45386.0</v>
      </c>
      <c r="B2058" s="15" t="s">
        <v>7806</v>
      </c>
      <c r="C2058" s="17" t="s">
        <v>7807</v>
      </c>
      <c r="D2058" s="16" t="s">
        <v>7808</v>
      </c>
      <c r="E2058" s="16" t="s">
        <v>7809</v>
      </c>
      <c r="F2058" s="16" t="s">
        <v>1036</v>
      </c>
      <c r="G2058" s="16" t="s">
        <v>17</v>
      </c>
      <c r="H2058" s="18"/>
    </row>
    <row r="2059">
      <c r="A2059" s="14">
        <v>45386.0</v>
      </c>
      <c r="B2059" s="15" t="s">
        <v>7810</v>
      </c>
      <c r="C2059" s="17" t="s">
        <v>7811</v>
      </c>
      <c r="D2059" s="16" t="s">
        <v>4190</v>
      </c>
      <c r="E2059" s="16" t="s">
        <v>47</v>
      </c>
      <c r="F2059" s="16" t="s">
        <v>7812</v>
      </c>
      <c r="G2059" s="16" t="s">
        <v>12</v>
      </c>
      <c r="H2059" s="18"/>
    </row>
    <row r="2060">
      <c r="A2060" s="14">
        <v>45386.0</v>
      </c>
      <c r="B2060" s="15" t="s">
        <v>7810</v>
      </c>
      <c r="C2060" s="17" t="s">
        <v>7811</v>
      </c>
      <c r="D2060" s="16" t="s">
        <v>4190</v>
      </c>
      <c r="E2060" s="16" t="s">
        <v>7813</v>
      </c>
      <c r="F2060" s="16" t="s">
        <v>7814</v>
      </c>
      <c r="G2060" s="16" t="s">
        <v>12</v>
      </c>
      <c r="H2060" s="18"/>
    </row>
    <row r="2061">
      <c r="A2061" s="14">
        <v>45386.0</v>
      </c>
      <c r="B2061" s="15" t="s">
        <v>7815</v>
      </c>
      <c r="C2061" s="17" t="s">
        <v>7816</v>
      </c>
      <c r="D2061" s="16" t="s">
        <v>1055</v>
      </c>
      <c r="E2061" s="16" t="s">
        <v>47</v>
      </c>
      <c r="F2061" s="16" t="s">
        <v>1118</v>
      </c>
      <c r="G2061" s="16" t="s">
        <v>84</v>
      </c>
      <c r="H2061" s="18"/>
    </row>
    <row r="2062">
      <c r="A2062" s="14">
        <v>45386.0</v>
      </c>
      <c r="B2062" s="15" t="s">
        <v>7815</v>
      </c>
      <c r="C2062" s="17" t="s">
        <v>7816</v>
      </c>
      <c r="D2062" s="16" t="s">
        <v>1055</v>
      </c>
      <c r="E2062" s="16" t="s">
        <v>279</v>
      </c>
      <c r="F2062" s="16" t="s">
        <v>299</v>
      </c>
      <c r="G2062" s="16" t="s">
        <v>12</v>
      </c>
      <c r="H2062" s="18"/>
    </row>
    <row r="2063">
      <c r="A2063" s="14">
        <v>45386.0</v>
      </c>
      <c r="B2063" s="15" t="s">
        <v>7815</v>
      </c>
      <c r="C2063" s="17" t="s">
        <v>7816</v>
      </c>
      <c r="D2063" s="16" t="s">
        <v>1055</v>
      </c>
      <c r="E2063" s="16" t="s">
        <v>1766</v>
      </c>
      <c r="F2063" s="16" t="s">
        <v>5112</v>
      </c>
      <c r="G2063" s="16" t="s">
        <v>84</v>
      </c>
      <c r="H2063" s="18"/>
    </row>
    <row r="2064">
      <c r="A2064" s="14">
        <v>45386.0</v>
      </c>
      <c r="B2064" s="15" t="s">
        <v>7817</v>
      </c>
      <c r="C2064" s="17" t="s">
        <v>7818</v>
      </c>
      <c r="D2064" s="16" t="s">
        <v>7104</v>
      </c>
      <c r="E2064" s="16" t="s">
        <v>5529</v>
      </c>
      <c r="F2064" s="16" t="s">
        <v>3982</v>
      </c>
      <c r="G2064" s="16" t="s">
        <v>12</v>
      </c>
      <c r="H2064" s="18"/>
    </row>
    <row r="2065">
      <c r="A2065" s="14">
        <v>45386.0</v>
      </c>
      <c r="B2065" s="15" t="s">
        <v>7819</v>
      </c>
      <c r="C2065" s="17" t="s">
        <v>7820</v>
      </c>
      <c r="D2065" s="16" t="s">
        <v>4762</v>
      </c>
      <c r="E2065" s="16" t="s">
        <v>7821</v>
      </c>
      <c r="F2065" s="16" t="s">
        <v>133</v>
      </c>
      <c r="G2065" s="16" t="s">
        <v>12</v>
      </c>
      <c r="H2065" s="18"/>
    </row>
    <row r="2066">
      <c r="A2066" s="14">
        <v>45386.0</v>
      </c>
      <c r="B2066" s="15" t="s">
        <v>7822</v>
      </c>
      <c r="C2066" s="17" t="s">
        <v>7823</v>
      </c>
      <c r="D2066" s="16" t="s">
        <v>5226</v>
      </c>
      <c r="E2066" s="16" t="s">
        <v>47</v>
      </c>
      <c r="F2066" s="16" t="s">
        <v>171</v>
      </c>
      <c r="G2066" s="16" t="s">
        <v>12</v>
      </c>
      <c r="H2066" s="18"/>
    </row>
    <row r="2067">
      <c r="A2067" s="14">
        <v>45386.0</v>
      </c>
      <c r="B2067" s="15" t="s">
        <v>7822</v>
      </c>
      <c r="C2067" s="17" t="s">
        <v>7823</v>
      </c>
      <c r="D2067" s="16" t="s">
        <v>5226</v>
      </c>
      <c r="E2067" s="16" t="s">
        <v>4000</v>
      </c>
      <c r="F2067" s="16" t="s">
        <v>133</v>
      </c>
      <c r="G2067" s="16" t="s">
        <v>12</v>
      </c>
      <c r="H2067" s="18"/>
    </row>
    <row r="2068">
      <c r="A2068" s="14">
        <v>45386.0</v>
      </c>
      <c r="B2068" s="15" t="s">
        <v>7822</v>
      </c>
      <c r="C2068" s="17" t="s">
        <v>7823</v>
      </c>
      <c r="D2068" s="16" t="s">
        <v>5226</v>
      </c>
      <c r="E2068" s="16" t="s">
        <v>7195</v>
      </c>
      <c r="F2068" s="16" t="s">
        <v>70</v>
      </c>
      <c r="G2068" s="16" t="s">
        <v>12</v>
      </c>
      <c r="H2068" s="18"/>
    </row>
    <row r="2069">
      <c r="A2069" s="14">
        <v>45386.0</v>
      </c>
      <c r="B2069" s="15" t="s">
        <v>7824</v>
      </c>
      <c r="C2069" s="17" t="s">
        <v>7825</v>
      </c>
      <c r="D2069" s="16" t="s">
        <v>4958</v>
      </c>
      <c r="E2069" s="16" t="s">
        <v>3015</v>
      </c>
      <c r="F2069" s="16" t="s">
        <v>7826</v>
      </c>
      <c r="G2069" s="16" t="s">
        <v>12</v>
      </c>
      <c r="H2069" s="18"/>
    </row>
    <row r="2070">
      <c r="A2070" s="14">
        <v>45386.0</v>
      </c>
      <c r="B2070" s="15" t="s">
        <v>7827</v>
      </c>
      <c r="C2070" s="17" t="s">
        <v>7828</v>
      </c>
      <c r="D2070" s="16" t="s">
        <v>4359</v>
      </c>
      <c r="E2070" s="16" t="s">
        <v>338</v>
      </c>
      <c r="F2070" s="16" t="s">
        <v>4001</v>
      </c>
      <c r="G2070" s="16" t="s">
        <v>12</v>
      </c>
      <c r="H2070" s="18"/>
    </row>
    <row r="2071">
      <c r="A2071" s="14">
        <v>45386.0</v>
      </c>
      <c r="B2071" s="15" t="s">
        <v>7829</v>
      </c>
      <c r="C2071" s="17" t="s">
        <v>7830</v>
      </c>
      <c r="D2071" s="16" t="s">
        <v>7831</v>
      </c>
      <c r="E2071" s="16" t="s">
        <v>7832</v>
      </c>
      <c r="F2071" s="16" t="s">
        <v>7833</v>
      </c>
      <c r="G2071" s="16" t="s">
        <v>12</v>
      </c>
      <c r="H2071" s="18"/>
    </row>
    <row r="2072">
      <c r="A2072" s="14">
        <v>45386.0</v>
      </c>
      <c r="B2072" s="15" t="s">
        <v>7834</v>
      </c>
      <c r="C2072" s="17" t="s">
        <v>7835</v>
      </c>
      <c r="D2072" s="16" t="s">
        <v>3395</v>
      </c>
      <c r="E2072" s="16" t="s">
        <v>7836</v>
      </c>
      <c r="F2072" s="16" t="s">
        <v>3091</v>
      </c>
      <c r="G2072" s="16" t="s">
        <v>12</v>
      </c>
      <c r="H2072" s="18"/>
    </row>
    <row r="2073">
      <c r="A2073" s="14">
        <v>45386.0</v>
      </c>
      <c r="B2073" s="15" t="s">
        <v>7834</v>
      </c>
      <c r="C2073" s="17" t="s">
        <v>7835</v>
      </c>
      <c r="D2073" s="16" t="s">
        <v>3395</v>
      </c>
      <c r="E2073" s="16" t="s">
        <v>1900</v>
      </c>
      <c r="F2073" s="16" t="s">
        <v>63</v>
      </c>
      <c r="G2073" s="16" t="s">
        <v>12</v>
      </c>
      <c r="H2073" s="18"/>
    </row>
    <row r="2074">
      <c r="A2074" s="14">
        <v>45386.0</v>
      </c>
      <c r="B2074" s="15" t="s">
        <v>7834</v>
      </c>
      <c r="C2074" s="17" t="s">
        <v>7835</v>
      </c>
      <c r="D2074" s="16" t="s">
        <v>3395</v>
      </c>
      <c r="E2074" s="16" t="s">
        <v>2538</v>
      </c>
      <c r="F2074" s="16" t="s">
        <v>1592</v>
      </c>
      <c r="G2074" s="16" t="s">
        <v>12</v>
      </c>
      <c r="H2074" s="18"/>
    </row>
    <row r="2075">
      <c r="A2075" s="14">
        <v>45386.0</v>
      </c>
      <c r="B2075" s="15" t="s">
        <v>7837</v>
      </c>
      <c r="C2075" s="17" t="s">
        <v>7838</v>
      </c>
      <c r="D2075" s="16" t="s">
        <v>4575</v>
      </c>
      <c r="E2075" s="16" t="s">
        <v>7839</v>
      </c>
      <c r="F2075" s="16" t="s">
        <v>7840</v>
      </c>
      <c r="G2075" s="16" t="s">
        <v>12</v>
      </c>
      <c r="H2075" s="18"/>
    </row>
    <row r="2076">
      <c r="A2076" s="14">
        <v>45386.0</v>
      </c>
      <c r="B2076" s="15" t="s">
        <v>7837</v>
      </c>
      <c r="C2076" s="17" t="s">
        <v>7838</v>
      </c>
      <c r="D2076" s="16" t="s">
        <v>4575</v>
      </c>
      <c r="E2076" s="16" t="s">
        <v>331</v>
      </c>
      <c r="F2076" s="16" t="s">
        <v>4538</v>
      </c>
      <c r="G2076" s="16" t="s">
        <v>12</v>
      </c>
      <c r="H2076" s="18"/>
    </row>
    <row r="2077">
      <c r="A2077" s="14">
        <v>45387.0</v>
      </c>
      <c r="B2077" s="15" t="s">
        <v>7841</v>
      </c>
      <c r="C2077" s="17" t="s">
        <v>7842</v>
      </c>
      <c r="D2077" s="16" t="s">
        <v>7843</v>
      </c>
      <c r="E2077" s="16" t="s">
        <v>7844</v>
      </c>
      <c r="F2077" s="16" t="s">
        <v>4941</v>
      </c>
      <c r="G2077" s="16" t="s">
        <v>12</v>
      </c>
      <c r="H2077" s="18"/>
    </row>
    <row r="2078">
      <c r="A2078" s="14">
        <v>45387.0</v>
      </c>
      <c r="B2078" s="15" t="s">
        <v>7841</v>
      </c>
      <c r="C2078" s="17" t="s">
        <v>7842</v>
      </c>
      <c r="D2078" s="16" t="s">
        <v>7843</v>
      </c>
      <c r="E2078" s="16" t="s">
        <v>7845</v>
      </c>
      <c r="F2078" s="16" t="s">
        <v>4594</v>
      </c>
      <c r="G2078" s="16" t="s">
        <v>12</v>
      </c>
      <c r="H2078" s="18"/>
    </row>
    <row r="2079">
      <c r="A2079" s="14">
        <v>45387.0</v>
      </c>
      <c r="B2079" s="15" t="s">
        <v>7846</v>
      </c>
      <c r="C2079" s="17" t="s">
        <v>7847</v>
      </c>
      <c r="D2079" s="16" t="s">
        <v>770</v>
      </c>
      <c r="E2079" s="16" t="s">
        <v>7848</v>
      </c>
      <c r="F2079" s="16" t="s">
        <v>7849</v>
      </c>
      <c r="G2079" s="16" t="s">
        <v>12</v>
      </c>
      <c r="H2079" s="18"/>
    </row>
    <row r="2080">
      <c r="A2080" s="14">
        <v>45387.0</v>
      </c>
      <c r="B2080" s="15" t="s">
        <v>7846</v>
      </c>
      <c r="C2080" s="17" t="s">
        <v>7847</v>
      </c>
      <c r="D2080" s="16" t="s">
        <v>770</v>
      </c>
      <c r="E2080" s="16" t="s">
        <v>1090</v>
      </c>
      <c r="F2080" s="16" t="s">
        <v>3091</v>
      </c>
      <c r="G2080" s="16" t="s">
        <v>12</v>
      </c>
      <c r="H2080" s="18"/>
    </row>
    <row r="2081">
      <c r="A2081" s="14">
        <v>45387.0</v>
      </c>
      <c r="B2081" s="15" t="s">
        <v>7846</v>
      </c>
      <c r="C2081" s="17" t="s">
        <v>7847</v>
      </c>
      <c r="D2081" s="16" t="s">
        <v>770</v>
      </c>
      <c r="E2081" s="16" t="s">
        <v>821</v>
      </c>
      <c r="F2081" s="16" t="s">
        <v>134</v>
      </c>
      <c r="G2081" s="16" t="s">
        <v>12</v>
      </c>
      <c r="H2081" s="18"/>
    </row>
    <row r="2082">
      <c r="A2082" s="14">
        <v>45387.0</v>
      </c>
      <c r="B2082" s="15" t="s">
        <v>7850</v>
      </c>
      <c r="C2082" s="17" t="s">
        <v>7851</v>
      </c>
      <c r="D2082" s="16" t="s">
        <v>1459</v>
      </c>
      <c r="E2082" s="16" t="s">
        <v>1680</v>
      </c>
      <c r="F2082" s="16" t="s">
        <v>7852</v>
      </c>
      <c r="G2082" s="16" t="s">
        <v>84</v>
      </c>
      <c r="H2082" s="18"/>
    </row>
    <row r="2083">
      <c r="A2083" s="14">
        <v>45387.0</v>
      </c>
      <c r="B2083" s="15" t="s">
        <v>7850</v>
      </c>
      <c r="C2083" s="17" t="s">
        <v>7851</v>
      </c>
      <c r="D2083" s="16" t="s">
        <v>1459</v>
      </c>
      <c r="E2083" s="16" t="s">
        <v>1090</v>
      </c>
      <c r="F2083" s="16" t="s">
        <v>7853</v>
      </c>
      <c r="G2083" s="16" t="s">
        <v>12</v>
      </c>
      <c r="H2083" s="18"/>
    </row>
    <row r="2084">
      <c r="A2084" s="14">
        <v>45387.0</v>
      </c>
      <c r="B2084" s="15" t="s">
        <v>7854</v>
      </c>
      <c r="C2084" s="17" t="s">
        <v>7855</v>
      </c>
      <c r="D2084" s="16" t="s">
        <v>7856</v>
      </c>
      <c r="E2084" s="16" t="s">
        <v>338</v>
      </c>
      <c r="F2084" s="16" t="s">
        <v>63</v>
      </c>
      <c r="G2084" s="16" t="s">
        <v>12</v>
      </c>
      <c r="H2084" s="18"/>
    </row>
    <row r="2085">
      <c r="A2085" s="14">
        <v>45387.0</v>
      </c>
      <c r="B2085" s="15" t="s">
        <v>7854</v>
      </c>
      <c r="C2085" s="17" t="s">
        <v>7855</v>
      </c>
      <c r="D2085" s="16" t="s">
        <v>7856</v>
      </c>
      <c r="E2085" s="16" t="s">
        <v>7857</v>
      </c>
      <c r="F2085" s="16" t="s">
        <v>3081</v>
      </c>
      <c r="G2085" s="16" t="s">
        <v>12</v>
      </c>
      <c r="H2085" s="18"/>
    </row>
    <row r="2086">
      <c r="A2086" s="14">
        <v>45387.0</v>
      </c>
      <c r="B2086" s="15" t="s">
        <v>7854</v>
      </c>
      <c r="C2086" s="17" t="s">
        <v>7855</v>
      </c>
      <c r="D2086" s="16" t="s">
        <v>7856</v>
      </c>
      <c r="E2086" s="16" t="s">
        <v>7858</v>
      </c>
      <c r="F2086" s="16" t="s">
        <v>133</v>
      </c>
      <c r="G2086" s="16" t="s">
        <v>12</v>
      </c>
      <c r="H2086" s="18"/>
    </row>
    <row r="2087">
      <c r="A2087" s="14">
        <v>45387.0</v>
      </c>
      <c r="B2087" s="15" t="s">
        <v>7859</v>
      </c>
      <c r="C2087" s="17" t="s">
        <v>7860</v>
      </c>
      <c r="D2087" s="16" t="s">
        <v>4599</v>
      </c>
      <c r="E2087" s="16" t="s">
        <v>7861</v>
      </c>
      <c r="F2087" s="16" t="s">
        <v>5247</v>
      </c>
      <c r="G2087" s="16" t="s">
        <v>12</v>
      </c>
      <c r="H2087" s="18"/>
    </row>
    <row r="2088">
      <c r="A2088" s="14">
        <v>45387.0</v>
      </c>
      <c r="B2088" s="15" t="s">
        <v>7859</v>
      </c>
      <c r="C2088" s="17" t="s">
        <v>7860</v>
      </c>
      <c r="D2088" s="16" t="s">
        <v>4599</v>
      </c>
      <c r="E2088" s="16" t="s">
        <v>4988</v>
      </c>
      <c r="F2088" s="16" t="s">
        <v>1524</v>
      </c>
      <c r="G2088" s="16" t="s">
        <v>12</v>
      </c>
      <c r="H2088" s="18"/>
    </row>
    <row r="2089">
      <c r="A2089" s="14">
        <v>45387.0</v>
      </c>
      <c r="B2089" s="15" t="s">
        <v>7862</v>
      </c>
      <c r="C2089" s="17" t="s">
        <v>7863</v>
      </c>
      <c r="D2089" s="16" t="s">
        <v>7104</v>
      </c>
      <c r="E2089" s="16" t="s">
        <v>274</v>
      </c>
      <c r="F2089" s="16" t="s">
        <v>4550</v>
      </c>
      <c r="G2089" s="16" t="s">
        <v>12</v>
      </c>
      <c r="H2089" s="18"/>
    </row>
    <row r="2090">
      <c r="A2090" s="14">
        <v>45387.0</v>
      </c>
      <c r="B2090" s="15" t="s">
        <v>7862</v>
      </c>
      <c r="C2090" s="17" t="s">
        <v>7863</v>
      </c>
      <c r="D2090" s="16" t="s">
        <v>7104</v>
      </c>
      <c r="E2090" s="16" t="s">
        <v>44</v>
      </c>
      <c r="F2090" s="16" t="s">
        <v>7864</v>
      </c>
      <c r="G2090" s="16" t="s">
        <v>12</v>
      </c>
      <c r="H2090" s="18"/>
    </row>
    <row r="2091">
      <c r="A2091" s="14">
        <v>45387.0</v>
      </c>
      <c r="B2091" s="15" t="s">
        <v>7865</v>
      </c>
      <c r="C2091" s="17" t="s">
        <v>7866</v>
      </c>
      <c r="D2091" s="16" t="s">
        <v>5226</v>
      </c>
      <c r="E2091" s="16" t="s">
        <v>4096</v>
      </c>
      <c r="F2091" s="16" t="s">
        <v>299</v>
      </c>
      <c r="G2091" s="16" t="s">
        <v>12</v>
      </c>
      <c r="H2091" s="18"/>
    </row>
    <row r="2092">
      <c r="A2092" s="14">
        <v>45387.0</v>
      </c>
      <c r="B2092" s="15" t="s">
        <v>7867</v>
      </c>
      <c r="C2092" s="17" t="s">
        <v>7868</v>
      </c>
      <c r="D2092" s="16" t="s">
        <v>20</v>
      </c>
      <c r="E2092" s="16" t="s">
        <v>7114</v>
      </c>
      <c r="F2092" s="16" t="s">
        <v>1185</v>
      </c>
      <c r="G2092" s="16" t="s">
        <v>12</v>
      </c>
      <c r="H2092" s="18"/>
    </row>
    <row r="2093">
      <c r="A2093" s="14">
        <v>45387.0</v>
      </c>
      <c r="B2093" s="15" t="s">
        <v>7867</v>
      </c>
      <c r="C2093" s="17" t="s">
        <v>7868</v>
      </c>
      <c r="D2093" s="16" t="s">
        <v>20</v>
      </c>
      <c r="E2093" s="16" t="s">
        <v>98</v>
      </c>
      <c r="F2093" s="16" t="s">
        <v>7869</v>
      </c>
      <c r="G2093" s="16" t="s">
        <v>12</v>
      </c>
      <c r="H2093" s="18"/>
    </row>
    <row r="2094">
      <c r="A2094" s="14">
        <v>45387.0</v>
      </c>
      <c r="B2094" s="15" t="s">
        <v>7867</v>
      </c>
      <c r="C2094" s="17" t="s">
        <v>7868</v>
      </c>
      <c r="D2094" s="16" t="s">
        <v>20</v>
      </c>
      <c r="E2094" s="16" t="s">
        <v>1377</v>
      </c>
      <c r="F2094" s="16" t="s">
        <v>299</v>
      </c>
      <c r="G2094" s="16" t="s">
        <v>12</v>
      </c>
      <c r="H2094" s="18"/>
    </row>
    <row r="2095">
      <c r="A2095" s="14">
        <v>45387.0</v>
      </c>
      <c r="B2095" s="15" t="s">
        <v>7870</v>
      </c>
      <c r="C2095" s="17" t="s">
        <v>7871</v>
      </c>
      <c r="D2095" s="16" t="s">
        <v>3395</v>
      </c>
      <c r="E2095" s="16" t="s">
        <v>25</v>
      </c>
      <c r="F2095" s="16" t="s">
        <v>300</v>
      </c>
      <c r="G2095" s="16" t="s">
        <v>12</v>
      </c>
      <c r="H2095" s="18"/>
    </row>
    <row r="2096">
      <c r="A2096" s="14">
        <v>45387.0</v>
      </c>
      <c r="B2096" s="15" t="s">
        <v>7872</v>
      </c>
      <c r="C2096" s="17" t="s">
        <v>7873</v>
      </c>
      <c r="D2096" s="16" t="s">
        <v>4541</v>
      </c>
      <c r="E2096" s="16" t="s">
        <v>2560</v>
      </c>
      <c r="F2096" s="16" t="s">
        <v>7874</v>
      </c>
      <c r="G2096" s="16" t="s">
        <v>12</v>
      </c>
      <c r="H2096" s="18"/>
    </row>
    <row r="2097">
      <c r="A2097" s="14">
        <v>45387.0</v>
      </c>
      <c r="B2097" s="15" t="s">
        <v>7872</v>
      </c>
      <c r="C2097" s="17" t="s">
        <v>7873</v>
      </c>
      <c r="D2097" s="16" t="s">
        <v>4541</v>
      </c>
      <c r="E2097" s="16" t="s">
        <v>3015</v>
      </c>
      <c r="F2097" s="16" t="s">
        <v>61</v>
      </c>
      <c r="G2097" s="16" t="s">
        <v>12</v>
      </c>
      <c r="H2097" s="18"/>
    </row>
    <row r="2098">
      <c r="A2098" s="14">
        <v>45387.0</v>
      </c>
      <c r="B2098" s="15" t="s">
        <v>7875</v>
      </c>
      <c r="C2098" s="17" t="s">
        <v>7876</v>
      </c>
      <c r="D2098" s="16" t="s">
        <v>4457</v>
      </c>
      <c r="E2098" s="16" t="s">
        <v>7877</v>
      </c>
      <c r="F2098" s="16" t="s">
        <v>70</v>
      </c>
      <c r="G2098" s="16" t="s">
        <v>12</v>
      </c>
      <c r="H2098" s="18"/>
    </row>
    <row r="2099">
      <c r="A2099" s="14">
        <v>45387.0</v>
      </c>
      <c r="B2099" s="15" t="s">
        <v>7878</v>
      </c>
      <c r="C2099" s="17" t="s">
        <v>7879</v>
      </c>
      <c r="D2099" s="16" t="s">
        <v>4243</v>
      </c>
      <c r="E2099" s="16" t="s">
        <v>4051</v>
      </c>
      <c r="F2099" s="16" t="s">
        <v>7880</v>
      </c>
      <c r="G2099" s="16" t="s">
        <v>12</v>
      </c>
      <c r="H2099" s="18"/>
    </row>
    <row r="2100">
      <c r="A2100" s="14">
        <v>45387.0</v>
      </c>
      <c r="B2100" s="15" t="s">
        <v>7881</v>
      </c>
      <c r="C2100" s="17" t="s">
        <v>7882</v>
      </c>
      <c r="D2100" s="16" t="s">
        <v>4046</v>
      </c>
      <c r="E2100" s="16" t="s">
        <v>4081</v>
      </c>
      <c r="F2100" s="16" t="s">
        <v>6372</v>
      </c>
      <c r="G2100" s="16" t="s">
        <v>12</v>
      </c>
      <c r="H2100" s="18"/>
    </row>
    <row r="2101">
      <c r="A2101" s="14">
        <v>45387.0</v>
      </c>
      <c r="B2101" s="15" t="s">
        <v>7881</v>
      </c>
      <c r="C2101" s="17" t="s">
        <v>7882</v>
      </c>
      <c r="D2101" s="16" t="s">
        <v>4046</v>
      </c>
      <c r="E2101" s="16" t="s">
        <v>47</v>
      </c>
      <c r="F2101" s="16" t="s">
        <v>4576</v>
      </c>
      <c r="G2101" s="16" t="s">
        <v>12</v>
      </c>
      <c r="H2101" s="18"/>
    </row>
    <row r="2102">
      <c r="A2102" s="14">
        <v>45387.0</v>
      </c>
      <c r="B2102" s="15" t="s">
        <v>7883</v>
      </c>
      <c r="C2102" s="17" t="s">
        <v>7884</v>
      </c>
      <c r="D2102" s="16" t="s">
        <v>5064</v>
      </c>
      <c r="E2102" s="16" t="s">
        <v>6459</v>
      </c>
      <c r="F2102" s="16" t="s">
        <v>161</v>
      </c>
      <c r="G2102" s="16" t="s">
        <v>12</v>
      </c>
      <c r="H2102" s="18"/>
    </row>
    <row r="2103">
      <c r="A2103" s="14">
        <v>45387.0</v>
      </c>
      <c r="B2103" s="15" t="s">
        <v>7885</v>
      </c>
      <c r="C2103" s="17" t="s">
        <v>7886</v>
      </c>
      <c r="D2103" s="16" t="s">
        <v>4125</v>
      </c>
      <c r="E2103" s="16" t="s">
        <v>7887</v>
      </c>
      <c r="F2103" s="16" t="s">
        <v>63</v>
      </c>
      <c r="G2103" s="16" t="s">
        <v>12</v>
      </c>
      <c r="H2103" s="18"/>
    </row>
    <row r="2104">
      <c r="A2104" s="14">
        <v>45387.0</v>
      </c>
      <c r="B2104" s="15" t="s">
        <v>7885</v>
      </c>
      <c r="C2104" s="17" t="s">
        <v>7886</v>
      </c>
      <c r="D2104" s="16" t="s">
        <v>4125</v>
      </c>
      <c r="E2104" s="16" t="s">
        <v>7888</v>
      </c>
      <c r="F2104" s="16" t="s">
        <v>303</v>
      </c>
      <c r="G2104" s="16" t="s">
        <v>12</v>
      </c>
      <c r="H2104" s="18"/>
    </row>
    <row r="2105">
      <c r="A2105" s="14">
        <v>45387.0</v>
      </c>
      <c r="B2105" s="15" t="s">
        <v>7889</v>
      </c>
      <c r="C2105" s="17" t="s">
        <v>7890</v>
      </c>
      <c r="D2105" s="16" t="s">
        <v>7780</v>
      </c>
      <c r="E2105" s="16" t="s">
        <v>2233</v>
      </c>
      <c r="F2105" s="16" t="s">
        <v>300</v>
      </c>
      <c r="G2105" s="16" t="s">
        <v>12</v>
      </c>
      <c r="H2105" s="18"/>
    </row>
    <row r="2106">
      <c r="A2106" s="14">
        <v>45387.0</v>
      </c>
      <c r="B2106" s="15" t="s">
        <v>7891</v>
      </c>
      <c r="C2106" s="17" t="s">
        <v>7892</v>
      </c>
      <c r="D2106" s="16" t="s">
        <v>7893</v>
      </c>
      <c r="E2106" s="16" t="s">
        <v>141</v>
      </c>
      <c r="F2106" s="16" t="s">
        <v>7894</v>
      </c>
      <c r="G2106" s="16" t="s">
        <v>12</v>
      </c>
      <c r="H2106" s="18"/>
    </row>
    <row r="2107">
      <c r="A2107" s="14">
        <v>45387.0</v>
      </c>
      <c r="B2107" s="15" t="s">
        <v>7895</v>
      </c>
      <c r="C2107" s="17" t="s">
        <v>7896</v>
      </c>
      <c r="D2107" s="16" t="s">
        <v>1535</v>
      </c>
      <c r="E2107" s="16" t="s">
        <v>4032</v>
      </c>
      <c r="F2107" s="16" t="s">
        <v>7897</v>
      </c>
      <c r="G2107" s="16" t="s">
        <v>84</v>
      </c>
      <c r="H2107" s="18"/>
    </row>
    <row r="2108">
      <c r="A2108" s="14">
        <v>45387.0</v>
      </c>
      <c r="B2108" s="15" t="s">
        <v>7895</v>
      </c>
      <c r="C2108" s="17" t="s">
        <v>7896</v>
      </c>
      <c r="D2108" s="16" t="s">
        <v>1535</v>
      </c>
      <c r="E2108" s="16" t="s">
        <v>47</v>
      </c>
      <c r="F2108" s="16" t="s">
        <v>1118</v>
      </c>
      <c r="G2108" s="16" t="s">
        <v>84</v>
      </c>
      <c r="H2108" s="18"/>
    </row>
    <row r="2109">
      <c r="A2109" s="14">
        <v>45387.0</v>
      </c>
      <c r="B2109" s="15" t="s">
        <v>7895</v>
      </c>
      <c r="C2109" s="17" t="s">
        <v>7896</v>
      </c>
      <c r="D2109" s="16" t="s">
        <v>1535</v>
      </c>
      <c r="E2109" s="16" t="s">
        <v>98</v>
      </c>
      <c r="F2109" s="16" t="s">
        <v>4428</v>
      </c>
      <c r="G2109" s="16" t="s">
        <v>84</v>
      </c>
      <c r="H2109" s="18"/>
    </row>
    <row r="2110">
      <c r="A2110" s="14">
        <v>45387.0</v>
      </c>
      <c r="B2110" s="15" t="s">
        <v>7898</v>
      </c>
      <c r="C2110" s="17" t="s">
        <v>7899</v>
      </c>
      <c r="D2110" s="16" t="s">
        <v>7900</v>
      </c>
      <c r="E2110" s="16" t="s">
        <v>426</v>
      </c>
      <c r="F2110" s="16" t="s">
        <v>4594</v>
      </c>
      <c r="G2110" s="16" t="s">
        <v>12</v>
      </c>
      <c r="H2110" s="18"/>
    </row>
    <row r="2111">
      <c r="A2111" s="14">
        <v>45387.0</v>
      </c>
      <c r="B2111" s="15" t="s">
        <v>7901</v>
      </c>
      <c r="C2111" s="17" t="s">
        <v>7902</v>
      </c>
      <c r="D2111" s="16" t="s">
        <v>6497</v>
      </c>
      <c r="E2111" s="16" t="s">
        <v>7903</v>
      </c>
      <c r="F2111" s="16" t="s">
        <v>31</v>
      </c>
      <c r="G2111" s="16" t="s">
        <v>12</v>
      </c>
      <c r="H2111" s="18"/>
    </row>
    <row r="2112">
      <c r="A2112" s="14">
        <v>45387.0</v>
      </c>
      <c r="B2112" s="15" t="s">
        <v>7904</v>
      </c>
      <c r="C2112" s="17" t="s">
        <v>7905</v>
      </c>
      <c r="D2112" s="16" t="s">
        <v>7698</v>
      </c>
      <c r="E2112" s="16" t="s">
        <v>1240</v>
      </c>
      <c r="F2112" s="16" t="s">
        <v>5092</v>
      </c>
      <c r="G2112" s="16" t="s">
        <v>12</v>
      </c>
      <c r="H2112" s="18"/>
    </row>
    <row r="2113">
      <c r="A2113" s="14">
        <v>45388.0</v>
      </c>
      <c r="B2113" s="15" t="s">
        <v>7906</v>
      </c>
      <c r="C2113" s="17" t="s">
        <v>7907</v>
      </c>
      <c r="D2113" s="16" t="s">
        <v>5223</v>
      </c>
      <c r="E2113" s="16" t="s">
        <v>4047</v>
      </c>
      <c r="F2113" s="16" t="s">
        <v>7908</v>
      </c>
      <c r="G2113" s="16" t="s">
        <v>12</v>
      </c>
      <c r="H2113" s="18"/>
    </row>
    <row r="2114">
      <c r="A2114" s="14">
        <v>45390.0</v>
      </c>
      <c r="B2114" s="15" t="s">
        <v>7909</v>
      </c>
      <c r="C2114" s="17" t="s">
        <v>7910</v>
      </c>
      <c r="D2114" s="16" t="s">
        <v>4608</v>
      </c>
      <c r="E2114" s="18"/>
      <c r="F2114" s="16" t="s">
        <v>5087</v>
      </c>
      <c r="G2114" s="16" t="s">
        <v>12</v>
      </c>
      <c r="H2114" s="16" t="s">
        <v>44</v>
      </c>
    </row>
    <row r="2115">
      <c r="A2115" s="14">
        <v>45390.0</v>
      </c>
      <c r="B2115" s="15" t="s">
        <v>7909</v>
      </c>
      <c r="C2115" s="17" t="s">
        <v>7910</v>
      </c>
      <c r="D2115" s="16" t="s">
        <v>4608</v>
      </c>
      <c r="E2115" s="16" t="s">
        <v>7911</v>
      </c>
      <c r="F2115" s="16" t="s">
        <v>7912</v>
      </c>
      <c r="G2115" s="16" t="s">
        <v>12</v>
      </c>
      <c r="H2115" s="18"/>
    </row>
    <row r="2116">
      <c r="A2116" s="14">
        <v>45390.0</v>
      </c>
      <c r="B2116" s="15" t="s">
        <v>7913</v>
      </c>
      <c r="C2116" s="17" t="s">
        <v>7914</v>
      </c>
      <c r="D2116" s="16" t="s">
        <v>20</v>
      </c>
      <c r="E2116" s="16" t="s">
        <v>5337</v>
      </c>
      <c r="F2116" s="16" t="s">
        <v>4609</v>
      </c>
      <c r="G2116" s="16" t="s">
        <v>12</v>
      </c>
      <c r="H2116" s="18"/>
    </row>
    <row r="2117">
      <c r="A2117" s="14">
        <v>45390.0</v>
      </c>
      <c r="B2117" s="15" t="s">
        <v>7915</v>
      </c>
      <c r="C2117" s="17" t="s">
        <v>7916</v>
      </c>
      <c r="D2117" s="16" t="s">
        <v>7780</v>
      </c>
      <c r="E2117" s="16" t="s">
        <v>7917</v>
      </c>
      <c r="F2117" s="16" t="s">
        <v>7745</v>
      </c>
      <c r="G2117" s="16" t="s">
        <v>12</v>
      </c>
      <c r="H2117" s="18"/>
    </row>
    <row r="2118">
      <c r="A2118" s="14">
        <v>45391.0</v>
      </c>
      <c r="B2118" s="15" t="s">
        <v>7918</v>
      </c>
      <c r="C2118" s="17" t="s">
        <v>7919</v>
      </c>
      <c r="D2118" s="16" t="s">
        <v>4179</v>
      </c>
      <c r="E2118" s="16" t="s">
        <v>7920</v>
      </c>
      <c r="F2118" s="16" t="s">
        <v>70</v>
      </c>
      <c r="G2118" s="16" t="s">
        <v>12</v>
      </c>
      <c r="H2118" s="18"/>
    </row>
    <row r="2119">
      <c r="A2119" s="14">
        <v>45391.0</v>
      </c>
      <c r="B2119" s="15" t="s">
        <v>7921</v>
      </c>
      <c r="C2119" s="17" t="s">
        <v>7922</v>
      </c>
      <c r="D2119" s="16" t="s">
        <v>5175</v>
      </c>
      <c r="E2119" s="16" t="s">
        <v>7923</v>
      </c>
      <c r="F2119" s="16" t="s">
        <v>63</v>
      </c>
      <c r="G2119" s="16" t="s">
        <v>12</v>
      </c>
      <c r="H2119" s="18"/>
    </row>
    <row r="2120">
      <c r="A2120" s="14">
        <v>45391.0</v>
      </c>
      <c r="B2120" s="15" t="s">
        <v>7921</v>
      </c>
      <c r="C2120" s="17" t="s">
        <v>7922</v>
      </c>
      <c r="D2120" s="16" t="s">
        <v>5175</v>
      </c>
      <c r="E2120" s="16" t="s">
        <v>7924</v>
      </c>
      <c r="F2120" s="16" t="s">
        <v>105</v>
      </c>
      <c r="G2120" s="16" t="s">
        <v>12</v>
      </c>
      <c r="H2120" s="18"/>
    </row>
    <row r="2121">
      <c r="A2121" s="14">
        <v>45391.0</v>
      </c>
      <c r="B2121" s="15" t="s">
        <v>7925</v>
      </c>
      <c r="C2121" s="17" t="s">
        <v>7926</v>
      </c>
      <c r="D2121" s="16" t="s">
        <v>4243</v>
      </c>
      <c r="E2121" s="16" t="s">
        <v>7927</v>
      </c>
      <c r="F2121" s="16" t="s">
        <v>4946</v>
      </c>
      <c r="G2121" s="16" t="s">
        <v>12</v>
      </c>
      <c r="H2121" s="18"/>
    </row>
    <row r="2122">
      <c r="A2122" s="14">
        <v>45391.0</v>
      </c>
      <c r="B2122" s="15" t="s">
        <v>7928</v>
      </c>
      <c r="C2122" s="17" t="s">
        <v>7929</v>
      </c>
      <c r="D2122" s="16" t="s">
        <v>4324</v>
      </c>
      <c r="E2122" s="16" t="s">
        <v>7930</v>
      </c>
      <c r="F2122" s="16" t="s">
        <v>7931</v>
      </c>
      <c r="G2122" s="16" t="s">
        <v>12</v>
      </c>
      <c r="H2122" s="18"/>
    </row>
    <row r="2123">
      <c r="A2123" s="14">
        <v>45391.0</v>
      </c>
      <c r="B2123" s="15" t="s">
        <v>7932</v>
      </c>
      <c r="C2123" s="17" t="s">
        <v>7933</v>
      </c>
      <c r="D2123" s="16" t="s">
        <v>4993</v>
      </c>
      <c r="E2123" s="16" t="s">
        <v>7934</v>
      </c>
      <c r="F2123" s="16" t="s">
        <v>58</v>
      </c>
      <c r="G2123" s="16" t="s">
        <v>17</v>
      </c>
      <c r="H2123" s="18"/>
    </row>
    <row r="2124">
      <c r="A2124" s="14">
        <v>45391.0</v>
      </c>
      <c r="B2124" s="15" t="s">
        <v>7932</v>
      </c>
      <c r="C2124" s="17" t="s">
        <v>7933</v>
      </c>
      <c r="D2124" s="16" t="s">
        <v>4993</v>
      </c>
      <c r="E2124" s="16" t="s">
        <v>465</v>
      </c>
      <c r="F2124" s="16" t="s">
        <v>386</v>
      </c>
      <c r="G2124" s="16" t="s">
        <v>12</v>
      </c>
      <c r="H2124" s="18"/>
    </row>
    <row r="2125">
      <c r="A2125" s="14">
        <v>45391.0</v>
      </c>
      <c r="B2125" s="15" t="s">
        <v>7932</v>
      </c>
      <c r="C2125" s="17" t="s">
        <v>7933</v>
      </c>
      <c r="D2125" s="16" t="s">
        <v>4993</v>
      </c>
      <c r="E2125" s="16" t="s">
        <v>426</v>
      </c>
      <c r="F2125" s="16" t="s">
        <v>67</v>
      </c>
      <c r="G2125" s="16" t="s">
        <v>12</v>
      </c>
      <c r="H2125" s="18"/>
    </row>
    <row r="2126">
      <c r="A2126" s="14">
        <v>45391.0</v>
      </c>
      <c r="B2126" s="15" t="s">
        <v>7935</v>
      </c>
      <c r="C2126" s="17" t="s">
        <v>7936</v>
      </c>
      <c r="D2126" s="16" t="s">
        <v>4254</v>
      </c>
      <c r="E2126" s="16" t="s">
        <v>140</v>
      </c>
      <c r="F2126" s="16" t="s">
        <v>4055</v>
      </c>
      <c r="G2126" s="16" t="s">
        <v>12</v>
      </c>
      <c r="H2126" s="18"/>
    </row>
    <row r="2127">
      <c r="A2127" s="14">
        <v>45391.0</v>
      </c>
      <c r="B2127" s="15" t="s">
        <v>7935</v>
      </c>
      <c r="C2127" s="17" t="s">
        <v>7936</v>
      </c>
      <c r="D2127" s="16" t="s">
        <v>4254</v>
      </c>
      <c r="E2127" s="16" t="s">
        <v>5043</v>
      </c>
      <c r="F2127" s="16" t="s">
        <v>4055</v>
      </c>
      <c r="G2127" s="16" t="s">
        <v>12</v>
      </c>
      <c r="H2127" s="18"/>
    </row>
    <row r="2128">
      <c r="A2128" s="14">
        <v>45391.0</v>
      </c>
      <c r="B2128" s="15" t="s">
        <v>7937</v>
      </c>
      <c r="C2128" s="17" t="s">
        <v>7938</v>
      </c>
      <c r="D2128" s="16" t="s">
        <v>5226</v>
      </c>
      <c r="E2128" s="16" t="s">
        <v>47</v>
      </c>
      <c r="F2128" s="16" t="s">
        <v>171</v>
      </c>
      <c r="G2128" s="16" t="s">
        <v>12</v>
      </c>
      <c r="H2128" s="18"/>
    </row>
    <row r="2129">
      <c r="A2129" s="14">
        <v>45391.0</v>
      </c>
      <c r="B2129" s="15" t="s">
        <v>7939</v>
      </c>
      <c r="C2129" s="17" t="s">
        <v>7940</v>
      </c>
      <c r="D2129" s="16" t="s">
        <v>7780</v>
      </c>
      <c r="E2129" s="16" t="s">
        <v>5529</v>
      </c>
      <c r="F2129" s="16" t="s">
        <v>3982</v>
      </c>
      <c r="G2129" s="16" t="s">
        <v>12</v>
      </c>
      <c r="H2129" s="18"/>
    </row>
    <row r="2130">
      <c r="A2130" s="14">
        <v>45391.0</v>
      </c>
      <c r="B2130" s="15" t="s">
        <v>7941</v>
      </c>
      <c r="C2130" s="17" t="s">
        <v>7942</v>
      </c>
      <c r="D2130" s="16" t="s">
        <v>1573</v>
      </c>
      <c r="E2130" s="18"/>
      <c r="F2130" s="16" t="s">
        <v>6531</v>
      </c>
      <c r="G2130" s="16" t="s">
        <v>12</v>
      </c>
      <c r="H2130" s="16" t="s">
        <v>141</v>
      </c>
    </row>
    <row r="2131">
      <c r="A2131" s="14">
        <v>45391.0</v>
      </c>
      <c r="B2131" s="15" t="s">
        <v>7943</v>
      </c>
      <c r="C2131" s="17" t="s">
        <v>7944</v>
      </c>
      <c r="D2131" s="21" t="b">
        <v>1</v>
      </c>
      <c r="E2131" s="16" t="s">
        <v>279</v>
      </c>
      <c r="F2131" s="16" t="s">
        <v>299</v>
      </c>
      <c r="G2131" s="16" t="s">
        <v>12</v>
      </c>
      <c r="H2131" s="18"/>
    </row>
    <row r="2132">
      <c r="A2132" s="14">
        <v>45391.0</v>
      </c>
      <c r="B2132" s="15" t="s">
        <v>7943</v>
      </c>
      <c r="C2132" s="17" t="s">
        <v>7944</v>
      </c>
      <c r="D2132" s="21" t="b">
        <v>1</v>
      </c>
      <c r="E2132" s="16" t="s">
        <v>743</v>
      </c>
      <c r="F2132" s="16" t="s">
        <v>6350</v>
      </c>
      <c r="G2132" s="16" t="s">
        <v>12</v>
      </c>
      <c r="H2132" s="18"/>
    </row>
    <row r="2133">
      <c r="A2133" s="14">
        <v>45391.0</v>
      </c>
      <c r="B2133" s="15" t="s">
        <v>7945</v>
      </c>
      <c r="C2133" s="17" t="s">
        <v>7946</v>
      </c>
      <c r="D2133" s="16" t="s">
        <v>4137</v>
      </c>
      <c r="E2133" s="16" t="s">
        <v>47</v>
      </c>
      <c r="F2133" s="16" t="s">
        <v>133</v>
      </c>
      <c r="G2133" s="16" t="s">
        <v>12</v>
      </c>
      <c r="H2133" s="18"/>
    </row>
    <row r="2134">
      <c r="A2134" s="14">
        <v>45391.0</v>
      </c>
      <c r="B2134" s="15" t="s">
        <v>7945</v>
      </c>
      <c r="C2134" s="17" t="s">
        <v>7946</v>
      </c>
      <c r="D2134" s="16" t="s">
        <v>4137</v>
      </c>
      <c r="E2134" s="16" t="s">
        <v>338</v>
      </c>
      <c r="F2134" s="16" t="s">
        <v>31</v>
      </c>
      <c r="G2134" s="16" t="s">
        <v>12</v>
      </c>
      <c r="H2134" s="18"/>
    </row>
    <row r="2135">
      <c r="A2135" s="14">
        <v>45391.0</v>
      </c>
      <c r="B2135" s="15" t="s">
        <v>7945</v>
      </c>
      <c r="C2135" s="17" t="s">
        <v>7946</v>
      </c>
      <c r="D2135" s="16" t="s">
        <v>4137</v>
      </c>
      <c r="E2135" s="16" t="s">
        <v>7947</v>
      </c>
      <c r="F2135" s="16" t="s">
        <v>386</v>
      </c>
      <c r="G2135" s="16" t="s">
        <v>12</v>
      </c>
      <c r="H2135" s="18"/>
    </row>
    <row r="2136">
      <c r="A2136" s="14">
        <v>45391.0</v>
      </c>
      <c r="B2136" s="15" t="s">
        <v>7948</v>
      </c>
      <c r="C2136" s="17" t="s">
        <v>7949</v>
      </c>
      <c r="D2136" s="16" t="s">
        <v>1614</v>
      </c>
      <c r="E2136" s="16" t="s">
        <v>743</v>
      </c>
      <c r="F2136" s="16" t="s">
        <v>7950</v>
      </c>
      <c r="G2136" s="16" t="s">
        <v>12</v>
      </c>
      <c r="H2136" s="18"/>
    </row>
    <row r="2137">
      <c r="A2137" s="14">
        <v>45391.0</v>
      </c>
      <c r="B2137" s="15" t="s">
        <v>7951</v>
      </c>
      <c r="C2137" s="17" t="s">
        <v>7952</v>
      </c>
      <c r="D2137" s="16" t="s">
        <v>7780</v>
      </c>
      <c r="E2137" s="16" t="s">
        <v>47</v>
      </c>
      <c r="F2137" s="16" t="s">
        <v>133</v>
      </c>
      <c r="G2137" s="16" t="s">
        <v>12</v>
      </c>
      <c r="H2137" s="18"/>
    </row>
    <row r="2138">
      <c r="A2138" s="14">
        <v>45391.0</v>
      </c>
      <c r="B2138" s="15" t="s">
        <v>7953</v>
      </c>
      <c r="C2138" s="17" t="s">
        <v>7954</v>
      </c>
      <c r="D2138" s="16" t="s">
        <v>20</v>
      </c>
      <c r="E2138" s="16" t="s">
        <v>5762</v>
      </c>
      <c r="F2138" s="16" t="s">
        <v>299</v>
      </c>
      <c r="G2138" s="16" t="s">
        <v>12</v>
      </c>
      <c r="H2138" s="18"/>
    </row>
    <row r="2139">
      <c r="A2139" s="14">
        <v>45391.0</v>
      </c>
      <c r="B2139" s="15" t="s">
        <v>7953</v>
      </c>
      <c r="C2139" s="17" t="s">
        <v>7954</v>
      </c>
      <c r="D2139" s="16" t="s">
        <v>20</v>
      </c>
      <c r="E2139" s="16" t="s">
        <v>7955</v>
      </c>
      <c r="F2139" s="16" t="s">
        <v>7956</v>
      </c>
      <c r="G2139" s="16" t="s">
        <v>84</v>
      </c>
      <c r="H2139" s="18"/>
    </row>
    <row r="2140">
      <c r="A2140" s="14">
        <v>45391.0</v>
      </c>
      <c r="B2140" s="15" t="s">
        <v>7957</v>
      </c>
      <c r="C2140" s="17" t="s">
        <v>7958</v>
      </c>
      <c r="D2140" s="16" t="s">
        <v>4875</v>
      </c>
      <c r="E2140" s="16" t="s">
        <v>5075</v>
      </c>
      <c r="F2140" s="16" t="s">
        <v>386</v>
      </c>
      <c r="G2140" s="16" t="s">
        <v>84</v>
      </c>
      <c r="H2140" s="18"/>
    </row>
    <row r="2141">
      <c r="A2141" s="14">
        <v>45391.0</v>
      </c>
      <c r="B2141" s="15" t="s">
        <v>7957</v>
      </c>
      <c r="C2141" s="17" t="s">
        <v>7958</v>
      </c>
      <c r="D2141" s="16" t="s">
        <v>4875</v>
      </c>
      <c r="E2141" s="16" t="s">
        <v>1377</v>
      </c>
      <c r="F2141" s="16" t="s">
        <v>34</v>
      </c>
      <c r="G2141" s="16" t="s">
        <v>84</v>
      </c>
      <c r="H2141" s="18"/>
    </row>
    <row r="2142">
      <c r="A2142" s="14">
        <v>45391.0</v>
      </c>
      <c r="B2142" s="15" t="s">
        <v>7959</v>
      </c>
      <c r="C2142" s="17" t="s">
        <v>7960</v>
      </c>
      <c r="D2142" s="16" t="s">
        <v>4120</v>
      </c>
      <c r="E2142" s="16" t="s">
        <v>4415</v>
      </c>
      <c r="F2142" s="16" t="s">
        <v>1296</v>
      </c>
      <c r="G2142" s="16" t="s">
        <v>12</v>
      </c>
      <c r="H2142" s="18"/>
    </row>
    <row r="2143">
      <c r="A2143" s="14">
        <v>45391.0</v>
      </c>
      <c r="B2143" s="15" t="s">
        <v>7959</v>
      </c>
      <c r="C2143" s="17" t="s">
        <v>7960</v>
      </c>
      <c r="D2143" s="16" t="s">
        <v>4120</v>
      </c>
      <c r="E2143" s="16" t="s">
        <v>514</v>
      </c>
      <c r="F2143" s="16" t="s">
        <v>766</v>
      </c>
      <c r="G2143" s="16" t="s">
        <v>12</v>
      </c>
      <c r="H2143" s="18"/>
    </row>
    <row r="2144">
      <c r="A2144" s="14">
        <v>45391.0</v>
      </c>
      <c r="B2144" s="15" t="s">
        <v>7961</v>
      </c>
      <c r="C2144" s="17" t="s">
        <v>7962</v>
      </c>
      <c r="D2144" s="16" t="s">
        <v>4210</v>
      </c>
      <c r="E2144" s="16" t="s">
        <v>7963</v>
      </c>
      <c r="F2144" s="16" t="s">
        <v>7601</v>
      </c>
      <c r="G2144" s="16" t="s">
        <v>12</v>
      </c>
      <c r="H2144" s="18"/>
    </row>
    <row r="2145">
      <c r="A2145" s="14">
        <v>45391.0</v>
      </c>
      <c r="B2145" s="15" t="s">
        <v>7961</v>
      </c>
      <c r="C2145" s="17" t="s">
        <v>7962</v>
      </c>
      <c r="D2145" s="16" t="s">
        <v>4210</v>
      </c>
      <c r="E2145" s="16" t="s">
        <v>7964</v>
      </c>
      <c r="F2145" s="16" t="s">
        <v>7965</v>
      </c>
      <c r="G2145" s="16" t="s">
        <v>12</v>
      </c>
      <c r="H2145" s="18"/>
    </row>
    <row r="2146">
      <c r="A2146" s="14">
        <v>45391.0</v>
      </c>
      <c r="B2146" s="15" t="s">
        <v>7966</v>
      </c>
      <c r="C2146" s="17" t="s">
        <v>7967</v>
      </c>
      <c r="D2146" s="16" t="s">
        <v>20</v>
      </c>
      <c r="E2146" s="16" t="s">
        <v>1377</v>
      </c>
      <c r="F2146" s="16" t="s">
        <v>4425</v>
      </c>
      <c r="G2146" s="16" t="s">
        <v>12</v>
      </c>
      <c r="H2146" s="18"/>
    </row>
    <row r="2147">
      <c r="A2147" s="14">
        <v>45391.0</v>
      </c>
      <c r="B2147" s="15" t="s">
        <v>7968</v>
      </c>
      <c r="C2147" s="17" t="s">
        <v>7969</v>
      </c>
      <c r="D2147" s="16" t="s">
        <v>4648</v>
      </c>
      <c r="E2147" s="16" t="s">
        <v>7970</v>
      </c>
      <c r="F2147" s="16" t="s">
        <v>6200</v>
      </c>
      <c r="G2147" s="16" t="s">
        <v>12</v>
      </c>
      <c r="H2147" s="18"/>
    </row>
    <row r="2148">
      <c r="A2148" s="14">
        <v>45391.0</v>
      </c>
      <c r="B2148" s="15" t="s">
        <v>7971</v>
      </c>
      <c r="C2148" s="17" t="s">
        <v>7972</v>
      </c>
      <c r="D2148" s="16" t="s">
        <v>4091</v>
      </c>
      <c r="E2148" s="16" t="s">
        <v>47</v>
      </c>
      <c r="F2148" s="16" t="s">
        <v>457</v>
      </c>
      <c r="G2148" s="16" t="s">
        <v>84</v>
      </c>
      <c r="H2148" s="18"/>
    </row>
    <row r="2149">
      <c r="A2149" s="14">
        <v>45392.0</v>
      </c>
      <c r="B2149" s="15" t="s">
        <v>7973</v>
      </c>
      <c r="C2149" s="17" t="s">
        <v>7974</v>
      </c>
      <c r="D2149" s="16" t="s">
        <v>4541</v>
      </c>
      <c r="E2149" s="16" t="s">
        <v>47</v>
      </c>
      <c r="F2149" s="16" t="s">
        <v>31</v>
      </c>
      <c r="G2149" s="16" t="s">
        <v>12</v>
      </c>
      <c r="H2149" s="18"/>
    </row>
    <row r="2150">
      <c r="A2150" s="14">
        <v>45392.0</v>
      </c>
      <c r="B2150" s="15" t="s">
        <v>7973</v>
      </c>
      <c r="C2150" s="17" t="s">
        <v>7974</v>
      </c>
      <c r="D2150" s="16" t="s">
        <v>4289</v>
      </c>
      <c r="E2150" s="16" t="s">
        <v>47</v>
      </c>
      <c r="F2150" s="16" t="s">
        <v>31</v>
      </c>
      <c r="G2150" s="16" t="s">
        <v>12</v>
      </c>
      <c r="H2150" s="18"/>
    </row>
    <row r="2151">
      <c r="A2151" s="14">
        <v>45392.0</v>
      </c>
      <c r="B2151" s="15" t="s">
        <v>7975</v>
      </c>
      <c r="C2151" s="17" t="s">
        <v>7976</v>
      </c>
      <c r="D2151" s="16" t="s">
        <v>4479</v>
      </c>
      <c r="E2151" s="16" t="s">
        <v>7977</v>
      </c>
      <c r="F2151" s="16" t="s">
        <v>7978</v>
      </c>
      <c r="G2151" s="16" t="s">
        <v>12</v>
      </c>
      <c r="H2151" s="18"/>
    </row>
    <row r="2152">
      <c r="A2152" s="14">
        <v>45392.0</v>
      </c>
      <c r="B2152" s="15" t="s">
        <v>7975</v>
      </c>
      <c r="C2152" s="17" t="s">
        <v>7976</v>
      </c>
      <c r="D2152" s="16" t="s">
        <v>4479</v>
      </c>
      <c r="E2152" s="16" t="s">
        <v>7979</v>
      </c>
      <c r="F2152" s="16" t="s">
        <v>7980</v>
      </c>
      <c r="G2152" s="16" t="s">
        <v>12</v>
      </c>
      <c r="H2152" s="18"/>
    </row>
    <row r="2153">
      <c r="A2153" s="14">
        <v>45392.0</v>
      </c>
      <c r="B2153" s="15" t="s">
        <v>7981</v>
      </c>
      <c r="C2153" s="17" t="s">
        <v>7982</v>
      </c>
      <c r="D2153" s="16" t="s">
        <v>257</v>
      </c>
      <c r="E2153" s="16" t="s">
        <v>1780</v>
      </c>
      <c r="F2153" s="16" t="s">
        <v>133</v>
      </c>
      <c r="G2153" s="16" t="s">
        <v>12</v>
      </c>
      <c r="H2153" s="18"/>
    </row>
    <row r="2154">
      <c r="A2154" s="14">
        <v>45392.0</v>
      </c>
      <c r="B2154" s="15" t="s">
        <v>7983</v>
      </c>
      <c r="C2154" s="17" t="s">
        <v>7984</v>
      </c>
      <c r="D2154" s="16" t="s">
        <v>4091</v>
      </c>
      <c r="E2154" s="16" t="s">
        <v>47</v>
      </c>
      <c r="F2154" s="16" t="s">
        <v>5325</v>
      </c>
      <c r="G2154" s="16" t="s">
        <v>12</v>
      </c>
      <c r="H2154" s="18"/>
    </row>
    <row r="2155">
      <c r="A2155" s="14">
        <v>45392.0</v>
      </c>
      <c r="B2155" s="15" t="s">
        <v>7983</v>
      </c>
      <c r="C2155" s="17" t="s">
        <v>7984</v>
      </c>
      <c r="D2155" s="16" t="s">
        <v>4091</v>
      </c>
      <c r="E2155" s="16" t="s">
        <v>7672</v>
      </c>
      <c r="F2155" s="16" t="s">
        <v>457</v>
      </c>
      <c r="G2155" s="16" t="s">
        <v>12</v>
      </c>
      <c r="H2155" s="18"/>
    </row>
    <row r="2156">
      <c r="A2156" s="14">
        <v>45392.0</v>
      </c>
      <c r="B2156" s="15" t="s">
        <v>7985</v>
      </c>
      <c r="C2156" s="17" t="s">
        <v>7986</v>
      </c>
      <c r="D2156" s="16" t="s">
        <v>4379</v>
      </c>
      <c r="E2156" s="16" t="s">
        <v>7987</v>
      </c>
      <c r="F2156" s="16" t="s">
        <v>4946</v>
      </c>
      <c r="G2156" s="16" t="s">
        <v>12</v>
      </c>
      <c r="H2156" s="18"/>
    </row>
    <row r="2157">
      <c r="A2157" s="14">
        <v>45392.0</v>
      </c>
      <c r="B2157" s="15" t="s">
        <v>7985</v>
      </c>
      <c r="C2157" s="17" t="s">
        <v>7986</v>
      </c>
      <c r="D2157" s="16" t="s">
        <v>4379</v>
      </c>
      <c r="E2157" s="16" t="s">
        <v>7988</v>
      </c>
      <c r="F2157" s="16" t="s">
        <v>70</v>
      </c>
      <c r="G2157" s="16" t="s">
        <v>12</v>
      </c>
      <c r="H2157" s="18"/>
    </row>
    <row r="2158">
      <c r="A2158" s="14">
        <v>45392.0</v>
      </c>
      <c r="B2158" s="15" t="s">
        <v>7985</v>
      </c>
      <c r="C2158" s="17" t="s">
        <v>7986</v>
      </c>
      <c r="D2158" s="16" t="s">
        <v>4379</v>
      </c>
      <c r="E2158" s="16" t="s">
        <v>1780</v>
      </c>
      <c r="F2158" s="16" t="s">
        <v>63</v>
      </c>
      <c r="G2158" s="16" t="s">
        <v>12</v>
      </c>
      <c r="H2158" s="18"/>
    </row>
    <row r="2159">
      <c r="A2159" s="14">
        <v>45392.0</v>
      </c>
      <c r="B2159" s="15" t="s">
        <v>7989</v>
      </c>
      <c r="C2159" s="17" t="s">
        <v>7990</v>
      </c>
      <c r="D2159" s="16" t="s">
        <v>4271</v>
      </c>
      <c r="E2159" s="16" t="s">
        <v>2646</v>
      </c>
      <c r="F2159" s="16" t="s">
        <v>4055</v>
      </c>
      <c r="G2159" s="16" t="s">
        <v>12</v>
      </c>
      <c r="H2159" s="18"/>
    </row>
    <row r="2160">
      <c r="A2160" s="14">
        <v>45392.0</v>
      </c>
      <c r="B2160" s="15" t="s">
        <v>7989</v>
      </c>
      <c r="C2160" s="17" t="s">
        <v>7990</v>
      </c>
      <c r="D2160" s="16" t="s">
        <v>4271</v>
      </c>
      <c r="E2160" s="16" t="s">
        <v>7991</v>
      </c>
      <c r="F2160" s="16" t="s">
        <v>4055</v>
      </c>
      <c r="G2160" s="16" t="s">
        <v>12</v>
      </c>
      <c r="H2160" s="18"/>
    </row>
    <row r="2161">
      <c r="A2161" s="14">
        <v>45392.0</v>
      </c>
      <c r="B2161" s="15" t="s">
        <v>7992</v>
      </c>
      <c r="C2161" s="17" t="s">
        <v>7993</v>
      </c>
      <c r="D2161" s="16" t="s">
        <v>4289</v>
      </c>
      <c r="E2161" s="16" t="s">
        <v>7994</v>
      </c>
      <c r="F2161" s="16" t="s">
        <v>3995</v>
      </c>
      <c r="G2161" s="16" t="s">
        <v>12</v>
      </c>
      <c r="H2161" s="18"/>
    </row>
    <row r="2162">
      <c r="A2162" s="14">
        <v>45392.0</v>
      </c>
      <c r="B2162" s="15" t="s">
        <v>7992</v>
      </c>
      <c r="C2162" s="17" t="s">
        <v>7993</v>
      </c>
      <c r="D2162" s="16" t="s">
        <v>4289</v>
      </c>
      <c r="E2162" s="16" t="s">
        <v>514</v>
      </c>
      <c r="F2162" s="16" t="s">
        <v>386</v>
      </c>
      <c r="G2162" s="16" t="s">
        <v>12</v>
      </c>
      <c r="H2162" s="18"/>
    </row>
    <row r="2163">
      <c r="A2163" s="14">
        <v>45392.0</v>
      </c>
      <c r="B2163" s="15" t="s">
        <v>7995</v>
      </c>
      <c r="C2163" s="17" t="s">
        <v>7996</v>
      </c>
      <c r="D2163" s="16" t="s">
        <v>4154</v>
      </c>
      <c r="E2163" s="16" t="s">
        <v>46</v>
      </c>
      <c r="F2163" s="16" t="s">
        <v>133</v>
      </c>
      <c r="G2163" s="16" t="s">
        <v>12</v>
      </c>
      <c r="H2163" s="18"/>
    </row>
    <row r="2164">
      <c r="A2164" s="14">
        <v>45392.0</v>
      </c>
      <c r="B2164" s="15" t="s">
        <v>7995</v>
      </c>
      <c r="C2164" s="17" t="s">
        <v>7996</v>
      </c>
      <c r="D2164" s="16" t="s">
        <v>4154</v>
      </c>
      <c r="E2164" s="16" t="s">
        <v>7997</v>
      </c>
      <c r="F2164" s="16" t="s">
        <v>300</v>
      </c>
      <c r="G2164" s="16" t="s">
        <v>12</v>
      </c>
      <c r="H2164" s="18"/>
    </row>
    <row r="2165">
      <c r="A2165" s="14">
        <v>45392.0</v>
      </c>
      <c r="B2165" s="15" t="s">
        <v>7998</v>
      </c>
      <c r="C2165" s="17" t="s">
        <v>7999</v>
      </c>
      <c r="D2165" s="16" t="s">
        <v>876</v>
      </c>
      <c r="E2165" s="16" t="s">
        <v>8000</v>
      </c>
      <c r="F2165" s="16" t="s">
        <v>164</v>
      </c>
      <c r="G2165" s="16" t="s">
        <v>12</v>
      </c>
      <c r="H2165" s="18"/>
    </row>
    <row r="2166">
      <c r="A2166" s="14">
        <v>45392.0</v>
      </c>
      <c r="B2166" s="15" t="s">
        <v>7998</v>
      </c>
      <c r="C2166" s="17" t="s">
        <v>7999</v>
      </c>
      <c r="D2166" s="16" t="s">
        <v>876</v>
      </c>
      <c r="E2166" s="16" t="s">
        <v>4096</v>
      </c>
      <c r="F2166" s="16" t="s">
        <v>299</v>
      </c>
      <c r="G2166" s="16" t="s">
        <v>12</v>
      </c>
      <c r="H2166" s="18"/>
    </row>
    <row r="2167">
      <c r="A2167" s="14">
        <v>45392.0</v>
      </c>
      <c r="B2167" s="15" t="s">
        <v>8001</v>
      </c>
      <c r="C2167" s="17" t="s">
        <v>8002</v>
      </c>
      <c r="D2167" s="16" t="s">
        <v>166</v>
      </c>
      <c r="E2167" s="16" t="s">
        <v>4096</v>
      </c>
      <c r="F2167" s="16" t="s">
        <v>299</v>
      </c>
      <c r="G2167" s="16" t="s">
        <v>12</v>
      </c>
      <c r="H2167" s="18"/>
    </row>
    <row r="2168">
      <c r="A2168" s="14">
        <v>45392.0</v>
      </c>
      <c r="B2168" s="15" t="s">
        <v>8001</v>
      </c>
      <c r="C2168" s="17" t="s">
        <v>8002</v>
      </c>
      <c r="D2168" s="16" t="s">
        <v>166</v>
      </c>
      <c r="E2168" s="16" t="s">
        <v>338</v>
      </c>
      <c r="F2168" s="16" t="s">
        <v>4985</v>
      </c>
      <c r="G2168" s="16" t="s">
        <v>12</v>
      </c>
      <c r="H2168" s="18"/>
    </row>
    <row r="2169">
      <c r="A2169" s="14">
        <v>45392.0</v>
      </c>
      <c r="B2169" s="15" t="s">
        <v>8003</v>
      </c>
      <c r="C2169" s="17" t="s">
        <v>8004</v>
      </c>
      <c r="D2169" s="16" t="s">
        <v>4676</v>
      </c>
      <c r="E2169" s="16" t="s">
        <v>387</v>
      </c>
      <c r="F2169" s="16" t="s">
        <v>2739</v>
      </c>
      <c r="G2169" s="16" t="s">
        <v>12</v>
      </c>
      <c r="H2169" s="18"/>
    </row>
    <row r="2170">
      <c r="A2170" s="14">
        <v>45392.0</v>
      </c>
      <c r="B2170" s="15" t="s">
        <v>8003</v>
      </c>
      <c r="C2170" s="17" t="s">
        <v>8004</v>
      </c>
      <c r="D2170" s="16" t="s">
        <v>4676</v>
      </c>
      <c r="E2170" s="16" t="s">
        <v>385</v>
      </c>
      <c r="F2170" s="16" t="s">
        <v>5381</v>
      </c>
      <c r="G2170" s="16" t="s">
        <v>12</v>
      </c>
      <c r="H2170" s="18"/>
    </row>
    <row r="2171">
      <c r="A2171" s="14">
        <v>45392.0</v>
      </c>
      <c r="B2171" s="15" t="s">
        <v>8003</v>
      </c>
      <c r="C2171" s="17" t="s">
        <v>8004</v>
      </c>
      <c r="D2171" s="16" t="s">
        <v>4676</v>
      </c>
      <c r="E2171" s="16" t="s">
        <v>1900</v>
      </c>
      <c r="F2171" s="16" t="s">
        <v>4946</v>
      </c>
      <c r="G2171" s="16" t="s">
        <v>12</v>
      </c>
      <c r="H2171" s="18"/>
    </row>
    <row r="2172">
      <c r="A2172" s="14">
        <v>45392.0</v>
      </c>
      <c r="B2172" s="15" t="s">
        <v>8005</v>
      </c>
      <c r="C2172" s="17" t="s">
        <v>8006</v>
      </c>
      <c r="D2172" s="16" t="s">
        <v>4395</v>
      </c>
      <c r="E2172" s="16" t="s">
        <v>44</v>
      </c>
      <c r="F2172" s="16" t="s">
        <v>6130</v>
      </c>
      <c r="G2172" s="16" t="s">
        <v>12</v>
      </c>
      <c r="H2172" s="18"/>
    </row>
    <row r="2173">
      <c r="A2173" s="14">
        <v>45392.0</v>
      </c>
      <c r="B2173" s="15" t="s">
        <v>8005</v>
      </c>
      <c r="C2173" s="17" t="s">
        <v>8006</v>
      </c>
      <c r="D2173" s="16" t="s">
        <v>4395</v>
      </c>
      <c r="E2173" s="16" t="s">
        <v>47</v>
      </c>
      <c r="F2173" s="16" t="s">
        <v>4665</v>
      </c>
      <c r="G2173" s="16" t="s">
        <v>12</v>
      </c>
      <c r="H2173" s="18"/>
    </row>
    <row r="2174">
      <c r="A2174" s="14">
        <v>45392.0</v>
      </c>
      <c r="B2174" s="15" t="s">
        <v>8007</v>
      </c>
      <c r="C2174" s="17" t="s">
        <v>8008</v>
      </c>
      <c r="D2174" s="16" t="s">
        <v>7780</v>
      </c>
      <c r="E2174" s="16" t="s">
        <v>46</v>
      </c>
      <c r="F2174" s="16" t="s">
        <v>133</v>
      </c>
      <c r="G2174" s="16" t="s">
        <v>12</v>
      </c>
      <c r="H2174" s="18"/>
    </row>
    <row r="2175">
      <c r="A2175" s="14">
        <v>45392.0</v>
      </c>
      <c r="B2175" s="15" t="s">
        <v>8007</v>
      </c>
      <c r="C2175" s="17" t="s">
        <v>8008</v>
      </c>
      <c r="D2175" s="16" t="s">
        <v>7780</v>
      </c>
      <c r="E2175" s="16" t="s">
        <v>184</v>
      </c>
      <c r="F2175" s="16" t="s">
        <v>2394</v>
      </c>
      <c r="G2175" s="16" t="s">
        <v>12</v>
      </c>
      <c r="H2175" s="18"/>
    </row>
    <row r="2176">
      <c r="A2176" s="14">
        <v>45392.0</v>
      </c>
      <c r="B2176" s="15" t="s">
        <v>8009</v>
      </c>
      <c r="C2176" s="17" t="s">
        <v>8010</v>
      </c>
      <c r="D2176" s="16" t="s">
        <v>4075</v>
      </c>
      <c r="E2176" s="16" t="s">
        <v>47</v>
      </c>
      <c r="F2176" s="16" t="s">
        <v>63</v>
      </c>
      <c r="G2176" s="16" t="s">
        <v>12</v>
      </c>
      <c r="H2176" s="18"/>
    </row>
    <row r="2177">
      <c r="A2177" s="14">
        <v>45392.0</v>
      </c>
      <c r="B2177" s="15" t="s">
        <v>8011</v>
      </c>
      <c r="C2177" s="17" t="s">
        <v>8012</v>
      </c>
      <c r="D2177" s="16" t="s">
        <v>4289</v>
      </c>
      <c r="E2177" s="16" t="s">
        <v>8013</v>
      </c>
      <c r="F2177" s="16" t="s">
        <v>31</v>
      </c>
      <c r="G2177" s="16" t="s">
        <v>12</v>
      </c>
      <c r="H2177" s="18"/>
    </row>
    <row r="2178">
      <c r="A2178" s="14">
        <v>45392.0</v>
      </c>
      <c r="B2178" s="15" t="s">
        <v>8011</v>
      </c>
      <c r="C2178" s="17" t="s">
        <v>8012</v>
      </c>
      <c r="D2178" s="16" t="s">
        <v>4289</v>
      </c>
      <c r="E2178" s="16" t="s">
        <v>1377</v>
      </c>
      <c r="F2178" s="16" t="s">
        <v>4425</v>
      </c>
      <c r="G2178" s="16" t="s">
        <v>12</v>
      </c>
      <c r="H2178" s="18"/>
    </row>
    <row r="2179">
      <c r="A2179" s="14">
        <v>45392.0</v>
      </c>
      <c r="B2179" s="15" t="s">
        <v>8014</v>
      </c>
      <c r="C2179" s="17" t="s">
        <v>8015</v>
      </c>
      <c r="D2179" s="16" t="s">
        <v>5300</v>
      </c>
      <c r="E2179" s="16" t="s">
        <v>5075</v>
      </c>
      <c r="F2179" s="16" t="s">
        <v>3144</v>
      </c>
      <c r="G2179" s="16" t="s">
        <v>84</v>
      </c>
      <c r="H2179" s="18"/>
    </row>
    <row r="2180">
      <c r="A2180" s="14">
        <v>45392.0</v>
      </c>
      <c r="B2180" s="15" t="s">
        <v>8014</v>
      </c>
      <c r="C2180" s="17" t="s">
        <v>8015</v>
      </c>
      <c r="D2180" s="16" t="s">
        <v>5300</v>
      </c>
      <c r="E2180" s="16" t="s">
        <v>2560</v>
      </c>
      <c r="F2180" s="16" t="s">
        <v>7704</v>
      </c>
      <c r="G2180" s="16" t="s">
        <v>84</v>
      </c>
      <c r="H2180" s="18"/>
    </row>
    <row r="2181">
      <c r="A2181" s="14">
        <v>45392.0</v>
      </c>
      <c r="B2181" s="15" t="s">
        <v>8016</v>
      </c>
      <c r="C2181" s="17" t="s">
        <v>8017</v>
      </c>
      <c r="D2181" s="16" t="s">
        <v>4091</v>
      </c>
      <c r="E2181" s="16" t="s">
        <v>8018</v>
      </c>
      <c r="F2181" s="16" t="s">
        <v>3982</v>
      </c>
      <c r="G2181" s="16" t="s">
        <v>84</v>
      </c>
      <c r="H2181" s="18"/>
    </row>
    <row r="2182">
      <c r="A2182" s="14">
        <v>45392.0</v>
      </c>
      <c r="B2182" s="15" t="s">
        <v>8019</v>
      </c>
      <c r="C2182" s="19" t="s">
        <v>8020</v>
      </c>
      <c r="D2182" s="17" t="s">
        <v>8021</v>
      </c>
      <c r="E2182" s="16" t="s">
        <v>338</v>
      </c>
      <c r="F2182" s="16" t="s">
        <v>62</v>
      </c>
      <c r="G2182" s="16" t="s">
        <v>12</v>
      </c>
      <c r="H2182" s="18"/>
    </row>
    <row r="2183">
      <c r="A2183" s="14">
        <v>45392.0</v>
      </c>
      <c r="B2183" s="15" t="s">
        <v>8019</v>
      </c>
      <c r="C2183" s="19" t="s">
        <v>8020</v>
      </c>
      <c r="D2183" s="17" t="s">
        <v>8021</v>
      </c>
      <c r="E2183" s="16" t="s">
        <v>8022</v>
      </c>
      <c r="F2183" s="16" t="s">
        <v>63</v>
      </c>
      <c r="G2183" s="16" t="s">
        <v>12</v>
      </c>
      <c r="H2183" s="18"/>
    </row>
    <row r="2184">
      <c r="A2184" s="14">
        <v>45392.0</v>
      </c>
      <c r="B2184" s="15" t="s">
        <v>8023</v>
      </c>
      <c r="C2184" s="17" t="s">
        <v>8024</v>
      </c>
      <c r="D2184" s="16" t="s">
        <v>8025</v>
      </c>
      <c r="E2184" s="16" t="s">
        <v>8026</v>
      </c>
      <c r="F2184" s="16" t="s">
        <v>31</v>
      </c>
      <c r="G2184" s="16" t="s">
        <v>12</v>
      </c>
      <c r="H2184" s="18"/>
    </row>
    <row r="2185">
      <c r="A2185" s="14">
        <v>45393.0</v>
      </c>
      <c r="B2185" s="15" t="s">
        <v>8027</v>
      </c>
      <c r="C2185" s="17" t="s">
        <v>8028</v>
      </c>
      <c r="D2185" s="16" t="s">
        <v>1459</v>
      </c>
      <c r="E2185" s="18"/>
      <c r="F2185" s="16" t="s">
        <v>8029</v>
      </c>
      <c r="G2185" s="16" t="s">
        <v>12</v>
      </c>
      <c r="H2185" s="16" t="s">
        <v>141</v>
      </c>
    </row>
    <row r="2186">
      <c r="A2186" s="14">
        <v>45393.0</v>
      </c>
      <c r="B2186" s="15" t="s">
        <v>8030</v>
      </c>
      <c r="C2186" s="17" t="s">
        <v>8031</v>
      </c>
      <c r="D2186" s="16" t="s">
        <v>1465</v>
      </c>
      <c r="E2186" s="16" t="s">
        <v>6580</v>
      </c>
      <c r="F2186" s="16" t="s">
        <v>8032</v>
      </c>
      <c r="G2186" s="16" t="s">
        <v>12</v>
      </c>
      <c r="H2186" s="18"/>
    </row>
    <row r="2187">
      <c r="A2187" s="14">
        <v>45393.0</v>
      </c>
      <c r="B2187" s="15" t="s">
        <v>8030</v>
      </c>
      <c r="C2187" s="17" t="s">
        <v>8031</v>
      </c>
      <c r="D2187" s="16" t="s">
        <v>1465</v>
      </c>
      <c r="E2187" s="16" t="s">
        <v>8033</v>
      </c>
      <c r="F2187" s="16" t="s">
        <v>8032</v>
      </c>
      <c r="G2187" s="16" t="s">
        <v>12</v>
      </c>
      <c r="H2187" s="18"/>
    </row>
    <row r="2188">
      <c r="A2188" s="14">
        <v>45393.0</v>
      </c>
      <c r="B2188" s="15" t="s">
        <v>8034</v>
      </c>
      <c r="C2188" s="17" t="s">
        <v>8035</v>
      </c>
      <c r="D2188" s="16" t="s">
        <v>4105</v>
      </c>
      <c r="E2188" s="16" t="s">
        <v>140</v>
      </c>
      <c r="F2188" s="16" t="s">
        <v>3081</v>
      </c>
      <c r="G2188" s="16" t="s">
        <v>12</v>
      </c>
      <c r="H2188" s="18"/>
    </row>
    <row r="2189">
      <c r="A2189" s="14">
        <v>45393.0</v>
      </c>
      <c r="B2189" s="15" t="s">
        <v>8034</v>
      </c>
      <c r="C2189" s="17" t="s">
        <v>8035</v>
      </c>
      <c r="D2189" s="16" t="s">
        <v>4105</v>
      </c>
      <c r="E2189" s="16" t="s">
        <v>8036</v>
      </c>
      <c r="F2189" s="16" t="s">
        <v>4055</v>
      </c>
      <c r="G2189" s="16" t="s">
        <v>12</v>
      </c>
      <c r="H2189" s="18"/>
    </row>
    <row r="2190">
      <c r="A2190" s="14">
        <v>45393.0</v>
      </c>
      <c r="B2190" s="15" t="s">
        <v>8037</v>
      </c>
      <c r="C2190" s="17" t="s">
        <v>8038</v>
      </c>
      <c r="D2190" s="16" t="s">
        <v>4075</v>
      </c>
      <c r="E2190" s="16" t="s">
        <v>8039</v>
      </c>
      <c r="F2190" s="16" t="s">
        <v>6534</v>
      </c>
      <c r="G2190" s="16" t="s">
        <v>12</v>
      </c>
      <c r="H2190" s="18"/>
    </row>
    <row r="2191">
      <c r="A2191" s="14">
        <v>45393.0</v>
      </c>
      <c r="B2191" s="15" t="s">
        <v>8037</v>
      </c>
      <c r="C2191" s="17" t="s">
        <v>8038</v>
      </c>
      <c r="D2191" s="16" t="s">
        <v>4075</v>
      </c>
      <c r="E2191" s="16" t="s">
        <v>47</v>
      </c>
      <c r="F2191" s="16" t="s">
        <v>171</v>
      </c>
      <c r="G2191" s="16" t="s">
        <v>12</v>
      </c>
      <c r="H2191" s="18"/>
    </row>
    <row r="2192">
      <c r="A2192" s="14">
        <v>45393.0</v>
      </c>
      <c r="B2192" s="15" t="s">
        <v>8040</v>
      </c>
      <c r="C2192" s="17" t="s">
        <v>8041</v>
      </c>
      <c r="D2192" s="16" t="s">
        <v>4831</v>
      </c>
      <c r="E2192" s="16" t="s">
        <v>8042</v>
      </c>
      <c r="F2192" s="16" t="s">
        <v>6712</v>
      </c>
      <c r="G2192" s="16" t="s">
        <v>12</v>
      </c>
      <c r="H2192" s="18"/>
    </row>
    <row r="2193">
      <c r="A2193" s="14">
        <v>45393.0</v>
      </c>
      <c r="B2193" s="15" t="s">
        <v>8043</v>
      </c>
      <c r="C2193" s="17" t="s">
        <v>8044</v>
      </c>
      <c r="D2193" s="16" t="s">
        <v>1055</v>
      </c>
      <c r="E2193" s="16" t="s">
        <v>44</v>
      </c>
      <c r="F2193" s="16" t="s">
        <v>6130</v>
      </c>
      <c r="G2193" s="16" t="s">
        <v>12</v>
      </c>
      <c r="H2193" s="18"/>
    </row>
    <row r="2194">
      <c r="A2194" s="14">
        <v>45393.0</v>
      </c>
      <c r="B2194" s="15" t="s">
        <v>8043</v>
      </c>
      <c r="C2194" s="17" t="s">
        <v>8044</v>
      </c>
      <c r="D2194" s="16" t="s">
        <v>1055</v>
      </c>
      <c r="E2194" s="16" t="s">
        <v>47</v>
      </c>
      <c r="F2194" s="16" t="s">
        <v>164</v>
      </c>
      <c r="G2194" s="16" t="s">
        <v>12</v>
      </c>
      <c r="H2194" s="18"/>
    </row>
    <row r="2195">
      <c r="A2195" s="14">
        <v>45393.0</v>
      </c>
      <c r="B2195" s="15" t="s">
        <v>8043</v>
      </c>
      <c r="C2195" s="17" t="s">
        <v>8044</v>
      </c>
      <c r="D2195" s="16" t="s">
        <v>1055</v>
      </c>
      <c r="E2195" s="16" t="s">
        <v>468</v>
      </c>
      <c r="F2195" s="16" t="s">
        <v>133</v>
      </c>
      <c r="G2195" s="16" t="s">
        <v>12</v>
      </c>
      <c r="H2195" s="18"/>
    </row>
    <row r="2196">
      <c r="A2196" s="14">
        <v>45393.0</v>
      </c>
      <c r="B2196" s="15" t="s">
        <v>8043</v>
      </c>
      <c r="C2196" s="17" t="s">
        <v>8044</v>
      </c>
      <c r="D2196" s="16" t="s">
        <v>1055</v>
      </c>
      <c r="E2196" s="16" t="s">
        <v>8045</v>
      </c>
      <c r="F2196" s="16" t="s">
        <v>386</v>
      </c>
      <c r="G2196" s="16" t="s">
        <v>12</v>
      </c>
      <c r="H2196" s="18"/>
    </row>
    <row r="2197">
      <c r="A2197" s="14">
        <v>45393.0</v>
      </c>
      <c r="B2197" s="15" t="s">
        <v>8046</v>
      </c>
      <c r="C2197" s="17" t="s">
        <v>8047</v>
      </c>
      <c r="D2197" s="16" t="s">
        <v>1058</v>
      </c>
      <c r="E2197" s="16" t="s">
        <v>3015</v>
      </c>
      <c r="F2197" s="16" t="s">
        <v>524</v>
      </c>
      <c r="G2197" s="16" t="s">
        <v>12</v>
      </c>
      <c r="H2197" s="18"/>
    </row>
    <row r="2198">
      <c r="A2198" s="14">
        <v>45393.0</v>
      </c>
      <c r="B2198" s="15" t="s">
        <v>8048</v>
      </c>
      <c r="C2198" s="17" t="s">
        <v>8049</v>
      </c>
      <c r="D2198" s="16" t="s">
        <v>1910</v>
      </c>
      <c r="E2198" s="16" t="s">
        <v>7286</v>
      </c>
      <c r="F2198" s="16" t="s">
        <v>191</v>
      </c>
      <c r="G2198" s="16" t="s">
        <v>17</v>
      </c>
      <c r="H2198" s="18"/>
    </row>
    <row r="2199">
      <c r="A2199" s="14">
        <v>45393.0</v>
      </c>
      <c r="B2199" s="15" t="s">
        <v>8050</v>
      </c>
      <c r="C2199" s="17" t="s">
        <v>8051</v>
      </c>
      <c r="D2199" s="16" t="s">
        <v>87</v>
      </c>
      <c r="E2199" s="16" t="s">
        <v>44</v>
      </c>
      <c r="F2199" s="16" t="s">
        <v>8052</v>
      </c>
      <c r="G2199" s="16" t="s">
        <v>84</v>
      </c>
      <c r="H2199" s="18"/>
    </row>
    <row r="2200">
      <c r="A2200" s="14">
        <v>45393.0</v>
      </c>
      <c r="B2200" s="15" t="s">
        <v>8050</v>
      </c>
      <c r="C2200" s="17" t="s">
        <v>8051</v>
      </c>
      <c r="D2200" s="16" t="s">
        <v>87</v>
      </c>
      <c r="E2200" s="16" t="s">
        <v>4047</v>
      </c>
      <c r="F2200" s="16" t="s">
        <v>3979</v>
      </c>
      <c r="G2200" s="16" t="s">
        <v>84</v>
      </c>
      <c r="H2200" s="18"/>
    </row>
    <row r="2201">
      <c r="A2201" s="14">
        <v>45393.0</v>
      </c>
      <c r="B2201" s="15" t="s">
        <v>8053</v>
      </c>
      <c r="C2201" s="17" t="s">
        <v>8054</v>
      </c>
      <c r="D2201" s="16" t="s">
        <v>4648</v>
      </c>
      <c r="E2201" s="16" t="s">
        <v>8055</v>
      </c>
      <c r="F2201" s="16" t="s">
        <v>524</v>
      </c>
      <c r="G2201" s="16" t="s">
        <v>12</v>
      </c>
      <c r="H2201" s="18"/>
    </row>
    <row r="2202">
      <c r="A2202" s="14">
        <v>45393.0</v>
      </c>
      <c r="B2202" s="15" t="s">
        <v>8056</v>
      </c>
      <c r="C2202" s="17" t="s">
        <v>8057</v>
      </c>
      <c r="D2202" s="16" t="s">
        <v>7698</v>
      </c>
      <c r="E2202" s="16" t="s">
        <v>5248</v>
      </c>
      <c r="F2202" s="16" t="s">
        <v>7686</v>
      </c>
      <c r="G2202" s="16" t="s">
        <v>12</v>
      </c>
      <c r="H2202" s="18"/>
    </row>
    <row r="2203">
      <c r="A2203" s="14">
        <v>45393.0</v>
      </c>
      <c r="B2203" s="15" t="s">
        <v>8058</v>
      </c>
      <c r="C2203" s="17" t="s">
        <v>8059</v>
      </c>
      <c r="D2203" s="16" t="s">
        <v>4218</v>
      </c>
      <c r="E2203" s="16" t="s">
        <v>140</v>
      </c>
      <c r="F2203" s="16" t="s">
        <v>70</v>
      </c>
      <c r="G2203" s="16" t="s">
        <v>12</v>
      </c>
      <c r="H2203" s="18"/>
    </row>
    <row r="2204">
      <c r="A2204" s="14">
        <v>45393.0</v>
      </c>
      <c r="B2204" s="15" t="s">
        <v>8060</v>
      </c>
      <c r="C2204" s="17" t="s">
        <v>8061</v>
      </c>
      <c r="D2204" s="16" t="s">
        <v>4095</v>
      </c>
      <c r="E2204" s="16" t="s">
        <v>338</v>
      </c>
      <c r="F2204" s="16" t="s">
        <v>533</v>
      </c>
      <c r="G2204" s="16" t="s">
        <v>84</v>
      </c>
      <c r="H2204" s="18"/>
    </row>
    <row r="2205">
      <c r="A2205" s="14">
        <v>45393.0</v>
      </c>
      <c r="B2205" s="15" t="s">
        <v>8060</v>
      </c>
      <c r="C2205" s="17" t="s">
        <v>8061</v>
      </c>
      <c r="D2205" s="16" t="s">
        <v>4095</v>
      </c>
      <c r="E2205" s="16" t="s">
        <v>4096</v>
      </c>
      <c r="F2205" s="16" t="s">
        <v>191</v>
      </c>
      <c r="G2205" s="16" t="s">
        <v>17</v>
      </c>
      <c r="H2205" s="18"/>
    </row>
    <row r="2206">
      <c r="A2206" s="14">
        <v>45393.0</v>
      </c>
      <c r="B2206" s="15" t="s">
        <v>8062</v>
      </c>
      <c r="C2206" s="17" t="s">
        <v>8063</v>
      </c>
      <c r="D2206" s="16" t="s">
        <v>8064</v>
      </c>
      <c r="E2206" s="16" t="s">
        <v>1900</v>
      </c>
      <c r="F2206" s="16" t="s">
        <v>1781</v>
      </c>
      <c r="G2206" s="16" t="s">
        <v>12</v>
      </c>
      <c r="H2206" s="18"/>
    </row>
    <row r="2207">
      <c r="A2207" s="14">
        <v>45393.0</v>
      </c>
      <c r="B2207" s="15" t="s">
        <v>8062</v>
      </c>
      <c r="C2207" s="17" t="s">
        <v>8063</v>
      </c>
      <c r="D2207" s="16" t="s">
        <v>8064</v>
      </c>
      <c r="E2207" s="16" t="s">
        <v>1418</v>
      </c>
      <c r="F2207" s="16" t="s">
        <v>519</v>
      </c>
      <c r="G2207" s="16" t="s">
        <v>12</v>
      </c>
      <c r="H2207" s="18"/>
    </row>
    <row r="2208">
      <c r="A2208" s="14">
        <v>45393.0</v>
      </c>
      <c r="B2208" s="15" t="s">
        <v>8065</v>
      </c>
      <c r="C2208" s="17" t="s">
        <v>8066</v>
      </c>
      <c r="D2208" s="16" t="s">
        <v>8067</v>
      </c>
      <c r="E2208" s="16" t="s">
        <v>1748</v>
      </c>
      <c r="F2208" s="16" t="s">
        <v>4930</v>
      </c>
      <c r="G2208" s="16" t="s">
        <v>12</v>
      </c>
      <c r="H2208" s="18"/>
    </row>
    <row r="2209">
      <c r="A2209" s="14">
        <v>45393.0</v>
      </c>
      <c r="B2209" s="15" t="s">
        <v>8068</v>
      </c>
      <c r="C2209" s="17" t="s">
        <v>8069</v>
      </c>
      <c r="D2209" s="16" t="s">
        <v>6727</v>
      </c>
      <c r="E2209" s="16" t="s">
        <v>8070</v>
      </c>
      <c r="F2209" s="16" t="s">
        <v>3091</v>
      </c>
      <c r="G2209" s="16" t="s">
        <v>12</v>
      </c>
      <c r="H2209" s="18"/>
    </row>
    <row r="2210">
      <c r="A2210" s="14">
        <v>45393.0</v>
      </c>
      <c r="B2210" s="15" t="s">
        <v>8068</v>
      </c>
      <c r="C2210" s="17" t="s">
        <v>8069</v>
      </c>
      <c r="D2210" s="16" t="s">
        <v>6727</v>
      </c>
      <c r="E2210" s="18"/>
      <c r="F2210" s="16" t="s">
        <v>133</v>
      </c>
      <c r="G2210" s="16" t="s">
        <v>12</v>
      </c>
      <c r="H2210" s="16" t="s">
        <v>46</v>
      </c>
    </row>
    <row r="2211">
      <c r="A2211" s="14">
        <v>45394.0</v>
      </c>
      <c r="B2211" s="15" t="s">
        <v>8071</v>
      </c>
      <c r="C2211" s="17" t="s">
        <v>8072</v>
      </c>
      <c r="D2211" s="16" t="s">
        <v>257</v>
      </c>
      <c r="E2211" s="16" t="s">
        <v>8073</v>
      </c>
      <c r="F2211" s="16" t="s">
        <v>457</v>
      </c>
      <c r="G2211" s="16" t="s">
        <v>12</v>
      </c>
      <c r="H2211" s="18"/>
    </row>
    <row r="2212">
      <c r="A2212" s="14">
        <v>45394.0</v>
      </c>
      <c r="B2212" s="15" t="s">
        <v>8071</v>
      </c>
      <c r="C2212" s="17" t="s">
        <v>8072</v>
      </c>
      <c r="D2212" s="16" t="s">
        <v>257</v>
      </c>
      <c r="E2212" s="16" t="s">
        <v>8074</v>
      </c>
      <c r="F2212" s="16" t="s">
        <v>299</v>
      </c>
      <c r="G2212" s="16" t="s">
        <v>12</v>
      </c>
      <c r="H2212" s="18"/>
    </row>
    <row r="2213">
      <c r="A2213" s="14">
        <v>45395.0</v>
      </c>
      <c r="B2213" s="15" t="s">
        <v>8075</v>
      </c>
      <c r="C2213" s="17" t="s">
        <v>8076</v>
      </c>
      <c r="D2213" s="16" t="s">
        <v>896</v>
      </c>
      <c r="E2213" s="16" t="s">
        <v>47</v>
      </c>
      <c r="F2213" s="16" t="s">
        <v>11</v>
      </c>
      <c r="G2213" s="16" t="s">
        <v>12</v>
      </c>
      <c r="H2213" s="18"/>
    </row>
    <row r="2214">
      <c r="A2214" s="14">
        <v>45395.0</v>
      </c>
      <c r="B2214" s="15" t="s">
        <v>8075</v>
      </c>
      <c r="C2214" s="17" t="s">
        <v>8076</v>
      </c>
      <c r="D2214" s="16" t="s">
        <v>896</v>
      </c>
      <c r="E2214" s="16" t="s">
        <v>2059</v>
      </c>
      <c r="F2214" s="16" t="s">
        <v>3995</v>
      </c>
      <c r="G2214" s="16" t="s">
        <v>12</v>
      </c>
      <c r="H2214" s="18"/>
    </row>
    <row r="2215">
      <c r="A2215" s="14">
        <v>45398.0</v>
      </c>
      <c r="B2215" s="15" t="s">
        <v>8077</v>
      </c>
      <c r="C2215" s="17" t="s">
        <v>8078</v>
      </c>
      <c r="D2215" s="16" t="s">
        <v>1910</v>
      </c>
      <c r="E2215" s="16" t="s">
        <v>3015</v>
      </c>
      <c r="F2215" s="16" t="s">
        <v>524</v>
      </c>
      <c r="G2215" s="16" t="s">
        <v>12</v>
      </c>
      <c r="H2215" s="18"/>
    </row>
    <row r="2216">
      <c r="A2216" s="14">
        <v>45398.0</v>
      </c>
      <c r="B2216" s="15" t="s">
        <v>8079</v>
      </c>
      <c r="C2216" s="17" t="s">
        <v>8080</v>
      </c>
      <c r="D2216" s="16" t="s">
        <v>4398</v>
      </c>
      <c r="E2216" s="16" t="s">
        <v>2226</v>
      </c>
      <c r="F2216" s="16" t="s">
        <v>8081</v>
      </c>
      <c r="G2216" s="16" t="s">
        <v>12</v>
      </c>
      <c r="H2216" s="18"/>
    </row>
    <row r="2217">
      <c r="A2217" s="14">
        <v>45398.0</v>
      </c>
      <c r="B2217" s="15" t="s">
        <v>8082</v>
      </c>
      <c r="C2217" s="17" t="s">
        <v>8083</v>
      </c>
      <c r="D2217" s="16" t="s">
        <v>854</v>
      </c>
      <c r="E2217" s="16" t="s">
        <v>140</v>
      </c>
      <c r="F2217" s="16" t="s">
        <v>70</v>
      </c>
      <c r="G2217" s="16" t="s">
        <v>12</v>
      </c>
      <c r="H2217" s="18"/>
    </row>
    <row r="2218">
      <c r="A2218" s="14">
        <v>45398.0</v>
      </c>
      <c r="B2218" s="15" t="s">
        <v>8082</v>
      </c>
      <c r="C2218" s="17" t="s">
        <v>8083</v>
      </c>
      <c r="D2218" s="16" t="s">
        <v>854</v>
      </c>
      <c r="E2218" s="16" t="s">
        <v>5154</v>
      </c>
      <c r="F2218" s="16" t="s">
        <v>4225</v>
      </c>
      <c r="G2218" s="16" t="s">
        <v>12</v>
      </c>
      <c r="H2218" s="18"/>
    </row>
    <row r="2219">
      <c r="A2219" s="14">
        <v>45399.0</v>
      </c>
      <c r="B2219" s="15" t="s">
        <v>8084</v>
      </c>
      <c r="C2219" s="17" t="s">
        <v>8085</v>
      </c>
      <c r="D2219" s="16" t="s">
        <v>5618</v>
      </c>
      <c r="E2219" s="18"/>
      <c r="F2219" s="16" t="s">
        <v>171</v>
      </c>
      <c r="G2219" s="16" t="s">
        <v>12</v>
      </c>
      <c r="H2219" s="16" t="s">
        <v>46</v>
      </c>
    </row>
    <row r="2220">
      <c r="A2220" s="14">
        <v>45399.0</v>
      </c>
      <c r="B2220" s="15" t="s">
        <v>8084</v>
      </c>
      <c r="C2220" s="17" t="s">
        <v>8085</v>
      </c>
      <c r="D2220" s="16" t="s">
        <v>5618</v>
      </c>
      <c r="E2220" s="18"/>
      <c r="F2220" s="16" t="s">
        <v>5727</v>
      </c>
      <c r="G2220" s="16" t="s">
        <v>12</v>
      </c>
      <c r="H2220" s="16" t="s">
        <v>46</v>
      </c>
    </row>
    <row r="2221">
      <c r="A2221" s="14">
        <v>45399.0</v>
      </c>
      <c r="B2221" s="15" t="s">
        <v>8086</v>
      </c>
      <c r="C2221" s="17" t="s">
        <v>8087</v>
      </c>
      <c r="D2221" s="16" t="s">
        <v>1058</v>
      </c>
      <c r="E2221" s="16" t="s">
        <v>338</v>
      </c>
      <c r="F2221" s="16" t="s">
        <v>356</v>
      </c>
      <c r="G2221" s="16" t="s">
        <v>12</v>
      </c>
      <c r="H2221" s="18"/>
    </row>
    <row r="2222">
      <c r="A2222" s="14">
        <v>45399.0</v>
      </c>
      <c r="B2222" s="15" t="s">
        <v>8086</v>
      </c>
      <c r="C2222" s="17" t="s">
        <v>8087</v>
      </c>
      <c r="D2222" s="16" t="s">
        <v>1058</v>
      </c>
      <c r="E2222" s="16" t="s">
        <v>2494</v>
      </c>
      <c r="F2222" s="16" t="s">
        <v>356</v>
      </c>
      <c r="G2222" s="16" t="s">
        <v>12</v>
      </c>
      <c r="H2222" s="18"/>
    </row>
    <row r="2223">
      <c r="A2223" s="14">
        <v>45399.0</v>
      </c>
      <c r="B2223" s="15" t="s">
        <v>8088</v>
      </c>
      <c r="C2223" s="17" t="s">
        <v>8089</v>
      </c>
      <c r="D2223" s="16" t="s">
        <v>4190</v>
      </c>
      <c r="E2223" s="16" t="s">
        <v>1547</v>
      </c>
      <c r="F2223" s="16" t="s">
        <v>31</v>
      </c>
      <c r="G2223" s="16" t="s">
        <v>12</v>
      </c>
      <c r="H2223" s="18"/>
    </row>
    <row r="2224">
      <c r="A2224" s="14">
        <v>45399.0</v>
      </c>
      <c r="B2224" s="15" t="s">
        <v>8090</v>
      </c>
      <c r="C2224" s="17" t="s">
        <v>8091</v>
      </c>
      <c r="D2224" s="16" t="s">
        <v>4018</v>
      </c>
      <c r="E2224" s="16" t="s">
        <v>8092</v>
      </c>
      <c r="F2224" s="16" t="s">
        <v>4318</v>
      </c>
      <c r="G2224" s="16" t="s">
        <v>12</v>
      </c>
      <c r="H2224" s="18"/>
    </row>
    <row r="2225">
      <c r="A2225" s="14">
        <v>45399.0</v>
      </c>
      <c r="B2225" s="15" t="s">
        <v>8090</v>
      </c>
      <c r="C2225" s="17" t="s">
        <v>8091</v>
      </c>
      <c r="D2225" s="16" t="s">
        <v>4018</v>
      </c>
      <c r="E2225" s="16" t="s">
        <v>8093</v>
      </c>
      <c r="F2225" s="16" t="s">
        <v>3091</v>
      </c>
      <c r="G2225" s="16" t="s">
        <v>12</v>
      </c>
      <c r="H2225" s="18"/>
    </row>
    <row r="2226">
      <c r="A2226" s="14">
        <v>45399.0</v>
      </c>
      <c r="B2226" s="15" t="s">
        <v>8094</v>
      </c>
      <c r="C2226" s="17" t="s">
        <v>8095</v>
      </c>
      <c r="D2226" s="16" t="s">
        <v>8067</v>
      </c>
      <c r="E2226" s="16" t="s">
        <v>44</v>
      </c>
      <c r="F2226" s="16" t="s">
        <v>4930</v>
      </c>
      <c r="G2226" s="16" t="s">
        <v>12</v>
      </c>
      <c r="H2226" s="18"/>
    </row>
    <row r="2227">
      <c r="A2227" s="14">
        <v>45399.0</v>
      </c>
      <c r="B2227" s="15" t="s">
        <v>8096</v>
      </c>
      <c r="C2227" s="17" t="s">
        <v>8097</v>
      </c>
      <c r="D2227" s="16" t="s">
        <v>4144</v>
      </c>
      <c r="E2227" s="16" t="s">
        <v>279</v>
      </c>
      <c r="F2227" s="16" t="s">
        <v>299</v>
      </c>
      <c r="G2227" s="16" t="s">
        <v>12</v>
      </c>
      <c r="H2227" s="18"/>
    </row>
    <row r="2228">
      <c r="A2228" s="14">
        <v>45399.0</v>
      </c>
      <c r="B2228" s="15" t="s">
        <v>8098</v>
      </c>
      <c r="C2228" s="17" t="s">
        <v>8099</v>
      </c>
      <c r="D2228" s="16" t="s">
        <v>6727</v>
      </c>
      <c r="E2228" s="16" t="s">
        <v>47</v>
      </c>
      <c r="F2228" s="16" t="s">
        <v>2708</v>
      </c>
      <c r="G2228" s="16" t="s">
        <v>12</v>
      </c>
      <c r="H2228" s="18"/>
    </row>
    <row r="2229">
      <c r="A2229" s="14">
        <v>45399.0</v>
      </c>
      <c r="B2229" s="15" t="s">
        <v>8098</v>
      </c>
      <c r="C2229" s="17" t="s">
        <v>8099</v>
      </c>
      <c r="D2229" s="16" t="s">
        <v>6727</v>
      </c>
      <c r="E2229" s="16" t="s">
        <v>338</v>
      </c>
      <c r="F2229" s="16" t="s">
        <v>7704</v>
      </c>
      <c r="G2229" s="16" t="s">
        <v>84</v>
      </c>
      <c r="H2229" s="18"/>
    </row>
    <row r="2230">
      <c r="A2230" s="14">
        <v>45399.0</v>
      </c>
      <c r="B2230" s="15" t="s">
        <v>8100</v>
      </c>
      <c r="C2230" s="17" t="s">
        <v>8101</v>
      </c>
      <c r="D2230" s="16" t="s">
        <v>4958</v>
      </c>
      <c r="E2230" s="16" t="s">
        <v>47</v>
      </c>
      <c r="F2230" s="16" t="s">
        <v>1185</v>
      </c>
      <c r="G2230" s="16" t="s">
        <v>12</v>
      </c>
      <c r="H2230" s="18"/>
    </row>
    <row r="2231">
      <c r="A2231" s="14">
        <v>45399.0</v>
      </c>
      <c r="B2231" s="15" t="s">
        <v>8102</v>
      </c>
      <c r="C2231" s="17" t="s">
        <v>8103</v>
      </c>
      <c r="D2231" s="16" t="s">
        <v>1614</v>
      </c>
      <c r="E2231" s="16" t="s">
        <v>743</v>
      </c>
      <c r="F2231" s="16" t="s">
        <v>8104</v>
      </c>
      <c r="G2231" s="16" t="s">
        <v>12</v>
      </c>
      <c r="H2231" s="18"/>
    </row>
    <row r="2232">
      <c r="A2232" s="14">
        <v>45399.0</v>
      </c>
      <c r="B2232" s="15" t="s">
        <v>8102</v>
      </c>
      <c r="C2232" s="17" t="s">
        <v>8103</v>
      </c>
      <c r="D2232" s="16" t="s">
        <v>1614</v>
      </c>
      <c r="E2232" s="16" t="s">
        <v>1766</v>
      </c>
      <c r="F2232" s="16" t="s">
        <v>6191</v>
      </c>
      <c r="G2232" s="16" t="s">
        <v>12</v>
      </c>
      <c r="H2232" s="18"/>
    </row>
    <row r="2233">
      <c r="A2233" s="14">
        <v>45399.0</v>
      </c>
      <c r="B2233" s="15" t="s">
        <v>8105</v>
      </c>
      <c r="C2233" s="17" t="s">
        <v>8106</v>
      </c>
      <c r="D2233" s="16" t="s">
        <v>3277</v>
      </c>
      <c r="E2233" s="16" t="s">
        <v>47</v>
      </c>
      <c r="F2233" s="16" t="s">
        <v>457</v>
      </c>
      <c r="G2233" s="16" t="s">
        <v>84</v>
      </c>
      <c r="H2233" s="18"/>
    </row>
    <row r="2234">
      <c r="A2234" s="14">
        <v>45399.0</v>
      </c>
      <c r="B2234" s="15" t="s">
        <v>8105</v>
      </c>
      <c r="C2234" s="17" t="s">
        <v>8106</v>
      </c>
      <c r="D2234" s="16" t="s">
        <v>3277</v>
      </c>
      <c r="E2234" s="16" t="s">
        <v>8018</v>
      </c>
      <c r="F2234" s="16" t="s">
        <v>3982</v>
      </c>
      <c r="G2234" s="16" t="s">
        <v>84</v>
      </c>
      <c r="H2234" s="18"/>
    </row>
    <row r="2235">
      <c r="A2235" s="14">
        <v>45399.0</v>
      </c>
      <c r="B2235" s="15" t="s">
        <v>8105</v>
      </c>
      <c r="C2235" s="17" t="s">
        <v>8106</v>
      </c>
      <c r="D2235" s="16" t="s">
        <v>3277</v>
      </c>
      <c r="E2235" s="16" t="s">
        <v>46</v>
      </c>
      <c r="F2235" s="16" t="s">
        <v>556</v>
      </c>
      <c r="G2235" s="16" t="s">
        <v>84</v>
      </c>
      <c r="H2235" s="18"/>
    </row>
    <row r="2236">
      <c r="A2236" s="14">
        <v>45399.0</v>
      </c>
      <c r="B2236" s="15" t="s">
        <v>8107</v>
      </c>
      <c r="C2236" s="17" t="s">
        <v>8108</v>
      </c>
      <c r="D2236" s="16" t="s">
        <v>5312</v>
      </c>
      <c r="E2236" s="16" t="s">
        <v>7198</v>
      </c>
      <c r="F2236" s="16" t="s">
        <v>356</v>
      </c>
      <c r="G2236" s="16" t="s">
        <v>12</v>
      </c>
      <c r="H2236" s="18"/>
    </row>
    <row r="2237">
      <c r="A2237" s="14">
        <v>45399.0</v>
      </c>
      <c r="B2237" s="15" t="s">
        <v>8107</v>
      </c>
      <c r="C2237" s="17" t="s">
        <v>8108</v>
      </c>
      <c r="D2237" s="16" t="s">
        <v>5312</v>
      </c>
      <c r="E2237" s="16" t="s">
        <v>8109</v>
      </c>
      <c r="F2237" s="16" t="s">
        <v>4055</v>
      </c>
      <c r="G2237" s="16" t="s">
        <v>12</v>
      </c>
      <c r="H2237" s="18"/>
    </row>
    <row r="2238">
      <c r="A2238" s="14">
        <v>45399.0</v>
      </c>
      <c r="B2238" s="15" t="s">
        <v>8107</v>
      </c>
      <c r="C2238" s="17" t="s">
        <v>8108</v>
      </c>
      <c r="D2238" s="16" t="s">
        <v>5312</v>
      </c>
      <c r="E2238" s="16" t="s">
        <v>8110</v>
      </c>
      <c r="F2238" s="16" t="s">
        <v>4055</v>
      </c>
      <c r="G2238" s="16" t="s">
        <v>12</v>
      </c>
      <c r="H2238" s="18"/>
    </row>
    <row r="2239">
      <c r="A2239" s="14">
        <v>45399.0</v>
      </c>
      <c r="B2239" s="15" t="s">
        <v>8111</v>
      </c>
      <c r="C2239" s="17" t="s">
        <v>8112</v>
      </c>
      <c r="D2239" s="16" t="s">
        <v>4031</v>
      </c>
      <c r="E2239" s="16" t="s">
        <v>8113</v>
      </c>
      <c r="F2239" s="16" t="s">
        <v>3982</v>
      </c>
      <c r="G2239" s="16" t="s">
        <v>12</v>
      </c>
      <c r="H2239" s="18"/>
    </row>
    <row r="2240">
      <c r="A2240" s="14">
        <v>45399.0</v>
      </c>
      <c r="B2240" s="15" t="s">
        <v>8114</v>
      </c>
      <c r="C2240" s="17" t="s">
        <v>8115</v>
      </c>
      <c r="D2240" s="16" t="s">
        <v>1055</v>
      </c>
      <c r="E2240" s="16" t="s">
        <v>279</v>
      </c>
      <c r="F2240" s="16" t="s">
        <v>4425</v>
      </c>
      <c r="G2240" s="16" t="s">
        <v>12</v>
      </c>
      <c r="H2240" s="18"/>
    </row>
    <row r="2241">
      <c r="A2241" s="14">
        <v>45399.0</v>
      </c>
      <c r="B2241" s="15" t="s">
        <v>8116</v>
      </c>
      <c r="C2241" s="17" t="s">
        <v>8117</v>
      </c>
      <c r="D2241" s="16" t="s">
        <v>8021</v>
      </c>
      <c r="E2241" s="16" t="s">
        <v>8118</v>
      </c>
      <c r="F2241" s="16" t="s">
        <v>4055</v>
      </c>
      <c r="G2241" s="16" t="s">
        <v>12</v>
      </c>
      <c r="H2241" s="18"/>
    </row>
    <row r="2242">
      <c r="A2242" s="14">
        <v>45399.0</v>
      </c>
      <c r="B2242" s="15" t="s">
        <v>8116</v>
      </c>
      <c r="C2242" s="17" t="s">
        <v>8117</v>
      </c>
      <c r="D2242" s="16" t="s">
        <v>8021</v>
      </c>
      <c r="E2242" s="16" t="s">
        <v>8022</v>
      </c>
      <c r="F2242" s="16" t="s">
        <v>63</v>
      </c>
      <c r="G2242" s="16" t="s">
        <v>12</v>
      </c>
      <c r="H2242" s="18"/>
    </row>
    <row r="2243">
      <c r="A2243" s="14">
        <v>45399.0</v>
      </c>
      <c r="B2243" s="15" t="s">
        <v>8119</v>
      </c>
      <c r="C2243" s="17" t="s">
        <v>8120</v>
      </c>
      <c r="D2243" s="16" t="s">
        <v>896</v>
      </c>
      <c r="E2243" s="16" t="s">
        <v>47</v>
      </c>
      <c r="F2243" s="16" t="s">
        <v>8121</v>
      </c>
      <c r="G2243" s="16" t="s">
        <v>12</v>
      </c>
      <c r="H2243" s="18"/>
    </row>
    <row r="2244">
      <c r="A2244" s="14">
        <v>45399.0</v>
      </c>
      <c r="B2244" s="15" t="s">
        <v>8119</v>
      </c>
      <c r="C2244" s="17" t="s">
        <v>8120</v>
      </c>
      <c r="D2244" s="16" t="s">
        <v>896</v>
      </c>
      <c r="E2244" s="16" t="s">
        <v>4224</v>
      </c>
      <c r="F2244" s="16" t="s">
        <v>8121</v>
      </c>
      <c r="G2244" s="16" t="s">
        <v>12</v>
      </c>
      <c r="H2244" s="18"/>
    </row>
    <row r="2245">
      <c r="A2245" s="14">
        <v>45399.0</v>
      </c>
      <c r="B2245" s="15" t="s">
        <v>8119</v>
      </c>
      <c r="C2245" s="17" t="s">
        <v>8120</v>
      </c>
      <c r="D2245" s="16" t="s">
        <v>896</v>
      </c>
      <c r="E2245" s="16" t="s">
        <v>44</v>
      </c>
      <c r="F2245" s="16" t="s">
        <v>164</v>
      </c>
      <c r="G2245" s="16" t="s">
        <v>12</v>
      </c>
      <c r="H2245" s="18"/>
    </row>
    <row r="2246">
      <c r="A2246" s="14">
        <v>45399.0</v>
      </c>
      <c r="B2246" s="15" t="s">
        <v>8122</v>
      </c>
      <c r="C2246" s="17" t="s">
        <v>8123</v>
      </c>
      <c r="D2246" s="16" t="s">
        <v>5384</v>
      </c>
      <c r="E2246" s="16" t="s">
        <v>387</v>
      </c>
      <c r="F2246" s="16" t="s">
        <v>1810</v>
      </c>
      <c r="G2246" s="16" t="s">
        <v>12</v>
      </c>
      <c r="H2246" s="18"/>
    </row>
    <row r="2247">
      <c r="A2247" s="14">
        <v>45399.0</v>
      </c>
      <c r="B2247" s="15" t="s">
        <v>8122</v>
      </c>
      <c r="C2247" s="17" t="s">
        <v>8123</v>
      </c>
      <c r="D2247" s="16" t="s">
        <v>5384</v>
      </c>
      <c r="E2247" s="16" t="s">
        <v>1900</v>
      </c>
      <c r="F2247" s="16" t="s">
        <v>70</v>
      </c>
      <c r="G2247" s="16" t="s">
        <v>12</v>
      </c>
      <c r="H2247" s="18"/>
    </row>
    <row r="2248">
      <c r="A2248" s="14">
        <v>45399.0</v>
      </c>
      <c r="B2248" s="15" t="s">
        <v>8124</v>
      </c>
      <c r="C2248" s="17" t="s">
        <v>8125</v>
      </c>
      <c r="D2248" s="16" t="s">
        <v>8126</v>
      </c>
      <c r="E2248" s="16" t="s">
        <v>85</v>
      </c>
      <c r="F2248" s="16" t="s">
        <v>524</v>
      </c>
      <c r="G2248" s="16" t="s">
        <v>12</v>
      </c>
      <c r="H2248" s="18"/>
    </row>
    <row r="2249">
      <c r="A2249" s="14">
        <v>45399.0</v>
      </c>
      <c r="B2249" s="15" t="s">
        <v>8127</v>
      </c>
      <c r="C2249" s="17" t="s">
        <v>8128</v>
      </c>
      <c r="D2249" s="16" t="s">
        <v>1806</v>
      </c>
      <c r="E2249" s="16" t="s">
        <v>44</v>
      </c>
      <c r="F2249" s="16" t="s">
        <v>3039</v>
      </c>
      <c r="G2249" s="16" t="s">
        <v>12</v>
      </c>
      <c r="H2249" s="18"/>
    </row>
    <row r="2250">
      <c r="A2250" s="14">
        <v>45399.0</v>
      </c>
      <c r="B2250" s="15" t="s">
        <v>8127</v>
      </c>
      <c r="C2250" s="17" t="s">
        <v>8128</v>
      </c>
      <c r="D2250" s="16" t="s">
        <v>1806</v>
      </c>
      <c r="E2250" s="16" t="s">
        <v>465</v>
      </c>
      <c r="F2250" s="16" t="s">
        <v>1424</v>
      </c>
      <c r="G2250" s="16" t="s">
        <v>12</v>
      </c>
      <c r="H2250" s="18"/>
    </row>
    <row r="2251">
      <c r="A2251" s="14">
        <v>45399.0</v>
      </c>
      <c r="B2251" s="15" t="s">
        <v>8129</v>
      </c>
      <c r="C2251" s="17" t="s">
        <v>8130</v>
      </c>
      <c r="D2251" s="16" t="s">
        <v>8131</v>
      </c>
      <c r="E2251" s="16" t="s">
        <v>98</v>
      </c>
      <c r="F2251" s="16" t="s">
        <v>8132</v>
      </c>
      <c r="G2251" s="16" t="s">
        <v>84</v>
      </c>
      <c r="H2251" s="18"/>
    </row>
    <row r="2252">
      <c r="A2252" s="14">
        <v>45400.0</v>
      </c>
      <c r="B2252" s="15" t="s">
        <v>8133</v>
      </c>
      <c r="C2252" s="17" t="s">
        <v>8134</v>
      </c>
      <c r="D2252" s="16" t="s">
        <v>3277</v>
      </c>
      <c r="E2252" s="16" t="s">
        <v>8135</v>
      </c>
      <c r="F2252" s="16" t="s">
        <v>530</v>
      </c>
      <c r="G2252" s="16" t="s">
        <v>84</v>
      </c>
      <c r="H2252" s="18"/>
    </row>
    <row r="2253">
      <c r="A2253" s="14">
        <v>45400.0</v>
      </c>
      <c r="B2253" s="15" t="s">
        <v>8133</v>
      </c>
      <c r="C2253" s="17" t="s">
        <v>8134</v>
      </c>
      <c r="D2253" s="16" t="s">
        <v>3277</v>
      </c>
      <c r="E2253" s="16" t="s">
        <v>8136</v>
      </c>
      <c r="F2253" s="16" t="s">
        <v>8137</v>
      </c>
      <c r="G2253" s="16" t="s">
        <v>84</v>
      </c>
      <c r="H2253" s="18"/>
    </row>
    <row r="2254">
      <c r="A2254" s="14">
        <v>45400.0</v>
      </c>
      <c r="B2254" s="15" t="s">
        <v>8138</v>
      </c>
      <c r="C2254" s="17" t="s">
        <v>8139</v>
      </c>
      <c r="D2254" s="16" t="s">
        <v>1573</v>
      </c>
      <c r="E2254" s="16" t="s">
        <v>8140</v>
      </c>
      <c r="F2254" s="16" t="s">
        <v>8141</v>
      </c>
      <c r="G2254" s="16" t="s">
        <v>12</v>
      </c>
      <c r="H2254" s="18"/>
    </row>
    <row r="2255">
      <c r="A2255" s="14">
        <v>45400.0</v>
      </c>
      <c r="B2255" s="15" t="s">
        <v>8142</v>
      </c>
      <c r="C2255" s="17" t="s">
        <v>8143</v>
      </c>
      <c r="D2255" s="16" t="s">
        <v>5972</v>
      </c>
      <c r="E2255" s="16" t="s">
        <v>2505</v>
      </c>
      <c r="F2255" s="16" t="s">
        <v>209</v>
      </c>
      <c r="G2255" s="16" t="s">
        <v>12</v>
      </c>
      <c r="H2255" s="18"/>
    </row>
    <row r="2256">
      <c r="A2256" s="14">
        <v>45400.0</v>
      </c>
      <c r="B2256" s="15" t="s">
        <v>8142</v>
      </c>
      <c r="C2256" s="17" t="s">
        <v>8143</v>
      </c>
      <c r="D2256" s="16" t="s">
        <v>5972</v>
      </c>
      <c r="E2256" s="16" t="s">
        <v>8144</v>
      </c>
      <c r="F2256" s="16" t="s">
        <v>70</v>
      </c>
      <c r="G2256" s="16" t="s">
        <v>12</v>
      </c>
      <c r="H2256" s="18"/>
    </row>
    <row r="2257">
      <c r="A2257" s="14">
        <v>45400.0</v>
      </c>
      <c r="B2257" s="15" t="s">
        <v>8145</v>
      </c>
      <c r="C2257" s="17" t="s">
        <v>8146</v>
      </c>
      <c r="D2257" s="16" t="s">
        <v>6671</v>
      </c>
      <c r="E2257" s="16" t="s">
        <v>8147</v>
      </c>
      <c r="F2257" s="16" t="s">
        <v>4055</v>
      </c>
      <c r="G2257" s="16" t="s">
        <v>12</v>
      </c>
      <c r="H2257" s="18"/>
    </row>
    <row r="2258">
      <c r="A2258" s="14">
        <v>45400.0</v>
      </c>
      <c r="B2258" s="15" t="s">
        <v>8145</v>
      </c>
      <c r="C2258" s="17" t="s">
        <v>8146</v>
      </c>
      <c r="D2258" s="16" t="s">
        <v>6671</v>
      </c>
      <c r="E2258" s="16" t="s">
        <v>8148</v>
      </c>
      <c r="F2258" s="16" t="s">
        <v>4055</v>
      </c>
      <c r="G2258" s="16" t="s">
        <v>12</v>
      </c>
      <c r="H2258" s="18"/>
    </row>
    <row r="2259">
      <c r="A2259" s="14">
        <v>45400.0</v>
      </c>
      <c r="B2259" s="15" t="s">
        <v>8149</v>
      </c>
      <c r="C2259" s="17" t="s">
        <v>8150</v>
      </c>
      <c r="D2259" s="16" t="s">
        <v>8151</v>
      </c>
      <c r="E2259" s="16" t="s">
        <v>8152</v>
      </c>
      <c r="F2259" s="16" t="s">
        <v>5247</v>
      </c>
      <c r="G2259" s="16" t="s">
        <v>12</v>
      </c>
      <c r="H2259" s="18"/>
    </row>
    <row r="2260">
      <c r="A2260" s="14">
        <v>45400.0</v>
      </c>
      <c r="B2260" s="15" t="s">
        <v>8149</v>
      </c>
      <c r="C2260" s="17" t="s">
        <v>8150</v>
      </c>
      <c r="D2260" s="16" t="s">
        <v>8151</v>
      </c>
      <c r="E2260" s="16" t="s">
        <v>1780</v>
      </c>
      <c r="F2260" s="16" t="s">
        <v>63</v>
      </c>
      <c r="G2260" s="16" t="s">
        <v>12</v>
      </c>
      <c r="H2260" s="18"/>
    </row>
    <row r="2261">
      <c r="A2261" s="14">
        <v>45400.0</v>
      </c>
      <c r="B2261" s="15" t="s">
        <v>8153</v>
      </c>
      <c r="C2261" s="17" t="s">
        <v>8154</v>
      </c>
      <c r="D2261" s="16" t="s">
        <v>6348</v>
      </c>
      <c r="E2261" s="16" t="s">
        <v>8155</v>
      </c>
      <c r="F2261" s="16" t="s">
        <v>3091</v>
      </c>
      <c r="G2261" s="16" t="s">
        <v>12</v>
      </c>
      <c r="H2261" s="18"/>
    </row>
    <row r="2262">
      <c r="A2262" s="14">
        <v>45400.0</v>
      </c>
      <c r="B2262" s="15" t="s">
        <v>8156</v>
      </c>
      <c r="C2262" s="17" t="s">
        <v>8157</v>
      </c>
      <c r="D2262" s="16" t="s">
        <v>4328</v>
      </c>
      <c r="E2262" s="16" t="s">
        <v>141</v>
      </c>
      <c r="F2262" s="16" t="s">
        <v>3104</v>
      </c>
      <c r="G2262" s="16" t="s">
        <v>12</v>
      </c>
      <c r="H2262" s="18"/>
    </row>
    <row r="2263">
      <c r="A2263" s="14">
        <v>45400.0</v>
      </c>
      <c r="B2263" s="15" t="s">
        <v>8158</v>
      </c>
      <c r="C2263" s="17" t="s">
        <v>8159</v>
      </c>
      <c r="D2263" s="16" t="s">
        <v>4645</v>
      </c>
      <c r="E2263" s="16" t="s">
        <v>47</v>
      </c>
      <c r="F2263" s="16" t="s">
        <v>4538</v>
      </c>
      <c r="G2263" s="16" t="s">
        <v>12</v>
      </c>
      <c r="H2263" s="18"/>
    </row>
    <row r="2264">
      <c r="A2264" s="14">
        <v>45400.0</v>
      </c>
      <c r="B2264" s="15" t="s">
        <v>8158</v>
      </c>
      <c r="C2264" s="17" t="s">
        <v>8159</v>
      </c>
      <c r="D2264" s="16" t="s">
        <v>4645</v>
      </c>
      <c r="E2264" s="16" t="s">
        <v>279</v>
      </c>
      <c r="F2264" s="16" t="s">
        <v>299</v>
      </c>
      <c r="G2264" s="16" t="s">
        <v>12</v>
      </c>
      <c r="H2264" s="18"/>
    </row>
    <row r="2265">
      <c r="A2265" s="14">
        <v>45400.0</v>
      </c>
      <c r="B2265" s="15" t="s">
        <v>8160</v>
      </c>
      <c r="C2265" s="17" t="s">
        <v>8161</v>
      </c>
      <c r="D2265" s="16" t="s">
        <v>7359</v>
      </c>
      <c r="E2265" s="16" t="s">
        <v>1090</v>
      </c>
      <c r="F2265" s="16" t="s">
        <v>252</v>
      </c>
      <c r="G2265" s="16" t="s">
        <v>84</v>
      </c>
      <c r="H2265" s="18"/>
    </row>
    <row r="2266">
      <c r="A2266" s="14">
        <v>45400.0</v>
      </c>
      <c r="B2266" s="15" t="s">
        <v>8162</v>
      </c>
      <c r="C2266" s="17" t="s">
        <v>8163</v>
      </c>
      <c r="D2266" s="16" t="s">
        <v>8164</v>
      </c>
      <c r="E2266" s="16" t="s">
        <v>8165</v>
      </c>
      <c r="F2266" s="16" t="s">
        <v>4706</v>
      </c>
      <c r="G2266" s="16" t="s">
        <v>12</v>
      </c>
      <c r="H2266" s="18"/>
    </row>
    <row r="2267">
      <c r="A2267" s="14">
        <v>45400.0</v>
      </c>
      <c r="B2267" s="15" t="s">
        <v>8162</v>
      </c>
      <c r="C2267" s="17" t="s">
        <v>8163</v>
      </c>
      <c r="D2267" s="16" t="s">
        <v>8164</v>
      </c>
      <c r="E2267" s="16" t="s">
        <v>338</v>
      </c>
      <c r="F2267" s="16" t="s">
        <v>63</v>
      </c>
      <c r="G2267" s="16" t="s">
        <v>12</v>
      </c>
      <c r="H2267" s="18"/>
    </row>
    <row r="2268">
      <c r="A2268" s="14">
        <v>45400.0</v>
      </c>
      <c r="B2268" s="15" t="s">
        <v>8166</v>
      </c>
      <c r="C2268" s="17" t="s">
        <v>8167</v>
      </c>
      <c r="D2268" s="16" t="s">
        <v>6968</v>
      </c>
      <c r="E2268" s="16" t="s">
        <v>7762</v>
      </c>
      <c r="F2268" s="16" t="s">
        <v>161</v>
      </c>
      <c r="G2268" s="16" t="s">
        <v>12</v>
      </c>
      <c r="H2268" s="18"/>
    </row>
    <row r="2269">
      <c r="A2269" s="14">
        <v>45400.0</v>
      </c>
      <c r="B2269" s="15" t="s">
        <v>8168</v>
      </c>
      <c r="C2269" s="17" t="s">
        <v>8169</v>
      </c>
      <c r="D2269" s="16" t="s">
        <v>4907</v>
      </c>
      <c r="E2269" s="16" t="s">
        <v>8170</v>
      </c>
      <c r="F2269" s="16" t="s">
        <v>67</v>
      </c>
      <c r="G2269" s="16" t="s">
        <v>12</v>
      </c>
      <c r="H2269" s="18"/>
    </row>
    <row r="2270">
      <c r="A2270" s="14">
        <v>45400.0</v>
      </c>
      <c r="B2270" s="15" t="s">
        <v>8168</v>
      </c>
      <c r="C2270" s="17" t="s">
        <v>8169</v>
      </c>
      <c r="D2270" s="16" t="s">
        <v>4907</v>
      </c>
      <c r="E2270" s="16" t="s">
        <v>6795</v>
      </c>
      <c r="F2270" s="16" t="s">
        <v>67</v>
      </c>
      <c r="G2270" s="16" t="s">
        <v>12</v>
      </c>
      <c r="H2270" s="18"/>
    </row>
    <row r="2271">
      <c r="A2271" s="14">
        <v>45400.0</v>
      </c>
      <c r="B2271" s="15" t="s">
        <v>8168</v>
      </c>
      <c r="C2271" s="17" t="s">
        <v>8169</v>
      </c>
      <c r="D2271" s="16" t="s">
        <v>4907</v>
      </c>
      <c r="E2271" s="16" t="s">
        <v>85</v>
      </c>
      <c r="F2271" s="16" t="s">
        <v>2256</v>
      </c>
      <c r="G2271" s="16" t="s">
        <v>12</v>
      </c>
      <c r="H2271" s="18"/>
    </row>
    <row r="2272">
      <c r="A2272" s="14">
        <v>45400.0</v>
      </c>
      <c r="B2272" s="15" t="s">
        <v>8171</v>
      </c>
      <c r="C2272" s="17" t="s">
        <v>8172</v>
      </c>
      <c r="D2272" s="16" t="s">
        <v>3277</v>
      </c>
      <c r="E2272" s="16" t="s">
        <v>6194</v>
      </c>
      <c r="F2272" s="16" t="s">
        <v>386</v>
      </c>
      <c r="G2272" s="16" t="s">
        <v>84</v>
      </c>
      <c r="H2272" s="18"/>
    </row>
    <row r="2273">
      <c r="A2273" s="14">
        <v>45400.0</v>
      </c>
      <c r="B2273" s="15" t="s">
        <v>8171</v>
      </c>
      <c r="C2273" s="17" t="s">
        <v>8172</v>
      </c>
      <c r="D2273" s="16" t="s">
        <v>3277</v>
      </c>
      <c r="E2273" s="16" t="s">
        <v>4224</v>
      </c>
      <c r="F2273" s="16" t="s">
        <v>5743</v>
      </c>
      <c r="G2273" s="16" t="s">
        <v>84</v>
      </c>
      <c r="H2273" s="18"/>
    </row>
    <row r="2274">
      <c r="A2274" s="14">
        <v>45400.0</v>
      </c>
      <c r="B2274" s="15" t="s">
        <v>8173</v>
      </c>
      <c r="C2274" s="17" t="s">
        <v>8174</v>
      </c>
      <c r="D2274" s="16" t="s">
        <v>4933</v>
      </c>
      <c r="E2274" s="16" t="s">
        <v>47</v>
      </c>
      <c r="F2274" s="16" t="s">
        <v>3144</v>
      </c>
      <c r="G2274" s="16" t="s">
        <v>84</v>
      </c>
      <c r="H2274" s="18"/>
    </row>
    <row r="2275">
      <c r="A2275" s="14">
        <v>45400.0</v>
      </c>
      <c r="B2275" s="15" t="s">
        <v>8173</v>
      </c>
      <c r="C2275" s="17" t="s">
        <v>8174</v>
      </c>
      <c r="D2275" s="16" t="s">
        <v>4933</v>
      </c>
      <c r="E2275" s="16" t="s">
        <v>389</v>
      </c>
      <c r="F2275" s="16" t="s">
        <v>1118</v>
      </c>
      <c r="G2275" s="16" t="s">
        <v>84</v>
      </c>
      <c r="H2275" s="18"/>
    </row>
    <row r="2276">
      <c r="A2276" s="14">
        <v>45400.0</v>
      </c>
      <c r="B2276" s="15" t="s">
        <v>8173</v>
      </c>
      <c r="C2276" s="17" t="s">
        <v>8174</v>
      </c>
      <c r="D2276" s="16" t="s">
        <v>4933</v>
      </c>
      <c r="E2276" s="16" t="s">
        <v>279</v>
      </c>
      <c r="F2276" s="16" t="s">
        <v>8175</v>
      </c>
      <c r="G2276" s="16" t="s">
        <v>84</v>
      </c>
      <c r="H2276" s="18"/>
    </row>
    <row r="2277">
      <c r="A2277" s="14">
        <v>45400.0</v>
      </c>
      <c r="B2277" s="15" t="s">
        <v>8176</v>
      </c>
      <c r="C2277" s="17" t="s">
        <v>8177</v>
      </c>
      <c r="D2277" s="16" t="s">
        <v>4091</v>
      </c>
      <c r="E2277" s="16" t="s">
        <v>1377</v>
      </c>
      <c r="F2277" s="16" t="s">
        <v>299</v>
      </c>
      <c r="G2277" s="16" t="s">
        <v>12</v>
      </c>
      <c r="H2277" s="18"/>
    </row>
    <row r="2278">
      <c r="A2278" s="14">
        <v>45400.0</v>
      </c>
      <c r="B2278" s="15" t="s">
        <v>8178</v>
      </c>
      <c r="C2278" s="17" t="s">
        <v>8179</v>
      </c>
      <c r="D2278" s="16" t="s">
        <v>4095</v>
      </c>
      <c r="E2278" s="16" t="s">
        <v>47</v>
      </c>
      <c r="F2278" s="16" t="s">
        <v>133</v>
      </c>
      <c r="G2278" s="16" t="s">
        <v>12</v>
      </c>
      <c r="H2278" s="18"/>
    </row>
    <row r="2279">
      <c r="A2279" s="14">
        <v>45400.0</v>
      </c>
      <c r="B2279" s="15" t="s">
        <v>8178</v>
      </c>
      <c r="C2279" s="17" t="s">
        <v>8179</v>
      </c>
      <c r="D2279" s="16" t="s">
        <v>4095</v>
      </c>
      <c r="E2279" s="16" t="s">
        <v>1766</v>
      </c>
      <c r="F2279" s="16" t="s">
        <v>5533</v>
      </c>
      <c r="G2279" s="16" t="s">
        <v>84</v>
      </c>
      <c r="H2279" s="18"/>
    </row>
    <row r="2280">
      <c r="A2280" s="14">
        <v>45400.0</v>
      </c>
      <c r="B2280" s="15" t="s">
        <v>8180</v>
      </c>
      <c r="C2280" s="17" t="s">
        <v>8181</v>
      </c>
      <c r="D2280" s="16" t="s">
        <v>4141</v>
      </c>
      <c r="E2280" s="16" t="s">
        <v>141</v>
      </c>
      <c r="F2280" s="16" t="s">
        <v>134</v>
      </c>
      <c r="G2280" s="16" t="s">
        <v>12</v>
      </c>
      <c r="H2280" s="18"/>
    </row>
    <row r="2281">
      <c r="A2281" s="14">
        <v>45400.0</v>
      </c>
      <c r="B2281" s="15" t="s">
        <v>8182</v>
      </c>
      <c r="C2281" s="17" t="s">
        <v>8183</v>
      </c>
      <c r="D2281" s="16" t="s">
        <v>4575</v>
      </c>
      <c r="E2281" s="16" t="s">
        <v>8184</v>
      </c>
      <c r="F2281" s="16" t="s">
        <v>3982</v>
      </c>
      <c r="G2281" s="16" t="s">
        <v>12</v>
      </c>
      <c r="H2281" s="18"/>
    </row>
    <row r="2282">
      <c r="A2282" s="14">
        <v>45400.0</v>
      </c>
      <c r="B2282" s="15" t="s">
        <v>8185</v>
      </c>
      <c r="C2282" s="17" t="s">
        <v>8186</v>
      </c>
      <c r="D2282" s="16" t="s">
        <v>8187</v>
      </c>
      <c r="E2282" s="16" t="s">
        <v>1748</v>
      </c>
      <c r="F2282" s="16" t="s">
        <v>8188</v>
      </c>
      <c r="G2282" s="16" t="s">
        <v>12</v>
      </c>
      <c r="H2282" s="18"/>
    </row>
    <row r="2283">
      <c r="A2283" s="14">
        <v>45400.0</v>
      </c>
      <c r="B2283" s="15" t="s">
        <v>8189</v>
      </c>
      <c r="C2283" s="17" t="s">
        <v>8190</v>
      </c>
      <c r="D2283" s="16" t="s">
        <v>854</v>
      </c>
      <c r="E2283" s="16" t="s">
        <v>7121</v>
      </c>
      <c r="F2283" s="16" t="s">
        <v>7368</v>
      </c>
      <c r="G2283" s="16" t="s">
        <v>84</v>
      </c>
      <c r="H2283" s="18"/>
    </row>
    <row r="2284">
      <c r="A2284" s="14">
        <v>45400.0</v>
      </c>
      <c r="B2284" s="15" t="s">
        <v>8189</v>
      </c>
      <c r="C2284" s="17" t="s">
        <v>8190</v>
      </c>
      <c r="D2284" s="16" t="s">
        <v>854</v>
      </c>
      <c r="E2284" s="16" t="s">
        <v>279</v>
      </c>
      <c r="F2284" s="16" t="s">
        <v>191</v>
      </c>
      <c r="G2284" s="16" t="s">
        <v>17</v>
      </c>
      <c r="H2284" s="18"/>
    </row>
    <row r="2285">
      <c r="A2285" s="14">
        <v>45400.0</v>
      </c>
      <c r="B2285" s="15" t="s">
        <v>8191</v>
      </c>
      <c r="C2285" s="17" t="s">
        <v>8192</v>
      </c>
      <c r="D2285" s="16" t="s">
        <v>6514</v>
      </c>
      <c r="E2285" s="16" t="s">
        <v>1396</v>
      </c>
      <c r="F2285" s="16" t="s">
        <v>443</v>
      </c>
      <c r="G2285" s="16" t="s">
        <v>12</v>
      </c>
      <c r="H2285" s="18"/>
    </row>
    <row r="2286">
      <c r="A2286" s="14">
        <v>45400.0</v>
      </c>
      <c r="B2286" s="15" t="s">
        <v>8191</v>
      </c>
      <c r="C2286" s="17" t="s">
        <v>8192</v>
      </c>
      <c r="D2286" s="16" t="s">
        <v>6514</v>
      </c>
      <c r="E2286" s="16" t="s">
        <v>47</v>
      </c>
      <c r="F2286" s="16" t="s">
        <v>133</v>
      </c>
      <c r="G2286" s="16" t="s">
        <v>12</v>
      </c>
      <c r="H2286" s="18"/>
    </row>
    <row r="2287">
      <c r="A2287" s="14">
        <v>45400.0</v>
      </c>
      <c r="B2287" s="15" t="s">
        <v>8193</v>
      </c>
      <c r="C2287" s="17" t="s">
        <v>8194</v>
      </c>
      <c r="D2287" s="16" t="s">
        <v>166</v>
      </c>
      <c r="E2287" s="16" t="s">
        <v>4787</v>
      </c>
      <c r="F2287" s="16" t="s">
        <v>524</v>
      </c>
      <c r="G2287" s="16" t="s">
        <v>12</v>
      </c>
      <c r="H2287" s="18"/>
    </row>
    <row r="2288">
      <c r="A2288" s="14">
        <v>45400.0</v>
      </c>
      <c r="B2288" s="15" t="s">
        <v>8193</v>
      </c>
      <c r="C2288" s="17" t="s">
        <v>8194</v>
      </c>
      <c r="D2288" s="16" t="s">
        <v>166</v>
      </c>
      <c r="E2288" s="16" t="s">
        <v>8195</v>
      </c>
      <c r="F2288" s="16" t="s">
        <v>63</v>
      </c>
      <c r="G2288" s="16" t="s">
        <v>12</v>
      </c>
      <c r="H2288" s="18"/>
    </row>
    <row r="2289">
      <c r="A2289" s="14">
        <v>45400.0</v>
      </c>
      <c r="B2289" s="15" t="s">
        <v>8196</v>
      </c>
      <c r="C2289" s="17" t="s">
        <v>8197</v>
      </c>
      <c r="D2289" s="21" t="b">
        <v>1</v>
      </c>
      <c r="E2289" s="16" t="s">
        <v>7839</v>
      </c>
      <c r="F2289" s="16" t="s">
        <v>3081</v>
      </c>
      <c r="G2289" s="16" t="s">
        <v>12</v>
      </c>
      <c r="H2289" s="18"/>
    </row>
    <row r="2290">
      <c r="A2290" s="14">
        <v>45400.0</v>
      </c>
      <c r="B2290" s="15" t="s">
        <v>8196</v>
      </c>
      <c r="C2290" s="17" t="s">
        <v>8197</v>
      </c>
      <c r="D2290" s="21" t="b">
        <v>1</v>
      </c>
      <c r="E2290" s="16" t="s">
        <v>2063</v>
      </c>
      <c r="F2290" s="16" t="s">
        <v>63</v>
      </c>
      <c r="G2290" s="16" t="s">
        <v>12</v>
      </c>
      <c r="H2290" s="18"/>
    </row>
    <row r="2291">
      <c r="A2291" s="14">
        <v>45400.0</v>
      </c>
      <c r="B2291" s="15" t="s">
        <v>8198</v>
      </c>
      <c r="C2291" s="17" t="s">
        <v>8199</v>
      </c>
      <c r="D2291" s="16" t="s">
        <v>1055</v>
      </c>
      <c r="E2291" s="16" t="s">
        <v>47</v>
      </c>
      <c r="F2291" s="16" t="s">
        <v>31</v>
      </c>
      <c r="G2291" s="16" t="s">
        <v>12</v>
      </c>
      <c r="H2291" s="18"/>
    </row>
    <row r="2292">
      <c r="A2292" s="14">
        <v>45400.0</v>
      </c>
      <c r="B2292" s="15" t="s">
        <v>8198</v>
      </c>
      <c r="C2292" s="17" t="s">
        <v>8199</v>
      </c>
      <c r="D2292" s="16" t="s">
        <v>1055</v>
      </c>
      <c r="E2292" s="16" t="s">
        <v>279</v>
      </c>
      <c r="F2292" s="16" t="s">
        <v>299</v>
      </c>
      <c r="G2292" s="16" t="s">
        <v>12</v>
      </c>
      <c r="H2292" s="18"/>
    </row>
    <row r="2293">
      <c r="A2293" s="14">
        <v>45400.0</v>
      </c>
      <c r="B2293" s="15" t="s">
        <v>8200</v>
      </c>
      <c r="C2293" s="17" t="s">
        <v>8201</v>
      </c>
      <c r="D2293" s="16" t="s">
        <v>8202</v>
      </c>
      <c r="E2293" s="16" t="s">
        <v>47</v>
      </c>
      <c r="F2293" s="16" t="s">
        <v>124</v>
      </c>
      <c r="G2293" s="16" t="s">
        <v>84</v>
      </c>
      <c r="H2293" s="18"/>
    </row>
    <row r="2294">
      <c r="A2294" s="14">
        <v>45400.0</v>
      </c>
      <c r="B2294" s="15" t="s">
        <v>8200</v>
      </c>
      <c r="C2294" s="17" t="s">
        <v>8201</v>
      </c>
      <c r="D2294" s="16" t="s">
        <v>8202</v>
      </c>
      <c r="E2294" s="16" t="s">
        <v>8018</v>
      </c>
      <c r="F2294" s="16" t="s">
        <v>31</v>
      </c>
      <c r="G2294" s="16" t="s">
        <v>84</v>
      </c>
      <c r="H2294" s="18"/>
    </row>
    <row r="2295">
      <c r="A2295" s="14">
        <v>45401.0</v>
      </c>
      <c r="B2295" s="15" t="s">
        <v>8203</v>
      </c>
      <c r="C2295" s="17" t="s">
        <v>8204</v>
      </c>
      <c r="D2295" s="16" t="s">
        <v>4438</v>
      </c>
      <c r="E2295" s="16" t="s">
        <v>8205</v>
      </c>
      <c r="F2295" s="16" t="s">
        <v>3982</v>
      </c>
      <c r="G2295" s="16" t="s">
        <v>12</v>
      </c>
      <c r="H2295" s="18"/>
    </row>
    <row r="2296">
      <c r="A2296" s="14">
        <v>45401.0</v>
      </c>
      <c r="B2296" s="15" t="s">
        <v>8203</v>
      </c>
      <c r="C2296" s="17" t="s">
        <v>8204</v>
      </c>
      <c r="D2296" s="16" t="s">
        <v>4438</v>
      </c>
      <c r="E2296" s="16" t="s">
        <v>8206</v>
      </c>
      <c r="F2296" s="16" t="s">
        <v>524</v>
      </c>
      <c r="G2296" s="16" t="s">
        <v>12</v>
      </c>
      <c r="H2296" s="18"/>
    </row>
    <row r="2297">
      <c r="A2297" s="14">
        <v>45401.0</v>
      </c>
      <c r="B2297" s="15" t="s">
        <v>8207</v>
      </c>
      <c r="C2297" s="17" t="s">
        <v>8208</v>
      </c>
      <c r="D2297" s="16" t="s">
        <v>6863</v>
      </c>
      <c r="E2297" s="16" t="s">
        <v>4215</v>
      </c>
      <c r="F2297" s="16" t="s">
        <v>63</v>
      </c>
      <c r="G2297" s="16" t="s">
        <v>12</v>
      </c>
      <c r="H2297" s="18"/>
    </row>
    <row r="2298">
      <c r="A2298" s="14">
        <v>45401.0</v>
      </c>
      <c r="B2298" s="15" t="s">
        <v>8209</v>
      </c>
      <c r="C2298" s="17" t="s">
        <v>8210</v>
      </c>
      <c r="D2298" s="16" t="s">
        <v>4862</v>
      </c>
      <c r="E2298" s="16" t="s">
        <v>8211</v>
      </c>
      <c r="F2298" s="16" t="s">
        <v>161</v>
      </c>
      <c r="G2298" s="16" t="s">
        <v>12</v>
      </c>
      <c r="H2298" s="18"/>
    </row>
    <row r="2299">
      <c r="A2299" s="14">
        <v>45401.0</v>
      </c>
      <c r="B2299" s="15" t="s">
        <v>8209</v>
      </c>
      <c r="C2299" s="17" t="s">
        <v>8210</v>
      </c>
      <c r="D2299" s="16" t="s">
        <v>4862</v>
      </c>
      <c r="E2299" s="16" t="s">
        <v>465</v>
      </c>
      <c r="F2299" s="16" t="s">
        <v>386</v>
      </c>
      <c r="G2299" s="16" t="s">
        <v>12</v>
      </c>
      <c r="H2299" s="18"/>
    </row>
    <row r="2300">
      <c r="A2300" s="14">
        <v>45401.0</v>
      </c>
      <c r="B2300" s="15" t="s">
        <v>8212</v>
      </c>
      <c r="C2300" s="17" t="s">
        <v>8213</v>
      </c>
      <c r="D2300" s="16" t="s">
        <v>4713</v>
      </c>
      <c r="E2300" s="16" t="s">
        <v>8214</v>
      </c>
      <c r="F2300" s="16" t="s">
        <v>3091</v>
      </c>
      <c r="G2300" s="16" t="s">
        <v>12</v>
      </c>
      <c r="H2300" s="18"/>
    </row>
    <row r="2301">
      <c r="A2301" s="14">
        <v>45401.0</v>
      </c>
      <c r="B2301" s="15" t="s">
        <v>8212</v>
      </c>
      <c r="C2301" s="17" t="s">
        <v>8213</v>
      </c>
      <c r="D2301" s="16" t="s">
        <v>4713</v>
      </c>
      <c r="E2301" s="16" t="s">
        <v>6988</v>
      </c>
      <c r="F2301" s="16" t="s">
        <v>5145</v>
      </c>
      <c r="G2301" s="16" t="s">
        <v>12</v>
      </c>
      <c r="H2301" s="18"/>
    </row>
    <row r="2302">
      <c r="A2302" s="14">
        <v>45401.0</v>
      </c>
      <c r="B2302" s="15" t="s">
        <v>8215</v>
      </c>
      <c r="C2302" s="17" t="s">
        <v>8216</v>
      </c>
      <c r="D2302" s="16" t="s">
        <v>4218</v>
      </c>
      <c r="E2302" s="16" t="s">
        <v>1936</v>
      </c>
      <c r="F2302" s="16" t="s">
        <v>4318</v>
      </c>
      <c r="G2302" s="16" t="s">
        <v>12</v>
      </c>
      <c r="H2302" s="18"/>
    </row>
    <row r="2303">
      <c r="A2303" s="14">
        <v>45401.0</v>
      </c>
      <c r="B2303" s="15" t="s">
        <v>8217</v>
      </c>
      <c r="C2303" s="17" t="s">
        <v>8218</v>
      </c>
      <c r="D2303" s="16" t="s">
        <v>4759</v>
      </c>
      <c r="E2303" s="16" t="s">
        <v>8219</v>
      </c>
      <c r="F2303" s="16" t="s">
        <v>37</v>
      </c>
      <c r="G2303" s="16" t="s">
        <v>12</v>
      </c>
      <c r="H2303" s="18"/>
    </row>
    <row r="2304">
      <c r="A2304" s="14">
        <v>45401.0</v>
      </c>
      <c r="B2304" s="15" t="s">
        <v>8220</v>
      </c>
      <c r="C2304" s="17" t="s">
        <v>8221</v>
      </c>
      <c r="D2304" s="16" t="s">
        <v>1176</v>
      </c>
      <c r="E2304" s="16" t="s">
        <v>47</v>
      </c>
      <c r="F2304" s="16" t="s">
        <v>457</v>
      </c>
      <c r="G2304" s="16" t="s">
        <v>84</v>
      </c>
      <c r="H2304" s="18"/>
    </row>
    <row r="2305">
      <c r="A2305" s="14">
        <v>45401.0</v>
      </c>
      <c r="B2305" s="15" t="s">
        <v>8222</v>
      </c>
      <c r="C2305" s="17" t="s">
        <v>8223</v>
      </c>
      <c r="D2305" s="16" t="s">
        <v>804</v>
      </c>
      <c r="E2305" s="16" t="s">
        <v>279</v>
      </c>
      <c r="F2305" s="16" t="s">
        <v>8224</v>
      </c>
      <c r="G2305" s="16" t="s">
        <v>12</v>
      </c>
      <c r="H2305" s="18"/>
    </row>
    <row r="2306">
      <c r="A2306" s="14">
        <v>45401.0</v>
      </c>
      <c r="B2306" s="15" t="s">
        <v>8222</v>
      </c>
      <c r="C2306" s="17" t="s">
        <v>8223</v>
      </c>
      <c r="D2306" s="16" t="s">
        <v>4395</v>
      </c>
      <c r="E2306" s="16" t="s">
        <v>279</v>
      </c>
      <c r="F2306" s="16" t="s">
        <v>8224</v>
      </c>
      <c r="G2306" s="16" t="s">
        <v>12</v>
      </c>
      <c r="H2306" s="18"/>
    </row>
    <row r="2307">
      <c r="A2307" s="14">
        <v>45401.0</v>
      </c>
      <c r="B2307" s="15" t="s">
        <v>8222</v>
      </c>
      <c r="C2307" s="17" t="s">
        <v>8223</v>
      </c>
      <c r="D2307" s="16" t="s">
        <v>4470</v>
      </c>
      <c r="E2307" s="16" t="s">
        <v>279</v>
      </c>
      <c r="F2307" s="16" t="s">
        <v>1360</v>
      </c>
      <c r="G2307" s="16" t="s">
        <v>12</v>
      </c>
      <c r="H2307" s="18"/>
    </row>
    <row r="2308">
      <c r="A2308" s="14">
        <v>45401.0</v>
      </c>
      <c r="B2308" s="15" t="s">
        <v>8225</v>
      </c>
      <c r="C2308" s="17" t="s">
        <v>8226</v>
      </c>
      <c r="D2308" s="16" t="s">
        <v>1176</v>
      </c>
      <c r="E2308" s="16" t="s">
        <v>47</v>
      </c>
      <c r="F2308" s="16" t="s">
        <v>4576</v>
      </c>
      <c r="G2308" s="16" t="s">
        <v>12</v>
      </c>
      <c r="H2308" s="18"/>
    </row>
    <row r="2309">
      <c r="A2309" s="14">
        <v>45401.0</v>
      </c>
      <c r="B2309" s="15" t="s">
        <v>8225</v>
      </c>
      <c r="C2309" s="17" t="s">
        <v>8226</v>
      </c>
      <c r="D2309" s="16" t="s">
        <v>1176</v>
      </c>
      <c r="E2309" s="16" t="s">
        <v>8045</v>
      </c>
      <c r="F2309" s="16" t="s">
        <v>3982</v>
      </c>
      <c r="G2309" s="16" t="s">
        <v>84</v>
      </c>
      <c r="H2309" s="18"/>
    </row>
    <row r="2310">
      <c r="A2310" s="14">
        <v>45401.0</v>
      </c>
      <c r="B2310" s="15" t="s">
        <v>8225</v>
      </c>
      <c r="C2310" s="17" t="s">
        <v>8226</v>
      </c>
      <c r="D2310" s="16" t="s">
        <v>1176</v>
      </c>
      <c r="E2310" s="16" t="s">
        <v>279</v>
      </c>
      <c r="F2310" s="16" t="s">
        <v>191</v>
      </c>
      <c r="G2310" s="16" t="s">
        <v>17</v>
      </c>
      <c r="H2310" s="18"/>
    </row>
    <row r="2311">
      <c r="A2311" s="14">
        <v>45401.0</v>
      </c>
      <c r="B2311" s="15" t="s">
        <v>8227</v>
      </c>
      <c r="C2311" s="24" t="s">
        <v>8228</v>
      </c>
      <c r="D2311" s="16" t="s">
        <v>775</v>
      </c>
      <c r="E2311" s="16" t="s">
        <v>279</v>
      </c>
      <c r="F2311" s="16" t="s">
        <v>191</v>
      </c>
      <c r="G2311" s="16" t="s">
        <v>17</v>
      </c>
      <c r="H2311" s="18"/>
    </row>
    <row r="2312">
      <c r="A2312" s="14">
        <v>45401.0</v>
      </c>
      <c r="B2312" s="15" t="s">
        <v>8229</v>
      </c>
      <c r="C2312" s="17" t="s">
        <v>8230</v>
      </c>
      <c r="D2312" s="16" t="s">
        <v>1055</v>
      </c>
      <c r="E2312" s="16" t="s">
        <v>44</v>
      </c>
      <c r="F2312" s="16" t="s">
        <v>6007</v>
      </c>
      <c r="G2312" s="16" t="s">
        <v>84</v>
      </c>
      <c r="H2312" s="18"/>
    </row>
    <row r="2313">
      <c r="A2313" s="14">
        <v>45401.0</v>
      </c>
      <c r="B2313" s="15" t="s">
        <v>8229</v>
      </c>
      <c r="C2313" s="17" t="s">
        <v>8230</v>
      </c>
      <c r="D2313" s="16" t="s">
        <v>1055</v>
      </c>
      <c r="E2313" s="16" t="s">
        <v>8045</v>
      </c>
      <c r="F2313" s="16" t="s">
        <v>5325</v>
      </c>
      <c r="G2313" s="16" t="s">
        <v>84</v>
      </c>
      <c r="H2313" s="18"/>
    </row>
    <row r="2314">
      <c r="A2314" s="14">
        <v>45401.0</v>
      </c>
      <c r="B2314" s="15" t="s">
        <v>8231</v>
      </c>
      <c r="C2314" s="17" t="s">
        <v>8232</v>
      </c>
      <c r="D2314" s="16" t="s">
        <v>4251</v>
      </c>
      <c r="E2314" s="16" t="s">
        <v>6294</v>
      </c>
      <c r="F2314" s="16" t="s">
        <v>3642</v>
      </c>
      <c r="G2314" s="16" t="s">
        <v>12</v>
      </c>
      <c r="H2314" s="18"/>
    </row>
    <row r="2315">
      <c r="A2315" s="14">
        <v>45401.0</v>
      </c>
      <c r="B2315" s="15" t="s">
        <v>8233</v>
      </c>
      <c r="C2315" s="17" t="s">
        <v>8234</v>
      </c>
      <c r="D2315" s="16" t="s">
        <v>4398</v>
      </c>
      <c r="E2315" s="18"/>
      <c r="F2315" s="16" t="s">
        <v>8235</v>
      </c>
      <c r="G2315" s="16" t="s">
        <v>84</v>
      </c>
      <c r="H2315" s="16" t="s">
        <v>2226</v>
      </c>
    </row>
    <row r="2316">
      <c r="A2316" s="14">
        <v>45401.0</v>
      </c>
      <c r="B2316" s="15" t="s">
        <v>8233</v>
      </c>
      <c r="C2316" s="17" t="s">
        <v>8234</v>
      </c>
      <c r="D2316" s="16" t="s">
        <v>4398</v>
      </c>
      <c r="E2316" s="16" t="s">
        <v>8236</v>
      </c>
      <c r="F2316" s="16" t="s">
        <v>8237</v>
      </c>
      <c r="G2316" s="16" t="s">
        <v>84</v>
      </c>
      <c r="H2316" s="18"/>
    </row>
    <row r="2317">
      <c r="A2317" s="14">
        <v>45401.0</v>
      </c>
      <c r="B2317" s="15" t="s">
        <v>8233</v>
      </c>
      <c r="C2317" s="17" t="s">
        <v>8234</v>
      </c>
      <c r="D2317" s="16" t="s">
        <v>4398</v>
      </c>
      <c r="E2317" s="16" t="s">
        <v>47</v>
      </c>
      <c r="F2317" s="16" t="s">
        <v>133</v>
      </c>
      <c r="G2317" s="16" t="s">
        <v>12</v>
      </c>
      <c r="H2317" s="18"/>
    </row>
    <row r="2318">
      <c r="A2318" s="14">
        <v>45401.0</v>
      </c>
      <c r="B2318" s="15" t="s">
        <v>8238</v>
      </c>
      <c r="C2318" s="17" t="s">
        <v>8239</v>
      </c>
      <c r="D2318" s="16" t="s">
        <v>1465</v>
      </c>
      <c r="E2318" s="16" t="s">
        <v>47</v>
      </c>
      <c r="F2318" s="16" t="s">
        <v>8240</v>
      </c>
      <c r="G2318" s="16" t="s">
        <v>84</v>
      </c>
      <c r="H2318" s="18"/>
    </row>
    <row r="2319">
      <c r="A2319" s="14">
        <v>45401.0</v>
      </c>
      <c r="B2319" s="15" t="s">
        <v>8238</v>
      </c>
      <c r="C2319" s="17" t="s">
        <v>8239</v>
      </c>
      <c r="D2319" s="16" t="s">
        <v>1465</v>
      </c>
      <c r="E2319" s="16" t="s">
        <v>8241</v>
      </c>
      <c r="F2319" s="16" t="s">
        <v>133</v>
      </c>
      <c r="G2319" s="16" t="s">
        <v>12</v>
      </c>
      <c r="H2319" s="18"/>
    </row>
    <row r="2320">
      <c r="A2320" s="14">
        <v>45401.0</v>
      </c>
      <c r="B2320" s="15" t="s">
        <v>8238</v>
      </c>
      <c r="C2320" s="17" t="s">
        <v>8239</v>
      </c>
      <c r="D2320" s="16" t="s">
        <v>1465</v>
      </c>
      <c r="E2320" s="16" t="s">
        <v>140</v>
      </c>
      <c r="F2320" s="16" t="s">
        <v>70</v>
      </c>
      <c r="G2320" s="16" t="s">
        <v>12</v>
      </c>
      <c r="H2320" s="18"/>
    </row>
    <row r="2321">
      <c r="A2321" s="14">
        <v>45401.0</v>
      </c>
      <c r="B2321" s="15" t="s">
        <v>8242</v>
      </c>
      <c r="C2321" s="17" t="s">
        <v>8243</v>
      </c>
      <c r="D2321" s="16" t="s">
        <v>1055</v>
      </c>
      <c r="E2321" s="16" t="s">
        <v>8018</v>
      </c>
      <c r="F2321" s="16" t="s">
        <v>8244</v>
      </c>
      <c r="G2321" s="16" t="s">
        <v>84</v>
      </c>
      <c r="H2321" s="18"/>
    </row>
    <row r="2322">
      <c r="A2322" s="14">
        <v>45401.0</v>
      </c>
      <c r="B2322" s="15" t="s">
        <v>8242</v>
      </c>
      <c r="C2322" s="17" t="s">
        <v>8243</v>
      </c>
      <c r="D2322" s="16" t="s">
        <v>1055</v>
      </c>
      <c r="E2322" s="16" t="s">
        <v>8045</v>
      </c>
      <c r="F2322" s="16" t="s">
        <v>457</v>
      </c>
      <c r="G2322" s="16" t="s">
        <v>12</v>
      </c>
      <c r="H2322" s="18"/>
    </row>
    <row r="2323">
      <c r="A2323" s="14">
        <v>45401.0</v>
      </c>
      <c r="B2323" s="15" t="s">
        <v>8245</v>
      </c>
      <c r="C2323" s="17" t="s">
        <v>8246</v>
      </c>
      <c r="D2323" s="16" t="s">
        <v>4398</v>
      </c>
      <c r="E2323" s="16" t="s">
        <v>4780</v>
      </c>
      <c r="F2323" s="16" t="s">
        <v>8247</v>
      </c>
      <c r="G2323" s="16" t="s">
        <v>84</v>
      </c>
      <c r="H2323" s="18"/>
    </row>
    <row r="2324">
      <c r="A2324" s="14">
        <v>45401.0</v>
      </c>
      <c r="B2324" s="15" t="s">
        <v>8248</v>
      </c>
      <c r="C2324" s="17" t="s">
        <v>8249</v>
      </c>
      <c r="D2324" s="16" t="s">
        <v>4144</v>
      </c>
      <c r="E2324" s="18"/>
      <c r="F2324" s="16" t="s">
        <v>8250</v>
      </c>
      <c r="G2324" s="16" t="s">
        <v>12</v>
      </c>
      <c r="H2324" s="16" t="s">
        <v>2226</v>
      </c>
    </row>
    <row r="2325">
      <c r="A2325" s="14">
        <v>45401.0</v>
      </c>
      <c r="B2325" s="15" t="s">
        <v>8248</v>
      </c>
      <c r="C2325" s="17" t="s">
        <v>8249</v>
      </c>
      <c r="D2325" s="16" t="s">
        <v>4144</v>
      </c>
      <c r="E2325" s="18"/>
      <c r="F2325" s="16" t="s">
        <v>8251</v>
      </c>
      <c r="G2325" s="16" t="s">
        <v>12</v>
      </c>
      <c r="H2325" s="16" t="s">
        <v>141</v>
      </c>
    </row>
    <row r="2326">
      <c r="A2326" s="14">
        <v>45401.0</v>
      </c>
      <c r="B2326" s="15" t="s">
        <v>8248</v>
      </c>
      <c r="C2326" s="17" t="s">
        <v>8249</v>
      </c>
      <c r="D2326" s="16" t="s">
        <v>4144</v>
      </c>
      <c r="E2326" s="16" t="s">
        <v>5599</v>
      </c>
      <c r="F2326" s="16" t="s">
        <v>4706</v>
      </c>
      <c r="G2326" s="16" t="s">
        <v>12</v>
      </c>
      <c r="H2326" s="18"/>
    </row>
    <row r="2327">
      <c r="A2327" s="14">
        <v>45401.0</v>
      </c>
      <c r="B2327" s="15" t="s">
        <v>8248</v>
      </c>
      <c r="C2327" s="17" t="s">
        <v>8249</v>
      </c>
      <c r="D2327" s="16" t="s">
        <v>4144</v>
      </c>
      <c r="E2327" s="16" t="s">
        <v>6360</v>
      </c>
      <c r="F2327" s="16" t="s">
        <v>105</v>
      </c>
      <c r="G2327" s="16" t="s">
        <v>12</v>
      </c>
      <c r="H2327" s="18"/>
    </row>
    <row r="2328">
      <c r="A2328" s="14">
        <v>45401.0</v>
      </c>
      <c r="B2328" s="15" t="s">
        <v>8252</v>
      </c>
      <c r="C2328" s="17" t="s">
        <v>8253</v>
      </c>
      <c r="D2328" s="16" t="s">
        <v>1535</v>
      </c>
      <c r="E2328" s="16" t="s">
        <v>47</v>
      </c>
      <c r="F2328" s="16" t="s">
        <v>133</v>
      </c>
      <c r="G2328" s="16" t="s">
        <v>12</v>
      </c>
      <c r="H2328" s="18"/>
    </row>
    <row r="2329">
      <c r="A2329" s="14">
        <v>45401.0</v>
      </c>
      <c r="B2329" s="15" t="s">
        <v>8252</v>
      </c>
      <c r="C2329" s="17" t="s">
        <v>8253</v>
      </c>
      <c r="D2329" s="16" t="s">
        <v>1535</v>
      </c>
      <c r="E2329" s="16" t="s">
        <v>8018</v>
      </c>
      <c r="F2329" s="16" t="s">
        <v>3982</v>
      </c>
      <c r="G2329" s="16" t="s">
        <v>84</v>
      </c>
      <c r="H2329" s="18"/>
    </row>
    <row r="2330">
      <c r="A2330" s="14">
        <v>45401.0</v>
      </c>
      <c r="B2330" s="15" t="s">
        <v>8254</v>
      </c>
      <c r="C2330" s="17" t="s">
        <v>8255</v>
      </c>
      <c r="D2330" s="16" t="s">
        <v>3276</v>
      </c>
      <c r="E2330" s="16" t="s">
        <v>47</v>
      </c>
      <c r="F2330" s="16" t="s">
        <v>31</v>
      </c>
      <c r="G2330" s="16" t="s">
        <v>12</v>
      </c>
      <c r="H2330" s="18"/>
    </row>
    <row r="2331">
      <c r="A2331" s="14">
        <v>45401.0</v>
      </c>
      <c r="B2331" s="15" t="s">
        <v>8254</v>
      </c>
      <c r="C2331" s="17" t="s">
        <v>8255</v>
      </c>
      <c r="D2331" s="16" t="s">
        <v>3276</v>
      </c>
      <c r="E2331" s="16" t="s">
        <v>47</v>
      </c>
      <c r="F2331" s="16" t="s">
        <v>5155</v>
      </c>
      <c r="G2331" s="16" t="s">
        <v>12</v>
      </c>
      <c r="H2331" s="18"/>
    </row>
    <row r="2332">
      <c r="A2332" s="14">
        <v>45401.0</v>
      </c>
      <c r="B2332" s="15" t="s">
        <v>8256</v>
      </c>
      <c r="C2332" s="17" t="s">
        <v>8257</v>
      </c>
      <c r="D2332" s="16" t="s">
        <v>4546</v>
      </c>
      <c r="E2332" s="16" t="s">
        <v>7286</v>
      </c>
      <c r="F2332" s="16" t="s">
        <v>299</v>
      </c>
      <c r="G2332" s="16" t="s">
        <v>12</v>
      </c>
      <c r="H2332" s="18"/>
    </row>
    <row r="2333">
      <c r="A2333" s="14">
        <v>45401.0</v>
      </c>
      <c r="B2333" s="15" t="s">
        <v>8258</v>
      </c>
      <c r="C2333" s="17" t="s">
        <v>8259</v>
      </c>
      <c r="D2333" s="16" t="s">
        <v>4184</v>
      </c>
      <c r="E2333" s="16" t="s">
        <v>47</v>
      </c>
      <c r="F2333" s="16" t="s">
        <v>1097</v>
      </c>
      <c r="G2333" s="16" t="s">
        <v>12</v>
      </c>
      <c r="H2333" s="18"/>
    </row>
    <row r="2334">
      <c r="A2334" s="14">
        <v>45401.0</v>
      </c>
      <c r="B2334" s="15" t="s">
        <v>8258</v>
      </c>
      <c r="C2334" s="17" t="s">
        <v>8259</v>
      </c>
      <c r="D2334" s="16" t="s">
        <v>4184</v>
      </c>
      <c r="E2334" s="16" t="s">
        <v>3015</v>
      </c>
      <c r="F2334" s="16" t="s">
        <v>7117</v>
      </c>
      <c r="G2334" s="16" t="s">
        <v>12</v>
      </c>
      <c r="H2334" s="18"/>
    </row>
    <row r="2335">
      <c r="A2335" s="14">
        <v>45401.0</v>
      </c>
      <c r="B2335" s="15" t="s">
        <v>8260</v>
      </c>
      <c r="C2335" s="19" t="s">
        <v>8261</v>
      </c>
      <c r="D2335" s="16" t="s">
        <v>1486</v>
      </c>
      <c r="E2335" s="16" t="s">
        <v>8262</v>
      </c>
      <c r="F2335" s="16" t="s">
        <v>1152</v>
      </c>
      <c r="G2335" s="16" t="s">
        <v>12</v>
      </c>
      <c r="H2335" s="18"/>
    </row>
    <row r="2336">
      <c r="A2336" s="14">
        <v>45401.0</v>
      </c>
      <c r="B2336" s="15" t="s">
        <v>8260</v>
      </c>
      <c r="C2336" s="19" t="s">
        <v>8261</v>
      </c>
      <c r="D2336" s="16" t="s">
        <v>1486</v>
      </c>
      <c r="E2336" s="16" t="s">
        <v>8263</v>
      </c>
      <c r="F2336" s="16" t="s">
        <v>1152</v>
      </c>
      <c r="G2336" s="16" t="s">
        <v>12</v>
      </c>
      <c r="H2336" s="18"/>
    </row>
    <row r="2337">
      <c r="A2337" s="14">
        <v>45401.0</v>
      </c>
      <c r="B2337" s="15" t="s">
        <v>8264</v>
      </c>
      <c r="C2337" s="17" t="s">
        <v>8265</v>
      </c>
      <c r="D2337" s="16" t="s">
        <v>1535</v>
      </c>
      <c r="E2337" s="16" t="s">
        <v>47</v>
      </c>
      <c r="F2337" s="16" t="s">
        <v>31</v>
      </c>
      <c r="G2337" s="16" t="s">
        <v>12</v>
      </c>
      <c r="H2337" s="18"/>
    </row>
    <row r="2338">
      <c r="A2338" s="14">
        <v>45401.0</v>
      </c>
      <c r="B2338" s="15" t="s">
        <v>8264</v>
      </c>
      <c r="C2338" s="17" t="s">
        <v>8265</v>
      </c>
      <c r="D2338" s="16" t="s">
        <v>1535</v>
      </c>
      <c r="E2338" s="16" t="s">
        <v>47</v>
      </c>
      <c r="F2338" s="16" t="s">
        <v>5155</v>
      </c>
      <c r="G2338" s="16" t="s">
        <v>12</v>
      </c>
      <c r="H2338" s="18"/>
    </row>
    <row r="2339">
      <c r="A2339" s="14">
        <v>45401.0</v>
      </c>
      <c r="B2339" s="15" t="s">
        <v>8266</v>
      </c>
      <c r="C2339" s="17" t="s">
        <v>8267</v>
      </c>
      <c r="D2339" s="16" t="s">
        <v>978</v>
      </c>
      <c r="E2339" s="16" t="s">
        <v>47</v>
      </c>
      <c r="F2339" s="16" t="s">
        <v>4714</v>
      </c>
      <c r="G2339" s="16" t="s">
        <v>12</v>
      </c>
      <c r="H2339" s="18"/>
    </row>
    <row r="2340">
      <c r="A2340" s="14">
        <v>45402.0</v>
      </c>
      <c r="B2340" s="15" t="s">
        <v>8268</v>
      </c>
      <c r="C2340" s="17" t="s">
        <v>8269</v>
      </c>
      <c r="D2340" s="16" t="s">
        <v>804</v>
      </c>
      <c r="E2340" s="16" t="s">
        <v>4096</v>
      </c>
      <c r="F2340" s="16" t="s">
        <v>299</v>
      </c>
      <c r="G2340" s="16" t="s">
        <v>12</v>
      </c>
      <c r="H2340" s="18"/>
    </row>
    <row r="2341">
      <c r="A2341" s="14">
        <v>45402.0</v>
      </c>
      <c r="B2341" s="15" t="s">
        <v>8270</v>
      </c>
      <c r="C2341" s="17" t="s">
        <v>8271</v>
      </c>
      <c r="D2341" s="16" t="s">
        <v>1465</v>
      </c>
      <c r="E2341" s="16" t="s">
        <v>5762</v>
      </c>
      <c r="F2341" s="16" t="s">
        <v>299</v>
      </c>
      <c r="G2341" s="16" t="s">
        <v>12</v>
      </c>
      <c r="H2341" s="18"/>
    </row>
    <row r="2342">
      <c r="A2342" s="14">
        <v>45403.0</v>
      </c>
      <c r="B2342" s="15" t="s">
        <v>8272</v>
      </c>
      <c r="C2342" s="17" t="s">
        <v>8273</v>
      </c>
      <c r="D2342" s="16" t="s">
        <v>4645</v>
      </c>
      <c r="E2342" s="16" t="s">
        <v>4047</v>
      </c>
      <c r="F2342" s="16" t="s">
        <v>4714</v>
      </c>
      <c r="G2342" s="16" t="s">
        <v>12</v>
      </c>
      <c r="H2342" s="18"/>
    </row>
    <row r="2343">
      <c r="A2343" s="14">
        <v>45404.0</v>
      </c>
      <c r="B2343" s="15" t="s">
        <v>8274</v>
      </c>
      <c r="C2343" s="17" t="s">
        <v>8275</v>
      </c>
      <c r="D2343" s="16" t="s">
        <v>1535</v>
      </c>
      <c r="E2343" s="16" t="s">
        <v>426</v>
      </c>
      <c r="F2343" s="16" t="s">
        <v>8276</v>
      </c>
      <c r="G2343" s="16" t="s">
        <v>12</v>
      </c>
      <c r="H2343" s="18"/>
    </row>
    <row r="2344">
      <c r="A2344" s="14">
        <v>45404.0</v>
      </c>
      <c r="B2344" s="15" t="s">
        <v>8274</v>
      </c>
      <c r="C2344" s="17" t="s">
        <v>8275</v>
      </c>
      <c r="D2344" s="16" t="s">
        <v>1535</v>
      </c>
      <c r="E2344" s="16" t="s">
        <v>4790</v>
      </c>
      <c r="F2344" s="16" t="s">
        <v>530</v>
      </c>
      <c r="G2344" s="16" t="s">
        <v>12</v>
      </c>
      <c r="H2344" s="18"/>
    </row>
    <row r="2345">
      <c r="A2345" s="14">
        <v>45404.0</v>
      </c>
      <c r="B2345" s="15" t="s">
        <v>8277</v>
      </c>
      <c r="C2345" s="17" t="s">
        <v>8278</v>
      </c>
      <c r="D2345" s="16" t="s">
        <v>20</v>
      </c>
      <c r="E2345" s="16" t="s">
        <v>47</v>
      </c>
      <c r="F2345" s="16" t="s">
        <v>8279</v>
      </c>
      <c r="G2345" s="16" t="s">
        <v>17</v>
      </c>
      <c r="H2345" s="18"/>
    </row>
    <row r="2346">
      <c r="A2346" s="14">
        <v>45404.0</v>
      </c>
      <c r="B2346" s="15" t="s">
        <v>8277</v>
      </c>
      <c r="C2346" s="17" t="s">
        <v>8278</v>
      </c>
      <c r="D2346" s="16" t="s">
        <v>20</v>
      </c>
      <c r="E2346" s="16" t="s">
        <v>707</v>
      </c>
      <c r="F2346" s="16" t="s">
        <v>4116</v>
      </c>
      <c r="G2346" s="16" t="s">
        <v>12</v>
      </c>
      <c r="H2346" s="18"/>
    </row>
    <row r="2347">
      <c r="A2347" s="14">
        <v>45404.0</v>
      </c>
      <c r="B2347" s="15" t="s">
        <v>8280</v>
      </c>
      <c r="C2347" s="17" t="s">
        <v>8281</v>
      </c>
      <c r="D2347" s="16" t="s">
        <v>1465</v>
      </c>
      <c r="E2347" s="16" t="s">
        <v>338</v>
      </c>
      <c r="F2347" s="16" t="s">
        <v>3306</v>
      </c>
      <c r="G2347" s="16" t="s">
        <v>12</v>
      </c>
      <c r="H2347" s="18"/>
    </row>
    <row r="2348">
      <c r="A2348" s="14">
        <v>45404.0</v>
      </c>
      <c r="B2348" s="15" t="s">
        <v>8282</v>
      </c>
      <c r="C2348" s="17" t="s">
        <v>8283</v>
      </c>
      <c r="D2348" s="16" t="s">
        <v>7097</v>
      </c>
      <c r="E2348" s="16" t="s">
        <v>8284</v>
      </c>
      <c r="F2348" s="16" t="s">
        <v>164</v>
      </c>
      <c r="G2348" s="16" t="s">
        <v>12</v>
      </c>
      <c r="H2348" s="18"/>
    </row>
    <row r="2349">
      <c r="A2349" s="14">
        <v>45404.0</v>
      </c>
      <c r="B2349" s="15" t="s">
        <v>8282</v>
      </c>
      <c r="C2349" s="17" t="s">
        <v>8283</v>
      </c>
      <c r="D2349" s="16" t="s">
        <v>7097</v>
      </c>
      <c r="E2349" s="16" t="s">
        <v>7098</v>
      </c>
      <c r="F2349" s="16" t="s">
        <v>164</v>
      </c>
      <c r="G2349" s="16" t="s">
        <v>12</v>
      </c>
      <c r="H2349" s="18"/>
    </row>
    <row r="2350">
      <c r="A2350" s="14">
        <v>45404.0</v>
      </c>
      <c r="B2350" s="15" t="s">
        <v>8285</v>
      </c>
      <c r="C2350" s="17" t="s">
        <v>8286</v>
      </c>
      <c r="D2350" s="16" t="s">
        <v>4144</v>
      </c>
      <c r="E2350" s="16" t="s">
        <v>6360</v>
      </c>
      <c r="F2350" s="16" t="s">
        <v>67</v>
      </c>
      <c r="G2350" s="16" t="s">
        <v>12</v>
      </c>
      <c r="H2350" s="18"/>
    </row>
    <row r="2351">
      <c r="A2351" s="14">
        <v>45404.0</v>
      </c>
      <c r="B2351" s="15" t="s">
        <v>8285</v>
      </c>
      <c r="C2351" s="17" t="s">
        <v>8286</v>
      </c>
      <c r="D2351" s="16" t="s">
        <v>4144</v>
      </c>
      <c r="E2351" s="16" t="s">
        <v>338</v>
      </c>
      <c r="F2351" s="16" t="s">
        <v>63</v>
      </c>
      <c r="G2351" s="16" t="s">
        <v>12</v>
      </c>
      <c r="H2351" s="18"/>
    </row>
    <row r="2352">
      <c r="A2352" s="14">
        <v>45404.0</v>
      </c>
      <c r="B2352" s="15" t="s">
        <v>8287</v>
      </c>
      <c r="C2352" s="17" t="s">
        <v>8288</v>
      </c>
      <c r="D2352" s="16" t="s">
        <v>4762</v>
      </c>
      <c r="E2352" s="16" t="s">
        <v>47</v>
      </c>
      <c r="F2352" s="16" t="s">
        <v>133</v>
      </c>
      <c r="G2352" s="16" t="s">
        <v>12</v>
      </c>
      <c r="H2352" s="18"/>
    </row>
    <row r="2353">
      <c r="A2353" s="14">
        <v>45404.0</v>
      </c>
      <c r="B2353" s="15" t="s">
        <v>8289</v>
      </c>
      <c r="C2353" s="17" t="s">
        <v>8290</v>
      </c>
      <c r="D2353" s="16" t="s">
        <v>1858</v>
      </c>
      <c r="E2353" s="16" t="s">
        <v>959</v>
      </c>
      <c r="F2353" s="16" t="s">
        <v>300</v>
      </c>
      <c r="G2353" s="16" t="s">
        <v>12</v>
      </c>
      <c r="H2353" s="18"/>
    </row>
    <row r="2354">
      <c r="A2354" s="14">
        <v>45404.0</v>
      </c>
      <c r="B2354" s="15" t="s">
        <v>8291</v>
      </c>
      <c r="C2354" s="17" t="s">
        <v>8292</v>
      </c>
      <c r="D2354" s="16" t="s">
        <v>1858</v>
      </c>
      <c r="E2354" s="16" t="s">
        <v>4096</v>
      </c>
      <c r="F2354" s="16" t="s">
        <v>34</v>
      </c>
      <c r="G2354" s="16" t="s">
        <v>84</v>
      </c>
      <c r="H2354" s="18"/>
    </row>
    <row r="2355">
      <c r="A2355" s="14">
        <v>45404.0</v>
      </c>
      <c r="B2355" s="15" t="s">
        <v>8293</v>
      </c>
      <c r="C2355" s="17" t="s">
        <v>8294</v>
      </c>
      <c r="D2355" s="16" t="s">
        <v>1054</v>
      </c>
      <c r="E2355" s="16" t="s">
        <v>8018</v>
      </c>
      <c r="F2355" s="16" t="s">
        <v>6125</v>
      </c>
      <c r="G2355" s="16" t="s">
        <v>12</v>
      </c>
      <c r="H2355" s="18"/>
    </row>
    <row r="2356">
      <c r="A2356" s="14">
        <v>45404.0</v>
      </c>
      <c r="B2356" s="15" t="s">
        <v>8293</v>
      </c>
      <c r="C2356" s="17" t="s">
        <v>8294</v>
      </c>
      <c r="D2356" s="16" t="s">
        <v>1054</v>
      </c>
      <c r="E2356" s="16" t="s">
        <v>1377</v>
      </c>
      <c r="F2356" s="16" t="s">
        <v>191</v>
      </c>
      <c r="G2356" s="16" t="s">
        <v>17</v>
      </c>
      <c r="H2356" s="18"/>
    </row>
    <row r="2357">
      <c r="A2357" s="14">
        <v>45404.0</v>
      </c>
      <c r="B2357" s="15" t="s">
        <v>8295</v>
      </c>
      <c r="C2357" s="17" t="s">
        <v>8296</v>
      </c>
      <c r="D2357" s="16" t="s">
        <v>3276</v>
      </c>
      <c r="E2357" s="16" t="s">
        <v>47</v>
      </c>
      <c r="F2357" s="16" t="s">
        <v>8297</v>
      </c>
      <c r="G2357" s="16" t="s">
        <v>84</v>
      </c>
      <c r="H2357" s="18"/>
    </row>
    <row r="2358">
      <c r="A2358" s="14">
        <v>45404.0</v>
      </c>
      <c r="B2358" s="15" t="s">
        <v>8298</v>
      </c>
      <c r="C2358" s="17" t="s">
        <v>8299</v>
      </c>
      <c r="D2358" s="16" t="s">
        <v>854</v>
      </c>
      <c r="E2358" s="16" t="s">
        <v>47</v>
      </c>
      <c r="F2358" s="16" t="s">
        <v>171</v>
      </c>
      <c r="G2358" s="16" t="s">
        <v>12</v>
      </c>
      <c r="H2358" s="18"/>
    </row>
    <row r="2359">
      <c r="A2359" s="14">
        <v>45404.0</v>
      </c>
      <c r="B2359" s="15" t="s">
        <v>8298</v>
      </c>
      <c r="C2359" s="17" t="s">
        <v>8299</v>
      </c>
      <c r="D2359" s="16" t="s">
        <v>854</v>
      </c>
      <c r="E2359" s="16" t="s">
        <v>4859</v>
      </c>
      <c r="F2359" s="16" t="s">
        <v>31</v>
      </c>
      <c r="G2359" s="16" t="s">
        <v>12</v>
      </c>
      <c r="H2359" s="18"/>
    </row>
    <row r="2360">
      <c r="A2360" s="14">
        <v>45404.0</v>
      </c>
      <c r="B2360" s="15" t="s">
        <v>8300</v>
      </c>
      <c r="C2360" s="17" t="s">
        <v>8301</v>
      </c>
      <c r="D2360" s="16" t="s">
        <v>8302</v>
      </c>
      <c r="E2360" s="16" t="s">
        <v>8303</v>
      </c>
      <c r="F2360" s="16" t="s">
        <v>303</v>
      </c>
      <c r="G2360" s="16" t="s">
        <v>12</v>
      </c>
      <c r="H2360" s="18"/>
    </row>
    <row r="2361">
      <c r="A2361" s="14">
        <v>45404.0</v>
      </c>
      <c r="B2361" s="15" t="s">
        <v>8300</v>
      </c>
      <c r="C2361" s="17" t="s">
        <v>8301</v>
      </c>
      <c r="D2361" s="16" t="s">
        <v>8302</v>
      </c>
      <c r="E2361" s="16" t="s">
        <v>8304</v>
      </c>
      <c r="F2361" s="16" t="s">
        <v>303</v>
      </c>
      <c r="G2361" s="16" t="s">
        <v>12</v>
      </c>
      <c r="H2361" s="18"/>
    </row>
    <row r="2362">
      <c r="A2362" s="14">
        <v>45404.0</v>
      </c>
      <c r="B2362" s="15" t="s">
        <v>8300</v>
      </c>
      <c r="C2362" s="17" t="s">
        <v>8301</v>
      </c>
      <c r="D2362" s="16" t="s">
        <v>8302</v>
      </c>
      <c r="E2362" s="16" t="s">
        <v>8305</v>
      </c>
      <c r="F2362" s="16" t="s">
        <v>134</v>
      </c>
      <c r="G2362" s="16" t="s">
        <v>12</v>
      </c>
      <c r="H2362" s="18"/>
    </row>
    <row r="2363">
      <c r="A2363" s="14">
        <v>45404.0</v>
      </c>
      <c r="B2363" s="15" t="s">
        <v>8306</v>
      </c>
      <c r="C2363" s="17" t="s">
        <v>8307</v>
      </c>
      <c r="D2363" s="16" t="s">
        <v>1535</v>
      </c>
      <c r="E2363" s="16" t="s">
        <v>47</v>
      </c>
      <c r="F2363" s="16" t="s">
        <v>4576</v>
      </c>
      <c r="G2363" s="16" t="s">
        <v>12</v>
      </c>
      <c r="H2363" s="18"/>
    </row>
    <row r="2364">
      <c r="A2364" s="14">
        <v>45404.0</v>
      </c>
      <c r="B2364" s="15" t="s">
        <v>8308</v>
      </c>
      <c r="C2364" s="17" t="s">
        <v>8309</v>
      </c>
      <c r="D2364" s="16" t="s">
        <v>4184</v>
      </c>
      <c r="E2364" s="16" t="s">
        <v>6294</v>
      </c>
      <c r="F2364" s="16" t="s">
        <v>300</v>
      </c>
      <c r="G2364" s="16" t="s">
        <v>12</v>
      </c>
      <c r="H2364" s="18"/>
    </row>
    <row r="2365">
      <c r="A2365" s="14">
        <v>45404.0</v>
      </c>
      <c r="B2365" s="15" t="s">
        <v>8308</v>
      </c>
      <c r="C2365" s="17" t="s">
        <v>8309</v>
      </c>
      <c r="D2365" s="16" t="s">
        <v>4184</v>
      </c>
      <c r="E2365" s="16" t="s">
        <v>85</v>
      </c>
      <c r="F2365" s="16" t="s">
        <v>241</v>
      </c>
      <c r="G2365" s="16" t="s">
        <v>12</v>
      </c>
      <c r="H2365" s="18"/>
    </row>
    <row r="2366">
      <c r="A2366" s="14">
        <v>45404.0</v>
      </c>
      <c r="B2366" s="15" t="s">
        <v>8310</v>
      </c>
      <c r="C2366" s="17" t="s">
        <v>8311</v>
      </c>
      <c r="D2366" s="16" t="s">
        <v>8312</v>
      </c>
      <c r="E2366" s="16" t="s">
        <v>514</v>
      </c>
      <c r="F2366" s="16" t="s">
        <v>386</v>
      </c>
      <c r="G2366" s="16" t="s">
        <v>12</v>
      </c>
      <c r="H2366" s="18"/>
    </row>
    <row r="2367">
      <c r="A2367" s="14">
        <v>45404.0</v>
      </c>
      <c r="B2367" s="15" t="s">
        <v>8310</v>
      </c>
      <c r="C2367" s="17" t="s">
        <v>8311</v>
      </c>
      <c r="D2367" s="16" t="s">
        <v>8312</v>
      </c>
      <c r="E2367" s="16" t="s">
        <v>8313</v>
      </c>
      <c r="F2367" s="16" t="s">
        <v>133</v>
      </c>
      <c r="G2367" s="16" t="s">
        <v>12</v>
      </c>
      <c r="H2367" s="18"/>
    </row>
    <row r="2368">
      <c r="A2368" s="14">
        <v>45404.0</v>
      </c>
      <c r="B2368" s="15" t="s">
        <v>8314</v>
      </c>
      <c r="C2368" s="17" t="s">
        <v>8315</v>
      </c>
      <c r="D2368" s="16" t="s">
        <v>4958</v>
      </c>
      <c r="E2368" s="16" t="s">
        <v>8316</v>
      </c>
      <c r="F2368" s="16" t="s">
        <v>299</v>
      </c>
      <c r="G2368" s="16" t="s">
        <v>12</v>
      </c>
      <c r="H2368" s="18"/>
    </row>
    <row r="2369">
      <c r="A2369" s="14">
        <v>45404.0</v>
      </c>
      <c r="B2369" s="15" t="s">
        <v>8314</v>
      </c>
      <c r="C2369" s="17" t="s">
        <v>8315</v>
      </c>
      <c r="D2369" s="16" t="s">
        <v>4958</v>
      </c>
      <c r="E2369" s="18"/>
      <c r="F2369" s="16" t="s">
        <v>8317</v>
      </c>
      <c r="G2369" s="16" t="s">
        <v>12</v>
      </c>
      <c r="H2369" s="16" t="s">
        <v>273</v>
      </c>
    </row>
    <row r="2370">
      <c r="A2370" s="14">
        <v>45404.0</v>
      </c>
      <c r="B2370" s="15" t="s">
        <v>8318</v>
      </c>
      <c r="C2370" s="17" t="s">
        <v>8319</v>
      </c>
      <c r="D2370" s="16" t="s">
        <v>1535</v>
      </c>
      <c r="E2370" s="16" t="s">
        <v>4431</v>
      </c>
      <c r="F2370" s="16" t="s">
        <v>2820</v>
      </c>
      <c r="G2370" s="16" t="s">
        <v>12</v>
      </c>
      <c r="H2370" s="18"/>
    </row>
    <row r="2371">
      <c r="A2371" s="14">
        <v>45404.0</v>
      </c>
      <c r="B2371" s="15" t="s">
        <v>8318</v>
      </c>
      <c r="C2371" s="17" t="s">
        <v>8319</v>
      </c>
      <c r="D2371" s="16" t="s">
        <v>1535</v>
      </c>
      <c r="E2371" s="16" t="s">
        <v>135</v>
      </c>
      <c r="F2371" s="16" t="s">
        <v>530</v>
      </c>
      <c r="G2371" s="16" t="s">
        <v>12</v>
      </c>
      <c r="H2371" s="18"/>
    </row>
    <row r="2372">
      <c r="A2372" s="14">
        <v>45404.0</v>
      </c>
      <c r="B2372" s="15" t="s">
        <v>8320</v>
      </c>
      <c r="C2372" s="17" t="s">
        <v>8321</v>
      </c>
      <c r="D2372" s="16" t="s">
        <v>6365</v>
      </c>
      <c r="E2372" s="16" t="s">
        <v>85</v>
      </c>
      <c r="F2372" s="16" t="s">
        <v>164</v>
      </c>
      <c r="G2372" s="16" t="s">
        <v>12</v>
      </c>
      <c r="H2372" s="18"/>
    </row>
    <row r="2373">
      <c r="A2373" s="14">
        <v>45404.0</v>
      </c>
      <c r="B2373" s="15" t="s">
        <v>8322</v>
      </c>
      <c r="C2373" s="17" t="s">
        <v>8323</v>
      </c>
      <c r="D2373" s="16" t="s">
        <v>4223</v>
      </c>
      <c r="E2373" s="16" t="s">
        <v>8324</v>
      </c>
      <c r="F2373" s="16" t="s">
        <v>8325</v>
      </c>
      <c r="G2373" s="16" t="s">
        <v>12</v>
      </c>
      <c r="H2373" s="18"/>
    </row>
    <row r="2374">
      <c r="A2374" s="14">
        <v>45404.0</v>
      </c>
      <c r="B2374" s="15" t="s">
        <v>8322</v>
      </c>
      <c r="C2374" s="17" t="s">
        <v>8323</v>
      </c>
      <c r="D2374" s="16" t="s">
        <v>4223</v>
      </c>
      <c r="E2374" s="18"/>
      <c r="F2374" s="16" t="s">
        <v>4904</v>
      </c>
      <c r="G2374" s="16" t="s">
        <v>12</v>
      </c>
      <c r="H2374" s="16" t="s">
        <v>46</v>
      </c>
    </row>
    <row r="2375">
      <c r="A2375" s="14">
        <v>45404.0</v>
      </c>
      <c r="B2375" s="15" t="s">
        <v>8326</v>
      </c>
      <c r="C2375" s="17" t="s">
        <v>8327</v>
      </c>
      <c r="D2375" s="16" t="s">
        <v>4251</v>
      </c>
      <c r="E2375" s="16" t="s">
        <v>47</v>
      </c>
      <c r="F2375" s="16" t="s">
        <v>1097</v>
      </c>
      <c r="G2375" s="16" t="s">
        <v>12</v>
      </c>
      <c r="H2375" s="18"/>
    </row>
    <row r="2376">
      <c r="A2376" s="14">
        <v>45404.0</v>
      </c>
      <c r="B2376" s="15" t="s">
        <v>8326</v>
      </c>
      <c r="C2376" s="17" t="s">
        <v>8327</v>
      </c>
      <c r="D2376" s="16" t="s">
        <v>4251</v>
      </c>
      <c r="E2376" s="16" t="s">
        <v>3015</v>
      </c>
      <c r="F2376" s="16" t="s">
        <v>8328</v>
      </c>
      <c r="G2376" s="16" t="s">
        <v>12</v>
      </c>
      <c r="H2376" s="18"/>
    </row>
    <row r="2377">
      <c r="A2377" s="14">
        <v>45404.0</v>
      </c>
      <c r="B2377" s="15" t="s">
        <v>8329</v>
      </c>
      <c r="C2377" s="17" t="s">
        <v>8330</v>
      </c>
      <c r="D2377" s="16" t="s">
        <v>5716</v>
      </c>
      <c r="E2377" s="16" t="s">
        <v>47</v>
      </c>
      <c r="F2377" s="16" t="s">
        <v>70</v>
      </c>
      <c r="G2377" s="16" t="s">
        <v>12</v>
      </c>
      <c r="H2377" s="18"/>
    </row>
    <row r="2378">
      <c r="A2378" s="14">
        <v>45404.0</v>
      </c>
      <c r="B2378" s="15" t="s">
        <v>8331</v>
      </c>
      <c r="C2378" s="17" t="s">
        <v>8332</v>
      </c>
      <c r="D2378" s="16" t="s">
        <v>8187</v>
      </c>
      <c r="E2378" s="16" t="s">
        <v>44</v>
      </c>
      <c r="F2378" s="16" t="s">
        <v>4930</v>
      </c>
      <c r="G2378" s="16" t="s">
        <v>12</v>
      </c>
      <c r="H2378" s="18"/>
    </row>
    <row r="2379">
      <c r="A2379" s="14">
        <v>45404.0</v>
      </c>
      <c r="B2379" s="15" t="s">
        <v>8333</v>
      </c>
      <c r="C2379" s="17" t="s">
        <v>8334</v>
      </c>
      <c r="D2379" s="16" t="s">
        <v>5003</v>
      </c>
      <c r="E2379" s="16" t="s">
        <v>3015</v>
      </c>
      <c r="F2379" s="16" t="s">
        <v>133</v>
      </c>
      <c r="G2379" s="16" t="s">
        <v>12</v>
      </c>
      <c r="H2379" s="18"/>
    </row>
    <row r="2380">
      <c r="A2380" s="14">
        <v>45404.0</v>
      </c>
      <c r="B2380" s="15" t="s">
        <v>8333</v>
      </c>
      <c r="C2380" s="17" t="s">
        <v>8334</v>
      </c>
      <c r="D2380" s="16" t="s">
        <v>5003</v>
      </c>
      <c r="E2380" s="16" t="s">
        <v>135</v>
      </c>
      <c r="F2380" s="16" t="s">
        <v>300</v>
      </c>
      <c r="G2380" s="16" t="s">
        <v>12</v>
      </c>
      <c r="H2380" s="18"/>
    </row>
    <row r="2381">
      <c r="A2381" s="14">
        <v>45404.0</v>
      </c>
      <c r="B2381" s="15" t="s">
        <v>8335</v>
      </c>
      <c r="C2381" s="17" t="s">
        <v>8336</v>
      </c>
      <c r="D2381" s="16" t="s">
        <v>1054</v>
      </c>
      <c r="E2381" s="16" t="s">
        <v>514</v>
      </c>
      <c r="F2381" s="16" t="s">
        <v>530</v>
      </c>
      <c r="G2381" s="16" t="s">
        <v>12</v>
      </c>
      <c r="H2381" s="18"/>
    </row>
    <row r="2382">
      <c r="A2382" s="14">
        <v>45404.0</v>
      </c>
      <c r="B2382" s="15" t="s">
        <v>8337</v>
      </c>
      <c r="C2382" s="17" t="s">
        <v>8338</v>
      </c>
      <c r="D2382" s="16" t="s">
        <v>4765</v>
      </c>
      <c r="E2382" s="16" t="s">
        <v>5762</v>
      </c>
      <c r="F2382" s="16" t="s">
        <v>191</v>
      </c>
      <c r="G2382" s="16" t="s">
        <v>17</v>
      </c>
      <c r="H2382" s="18"/>
    </row>
    <row r="2383">
      <c r="A2383" s="14">
        <v>45404.0</v>
      </c>
      <c r="B2383" s="15" t="s">
        <v>8339</v>
      </c>
      <c r="C2383" s="17" t="s">
        <v>8340</v>
      </c>
      <c r="D2383" s="16" t="s">
        <v>4765</v>
      </c>
      <c r="E2383" s="16" t="s">
        <v>47</v>
      </c>
      <c r="F2383" s="16" t="s">
        <v>1233</v>
      </c>
      <c r="G2383" s="16" t="s">
        <v>84</v>
      </c>
      <c r="H2383" s="18"/>
    </row>
    <row r="2384">
      <c r="A2384" s="14">
        <v>45404.0</v>
      </c>
      <c r="B2384" s="15" t="s">
        <v>8339</v>
      </c>
      <c r="C2384" s="17" t="s">
        <v>8340</v>
      </c>
      <c r="D2384" s="16" t="s">
        <v>4765</v>
      </c>
      <c r="E2384" s="16" t="s">
        <v>3679</v>
      </c>
      <c r="F2384" s="16" t="s">
        <v>31</v>
      </c>
      <c r="G2384" s="16" t="s">
        <v>84</v>
      </c>
      <c r="H2384" s="18"/>
    </row>
    <row r="2385">
      <c r="A2385" s="14">
        <v>45404.0</v>
      </c>
      <c r="B2385" s="15" t="s">
        <v>8341</v>
      </c>
      <c r="C2385" s="17" t="s">
        <v>8342</v>
      </c>
      <c r="D2385" s="16" t="s">
        <v>4300</v>
      </c>
      <c r="E2385" s="18"/>
      <c r="F2385" s="16" t="s">
        <v>6701</v>
      </c>
      <c r="G2385" s="16" t="s">
        <v>12</v>
      </c>
      <c r="H2385" s="16" t="s">
        <v>4780</v>
      </c>
    </row>
    <row r="2386">
      <c r="A2386" s="14">
        <v>45405.0</v>
      </c>
      <c r="B2386" s="15" t="s">
        <v>8343</v>
      </c>
      <c r="C2386" s="17" t="s">
        <v>8344</v>
      </c>
      <c r="D2386" s="16" t="s">
        <v>1058</v>
      </c>
      <c r="E2386" s="16" t="s">
        <v>8345</v>
      </c>
      <c r="F2386" s="16" t="s">
        <v>4384</v>
      </c>
      <c r="G2386" s="16" t="s">
        <v>12</v>
      </c>
      <c r="H2386" s="18"/>
    </row>
    <row r="2387">
      <c r="A2387" s="14">
        <v>45405.0</v>
      </c>
      <c r="B2387" s="15" t="s">
        <v>8346</v>
      </c>
      <c r="C2387" s="17" t="s">
        <v>8347</v>
      </c>
      <c r="D2387" s="16" t="s">
        <v>5944</v>
      </c>
      <c r="E2387" s="16" t="s">
        <v>8348</v>
      </c>
      <c r="F2387" s="16" t="s">
        <v>4941</v>
      </c>
      <c r="G2387" s="16" t="s">
        <v>12</v>
      </c>
      <c r="H2387" s="18"/>
    </row>
    <row r="2388">
      <c r="A2388" s="14">
        <v>45405.0</v>
      </c>
      <c r="B2388" s="15" t="s">
        <v>8346</v>
      </c>
      <c r="C2388" s="17" t="s">
        <v>8347</v>
      </c>
      <c r="D2388" s="16" t="s">
        <v>5944</v>
      </c>
      <c r="E2388" s="16" t="s">
        <v>7198</v>
      </c>
      <c r="F2388" s="16" t="s">
        <v>6443</v>
      </c>
      <c r="G2388" s="16" t="s">
        <v>12</v>
      </c>
      <c r="H2388" s="18"/>
    </row>
    <row r="2389">
      <c r="A2389" s="14">
        <v>45405.0</v>
      </c>
      <c r="B2389" s="15" t="s">
        <v>8349</v>
      </c>
      <c r="C2389" s="17" t="s">
        <v>8350</v>
      </c>
      <c r="D2389" s="16" t="s">
        <v>4395</v>
      </c>
      <c r="E2389" s="16" t="s">
        <v>8351</v>
      </c>
      <c r="F2389" s="16" t="s">
        <v>3091</v>
      </c>
      <c r="G2389" s="16" t="s">
        <v>12</v>
      </c>
      <c r="H2389" s="18"/>
    </row>
    <row r="2390">
      <c r="A2390" s="14">
        <v>45405.0</v>
      </c>
      <c r="B2390" s="15" t="s">
        <v>8352</v>
      </c>
      <c r="C2390" s="17" t="s">
        <v>8353</v>
      </c>
      <c r="D2390" s="16" t="s">
        <v>8187</v>
      </c>
      <c r="E2390" s="16" t="s">
        <v>1240</v>
      </c>
      <c r="F2390" s="16" t="s">
        <v>5092</v>
      </c>
      <c r="G2390" s="16" t="s">
        <v>12</v>
      </c>
      <c r="H2390" s="18"/>
    </row>
    <row r="2391">
      <c r="A2391" s="14">
        <v>45405.0</v>
      </c>
      <c r="B2391" s="15" t="s">
        <v>8354</v>
      </c>
      <c r="C2391" s="17" t="s">
        <v>8355</v>
      </c>
      <c r="D2391" s="16" t="s">
        <v>8356</v>
      </c>
      <c r="E2391" s="16" t="s">
        <v>46</v>
      </c>
      <c r="F2391" s="16" t="s">
        <v>171</v>
      </c>
      <c r="G2391" s="16" t="s">
        <v>12</v>
      </c>
      <c r="H2391" s="18"/>
    </row>
    <row r="2392">
      <c r="A2392" s="14">
        <v>45405.0</v>
      </c>
      <c r="B2392" s="15" t="s">
        <v>8357</v>
      </c>
      <c r="C2392" s="17" t="s">
        <v>8358</v>
      </c>
      <c r="D2392" s="16" t="s">
        <v>8359</v>
      </c>
      <c r="E2392" s="16" t="s">
        <v>959</v>
      </c>
      <c r="F2392" s="16" t="s">
        <v>300</v>
      </c>
      <c r="G2392" s="16" t="s">
        <v>12</v>
      </c>
      <c r="H2392" s="18"/>
    </row>
    <row r="2393">
      <c r="A2393" s="14">
        <v>45405.0</v>
      </c>
      <c r="B2393" s="15" t="s">
        <v>8360</v>
      </c>
      <c r="C2393" s="17" t="s">
        <v>8361</v>
      </c>
      <c r="D2393" s="16" t="s">
        <v>4031</v>
      </c>
      <c r="E2393" s="16" t="s">
        <v>4774</v>
      </c>
      <c r="F2393" s="16" t="s">
        <v>8362</v>
      </c>
      <c r="G2393" s="16" t="s">
        <v>12</v>
      </c>
      <c r="H2393" s="18"/>
    </row>
    <row r="2394">
      <c r="A2394" s="14">
        <v>45405.0</v>
      </c>
      <c r="B2394" s="15" t="s">
        <v>8363</v>
      </c>
      <c r="C2394" s="17" t="s">
        <v>8364</v>
      </c>
      <c r="D2394" s="16" t="s">
        <v>4411</v>
      </c>
      <c r="E2394" s="18"/>
      <c r="F2394" s="16" t="s">
        <v>4517</v>
      </c>
      <c r="G2394" s="16" t="s">
        <v>12</v>
      </c>
      <c r="H2394" s="16" t="s">
        <v>46</v>
      </c>
    </row>
    <row r="2395">
      <c r="A2395" s="14">
        <v>45405.0</v>
      </c>
      <c r="B2395" s="15" t="s">
        <v>8365</v>
      </c>
      <c r="C2395" s="17" t="s">
        <v>8366</v>
      </c>
      <c r="D2395" s="16" t="s">
        <v>5312</v>
      </c>
      <c r="E2395" s="16" t="s">
        <v>8367</v>
      </c>
      <c r="F2395" s="16" t="s">
        <v>37</v>
      </c>
      <c r="G2395" s="16" t="s">
        <v>12</v>
      </c>
      <c r="H2395" s="18"/>
    </row>
    <row r="2396">
      <c r="A2396" s="14">
        <v>45405.0</v>
      </c>
      <c r="B2396" s="15" t="s">
        <v>8368</v>
      </c>
      <c r="C2396" s="17" t="s">
        <v>8369</v>
      </c>
      <c r="D2396" s="16" t="s">
        <v>8370</v>
      </c>
      <c r="E2396" s="16" t="s">
        <v>85</v>
      </c>
      <c r="F2396" s="16" t="s">
        <v>8371</v>
      </c>
      <c r="G2396" s="16" t="s">
        <v>12</v>
      </c>
      <c r="H2396" s="18"/>
    </row>
    <row r="2397">
      <c r="A2397" s="14">
        <v>45405.0</v>
      </c>
      <c r="B2397" s="15" t="s">
        <v>8372</v>
      </c>
      <c r="C2397" s="17" t="s">
        <v>8373</v>
      </c>
      <c r="D2397" s="16" t="s">
        <v>4251</v>
      </c>
      <c r="E2397" s="16" t="s">
        <v>426</v>
      </c>
      <c r="F2397" s="16" t="s">
        <v>524</v>
      </c>
      <c r="G2397" s="16" t="s">
        <v>12</v>
      </c>
      <c r="H2397" s="18"/>
    </row>
    <row r="2398">
      <c r="A2398" s="14">
        <v>45405.0</v>
      </c>
      <c r="B2398" s="15" t="s">
        <v>8374</v>
      </c>
      <c r="C2398" s="17" t="s">
        <v>8375</v>
      </c>
      <c r="D2398" s="16" t="s">
        <v>7084</v>
      </c>
      <c r="E2398" s="18"/>
      <c r="F2398" s="16" t="s">
        <v>428</v>
      </c>
      <c r="G2398" s="16" t="s">
        <v>12</v>
      </c>
      <c r="H2398" s="16" t="s">
        <v>46</v>
      </c>
    </row>
    <row r="2399">
      <c r="A2399" s="14">
        <v>45405.0</v>
      </c>
      <c r="B2399" s="15" t="s">
        <v>8376</v>
      </c>
      <c r="C2399" s="17" t="s">
        <v>8377</v>
      </c>
      <c r="D2399" s="16" t="s">
        <v>3395</v>
      </c>
      <c r="E2399" s="18"/>
      <c r="F2399" s="16" t="s">
        <v>4349</v>
      </c>
      <c r="G2399" s="16" t="s">
        <v>12</v>
      </c>
      <c r="H2399" s="18"/>
    </row>
    <row r="2400">
      <c r="A2400" s="14">
        <v>45405.0</v>
      </c>
      <c r="B2400" s="15" t="s">
        <v>8378</v>
      </c>
      <c r="C2400" s="17" t="s">
        <v>8379</v>
      </c>
      <c r="D2400" s="16" t="s">
        <v>8067</v>
      </c>
      <c r="E2400" s="16" t="s">
        <v>44</v>
      </c>
      <c r="F2400" s="16" t="s">
        <v>8380</v>
      </c>
      <c r="G2400" s="16" t="s">
        <v>12</v>
      </c>
      <c r="H2400" s="18"/>
    </row>
    <row r="2401">
      <c r="A2401" s="14">
        <v>45405.0</v>
      </c>
      <c r="B2401" s="15" t="s">
        <v>8378</v>
      </c>
      <c r="C2401" s="17" t="s">
        <v>8379</v>
      </c>
      <c r="D2401" s="16" t="s">
        <v>8067</v>
      </c>
      <c r="E2401" s="16" t="s">
        <v>44</v>
      </c>
      <c r="F2401" s="16" t="s">
        <v>8381</v>
      </c>
      <c r="G2401" s="16" t="s">
        <v>12</v>
      </c>
      <c r="H2401" s="18"/>
    </row>
    <row r="2402">
      <c r="A2402" s="14">
        <v>45405.0</v>
      </c>
      <c r="B2402" s="15" t="s">
        <v>8382</v>
      </c>
      <c r="C2402" s="17" t="s">
        <v>8383</v>
      </c>
      <c r="D2402" s="16" t="s">
        <v>4411</v>
      </c>
      <c r="E2402" s="16" t="s">
        <v>44</v>
      </c>
      <c r="F2402" s="16" t="s">
        <v>4362</v>
      </c>
      <c r="G2402" s="16" t="s">
        <v>12</v>
      </c>
      <c r="H2402" s="18"/>
    </row>
    <row r="2403">
      <c r="A2403" s="14">
        <v>45405.0</v>
      </c>
      <c r="B2403" s="15" t="s">
        <v>8382</v>
      </c>
      <c r="C2403" s="17" t="s">
        <v>8383</v>
      </c>
      <c r="D2403" s="16" t="s">
        <v>4411</v>
      </c>
      <c r="E2403" s="16" t="s">
        <v>47</v>
      </c>
      <c r="F2403" s="16" t="s">
        <v>4198</v>
      </c>
      <c r="G2403" s="16" t="s">
        <v>12</v>
      </c>
      <c r="H2403" s="18"/>
    </row>
    <row r="2404">
      <c r="A2404" s="14">
        <v>45405.0</v>
      </c>
      <c r="B2404" s="15" t="s">
        <v>8382</v>
      </c>
      <c r="C2404" s="17" t="s">
        <v>8383</v>
      </c>
      <c r="D2404" s="16" t="s">
        <v>4411</v>
      </c>
      <c r="E2404" s="16" t="s">
        <v>279</v>
      </c>
      <c r="F2404" s="16" t="s">
        <v>299</v>
      </c>
      <c r="G2404" s="16" t="s">
        <v>12</v>
      </c>
      <c r="H2404" s="18"/>
    </row>
    <row r="2405">
      <c r="A2405" s="14">
        <v>45405.0</v>
      </c>
      <c r="B2405" s="15" t="s">
        <v>8384</v>
      </c>
      <c r="C2405" s="17" t="s">
        <v>8385</v>
      </c>
      <c r="D2405" s="16" t="s">
        <v>4623</v>
      </c>
      <c r="E2405" s="16" t="s">
        <v>85</v>
      </c>
      <c r="F2405" s="16" t="s">
        <v>524</v>
      </c>
      <c r="G2405" s="16" t="s">
        <v>12</v>
      </c>
      <c r="H2405" s="18"/>
    </row>
    <row r="2406">
      <c r="A2406" s="14">
        <v>45405.0</v>
      </c>
      <c r="B2406" s="15" t="s">
        <v>8386</v>
      </c>
      <c r="C2406" s="17" t="s">
        <v>8387</v>
      </c>
      <c r="D2406" s="16" t="s">
        <v>4395</v>
      </c>
      <c r="E2406" s="16" t="s">
        <v>47</v>
      </c>
      <c r="F2406" s="16" t="s">
        <v>5155</v>
      </c>
      <c r="G2406" s="16" t="s">
        <v>12</v>
      </c>
      <c r="H2406" s="18"/>
    </row>
    <row r="2407">
      <c r="A2407" s="14">
        <v>45405.0</v>
      </c>
      <c r="B2407" s="15" t="s">
        <v>8388</v>
      </c>
      <c r="C2407" s="17" t="s">
        <v>8389</v>
      </c>
      <c r="D2407" s="16" t="s">
        <v>4300</v>
      </c>
      <c r="E2407" s="16" t="s">
        <v>8390</v>
      </c>
      <c r="F2407" s="16" t="s">
        <v>8391</v>
      </c>
      <c r="G2407" s="16" t="s">
        <v>12</v>
      </c>
      <c r="H2407" s="18"/>
    </row>
    <row r="2408">
      <c r="A2408" s="14">
        <v>45405.0</v>
      </c>
      <c r="B2408" s="15" t="s">
        <v>8392</v>
      </c>
      <c r="C2408" s="17" t="s">
        <v>8393</v>
      </c>
      <c r="D2408" s="16" t="s">
        <v>5078</v>
      </c>
      <c r="E2408" s="16" t="s">
        <v>4081</v>
      </c>
      <c r="F2408" s="16" t="s">
        <v>8394</v>
      </c>
      <c r="G2408" s="16" t="s">
        <v>12</v>
      </c>
      <c r="H2408" s="18"/>
    </row>
    <row r="2409">
      <c r="A2409" s="14">
        <v>45405.0</v>
      </c>
      <c r="B2409" s="15" t="s">
        <v>8395</v>
      </c>
      <c r="C2409" s="17" t="s">
        <v>8396</v>
      </c>
      <c r="D2409" s="16" t="s">
        <v>1016</v>
      </c>
      <c r="E2409" s="16" t="s">
        <v>2940</v>
      </c>
      <c r="F2409" s="16" t="s">
        <v>31</v>
      </c>
      <c r="G2409" s="16" t="s">
        <v>12</v>
      </c>
      <c r="H2409" s="18"/>
    </row>
    <row r="2410">
      <c r="A2410" s="14">
        <v>45405.0</v>
      </c>
      <c r="B2410" s="15" t="s">
        <v>8395</v>
      </c>
      <c r="C2410" s="17" t="s">
        <v>8396</v>
      </c>
      <c r="D2410" s="16" t="s">
        <v>1016</v>
      </c>
      <c r="E2410" s="16" t="s">
        <v>5443</v>
      </c>
      <c r="F2410" s="16" t="s">
        <v>31</v>
      </c>
      <c r="G2410" s="16" t="s">
        <v>12</v>
      </c>
      <c r="H2410" s="18"/>
    </row>
    <row r="2411">
      <c r="A2411" s="14">
        <v>45405.0</v>
      </c>
      <c r="B2411" s="15" t="s">
        <v>8395</v>
      </c>
      <c r="C2411" s="17" t="s">
        <v>8396</v>
      </c>
      <c r="D2411" s="16" t="s">
        <v>1016</v>
      </c>
      <c r="E2411" s="16" t="s">
        <v>780</v>
      </c>
      <c r="F2411" s="16" t="s">
        <v>8397</v>
      </c>
      <c r="G2411" s="16" t="s">
        <v>12</v>
      </c>
      <c r="H2411" s="18"/>
    </row>
    <row r="2412">
      <c r="A2412" s="14">
        <v>45405.0</v>
      </c>
      <c r="B2412" s="15" t="s">
        <v>8395</v>
      </c>
      <c r="C2412" s="17" t="s">
        <v>8396</v>
      </c>
      <c r="D2412" s="16" t="s">
        <v>1016</v>
      </c>
      <c r="E2412" s="16" t="s">
        <v>514</v>
      </c>
      <c r="F2412" s="16" t="s">
        <v>8397</v>
      </c>
      <c r="G2412" s="16" t="s">
        <v>12</v>
      </c>
      <c r="H2412" s="18"/>
    </row>
    <row r="2413">
      <c r="A2413" s="14">
        <v>45405.0</v>
      </c>
      <c r="B2413" s="15" t="s">
        <v>8398</v>
      </c>
      <c r="C2413" s="17" t="s">
        <v>8399</v>
      </c>
      <c r="D2413" s="16" t="s">
        <v>1459</v>
      </c>
      <c r="E2413" s="16" t="s">
        <v>44</v>
      </c>
      <c r="F2413" s="16" t="s">
        <v>8400</v>
      </c>
      <c r="G2413" s="16" t="s">
        <v>84</v>
      </c>
      <c r="H2413" s="18"/>
    </row>
    <row r="2414">
      <c r="A2414" s="14">
        <v>45406.0</v>
      </c>
      <c r="B2414" s="15" t="s">
        <v>8401</v>
      </c>
      <c r="C2414" s="17" t="s">
        <v>8402</v>
      </c>
      <c r="D2414" s="16" t="s">
        <v>817</v>
      </c>
      <c r="E2414" s="16" t="s">
        <v>8403</v>
      </c>
      <c r="F2414" s="16" t="s">
        <v>4126</v>
      </c>
      <c r="G2414" s="16" t="s">
        <v>12</v>
      </c>
      <c r="H2414" s="18"/>
    </row>
    <row r="2415">
      <c r="A2415" s="14">
        <v>45406.0</v>
      </c>
      <c r="B2415" s="15" t="s">
        <v>8401</v>
      </c>
      <c r="C2415" s="17" t="s">
        <v>8402</v>
      </c>
      <c r="D2415" s="16" t="s">
        <v>817</v>
      </c>
      <c r="E2415" s="16" t="s">
        <v>465</v>
      </c>
      <c r="F2415" s="16" t="s">
        <v>386</v>
      </c>
      <c r="G2415" s="16" t="s">
        <v>12</v>
      </c>
      <c r="H2415" s="18"/>
    </row>
    <row r="2416">
      <c r="A2416" s="14">
        <v>45406.0</v>
      </c>
      <c r="B2416" s="15" t="s">
        <v>8404</v>
      </c>
      <c r="C2416" s="17" t="s">
        <v>8405</v>
      </c>
      <c r="D2416" s="16" t="s">
        <v>4009</v>
      </c>
      <c r="E2416" s="16" t="s">
        <v>8406</v>
      </c>
      <c r="F2416" s="16" t="s">
        <v>5793</v>
      </c>
      <c r="G2416" s="16" t="s">
        <v>12</v>
      </c>
      <c r="H2416" s="18"/>
    </row>
    <row r="2417">
      <c r="A2417" s="14">
        <v>45406.0</v>
      </c>
      <c r="B2417" s="15" t="s">
        <v>8407</v>
      </c>
      <c r="C2417" s="17" t="s">
        <v>8408</v>
      </c>
      <c r="D2417" s="16" t="s">
        <v>5730</v>
      </c>
      <c r="E2417" s="16" t="s">
        <v>8409</v>
      </c>
      <c r="F2417" s="16" t="s">
        <v>3091</v>
      </c>
      <c r="G2417" s="16" t="s">
        <v>12</v>
      </c>
      <c r="H2417" s="18"/>
    </row>
    <row r="2418">
      <c r="A2418" s="14">
        <v>45406.0</v>
      </c>
      <c r="B2418" s="15" t="s">
        <v>8407</v>
      </c>
      <c r="C2418" s="17" t="s">
        <v>8408</v>
      </c>
      <c r="D2418" s="16" t="s">
        <v>5730</v>
      </c>
      <c r="E2418" s="16" t="s">
        <v>85</v>
      </c>
      <c r="F2418" s="16" t="s">
        <v>8410</v>
      </c>
      <c r="G2418" s="16" t="s">
        <v>12</v>
      </c>
      <c r="H2418" s="18"/>
    </row>
    <row r="2419">
      <c r="A2419" s="14">
        <v>45406.0</v>
      </c>
      <c r="B2419" s="15" t="s">
        <v>8411</v>
      </c>
      <c r="C2419" s="17" t="s">
        <v>8412</v>
      </c>
      <c r="D2419" s="16" t="s">
        <v>7321</v>
      </c>
      <c r="E2419" s="16" t="s">
        <v>47</v>
      </c>
      <c r="F2419" s="16" t="s">
        <v>133</v>
      </c>
      <c r="G2419" s="16" t="s">
        <v>12</v>
      </c>
      <c r="H2419" s="18"/>
    </row>
    <row r="2420">
      <c r="A2420" s="14">
        <v>45406.0</v>
      </c>
      <c r="B2420" s="15" t="s">
        <v>8413</v>
      </c>
      <c r="C2420" s="17" t="s">
        <v>8414</v>
      </c>
      <c r="D2420" s="16" t="s">
        <v>8415</v>
      </c>
      <c r="E2420" s="16" t="s">
        <v>2505</v>
      </c>
      <c r="F2420" s="16" t="s">
        <v>275</v>
      </c>
      <c r="G2420" s="16" t="s">
        <v>12</v>
      </c>
      <c r="H2420" s="18"/>
    </row>
    <row r="2421">
      <c r="A2421" s="14">
        <v>45406.0</v>
      </c>
      <c r="B2421" s="15" t="s">
        <v>8416</v>
      </c>
      <c r="C2421" s="17" t="s">
        <v>8417</v>
      </c>
      <c r="D2421" s="16" t="s">
        <v>8067</v>
      </c>
      <c r="E2421" s="16" t="s">
        <v>5529</v>
      </c>
      <c r="F2421" s="16" t="s">
        <v>3982</v>
      </c>
      <c r="G2421" s="16" t="s">
        <v>12</v>
      </c>
      <c r="H2421" s="18"/>
    </row>
    <row r="2422">
      <c r="A2422" s="14">
        <v>45406.0</v>
      </c>
      <c r="B2422" s="15" t="s">
        <v>8418</v>
      </c>
      <c r="C2422" s="17" t="s">
        <v>8419</v>
      </c>
      <c r="D2422" s="16" t="s">
        <v>4608</v>
      </c>
      <c r="E2422" s="16" t="s">
        <v>412</v>
      </c>
      <c r="F2422" s="16" t="s">
        <v>31</v>
      </c>
      <c r="G2422" s="16" t="s">
        <v>12</v>
      </c>
      <c r="H2422" s="18"/>
    </row>
    <row r="2423">
      <c r="A2423" s="14">
        <v>45406.0</v>
      </c>
      <c r="B2423" s="15" t="s">
        <v>8420</v>
      </c>
      <c r="C2423" s="17" t="s">
        <v>8421</v>
      </c>
      <c r="D2423" s="16" t="s">
        <v>1058</v>
      </c>
      <c r="E2423" s="16" t="s">
        <v>85</v>
      </c>
      <c r="F2423" s="16" t="s">
        <v>1420</v>
      </c>
      <c r="G2423" s="16" t="s">
        <v>12</v>
      </c>
      <c r="H2423" s="18"/>
    </row>
    <row r="2424">
      <c r="A2424" s="14">
        <v>45406.0</v>
      </c>
      <c r="B2424" s="15" t="s">
        <v>8422</v>
      </c>
      <c r="C2424" s="17" t="s">
        <v>8423</v>
      </c>
      <c r="D2424" s="16" t="s">
        <v>8424</v>
      </c>
      <c r="E2424" s="16" t="s">
        <v>140</v>
      </c>
      <c r="F2424" s="16" t="s">
        <v>105</v>
      </c>
      <c r="G2424" s="16" t="s">
        <v>12</v>
      </c>
      <c r="H2424" s="18"/>
    </row>
    <row r="2425">
      <c r="A2425" s="14">
        <v>45406.0</v>
      </c>
      <c r="B2425" s="15" t="s">
        <v>8422</v>
      </c>
      <c r="C2425" s="17" t="s">
        <v>8423</v>
      </c>
      <c r="D2425" s="16" t="s">
        <v>8424</v>
      </c>
      <c r="E2425" s="16" t="s">
        <v>338</v>
      </c>
      <c r="F2425" s="16" t="s">
        <v>133</v>
      </c>
      <c r="G2425" s="16" t="s">
        <v>12</v>
      </c>
      <c r="H2425" s="18"/>
    </row>
    <row r="2426">
      <c r="A2426" s="14">
        <v>45406.0</v>
      </c>
      <c r="B2426" s="15" t="s">
        <v>8425</v>
      </c>
      <c r="C2426" s="17" t="s">
        <v>8426</v>
      </c>
      <c r="D2426" s="16" t="s">
        <v>4031</v>
      </c>
      <c r="E2426" s="16" t="s">
        <v>8427</v>
      </c>
      <c r="F2426" s="16" t="s">
        <v>1296</v>
      </c>
      <c r="G2426" s="16" t="s">
        <v>12</v>
      </c>
      <c r="H2426" s="18"/>
    </row>
    <row r="2427">
      <c r="A2427" s="14">
        <v>45406.0</v>
      </c>
      <c r="B2427" s="15" t="s">
        <v>8428</v>
      </c>
      <c r="C2427" s="17" t="s">
        <v>8429</v>
      </c>
      <c r="D2427" s="16" t="s">
        <v>4141</v>
      </c>
      <c r="E2427" s="16" t="s">
        <v>8430</v>
      </c>
      <c r="F2427" s="16" t="s">
        <v>134</v>
      </c>
      <c r="G2427" s="16" t="s">
        <v>12</v>
      </c>
      <c r="H2427" s="18"/>
    </row>
    <row r="2428">
      <c r="A2428" s="14">
        <v>45406.0</v>
      </c>
      <c r="B2428" s="15" t="s">
        <v>8428</v>
      </c>
      <c r="C2428" s="17" t="s">
        <v>8429</v>
      </c>
      <c r="D2428" s="16" t="s">
        <v>4141</v>
      </c>
      <c r="E2428" s="16" t="s">
        <v>1377</v>
      </c>
      <c r="F2428" s="16" t="s">
        <v>299</v>
      </c>
      <c r="G2428" s="16" t="s">
        <v>12</v>
      </c>
      <c r="H2428" s="18"/>
    </row>
    <row r="2429">
      <c r="A2429" s="14">
        <v>45406.0</v>
      </c>
      <c r="B2429" s="15" t="s">
        <v>8431</v>
      </c>
      <c r="C2429" s="17" t="s">
        <v>8432</v>
      </c>
      <c r="D2429" s="16" t="s">
        <v>1806</v>
      </c>
      <c r="E2429" s="16" t="s">
        <v>6194</v>
      </c>
      <c r="F2429" s="16" t="s">
        <v>299</v>
      </c>
      <c r="G2429" s="16" t="s">
        <v>12</v>
      </c>
      <c r="H2429" s="18"/>
    </row>
    <row r="2430">
      <c r="A2430" s="14">
        <v>45406.0</v>
      </c>
      <c r="B2430" s="15" t="s">
        <v>8431</v>
      </c>
      <c r="C2430" s="17" t="s">
        <v>8432</v>
      </c>
      <c r="D2430" s="16" t="s">
        <v>1806</v>
      </c>
      <c r="E2430" s="16" t="s">
        <v>47</v>
      </c>
      <c r="F2430" s="16" t="s">
        <v>133</v>
      </c>
      <c r="G2430" s="16" t="s">
        <v>12</v>
      </c>
      <c r="H2430" s="18"/>
    </row>
    <row r="2431">
      <c r="A2431" s="14">
        <v>45406.0</v>
      </c>
      <c r="B2431" s="15" t="s">
        <v>8431</v>
      </c>
      <c r="C2431" s="17" t="s">
        <v>8432</v>
      </c>
      <c r="D2431" s="16" t="s">
        <v>1806</v>
      </c>
      <c r="E2431" s="16" t="s">
        <v>1766</v>
      </c>
      <c r="F2431" s="16" t="s">
        <v>6191</v>
      </c>
      <c r="G2431" s="16" t="s">
        <v>12</v>
      </c>
      <c r="H2431" s="18"/>
    </row>
    <row r="2432">
      <c r="A2432" s="14">
        <v>45406.0</v>
      </c>
      <c r="B2432" s="15" t="s">
        <v>8433</v>
      </c>
      <c r="C2432" s="17" t="s">
        <v>8434</v>
      </c>
      <c r="D2432" s="16" t="s">
        <v>4075</v>
      </c>
      <c r="E2432" s="16" t="s">
        <v>2481</v>
      </c>
      <c r="F2432" s="16" t="s">
        <v>530</v>
      </c>
      <c r="G2432" s="16" t="s">
        <v>12</v>
      </c>
      <c r="H2432" s="18"/>
    </row>
    <row r="2433">
      <c r="A2433" s="14">
        <v>45406.0</v>
      </c>
      <c r="B2433" s="15" t="s">
        <v>8433</v>
      </c>
      <c r="C2433" s="17" t="s">
        <v>8434</v>
      </c>
      <c r="D2433" s="16" t="s">
        <v>4075</v>
      </c>
      <c r="E2433" s="18"/>
      <c r="F2433" s="16" t="s">
        <v>63</v>
      </c>
      <c r="G2433" s="16" t="s">
        <v>12</v>
      </c>
      <c r="H2433" s="16" t="s">
        <v>2226</v>
      </c>
    </row>
    <row r="2434">
      <c r="A2434" s="14">
        <v>45406.0</v>
      </c>
      <c r="B2434" s="15" t="s">
        <v>8435</v>
      </c>
      <c r="C2434" s="17" t="s">
        <v>8436</v>
      </c>
      <c r="D2434" s="16" t="s">
        <v>4743</v>
      </c>
      <c r="E2434" s="16" t="s">
        <v>1780</v>
      </c>
      <c r="F2434" s="16" t="s">
        <v>133</v>
      </c>
      <c r="G2434" s="16" t="s">
        <v>12</v>
      </c>
      <c r="H2434" s="18"/>
    </row>
    <row r="2435">
      <c r="A2435" s="14">
        <v>45406.0</v>
      </c>
      <c r="B2435" s="15" t="s">
        <v>8435</v>
      </c>
      <c r="C2435" s="17" t="s">
        <v>8436</v>
      </c>
      <c r="D2435" s="16" t="s">
        <v>4743</v>
      </c>
      <c r="E2435" s="16" t="s">
        <v>4081</v>
      </c>
      <c r="F2435" s="16" t="s">
        <v>61</v>
      </c>
      <c r="G2435" s="16" t="s">
        <v>12</v>
      </c>
      <c r="H2435" s="18"/>
    </row>
    <row r="2436">
      <c r="A2436" s="14">
        <v>45406.0</v>
      </c>
      <c r="B2436" s="15" t="s">
        <v>8437</v>
      </c>
      <c r="C2436" s="17" t="s">
        <v>8438</v>
      </c>
      <c r="D2436" s="16" t="s">
        <v>4920</v>
      </c>
      <c r="E2436" s="16" t="s">
        <v>1377</v>
      </c>
      <c r="F2436" s="16" t="s">
        <v>8439</v>
      </c>
      <c r="G2436" s="16" t="s">
        <v>12</v>
      </c>
      <c r="H2436" s="18"/>
    </row>
    <row r="2437">
      <c r="A2437" s="14">
        <v>45406.0</v>
      </c>
      <c r="B2437" s="15" t="s">
        <v>8440</v>
      </c>
      <c r="C2437" s="17" t="s">
        <v>8441</v>
      </c>
      <c r="D2437" s="16" t="s">
        <v>4862</v>
      </c>
      <c r="E2437" s="16" t="s">
        <v>47</v>
      </c>
      <c r="F2437" s="16" t="s">
        <v>134</v>
      </c>
      <c r="G2437" s="16" t="s">
        <v>12</v>
      </c>
      <c r="H2437" s="18"/>
    </row>
    <row r="2438">
      <c r="A2438" s="14">
        <v>45406.0</v>
      </c>
      <c r="B2438" s="15" t="s">
        <v>8440</v>
      </c>
      <c r="C2438" s="17" t="s">
        <v>8441</v>
      </c>
      <c r="D2438" s="16" t="s">
        <v>4862</v>
      </c>
      <c r="E2438" s="16" t="s">
        <v>1766</v>
      </c>
      <c r="F2438" s="16" t="s">
        <v>8442</v>
      </c>
      <c r="G2438" s="16" t="s">
        <v>84</v>
      </c>
      <c r="H2438" s="18"/>
    </row>
    <row r="2439">
      <c r="A2439" s="14">
        <v>45406.0</v>
      </c>
      <c r="B2439" s="15" t="s">
        <v>8440</v>
      </c>
      <c r="C2439" s="17" t="s">
        <v>8441</v>
      </c>
      <c r="D2439" s="16" t="s">
        <v>4862</v>
      </c>
      <c r="E2439" s="16" t="s">
        <v>279</v>
      </c>
      <c r="F2439" s="16" t="s">
        <v>299</v>
      </c>
      <c r="G2439" s="16" t="s">
        <v>12</v>
      </c>
      <c r="H2439" s="18"/>
    </row>
    <row r="2440">
      <c r="A2440" s="14">
        <v>45406.0</v>
      </c>
      <c r="B2440" s="15" t="s">
        <v>8443</v>
      </c>
      <c r="C2440" s="17" t="s">
        <v>8444</v>
      </c>
      <c r="D2440" s="16" t="s">
        <v>4461</v>
      </c>
      <c r="E2440" s="18"/>
      <c r="F2440" s="16" t="s">
        <v>8445</v>
      </c>
      <c r="G2440" s="16" t="s">
        <v>84</v>
      </c>
      <c r="H2440" s="16" t="s">
        <v>4780</v>
      </c>
    </row>
    <row r="2441">
      <c r="A2441" s="14">
        <v>45406.0</v>
      </c>
      <c r="B2441" s="15" t="s">
        <v>8443</v>
      </c>
      <c r="C2441" s="17" t="s">
        <v>8444</v>
      </c>
      <c r="D2441" s="16" t="s">
        <v>4461</v>
      </c>
      <c r="E2441" s="16" t="s">
        <v>8446</v>
      </c>
      <c r="F2441" s="16" t="s">
        <v>4714</v>
      </c>
      <c r="G2441" s="16" t="s">
        <v>12</v>
      </c>
      <c r="H2441" s="18"/>
    </row>
    <row r="2442">
      <c r="A2442" s="14">
        <v>45406.0</v>
      </c>
      <c r="B2442" s="15" t="s">
        <v>8447</v>
      </c>
      <c r="C2442" s="17" t="s">
        <v>8448</v>
      </c>
      <c r="D2442" s="16" t="s">
        <v>8449</v>
      </c>
      <c r="E2442" s="16" t="s">
        <v>8450</v>
      </c>
      <c r="F2442" s="16" t="s">
        <v>105</v>
      </c>
      <c r="G2442" s="16" t="s">
        <v>12</v>
      </c>
      <c r="H2442" s="18"/>
    </row>
    <row r="2443">
      <c r="A2443" s="14">
        <v>45406.0</v>
      </c>
      <c r="B2443" s="15" t="s">
        <v>8447</v>
      </c>
      <c r="C2443" s="17" t="s">
        <v>8448</v>
      </c>
      <c r="D2443" s="16" t="s">
        <v>8449</v>
      </c>
      <c r="E2443" s="18"/>
      <c r="F2443" s="16" t="s">
        <v>356</v>
      </c>
      <c r="G2443" s="16" t="s">
        <v>12</v>
      </c>
      <c r="H2443" s="16" t="s">
        <v>2226</v>
      </c>
    </row>
    <row r="2444">
      <c r="A2444" s="14">
        <v>45406.0</v>
      </c>
      <c r="B2444" s="15" t="s">
        <v>8451</v>
      </c>
      <c r="C2444" s="17" t="s">
        <v>8452</v>
      </c>
      <c r="D2444" s="16" t="s">
        <v>876</v>
      </c>
      <c r="E2444" s="16" t="s">
        <v>8453</v>
      </c>
      <c r="F2444" s="16" t="s">
        <v>67</v>
      </c>
      <c r="G2444" s="16" t="s">
        <v>12</v>
      </c>
      <c r="H2444" s="18"/>
    </row>
    <row r="2445">
      <c r="A2445" s="14">
        <v>45406.0</v>
      </c>
      <c r="B2445" s="15" t="s">
        <v>8454</v>
      </c>
      <c r="C2445" s="17" t="s">
        <v>8455</v>
      </c>
      <c r="D2445" s="16" t="s">
        <v>8067</v>
      </c>
      <c r="E2445" s="16" t="s">
        <v>85</v>
      </c>
      <c r="F2445" s="16" t="s">
        <v>133</v>
      </c>
      <c r="G2445" s="16" t="s">
        <v>12</v>
      </c>
      <c r="H2445" s="18"/>
    </row>
    <row r="2446">
      <c r="A2446" s="14">
        <v>45406.0</v>
      </c>
      <c r="B2446" s="15" t="s">
        <v>8456</v>
      </c>
      <c r="C2446" s="17" t="s">
        <v>8457</v>
      </c>
      <c r="D2446" s="16" t="s">
        <v>4438</v>
      </c>
      <c r="E2446" s="16" t="s">
        <v>8458</v>
      </c>
      <c r="F2446" s="16" t="s">
        <v>70</v>
      </c>
      <c r="G2446" s="16" t="s">
        <v>12</v>
      </c>
      <c r="H2446" s="18"/>
    </row>
    <row r="2447">
      <c r="A2447" s="14">
        <v>45406.0</v>
      </c>
      <c r="B2447" s="15" t="s">
        <v>8456</v>
      </c>
      <c r="C2447" s="17" t="s">
        <v>8457</v>
      </c>
      <c r="D2447" s="16" t="s">
        <v>4438</v>
      </c>
      <c r="E2447" s="16" t="s">
        <v>47</v>
      </c>
      <c r="F2447" s="16" t="s">
        <v>133</v>
      </c>
      <c r="G2447" s="16" t="s">
        <v>12</v>
      </c>
      <c r="H2447" s="18"/>
    </row>
    <row r="2448">
      <c r="A2448" s="14">
        <v>45406.0</v>
      </c>
      <c r="B2448" s="15" t="s">
        <v>8459</v>
      </c>
      <c r="C2448" s="17" t="s">
        <v>8460</v>
      </c>
      <c r="D2448" s="16" t="s">
        <v>5716</v>
      </c>
      <c r="E2448" s="16" t="s">
        <v>4047</v>
      </c>
      <c r="F2448" s="16" t="s">
        <v>8461</v>
      </c>
      <c r="G2448" s="16" t="s">
        <v>12</v>
      </c>
      <c r="H2448" s="18"/>
    </row>
    <row r="2449">
      <c r="A2449" s="14">
        <v>45406.0</v>
      </c>
      <c r="B2449" s="15" t="s">
        <v>8462</v>
      </c>
      <c r="C2449" s="17" t="s">
        <v>8463</v>
      </c>
      <c r="D2449" s="16" t="s">
        <v>4958</v>
      </c>
      <c r="E2449" s="16" t="s">
        <v>47</v>
      </c>
      <c r="F2449" s="16" t="s">
        <v>457</v>
      </c>
      <c r="G2449" s="16" t="s">
        <v>84</v>
      </c>
      <c r="H2449" s="18"/>
    </row>
    <row r="2450">
      <c r="A2450" s="14">
        <v>45406.0</v>
      </c>
      <c r="B2450" s="15" t="s">
        <v>8462</v>
      </c>
      <c r="C2450" s="17" t="s">
        <v>8463</v>
      </c>
      <c r="D2450" s="16" t="s">
        <v>4958</v>
      </c>
      <c r="E2450" s="16" t="s">
        <v>47</v>
      </c>
      <c r="F2450" s="16" t="s">
        <v>5155</v>
      </c>
      <c r="G2450" s="16" t="s">
        <v>12</v>
      </c>
      <c r="H2450" s="18"/>
    </row>
    <row r="2451">
      <c r="A2451" s="14">
        <v>45406.0</v>
      </c>
      <c r="B2451" s="15" t="s">
        <v>8464</v>
      </c>
      <c r="C2451" s="17" t="s">
        <v>8465</v>
      </c>
      <c r="D2451" s="16" t="s">
        <v>4958</v>
      </c>
      <c r="E2451" s="16" t="s">
        <v>47</v>
      </c>
      <c r="F2451" s="16" t="s">
        <v>386</v>
      </c>
      <c r="G2451" s="16" t="s">
        <v>84</v>
      </c>
      <c r="H2451" s="18"/>
    </row>
    <row r="2452">
      <c r="A2452" s="14">
        <v>45407.0</v>
      </c>
      <c r="B2452" s="15" t="s">
        <v>8466</v>
      </c>
      <c r="C2452" s="17" t="s">
        <v>8467</v>
      </c>
      <c r="D2452" s="16" t="s">
        <v>4546</v>
      </c>
      <c r="E2452" s="16" t="s">
        <v>8468</v>
      </c>
      <c r="F2452" s="16" t="s">
        <v>5263</v>
      </c>
      <c r="G2452" s="16" t="s">
        <v>12</v>
      </c>
      <c r="H2452" s="18"/>
    </row>
    <row r="2453">
      <c r="A2453" s="14">
        <v>45407.0</v>
      </c>
      <c r="B2453" s="15" t="s">
        <v>8469</v>
      </c>
      <c r="C2453" s="17" t="s">
        <v>8470</v>
      </c>
      <c r="D2453" s="16" t="s">
        <v>7155</v>
      </c>
      <c r="E2453" s="16" t="s">
        <v>8471</v>
      </c>
      <c r="F2453" s="16" t="s">
        <v>4946</v>
      </c>
      <c r="G2453" s="16" t="s">
        <v>12</v>
      </c>
      <c r="H2453" s="18"/>
    </row>
    <row r="2454">
      <c r="A2454" s="14">
        <v>45407.0</v>
      </c>
      <c r="B2454" s="15" t="s">
        <v>8472</v>
      </c>
      <c r="C2454" s="17" t="s">
        <v>8473</v>
      </c>
      <c r="D2454" s="16" t="s">
        <v>5301</v>
      </c>
      <c r="E2454" s="16" t="s">
        <v>514</v>
      </c>
      <c r="F2454" s="16" t="s">
        <v>386</v>
      </c>
      <c r="G2454" s="16" t="s">
        <v>12</v>
      </c>
      <c r="H2454" s="18"/>
    </row>
    <row r="2455">
      <c r="A2455" s="14">
        <v>45407.0</v>
      </c>
      <c r="B2455" s="15" t="s">
        <v>8474</v>
      </c>
      <c r="C2455" s="17" t="s">
        <v>8475</v>
      </c>
      <c r="D2455" s="16" t="s">
        <v>4958</v>
      </c>
      <c r="E2455" s="16" t="s">
        <v>7632</v>
      </c>
      <c r="F2455" s="16" t="s">
        <v>8476</v>
      </c>
      <c r="G2455" s="16" t="s">
        <v>12</v>
      </c>
      <c r="H2455" s="18"/>
    </row>
    <row r="2456">
      <c r="A2456" s="14">
        <v>45407.0</v>
      </c>
      <c r="B2456" s="15" t="s">
        <v>8477</v>
      </c>
      <c r="C2456" s="17" t="s">
        <v>8478</v>
      </c>
      <c r="D2456" s="16" t="s">
        <v>4218</v>
      </c>
      <c r="E2456" s="16" t="s">
        <v>140</v>
      </c>
      <c r="F2456" s="16" t="s">
        <v>62</v>
      </c>
      <c r="G2456" s="16" t="s">
        <v>12</v>
      </c>
      <c r="H2456" s="18"/>
    </row>
    <row r="2457">
      <c r="A2457" s="14">
        <v>45407.0</v>
      </c>
      <c r="B2457" s="15" t="s">
        <v>8479</v>
      </c>
      <c r="C2457" s="17" t="s">
        <v>8480</v>
      </c>
      <c r="D2457" s="16" t="s">
        <v>6271</v>
      </c>
      <c r="E2457" s="16" t="s">
        <v>8481</v>
      </c>
      <c r="F2457" s="16" t="s">
        <v>3091</v>
      </c>
      <c r="G2457" s="16" t="s">
        <v>12</v>
      </c>
      <c r="H2457" s="18"/>
    </row>
    <row r="2458">
      <c r="A2458" s="14">
        <v>45407.0</v>
      </c>
      <c r="B2458" s="15" t="s">
        <v>8479</v>
      </c>
      <c r="C2458" s="17" t="s">
        <v>8480</v>
      </c>
      <c r="D2458" s="16" t="s">
        <v>6271</v>
      </c>
      <c r="E2458" s="16" t="s">
        <v>5305</v>
      </c>
      <c r="F2458" s="16" t="s">
        <v>105</v>
      </c>
      <c r="G2458" s="16" t="s">
        <v>12</v>
      </c>
      <c r="H2458" s="18"/>
    </row>
    <row r="2459">
      <c r="A2459" s="14">
        <v>45407.0</v>
      </c>
      <c r="B2459" s="15" t="s">
        <v>8479</v>
      </c>
      <c r="C2459" s="17" t="s">
        <v>8480</v>
      </c>
      <c r="D2459" s="16" t="s">
        <v>6271</v>
      </c>
      <c r="E2459" s="16" t="s">
        <v>6627</v>
      </c>
      <c r="F2459" s="16" t="s">
        <v>105</v>
      </c>
      <c r="G2459" s="16" t="s">
        <v>12</v>
      </c>
      <c r="H2459" s="18"/>
    </row>
    <row r="2460">
      <c r="A2460" s="14">
        <v>45407.0</v>
      </c>
      <c r="B2460" s="15" t="s">
        <v>8482</v>
      </c>
      <c r="C2460" s="17" t="s">
        <v>8483</v>
      </c>
      <c r="D2460" s="16" t="s">
        <v>4046</v>
      </c>
      <c r="E2460" s="16" t="s">
        <v>47</v>
      </c>
      <c r="F2460" s="16" t="s">
        <v>133</v>
      </c>
      <c r="G2460" s="16" t="s">
        <v>12</v>
      </c>
      <c r="H2460" s="18"/>
    </row>
    <row r="2461">
      <c r="A2461" s="14">
        <v>45407.0</v>
      </c>
      <c r="B2461" s="15" t="s">
        <v>8482</v>
      </c>
      <c r="C2461" s="17" t="s">
        <v>8483</v>
      </c>
      <c r="D2461" s="16" t="s">
        <v>4046</v>
      </c>
      <c r="E2461" s="16" t="s">
        <v>46</v>
      </c>
      <c r="F2461" s="16" t="s">
        <v>31</v>
      </c>
      <c r="G2461" s="16" t="s">
        <v>12</v>
      </c>
      <c r="H2461" s="18"/>
    </row>
    <row r="2462">
      <c r="A2462" s="14">
        <v>45407.0</v>
      </c>
      <c r="B2462" s="15" t="s">
        <v>8484</v>
      </c>
      <c r="C2462" s="17" t="s">
        <v>8485</v>
      </c>
      <c r="D2462" s="16" t="s">
        <v>4075</v>
      </c>
      <c r="E2462" s="16" t="s">
        <v>47</v>
      </c>
      <c r="F2462" s="16" t="s">
        <v>161</v>
      </c>
      <c r="G2462" s="16" t="s">
        <v>12</v>
      </c>
      <c r="H2462" s="18"/>
    </row>
    <row r="2463">
      <c r="A2463" s="14">
        <v>45407.0</v>
      </c>
      <c r="B2463" s="15" t="s">
        <v>8486</v>
      </c>
      <c r="C2463" s="24" t="s">
        <v>8487</v>
      </c>
      <c r="D2463" s="16" t="s">
        <v>4352</v>
      </c>
      <c r="E2463" s="16" t="s">
        <v>4431</v>
      </c>
      <c r="F2463" s="16" t="s">
        <v>4033</v>
      </c>
      <c r="G2463" s="16" t="s">
        <v>12</v>
      </c>
      <c r="H2463" s="18"/>
    </row>
    <row r="2464">
      <c r="A2464" s="14">
        <v>45407.0</v>
      </c>
      <c r="B2464" s="15" t="s">
        <v>8486</v>
      </c>
      <c r="C2464" s="24" t="s">
        <v>8487</v>
      </c>
      <c r="D2464" s="16" t="s">
        <v>4352</v>
      </c>
      <c r="E2464" s="18"/>
      <c r="F2464" s="16" t="s">
        <v>299</v>
      </c>
      <c r="G2464" s="16" t="s">
        <v>12</v>
      </c>
      <c r="H2464" s="16" t="s">
        <v>6194</v>
      </c>
    </row>
    <row r="2465">
      <c r="A2465" s="14">
        <v>45407.0</v>
      </c>
      <c r="B2465" s="15" t="s">
        <v>8488</v>
      </c>
      <c r="C2465" s="17" t="s">
        <v>8489</v>
      </c>
      <c r="D2465" s="16" t="s">
        <v>4046</v>
      </c>
      <c r="E2465" s="16" t="s">
        <v>44</v>
      </c>
      <c r="F2465" s="16" t="s">
        <v>4349</v>
      </c>
      <c r="G2465" s="16" t="s">
        <v>12</v>
      </c>
      <c r="H2465" s="18"/>
    </row>
    <row r="2466">
      <c r="A2466" s="14">
        <v>45407.0</v>
      </c>
      <c r="B2466" s="15" t="s">
        <v>8488</v>
      </c>
      <c r="C2466" s="17" t="s">
        <v>8489</v>
      </c>
      <c r="D2466" s="16" t="s">
        <v>4046</v>
      </c>
      <c r="E2466" s="16" t="s">
        <v>47</v>
      </c>
      <c r="F2466" s="16" t="s">
        <v>4576</v>
      </c>
      <c r="G2466" s="16" t="s">
        <v>12</v>
      </c>
      <c r="H2466" s="18"/>
    </row>
    <row r="2467">
      <c r="A2467" s="14">
        <v>45407.0</v>
      </c>
      <c r="B2467" s="15" t="s">
        <v>8488</v>
      </c>
      <c r="C2467" s="17" t="s">
        <v>8489</v>
      </c>
      <c r="D2467" s="16" t="s">
        <v>4046</v>
      </c>
      <c r="E2467" s="16" t="s">
        <v>3015</v>
      </c>
      <c r="F2467" s="16" t="s">
        <v>67</v>
      </c>
      <c r="G2467" s="16" t="s">
        <v>12</v>
      </c>
      <c r="H2467" s="18"/>
    </row>
    <row r="2468">
      <c r="A2468" s="14">
        <v>45407.0</v>
      </c>
      <c r="B2468" s="15" t="s">
        <v>8490</v>
      </c>
      <c r="C2468" s="17" t="s">
        <v>8491</v>
      </c>
      <c r="D2468" s="16" t="s">
        <v>4251</v>
      </c>
      <c r="E2468" s="16" t="s">
        <v>46</v>
      </c>
      <c r="F2468" s="16" t="s">
        <v>70</v>
      </c>
      <c r="G2468" s="16" t="s">
        <v>12</v>
      </c>
      <c r="H2468" s="18"/>
    </row>
    <row r="2469">
      <c r="A2469" s="14">
        <v>45407.0</v>
      </c>
      <c r="B2469" s="15" t="s">
        <v>8490</v>
      </c>
      <c r="C2469" s="17" t="s">
        <v>8491</v>
      </c>
      <c r="D2469" s="16" t="s">
        <v>4251</v>
      </c>
      <c r="E2469" s="16" t="s">
        <v>47</v>
      </c>
      <c r="F2469" s="16" t="s">
        <v>171</v>
      </c>
      <c r="G2469" s="16" t="s">
        <v>12</v>
      </c>
      <c r="H2469" s="18"/>
    </row>
    <row r="2470">
      <c r="A2470" s="14">
        <v>45407.0</v>
      </c>
      <c r="B2470" s="15" t="s">
        <v>8492</v>
      </c>
      <c r="C2470" s="17" t="s">
        <v>8493</v>
      </c>
      <c r="D2470" s="16" t="s">
        <v>8187</v>
      </c>
      <c r="E2470" s="16" t="s">
        <v>331</v>
      </c>
      <c r="F2470" s="16" t="s">
        <v>300</v>
      </c>
      <c r="G2470" s="16" t="s">
        <v>12</v>
      </c>
      <c r="H2470" s="18"/>
    </row>
    <row r="2471">
      <c r="A2471" s="14">
        <v>45407.0</v>
      </c>
      <c r="B2471" s="15" t="s">
        <v>8494</v>
      </c>
      <c r="C2471" s="17" t="s">
        <v>8495</v>
      </c>
      <c r="D2471" s="16" t="s">
        <v>4958</v>
      </c>
      <c r="E2471" s="16" t="s">
        <v>4051</v>
      </c>
      <c r="F2471" s="16" t="s">
        <v>67</v>
      </c>
      <c r="G2471" s="16" t="s">
        <v>12</v>
      </c>
      <c r="H2471" s="18"/>
    </row>
    <row r="2472">
      <c r="A2472" s="14">
        <v>45407.0</v>
      </c>
      <c r="B2472" s="15" t="s">
        <v>8496</v>
      </c>
      <c r="C2472" s="17" t="s">
        <v>8497</v>
      </c>
      <c r="D2472" s="16" t="s">
        <v>4470</v>
      </c>
      <c r="E2472" s="18"/>
      <c r="F2472" s="16" t="s">
        <v>7121</v>
      </c>
      <c r="G2472" s="16" t="s">
        <v>12</v>
      </c>
      <c r="H2472" s="16" t="s">
        <v>44</v>
      </c>
    </row>
    <row r="2473">
      <c r="A2473" s="14">
        <v>45407.0</v>
      </c>
      <c r="B2473" s="15" t="s">
        <v>8498</v>
      </c>
      <c r="C2473" s="24" t="s">
        <v>8499</v>
      </c>
      <c r="D2473" s="16" t="s">
        <v>87</v>
      </c>
      <c r="E2473" s="16" t="s">
        <v>47</v>
      </c>
      <c r="F2473" s="16" t="s">
        <v>8500</v>
      </c>
      <c r="G2473" s="16" t="s">
        <v>17</v>
      </c>
      <c r="H2473" s="18"/>
    </row>
    <row r="2474">
      <c r="A2474" s="14">
        <v>45407.0</v>
      </c>
      <c r="B2474" s="15" t="s">
        <v>8501</v>
      </c>
      <c r="C2474" s="17" t="s">
        <v>8502</v>
      </c>
      <c r="D2474" s="16" t="s">
        <v>20</v>
      </c>
      <c r="E2474" s="16" t="s">
        <v>47</v>
      </c>
      <c r="F2474" s="16" t="s">
        <v>457</v>
      </c>
      <c r="G2474" s="16" t="s">
        <v>84</v>
      </c>
      <c r="H2474" s="18"/>
    </row>
    <row r="2475">
      <c r="A2475" s="14">
        <v>45407.0</v>
      </c>
      <c r="B2475" s="15" t="s">
        <v>8503</v>
      </c>
      <c r="C2475" s="17" t="s">
        <v>8504</v>
      </c>
      <c r="D2475" s="16" t="s">
        <v>4679</v>
      </c>
      <c r="E2475" s="16" t="s">
        <v>279</v>
      </c>
      <c r="F2475" s="16" t="s">
        <v>8505</v>
      </c>
      <c r="G2475" s="16" t="s">
        <v>12</v>
      </c>
      <c r="H2475" s="18"/>
    </row>
    <row r="2476">
      <c r="A2476" s="14">
        <v>45407.0</v>
      </c>
      <c r="B2476" s="15" t="s">
        <v>8506</v>
      </c>
      <c r="C2476" s="17" t="s">
        <v>8507</v>
      </c>
      <c r="D2476" s="16" t="s">
        <v>1546</v>
      </c>
      <c r="E2476" s="16" t="s">
        <v>2226</v>
      </c>
      <c r="F2476" s="16" t="s">
        <v>3197</v>
      </c>
      <c r="G2476" s="16" t="s">
        <v>12</v>
      </c>
      <c r="H2476" s="18"/>
    </row>
    <row r="2477">
      <c r="A2477" s="14">
        <v>45407.0</v>
      </c>
      <c r="B2477" s="15" t="s">
        <v>8508</v>
      </c>
      <c r="C2477" s="17" t="s">
        <v>8509</v>
      </c>
      <c r="D2477" s="16" t="s">
        <v>1641</v>
      </c>
      <c r="E2477" s="16" t="s">
        <v>7032</v>
      </c>
      <c r="F2477" s="16" t="s">
        <v>5263</v>
      </c>
      <c r="G2477" s="16" t="s">
        <v>12</v>
      </c>
      <c r="H2477" s="18"/>
    </row>
    <row r="2478">
      <c r="A2478" s="14">
        <v>45407.0</v>
      </c>
      <c r="B2478" s="15" t="s">
        <v>8508</v>
      </c>
      <c r="C2478" s="17" t="s">
        <v>8509</v>
      </c>
      <c r="D2478" s="16" t="s">
        <v>1641</v>
      </c>
      <c r="E2478" s="16" t="s">
        <v>2554</v>
      </c>
      <c r="F2478" s="16" t="s">
        <v>37</v>
      </c>
      <c r="G2478" s="16" t="s">
        <v>12</v>
      </c>
      <c r="H2478" s="18"/>
    </row>
    <row r="2479">
      <c r="A2479" s="14">
        <v>45407.0</v>
      </c>
      <c r="B2479" s="15" t="s">
        <v>8510</v>
      </c>
      <c r="C2479" s="17" t="s">
        <v>8511</v>
      </c>
      <c r="D2479" s="16" t="s">
        <v>20</v>
      </c>
      <c r="E2479" s="16" t="s">
        <v>47</v>
      </c>
      <c r="F2479" s="16" t="s">
        <v>5155</v>
      </c>
      <c r="G2479" s="16" t="s">
        <v>12</v>
      </c>
      <c r="H2479" s="18"/>
    </row>
    <row r="2480">
      <c r="A2480" s="14">
        <v>45407.0</v>
      </c>
      <c r="B2480" s="15" t="s">
        <v>8512</v>
      </c>
      <c r="C2480" s="24" t="s">
        <v>8513</v>
      </c>
      <c r="D2480" s="16" t="s">
        <v>4910</v>
      </c>
      <c r="E2480" s="16" t="s">
        <v>47</v>
      </c>
      <c r="F2480" s="16" t="s">
        <v>133</v>
      </c>
      <c r="G2480" s="16" t="s">
        <v>12</v>
      </c>
      <c r="H2480" s="18"/>
    </row>
    <row r="2481">
      <c r="A2481" s="14">
        <v>45407.0</v>
      </c>
      <c r="B2481" s="15" t="s">
        <v>8512</v>
      </c>
      <c r="C2481" s="24" t="s">
        <v>8513</v>
      </c>
      <c r="D2481" s="16" t="s">
        <v>4910</v>
      </c>
      <c r="E2481" s="16" t="s">
        <v>5885</v>
      </c>
      <c r="F2481" s="16" t="s">
        <v>70</v>
      </c>
      <c r="G2481" s="16" t="s">
        <v>12</v>
      </c>
      <c r="H2481" s="18"/>
    </row>
    <row r="2482">
      <c r="A2482" s="14">
        <v>45407.0</v>
      </c>
      <c r="B2482" s="15" t="s">
        <v>8512</v>
      </c>
      <c r="C2482" s="24" t="s">
        <v>8513</v>
      </c>
      <c r="D2482" s="16" t="s">
        <v>4910</v>
      </c>
      <c r="E2482" s="16" t="s">
        <v>3276</v>
      </c>
      <c r="F2482" s="16" t="s">
        <v>70</v>
      </c>
      <c r="G2482" s="16" t="s">
        <v>12</v>
      </c>
      <c r="H2482" s="18"/>
    </row>
    <row r="2483">
      <c r="A2483" s="14">
        <v>45407.0</v>
      </c>
      <c r="B2483" s="15" t="s">
        <v>8514</v>
      </c>
      <c r="C2483" s="17" t="s">
        <v>8515</v>
      </c>
      <c r="D2483" s="16" t="s">
        <v>4586</v>
      </c>
      <c r="E2483" s="18"/>
      <c r="F2483" s="16" t="s">
        <v>8516</v>
      </c>
      <c r="G2483" s="16" t="s">
        <v>12</v>
      </c>
      <c r="H2483" s="16" t="s">
        <v>141</v>
      </c>
    </row>
    <row r="2484">
      <c r="A2484" s="14">
        <v>45407.0</v>
      </c>
      <c r="B2484" s="15" t="s">
        <v>8514</v>
      </c>
      <c r="C2484" s="17" t="s">
        <v>8515</v>
      </c>
      <c r="D2484" s="16" t="s">
        <v>4586</v>
      </c>
      <c r="E2484" s="16" t="s">
        <v>279</v>
      </c>
      <c r="F2484" s="16" t="s">
        <v>299</v>
      </c>
      <c r="G2484" s="16" t="s">
        <v>12</v>
      </c>
      <c r="H2484" s="18"/>
    </row>
    <row r="2485">
      <c r="A2485" s="14">
        <v>45408.0</v>
      </c>
      <c r="B2485" s="15" t="s">
        <v>8517</v>
      </c>
      <c r="C2485" s="17" t="s">
        <v>8518</v>
      </c>
      <c r="D2485" s="16" t="s">
        <v>8187</v>
      </c>
      <c r="E2485" s="16" t="s">
        <v>8519</v>
      </c>
      <c r="F2485" s="16" t="s">
        <v>134</v>
      </c>
      <c r="G2485" s="16" t="s">
        <v>12</v>
      </c>
      <c r="H2485" s="18"/>
    </row>
    <row r="2486">
      <c r="A2486" s="14">
        <v>45408.0</v>
      </c>
      <c r="B2486" s="15" t="s">
        <v>8520</v>
      </c>
      <c r="C2486" s="17" t="s">
        <v>8521</v>
      </c>
      <c r="D2486" s="16" t="s">
        <v>20</v>
      </c>
      <c r="E2486" s="16" t="s">
        <v>34</v>
      </c>
      <c r="F2486" s="16" t="s">
        <v>63</v>
      </c>
      <c r="G2486" s="16" t="s">
        <v>12</v>
      </c>
      <c r="H2486" s="18"/>
    </row>
    <row r="2487">
      <c r="A2487" s="14">
        <v>45408.0</v>
      </c>
      <c r="B2487" s="15" t="s">
        <v>8520</v>
      </c>
      <c r="C2487" s="17" t="s">
        <v>8521</v>
      </c>
      <c r="D2487" s="16" t="s">
        <v>20</v>
      </c>
      <c r="E2487" s="16" t="s">
        <v>7762</v>
      </c>
      <c r="F2487" s="16" t="s">
        <v>8522</v>
      </c>
      <c r="G2487" s="16" t="s">
        <v>12</v>
      </c>
      <c r="H2487" s="18"/>
    </row>
    <row r="2488">
      <c r="A2488" s="14">
        <v>45408.0</v>
      </c>
      <c r="B2488" s="15" t="s">
        <v>8523</v>
      </c>
      <c r="C2488" s="17" t="s">
        <v>8524</v>
      </c>
      <c r="D2488" s="16" t="s">
        <v>854</v>
      </c>
      <c r="E2488" s="16" t="s">
        <v>8525</v>
      </c>
      <c r="F2488" s="16" t="s">
        <v>8526</v>
      </c>
      <c r="G2488" s="16" t="s">
        <v>12</v>
      </c>
      <c r="H2488" s="18"/>
    </row>
    <row r="2489">
      <c r="A2489" s="14">
        <v>45408.0</v>
      </c>
      <c r="B2489" s="15" t="s">
        <v>8527</v>
      </c>
      <c r="C2489" s="17" t="s">
        <v>8528</v>
      </c>
      <c r="D2489" s="16" t="s">
        <v>8529</v>
      </c>
      <c r="E2489" s="16" t="s">
        <v>5248</v>
      </c>
      <c r="F2489" s="16" t="s">
        <v>8530</v>
      </c>
      <c r="G2489" s="16" t="s">
        <v>12</v>
      </c>
      <c r="H2489" s="18"/>
    </row>
    <row r="2490">
      <c r="A2490" s="14">
        <v>45408.0</v>
      </c>
      <c r="B2490" s="15" t="s">
        <v>8527</v>
      </c>
      <c r="C2490" s="17" t="s">
        <v>8528</v>
      </c>
      <c r="D2490" s="16" t="s">
        <v>8529</v>
      </c>
      <c r="E2490" s="16" t="s">
        <v>8531</v>
      </c>
      <c r="F2490" s="16" t="s">
        <v>1262</v>
      </c>
      <c r="G2490" s="16" t="s">
        <v>12</v>
      </c>
      <c r="H2490" s="18"/>
    </row>
    <row r="2491">
      <c r="A2491" s="14">
        <v>45408.0</v>
      </c>
      <c r="B2491" s="15" t="s">
        <v>8532</v>
      </c>
      <c r="C2491" s="17" t="s">
        <v>8533</v>
      </c>
      <c r="D2491" s="16" t="s">
        <v>4072</v>
      </c>
      <c r="E2491" s="16" t="s">
        <v>85</v>
      </c>
      <c r="F2491" s="16" t="s">
        <v>133</v>
      </c>
      <c r="G2491" s="16" t="s">
        <v>12</v>
      </c>
      <c r="H2491" s="18"/>
    </row>
    <row r="2492">
      <c r="A2492" s="14">
        <v>45408.0</v>
      </c>
      <c r="B2492" s="15" t="s">
        <v>8534</v>
      </c>
      <c r="C2492" s="17" t="s">
        <v>8535</v>
      </c>
      <c r="D2492" s="16" t="s">
        <v>8187</v>
      </c>
      <c r="E2492" s="16" t="s">
        <v>5529</v>
      </c>
      <c r="F2492" s="16" t="s">
        <v>457</v>
      </c>
      <c r="G2492" s="16" t="s">
        <v>84</v>
      </c>
      <c r="H2492" s="18"/>
    </row>
    <row r="2493">
      <c r="A2493" s="14">
        <v>45408.0</v>
      </c>
      <c r="B2493" s="15" t="s">
        <v>8536</v>
      </c>
      <c r="C2493" s="17" t="s">
        <v>8537</v>
      </c>
      <c r="D2493" s="16" t="s">
        <v>8538</v>
      </c>
      <c r="E2493" s="16" t="s">
        <v>1748</v>
      </c>
      <c r="F2493" s="16" t="s">
        <v>6733</v>
      </c>
      <c r="G2493" s="16" t="s">
        <v>12</v>
      </c>
      <c r="H2493" s="18"/>
    </row>
    <row r="2494">
      <c r="A2494" s="14">
        <v>45408.0</v>
      </c>
      <c r="B2494" s="15" t="s">
        <v>8539</v>
      </c>
      <c r="C2494" s="17" t="s">
        <v>8540</v>
      </c>
      <c r="D2494" s="16" t="s">
        <v>896</v>
      </c>
      <c r="E2494" s="18"/>
      <c r="F2494" s="16" t="s">
        <v>133</v>
      </c>
      <c r="G2494" s="16" t="s">
        <v>12</v>
      </c>
      <c r="H2494" s="16" t="s">
        <v>44</v>
      </c>
    </row>
    <row r="2495">
      <c r="A2495" s="14">
        <v>45408.0</v>
      </c>
      <c r="B2495" s="15" t="s">
        <v>8541</v>
      </c>
      <c r="C2495" s="17" t="s">
        <v>8542</v>
      </c>
      <c r="D2495" s="16" t="s">
        <v>4046</v>
      </c>
      <c r="E2495" s="16" t="s">
        <v>47</v>
      </c>
      <c r="F2495" s="16" t="s">
        <v>6939</v>
      </c>
      <c r="G2495" s="16" t="s">
        <v>12</v>
      </c>
      <c r="H2495" s="18"/>
    </row>
    <row r="2496">
      <c r="A2496" s="14">
        <v>45408.0</v>
      </c>
      <c r="B2496" s="15" t="s">
        <v>8543</v>
      </c>
      <c r="C2496" s="17" t="s">
        <v>8544</v>
      </c>
      <c r="D2496" s="16" t="s">
        <v>20</v>
      </c>
      <c r="E2496" s="16" t="s">
        <v>47</v>
      </c>
      <c r="F2496" s="16" t="s">
        <v>31</v>
      </c>
      <c r="G2496" s="16" t="s">
        <v>12</v>
      </c>
      <c r="H2496" s="18"/>
    </row>
    <row r="2497">
      <c r="A2497" s="14">
        <v>45408.0</v>
      </c>
      <c r="B2497" s="15" t="s">
        <v>8545</v>
      </c>
      <c r="C2497" s="17" t="s">
        <v>8546</v>
      </c>
      <c r="D2497" s="16" t="s">
        <v>1910</v>
      </c>
      <c r="E2497" s="16" t="s">
        <v>98</v>
      </c>
      <c r="F2497" s="16" t="s">
        <v>8547</v>
      </c>
      <c r="G2497" s="16" t="s">
        <v>84</v>
      </c>
      <c r="H2497" s="18"/>
    </row>
    <row r="2498">
      <c r="A2498" s="14">
        <v>45408.0</v>
      </c>
      <c r="B2498" s="15" t="s">
        <v>8545</v>
      </c>
      <c r="C2498" s="17" t="s">
        <v>8546</v>
      </c>
      <c r="D2498" s="16" t="s">
        <v>1910</v>
      </c>
      <c r="E2498" s="16" t="s">
        <v>47</v>
      </c>
      <c r="F2498" s="16" t="s">
        <v>67</v>
      </c>
      <c r="G2498" s="16" t="s">
        <v>12</v>
      </c>
      <c r="H2498" s="18"/>
    </row>
    <row r="2499">
      <c r="A2499" s="14">
        <v>45408.0</v>
      </c>
      <c r="B2499" s="15" t="s">
        <v>8548</v>
      </c>
      <c r="C2499" s="17" t="s">
        <v>8549</v>
      </c>
      <c r="D2499" s="16" t="s">
        <v>4268</v>
      </c>
      <c r="E2499" s="16" t="s">
        <v>47</v>
      </c>
      <c r="F2499" s="16" t="s">
        <v>1922</v>
      </c>
      <c r="G2499" s="16" t="s">
        <v>12</v>
      </c>
      <c r="H2499" s="18"/>
    </row>
    <row r="2500">
      <c r="A2500" s="14">
        <v>45408.0</v>
      </c>
      <c r="B2500" s="15" t="s">
        <v>8548</v>
      </c>
      <c r="C2500" s="17" t="s">
        <v>8549</v>
      </c>
      <c r="D2500" s="16" t="s">
        <v>4268</v>
      </c>
      <c r="E2500" s="16" t="s">
        <v>47</v>
      </c>
      <c r="F2500" s="16" t="s">
        <v>524</v>
      </c>
      <c r="G2500" s="16" t="s">
        <v>12</v>
      </c>
      <c r="H2500" s="18"/>
    </row>
    <row r="2501">
      <c r="A2501" s="14">
        <v>45408.0</v>
      </c>
      <c r="B2501" s="15" t="s">
        <v>8550</v>
      </c>
      <c r="C2501" s="19" t="s">
        <v>8551</v>
      </c>
      <c r="D2501" s="16" t="s">
        <v>1055</v>
      </c>
      <c r="E2501" s="16" t="s">
        <v>8552</v>
      </c>
      <c r="F2501" s="16" t="s">
        <v>386</v>
      </c>
      <c r="G2501" s="16" t="s">
        <v>84</v>
      </c>
      <c r="H2501" s="18"/>
    </row>
    <row r="2502">
      <c r="A2502" s="14">
        <v>45408.0</v>
      </c>
      <c r="B2502" s="15" t="s">
        <v>8553</v>
      </c>
      <c r="C2502" s="17" t="s">
        <v>8554</v>
      </c>
      <c r="D2502" s="16" t="s">
        <v>6763</v>
      </c>
      <c r="E2502" s="16" t="s">
        <v>1377</v>
      </c>
      <c r="F2502" s="16" t="s">
        <v>867</v>
      </c>
      <c r="G2502" s="16" t="s">
        <v>84</v>
      </c>
      <c r="H2502" s="18"/>
    </row>
    <row r="2503">
      <c r="A2503" s="14">
        <v>45408.0</v>
      </c>
      <c r="B2503" s="15" t="s">
        <v>8555</v>
      </c>
      <c r="C2503" s="17" t="s">
        <v>8556</v>
      </c>
      <c r="D2503" s="16" t="s">
        <v>4438</v>
      </c>
      <c r="E2503" s="16" t="s">
        <v>141</v>
      </c>
      <c r="F2503" s="16" t="s">
        <v>443</v>
      </c>
      <c r="G2503" s="16" t="s">
        <v>12</v>
      </c>
      <c r="H2503" s="18"/>
    </row>
    <row r="2504">
      <c r="A2504" s="14">
        <v>45408.0</v>
      </c>
      <c r="B2504" s="15" t="s">
        <v>8555</v>
      </c>
      <c r="C2504" s="17" t="s">
        <v>8556</v>
      </c>
      <c r="D2504" s="16" t="s">
        <v>4438</v>
      </c>
      <c r="E2504" s="16" t="s">
        <v>46</v>
      </c>
      <c r="F2504" s="16" t="s">
        <v>31</v>
      </c>
      <c r="G2504" s="16" t="s">
        <v>12</v>
      </c>
      <c r="H2504" s="18"/>
    </row>
    <row r="2505">
      <c r="A2505" s="14">
        <v>45408.0</v>
      </c>
      <c r="B2505" s="15" t="s">
        <v>8557</v>
      </c>
      <c r="C2505" s="17" t="s">
        <v>8558</v>
      </c>
      <c r="D2505" s="16" t="s">
        <v>1056</v>
      </c>
      <c r="E2505" s="16" t="s">
        <v>44</v>
      </c>
      <c r="F2505" s="16" t="s">
        <v>8559</v>
      </c>
      <c r="G2505" s="16" t="s">
        <v>84</v>
      </c>
      <c r="H2505" s="18"/>
    </row>
    <row r="2506">
      <c r="A2506" s="14">
        <v>45408.0</v>
      </c>
      <c r="B2506" s="15" t="s">
        <v>8560</v>
      </c>
      <c r="C2506" s="17" t="s">
        <v>8561</v>
      </c>
      <c r="D2506" s="16" t="s">
        <v>5707</v>
      </c>
      <c r="E2506" s="16" t="s">
        <v>8562</v>
      </c>
      <c r="F2506" s="16" t="s">
        <v>8563</v>
      </c>
      <c r="G2506" s="16" t="s">
        <v>12</v>
      </c>
      <c r="H2506" s="18"/>
    </row>
    <row r="2507">
      <c r="A2507" s="14">
        <v>45408.0</v>
      </c>
      <c r="B2507" s="15" t="s">
        <v>8564</v>
      </c>
      <c r="C2507" s="17" t="s">
        <v>8565</v>
      </c>
      <c r="D2507" s="16" t="s">
        <v>7427</v>
      </c>
      <c r="E2507" s="16" t="s">
        <v>8566</v>
      </c>
      <c r="F2507" s="16" t="s">
        <v>2394</v>
      </c>
      <c r="G2507" s="16" t="s">
        <v>12</v>
      </c>
      <c r="H2507" s="18"/>
    </row>
    <row r="2508">
      <c r="A2508" s="14">
        <v>45408.0</v>
      </c>
      <c r="B2508" s="15" t="s">
        <v>8564</v>
      </c>
      <c r="C2508" s="17" t="s">
        <v>8565</v>
      </c>
      <c r="D2508" s="16" t="s">
        <v>7427</v>
      </c>
      <c r="E2508" s="16" t="s">
        <v>85</v>
      </c>
      <c r="F2508" s="16" t="s">
        <v>3169</v>
      </c>
      <c r="G2508" s="16" t="s">
        <v>12</v>
      </c>
      <c r="H2508" s="18"/>
    </row>
    <row r="2509">
      <c r="A2509" s="14">
        <v>45408.0</v>
      </c>
      <c r="B2509" s="15" t="s">
        <v>8567</v>
      </c>
      <c r="C2509" s="17" t="s">
        <v>8568</v>
      </c>
      <c r="D2509" s="16" t="s">
        <v>804</v>
      </c>
      <c r="E2509" s="18"/>
      <c r="F2509" s="16" t="s">
        <v>8569</v>
      </c>
      <c r="G2509" s="16" t="s">
        <v>12</v>
      </c>
      <c r="H2509" s="16" t="s">
        <v>44</v>
      </c>
    </row>
    <row r="2510">
      <c r="A2510" s="14">
        <v>45408.0</v>
      </c>
      <c r="B2510" s="15" t="s">
        <v>8570</v>
      </c>
      <c r="C2510" s="17" t="s">
        <v>8571</v>
      </c>
      <c r="D2510" s="16" t="s">
        <v>6727</v>
      </c>
      <c r="E2510" s="16" t="s">
        <v>2538</v>
      </c>
      <c r="F2510" s="16" t="s">
        <v>31</v>
      </c>
      <c r="G2510" s="16" t="s">
        <v>12</v>
      </c>
      <c r="H2510" s="18"/>
    </row>
    <row r="2511">
      <c r="A2511" s="14">
        <v>45408.0</v>
      </c>
      <c r="B2511" s="15" t="s">
        <v>8570</v>
      </c>
      <c r="C2511" s="17" t="s">
        <v>8571</v>
      </c>
      <c r="D2511" s="16" t="s">
        <v>6727</v>
      </c>
      <c r="E2511" s="16" t="s">
        <v>4979</v>
      </c>
      <c r="F2511" s="16" t="s">
        <v>105</v>
      </c>
      <c r="G2511" s="16" t="s">
        <v>12</v>
      </c>
      <c r="H2511" s="18"/>
    </row>
    <row r="2512">
      <c r="A2512" s="14">
        <v>45408.0</v>
      </c>
      <c r="B2512" s="15" t="s">
        <v>8570</v>
      </c>
      <c r="C2512" s="17" t="s">
        <v>8571</v>
      </c>
      <c r="D2512" s="16" t="s">
        <v>6727</v>
      </c>
      <c r="E2512" s="16" t="s">
        <v>7963</v>
      </c>
      <c r="F2512" s="16" t="s">
        <v>164</v>
      </c>
      <c r="G2512" s="16" t="s">
        <v>12</v>
      </c>
      <c r="H2512" s="18"/>
    </row>
    <row r="2513">
      <c r="A2513" s="14">
        <v>45408.0</v>
      </c>
      <c r="B2513" s="15" t="s">
        <v>8572</v>
      </c>
      <c r="C2513" s="17" t="s">
        <v>8573</v>
      </c>
      <c r="D2513" s="16" t="s">
        <v>4958</v>
      </c>
      <c r="E2513" s="16" t="s">
        <v>46</v>
      </c>
      <c r="F2513" s="16" t="s">
        <v>133</v>
      </c>
      <c r="G2513" s="16" t="s">
        <v>12</v>
      </c>
      <c r="H2513" s="18"/>
    </row>
    <row r="2514">
      <c r="A2514" s="14">
        <v>45408.0</v>
      </c>
      <c r="B2514" s="15" t="s">
        <v>8572</v>
      </c>
      <c r="C2514" s="17" t="s">
        <v>8573</v>
      </c>
      <c r="D2514" s="16" t="s">
        <v>4958</v>
      </c>
      <c r="E2514" s="16" t="s">
        <v>8574</v>
      </c>
      <c r="F2514" s="16" t="s">
        <v>134</v>
      </c>
      <c r="G2514" s="16" t="s">
        <v>12</v>
      </c>
      <c r="H2514" s="18"/>
    </row>
    <row r="2515">
      <c r="A2515" s="14">
        <v>45408.0</v>
      </c>
      <c r="B2515" s="15" t="s">
        <v>8572</v>
      </c>
      <c r="C2515" s="17" t="s">
        <v>8573</v>
      </c>
      <c r="D2515" s="16" t="s">
        <v>4958</v>
      </c>
      <c r="E2515" s="16" t="s">
        <v>8575</v>
      </c>
      <c r="F2515" s="16" t="s">
        <v>134</v>
      </c>
      <c r="G2515" s="16" t="s">
        <v>12</v>
      </c>
      <c r="H2515" s="18"/>
    </row>
    <row r="2516">
      <c r="A2516" s="14">
        <v>45408.0</v>
      </c>
      <c r="B2516" s="15" t="s">
        <v>8576</v>
      </c>
      <c r="C2516" s="17" t="s">
        <v>8577</v>
      </c>
      <c r="D2516" s="16" t="s">
        <v>2830</v>
      </c>
      <c r="E2516" s="16" t="s">
        <v>30</v>
      </c>
      <c r="F2516" s="16" t="s">
        <v>31</v>
      </c>
      <c r="G2516" s="16" t="s">
        <v>12</v>
      </c>
      <c r="H2516" s="18"/>
    </row>
    <row r="2517">
      <c r="A2517" s="14">
        <v>45408.0</v>
      </c>
      <c r="B2517" s="15" t="s">
        <v>8578</v>
      </c>
      <c r="C2517" s="17" t="s">
        <v>8579</v>
      </c>
      <c r="D2517" s="16" t="s">
        <v>4095</v>
      </c>
      <c r="E2517" s="16" t="s">
        <v>47</v>
      </c>
      <c r="F2517" s="16" t="s">
        <v>133</v>
      </c>
      <c r="G2517" s="16" t="s">
        <v>12</v>
      </c>
      <c r="H2517" s="18"/>
    </row>
    <row r="2518">
      <c r="A2518" s="14">
        <v>45408.0</v>
      </c>
      <c r="B2518" s="15" t="s">
        <v>8578</v>
      </c>
      <c r="C2518" s="17" t="s">
        <v>8579</v>
      </c>
      <c r="D2518" s="16" t="s">
        <v>4095</v>
      </c>
      <c r="E2518" s="16" t="s">
        <v>8580</v>
      </c>
      <c r="F2518" s="16" t="s">
        <v>3982</v>
      </c>
      <c r="G2518" s="16" t="s">
        <v>12</v>
      </c>
      <c r="H2518" s="18"/>
    </row>
    <row r="2519">
      <c r="A2519" s="14">
        <v>45409.0</v>
      </c>
      <c r="B2519" s="15" t="s">
        <v>8581</v>
      </c>
      <c r="C2519" s="17" t="s">
        <v>8582</v>
      </c>
      <c r="D2519" s="16" t="s">
        <v>8583</v>
      </c>
      <c r="E2519" s="16" t="s">
        <v>8584</v>
      </c>
      <c r="F2519" s="16" t="s">
        <v>67</v>
      </c>
      <c r="G2519" s="16" t="s">
        <v>12</v>
      </c>
      <c r="H2519" s="18"/>
    </row>
    <row r="2520">
      <c r="A2520" s="14">
        <v>45409.0</v>
      </c>
      <c r="B2520" s="15" t="s">
        <v>8581</v>
      </c>
      <c r="C2520" s="17" t="s">
        <v>8582</v>
      </c>
      <c r="D2520" s="16" t="s">
        <v>8583</v>
      </c>
      <c r="E2520" s="16" t="s">
        <v>8585</v>
      </c>
      <c r="F2520" s="16" t="s">
        <v>8586</v>
      </c>
      <c r="G2520" s="16" t="s">
        <v>84</v>
      </c>
      <c r="H2520" s="18"/>
    </row>
    <row r="2521">
      <c r="A2521" s="14">
        <v>45409.0</v>
      </c>
      <c r="B2521" s="15" t="s">
        <v>8587</v>
      </c>
      <c r="C2521" s="17" t="s">
        <v>8588</v>
      </c>
      <c r="D2521" s="16" t="s">
        <v>6115</v>
      </c>
      <c r="E2521" s="16" t="s">
        <v>1766</v>
      </c>
      <c r="F2521" s="16" t="s">
        <v>8589</v>
      </c>
      <c r="G2521" s="16" t="s">
        <v>12</v>
      </c>
      <c r="H2521" s="18"/>
    </row>
    <row r="2522">
      <c r="A2522" s="14">
        <v>45410.0</v>
      </c>
      <c r="B2522" s="15" t="s">
        <v>8590</v>
      </c>
      <c r="C2522" s="17" t="s">
        <v>8591</v>
      </c>
      <c r="D2522" s="16" t="s">
        <v>4546</v>
      </c>
      <c r="E2522" s="16" t="s">
        <v>8592</v>
      </c>
      <c r="F2522" s="16" t="s">
        <v>1097</v>
      </c>
      <c r="G2522" s="16" t="s">
        <v>12</v>
      </c>
      <c r="H2522" s="18"/>
    </row>
    <row r="2523">
      <c r="A2523" s="14">
        <v>45410.0</v>
      </c>
      <c r="B2523" s="15" t="s">
        <v>8590</v>
      </c>
      <c r="C2523" s="17" t="s">
        <v>8591</v>
      </c>
      <c r="D2523" s="16" t="s">
        <v>4546</v>
      </c>
      <c r="E2523" s="16" t="s">
        <v>8593</v>
      </c>
      <c r="F2523" s="16" t="s">
        <v>8594</v>
      </c>
      <c r="G2523" s="16" t="s">
        <v>12</v>
      </c>
      <c r="H2523" s="18"/>
    </row>
    <row r="2524">
      <c r="A2524" s="14">
        <v>45411.0</v>
      </c>
      <c r="B2524" s="15" t="s">
        <v>8595</v>
      </c>
      <c r="C2524" s="17" t="s">
        <v>8596</v>
      </c>
      <c r="D2524" s="16" t="s">
        <v>1478</v>
      </c>
      <c r="E2524" s="16" t="s">
        <v>7963</v>
      </c>
      <c r="F2524" s="16" t="s">
        <v>891</v>
      </c>
      <c r="G2524" s="16" t="s">
        <v>12</v>
      </c>
      <c r="H2524" s="18"/>
    </row>
    <row r="2525">
      <c r="A2525" s="14">
        <v>45411.0</v>
      </c>
      <c r="B2525" s="15" t="s">
        <v>8595</v>
      </c>
      <c r="C2525" s="17" t="s">
        <v>8596</v>
      </c>
      <c r="D2525" s="16" t="s">
        <v>1478</v>
      </c>
      <c r="E2525" s="16" t="s">
        <v>8597</v>
      </c>
      <c r="F2525" s="16" t="s">
        <v>8598</v>
      </c>
      <c r="G2525" s="16" t="s">
        <v>12</v>
      </c>
      <c r="H2525" s="18"/>
    </row>
    <row r="2526">
      <c r="A2526" s="14">
        <v>45411.0</v>
      </c>
      <c r="B2526" s="15" t="s">
        <v>8599</v>
      </c>
      <c r="C2526" s="17" t="s">
        <v>8600</v>
      </c>
      <c r="D2526" s="16" t="s">
        <v>4457</v>
      </c>
      <c r="E2526" s="16" t="s">
        <v>5945</v>
      </c>
      <c r="F2526" s="16" t="s">
        <v>8601</v>
      </c>
      <c r="G2526" s="16" t="s">
        <v>12</v>
      </c>
      <c r="H2526" s="18"/>
    </row>
    <row r="2527">
      <c r="A2527" s="14">
        <v>45411.0</v>
      </c>
      <c r="B2527" s="15" t="s">
        <v>8599</v>
      </c>
      <c r="C2527" s="17" t="s">
        <v>8600</v>
      </c>
      <c r="D2527" s="16" t="s">
        <v>4457</v>
      </c>
      <c r="E2527" s="16" t="s">
        <v>8602</v>
      </c>
      <c r="F2527" s="16" t="s">
        <v>134</v>
      </c>
      <c r="G2527" s="16" t="s">
        <v>12</v>
      </c>
      <c r="H2527" s="18"/>
    </row>
    <row r="2528">
      <c r="A2528" s="14">
        <v>45411.0</v>
      </c>
      <c r="B2528" s="15" t="s">
        <v>8603</v>
      </c>
      <c r="C2528" s="17" t="s">
        <v>8604</v>
      </c>
      <c r="D2528" s="16" t="s">
        <v>5736</v>
      </c>
      <c r="E2528" s="16" t="s">
        <v>8605</v>
      </c>
      <c r="F2528" s="16" t="s">
        <v>4946</v>
      </c>
      <c r="G2528" s="16" t="s">
        <v>12</v>
      </c>
      <c r="H2528" s="18"/>
    </row>
    <row r="2529">
      <c r="A2529" s="14">
        <v>45411.0</v>
      </c>
      <c r="B2529" s="15" t="s">
        <v>8606</v>
      </c>
      <c r="C2529" s="17" t="s">
        <v>8607</v>
      </c>
      <c r="D2529" s="16" t="s">
        <v>8187</v>
      </c>
      <c r="E2529" s="16" t="s">
        <v>8608</v>
      </c>
      <c r="F2529" s="16" t="s">
        <v>3337</v>
      </c>
      <c r="G2529" s="16" t="s">
        <v>12</v>
      </c>
      <c r="H2529" s="18"/>
    </row>
    <row r="2530">
      <c r="A2530" s="14">
        <v>45411.0</v>
      </c>
      <c r="B2530" s="15" t="s">
        <v>8609</v>
      </c>
      <c r="C2530" s="17" t="s">
        <v>8610</v>
      </c>
      <c r="D2530" s="16" t="s">
        <v>1562</v>
      </c>
      <c r="E2530" s="16" t="s">
        <v>46</v>
      </c>
      <c r="F2530" s="16" t="s">
        <v>2394</v>
      </c>
      <c r="G2530" s="16" t="s">
        <v>12</v>
      </c>
      <c r="H2530" s="18"/>
    </row>
    <row r="2531">
      <c r="A2531" s="14">
        <v>45411.0</v>
      </c>
      <c r="B2531" s="15" t="s">
        <v>8611</v>
      </c>
      <c r="C2531" s="17" t="s">
        <v>8612</v>
      </c>
      <c r="D2531" s="16" t="s">
        <v>6115</v>
      </c>
      <c r="E2531" s="16" t="s">
        <v>426</v>
      </c>
      <c r="F2531" s="16" t="s">
        <v>171</v>
      </c>
      <c r="G2531" s="16" t="s">
        <v>12</v>
      </c>
      <c r="H2531" s="18"/>
    </row>
    <row r="2532">
      <c r="A2532" s="14">
        <v>45411.0</v>
      </c>
      <c r="B2532" s="15" t="s">
        <v>8613</v>
      </c>
      <c r="C2532" s="17" t="s">
        <v>8614</v>
      </c>
      <c r="D2532" s="16" t="s">
        <v>5017</v>
      </c>
      <c r="E2532" s="16" t="s">
        <v>47</v>
      </c>
      <c r="F2532" s="16" t="s">
        <v>8615</v>
      </c>
      <c r="G2532" s="16" t="s">
        <v>84</v>
      </c>
      <c r="H2532" s="18"/>
    </row>
    <row r="2533">
      <c r="A2533" s="14">
        <v>45411.0</v>
      </c>
      <c r="B2533" s="15" t="s">
        <v>8616</v>
      </c>
      <c r="C2533" s="17" t="s">
        <v>8617</v>
      </c>
      <c r="D2533" s="16" t="s">
        <v>4095</v>
      </c>
      <c r="E2533" s="18"/>
      <c r="F2533" s="16" t="s">
        <v>83</v>
      </c>
      <c r="G2533" s="16" t="s">
        <v>84</v>
      </c>
      <c r="H2533" s="16" t="s">
        <v>44</v>
      </c>
    </row>
    <row r="2534">
      <c r="A2534" s="14">
        <v>45411.0</v>
      </c>
      <c r="B2534" s="15" t="s">
        <v>8616</v>
      </c>
      <c r="C2534" s="17" t="s">
        <v>8617</v>
      </c>
      <c r="D2534" s="16" t="s">
        <v>4095</v>
      </c>
      <c r="E2534" s="16" t="s">
        <v>47</v>
      </c>
      <c r="F2534" s="16" t="s">
        <v>8615</v>
      </c>
      <c r="G2534" s="16" t="s">
        <v>84</v>
      </c>
      <c r="H2534" s="18"/>
    </row>
    <row r="2535">
      <c r="A2535" s="14">
        <v>45411.0</v>
      </c>
      <c r="B2535" s="15" t="s">
        <v>8618</v>
      </c>
      <c r="C2535" s="17" t="s">
        <v>8619</v>
      </c>
      <c r="D2535" s="16" t="s">
        <v>1055</v>
      </c>
      <c r="E2535" s="16" t="s">
        <v>8620</v>
      </c>
      <c r="F2535" s="16" t="s">
        <v>8621</v>
      </c>
      <c r="G2535" s="16" t="s">
        <v>84</v>
      </c>
      <c r="H2535" s="18"/>
    </row>
    <row r="2536">
      <c r="A2536" s="14">
        <v>45411.0</v>
      </c>
      <c r="B2536" s="15" t="s">
        <v>8622</v>
      </c>
      <c r="C2536" s="17" t="s">
        <v>8623</v>
      </c>
      <c r="D2536" s="16" t="s">
        <v>1452</v>
      </c>
      <c r="E2536" s="16" t="s">
        <v>6294</v>
      </c>
      <c r="F2536" s="16" t="s">
        <v>300</v>
      </c>
      <c r="G2536" s="16" t="s">
        <v>12</v>
      </c>
      <c r="H2536" s="18"/>
    </row>
    <row r="2537">
      <c r="A2537" s="14">
        <v>45411.0</v>
      </c>
      <c r="B2537" s="15" t="s">
        <v>8624</v>
      </c>
      <c r="C2537" s="17" t="s">
        <v>8625</v>
      </c>
      <c r="D2537" s="16" t="s">
        <v>4095</v>
      </c>
      <c r="E2537" s="16" t="s">
        <v>6890</v>
      </c>
      <c r="F2537" s="16" t="s">
        <v>6195</v>
      </c>
      <c r="G2537" s="16" t="s">
        <v>84</v>
      </c>
      <c r="H2537" s="18"/>
    </row>
    <row r="2538">
      <c r="A2538" s="14">
        <v>45411.0</v>
      </c>
      <c r="B2538" s="15" t="s">
        <v>8626</v>
      </c>
      <c r="C2538" s="17" t="s">
        <v>8627</v>
      </c>
      <c r="D2538" s="16" t="s">
        <v>770</v>
      </c>
      <c r="E2538" s="16" t="s">
        <v>47</v>
      </c>
      <c r="F2538" s="16" t="s">
        <v>67</v>
      </c>
      <c r="G2538" s="16" t="s">
        <v>12</v>
      </c>
      <c r="H2538" s="18"/>
    </row>
    <row r="2539">
      <c r="A2539" s="14">
        <v>45411.0</v>
      </c>
      <c r="B2539" s="15" t="s">
        <v>8626</v>
      </c>
      <c r="C2539" s="17" t="s">
        <v>8627</v>
      </c>
      <c r="D2539" s="16" t="s">
        <v>770</v>
      </c>
      <c r="E2539" s="16" t="s">
        <v>3197</v>
      </c>
      <c r="F2539" s="16" t="s">
        <v>498</v>
      </c>
      <c r="G2539" s="16" t="s">
        <v>17</v>
      </c>
      <c r="H2539" s="18"/>
    </row>
    <row r="2540">
      <c r="A2540" s="14">
        <v>45411.0</v>
      </c>
      <c r="B2540" s="15" t="s">
        <v>8628</v>
      </c>
      <c r="C2540" s="17" t="s">
        <v>8629</v>
      </c>
      <c r="D2540" s="16" t="s">
        <v>3999</v>
      </c>
      <c r="E2540" s="16" t="s">
        <v>85</v>
      </c>
      <c r="F2540" s="16" t="s">
        <v>171</v>
      </c>
      <c r="G2540" s="16" t="s">
        <v>12</v>
      </c>
      <c r="H2540" s="18"/>
    </row>
    <row r="2541">
      <c r="A2541" s="14">
        <v>45411.0</v>
      </c>
      <c r="B2541" s="15" t="s">
        <v>8628</v>
      </c>
      <c r="C2541" s="17" t="s">
        <v>8629</v>
      </c>
      <c r="D2541" s="16" t="s">
        <v>3999</v>
      </c>
      <c r="E2541" s="16" t="s">
        <v>338</v>
      </c>
      <c r="F2541" s="16" t="s">
        <v>2394</v>
      </c>
      <c r="G2541" s="16" t="s">
        <v>12</v>
      </c>
      <c r="H2541" s="18"/>
    </row>
    <row r="2542">
      <c r="A2542" s="14">
        <v>45411.0</v>
      </c>
      <c r="B2542" s="15" t="s">
        <v>8630</v>
      </c>
      <c r="C2542" s="19" t="s">
        <v>8631</v>
      </c>
      <c r="D2542" s="16" t="s">
        <v>4438</v>
      </c>
      <c r="E2542" s="16" t="s">
        <v>4096</v>
      </c>
      <c r="F2542" s="16" t="s">
        <v>6002</v>
      </c>
      <c r="G2542" s="16" t="s">
        <v>12</v>
      </c>
      <c r="H2542" s="18"/>
    </row>
    <row r="2543">
      <c r="A2543" s="14">
        <v>45411.0</v>
      </c>
      <c r="B2543" s="15" t="s">
        <v>8630</v>
      </c>
      <c r="C2543" s="19" t="s">
        <v>8631</v>
      </c>
      <c r="D2543" s="16" t="s">
        <v>4438</v>
      </c>
      <c r="E2543" s="16" t="s">
        <v>47</v>
      </c>
      <c r="F2543" s="16" t="s">
        <v>6531</v>
      </c>
      <c r="G2543" s="16" t="s">
        <v>12</v>
      </c>
      <c r="H2543" s="18"/>
    </row>
    <row r="2544">
      <c r="A2544" s="14">
        <v>45411.0</v>
      </c>
      <c r="B2544" s="15" t="s">
        <v>8632</v>
      </c>
      <c r="C2544" s="17" t="s">
        <v>8633</v>
      </c>
      <c r="D2544" s="16" t="s">
        <v>4645</v>
      </c>
      <c r="E2544" s="18"/>
      <c r="F2544" s="16" t="s">
        <v>171</v>
      </c>
      <c r="G2544" s="16" t="s">
        <v>12</v>
      </c>
      <c r="H2544" s="16" t="s">
        <v>2226</v>
      </c>
    </row>
    <row r="2545">
      <c r="A2545" s="14">
        <v>45411.0</v>
      </c>
      <c r="B2545" s="15" t="s">
        <v>8634</v>
      </c>
      <c r="C2545" s="17" t="s">
        <v>8635</v>
      </c>
      <c r="D2545" s="16" t="s">
        <v>5919</v>
      </c>
      <c r="E2545" s="16" t="s">
        <v>5037</v>
      </c>
      <c r="F2545" s="16" t="s">
        <v>378</v>
      </c>
      <c r="G2545" s="16" t="s">
        <v>12</v>
      </c>
      <c r="H2545" s="18"/>
    </row>
    <row r="2546">
      <c r="A2546" s="14">
        <v>45411.0</v>
      </c>
      <c r="B2546" s="15" t="s">
        <v>8634</v>
      </c>
      <c r="C2546" s="17" t="s">
        <v>8635</v>
      </c>
      <c r="D2546" s="16" t="s">
        <v>5919</v>
      </c>
      <c r="E2546" s="16" t="s">
        <v>2481</v>
      </c>
      <c r="F2546" s="16" t="s">
        <v>105</v>
      </c>
      <c r="G2546" s="16" t="s">
        <v>12</v>
      </c>
      <c r="H2546" s="18"/>
    </row>
    <row r="2547">
      <c r="A2547" s="14">
        <v>45411.0</v>
      </c>
      <c r="B2547" s="15" t="s">
        <v>8636</v>
      </c>
      <c r="C2547" s="17" t="s">
        <v>8637</v>
      </c>
      <c r="D2547" s="16" t="s">
        <v>4454</v>
      </c>
      <c r="E2547" s="16" t="s">
        <v>4215</v>
      </c>
      <c r="F2547" s="16" t="s">
        <v>134</v>
      </c>
      <c r="G2547" s="16" t="s">
        <v>12</v>
      </c>
      <c r="H2547" s="18"/>
    </row>
    <row r="2548">
      <c r="A2548" s="14">
        <v>45411.0</v>
      </c>
      <c r="B2548" s="15" t="s">
        <v>8638</v>
      </c>
      <c r="C2548" s="17" t="s">
        <v>8639</v>
      </c>
      <c r="D2548" s="16" t="s">
        <v>1910</v>
      </c>
      <c r="E2548" s="16" t="s">
        <v>8640</v>
      </c>
      <c r="F2548" s="16" t="s">
        <v>6002</v>
      </c>
      <c r="G2548" s="16" t="s">
        <v>12</v>
      </c>
      <c r="H2548" s="18"/>
    </row>
    <row r="2549">
      <c r="A2549" s="14">
        <v>45411.0</v>
      </c>
      <c r="B2549" s="15" t="s">
        <v>8641</v>
      </c>
      <c r="C2549" s="17" t="s">
        <v>8642</v>
      </c>
      <c r="D2549" s="16" t="s">
        <v>8359</v>
      </c>
      <c r="E2549" s="18"/>
      <c r="F2549" s="16" t="s">
        <v>8643</v>
      </c>
      <c r="G2549" s="16" t="s">
        <v>84</v>
      </c>
      <c r="H2549" s="16" t="s">
        <v>2226</v>
      </c>
    </row>
    <row r="2550">
      <c r="A2550" s="14">
        <v>45411.0</v>
      </c>
      <c r="B2550" s="15" t="s">
        <v>8641</v>
      </c>
      <c r="C2550" s="17" t="s">
        <v>8642</v>
      </c>
      <c r="D2550" s="16" t="s">
        <v>8359</v>
      </c>
      <c r="E2550" s="16" t="s">
        <v>4096</v>
      </c>
      <c r="F2550" s="16" t="s">
        <v>7011</v>
      </c>
      <c r="G2550" s="16" t="s">
        <v>17</v>
      </c>
      <c r="H2550" s="18"/>
    </row>
    <row r="2551">
      <c r="A2551" s="14">
        <v>45412.0</v>
      </c>
      <c r="B2551" s="15" t="s">
        <v>8644</v>
      </c>
      <c r="C2551" s="17" t="s">
        <v>8645</v>
      </c>
      <c r="D2551" s="16" t="s">
        <v>4268</v>
      </c>
      <c r="E2551" s="16" t="s">
        <v>3114</v>
      </c>
      <c r="F2551" s="16" t="s">
        <v>161</v>
      </c>
      <c r="G2551" s="16" t="s">
        <v>12</v>
      </c>
      <c r="H2551" s="18"/>
    </row>
    <row r="2552">
      <c r="A2552" s="14">
        <v>45412.0</v>
      </c>
      <c r="B2552" s="15" t="s">
        <v>8646</v>
      </c>
      <c r="C2552" s="17" t="s">
        <v>8647</v>
      </c>
      <c r="D2552" s="16" t="s">
        <v>168</v>
      </c>
      <c r="E2552" s="16" t="s">
        <v>8648</v>
      </c>
      <c r="F2552" s="16" t="s">
        <v>133</v>
      </c>
      <c r="G2552" s="16" t="s">
        <v>12</v>
      </c>
      <c r="H2552" s="18"/>
    </row>
    <row r="2553">
      <c r="A2553" s="14">
        <v>45412.0</v>
      </c>
      <c r="B2553" s="15" t="s">
        <v>8646</v>
      </c>
      <c r="C2553" s="17" t="s">
        <v>8647</v>
      </c>
      <c r="D2553" s="16" t="s">
        <v>168</v>
      </c>
      <c r="E2553" s="16" t="s">
        <v>8649</v>
      </c>
      <c r="F2553" s="16" t="s">
        <v>133</v>
      </c>
      <c r="G2553" s="16" t="s">
        <v>12</v>
      </c>
      <c r="H2553" s="18"/>
    </row>
    <row r="2554">
      <c r="A2554" s="14">
        <v>45412.0</v>
      </c>
      <c r="B2554" s="15" t="s">
        <v>8650</v>
      </c>
      <c r="C2554" s="17" t="s">
        <v>8651</v>
      </c>
      <c r="D2554" s="16" t="s">
        <v>799</v>
      </c>
      <c r="E2554" s="18"/>
      <c r="F2554" s="16" t="s">
        <v>134</v>
      </c>
      <c r="G2554" s="16" t="s">
        <v>12</v>
      </c>
      <c r="H2554" s="16" t="s">
        <v>44</v>
      </c>
    </row>
    <row r="2555">
      <c r="A2555" s="14">
        <v>45412.0</v>
      </c>
      <c r="B2555" s="15" t="s">
        <v>8652</v>
      </c>
      <c r="C2555" s="17" t="s">
        <v>8653</v>
      </c>
      <c r="D2555" s="16" t="s">
        <v>8654</v>
      </c>
      <c r="E2555" s="16" t="s">
        <v>8655</v>
      </c>
      <c r="F2555" s="16" t="s">
        <v>5247</v>
      </c>
      <c r="G2555" s="16" t="s">
        <v>12</v>
      </c>
      <c r="H2555" s="18"/>
    </row>
    <row r="2556">
      <c r="A2556" s="14">
        <v>45412.0</v>
      </c>
      <c r="B2556" s="15" t="s">
        <v>8656</v>
      </c>
      <c r="C2556" s="17" t="s">
        <v>8657</v>
      </c>
      <c r="D2556" s="16" t="s">
        <v>5577</v>
      </c>
      <c r="E2556" s="16" t="s">
        <v>4979</v>
      </c>
      <c r="F2556" s="16" t="s">
        <v>8658</v>
      </c>
      <c r="G2556" s="16" t="s">
        <v>12</v>
      </c>
      <c r="H2556" s="18"/>
    </row>
    <row r="2557">
      <c r="A2557" s="14">
        <v>45412.0</v>
      </c>
      <c r="B2557" s="15" t="s">
        <v>8656</v>
      </c>
      <c r="C2557" s="17" t="s">
        <v>8657</v>
      </c>
      <c r="D2557" s="16" t="s">
        <v>5577</v>
      </c>
      <c r="E2557" s="16" t="s">
        <v>25</v>
      </c>
      <c r="F2557" s="16" t="s">
        <v>8659</v>
      </c>
      <c r="G2557" s="16" t="s">
        <v>12</v>
      </c>
      <c r="H2557" s="18"/>
    </row>
    <row r="2558">
      <c r="A2558" s="14">
        <v>45412.0</v>
      </c>
      <c r="B2558" s="15" t="s">
        <v>8660</v>
      </c>
      <c r="C2558" s="17" t="s">
        <v>8661</v>
      </c>
      <c r="D2558" s="16" t="s">
        <v>856</v>
      </c>
      <c r="E2558" s="16" t="s">
        <v>47</v>
      </c>
      <c r="F2558" s="16" t="s">
        <v>5155</v>
      </c>
      <c r="G2558" s="16" t="s">
        <v>12</v>
      </c>
      <c r="H2558" s="18"/>
    </row>
    <row r="2559">
      <c r="A2559" s="14">
        <v>45412.0</v>
      </c>
      <c r="B2559" s="15" t="s">
        <v>8662</v>
      </c>
      <c r="C2559" s="17" t="s">
        <v>8663</v>
      </c>
      <c r="D2559" s="16" t="s">
        <v>834</v>
      </c>
      <c r="E2559" s="18"/>
      <c r="F2559" s="16" t="s">
        <v>5155</v>
      </c>
      <c r="G2559" s="16" t="s">
        <v>12</v>
      </c>
      <c r="H2559" s="16" t="s">
        <v>2226</v>
      </c>
    </row>
    <row r="2560">
      <c r="A2560" s="14">
        <v>45412.0</v>
      </c>
      <c r="B2560" s="15" t="s">
        <v>8662</v>
      </c>
      <c r="C2560" s="17" t="s">
        <v>8663</v>
      </c>
      <c r="D2560" s="16" t="s">
        <v>834</v>
      </c>
      <c r="E2560" s="16" t="s">
        <v>274</v>
      </c>
      <c r="F2560" s="16" t="s">
        <v>1296</v>
      </c>
      <c r="G2560" s="16" t="s">
        <v>12</v>
      </c>
      <c r="H2560" s="18"/>
    </row>
    <row r="2561">
      <c r="A2561" s="14">
        <v>45412.0</v>
      </c>
      <c r="B2561" s="15" t="s">
        <v>8664</v>
      </c>
      <c r="C2561" s="17" t="s">
        <v>8665</v>
      </c>
      <c r="D2561" s="16" t="s">
        <v>856</v>
      </c>
      <c r="E2561" s="16" t="s">
        <v>7286</v>
      </c>
      <c r="F2561" s="16" t="s">
        <v>299</v>
      </c>
      <c r="G2561" s="16" t="s">
        <v>12</v>
      </c>
      <c r="H2561" s="18"/>
    </row>
    <row r="2562">
      <c r="A2562" s="14">
        <v>45412.0</v>
      </c>
      <c r="B2562" s="15" t="s">
        <v>8666</v>
      </c>
      <c r="C2562" s="17" t="s">
        <v>8667</v>
      </c>
      <c r="D2562" s="16" t="s">
        <v>8668</v>
      </c>
      <c r="E2562" s="16" t="s">
        <v>338</v>
      </c>
      <c r="F2562" s="16" t="s">
        <v>1420</v>
      </c>
      <c r="G2562" s="16" t="s">
        <v>12</v>
      </c>
      <c r="H2562" s="18"/>
    </row>
    <row r="2563">
      <c r="A2563" s="14">
        <v>45412.0</v>
      </c>
      <c r="B2563" s="15" t="s">
        <v>8666</v>
      </c>
      <c r="C2563" s="17" t="s">
        <v>8667</v>
      </c>
      <c r="D2563" s="16" t="s">
        <v>8668</v>
      </c>
      <c r="E2563" s="16" t="s">
        <v>338</v>
      </c>
      <c r="F2563" s="16" t="s">
        <v>6635</v>
      </c>
      <c r="G2563" s="16" t="s">
        <v>12</v>
      </c>
      <c r="H2563" s="18"/>
    </row>
    <row r="2564">
      <c r="A2564" s="14">
        <v>45412.0</v>
      </c>
      <c r="B2564" s="15" t="s">
        <v>8669</v>
      </c>
      <c r="C2564" s="17" t="s">
        <v>8670</v>
      </c>
      <c r="D2564" s="16" t="s">
        <v>8538</v>
      </c>
      <c r="E2564" s="16" t="s">
        <v>44</v>
      </c>
      <c r="F2564" s="16" t="s">
        <v>6262</v>
      </c>
      <c r="G2564" s="16" t="s">
        <v>12</v>
      </c>
      <c r="H2564" s="18"/>
    </row>
    <row r="2565">
      <c r="A2565" s="14">
        <v>45412.0</v>
      </c>
      <c r="B2565" s="15" t="s">
        <v>8669</v>
      </c>
      <c r="C2565" s="17" t="s">
        <v>8670</v>
      </c>
      <c r="D2565" s="16" t="s">
        <v>8538</v>
      </c>
      <c r="E2565" s="16" t="s">
        <v>141</v>
      </c>
      <c r="F2565" s="16" t="s">
        <v>6531</v>
      </c>
      <c r="G2565" s="16" t="s">
        <v>12</v>
      </c>
      <c r="H2565" s="18"/>
    </row>
    <row r="2566">
      <c r="A2566" s="14">
        <v>45412.0</v>
      </c>
      <c r="B2566" s="15" t="s">
        <v>8671</v>
      </c>
      <c r="C2566" s="17" t="s">
        <v>8672</v>
      </c>
      <c r="D2566" s="16" t="s">
        <v>1910</v>
      </c>
      <c r="E2566" s="16" t="s">
        <v>47</v>
      </c>
      <c r="F2566" s="16" t="s">
        <v>1097</v>
      </c>
      <c r="G2566" s="16" t="s">
        <v>12</v>
      </c>
      <c r="H2566" s="18"/>
    </row>
    <row r="2567">
      <c r="A2567" s="14">
        <v>45412.0</v>
      </c>
      <c r="B2567" s="15" t="s">
        <v>8671</v>
      </c>
      <c r="C2567" s="17" t="s">
        <v>8672</v>
      </c>
      <c r="D2567" s="16" t="s">
        <v>1910</v>
      </c>
      <c r="E2567" s="16" t="s">
        <v>1766</v>
      </c>
      <c r="F2567" s="16" t="s">
        <v>4082</v>
      </c>
      <c r="G2567" s="16" t="s">
        <v>12</v>
      </c>
      <c r="H2567" s="18"/>
    </row>
    <row r="2568">
      <c r="A2568" s="14">
        <v>45412.0</v>
      </c>
      <c r="B2568" s="15" t="s">
        <v>8673</v>
      </c>
      <c r="C2568" s="17" t="s">
        <v>8674</v>
      </c>
      <c r="D2568" s="16" t="s">
        <v>1054</v>
      </c>
      <c r="E2568" s="16" t="s">
        <v>8675</v>
      </c>
      <c r="F2568" s="16" t="s">
        <v>70</v>
      </c>
      <c r="G2568" s="16" t="s">
        <v>12</v>
      </c>
      <c r="H2568" s="18"/>
    </row>
    <row r="2569">
      <c r="A2569" s="14">
        <v>45412.0</v>
      </c>
      <c r="B2569" s="15" t="s">
        <v>8676</v>
      </c>
      <c r="C2569" s="17" t="s">
        <v>8677</v>
      </c>
      <c r="D2569" s="16" t="s">
        <v>4569</v>
      </c>
      <c r="E2569" s="16" t="s">
        <v>140</v>
      </c>
      <c r="F2569" s="16" t="s">
        <v>524</v>
      </c>
      <c r="G2569" s="16" t="s">
        <v>12</v>
      </c>
      <c r="H2569" s="18"/>
    </row>
    <row r="2570">
      <c r="A2570" s="14">
        <v>45412.0</v>
      </c>
      <c r="B2570" s="15" t="s">
        <v>8676</v>
      </c>
      <c r="C2570" s="17" t="s">
        <v>8677</v>
      </c>
      <c r="D2570" s="16" t="s">
        <v>4569</v>
      </c>
      <c r="E2570" s="16" t="s">
        <v>8678</v>
      </c>
      <c r="F2570" s="16" t="s">
        <v>413</v>
      </c>
      <c r="G2570" s="16" t="s">
        <v>12</v>
      </c>
      <c r="H2570" s="18"/>
    </row>
    <row r="2571">
      <c r="A2571" s="14">
        <v>45412.0</v>
      </c>
      <c r="B2571" s="15" t="s">
        <v>8676</v>
      </c>
      <c r="C2571" s="17" t="s">
        <v>8677</v>
      </c>
      <c r="D2571" s="16" t="s">
        <v>4569</v>
      </c>
      <c r="E2571" s="16" t="s">
        <v>1377</v>
      </c>
      <c r="F2571" s="16" t="s">
        <v>299</v>
      </c>
      <c r="G2571" s="16" t="s">
        <v>12</v>
      </c>
      <c r="H2571" s="18"/>
    </row>
    <row r="2572">
      <c r="A2572" s="14">
        <v>45412.0</v>
      </c>
      <c r="B2572" s="15" t="s">
        <v>8679</v>
      </c>
      <c r="C2572" s="17" t="s">
        <v>8680</v>
      </c>
      <c r="D2572" s="16" t="s">
        <v>5682</v>
      </c>
      <c r="E2572" s="16" t="s">
        <v>47</v>
      </c>
      <c r="F2572" s="16" t="s">
        <v>8681</v>
      </c>
      <c r="G2572" s="16" t="s">
        <v>84</v>
      </c>
      <c r="H2572" s="18"/>
    </row>
    <row r="2573">
      <c r="A2573" s="14">
        <v>45412.0</v>
      </c>
      <c r="B2573" s="15" t="s">
        <v>8679</v>
      </c>
      <c r="C2573" s="17" t="s">
        <v>8680</v>
      </c>
      <c r="D2573" s="16" t="s">
        <v>5682</v>
      </c>
      <c r="E2573" s="16" t="s">
        <v>279</v>
      </c>
      <c r="F2573" s="16" t="s">
        <v>34</v>
      </c>
      <c r="G2573" s="16" t="s">
        <v>84</v>
      </c>
      <c r="H2573" s="18"/>
    </row>
    <row r="2574">
      <c r="A2574" s="14">
        <v>45412.0</v>
      </c>
      <c r="B2574" s="15" t="s">
        <v>8682</v>
      </c>
      <c r="C2574" s="17" t="s">
        <v>8683</v>
      </c>
      <c r="D2574" s="16" t="s">
        <v>5034</v>
      </c>
      <c r="E2574" s="16" t="s">
        <v>1766</v>
      </c>
      <c r="F2574" s="16" t="s">
        <v>970</v>
      </c>
      <c r="G2574" s="16" t="s">
        <v>12</v>
      </c>
      <c r="H2574" s="18"/>
    </row>
    <row r="2575">
      <c r="A2575" s="14">
        <v>45412.0</v>
      </c>
      <c r="B2575" s="15" t="s">
        <v>8682</v>
      </c>
      <c r="C2575" s="17" t="s">
        <v>8683</v>
      </c>
      <c r="D2575" s="16" t="s">
        <v>5034</v>
      </c>
      <c r="E2575" s="18"/>
      <c r="F2575" s="16" t="s">
        <v>299</v>
      </c>
      <c r="G2575" s="16" t="s">
        <v>12</v>
      </c>
      <c r="H2575" s="16" t="s">
        <v>1377</v>
      </c>
    </row>
    <row r="2576">
      <c r="A2576" s="14">
        <v>45412.0</v>
      </c>
      <c r="B2576" s="15" t="s">
        <v>8684</v>
      </c>
      <c r="C2576" s="17" t="s">
        <v>8685</v>
      </c>
      <c r="D2576" s="16" t="s">
        <v>1613</v>
      </c>
      <c r="E2576" s="16" t="s">
        <v>279</v>
      </c>
      <c r="F2576" s="16" t="s">
        <v>299</v>
      </c>
      <c r="G2576" s="16" t="s">
        <v>12</v>
      </c>
      <c r="H2576" s="18"/>
    </row>
    <row r="2577">
      <c r="A2577" s="14">
        <v>45412.0</v>
      </c>
      <c r="B2577" s="15" t="s">
        <v>8686</v>
      </c>
      <c r="C2577" s="17" t="s">
        <v>8687</v>
      </c>
      <c r="D2577" s="16" t="s">
        <v>4762</v>
      </c>
      <c r="E2577" s="16" t="s">
        <v>514</v>
      </c>
      <c r="F2577" s="16" t="s">
        <v>386</v>
      </c>
      <c r="G2577" s="16" t="s">
        <v>84</v>
      </c>
      <c r="H2577" s="18"/>
    </row>
    <row r="2578">
      <c r="A2578" s="14">
        <v>45412.0</v>
      </c>
      <c r="B2578" s="15" t="s">
        <v>8688</v>
      </c>
      <c r="C2578" s="17" t="s">
        <v>8689</v>
      </c>
      <c r="D2578" s="16" t="s">
        <v>6283</v>
      </c>
      <c r="E2578" s="16" t="s">
        <v>46</v>
      </c>
      <c r="F2578" s="16" t="s">
        <v>133</v>
      </c>
      <c r="G2578" s="16" t="s">
        <v>12</v>
      </c>
      <c r="H2578" s="18"/>
    </row>
    <row r="2579">
      <c r="A2579" s="14">
        <v>45412.0</v>
      </c>
      <c r="B2579" s="15" t="s">
        <v>8690</v>
      </c>
      <c r="C2579" s="17" t="s">
        <v>8691</v>
      </c>
      <c r="D2579" s="16" t="s">
        <v>856</v>
      </c>
      <c r="E2579" s="16" t="s">
        <v>8692</v>
      </c>
      <c r="F2579" s="16" t="s">
        <v>70</v>
      </c>
      <c r="G2579" s="16" t="s">
        <v>12</v>
      </c>
      <c r="H2579" s="18"/>
    </row>
    <row r="2580">
      <c r="A2580" s="14">
        <v>45412.0</v>
      </c>
      <c r="B2580" s="15" t="s">
        <v>8693</v>
      </c>
      <c r="C2580" s="17" t="s">
        <v>8694</v>
      </c>
      <c r="D2580" s="16" t="s">
        <v>168</v>
      </c>
      <c r="E2580" s="16" t="s">
        <v>47</v>
      </c>
      <c r="F2580" s="16" t="s">
        <v>5155</v>
      </c>
      <c r="G2580" s="16" t="s">
        <v>12</v>
      </c>
      <c r="H2580" s="18"/>
    </row>
    <row r="2581">
      <c r="A2581" s="14">
        <v>45412.0</v>
      </c>
      <c r="B2581" s="15" t="s">
        <v>8695</v>
      </c>
      <c r="C2581" s="17" t="s">
        <v>8696</v>
      </c>
      <c r="D2581" s="16" t="s">
        <v>8697</v>
      </c>
      <c r="E2581" s="16" t="s">
        <v>47</v>
      </c>
      <c r="F2581" s="16" t="s">
        <v>133</v>
      </c>
      <c r="G2581" s="16" t="s">
        <v>12</v>
      </c>
      <c r="H2581" s="18"/>
    </row>
    <row r="2582">
      <c r="A2582" s="14">
        <v>45412.0</v>
      </c>
      <c r="B2582" s="15" t="s">
        <v>8695</v>
      </c>
      <c r="C2582" s="17" t="s">
        <v>8696</v>
      </c>
      <c r="D2582" s="16" t="s">
        <v>8697</v>
      </c>
      <c r="E2582" s="16" t="s">
        <v>46</v>
      </c>
      <c r="F2582" s="16" t="s">
        <v>567</v>
      </c>
      <c r="G2582" s="16" t="s">
        <v>84</v>
      </c>
      <c r="H2582" s="18"/>
    </row>
    <row r="2583">
      <c r="A2583" s="14">
        <v>45413.0</v>
      </c>
      <c r="B2583" s="15" t="s">
        <v>8698</v>
      </c>
      <c r="C2583" s="17" t="s">
        <v>8699</v>
      </c>
      <c r="D2583" s="16" t="s">
        <v>856</v>
      </c>
      <c r="E2583" s="16" t="s">
        <v>279</v>
      </c>
      <c r="F2583" s="16" t="s">
        <v>8700</v>
      </c>
      <c r="G2583" s="16" t="s">
        <v>12</v>
      </c>
      <c r="H2583" s="18"/>
    </row>
    <row r="2584">
      <c r="A2584" s="14">
        <v>45413.0</v>
      </c>
      <c r="B2584" s="15" t="s">
        <v>8701</v>
      </c>
      <c r="C2584" s="17" t="s">
        <v>8702</v>
      </c>
      <c r="D2584" s="16" t="s">
        <v>1911</v>
      </c>
      <c r="E2584" s="16" t="s">
        <v>47</v>
      </c>
      <c r="F2584" s="16" t="s">
        <v>1097</v>
      </c>
      <c r="G2584" s="16" t="s">
        <v>12</v>
      </c>
      <c r="H2584" s="18"/>
    </row>
    <row r="2585">
      <c r="A2585" s="14">
        <v>45413.0</v>
      </c>
      <c r="B2585" s="15" t="s">
        <v>8703</v>
      </c>
      <c r="C2585" s="17" t="s">
        <v>8704</v>
      </c>
      <c r="D2585" s="16" t="s">
        <v>3395</v>
      </c>
      <c r="E2585" s="16" t="s">
        <v>8705</v>
      </c>
      <c r="F2585" s="16" t="s">
        <v>63</v>
      </c>
      <c r="G2585" s="16" t="s">
        <v>84</v>
      </c>
      <c r="H2585" s="18"/>
    </row>
    <row r="2586">
      <c r="A2586" s="14">
        <v>45414.0</v>
      </c>
      <c r="B2586" s="15" t="s">
        <v>8706</v>
      </c>
      <c r="C2586" s="17" t="s">
        <v>8707</v>
      </c>
      <c r="D2586" s="16" t="s">
        <v>5072</v>
      </c>
      <c r="E2586" s="16" t="s">
        <v>8708</v>
      </c>
      <c r="F2586" s="16" t="s">
        <v>356</v>
      </c>
      <c r="G2586" s="16" t="s">
        <v>12</v>
      </c>
      <c r="H2586" s="18"/>
    </row>
    <row r="2587">
      <c r="A2587" s="14">
        <v>45414.0</v>
      </c>
      <c r="B2587" s="15" t="s">
        <v>8706</v>
      </c>
      <c r="C2587" s="17" t="s">
        <v>8707</v>
      </c>
      <c r="D2587" s="16" t="s">
        <v>5072</v>
      </c>
      <c r="E2587" s="16" t="s">
        <v>338</v>
      </c>
      <c r="F2587" s="16" t="s">
        <v>891</v>
      </c>
      <c r="G2587" s="16" t="s">
        <v>12</v>
      </c>
      <c r="H2587" s="18"/>
    </row>
    <row r="2588">
      <c r="A2588" s="14">
        <v>45414.0</v>
      </c>
      <c r="B2588" s="15" t="s">
        <v>8709</v>
      </c>
      <c r="C2588" s="17" t="s">
        <v>8710</v>
      </c>
      <c r="D2588" s="16" t="s">
        <v>168</v>
      </c>
      <c r="E2588" s="16" t="s">
        <v>47</v>
      </c>
      <c r="F2588" s="16" t="s">
        <v>35</v>
      </c>
      <c r="G2588" s="16" t="s">
        <v>12</v>
      </c>
      <c r="H2588" s="18"/>
    </row>
    <row r="2589">
      <c r="A2589" s="14">
        <v>45414.0</v>
      </c>
      <c r="B2589" s="15" t="s">
        <v>8711</v>
      </c>
      <c r="C2589" s="17" t="s">
        <v>8712</v>
      </c>
      <c r="D2589" s="16" t="s">
        <v>5034</v>
      </c>
      <c r="E2589" s="16" t="s">
        <v>8713</v>
      </c>
      <c r="F2589" s="16" t="s">
        <v>5802</v>
      </c>
      <c r="G2589" s="16" t="s">
        <v>12</v>
      </c>
      <c r="H2589" s="18"/>
    </row>
    <row r="2590">
      <c r="A2590" s="14">
        <v>45414.0</v>
      </c>
      <c r="B2590" s="15" t="s">
        <v>8711</v>
      </c>
      <c r="C2590" s="17" t="s">
        <v>8712</v>
      </c>
      <c r="D2590" s="16" t="s">
        <v>5034</v>
      </c>
      <c r="E2590" s="16" t="s">
        <v>47</v>
      </c>
      <c r="F2590" s="16" t="s">
        <v>356</v>
      </c>
      <c r="G2590" s="16" t="s">
        <v>12</v>
      </c>
      <c r="H2590" s="18"/>
    </row>
    <row r="2591">
      <c r="A2591" s="14">
        <v>45414.0</v>
      </c>
      <c r="B2591" s="15" t="s">
        <v>8714</v>
      </c>
      <c r="C2591" s="17" t="s">
        <v>8715</v>
      </c>
      <c r="D2591" s="16" t="s">
        <v>7326</v>
      </c>
      <c r="E2591" s="16" t="s">
        <v>8716</v>
      </c>
      <c r="F2591" s="16" t="s">
        <v>1296</v>
      </c>
      <c r="G2591" s="16" t="s">
        <v>12</v>
      </c>
      <c r="H2591" s="18"/>
    </row>
    <row r="2592">
      <c r="A2592" s="14">
        <v>45414.0</v>
      </c>
      <c r="B2592" s="15" t="s">
        <v>8717</v>
      </c>
      <c r="C2592" s="17" t="s">
        <v>8718</v>
      </c>
      <c r="D2592" s="16" t="s">
        <v>5097</v>
      </c>
      <c r="E2592" s="16" t="s">
        <v>8719</v>
      </c>
      <c r="F2592" s="16" t="s">
        <v>1118</v>
      </c>
      <c r="G2592" s="16" t="s">
        <v>84</v>
      </c>
      <c r="H2592" s="18"/>
    </row>
    <row r="2593">
      <c r="A2593" s="14">
        <v>45414.0</v>
      </c>
      <c r="B2593" s="15" t="s">
        <v>8720</v>
      </c>
      <c r="C2593" s="17" t="s">
        <v>8721</v>
      </c>
      <c r="D2593" s="16" t="s">
        <v>8722</v>
      </c>
      <c r="E2593" s="16" t="s">
        <v>1900</v>
      </c>
      <c r="F2593" s="16" t="s">
        <v>4126</v>
      </c>
      <c r="G2593" s="16" t="s">
        <v>12</v>
      </c>
      <c r="H2593" s="18"/>
    </row>
    <row r="2594">
      <c r="A2594" s="14">
        <v>45414.0</v>
      </c>
      <c r="B2594" s="15" t="s">
        <v>8723</v>
      </c>
      <c r="C2594" s="17" t="s">
        <v>8724</v>
      </c>
      <c r="D2594" s="16" t="s">
        <v>8538</v>
      </c>
      <c r="E2594" s="16" t="s">
        <v>5529</v>
      </c>
      <c r="F2594" s="16" t="s">
        <v>3982</v>
      </c>
      <c r="G2594" s="16" t="s">
        <v>12</v>
      </c>
      <c r="H2594" s="18"/>
    </row>
    <row r="2595">
      <c r="A2595" s="14">
        <v>45414.0</v>
      </c>
      <c r="B2595" s="15" t="s">
        <v>8725</v>
      </c>
      <c r="C2595" s="17" t="s">
        <v>8726</v>
      </c>
      <c r="D2595" s="16" t="s">
        <v>168</v>
      </c>
      <c r="E2595" s="16" t="s">
        <v>44</v>
      </c>
      <c r="F2595" s="16" t="s">
        <v>6130</v>
      </c>
      <c r="G2595" s="16" t="s">
        <v>12</v>
      </c>
      <c r="H2595" s="18"/>
    </row>
    <row r="2596">
      <c r="A2596" s="14">
        <v>45414.0</v>
      </c>
      <c r="B2596" s="15" t="s">
        <v>8725</v>
      </c>
      <c r="C2596" s="17" t="s">
        <v>8726</v>
      </c>
      <c r="D2596" s="16" t="s">
        <v>168</v>
      </c>
      <c r="E2596" s="16" t="s">
        <v>47</v>
      </c>
      <c r="F2596" s="16" t="s">
        <v>4576</v>
      </c>
      <c r="G2596" s="16" t="s">
        <v>12</v>
      </c>
      <c r="H2596" s="18"/>
    </row>
    <row r="2597">
      <c r="A2597" s="14">
        <v>45414.0</v>
      </c>
      <c r="B2597" s="15" t="s">
        <v>8727</v>
      </c>
      <c r="C2597" s="17" t="s">
        <v>8728</v>
      </c>
      <c r="D2597" s="16" t="s">
        <v>168</v>
      </c>
      <c r="E2597" s="18"/>
      <c r="F2597" s="16" t="s">
        <v>3104</v>
      </c>
      <c r="G2597" s="16" t="s">
        <v>12</v>
      </c>
      <c r="H2597" s="16" t="s">
        <v>46</v>
      </c>
    </row>
    <row r="2598">
      <c r="A2598" s="14">
        <v>45414.0</v>
      </c>
      <c r="B2598" s="15" t="s">
        <v>8727</v>
      </c>
      <c r="C2598" s="17" t="s">
        <v>8728</v>
      </c>
      <c r="D2598" s="16" t="s">
        <v>168</v>
      </c>
      <c r="E2598" s="16" t="s">
        <v>8729</v>
      </c>
      <c r="F2598" s="16" t="s">
        <v>8730</v>
      </c>
      <c r="G2598" s="16" t="s">
        <v>12</v>
      </c>
      <c r="H2598" s="18"/>
    </row>
    <row r="2599">
      <c r="A2599" s="14">
        <v>45414.0</v>
      </c>
      <c r="B2599" s="15" t="s">
        <v>8731</v>
      </c>
      <c r="C2599" s="17" t="s">
        <v>8732</v>
      </c>
      <c r="D2599" s="16" t="s">
        <v>5011</v>
      </c>
      <c r="E2599" s="16" t="s">
        <v>47</v>
      </c>
      <c r="F2599" s="16" t="s">
        <v>8733</v>
      </c>
      <c r="G2599" s="16" t="s">
        <v>12</v>
      </c>
      <c r="H2599" s="18"/>
    </row>
    <row r="2600">
      <c r="A2600" s="14">
        <v>45414.0</v>
      </c>
      <c r="B2600" s="15" t="s">
        <v>8734</v>
      </c>
      <c r="C2600" s="17" t="s">
        <v>8735</v>
      </c>
      <c r="D2600" s="16" t="s">
        <v>856</v>
      </c>
      <c r="E2600" s="16" t="s">
        <v>47</v>
      </c>
      <c r="F2600" s="16" t="s">
        <v>309</v>
      </c>
      <c r="G2600" s="16" t="s">
        <v>12</v>
      </c>
      <c r="H2600" s="18"/>
    </row>
    <row r="2601">
      <c r="A2601" s="14">
        <v>45414.0</v>
      </c>
      <c r="B2601" s="15" t="s">
        <v>8734</v>
      </c>
      <c r="C2601" s="17" t="s">
        <v>8735</v>
      </c>
      <c r="D2601" s="16" t="s">
        <v>856</v>
      </c>
      <c r="E2601" s="16" t="s">
        <v>1377</v>
      </c>
      <c r="F2601" s="16" t="s">
        <v>299</v>
      </c>
      <c r="G2601" s="16" t="s">
        <v>12</v>
      </c>
      <c r="H2601" s="18"/>
    </row>
    <row r="2602">
      <c r="A2602" s="14">
        <v>45414.0</v>
      </c>
      <c r="B2602" s="15" t="s">
        <v>8736</v>
      </c>
      <c r="C2602" s="17" t="s">
        <v>8737</v>
      </c>
      <c r="D2602" s="16" t="s">
        <v>4608</v>
      </c>
      <c r="E2602" s="16" t="s">
        <v>2919</v>
      </c>
      <c r="F2602" s="16" t="s">
        <v>8522</v>
      </c>
      <c r="G2602" s="16" t="s">
        <v>12</v>
      </c>
      <c r="H2602" s="18"/>
    </row>
    <row r="2603">
      <c r="A2603" s="14">
        <v>45414.0</v>
      </c>
      <c r="B2603" s="15" t="s">
        <v>8738</v>
      </c>
      <c r="C2603" s="17" t="s">
        <v>8739</v>
      </c>
      <c r="D2603" s="16" t="s">
        <v>897</v>
      </c>
      <c r="E2603" s="16" t="s">
        <v>47</v>
      </c>
      <c r="F2603" s="16" t="s">
        <v>8740</v>
      </c>
      <c r="G2603" s="16" t="s">
        <v>12</v>
      </c>
      <c r="H2603" s="18"/>
    </row>
    <row r="2604">
      <c r="A2604" s="14">
        <v>45414.0</v>
      </c>
      <c r="B2604" s="15" t="s">
        <v>8738</v>
      </c>
      <c r="C2604" s="17" t="s">
        <v>8739</v>
      </c>
      <c r="D2604" s="16" t="s">
        <v>4100</v>
      </c>
      <c r="E2604" s="16" t="s">
        <v>47</v>
      </c>
      <c r="F2604" s="16" t="s">
        <v>8740</v>
      </c>
      <c r="G2604" s="16" t="s">
        <v>12</v>
      </c>
      <c r="H2604" s="18"/>
    </row>
    <row r="2605">
      <c r="A2605" s="14">
        <v>45414.0</v>
      </c>
      <c r="B2605" s="15" t="s">
        <v>8741</v>
      </c>
      <c r="C2605" s="17" t="s">
        <v>8742</v>
      </c>
      <c r="D2605" s="16" t="s">
        <v>8538</v>
      </c>
      <c r="E2605" s="16" t="s">
        <v>85</v>
      </c>
      <c r="F2605" s="16" t="s">
        <v>133</v>
      </c>
      <c r="G2605" s="16" t="s">
        <v>12</v>
      </c>
      <c r="H2605" s="18"/>
    </row>
    <row r="2606">
      <c r="A2606" s="14">
        <v>45414.0</v>
      </c>
      <c r="B2606" s="15" t="s">
        <v>8741</v>
      </c>
      <c r="C2606" s="17" t="s">
        <v>8742</v>
      </c>
      <c r="D2606" s="16" t="s">
        <v>8538</v>
      </c>
      <c r="E2606" s="16" t="s">
        <v>7629</v>
      </c>
      <c r="F2606" s="16" t="s">
        <v>324</v>
      </c>
      <c r="G2606" s="16" t="s">
        <v>12</v>
      </c>
      <c r="H2606" s="18"/>
    </row>
    <row r="2607">
      <c r="A2607" s="14">
        <v>45414.0</v>
      </c>
      <c r="B2607" s="15" t="s">
        <v>8743</v>
      </c>
      <c r="C2607" s="17" t="s">
        <v>8744</v>
      </c>
      <c r="D2607" s="16" t="s">
        <v>1911</v>
      </c>
      <c r="E2607" s="16" t="s">
        <v>47</v>
      </c>
      <c r="F2607" s="16" t="s">
        <v>133</v>
      </c>
      <c r="G2607" s="16" t="s">
        <v>12</v>
      </c>
      <c r="H2607" s="18"/>
    </row>
    <row r="2608">
      <c r="A2608" s="14">
        <v>45414.0</v>
      </c>
      <c r="B2608" s="15" t="s">
        <v>8743</v>
      </c>
      <c r="C2608" s="17" t="s">
        <v>8744</v>
      </c>
      <c r="D2608" s="16" t="s">
        <v>1911</v>
      </c>
      <c r="E2608" s="16" t="s">
        <v>338</v>
      </c>
      <c r="F2608" s="16" t="s">
        <v>3982</v>
      </c>
      <c r="G2608" s="16" t="s">
        <v>12</v>
      </c>
      <c r="H2608" s="18"/>
    </row>
    <row r="2609">
      <c r="A2609" s="14">
        <v>45414.0</v>
      </c>
      <c r="B2609" s="15" t="s">
        <v>8745</v>
      </c>
      <c r="C2609" s="17" t="s">
        <v>8746</v>
      </c>
      <c r="D2609" s="16" t="s">
        <v>3276</v>
      </c>
      <c r="E2609" s="16" t="s">
        <v>468</v>
      </c>
      <c r="F2609" s="16" t="s">
        <v>1185</v>
      </c>
      <c r="G2609" s="16" t="s">
        <v>12</v>
      </c>
      <c r="H2609" s="18"/>
    </row>
    <row r="2610">
      <c r="A2610" s="14">
        <v>45414.0</v>
      </c>
      <c r="B2610" s="15" t="s">
        <v>8745</v>
      </c>
      <c r="C2610" s="17" t="s">
        <v>8746</v>
      </c>
      <c r="D2610" s="16" t="s">
        <v>3276</v>
      </c>
      <c r="E2610" s="16" t="s">
        <v>8747</v>
      </c>
      <c r="F2610" s="16" t="s">
        <v>133</v>
      </c>
      <c r="G2610" s="16" t="s">
        <v>12</v>
      </c>
      <c r="H2610" s="18"/>
    </row>
    <row r="2611">
      <c r="A2611" s="14">
        <v>45414.0</v>
      </c>
      <c r="B2611" s="15" t="s">
        <v>8748</v>
      </c>
      <c r="C2611" s="17" t="s">
        <v>8749</v>
      </c>
      <c r="D2611" s="16" t="s">
        <v>8538</v>
      </c>
      <c r="E2611" s="16" t="s">
        <v>217</v>
      </c>
      <c r="F2611" s="16" t="s">
        <v>134</v>
      </c>
      <c r="G2611" s="16" t="s">
        <v>12</v>
      </c>
      <c r="H2611" s="18"/>
    </row>
    <row r="2612">
      <c r="A2612" s="14">
        <v>45414.0</v>
      </c>
      <c r="B2612" s="15" t="s">
        <v>8750</v>
      </c>
      <c r="C2612" s="17" t="s">
        <v>8751</v>
      </c>
      <c r="D2612" s="16" t="s">
        <v>4310</v>
      </c>
      <c r="E2612" s="16" t="s">
        <v>8752</v>
      </c>
      <c r="F2612" s="16" t="s">
        <v>498</v>
      </c>
      <c r="G2612" s="16" t="s">
        <v>17</v>
      </c>
      <c r="H2612" s="18"/>
    </row>
    <row r="2613">
      <c r="A2613" s="14">
        <v>45414.0</v>
      </c>
      <c r="B2613" s="15" t="s">
        <v>8750</v>
      </c>
      <c r="C2613" s="17" t="s">
        <v>8751</v>
      </c>
      <c r="D2613" s="16" t="s">
        <v>4310</v>
      </c>
      <c r="E2613" s="16" t="s">
        <v>4081</v>
      </c>
      <c r="F2613" s="16" t="s">
        <v>8753</v>
      </c>
      <c r="G2613" s="16" t="s">
        <v>12</v>
      </c>
      <c r="H2613" s="18"/>
    </row>
    <row r="2614">
      <c r="A2614" s="14">
        <v>45414.0</v>
      </c>
      <c r="B2614" s="15" t="s">
        <v>8754</v>
      </c>
      <c r="C2614" s="17" t="s">
        <v>8755</v>
      </c>
      <c r="D2614" s="16" t="s">
        <v>4811</v>
      </c>
      <c r="E2614" s="16" t="s">
        <v>47</v>
      </c>
      <c r="F2614" s="16" t="s">
        <v>5743</v>
      </c>
      <c r="G2614" s="16" t="s">
        <v>84</v>
      </c>
      <c r="H2614" s="18"/>
    </row>
    <row r="2615">
      <c r="A2615" s="14">
        <v>45414.0</v>
      </c>
      <c r="B2615" s="15" t="s">
        <v>8754</v>
      </c>
      <c r="C2615" s="17" t="s">
        <v>8755</v>
      </c>
      <c r="D2615" s="16" t="s">
        <v>4811</v>
      </c>
      <c r="E2615" s="16" t="s">
        <v>4224</v>
      </c>
      <c r="F2615" s="16" t="s">
        <v>5743</v>
      </c>
      <c r="G2615" s="16" t="s">
        <v>84</v>
      </c>
      <c r="H2615" s="18"/>
    </row>
    <row r="2616">
      <c r="A2616" s="14">
        <v>45414.0</v>
      </c>
      <c r="B2616" s="15" t="s">
        <v>8754</v>
      </c>
      <c r="C2616" s="17" t="s">
        <v>8755</v>
      </c>
      <c r="D2616" s="16" t="s">
        <v>4811</v>
      </c>
      <c r="E2616" s="16" t="s">
        <v>338</v>
      </c>
      <c r="F2616" s="16" t="s">
        <v>8756</v>
      </c>
      <c r="G2616" s="16" t="s">
        <v>84</v>
      </c>
      <c r="H2616" s="18"/>
    </row>
    <row r="2617">
      <c r="A2617" s="14">
        <v>45414.0</v>
      </c>
      <c r="B2617" s="15" t="s">
        <v>8757</v>
      </c>
      <c r="C2617" s="24" t="s">
        <v>8758</v>
      </c>
      <c r="D2617" s="16" t="s">
        <v>4100</v>
      </c>
      <c r="E2617" s="16" t="s">
        <v>44</v>
      </c>
      <c r="F2617" s="16" t="s">
        <v>4102</v>
      </c>
      <c r="G2617" s="16" t="s">
        <v>12</v>
      </c>
      <c r="H2617" s="18"/>
    </row>
    <row r="2618">
      <c r="A2618" s="14">
        <v>45414.0</v>
      </c>
      <c r="B2618" s="15" t="s">
        <v>8759</v>
      </c>
      <c r="C2618" s="17" t="s">
        <v>8760</v>
      </c>
      <c r="D2618" s="16" t="s">
        <v>8761</v>
      </c>
      <c r="E2618" s="16" t="s">
        <v>5190</v>
      </c>
      <c r="F2618" s="16" t="s">
        <v>133</v>
      </c>
      <c r="G2618" s="16" t="s">
        <v>12</v>
      </c>
      <c r="H2618" s="18"/>
    </row>
    <row r="2619">
      <c r="A2619" s="14">
        <v>45414.0</v>
      </c>
      <c r="B2619" s="15" t="s">
        <v>8762</v>
      </c>
      <c r="C2619" s="17" t="s">
        <v>8763</v>
      </c>
      <c r="D2619" s="16" t="s">
        <v>4811</v>
      </c>
      <c r="E2619" s="16" t="s">
        <v>4224</v>
      </c>
      <c r="F2619" s="16" t="s">
        <v>5743</v>
      </c>
      <c r="G2619" s="16" t="s">
        <v>84</v>
      </c>
      <c r="H2619" s="18"/>
    </row>
    <row r="2620">
      <c r="A2620" s="14">
        <v>45414.0</v>
      </c>
      <c r="B2620" s="15" t="s">
        <v>8762</v>
      </c>
      <c r="C2620" s="17" t="s">
        <v>8763</v>
      </c>
      <c r="D2620" s="16" t="s">
        <v>4811</v>
      </c>
      <c r="E2620" s="16" t="s">
        <v>279</v>
      </c>
      <c r="F2620" s="16" t="s">
        <v>191</v>
      </c>
      <c r="G2620" s="16" t="s">
        <v>17</v>
      </c>
      <c r="H2620" s="18"/>
    </row>
    <row r="2621">
      <c r="A2621" s="14">
        <v>45414.0</v>
      </c>
      <c r="B2621" s="15" t="s">
        <v>8764</v>
      </c>
      <c r="C2621" s="17" t="s">
        <v>8765</v>
      </c>
      <c r="D2621" s="16" t="s">
        <v>64</v>
      </c>
      <c r="E2621" s="16" t="s">
        <v>47</v>
      </c>
      <c r="F2621" s="16" t="s">
        <v>133</v>
      </c>
      <c r="G2621" s="16" t="s">
        <v>12</v>
      </c>
      <c r="H2621" s="18"/>
    </row>
    <row r="2622">
      <c r="A2622" s="14">
        <v>45414.0</v>
      </c>
      <c r="B2622" s="15" t="s">
        <v>8764</v>
      </c>
      <c r="C2622" s="17" t="s">
        <v>8765</v>
      </c>
      <c r="D2622" s="16" t="s">
        <v>64</v>
      </c>
      <c r="E2622" s="16" t="s">
        <v>46</v>
      </c>
      <c r="F2622" s="16" t="s">
        <v>3982</v>
      </c>
      <c r="G2622" s="16" t="s">
        <v>12</v>
      </c>
      <c r="H2622" s="18"/>
    </row>
    <row r="2623">
      <c r="A2623" s="14">
        <v>45415.0</v>
      </c>
      <c r="B2623" s="15" t="s">
        <v>8766</v>
      </c>
      <c r="C2623" s="17" t="s">
        <v>8767</v>
      </c>
      <c r="D2623" s="16" t="s">
        <v>4442</v>
      </c>
      <c r="E2623" s="16" t="s">
        <v>8768</v>
      </c>
      <c r="F2623" s="16" t="s">
        <v>4941</v>
      </c>
      <c r="G2623" s="16" t="s">
        <v>12</v>
      </c>
      <c r="H2623" s="18"/>
    </row>
    <row r="2624">
      <c r="A2624" s="14">
        <v>45415.0</v>
      </c>
      <c r="B2624" s="15" t="s">
        <v>8769</v>
      </c>
      <c r="C2624" s="17" t="s">
        <v>8770</v>
      </c>
      <c r="D2624" s="16" t="s">
        <v>770</v>
      </c>
      <c r="E2624" s="16" t="s">
        <v>8140</v>
      </c>
      <c r="F2624" s="16" t="s">
        <v>8141</v>
      </c>
      <c r="G2624" s="16" t="s">
        <v>12</v>
      </c>
      <c r="H2624" s="18"/>
    </row>
    <row r="2625">
      <c r="A2625" s="14">
        <v>45415.0</v>
      </c>
      <c r="B2625" s="15" t="s">
        <v>8771</v>
      </c>
      <c r="C2625" s="17" t="s">
        <v>8772</v>
      </c>
      <c r="D2625" s="16" t="s">
        <v>5380</v>
      </c>
      <c r="E2625" s="16" t="s">
        <v>44</v>
      </c>
      <c r="F2625" s="16" t="s">
        <v>8773</v>
      </c>
      <c r="G2625" s="16" t="s">
        <v>12</v>
      </c>
      <c r="H2625" s="18"/>
    </row>
    <row r="2626">
      <c r="A2626" s="14">
        <v>45415.0</v>
      </c>
      <c r="B2626" s="15" t="s">
        <v>8774</v>
      </c>
      <c r="C2626" s="17" t="s">
        <v>8775</v>
      </c>
      <c r="D2626" s="16" t="s">
        <v>4120</v>
      </c>
      <c r="E2626" s="16" t="s">
        <v>468</v>
      </c>
      <c r="F2626" s="16" t="s">
        <v>63</v>
      </c>
      <c r="G2626" s="16" t="s">
        <v>12</v>
      </c>
      <c r="H2626" s="18"/>
    </row>
    <row r="2627">
      <c r="A2627" s="14">
        <v>45415.0</v>
      </c>
      <c r="B2627" s="15" t="s">
        <v>8776</v>
      </c>
      <c r="C2627" s="17" t="s">
        <v>8777</v>
      </c>
      <c r="D2627" s="16" t="s">
        <v>4271</v>
      </c>
      <c r="E2627" s="16" t="s">
        <v>338</v>
      </c>
      <c r="F2627" s="16" t="s">
        <v>63</v>
      </c>
      <c r="G2627" s="16" t="s">
        <v>12</v>
      </c>
      <c r="H2627" s="18"/>
    </row>
    <row r="2628">
      <c r="A2628" s="14">
        <v>45415.0</v>
      </c>
      <c r="B2628" s="15" t="s">
        <v>8778</v>
      </c>
      <c r="C2628" s="17" t="s">
        <v>8779</v>
      </c>
      <c r="D2628" s="16" t="s">
        <v>4144</v>
      </c>
      <c r="E2628" s="16" t="s">
        <v>6360</v>
      </c>
      <c r="F2628" s="16" t="s">
        <v>1185</v>
      </c>
      <c r="G2628" s="16" t="s">
        <v>12</v>
      </c>
      <c r="H2628" s="18"/>
    </row>
    <row r="2629">
      <c r="A2629" s="14">
        <v>45415.0</v>
      </c>
      <c r="B2629" s="15" t="s">
        <v>8780</v>
      </c>
      <c r="C2629" s="17" t="s">
        <v>8781</v>
      </c>
      <c r="D2629" s="16" t="s">
        <v>6345</v>
      </c>
      <c r="E2629" s="16" t="s">
        <v>46</v>
      </c>
      <c r="F2629" s="16" t="s">
        <v>31</v>
      </c>
      <c r="G2629" s="16" t="s">
        <v>12</v>
      </c>
      <c r="H2629" s="18"/>
    </row>
    <row r="2630">
      <c r="A2630" s="14">
        <v>45415.0</v>
      </c>
      <c r="B2630" s="15" t="s">
        <v>8782</v>
      </c>
      <c r="C2630" s="17" t="s">
        <v>8783</v>
      </c>
      <c r="D2630" s="16" t="s">
        <v>5477</v>
      </c>
      <c r="E2630" s="16" t="s">
        <v>8784</v>
      </c>
      <c r="F2630" s="16" t="s">
        <v>133</v>
      </c>
      <c r="G2630" s="16" t="s">
        <v>12</v>
      </c>
      <c r="H2630" s="18"/>
    </row>
    <row r="2631">
      <c r="A2631" s="14">
        <v>45415.0</v>
      </c>
      <c r="B2631" s="15" t="s">
        <v>8782</v>
      </c>
      <c r="C2631" s="17" t="s">
        <v>8783</v>
      </c>
      <c r="D2631" s="16" t="s">
        <v>5477</v>
      </c>
      <c r="E2631" s="16" t="s">
        <v>46</v>
      </c>
      <c r="F2631" s="16" t="s">
        <v>1097</v>
      </c>
      <c r="G2631" s="16" t="s">
        <v>12</v>
      </c>
      <c r="H2631" s="18"/>
    </row>
    <row r="2632">
      <c r="A2632" s="14">
        <v>45415.0</v>
      </c>
      <c r="B2632" s="15" t="s">
        <v>8785</v>
      </c>
      <c r="C2632" s="17" t="s">
        <v>8786</v>
      </c>
      <c r="D2632" s="16" t="s">
        <v>1911</v>
      </c>
      <c r="E2632" s="16" t="s">
        <v>47</v>
      </c>
      <c r="F2632" s="16" t="s">
        <v>5818</v>
      </c>
      <c r="G2632" s="16" t="s">
        <v>12</v>
      </c>
      <c r="H2632" s="18"/>
    </row>
    <row r="2633">
      <c r="A2633" s="14">
        <v>45415.0</v>
      </c>
      <c r="B2633" s="15" t="s">
        <v>8785</v>
      </c>
      <c r="C2633" s="17" t="s">
        <v>8786</v>
      </c>
      <c r="D2633" s="16" t="s">
        <v>1911</v>
      </c>
      <c r="E2633" s="16" t="s">
        <v>3015</v>
      </c>
      <c r="F2633" s="16" t="s">
        <v>4517</v>
      </c>
      <c r="G2633" s="16" t="s">
        <v>12</v>
      </c>
      <c r="H2633" s="18"/>
    </row>
    <row r="2634">
      <c r="A2634" s="14">
        <v>45415.0</v>
      </c>
      <c r="B2634" s="15" t="s">
        <v>8787</v>
      </c>
      <c r="C2634" s="17" t="s">
        <v>8788</v>
      </c>
      <c r="D2634" s="16" t="s">
        <v>4575</v>
      </c>
      <c r="E2634" s="16" t="s">
        <v>47</v>
      </c>
      <c r="F2634" s="16" t="s">
        <v>443</v>
      </c>
      <c r="G2634" s="16" t="s">
        <v>12</v>
      </c>
      <c r="H2634" s="18"/>
    </row>
    <row r="2635">
      <c r="A2635" s="14">
        <v>45415.0</v>
      </c>
      <c r="B2635" s="15" t="s">
        <v>8789</v>
      </c>
      <c r="C2635" s="17" t="s">
        <v>8790</v>
      </c>
      <c r="D2635" s="16" t="s">
        <v>4141</v>
      </c>
      <c r="E2635" s="16" t="s">
        <v>47</v>
      </c>
      <c r="F2635" s="16" t="s">
        <v>8791</v>
      </c>
      <c r="G2635" s="16" t="s">
        <v>12</v>
      </c>
      <c r="H2635" s="18"/>
    </row>
    <row r="2636">
      <c r="A2636" s="14">
        <v>45415.0</v>
      </c>
      <c r="B2636" s="15" t="s">
        <v>8789</v>
      </c>
      <c r="C2636" s="17" t="s">
        <v>8790</v>
      </c>
      <c r="D2636" s="16" t="s">
        <v>4141</v>
      </c>
      <c r="E2636" s="16" t="s">
        <v>44</v>
      </c>
      <c r="F2636" s="16" t="s">
        <v>5780</v>
      </c>
      <c r="G2636" s="16" t="s">
        <v>84</v>
      </c>
      <c r="H2636" s="18"/>
    </row>
    <row r="2637">
      <c r="A2637" s="14">
        <v>45415.0</v>
      </c>
      <c r="B2637" s="15" t="s">
        <v>8789</v>
      </c>
      <c r="C2637" s="17" t="s">
        <v>8790</v>
      </c>
      <c r="D2637" s="16" t="s">
        <v>4141</v>
      </c>
      <c r="E2637" s="16" t="s">
        <v>4032</v>
      </c>
      <c r="F2637" s="16" t="s">
        <v>8792</v>
      </c>
      <c r="G2637" s="16" t="s">
        <v>12</v>
      </c>
      <c r="H2637" s="18"/>
    </row>
    <row r="2638">
      <c r="A2638" s="14">
        <v>45415.0</v>
      </c>
      <c r="B2638" s="15" t="s">
        <v>8793</v>
      </c>
      <c r="C2638" s="17" t="s">
        <v>8794</v>
      </c>
      <c r="D2638" s="16" t="s">
        <v>4313</v>
      </c>
      <c r="E2638" s="16" t="s">
        <v>279</v>
      </c>
      <c r="F2638" s="16" t="s">
        <v>299</v>
      </c>
      <c r="G2638" s="16" t="s">
        <v>12</v>
      </c>
      <c r="H2638" s="18"/>
    </row>
    <row r="2639">
      <c r="A2639" s="14">
        <v>45415.0</v>
      </c>
      <c r="B2639" s="15" t="s">
        <v>8795</v>
      </c>
      <c r="C2639" s="17" t="s">
        <v>8796</v>
      </c>
      <c r="D2639" s="16" t="s">
        <v>64</v>
      </c>
      <c r="E2639" s="16" t="s">
        <v>47</v>
      </c>
      <c r="F2639" s="16" t="s">
        <v>4576</v>
      </c>
      <c r="G2639" s="16" t="s">
        <v>12</v>
      </c>
      <c r="H2639" s="18"/>
    </row>
    <row r="2640">
      <c r="A2640" s="14">
        <v>45415.0</v>
      </c>
      <c r="B2640" s="15" t="s">
        <v>8797</v>
      </c>
      <c r="C2640" s="17" t="s">
        <v>8798</v>
      </c>
      <c r="D2640" s="16" t="s">
        <v>4442</v>
      </c>
      <c r="E2640" s="16" t="s">
        <v>46</v>
      </c>
      <c r="F2640" s="16" t="s">
        <v>133</v>
      </c>
      <c r="G2640" s="16" t="s">
        <v>12</v>
      </c>
      <c r="H2640" s="18"/>
    </row>
    <row r="2641">
      <c r="A2641" s="14">
        <v>45415.0</v>
      </c>
      <c r="B2641" s="15" t="s">
        <v>8799</v>
      </c>
      <c r="C2641" s="17" t="s">
        <v>8800</v>
      </c>
      <c r="D2641" s="16" t="s">
        <v>256</v>
      </c>
      <c r="E2641" s="16" t="s">
        <v>47</v>
      </c>
      <c r="F2641" s="16" t="s">
        <v>3982</v>
      </c>
      <c r="G2641" s="16" t="s">
        <v>12</v>
      </c>
      <c r="H2641" s="18"/>
    </row>
    <row r="2642">
      <c r="A2642" s="14">
        <v>45415.0</v>
      </c>
      <c r="B2642" s="15" t="s">
        <v>8801</v>
      </c>
      <c r="C2642" s="17" t="s">
        <v>8802</v>
      </c>
      <c r="D2642" s="16" t="s">
        <v>8803</v>
      </c>
      <c r="E2642" s="16" t="s">
        <v>2560</v>
      </c>
      <c r="F2642" s="16" t="s">
        <v>70</v>
      </c>
      <c r="G2642" s="16" t="s">
        <v>12</v>
      </c>
      <c r="H2642" s="18"/>
    </row>
    <row r="2643">
      <c r="A2643" s="14">
        <v>45415.0</v>
      </c>
      <c r="B2643" s="15" t="s">
        <v>8801</v>
      </c>
      <c r="C2643" s="17" t="s">
        <v>8802</v>
      </c>
      <c r="D2643" s="16" t="s">
        <v>8803</v>
      </c>
      <c r="E2643" s="16" t="s">
        <v>47</v>
      </c>
      <c r="F2643" s="16" t="s">
        <v>1097</v>
      </c>
      <c r="G2643" s="16" t="s">
        <v>12</v>
      </c>
      <c r="H2643" s="18"/>
    </row>
    <row r="2644">
      <c r="A2644" s="14">
        <v>45415.0</v>
      </c>
      <c r="B2644" s="15" t="s">
        <v>8804</v>
      </c>
      <c r="C2644" s="17" t="s">
        <v>8805</v>
      </c>
      <c r="D2644" s="16" t="s">
        <v>4541</v>
      </c>
      <c r="E2644" s="16" t="s">
        <v>5075</v>
      </c>
      <c r="F2644" s="16" t="s">
        <v>1296</v>
      </c>
      <c r="G2644" s="16" t="s">
        <v>12</v>
      </c>
      <c r="H2644" s="18"/>
    </row>
    <row r="2645">
      <c r="A2645" s="14">
        <v>45415.0</v>
      </c>
      <c r="B2645" s="15" t="s">
        <v>8804</v>
      </c>
      <c r="C2645" s="17" t="s">
        <v>8805</v>
      </c>
      <c r="D2645" s="16" t="s">
        <v>4541</v>
      </c>
      <c r="E2645" s="16" t="s">
        <v>338</v>
      </c>
      <c r="F2645" s="16" t="s">
        <v>1296</v>
      </c>
      <c r="G2645" s="16" t="s">
        <v>12</v>
      </c>
      <c r="H2645" s="18"/>
    </row>
    <row r="2646">
      <c r="A2646" s="14">
        <v>45415.0</v>
      </c>
      <c r="B2646" s="15" t="s">
        <v>8804</v>
      </c>
      <c r="C2646" s="17" t="s">
        <v>8805</v>
      </c>
      <c r="D2646" s="16" t="s">
        <v>4541</v>
      </c>
      <c r="E2646" s="16" t="s">
        <v>8806</v>
      </c>
      <c r="F2646" s="16" t="s">
        <v>8807</v>
      </c>
      <c r="G2646" s="16" t="s">
        <v>12</v>
      </c>
      <c r="H2646" s="18"/>
    </row>
    <row r="2647">
      <c r="A2647" s="14">
        <v>45415.0</v>
      </c>
      <c r="B2647" s="15" t="s">
        <v>8808</v>
      </c>
      <c r="C2647" s="24" t="s">
        <v>8809</v>
      </c>
      <c r="D2647" s="16" t="s">
        <v>4811</v>
      </c>
      <c r="E2647" s="16" t="s">
        <v>4032</v>
      </c>
      <c r="F2647" s="16" t="s">
        <v>8810</v>
      </c>
      <c r="G2647" s="16" t="s">
        <v>84</v>
      </c>
      <c r="H2647" s="18"/>
    </row>
    <row r="2648">
      <c r="A2648" s="14">
        <v>45415.0</v>
      </c>
      <c r="B2648" s="15" t="s">
        <v>8808</v>
      </c>
      <c r="C2648" s="24" t="s">
        <v>8809</v>
      </c>
      <c r="D2648" s="16" t="s">
        <v>4811</v>
      </c>
      <c r="E2648" s="16" t="s">
        <v>5532</v>
      </c>
      <c r="F2648" s="16" t="s">
        <v>4934</v>
      </c>
      <c r="G2648" s="16" t="s">
        <v>84</v>
      </c>
      <c r="H2648" s="18"/>
    </row>
    <row r="2649">
      <c r="A2649" s="14">
        <v>45415.0</v>
      </c>
      <c r="B2649" s="15" t="s">
        <v>8811</v>
      </c>
      <c r="C2649" s="17" t="s">
        <v>8812</v>
      </c>
      <c r="D2649" s="16" t="s">
        <v>5898</v>
      </c>
      <c r="E2649" s="18"/>
      <c r="F2649" s="16" t="s">
        <v>6701</v>
      </c>
      <c r="G2649" s="16" t="s">
        <v>12</v>
      </c>
      <c r="H2649" s="16" t="s">
        <v>2226</v>
      </c>
    </row>
    <row r="2650">
      <c r="A2650" s="14">
        <v>45415.0</v>
      </c>
      <c r="B2650" s="15" t="s">
        <v>8811</v>
      </c>
      <c r="C2650" s="17" t="s">
        <v>8812</v>
      </c>
      <c r="D2650" s="16" t="s">
        <v>5898</v>
      </c>
      <c r="E2650" s="16" t="s">
        <v>338</v>
      </c>
      <c r="F2650" s="16" t="s">
        <v>133</v>
      </c>
      <c r="G2650" s="16" t="s">
        <v>12</v>
      </c>
      <c r="H2650" s="18"/>
    </row>
    <row r="2651">
      <c r="A2651" s="14">
        <v>45415.0</v>
      </c>
      <c r="B2651" s="15" t="s">
        <v>8813</v>
      </c>
      <c r="C2651" s="17" t="s">
        <v>8814</v>
      </c>
      <c r="D2651" s="16" t="s">
        <v>6060</v>
      </c>
      <c r="E2651" s="16" t="s">
        <v>338</v>
      </c>
      <c r="F2651" s="16" t="s">
        <v>8815</v>
      </c>
      <c r="G2651" s="16" t="s">
        <v>12</v>
      </c>
      <c r="H2651" s="18"/>
    </row>
    <row r="2652">
      <c r="A2652" s="14">
        <v>45415.0</v>
      </c>
      <c r="B2652" s="15" t="s">
        <v>8813</v>
      </c>
      <c r="C2652" s="17" t="s">
        <v>8814</v>
      </c>
      <c r="D2652" s="16" t="s">
        <v>6060</v>
      </c>
      <c r="E2652" s="16" t="s">
        <v>2494</v>
      </c>
      <c r="F2652" s="16" t="s">
        <v>8815</v>
      </c>
      <c r="G2652" s="16" t="s">
        <v>12</v>
      </c>
      <c r="H2652" s="18"/>
    </row>
    <row r="2653">
      <c r="A2653" s="14">
        <v>45415.0</v>
      </c>
      <c r="B2653" s="15" t="s">
        <v>8816</v>
      </c>
      <c r="C2653" s="17" t="s">
        <v>8817</v>
      </c>
      <c r="D2653" s="16" t="s">
        <v>4179</v>
      </c>
      <c r="E2653" s="16" t="s">
        <v>47</v>
      </c>
      <c r="F2653" s="16" t="s">
        <v>3342</v>
      </c>
      <c r="G2653" s="16" t="s">
        <v>84</v>
      </c>
      <c r="H2653" s="18"/>
    </row>
    <row r="2654">
      <c r="A2654" s="14">
        <v>45415.0</v>
      </c>
      <c r="B2654" s="15" t="s">
        <v>8818</v>
      </c>
      <c r="C2654" s="17" t="s">
        <v>8819</v>
      </c>
      <c r="D2654" s="16" t="s">
        <v>4575</v>
      </c>
      <c r="E2654" s="16" t="s">
        <v>1900</v>
      </c>
      <c r="F2654" s="16" t="s">
        <v>70</v>
      </c>
      <c r="G2654" s="16" t="s">
        <v>12</v>
      </c>
      <c r="H2654" s="18"/>
    </row>
    <row r="2655">
      <c r="A2655" s="14">
        <v>45415.0</v>
      </c>
      <c r="B2655" s="15" t="s">
        <v>8818</v>
      </c>
      <c r="C2655" s="17" t="s">
        <v>8819</v>
      </c>
      <c r="D2655" s="16" t="s">
        <v>4575</v>
      </c>
      <c r="E2655" s="16" t="s">
        <v>8820</v>
      </c>
      <c r="F2655" s="16" t="s">
        <v>70</v>
      </c>
      <c r="G2655" s="16" t="s">
        <v>12</v>
      </c>
      <c r="H2655" s="18"/>
    </row>
    <row r="2656">
      <c r="A2656" s="14">
        <v>45415.0</v>
      </c>
      <c r="B2656" s="15" t="s">
        <v>8821</v>
      </c>
      <c r="C2656" s="17" t="s">
        <v>8822</v>
      </c>
      <c r="D2656" s="16" t="s">
        <v>799</v>
      </c>
      <c r="E2656" s="16" t="s">
        <v>4047</v>
      </c>
      <c r="F2656" s="16" t="s">
        <v>1296</v>
      </c>
      <c r="G2656" s="16" t="s">
        <v>12</v>
      </c>
      <c r="H2656" s="18"/>
    </row>
    <row r="2657">
      <c r="A2657" s="14">
        <v>45415.0</v>
      </c>
      <c r="B2657" s="15" t="s">
        <v>8823</v>
      </c>
      <c r="C2657" s="17" t="s">
        <v>8824</v>
      </c>
      <c r="D2657" s="16" t="s">
        <v>4141</v>
      </c>
      <c r="E2657" s="16" t="s">
        <v>1013</v>
      </c>
      <c r="F2657" s="16" t="s">
        <v>70</v>
      </c>
      <c r="G2657" s="16" t="s">
        <v>12</v>
      </c>
      <c r="H2657" s="18"/>
    </row>
    <row r="2658">
      <c r="A2658" s="14">
        <v>45415.0</v>
      </c>
      <c r="B2658" s="15" t="s">
        <v>8825</v>
      </c>
      <c r="C2658" s="17" t="s">
        <v>8826</v>
      </c>
      <c r="D2658" s="16" t="s">
        <v>5682</v>
      </c>
      <c r="E2658" s="16" t="s">
        <v>47</v>
      </c>
      <c r="F2658" s="16" t="s">
        <v>2701</v>
      </c>
      <c r="G2658" s="16" t="s">
        <v>84</v>
      </c>
      <c r="H2658" s="18"/>
    </row>
    <row r="2659">
      <c r="A2659" s="14">
        <v>45415.0</v>
      </c>
      <c r="B2659" s="15" t="s">
        <v>8825</v>
      </c>
      <c r="C2659" s="17" t="s">
        <v>8826</v>
      </c>
      <c r="D2659" s="16" t="s">
        <v>5682</v>
      </c>
      <c r="E2659" s="16" t="s">
        <v>8827</v>
      </c>
      <c r="F2659" s="16" t="s">
        <v>1185</v>
      </c>
      <c r="G2659" s="16" t="s">
        <v>12</v>
      </c>
      <c r="H2659" s="18"/>
    </row>
    <row r="2660">
      <c r="A2660" s="14">
        <v>45415.0</v>
      </c>
      <c r="B2660" s="15" t="s">
        <v>8828</v>
      </c>
      <c r="C2660" s="17" t="s">
        <v>8829</v>
      </c>
      <c r="D2660" s="21" t="b">
        <v>1</v>
      </c>
      <c r="E2660" s="18"/>
      <c r="F2660" s="16" t="s">
        <v>428</v>
      </c>
      <c r="G2660" s="16" t="s">
        <v>84</v>
      </c>
      <c r="H2660" s="16" t="s">
        <v>46</v>
      </c>
    </row>
    <row r="2661">
      <c r="A2661" s="14">
        <v>45415.0</v>
      </c>
      <c r="B2661" s="15" t="s">
        <v>8828</v>
      </c>
      <c r="C2661" s="17" t="s">
        <v>8829</v>
      </c>
      <c r="D2661" s="21" t="b">
        <v>1</v>
      </c>
      <c r="E2661" s="16" t="s">
        <v>1996</v>
      </c>
      <c r="F2661" s="16" t="s">
        <v>2844</v>
      </c>
      <c r="G2661" s="16" t="s">
        <v>84</v>
      </c>
      <c r="H2661" s="18"/>
    </row>
    <row r="2662">
      <c r="A2662" s="14">
        <v>45416.0</v>
      </c>
      <c r="B2662" s="15" t="s">
        <v>8830</v>
      </c>
      <c r="C2662" s="17" t="s">
        <v>8831</v>
      </c>
      <c r="D2662" s="16" t="s">
        <v>5368</v>
      </c>
      <c r="E2662" s="16" t="s">
        <v>8832</v>
      </c>
      <c r="F2662" s="16" t="s">
        <v>3144</v>
      </c>
      <c r="G2662" s="16" t="s">
        <v>84</v>
      </c>
      <c r="H2662" s="18"/>
    </row>
    <row r="2663">
      <c r="A2663" s="14">
        <v>45416.0</v>
      </c>
      <c r="B2663" s="15" t="s">
        <v>8830</v>
      </c>
      <c r="C2663" s="17" t="s">
        <v>8831</v>
      </c>
      <c r="D2663" s="16" t="s">
        <v>5368</v>
      </c>
      <c r="E2663" s="16" t="s">
        <v>6294</v>
      </c>
      <c r="F2663" s="16" t="s">
        <v>524</v>
      </c>
      <c r="G2663" s="16" t="s">
        <v>12</v>
      </c>
      <c r="H2663" s="18"/>
    </row>
    <row r="2664">
      <c r="A2664" s="14">
        <v>45416.0</v>
      </c>
      <c r="B2664" s="15" t="s">
        <v>8833</v>
      </c>
      <c r="C2664" s="17" t="s">
        <v>8834</v>
      </c>
      <c r="D2664" s="16" t="s">
        <v>4120</v>
      </c>
      <c r="E2664" s="16" t="s">
        <v>8835</v>
      </c>
      <c r="F2664" s="16" t="s">
        <v>3995</v>
      </c>
      <c r="G2664" s="16" t="s">
        <v>12</v>
      </c>
      <c r="H2664" s="18"/>
    </row>
    <row r="2665">
      <c r="A2665" s="14">
        <v>45416.0</v>
      </c>
      <c r="B2665" s="15" t="s">
        <v>8833</v>
      </c>
      <c r="C2665" s="17" t="s">
        <v>8834</v>
      </c>
      <c r="D2665" s="16" t="s">
        <v>4120</v>
      </c>
      <c r="E2665" s="16" t="s">
        <v>8836</v>
      </c>
      <c r="F2665" s="16" t="s">
        <v>386</v>
      </c>
      <c r="G2665" s="16" t="s">
        <v>12</v>
      </c>
      <c r="H2665" s="18"/>
    </row>
    <row r="2666">
      <c r="A2666" s="14">
        <v>45416.0</v>
      </c>
      <c r="B2666" s="15" t="s">
        <v>8833</v>
      </c>
      <c r="C2666" s="17" t="s">
        <v>8834</v>
      </c>
      <c r="D2666" s="16" t="s">
        <v>4120</v>
      </c>
      <c r="E2666" s="16" t="s">
        <v>1766</v>
      </c>
      <c r="F2666" s="16" t="s">
        <v>4428</v>
      </c>
      <c r="G2666" s="16" t="s">
        <v>17</v>
      </c>
      <c r="H2666" s="18"/>
    </row>
    <row r="2667">
      <c r="A2667" s="14">
        <v>45417.0</v>
      </c>
      <c r="B2667" s="15" t="s">
        <v>8837</v>
      </c>
      <c r="C2667" s="17" t="s">
        <v>8838</v>
      </c>
      <c r="D2667" s="16" t="s">
        <v>1911</v>
      </c>
      <c r="E2667" s="16" t="s">
        <v>3114</v>
      </c>
      <c r="F2667" s="16" t="s">
        <v>524</v>
      </c>
      <c r="G2667" s="16" t="s">
        <v>12</v>
      </c>
      <c r="H2667" s="18"/>
    </row>
    <row r="2668">
      <c r="A2668" s="14">
        <v>45417.0</v>
      </c>
      <c r="B2668" s="15" t="s">
        <v>8837</v>
      </c>
      <c r="C2668" s="17" t="s">
        <v>8838</v>
      </c>
      <c r="D2668" s="16" t="s">
        <v>1911</v>
      </c>
      <c r="E2668" s="16" t="s">
        <v>1807</v>
      </c>
      <c r="F2668" s="16" t="s">
        <v>6912</v>
      </c>
      <c r="G2668" s="16" t="s">
        <v>12</v>
      </c>
      <c r="H2668" s="18"/>
    </row>
    <row r="2669">
      <c r="A2669" s="14">
        <v>45417.0</v>
      </c>
      <c r="B2669" s="15" t="s">
        <v>8839</v>
      </c>
      <c r="C2669" s="17" t="s">
        <v>8840</v>
      </c>
      <c r="D2669" s="16" t="s">
        <v>4672</v>
      </c>
      <c r="E2669" s="16" t="s">
        <v>47</v>
      </c>
      <c r="F2669" s="16" t="s">
        <v>2701</v>
      </c>
      <c r="G2669" s="16" t="s">
        <v>84</v>
      </c>
      <c r="H2669" s="18"/>
    </row>
    <row r="2670">
      <c r="A2670" s="14">
        <v>45418.0</v>
      </c>
      <c r="B2670" s="15" t="s">
        <v>8841</v>
      </c>
      <c r="C2670" s="17" t="s">
        <v>8842</v>
      </c>
      <c r="D2670" s="16" t="s">
        <v>4174</v>
      </c>
      <c r="E2670" s="16" t="s">
        <v>279</v>
      </c>
      <c r="F2670" s="16" t="s">
        <v>299</v>
      </c>
      <c r="G2670" s="16" t="s">
        <v>12</v>
      </c>
      <c r="H2670" s="18"/>
    </row>
    <row r="2671">
      <c r="A2671" s="14">
        <v>45418.0</v>
      </c>
      <c r="B2671" s="15" t="s">
        <v>8843</v>
      </c>
      <c r="C2671" s="17" t="s">
        <v>8844</v>
      </c>
      <c r="D2671" s="16" t="s">
        <v>87</v>
      </c>
      <c r="E2671" s="16" t="s">
        <v>8845</v>
      </c>
      <c r="F2671" s="16" t="s">
        <v>4955</v>
      </c>
      <c r="G2671" s="16" t="s">
        <v>12</v>
      </c>
      <c r="H2671" s="18"/>
    </row>
    <row r="2672">
      <c r="A2672" s="14">
        <v>45419.0</v>
      </c>
      <c r="B2672" s="15" t="s">
        <v>8846</v>
      </c>
      <c r="C2672" s="17" t="s">
        <v>8847</v>
      </c>
      <c r="D2672" s="16" t="s">
        <v>1535</v>
      </c>
      <c r="E2672" s="16" t="s">
        <v>8848</v>
      </c>
      <c r="F2672" s="16" t="s">
        <v>8188</v>
      </c>
      <c r="G2672" s="16" t="s">
        <v>12</v>
      </c>
      <c r="H2672" s="18"/>
    </row>
    <row r="2673">
      <c r="A2673" s="14">
        <v>45419.0</v>
      </c>
      <c r="B2673" s="15" t="s">
        <v>8849</v>
      </c>
      <c r="C2673" s="17" t="s">
        <v>8850</v>
      </c>
      <c r="D2673" s="16" t="s">
        <v>5340</v>
      </c>
      <c r="E2673" s="16" t="s">
        <v>8851</v>
      </c>
      <c r="F2673" s="16" t="s">
        <v>63</v>
      </c>
      <c r="G2673" s="16" t="s">
        <v>12</v>
      </c>
      <c r="H2673" s="18"/>
    </row>
    <row r="2674">
      <c r="A2674" s="14">
        <v>45419.0</v>
      </c>
      <c r="B2674" s="15" t="s">
        <v>8849</v>
      </c>
      <c r="C2674" s="17" t="s">
        <v>8850</v>
      </c>
      <c r="D2674" s="16" t="s">
        <v>5340</v>
      </c>
      <c r="E2674" s="16" t="s">
        <v>4318</v>
      </c>
      <c r="F2674" s="16" t="s">
        <v>7091</v>
      </c>
      <c r="G2674" s="16" t="s">
        <v>12</v>
      </c>
      <c r="H2674" s="18"/>
    </row>
    <row r="2675">
      <c r="A2675" s="14">
        <v>45419.0</v>
      </c>
      <c r="B2675" s="15" t="s">
        <v>8852</v>
      </c>
      <c r="C2675" s="17" t="s">
        <v>8853</v>
      </c>
      <c r="D2675" s="16" t="s">
        <v>4075</v>
      </c>
      <c r="E2675" s="16" t="s">
        <v>426</v>
      </c>
      <c r="F2675" s="16" t="s">
        <v>3169</v>
      </c>
      <c r="G2675" s="16" t="s">
        <v>12</v>
      </c>
      <c r="H2675" s="18"/>
    </row>
    <row r="2676">
      <c r="A2676" s="14">
        <v>45419.0</v>
      </c>
      <c r="B2676" s="15" t="s">
        <v>8852</v>
      </c>
      <c r="C2676" s="17" t="s">
        <v>8853</v>
      </c>
      <c r="D2676" s="16" t="s">
        <v>4075</v>
      </c>
      <c r="E2676" s="16" t="s">
        <v>4664</v>
      </c>
      <c r="F2676" s="16" t="s">
        <v>70</v>
      </c>
      <c r="G2676" s="16" t="s">
        <v>12</v>
      </c>
      <c r="H2676" s="18"/>
    </row>
    <row r="2677">
      <c r="A2677" s="14">
        <v>45419.0</v>
      </c>
      <c r="B2677" s="15" t="s">
        <v>8852</v>
      </c>
      <c r="C2677" s="17" t="s">
        <v>8853</v>
      </c>
      <c r="D2677" s="16" t="s">
        <v>4075</v>
      </c>
      <c r="E2677" s="16" t="s">
        <v>2063</v>
      </c>
      <c r="F2677" s="16" t="s">
        <v>478</v>
      </c>
      <c r="G2677" s="16" t="s">
        <v>12</v>
      </c>
      <c r="H2677" s="18"/>
    </row>
    <row r="2678">
      <c r="A2678" s="14">
        <v>45419.0</v>
      </c>
      <c r="B2678" s="15" t="s">
        <v>8854</v>
      </c>
      <c r="C2678" s="17" t="s">
        <v>8855</v>
      </c>
      <c r="D2678" s="16" t="s">
        <v>8856</v>
      </c>
      <c r="E2678" s="16" t="s">
        <v>8857</v>
      </c>
      <c r="F2678" s="16" t="s">
        <v>4318</v>
      </c>
      <c r="G2678" s="16" t="s">
        <v>12</v>
      </c>
      <c r="H2678" s="18"/>
    </row>
    <row r="2679">
      <c r="A2679" s="14">
        <v>45419.0</v>
      </c>
      <c r="B2679" s="15" t="s">
        <v>8858</v>
      </c>
      <c r="C2679" s="17" t="s">
        <v>8859</v>
      </c>
      <c r="D2679" s="16" t="s">
        <v>256</v>
      </c>
      <c r="E2679" s="16" t="s">
        <v>47</v>
      </c>
      <c r="F2679" s="16" t="s">
        <v>1097</v>
      </c>
      <c r="G2679" s="16" t="s">
        <v>12</v>
      </c>
      <c r="H2679" s="18"/>
    </row>
    <row r="2680">
      <c r="A2680" s="14">
        <v>45419.0</v>
      </c>
      <c r="B2680" s="15" t="s">
        <v>8858</v>
      </c>
      <c r="C2680" s="17" t="s">
        <v>8859</v>
      </c>
      <c r="D2680" s="16" t="s">
        <v>256</v>
      </c>
      <c r="E2680" s="16" t="s">
        <v>4096</v>
      </c>
      <c r="F2680" s="16" t="s">
        <v>299</v>
      </c>
      <c r="G2680" s="16" t="s">
        <v>12</v>
      </c>
      <c r="H2680" s="18"/>
    </row>
    <row r="2681">
      <c r="A2681" s="14">
        <v>45419.0</v>
      </c>
      <c r="B2681" s="15" t="s">
        <v>8860</v>
      </c>
      <c r="C2681" s="17" t="s">
        <v>8861</v>
      </c>
      <c r="D2681" s="21" t="b">
        <v>1</v>
      </c>
      <c r="E2681" s="16" t="s">
        <v>44</v>
      </c>
      <c r="F2681" s="16" t="s">
        <v>61</v>
      </c>
      <c r="G2681" s="16" t="s">
        <v>12</v>
      </c>
      <c r="H2681" s="18"/>
    </row>
    <row r="2682">
      <c r="A2682" s="14">
        <v>45419.0</v>
      </c>
      <c r="B2682" s="15" t="s">
        <v>8862</v>
      </c>
      <c r="C2682" s="17" t="s">
        <v>8863</v>
      </c>
      <c r="D2682" s="16" t="s">
        <v>876</v>
      </c>
      <c r="E2682" s="16" t="s">
        <v>47</v>
      </c>
      <c r="F2682" s="16" t="s">
        <v>133</v>
      </c>
      <c r="G2682" s="16" t="s">
        <v>12</v>
      </c>
      <c r="H2682" s="18"/>
    </row>
    <row r="2683">
      <c r="A2683" s="14">
        <v>45419.0</v>
      </c>
      <c r="B2683" s="15" t="s">
        <v>8864</v>
      </c>
      <c r="C2683" s="17" t="s">
        <v>8865</v>
      </c>
      <c r="D2683" s="16" t="s">
        <v>4313</v>
      </c>
      <c r="E2683" s="16" t="s">
        <v>428</v>
      </c>
      <c r="F2683" s="16" t="s">
        <v>457</v>
      </c>
      <c r="G2683" s="16" t="s">
        <v>12</v>
      </c>
      <c r="H2683" s="18"/>
    </row>
    <row r="2684">
      <c r="A2684" s="14">
        <v>45419.0</v>
      </c>
      <c r="B2684" s="15" t="s">
        <v>8864</v>
      </c>
      <c r="C2684" s="17" t="s">
        <v>8865</v>
      </c>
      <c r="D2684" s="16" t="s">
        <v>4313</v>
      </c>
      <c r="E2684" s="18"/>
      <c r="F2684" s="16" t="s">
        <v>5120</v>
      </c>
      <c r="G2684" s="16" t="s">
        <v>12</v>
      </c>
      <c r="H2684" s="16" t="s">
        <v>47</v>
      </c>
    </row>
    <row r="2685">
      <c r="A2685" s="14">
        <v>45419.0</v>
      </c>
      <c r="B2685" s="15" t="s">
        <v>8866</v>
      </c>
      <c r="C2685" s="17" t="s">
        <v>8867</v>
      </c>
      <c r="D2685" s="21" t="b">
        <v>1</v>
      </c>
      <c r="E2685" s="16" t="s">
        <v>8868</v>
      </c>
      <c r="F2685" s="16" t="s">
        <v>4225</v>
      </c>
      <c r="G2685" s="16" t="s">
        <v>12</v>
      </c>
      <c r="H2685" s="18"/>
    </row>
    <row r="2686">
      <c r="A2686" s="14">
        <v>45419.0</v>
      </c>
      <c r="B2686" s="15" t="s">
        <v>8866</v>
      </c>
      <c r="C2686" s="17" t="s">
        <v>8867</v>
      </c>
      <c r="D2686" s="21" t="b">
        <v>1</v>
      </c>
      <c r="E2686" s="16" t="s">
        <v>4224</v>
      </c>
      <c r="F2686" s="16" t="s">
        <v>4225</v>
      </c>
      <c r="G2686" s="16" t="s">
        <v>12</v>
      </c>
      <c r="H2686" s="18"/>
    </row>
    <row r="2687">
      <c r="A2687" s="14">
        <v>45419.0</v>
      </c>
      <c r="B2687" s="15" t="s">
        <v>8869</v>
      </c>
      <c r="C2687" s="17" t="s">
        <v>8870</v>
      </c>
      <c r="D2687" s="16" t="s">
        <v>5011</v>
      </c>
      <c r="E2687" s="16" t="s">
        <v>47</v>
      </c>
      <c r="F2687" s="16" t="s">
        <v>8871</v>
      </c>
      <c r="G2687" s="16" t="s">
        <v>12</v>
      </c>
      <c r="H2687" s="18"/>
    </row>
    <row r="2688">
      <c r="A2688" s="14">
        <v>45419.0</v>
      </c>
      <c r="B2688" s="15" t="s">
        <v>8869</v>
      </c>
      <c r="C2688" s="17" t="s">
        <v>8870</v>
      </c>
      <c r="D2688" s="16" t="s">
        <v>5011</v>
      </c>
      <c r="E2688" s="16" t="s">
        <v>279</v>
      </c>
      <c r="F2688" s="16" t="s">
        <v>299</v>
      </c>
      <c r="G2688" s="16" t="s">
        <v>12</v>
      </c>
      <c r="H2688" s="18"/>
    </row>
    <row r="2689">
      <c r="A2689" s="14">
        <v>45419.0</v>
      </c>
      <c r="B2689" s="15" t="s">
        <v>8872</v>
      </c>
      <c r="C2689" s="17" t="s">
        <v>8873</v>
      </c>
      <c r="D2689" s="16" t="s">
        <v>4390</v>
      </c>
      <c r="E2689" s="16" t="s">
        <v>3015</v>
      </c>
      <c r="F2689" s="16" t="s">
        <v>1097</v>
      </c>
      <c r="G2689" s="16" t="s">
        <v>12</v>
      </c>
      <c r="H2689" s="18"/>
    </row>
    <row r="2690">
      <c r="A2690" s="14">
        <v>45419.0</v>
      </c>
      <c r="B2690" s="15" t="s">
        <v>8874</v>
      </c>
      <c r="C2690" s="17" t="s">
        <v>8875</v>
      </c>
      <c r="D2690" s="16" t="s">
        <v>2452</v>
      </c>
      <c r="E2690" s="16" t="s">
        <v>8876</v>
      </c>
      <c r="F2690" s="16" t="s">
        <v>8877</v>
      </c>
      <c r="G2690" s="16" t="s">
        <v>12</v>
      </c>
      <c r="H2690" s="18"/>
    </row>
    <row r="2691">
      <c r="A2691" s="14">
        <v>45419.0</v>
      </c>
      <c r="B2691" s="15" t="s">
        <v>8878</v>
      </c>
      <c r="C2691" s="17" t="s">
        <v>8879</v>
      </c>
      <c r="D2691" s="16" t="s">
        <v>7427</v>
      </c>
      <c r="E2691" s="16" t="s">
        <v>8880</v>
      </c>
      <c r="F2691" s="16" t="s">
        <v>31</v>
      </c>
      <c r="G2691" s="16" t="s">
        <v>12</v>
      </c>
      <c r="H2691" s="18"/>
    </row>
    <row r="2692">
      <c r="A2692" s="14">
        <v>45419.0</v>
      </c>
      <c r="B2692" s="15" t="s">
        <v>8878</v>
      </c>
      <c r="C2692" s="17" t="s">
        <v>8879</v>
      </c>
      <c r="D2692" s="16" t="s">
        <v>7427</v>
      </c>
      <c r="E2692" s="16" t="s">
        <v>47</v>
      </c>
      <c r="F2692" s="16" t="s">
        <v>133</v>
      </c>
      <c r="G2692" s="16" t="s">
        <v>12</v>
      </c>
      <c r="H2692" s="18"/>
    </row>
    <row r="2693">
      <c r="A2693" s="14">
        <v>45419.0</v>
      </c>
      <c r="B2693" s="15" t="s">
        <v>8881</v>
      </c>
      <c r="C2693" s="17" t="s">
        <v>8882</v>
      </c>
      <c r="D2693" s="16" t="s">
        <v>4454</v>
      </c>
      <c r="E2693" s="16" t="s">
        <v>4096</v>
      </c>
      <c r="F2693" s="16" t="s">
        <v>8505</v>
      </c>
      <c r="G2693" s="16" t="s">
        <v>12</v>
      </c>
      <c r="H2693" s="18"/>
    </row>
    <row r="2694">
      <c r="A2694" s="14">
        <v>45419.0</v>
      </c>
      <c r="B2694" s="15" t="s">
        <v>8883</v>
      </c>
      <c r="C2694" s="17" t="s">
        <v>8884</v>
      </c>
      <c r="D2694" s="16" t="s">
        <v>1587</v>
      </c>
      <c r="E2694" s="16" t="s">
        <v>6890</v>
      </c>
      <c r="F2694" s="16" t="s">
        <v>4934</v>
      </c>
      <c r="G2694" s="16" t="s">
        <v>84</v>
      </c>
      <c r="H2694" s="18"/>
    </row>
    <row r="2695">
      <c r="A2695" s="14">
        <v>45419.0</v>
      </c>
      <c r="B2695" s="15" t="s">
        <v>8885</v>
      </c>
      <c r="C2695" s="17" t="s">
        <v>8886</v>
      </c>
      <c r="D2695" s="16" t="s">
        <v>4541</v>
      </c>
      <c r="E2695" s="16" t="s">
        <v>47</v>
      </c>
      <c r="F2695" s="16" t="s">
        <v>457</v>
      </c>
      <c r="G2695" s="16" t="s">
        <v>84</v>
      </c>
      <c r="H2695" s="18"/>
    </row>
    <row r="2696">
      <c r="A2696" s="14">
        <v>45419.0</v>
      </c>
      <c r="B2696" s="15" t="s">
        <v>8885</v>
      </c>
      <c r="C2696" s="17" t="s">
        <v>8886</v>
      </c>
      <c r="D2696" s="16" t="s">
        <v>4541</v>
      </c>
      <c r="E2696" s="16" t="s">
        <v>46</v>
      </c>
      <c r="F2696" s="16" t="s">
        <v>1233</v>
      </c>
      <c r="G2696" s="16" t="s">
        <v>84</v>
      </c>
      <c r="H2696" s="18"/>
    </row>
    <row r="2697">
      <c r="A2697" s="14">
        <v>45419.0</v>
      </c>
      <c r="B2697" s="15" t="s">
        <v>8887</v>
      </c>
      <c r="C2697" s="17" t="s">
        <v>8888</v>
      </c>
      <c r="D2697" s="16" t="s">
        <v>978</v>
      </c>
      <c r="E2697" s="16" t="s">
        <v>47</v>
      </c>
      <c r="F2697" s="16" t="s">
        <v>67</v>
      </c>
      <c r="G2697" s="16" t="s">
        <v>12</v>
      </c>
      <c r="H2697" s="18"/>
    </row>
    <row r="2698">
      <c r="A2698" s="14">
        <v>45419.0</v>
      </c>
      <c r="B2698" s="15" t="s">
        <v>8887</v>
      </c>
      <c r="C2698" s="17" t="s">
        <v>8888</v>
      </c>
      <c r="D2698" s="16" t="s">
        <v>978</v>
      </c>
      <c r="E2698" s="16" t="s">
        <v>47</v>
      </c>
      <c r="F2698" s="16" t="s">
        <v>4082</v>
      </c>
      <c r="G2698" s="16" t="s">
        <v>12</v>
      </c>
      <c r="H2698" s="18"/>
    </row>
    <row r="2699">
      <c r="A2699" s="14">
        <v>45419.0</v>
      </c>
      <c r="B2699" s="15" t="s">
        <v>8889</v>
      </c>
      <c r="C2699" s="17" t="s">
        <v>8890</v>
      </c>
      <c r="D2699" s="16" t="s">
        <v>4317</v>
      </c>
      <c r="E2699" s="16" t="s">
        <v>6890</v>
      </c>
      <c r="F2699" s="16" t="s">
        <v>8891</v>
      </c>
      <c r="G2699" s="16" t="s">
        <v>12</v>
      </c>
      <c r="H2699" s="18"/>
    </row>
    <row r="2700">
      <c r="A2700" s="14">
        <v>45419.0</v>
      </c>
      <c r="B2700" s="15" t="s">
        <v>8892</v>
      </c>
      <c r="C2700" s="17" t="s">
        <v>8893</v>
      </c>
      <c r="D2700" s="16" t="s">
        <v>5187</v>
      </c>
      <c r="E2700" s="16" t="s">
        <v>44</v>
      </c>
      <c r="F2700" s="16" t="s">
        <v>4680</v>
      </c>
      <c r="G2700" s="16" t="s">
        <v>12</v>
      </c>
      <c r="H2700" s="18"/>
    </row>
    <row r="2701">
      <c r="A2701" s="14">
        <v>45419.0</v>
      </c>
      <c r="B2701" s="15" t="s">
        <v>8892</v>
      </c>
      <c r="C2701" s="17" t="s">
        <v>8893</v>
      </c>
      <c r="D2701" s="16" t="s">
        <v>5187</v>
      </c>
      <c r="E2701" s="16" t="s">
        <v>135</v>
      </c>
      <c r="F2701" s="16" t="s">
        <v>530</v>
      </c>
      <c r="G2701" s="16" t="s">
        <v>12</v>
      </c>
      <c r="H2701" s="18"/>
    </row>
    <row r="2702">
      <c r="A2702" s="14">
        <v>45419.0</v>
      </c>
      <c r="B2702" s="15" t="s">
        <v>8892</v>
      </c>
      <c r="C2702" s="17" t="s">
        <v>8893</v>
      </c>
      <c r="D2702" s="16" t="s">
        <v>5187</v>
      </c>
      <c r="E2702" s="16" t="s">
        <v>4096</v>
      </c>
      <c r="F2702" s="16" t="s">
        <v>299</v>
      </c>
      <c r="G2702" s="16" t="s">
        <v>12</v>
      </c>
      <c r="H2702" s="18"/>
    </row>
    <row r="2703">
      <c r="A2703" s="14">
        <v>45419.0</v>
      </c>
      <c r="B2703" s="15" t="s">
        <v>8894</v>
      </c>
      <c r="C2703" s="17" t="s">
        <v>8895</v>
      </c>
      <c r="D2703" s="16" t="s">
        <v>854</v>
      </c>
      <c r="E2703" s="16" t="s">
        <v>6890</v>
      </c>
      <c r="F2703" s="16" t="s">
        <v>8394</v>
      </c>
      <c r="G2703" s="16" t="s">
        <v>12</v>
      </c>
      <c r="H2703" s="18"/>
    </row>
    <row r="2704">
      <c r="A2704" s="14">
        <v>45419.0</v>
      </c>
      <c r="B2704" s="15" t="s">
        <v>8894</v>
      </c>
      <c r="C2704" s="17" t="s">
        <v>8895</v>
      </c>
      <c r="D2704" s="16" t="s">
        <v>854</v>
      </c>
      <c r="E2704" s="16" t="s">
        <v>279</v>
      </c>
      <c r="F2704" s="16" t="s">
        <v>1360</v>
      </c>
      <c r="G2704" s="16" t="s">
        <v>12</v>
      </c>
      <c r="H2704" s="18"/>
    </row>
    <row r="2705">
      <c r="A2705" s="14">
        <v>45419.0</v>
      </c>
      <c r="B2705" s="15" t="s">
        <v>8896</v>
      </c>
      <c r="C2705" s="17" t="s">
        <v>8897</v>
      </c>
      <c r="D2705" s="16" t="s">
        <v>4541</v>
      </c>
      <c r="E2705" s="16" t="s">
        <v>4096</v>
      </c>
      <c r="F2705" s="16" t="s">
        <v>191</v>
      </c>
      <c r="G2705" s="16" t="s">
        <v>17</v>
      </c>
      <c r="H2705" s="18"/>
    </row>
    <row r="2706">
      <c r="A2706" s="14">
        <v>45419.0</v>
      </c>
      <c r="B2706" s="15" t="s">
        <v>8896</v>
      </c>
      <c r="C2706" s="17" t="s">
        <v>8897</v>
      </c>
      <c r="D2706" s="16" t="s">
        <v>4541</v>
      </c>
      <c r="E2706" s="16" t="s">
        <v>135</v>
      </c>
      <c r="F2706" s="16" t="s">
        <v>530</v>
      </c>
      <c r="G2706" s="16" t="s">
        <v>12</v>
      </c>
      <c r="H2706" s="18"/>
    </row>
    <row r="2707">
      <c r="A2707" s="14">
        <v>45419.0</v>
      </c>
      <c r="B2707" s="15" t="s">
        <v>8898</v>
      </c>
      <c r="C2707" s="17" t="s">
        <v>8899</v>
      </c>
      <c r="D2707" s="16" t="s">
        <v>1508</v>
      </c>
      <c r="E2707" s="16" t="s">
        <v>6890</v>
      </c>
      <c r="F2707" s="16" t="s">
        <v>133</v>
      </c>
      <c r="G2707" s="16" t="s">
        <v>12</v>
      </c>
      <c r="H2707" s="18"/>
    </row>
    <row r="2708">
      <c r="A2708" s="14">
        <v>45419.0</v>
      </c>
      <c r="B2708" s="15" t="s">
        <v>8898</v>
      </c>
      <c r="C2708" s="17" t="s">
        <v>8899</v>
      </c>
      <c r="D2708" s="16" t="s">
        <v>1508</v>
      </c>
      <c r="E2708" s="16" t="s">
        <v>8900</v>
      </c>
      <c r="F2708" s="16" t="s">
        <v>31</v>
      </c>
      <c r="G2708" s="16" t="s">
        <v>12</v>
      </c>
      <c r="H2708" s="18"/>
    </row>
    <row r="2709">
      <c r="A2709" s="14">
        <v>45419.0</v>
      </c>
      <c r="B2709" s="15" t="s">
        <v>8901</v>
      </c>
      <c r="C2709" s="17" t="s">
        <v>8902</v>
      </c>
      <c r="D2709" s="16" t="s">
        <v>5477</v>
      </c>
      <c r="E2709" s="16" t="s">
        <v>47</v>
      </c>
      <c r="F2709" s="16" t="s">
        <v>171</v>
      </c>
      <c r="G2709" s="16" t="s">
        <v>12</v>
      </c>
      <c r="H2709" s="18"/>
    </row>
    <row r="2710">
      <c r="A2710" s="14">
        <v>45419.0</v>
      </c>
      <c r="B2710" s="15" t="s">
        <v>8903</v>
      </c>
      <c r="C2710" s="17" t="s">
        <v>8904</v>
      </c>
      <c r="D2710" s="16" t="s">
        <v>4676</v>
      </c>
      <c r="E2710" s="16" t="s">
        <v>47</v>
      </c>
      <c r="F2710" s="16" t="s">
        <v>3982</v>
      </c>
      <c r="G2710" s="16" t="s">
        <v>12</v>
      </c>
      <c r="H2710" s="18"/>
    </row>
    <row r="2711">
      <c r="A2711" s="14">
        <v>45419.0</v>
      </c>
      <c r="B2711" s="15" t="s">
        <v>8903</v>
      </c>
      <c r="C2711" s="17" t="s">
        <v>8904</v>
      </c>
      <c r="D2711" s="16" t="s">
        <v>4676</v>
      </c>
      <c r="E2711" s="16" t="s">
        <v>338</v>
      </c>
      <c r="F2711" s="16" t="s">
        <v>133</v>
      </c>
      <c r="G2711" s="16" t="s">
        <v>12</v>
      </c>
      <c r="H2711" s="18"/>
    </row>
    <row r="2712">
      <c r="A2712" s="14">
        <v>45419.0</v>
      </c>
      <c r="B2712" s="15" t="s">
        <v>8903</v>
      </c>
      <c r="C2712" s="17" t="s">
        <v>8904</v>
      </c>
      <c r="D2712" s="16" t="s">
        <v>4676</v>
      </c>
      <c r="E2712" s="16" t="s">
        <v>459</v>
      </c>
      <c r="F2712" s="16" t="s">
        <v>386</v>
      </c>
      <c r="G2712" s="16" t="s">
        <v>12</v>
      </c>
      <c r="H2712" s="18"/>
    </row>
    <row r="2713">
      <c r="A2713" s="14">
        <v>45419.0</v>
      </c>
      <c r="B2713" s="15" t="s">
        <v>8905</v>
      </c>
      <c r="C2713" s="17" t="s">
        <v>8906</v>
      </c>
      <c r="D2713" s="16" t="s">
        <v>4120</v>
      </c>
      <c r="E2713" s="16" t="s">
        <v>47</v>
      </c>
      <c r="F2713" s="16" t="s">
        <v>31</v>
      </c>
      <c r="G2713" s="16" t="s">
        <v>12</v>
      </c>
      <c r="H2713" s="18"/>
    </row>
    <row r="2714">
      <c r="A2714" s="14">
        <v>45419.0</v>
      </c>
      <c r="B2714" s="15" t="s">
        <v>8907</v>
      </c>
      <c r="C2714" s="17" t="s">
        <v>8908</v>
      </c>
      <c r="D2714" s="16" t="s">
        <v>4223</v>
      </c>
      <c r="E2714" s="16" t="s">
        <v>5154</v>
      </c>
      <c r="F2714" s="16" t="s">
        <v>5155</v>
      </c>
      <c r="G2714" s="16" t="s">
        <v>12</v>
      </c>
      <c r="H2714" s="18"/>
    </row>
    <row r="2715">
      <c r="A2715" s="14">
        <v>45419.0</v>
      </c>
      <c r="B2715" s="15" t="s">
        <v>8909</v>
      </c>
      <c r="C2715" s="17" t="s">
        <v>8910</v>
      </c>
      <c r="D2715" s="16" t="s">
        <v>5716</v>
      </c>
      <c r="E2715" s="16" t="s">
        <v>47</v>
      </c>
      <c r="F2715" s="16" t="s">
        <v>133</v>
      </c>
      <c r="G2715" s="16" t="s">
        <v>12</v>
      </c>
      <c r="H2715" s="18"/>
    </row>
    <row r="2716">
      <c r="A2716" s="14">
        <v>45420.0</v>
      </c>
      <c r="B2716" s="15" t="s">
        <v>8911</v>
      </c>
      <c r="C2716" s="17" t="s">
        <v>8912</v>
      </c>
      <c r="D2716" s="16" t="s">
        <v>6863</v>
      </c>
      <c r="E2716" s="16" t="s">
        <v>274</v>
      </c>
      <c r="F2716" s="16" t="s">
        <v>1584</v>
      </c>
      <c r="G2716" s="16" t="s">
        <v>12</v>
      </c>
      <c r="H2716" s="18"/>
    </row>
    <row r="2717">
      <c r="A2717" s="14">
        <v>45420.0</v>
      </c>
      <c r="B2717" s="15" t="s">
        <v>8913</v>
      </c>
      <c r="C2717" s="17" t="s">
        <v>8914</v>
      </c>
      <c r="D2717" s="16" t="s">
        <v>4214</v>
      </c>
      <c r="E2717" s="16" t="s">
        <v>8915</v>
      </c>
      <c r="F2717" s="16" t="s">
        <v>4550</v>
      </c>
      <c r="G2717" s="16" t="s">
        <v>12</v>
      </c>
      <c r="H2717" s="18"/>
    </row>
    <row r="2718">
      <c r="A2718" s="14">
        <v>45420.0</v>
      </c>
      <c r="B2718" s="15" t="s">
        <v>8913</v>
      </c>
      <c r="C2718" s="17" t="s">
        <v>8914</v>
      </c>
      <c r="D2718" s="16" t="s">
        <v>4214</v>
      </c>
      <c r="E2718" s="16" t="s">
        <v>8916</v>
      </c>
      <c r="F2718" s="16" t="s">
        <v>3091</v>
      </c>
      <c r="G2718" s="16" t="s">
        <v>12</v>
      </c>
      <c r="H2718" s="18"/>
    </row>
    <row r="2719">
      <c r="A2719" s="14">
        <v>45420.0</v>
      </c>
      <c r="B2719" s="15" t="s">
        <v>8917</v>
      </c>
      <c r="C2719" s="17" t="s">
        <v>8918</v>
      </c>
      <c r="D2719" s="16" t="s">
        <v>5439</v>
      </c>
      <c r="E2719" s="16" t="s">
        <v>8919</v>
      </c>
      <c r="F2719" s="16" t="s">
        <v>2394</v>
      </c>
      <c r="G2719" s="16" t="s">
        <v>12</v>
      </c>
      <c r="H2719" s="18"/>
    </row>
    <row r="2720">
      <c r="A2720" s="14">
        <v>45420.0</v>
      </c>
      <c r="B2720" s="15" t="s">
        <v>8920</v>
      </c>
      <c r="C2720" s="17" t="s">
        <v>8921</v>
      </c>
      <c r="D2720" s="16" t="s">
        <v>1452</v>
      </c>
      <c r="E2720" s="16" t="s">
        <v>47</v>
      </c>
      <c r="F2720" s="16" t="s">
        <v>35</v>
      </c>
      <c r="G2720" s="16" t="s">
        <v>12</v>
      </c>
      <c r="H2720" s="18"/>
    </row>
    <row r="2721">
      <c r="A2721" s="14">
        <v>45420.0</v>
      </c>
      <c r="B2721" s="15" t="s">
        <v>8922</v>
      </c>
      <c r="C2721" s="17" t="s">
        <v>8923</v>
      </c>
      <c r="D2721" s="16" t="s">
        <v>8924</v>
      </c>
      <c r="E2721" s="16" t="s">
        <v>1123</v>
      </c>
      <c r="F2721" s="16" t="s">
        <v>6289</v>
      </c>
      <c r="G2721" s="16" t="s">
        <v>12</v>
      </c>
      <c r="H2721" s="18"/>
    </row>
    <row r="2722">
      <c r="A2722" s="14">
        <v>45420.0</v>
      </c>
      <c r="B2722" s="15" t="s">
        <v>8925</v>
      </c>
      <c r="C2722" s="17" t="s">
        <v>8926</v>
      </c>
      <c r="D2722" s="16" t="s">
        <v>4120</v>
      </c>
      <c r="E2722" s="16" t="s">
        <v>47</v>
      </c>
      <c r="F2722" s="16" t="s">
        <v>4576</v>
      </c>
      <c r="G2722" s="16" t="s">
        <v>12</v>
      </c>
      <c r="H2722" s="18"/>
    </row>
    <row r="2723">
      <c r="A2723" s="14">
        <v>45420.0</v>
      </c>
      <c r="B2723" s="15" t="s">
        <v>8925</v>
      </c>
      <c r="C2723" s="17" t="s">
        <v>8926</v>
      </c>
      <c r="D2723" s="16" t="s">
        <v>4120</v>
      </c>
      <c r="E2723" s="16" t="s">
        <v>8927</v>
      </c>
      <c r="F2723" s="16" t="s">
        <v>2820</v>
      </c>
      <c r="G2723" s="16" t="s">
        <v>12</v>
      </c>
      <c r="H2723" s="18"/>
    </row>
    <row r="2724">
      <c r="A2724" s="14">
        <v>45420.0</v>
      </c>
      <c r="B2724" s="15" t="s">
        <v>8928</v>
      </c>
      <c r="C2724" s="17" t="s">
        <v>8929</v>
      </c>
      <c r="D2724" s="16" t="s">
        <v>4420</v>
      </c>
      <c r="E2724" s="16" t="s">
        <v>47</v>
      </c>
      <c r="F2724" s="16" t="s">
        <v>133</v>
      </c>
      <c r="G2724" s="16" t="s">
        <v>12</v>
      </c>
      <c r="H2724" s="18"/>
    </row>
    <row r="2725">
      <c r="A2725" s="14">
        <v>45420.0</v>
      </c>
      <c r="B2725" s="15" t="s">
        <v>8930</v>
      </c>
      <c r="C2725" s="17" t="s">
        <v>8931</v>
      </c>
      <c r="D2725" s="16" t="s">
        <v>4223</v>
      </c>
      <c r="E2725" s="16" t="s">
        <v>47</v>
      </c>
      <c r="F2725" s="16" t="s">
        <v>8932</v>
      </c>
      <c r="G2725" s="16" t="s">
        <v>12</v>
      </c>
      <c r="H2725" s="18"/>
    </row>
    <row r="2726">
      <c r="A2726" s="14">
        <v>45420.0</v>
      </c>
      <c r="B2726" s="15" t="s">
        <v>8930</v>
      </c>
      <c r="C2726" s="17" t="s">
        <v>8931</v>
      </c>
      <c r="D2726" s="16" t="s">
        <v>4223</v>
      </c>
      <c r="E2726" s="16" t="s">
        <v>3015</v>
      </c>
      <c r="F2726" s="16" t="s">
        <v>2701</v>
      </c>
      <c r="G2726" s="16" t="s">
        <v>84</v>
      </c>
      <c r="H2726" s="18"/>
    </row>
    <row r="2727">
      <c r="A2727" s="14">
        <v>45420.0</v>
      </c>
      <c r="B2727" s="15" t="s">
        <v>8933</v>
      </c>
      <c r="C2727" s="17" t="s">
        <v>8934</v>
      </c>
      <c r="D2727" s="16" t="s">
        <v>4366</v>
      </c>
      <c r="E2727" s="16" t="s">
        <v>465</v>
      </c>
      <c r="F2727" s="16" t="s">
        <v>386</v>
      </c>
      <c r="G2727" s="16" t="s">
        <v>12</v>
      </c>
      <c r="H2727" s="18"/>
    </row>
    <row r="2728">
      <c r="A2728" s="14">
        <v>45420.0</v>
      </c>
      <c r="B2728" s="15" t="s">
        <v>8933</v>
      </c>
      <c r="C2728" s="17" t="s">
        <v>8934</v>
      </c>
      <c r="D2728" s="16" t="s">
        <v>4366</v>
      </c>
      <c r="E2728" s="16" t="s">
        <v>385</v>
      </c>
      <c r="F2728" s="16" t="s">
        <v>5381</v>
      </c>
      <c r="G2728" s="16" t="s">
        <v>12</v>
      </c>
      <c r="H2728" s="18"/>
    </row>
    <row r="2729">
      <c r="A2729" s="14">
        <v>45420.0</v>
      </c>
      <c r="B2729" s="15" t="s">
        <v>8933</v>
      </c>
      <c r="C2729" s="17" t="s">
        <v>8934</v>
      </c>
      <c r="D2729" s="16" t="s">
        <v>4366</v>
      </c>
      <c r="E2729" s="16" t="s">
        <v>7195</v>
      </c>
      <c r="F2729" s="16" t="s">
        <v>1592</v>
      </c>
      <c r="G2729" s="16" t="s">
        <v>12</v>
      </c>
      <c r="H2729" s="18"/>
    </row>
    <row r="2730">
      <c r="A2730" s="14">
        <v>45420.0</v>
      </c>
      <c r="B2730" s="15" t="s">
        <v>8935</v>
      </c>
      <c r="C2730" s="17" t="s">
        <v>8936</v>
      </c>
      <c r="D2730" s="16" t="s">
        <v>8126</v>
      </c>
      <c r="E2730" s="16" t="s">
        <v>8916</v>
      </c>
      <c r="F2730" s="16" t="s">
        <v>3091</v>
      </c>
      <c r="G2730" s="16" t="s">
        <v>12</v>
      </c>
      <c r="H2730" s="18"/>
    </row>
    <row r="2731">
      <c r="A2731" s="14">
        <v>45420.0</v>
      </c>
      <c r="B2731" s="15" t="s">
        <v>8935</v>
      </c>
      <c r="C2731" s="17" t="s">
        <v>8936</v>
      </c>
      <c r="D2731" s="16" t="s">
        <v>8126</v>
      </c>
      <c r="E2731" s="16" t="s">
        <v>2481</v>
      </c>
      <c r="F2731" s="16" t="s">
        <v>70</v>
      </c>
      <c r="G2731" s="16" t="s">
        <v>12</v>
      </c>
      <c r="H2731" s="18"/>
    </row>
    <row r="2732">
      <c r="A2732" s="14">
        <v>45420.0</v>
      </c>
      <c r="B2732" s="15" t="s">
        <v>8937</v>
      </c>
      <c r="C2732" s="17" t="s">
        <v>8938</v>
      </c>
      <c r="D2732" s="16" t="s">
        <v>1910</v>
      </c>
      <c r="E2732" s="16" t="s">
        <v>426</v>
      </c>
      <c r="F2732" s="16" t="s">
        <v>171</v>
      </c>
      <c r="G2732" s="16" t="s">
        <v>12</v>
      </c>
      <c r="H2732" s="18"/>
    </row>
    <row r="2733">
      <c r="A2733" s="14">
        <v>45420.0</v>
      </c>
      <c r="B2733" s="15" t="s">
        <v>8939</v>
      </c>
      <c r="C2733" s="17" t="s">
        <v>8940</v>
      </c>
      <c r="D2733" s="16" t="s">
        <v>1641</v>
      </c>
      <c r="E2733" s="16" t="s">
        <v>8941</v>
      </c>
      <c r="F2733" s="16" t="s">
        <v>4318</v>
      </c>
      <c r="G2733" s="16" t="s">
        <v>12</v>
      </c>
      <c r="H2733" s="18"/>
    </row>
    <row r="2734">
      <c r="A2734" s="14">
        <v>45420.0</v>
      </c>
      <c r="B2734" s="15" t="s">
        <v>8939</v>
      </c>
      <c r="C2734" s="17" t="s">
        <v>8940</v>
      </c>
      <c r="D2734" s="16" t="s">
        <v>1641</v>
      </c>
      <c r="E2734" s="16" t="s">
        <v>8942</v>
      </c>
      <c r="F2734" s="16" t="s">
        <v>4946</v>
      </c>
      <c r="G2734" s="16" t="s">
        <v>12</v>
      </c>
      <c r="H2734" s="18"/>
    </row>
    <row r="2735">
      <c r="A2735" s="14">
        <v>45420.0</v>
      </c>
      <c r="B2735" s="15" t="s">
        <v>8943</v>
      </c>
      <c r="C2735" s="17" t="s">
        <v>8944</v>
      </c>
      <c r="D2735" s="16" t="s">
        <v>1508</v>
      </c>
      <c r="E2735" s="16" t="s">
        <v>8945</v>
      </c>
      <c r="F2735" s="16" t="s">
        <v>8946</v>
      </c>
      <c r="G2735" s="16" t="s">
        <v>12</v>
      </c>
      <c r="H2735" s="18"/>
    </row>
    <row r="2736">
      <c r="A2736" s="14">
        <v>45420.0</v>
      </c>
      <c r="B2736" s="15" t="s">
        <v>8943</v>
      </c>
      <c r="C2736" s="17" t="s">
        <v>8944</v>
      </c>
      <c r="D2736" s="16" t="s">
        <v>1508</v>
      </c>
      <c r="E2736" s="16" t="s">
        <v>8947</v>
      </c>
      <c r="F2736" s="16" t="s">
        <v>457</v>
      </c>
      <c r="G2736" s="16" t="s">
        <v>84</v>
      </c>
      <c r="H2736" s="18"/>
    </row>
    <row r="2737">
      <c r="A2737" s="14">
        <v>45420.0</v>
      </c>
      <c r="B2737" s="15" t="s">
        <v>8948</v>
      </c>
      <c r="C2737" s="17" t="s">
        <v>8949</v>
      </c>
      <c r="D2737" s="16" t="s">
        <v>8950</v>
      </c>
      <c r="E2737" s="16" t="s">
        <v>47</v>
      </c>
      <c r="F2737" s="16" t="s">
        <v>63</v>
      </c>
      <c r="G2737" s="16" t="s">
        <v>12</v>
      </c>
      <c r="H2737" s="18"/>
    </row>
    <row r="2738">
      <c r="A2738" s="14">
        <v>45420.0</v>
      </c>
      <c r="B2738" s="15" t="s">
        <v>8951</v>
      </c>
      <c r="C2738" s="17" t="s">
        <v>8952</v>
      </c>
      <c r="D2738" s="16" t="s">
        <v>1055</v>
      </c>
      <c r="E2738" s="16" t="s">
        <v>4096</v>
      </c>
      <c r="F2738" s="16" t="s">
        <v>299</v>
      </c>
      <c r="G2738" s="16" t="s">
        <v>12</v>
      </c>
      <c r="H2738" s="18"/>
    </row>
    <row r="2739">
      <c r="A2739" s="14">
        <v>45420.0</v>
      </c>
      <c r="B2739" s="15" t="s">
        <v>8953</v>
      </c>
      <c r="C2739" s="17" t="s">
        <v>8954</v>
      </c>
      <c r="D2739" s="16" t="s">
        <v>4541</v>
      </c>
      <c r="E2739" s="16" t="s">
        <v>426</v>
      </c>
      <c r="F2739" s="16" t="s">
        <v>8137</v>
      </c>
      <c r="G2739" s="16" t="s">
        <v>84</v>
      </c>
      <c r="H2739" s="18"/>
    </row>
    <row r="2740">
      <c r="A2740" s="14">
        <v>45420.0</v>
      </c>
      <c r="B2740" s="15" t="s">
        <v>8953</v>
      </c>
      <c r="C2740" s="17" t="s">
        <v>8954</v>
      </c>
      <c r="D2740" s="16" t="s">
        <v>4541</v>
      </c>
      <c r="E2740" s="16" t="s">
        <v>8955</v>
      </c>
      <c r="F2740" s="16" t="s">
        <v>1185</v>
      </c>
      <c r="G2740" s="16" t="s">
        <v>12</v>
      </c>
      <c r="H2740" s="18"/>
    </row>
    <row r="2741">
      <c r="A2741" s="14">
        <v>45420.0</v>
      </c>
      <c r="B2741" s="15" t="s">
        <v>8956</v>
      </c>
      <c r="C2741" s="24" t="s">
        <v>8957</v>
      </c>
      <c r="D2741" s="16" t="s">
        <v>8958</v>
      </c>
      <c r="E2741" s="16" t="s">
        <v>44</v>
      </c>
      <c r="F2741" s="16" t="s">
        <v>8959</v>
      </c>
      <c r="G2741" s="16" t="s">
        <v>12</v>
      </c>
      <c r="H2741" s="18"/>
    </row>
    <row r="2742">
      <c r="A2742" s="14">
        <v>45420.0</v>
      </c>
      <c r="B2742" s="15" t="s">
        <v>8956</v>
      </c>
      <c r="C2742" s="24" t="s">
        <v>8957</v>
      </c>
      <c r="D2742" s="16" t="s">
        <v>4709</v>
      </c>
      <c r="E2742" s="16" t="s">
        <v>44</v>
      </c>
      <c r="F2742" s="16" t="s">
        <v>8959</v>
      </c>
      <c r="G2742" s="16" t="s">
        <v>12</v>
      </c>
      <c r="H2742" s="18"/>
    </row>
    <row r="2743">
      <c r="A2743" s="14">
        <v>45420.0</v>
      </c>
      <c r="B2743" s="15" t="s">
        <v>8956</v>
      </c>
      <c r="C2743" s="24" t="s">
        <v>8957</v>
      </c>
      <c r="D2743" s="16" t="s">
        <v>8960</v>
      </c>
      <c r="E2743" s="16" t="s">
        <v>44</v>
      </c>
      <c r="F2743" s="16" t="s">
        <v>8959</v>
      </c>
      <c r="G2743" s="16" t="s">
        <v>12</v>
      </c>
      <c r="H2743" s="18"/>
    </row>
    <row r="2744">
      <c r="A2744" s="14">
        <v>45420.0</v>
      </c>
      <c r="B2744" s="15" t="s">
        <v>8956</v>
      </c>
      <c r="C2744" s="24" t="s">
        <v>8957</v>
      </c>
      <c r="D2744" s="16" t="s">
        <v>8958</v>
      </c>
      <c r="E2744" s="16" t="s">
        <v>47</v>
      </c>
      <c r="F2744" s="16" t="s">
        <v>134</v>
      </c>
      <c r="G2744" s="16" t="s">
        <v>12</v>
      </c>
      <c r="H2744" s="18"/>
    </row>
    <row r="2745">
      <c r="A2745" s="14">
        <v>45420.0</v>
      </c>
      <c r="B2745" s="15" t="s">
        <v>8956</v>
      </c>
      <c r="C2745" s="24" t="s">
        <v>8957</v>
      </c>
      <c r="D2745" s="16" t="s">
        <v>4709</v>
      </c>
      <c r="E2745" s="16" t="s">
        <v>47</v>
      </c>
      <c r="F2745" s="16" t="s">
        <v>134</v>
      </c>
      <c r="G2745" s="16" t="s">
        <v>12</v>
      </c>
      <c r="H2745" s="18"/>
    </row>
    <row r="2746">
      <c r="A2746" s="14">
        <v>45420.0</v>
      </c>
      <c r="B2746" s="15" t="s">
        <v>8956</v>
      </c>
      <c r="C2746" s="24" t="s">
        <v>8957</v>
      </c>
      <c r="D2746" s="16" t="s">
        <v>8960</v>
      </c>
      <c r="E2746" s="16" t="s">
        <v>47</v>
      </c>
      <c r="F2746" s="16" t="s">
        <v>134</v>
      </c>
      <c r="G2746" s="16" t="s">
        <v>12</v>
      </c>
      <c r="H2746" s="18"/>
    </row>
    <row r="2747">
      <c r="A2747" s="14">
        <v>45420.0</v>
      </c>
      <c r="B2747" s="15" t="s">
        <v>8961</v>
      </c>
      <c r="C2747" s="17" t="s">
        <v>8962</v>
      </c>
      <c r="D2747" s="16" t="s">
        <v>4679</v>
      </c>
      <c r="E2747" s="16" t="s">
        <v>8900</v>
      </c>
      <c r="F2747" s="16" t="s">
        <v>386</v>
      </c>
      <c r="G2747" s="16" t="s">
        <v>84</v>
      </c>
      <c r="H2747" s="18"/>
    </row>
    <row r="2748">
      <c r="A2748" s="14">
        <v>45420.0</v>
      </c>
      <c r="B2748" s="15" t="s">
        <v>8963</v>
      </c>
      <c r="C2748" s="17" t="s">
        <v>8964</v>
      </c>
      <c r="D2748" s="16" t="s">
        <v>4470</v>
      </c>
      <c r="E2748" s="16" t="s">
        <v>141</v>
      </c>
      <c r="F2748" s="16" t="s">
        <v>133</v>
      </c>
      <c r="G2748" s="16" t="s">
        <v>12</v>
      </c>
      <c r="H2748" s="18"/>
    </row>
    <row r="2749">
      <c r="A2749" s="14">
        <v>45420.0</v>
      </c>
      <c r="B2749" s="15" t="s">
        <v>8965</v>
      </c>
      <c r="C2749" s="17" t="s">
        <v>8966</v>
      </c>
      <c r="D2749" s="16" t="s">
        <v>4676</v>
      </c>
      <c r="E2749" s="16" t="s">
        <v>47</v>
      </c>
      <c r="F2749" s="16" t="s">
        <v>6531</v>
      </c>
      <c r="G2749" s="16" t="s">
        <v>12</v>
      </c>
      <c r="H2749" s="18"/>
    </row>
    <row r="2750">
      <c r="A2750" s="14">
        <v>45420.0</v>
      </c>
      <c r="B2750" s="15" t="s">
        <v>8965</v>
      </c>
      <c r="C2750" s="17" t="s">
        <v>8966</v>
      </c>
      <c r="D2750" s="16" t="s">
        <v>4676</v>
      </c>
      <c r="E2750" s="16" t="s">
        <v>279</v>
      </c>
      <c r="F2750" s="16" t="s">
        <v>299</v>
      </c>
      <c r="G2750" s="16" t="s">
        <v>12</v>
      </c>
      <c r="H2750" s="18"/>
    </row>
    <row r="2751">
      <c r="A2751" s="14">
        <v>45420.0</v>
      </c>
      <c r="B2751" s="15" t="s">
        <v>8965</v>
      </c>
      <c r="C2751" s="17" t="s">
        <v>8966</v>
      </c>
      <c r="D2751" s="16" t="s">
        <v>4676</v>
      </c>
      <c r="E2751" s="16" t="s">
        <v>389</v>
      </c>
      <c r="F2751" s="16" t="s">
        <v>8967</v>
      </c>
      <c r="G2751" s="16" t="s">
        <v>12</v>
      </c>
      <c r="H2751" s="18"/>
    </row>
    <row r="2752">
      <c r="A2752" s="14">
        <v>45420.0</v>
      </c>
      <c r="B2752" s="15" t="s">
        <v>8968</v>
      </c>
      <c r="C2752" s="17" t="s">
        <v>8969</v>
      </c>
      <c r="D2752" s="16" t="s">
        <v>4313</v>
      </c>
      <c r="E2752" s="18"/>
      <c r="F2752" s="16" t="s">
        <v>8970</v>
      </c>
      <c r="G2752" s="16" t="s">
        <v>12</v>
      </c>
      <c r="H2752" s="16" t="s">
        <v>141</v>
      </c>
    </row>
    <row r="2753">
      <c r="A2753" s="14">
        <v>45420.0</v>
      </c>
      <c r="B2753" s="15" t="s">
        <v>8968</v>
      </c>
      <c r="C2753" s="17" t="s">
        <v>8969</v>
      </c>
      <c r="D2753" s="16" t="s">
        <v>4313</v>
      </c>
      <c r="E2753" s="16" t="s">
        <v>1377</v>
      </c>
      <c r="F2753" s="16" t="s">
        <v>299</v>
      </c>
      <c r="G2753" s="16" t="s">
        <v>12</v>
      </c>
      <c r="H2753" s="18"/>
    </row>
    <row r="2754">
      <c r="A2754" s="14">
        <v>45420.0</v>
      </c>
      <c r="B2754" s="15" t="s">
        <v>8971</v>
      </c>
      <c r="C2754" s="17" t="s">
        <v>8972</v>
      </c>
      <c r="D2754" s="16" t="s">
        <v>4190</v>
      </c>
      <c r="E2754" s="16" t="s">
        <v>47</v>
      </c>
      <c r="F2754" s="16" t="s">
        <v>3982</v>
      </c>
      <c r="G2754" s="16" t="s">
        <v>12</v>
      </c>
      <c r="H2754" s="18"/>
    </row>
    <row r="2755">
      <c r="A2755" s="14">
        <v>45420.0</v>
      </c>
      <c r="B2755" s="15" t="s">
        <v>8971</v>
      </c>
      <c r="C2755" s="17" t="s">
        <v>8972</v>
      </c>
      <c r="D2755" s="16" t="s">
        <v>4190</v>
      </c>
      <c r="E2755" s="16" t="s">
        <v>4162</v>
      </c>
      <c r="F2755" s="16" t="s">
        <v>133</v>
      </c>
      <c r="G2755" s="16" t="s">
        <v>12</v>
      </c>
      <c r="H2755" s="18"/>
    </row>
    <row r="2756">
      <c r="A2756" s="14">
        <v>45420.0</v>
      </c>
      <c r="B2756" s="15" t="s">
        <v>8973</v>
      </c>
      <c r="C2756" s="17" t="s">
        <v>8974</v>
      </c>
      <c r="D2756" s="16" t="s">
        <v>4756</v>
      </c>
      <c r="E2756" s="16" t="s">
        <v>4979</v>
      </c>
      <c r="F2756" s="16" t="s">
        <v>1592</v>
      </c>
      <c r="G2756" s="16" t="s">
        <v>12</v>
      </c>
      <c r="H2756" s="18"/>
    </row>
    <row r="2757">
      <c r="A2757" s="14">
        <v>45420.0</v>
      </c>
      <c r="B2757" s="15" t="s">
        <v>8973</v>
      </c>
      <c r="C2757" s="17" t="s">
        <v>8974</v>
      </c>
      <c r="D2757" s="16" t="s">
        <v>4756</v>
      </c>
      <c r="E2757" s="16" t="s">
        <v>2554</v>
      </c>
      <c r="F2757" s="16" t="s">
        <v>37</v>
      </c>
      <c r="G2757" s="16" t="s">
        <v>12</v>
      </c>
      <c r="H2757" s="18"/>
    </row>
    <row r="2758">
      <c r="A2758" s="14">
        <v>45420.0</v>
      </c>
      <c r="B2758" s="15" t="s">
        <v>8973</v>
      </c>
      <c r="C2758" s="17" t="s">
        <v>8974</v>
      </c>
      <c r="D2758" s="16" t="s">
        <v>4756</v>
      </c>
      <c r="E2758" s="16" t="s">
        <v>338</v>
      </c>
      <c r="F2758" s="16" t="s">
        <v>133</v>
      </c>
      <c r="G2758" s="16" t="s">
        <v>12</v>
      </c>
      <c r="H2758" s="18"/>
    </row>
    <row r="2759">
      <c r="A2759" s="14">
        <v>45420.0</v>
      </c>
      <c r="B2759" s="15" t="s">
        <v>8975</v>
      </c>
      <c r="C2759" s="17" t="s">
        <v>8976</v>
      </c>
      <c r="D2759" s="16" t="s">
        <v>7336</v>
      </c>
      <c r="E2759" s="16" t="s">
        <v>8977</v>
      </c>
      <c r="F2759" s="16" t="s">
        <v>70</v>
      </c>
      <c r="G2759" s="16" t="s">
        <v>12</v>
      </c>
      <c r="H2759" s="18"/>
    </row>
    <row r="2760">
      <c r="A2760" s="14">
        <v>45420.0</v>
      </c>
      <c r="B2760" s="15" t="s">
        <v>8978</v>
      </c>
      <c r="C2760" s="17" t="s">
        <v>8979</v>
      </c>
      <c r="D2760" s="16" t="s">
        <v>157</v>
      </c>
      <c r="E2760" s="16" t="s">
        <v>47</v>
      </c>
      <c r="F2760" s="16" t="s">
        <v>5155</v>
      </c>
      <c r="G2760" s="16" t="s">
        <v>12</v>
      </c>
      <c r="H2760" s="18"/>
    </row>
    <row r="2761">
      <c r="A2761" s="14">
        <v>45420.0</v>
      </c>
      <c r="B2761" s="15" t="s">
        <v>8978</v>
      </c>
      <c r="C2761" s="17" t="s">
        <v>8979</v>
      </c>
      <c r="D2761" s="16" t="s">
        <v>157</v>
      </c>
      <c r="E2761" s="16" t="s">
        <v>141</v>
      </c>
      <c r="F2761" s="16" t="s">
        <v>4335</v>
      </c>
      <c r="G2761" s="16" t="s">
        <v>12</v>
      </c>
      <c r="H2761" s="18"/>
    </row>
    <row r="2762">
      <c r="A2762" s="14">
        <v>45420.0</v>
      </c>
      <c r="B2762" s="15" t="s">
        <v>8980</v>
      </c>
      <c r="C2762" s="17" t="s">
        <v>8981</v>
      </c>
      <c r="D2762" s="16" t="s">
        <v>8982</v>
      </c>
      <c r="E2762" s="16" t="s">
        <v>47</v>
      </c>
      <c r="F2762" s="16" t="s">
        <v>31</v>
      </c>
      <c r="G2762" s="16" t="s">
        <v>12</v>
      </c>
      <c r="H2762" s="18"/>
    </row>
    <row r="2763">
      <c r="A2763" s="14">
        <v>45420.0</v>
      </c>
      <c r="B2763" s="15" t="s">
        <v>8980</v>
      </c>
      <c r="C2763" s="17" t="s">
        <v>8981</v>
      </c>
      <c r="D2763" s="16" t="s">
        <v>8982</v>
      </c>
      <c r="E2763" s="16" t="s">
        <v>1953</v>
      </c>
      <c r="F2763" s="16" t="s">
        <v>4126</v>
      </c>
      <c r="G2763" s="16" t="s">
        <v>12</v>
      </c>
      <c r="H2763" s="18"/>
    </row>
    <row r="2764">
      <c r="A2764" s="14">
        <v>45420.0</v>
      </c>
      <c r="B2764" s="15" t="s">
        <v>8983</v>
      </c>
      <c r="C2764" s="17" t="s">
        <v>8984</v>
      </c>
      <c r="D2764" s="16" t="s">
        <v>4243</v>
      </c>
      <c r="E2764" s="16" t="s">
        <v>5154</v>
      </c>
      <c r="F2764" s="16" t="s">
        <v>133</v>
      </c>
      <c r="G2764" s="16" t="s">
        <v>12</v>
      </c>
      <c r="H2764" s="18"/>
    </row>
    <row r="2765">
      <c r="A2765" s="14">
        <v>45420.0</v>
      </c>
      <c r="B2765" s="15" t="s">
        <v>8985</v>
      </c>
      <c r="C2765" s="17" t="s">
        <v>8986</v>
      </c>
      <c r="D2765" s="16" t="s">
        <v>848</v>
      </c>
      <c r="E2765" s="16" t="s">
        <v>338</v>
      </c>
      <c r="F2765" s="16" t="s">
        <v>31</v>
      </c>
      <c r="G2765" s="16" t="s">
        <v>12</v>
      </c>
      <c r="H2765" s="18"/>
    </row>
    <row r="2766">
      <c r="A2766" s="14">
        <v>45420.0</v>
      </c>
      <c r="B2766" s="15" t="s">
        <v>8985</v>
      </c>
      <c r="C2766" s="17" t="s">
        <v>8986</v>
      </c>
      <c r="D2766" s="16" t="s">
        <v>848</v>
      </c>
      <c r="E2766" s="16" t="s">
        <v>8324</v>
      </c>
      <c r="F2766" s="16" t="s">
        <v>530</v>
      </c>
      <c r="G2766" s="16" t="s">
        <v>12</v>
      </c>
      <c r="H2766" s="18"/>
    </row>
    <row r="2767">
      <c r="A2767" s="14">
        <v>45420.0</v>
      </c>
      <c r="B2767" s="15" t="s">
        <v>8987</v>
      </c>
      <c r="C2767" s="17" t="s">
        <v>8988</v>
      </c>
      <c r="D2767" s="16" t="s">
        <v>5885</v>
      </c>
      <c r="E2767" s="16" t="s">
        <v>85</v>
      </c>
      <c r="F2767" s="16" t="s">
        <v>133</v>
      </c>
      <c r="G2767" s="16" t="s">
        <v>12</v>
      </c>
      <c r="H2767" s="18"/>
    </row>
    <row r="2768">
      <c r="A2768" s="14">
        <v>45420.0</v>
      </c>
      <c r="B2768" s="15" t="s">
        <v>8989</v>
      </c>
      <c r="C2768" s="17" t="s">
        <v>8990</v>
      </c>
      <c r="D2768" s="16" t="s">
        <v>5011</v>
      </c>
      <c r="E2768" s="16" t="s">
        <v>8991</v>
      </c>
      <c r="F2768" s="16" t="s">
        <v>1296</v>
      </c>
      <c r="G2768" s="16" t="s">
        <v>12</v>
      </c>
      <c r="H2768" s="18"/>
    </row>
    <row r="2769">
      <c r="A2769" s="14">
        <v>45420.0</v>
      </c>
      <c r="B2769" s="15" t="s">
        <v>8992</v>
      </c>
      <c r="C2769" s="17" t="s">
        <v>8993</v>
      </c>
      <c r="D2769" s="16" t="s">
        <v>256</v>
      </c>
      <c r="E2769" s="16" t="s">
        <v>5154</v>
      </c>
      <c r="F2769" s="16" t="s">
        <v>457</v>
      </c>
      <c r="G2769" s="16" t="s">
        <v>84</v>
      </c>
      <c r="H2769" s="18"/>
    </row>
    <row r="2770">
      <c r="A2770" s="14">
        <v>45420.0</v>
      </c>
      <c r="B2770" s="15" t="s">
        <v>8992</v>
      </c>
      <c r="C2770" s="17" t="s">
        <v>8993</v>
      </c>
      <c r="D2770" s="16" t="s">
        <v>256</v>
      </c>
      <c r="E2770" s="16" t="s">
        <v>5154</v>
      </c>
      <c r="F2770" s="16" t="s">
        <v>5155</v>
      </c>
      <c r="G2770" s="16" t="s">
        <v>12</v>
      </c>
      <c r="H2770" s="18"/>
    </row>
    <row r="2771">
      <c r="A2771" s="14">
        <v>45420.0</v>
      </c>
      <c r="B2771" s="15" t="s">
        <v>8994</v>
      </c>
      <c r="C2771" s="17" t="s">
        <v>8995</v>
      </c>
      <c r="D2771" s="16" t="s">
        <v>4228</v>
      </c>
      <c r="E2771" s="16" t="s">
        <v>47</v>
      </c>
      <c r="F2771" s="16" t="s">
        <v>133</v>
      </c>
      <c r="G2771" s="16" t="s">
        <v>12</v>
      </c>
      <c r="H2771" s="18"/>
    </row>
    <row r="2772">
      <c r="A2772" s="14">
        <v>45421.0</v>
      </c>
      <c r="B2772" s="15" t="s">
        <v>8996</v>
      </c>
      <c r="C2772" s="17" t="s">
        <v>8997</v>
      </c>
      <c r="D2772" s="16" t="s">
        <v>5011</v>
      </c>
      <c r="E2772" s="16" t="s">
        <v>7632</v>
      </c>
      <c r="F2772" s="16" t="s">
        <v>63</v>
      </c>
      <c r="G2772" s="16" t="s">
        <v>12</v>
      </c>
      <c r="H2772" s="18"/>
    </row>
    <row r="2773">
      <c r="A2773" s="14">
        <v>45421.0</v>
      </c>
      <c r="B2773" s="15" t="s">
        <v>8998</v>
      </c>
      <c r="C2773" s="17" t="s">
        <v>8999</v>
      </c>
      <c r="D2773" s="16" t="s">
        <v>1465</v>
      </c>
      <c r="E2773" s="16" t="s">
        <v>1780</v>
      </c>
      <c r="F2773" s="16" t="s">
        <v>161</v>
      </c>
      <c r="G2773" s="16" t="s">
        <v>12</v>
      </c>
      <c r="H2773" s="18"/>
    </row>
    <row r="2774">
      <c r="A2774" s="14">
        <v>45421.0</v>
      </c>
      <c r="B2774" s="15" t="s">
        <v>8998</v>
      </c>
      <c r="C2774" s="17" t="s">
        <v>8999</v>
      </c>
      <c r="D2774" s="16" t="s">
        <v>1465</v>
      </c>
      <c r="E2774" s="16" t="s">
        <v>3996</v>
      </c>
      <c r="F2774" s="16" t="s">
        <v>134</v>
      </c>
      <c r="G2774" s="16" t="s">
        <v>12</v>
      </c>
      <c r="H2774" s="18"/>
    </row>
    <row r="2775">
      <c r="A2775" s="14">
        <v>45421.0</v>
      </c>
      <c r="B2775" s="15" t="s">
        <v>9000</v>
      </c>
      <c r="C2775" s="17" t="s">
        <v>9001</v>
      </c>
      <c r="D2775" s="16" t="s">
        <v>9002</v>
      </c>
      <c r="E2775" s="16" t="s">
        <v>9003</v>
      </c>
      <c r="F2775" s="16" t="s">
        <v>4126</v>
      </c>
      <c r="G2775" s="16" t="s">
        <v>12</v>
      </c>
      <c r="H2775" s="18"/>
    </row>
    <row r="2776">
      <c r="A2776" s="14">
        <v>45421.0</v>
      </c>
      <c r="B2776" s="15" t="s">
        <v>9004</v>
      </c>
      <c r="C2776" s="17" t="s">
        <v>9005</v>
      </c>
      <c r="D2776" s="16" t="s">
        <v>8960</v>
      </c>
      <c r="E2776" s="16" t="s">
        <v>4215</v>
      </c>
      <c r="F2776" s="16" t="s">
        <v>1046</v>
      </c>
      <c r="G2776" s="16" t="s">
        <v>12</v>
      </c>
      <c r="H2776" s="18"/>
    </row>
    <row r="2777">
      <c r="A2777" s="14">
        <v>45421.0</v>
      </c>
      <c r="B2777" s="15" t="s">
        <v>9004</v>
      </c>
      <c r="C2777" s="17" t="s">
        <v>9005</v>
      </c>
      <c r="D2777" s="16" t="s">
        <v>8960</v>
      </c>
      <c r="E2777" s="16" t="s">
        <v>47</v>
      </c>
      <c r="F2777" s="16" t="s">
        <v>171</v>
      </c>
      <c r="G2777" s="16" t="s">
        <v>12</v>
      </c>
      <c r="H2777" s="18"/>
    </row>
    <row r="2778">
      <c r="A2778" s="14">
        <v>45421.0</v>
      </c>
      <c r="B2778" s="15" t="s">
        <v>9006</v>
      </c>
      <c r="C2778" s="17" t="s">
        <v>9007</v>
      </c>
      <c r="D2778" s="16" t="s">
        <v>9008</v>
      </c>
      <c r="E2778" s="16" t="s">
        <v>47</v>
      </c>
      <c r="F2778" s="16" t="s">
        <v>63</v>
      </c>
      <c r="G2778" s="16" t="s">
        <v>12</v>
      </c>
      <c r="H2778" s="18"/>
    </row>
    <row r="2779">
      <c r="A2779" s="14">
        <v>45421.0</v>
      </c>
      <c r="B2779" s="15" t="s">
        <v>9006</v>
      </c>
      <c r="C2779" s="17" t="s">
        <v>9007</v>
      </c>
      <c r="D2779" s="16" t="s">
        <v>9008</v>
      </c>
      <c r="E2779" s="16" t="s">
        <v>47</v>
      </c>
      <c r="F2779" s="16" t="s">
        <v>4594</v>
      </c>
      <c r="G2779" s="16" t="s">
        <v>12</v>
      </c>
      <c r="H2779" s="18"/>
    </row>
    <row r="2780">
      <c r="A2780" s="14">
        <v>45421.0</v>
      </c>
      <c r="B2780" s="15" t="s">
        <v>9009</v>
      </c>
      <c r="C2780" s="17" t="s">
        <v>9010</v>
      </c>
      <c r="D2780" s="16" t="s">
        <v>9011</v>
      </c>
      <c r="E2780" s="16" t="s">
        <v>44</v>
      </c>
      <c r="F2780" s="16" t="s">
        <v>4917</v>
      </c>
      <c r="G2780" s="16" t="s">
        <v>12</v>
      </c>
      <c r="H2780" s="18"/>
    </row>
    <row r="2781">
      <c r="A2781" s="14">
        <v>45421.0</v>
      </c>
      <c r="B2781" s="15" t="s">
        <v>9009</v>
      </c>
      <c r="C2781" s="17" t="s">
        <v>9010</v>
      </c>
      <c r="D2781" s="16" t="s">
        <v>9011</v>
      </c>
      <c r="E2781" s="16" t="s">
        <v>47</v>
      </c>
      <c r="F2781" s="16" t="s">
        <v>1097</v>
      </c>
      <c r="G2781" s="16" t="s">
        <v>12</v>
      </c>
      <c r="H2781" s="18"/>
    </row>
    <row r="2782">
      <c r="A2782" s="14">
        <v>45421.0</v>
      </c>
      <c r="B2782" s="15" t="s">
        <v>9012</v>
      </c>
      <c r="C2782" s="17" t="s">
        <v>9013</v>
      </c>
      <c r="D2782" s="16" t="s">
        <v>4546</v>
      </c>
      <c r="E2782" s="16" t="s">
        <v>3015</v>
      </c>
      <c r="F2782" s="16" t="s">
        <v>524</v>
      </c>
      <c r="G2782" s="16" t="s">
        <v>12</v>
      </c>
      <c r="H2782" s="18"/>
    </row>
    <row r="2783">
      <c r="A2783" s="14">
        <v>45421.0</v>
      </c>
      <c r="B2783" s="15" t="s">
        <v>9012</v>
      </c>
      <c r="C2783" s="17" t="s">
        <v>9013</v>
      </c>
      <c r="D2783" s="16" t="s">
        <v>4546</v>
      </c>
      <c r="E2783" s="16" t="s">
        <v>9014</v>
      </c>
      <c r="F2783" s="16" t="s">
        <v>67</v>
      </c>
      <c r="G2783" s="16" t="s">
        <v>12</v>
      </c>
      <c r="H2783" s="18"/>
    </row>
    <row r="2784">
      <c r="A2784" s="14">
        <v>45421.0</v>
      </c>
      <c r="B2784" s="15" t="s">
        <v>9012</v>
      </c>
      <c r="C2784" s="17" t="s">
        <v>9013</v>
      </c>
      <c r="D2784" s="16" t="s">
        <v>4546</v>
      </c>
      <c r="E2784" s="16" t="s">
        <v>46</v>
      </c>
      <c r="F2784" s="16" t="s">
        <v>133</v>
      </c>
      <c r="G2784" s="16" t="s">
        <v>12</v>
      </c>
      <c r="H2784" s="18"/>
    </row>
    <row r="2785">
      <c r="A2785" s="14">
        <v>45421.0</v>
      </c>
      <c r="B2785" s="15" t="s">
        <v>9015</v>
      </c>
      <c r="C2785" s="17" t="s">
        <v>9016</v>
      </c>
      <c r="D2785" s="16" t="s">
        <v>9017</v>
      </c>
      <c r="E2785" s="16" t="s">
        <v>9018</v>
      </c>
      <c r="F2785" s="16" t="s">
        <v>9019</v>
      </c>
      <c r="G2785" s="16" t="s">
        <v>12</v>
      </c>
      <c r="H2785" s="18"/>
    </row>
    <row r="2786">
      <c r="A2786" s="14">
        <v>45421.0</v>
      </c>
      <c r="B2786" s="15" t="s">
        <v>9020</v>
      </c>
      <c r="C2786" s="17" t="s">
        <v>9021</v>
      </c>
      <c r="D2786" s="16" t="s">
        <v>4223</v>
      </c>
      <c r="E2786" s="16" t="s">
        <v>85</v>
      </c>
      <c r="F2786" s="16" t="s">
        <v>2256</v>
      </c>
      <c r="G2786" s="16" t="s">
        <v>12</v>
      </c>
      <c r="H2786" s="18"/>
    </row>
    <row r="2787">
      <c r="A2787" s="14">
        <v>45421.0</v>
      </c>
      <c r="B2787" s="15" t="s">
        <v>9022</v>
      </c>
      <c r="C2787" s="17" t="s">
        <v>9023</v>
      </c>
      <c r="D2787" s="16" t="s">
        <v>64</v>
      </c>
      <c r="E2787" s="16" t="s">
        <v>2481</v>
      </c>
      <c r="F2787" s="16" t="s">
        <v>70</v>
      </c>
      <c r="G2787" s="16" t="s">
        <v>12</v>
      </c>
      <c r="H2787" s="18"/>
    </row>
    <row r="2788">
      <c r="A2788" s="14">
        <v>45421.0</v>
      </c>
      <c r="B2788" s="15" t="s">
        <v>9022</v>
      </c>
      <c r="C2788" s="17" t="s">
        <v>9023</v>
      </c>
      <c r="D2788" s="16" t="s">
        <v>64</v>
      </c>
      <c r="E2788" s="16" t="s">
        <v>85</v>
      </c>
      <c r="F2788" s="16" t="s">
        <v>2718</v>
      </c>
      <c r="G2788" s="16" t="s">
        <v>12</v>
      </c>
      <c r="H2788" s="18"/>
    </row>
    <row r="2789">
      <c r="A2789" s="14">
        <v>45421.0</v>
      </c>
      <c r="B2789" s="15" t="s">
        <v>9024</v>
      </c>
      <c r="C2789" s="17" t="s">
        <v>9025</v>
      </c>
      <c r="D2789" s="16" t="s">
        <v>256</v>
      </c>
      <c r="E2789" s="16" t="s">
        <v>47</v>
      </c>
      <c r="F2789" s="16" t="s">
        <v>4576</v>
      </c>
      <c r="G2789" s="16" t="s">
        <v>12</v>
      </c>
      <c r="H2789" s="18"/>
    </row>
    <row r="2790">
      <c r="A2790" s="14">
        <v>45421.0</v>
      </c>
      <c r="B2790" s="15" t="s">
        <v>9024</v>
      </c>
      <c r="C2790" s="17" t="s">
        <v>9025</v>
      </c>
      <c r="D2790" s="16" t="s">
        <v>256</v>
      </c>
      <c r="E2790" s="16" t="s">
        <v>3015</v>
      </c>
      <c r="F2790" s="16" t="s">
        <v>1097</v>
      </c>
      <c r="G2790" s="16" t="s">
        <v>12</v>
      </c>
      <c r="H2790" s="18"/>
    </row>
    <row r="2791">
      <c r="A2791" s="14">
        <v>45421.0</v>
      </c>
      <c r="B2791" s="15" t="s">
        <v>9024</v>
      </c>
      <c r="C2791" s="17" t="s">
        <v>9025</v>
      </c>
      <c r="D2791" s="16" t="s">
        <v>256</v>
      </c>
      <c r="E2791" s="16" t="s">
        <v>279</v>
      </c>
      <c r="F2791" s="16" t="s">
        <v>299</v>
      </c>
      <c r="G2791" s="16" t="s">
        <v>12</v>
      </c>
      <c r="H2791" s="18"/>
    </row>
    <row r="2792">
      <c r="A2792" s="14">
        <v>45421.0</v>
      </c>
      <c r="B2792" s="15" t="s">
        <v>9026</v>
      </c>
      <c r="C2792" s="17" t="s">
        <v>9027</v>
      </c>
      <c r="D2792" s="16" t="s">
        <v>856</v>
      </c>
      <c r="E2792" s="16" t="s">
        <v>1377</v>
      </c>
      <c r="F2792" s="16" t="s">
        <v>7011</v>
      </c>
      <c r="G2792" s="16" t="s">
        <v>12</v>
      </c>
      <c r="H2792" s="18"/>
    </row>
    <row r="2793">
      <c r="A2793" s="14">
        <v>45421.0</v>
      </c>
      <c r="B2793" s="15" t="s">
        <v>9028</v>
      </c>
      <c r="C2793" s="17" t="s">
        <v>9029</v>
      </c>
      <c r="D2793" s="16" t="s">
        <v>4190</v>
      </c>
      <c r="E2793" s="16" t="s">
        <v>3015</v>
      </c>
      <c r="F2793" s="16" t="s">
        <v>1296</v>
      </c>
      <c r="G2793" s="16" t="s">
        <v>12</v>
      </c>
      <c r="H2793" s="18"/>
    </row>
    <row r="2794">
      <c r="A2794" s="14">
        <v>45421.0</v>
      </c>
      <c r="B2794" s="15" t="s">
        <v>9030</v>
      </c>
      <c r="C2794" s="17" t="s">
        <v>9031</v>
      </c>
      <c r="D2794" s="16" t="s">
        <v>5078</v>
      </c>
      <c r="E2794" s="16" t="s">
        <v>1377</v>
      </c>
      <c r="F2794" s="16" t="s">
        <v>299</v>
      </c>
      <c r="G2794" s="16" t="s">
        <v>12</v>
      </c>
      <c r="H2794" s="18"/>
    </row>
    <row r="2795">
      <c r="A2795" s="14">
        <v>45421.0</v>
      </c>
      <c r="B2795" s="15" t="s">
        <v>9032</v>
      </c>
      <c r="C2795" s="17" t="s">
        <v>9033</v>
      </c>
      <c r="D2795" s="16" t="s">
        <v>5011</v>
      </c>
      <c r="E2795" s="18"/>
      <c r="F2795" s="16" t="s">
        <v>5325</v>
      </c>
      <c r="G2795" s="16" t="s">
        <v>12</v>
      </c>
      <c r="H2795" s="16" t="s">
        <v>2226</v>
      </c>
    </row>
    <row r="2796">
      <c r="A2796" s="14">
        <v>45421.0</v>
      </c>
      <c r="B2796" s="15" t="s">
        <v>9034</v>
      </c>
      <c r="C2796" s="17" t="s">
        <v>9035</v>
      </c>
      <c r="D2796" s="16" t="s">
        <v>4623</v>
      </c>
      <c r="E2796" s="16" t="s">
        <v>47</v>
      </c>
      <c r="F2796" s="16" t="s">
        <v>133</v>
      </c>
      <c r="G2796" s="16" t="s">
        <v>12</v>
      </c>
      <c r="H2796" s="18"/>
    </row>
    <row r="2797">
      <c r="A2797" s="14">
        <v>45421.0</v>
      </c>
      <c r="B2797" s="15" t="s">
        <v>9036</v>
      </c>
      <c r="C2797" s="17" t="s">
        <v>9037</v>
      </c>
      <c r="D2797" s="16" t="s">
        <v>5300</v>
      </c>
      <c r="E2797" s="16" t="s">
        <v>47</v>
      </c>
      <c r="F2797" s="16" t="s">
        <v>457</v>
      </c>
      <c r="G2797" s="16" t="s">
        <v>84</v>
      </c>
      <c r="H2797" s="18"/>
    </row>
    <row r="2798">
      <c r="A2798" s="14">
        <v>45421.0</v>
      </c>
      <c r="B2798" s="15" t="s">
        <v>9038</v>
      </c>
      <c r="C2798" s="17" t="s">
        <v>9039</v>
      </c>
      <c r="D2798" s="16" t="s">
        <v>4762</v>
      </c>
      <c r="E2798" s="16" t="s">
        <v>9040</v>
      </c>
      <c r="F2798" s="16" t="s">
        <v>457</v>
      </c>
      <c r="G2798" s="16" t="s">
        <v>12</v>
      </c>
      <c r="H2798" s="18"/>
    </row>
    <row r="2799">
      <c r="A2799" s="14">
        <v>45421.0</v>
      </c>
      <c r="B2799" s="15" t="s">
        <v>9041</v>
      </c>
      <c r="C2799" s="17" t="s">
        <v>9042</v>
      </c>
      <c r="D2799" s="16" t="s">
        <v>7604</v>
      </c>
      <c r="E2799" s="16" t="s">
        <v>9043</v>
      </c>
      <c r="F2799" s="16" t="s">
        <v>164</v>
      </c>
      <c r="G2799" s="16" t="s">
        <v>12</v>
      </c>
      <c r="H2799" s="18"/>
    </row>
    <row r="2800">
      <c r="A2800" s="14">
        <v>45421.0</v>
      </c>
      <c r="B2800" s="15" t="s">
        <v>9041</v>
      </c>
      <c r="C2800" s="17" t="s">
        <v>9042</v>
      </c>
      <c r="D2800" s="16" t="s">
        <v>7604</v>
      </c>
      <c r="E2800" s="16" t="s">
        <v>8036</v>
      </c>
      <c r="F2800" s="16" t="s">
        <v>9044</v>
      </c>
      <c r="G2800" s="16" t="s">
        <v>12</v>
      </c>
      <c r="H2800" s="18"/>
    </row>
    <row r="2801">
      <c r="A2801" s="14">
        <v>45421.0</v>
      </c>
      <c r="B2801" s="15" t="s">
        <v>9045</v>
      </c>
      <c r="C2801" s="17" t="s">
        <v>9046</v>
      </c>
      <c r="D2801" s="16" t="s">
        <v>778</v>
      </c>
      <c r="E2801" s="16" t="s">
        <v>1889</v>
      </c>
      <c r="F2801" s="16" t="s">
        <v>356</v>
      </c>
      <c r="G2801" s="16" t="s">
        <v>12</v>
      </c>
      <c r="H2801" s="18"/>
    </row>
    <row r="2802">
      <c r="A2802" s="14">
        <v>45421.0</v>
      </c>
      <c r="B2802" s="15" t="s">
        <v>9047</v>
      </c>
      <c r="C2802" s="17" t="s">
        <v>9048</v>
      </c>
      <c r="D2802" s="16" t="s">
        <v>1055</v>
      </c>
      <c r="E2802" s="16" t="s">
        <v>468</v>
      </c>
      <c r="F2802" s="16" t="s">
        <v>4001</v>
      </c>
      <c r="G2802" s="16" t="s">
        <v>12</v>
      </c>
      <c r="H2802" s="18"/>
    </row>
    <row r="2803">
      <c r="A2803" s="14">
        <v>45421.0</v>
      </c>
      <c r="B2803" s="15" t="s">
        <v>9047</v>
      </c>
      <c r="C2803" s="17" t="s">
        <v>9048</v>
      </c>
      <c r="D2803" s="16" t="s">
        <v>1055</v>
      </c>
      <c r="E2803" s="16" t="s">
        <v>9049</v>
      </c>
      <c r="F2803" s="16" t="s">
        <v>9050</v>
      </c>
      <c r="G2803" s="16" t="s">
        <v>17</v>
      </c>
      <c r="H2803" s="18"/>
    </row>
    <row r="2804">
      <c r="A2804" s="14">
        <v>45421.0</v>
      </c>
      <c r="B2804" s="15" t="s">
        <v>9051</v>
      </c>
      <c r="C2804" s="17" t="s">
        <v>9052</v>
      </c>
      <c r="D2804" s="16" t="s">
        <v>6135</v>
      </c>
      <c r="E2804" s="16" t="s">
        <v>47</v>
      </c>
      <c r="F2804" s="16" t="s">
        <v>133</v>
      </c>
      <c r="G2804" s="16" t="s">
        <v>12</v>
      </c>
      <c r="H2804" s="18"/>
    </row>
    <row r="2805">
      <c r="A2805" s="14">
        <v>45421.0</v>
      </c>
      <c r="B2805" s="15" t="s">
        <v>9053</v>
      </c>
      <c r="C2805" s="17" t="s">
        <v>9054</v>
      </c>
      <c r="D2805" s="16" t="s">
        <v>4190</v>
      </c>
      <c r="E2805" s="16" t="s">
        <v>4996</v>
      </c>
      <c r="F2805" s="16" t="s">
        <v>6002</v>
      </c>
      <c r="G2805" s="16" t="s">
        <v>12</v>
      </c>
      <c r="H2805" s="18"/>
    </row>
    <row r="2806">
      <c r="A2806" s="14">
        <v>45421.0</v>
      </c>
      <c r="B2806" s="15" t="s">
        <v>9055</v>
      </c>
      <c r="C2806" s="17" t="s">
        <v>9056</v>
      </c>
      <c r="D2806" s="16" t="s">
        <v>5340</v>
      </c>
      <c r="E2806" s="16" t="s">
        <v>47</v>
      </c>
      <c r="F2806" s="16" t="s">
        <v>4576</v>
      </c>
      <c r="G2806" s="16" t="s">
        <v>12</v>
      </c>
      <c r="H2806" s="18"/>
    </row>
    <row r="2807">
      <c r="A2807" s="14">
        <v>45421.0</v>
      </c>
      <c r="B2807" s="15" t="s">
        <v>9057</v>
      </c>
      <c r="C2807" s="17" t="s">
        <v>9058</v>
      </c>
      <c r="D2807" s="16" t="s">
        <v>4862</v>
      </c>
      <c r="E2807" s="16" t="s">
        <v>47</v>
      </c>
      <c r="F2807" s="16" t="s">
        <v>133</v>
      </c>
      <c r="G2807" s="16" t="s">
        <v>12</v>
      </c>
      <c r="H2807" s="18"/>
    </row>
    <row r="2808">
      <c r="A2808" s="14">
        <v>45421.0</v>
      </c>
      <c r="B2808" s="15" t="s">
        <v>9059</v>
      </c>
      <c r="C2808" s="17" t="s">
        <v>9060</v>
      </c>
      <c r="D2808" s="16" t="s">
        <v>770</v>
      </c>
      <c r="E2808" s="16" t="s">
        <v>9061</v>
      </c>
      <c r="F2808" s="16" t="s">
        <v>133</v>
      </c>
      <c r="G2808" s="16" t="s">
        <v>12</v>
      </c>
      <c r="H2808" s="18"/>
    </row>
    <row r="2809">
      <c r="A2809" s="14">
        <v>45421.0</v>
      </c>
      <c r="B2809" s="15" t="s">
        <v>9062</v>
      </c>
      <c r="C2809" s="17" t="s">
        <v>9063</v>
      </c>
      <c r="D2809" s="16" t="s">
        <v>4395</v>
      </c>
      <c r="E2809" s="16" t="s">
        <v>141</v>
      </c>
      <c r="F2809" s="16" t="s">
        <v>1185</v>
      </c>
      <c r="G2809" s="16" t="s">
        <v>12</v>
      </c>
      <c r="H2809" s="18"/>
    </row>
    <row r="2810">
      <c r="A2810" s="14">
        <v>45421.0</v>
      </c>
      <c r="B2810" s="15" t="s">
        <v>9064</v>
      </c>
      <c r="C2810" s="17" t="s">
        <v>9065</v>
      </c>
      <c r="D2810" s="16" t="s">
        <v>1641</v>
      </c>
      <c r="E2810" s="16" t="s">
        <v>47</v>
      </c>
      <c r="F2810" s="16" t="s">
        <v>6712</v>
      </c>
      <c r="G2810" s="16" t="s">
        <v>12</v>
      </c>
      <c r="H2810" s="18"/>
    </row>
    <row r="2811">
      <c r="A2811" s="14">
        <v>45421.0</v>
      </c>
      <c r="B2811" s="15" t="s">
        <v>9064</v>
      </c>
      <c r="C2811" s="17" t="s">
        <v>9065</v>
      </c>
      <c r="D2811" s="16" t="s">
        <v>1641</v>
      </c>
      <c r="E2811" s="16" t="s">
        <v>46</v>
      </c>
      <c r="F2811" s="16" t="s">
        <v>3982</v>
      </c>
      <c r="G2811" s="16" t="s">
        <v>12</v>
      </c>
      <c r="H2811" s="18"/>
    </row>
    <row r="2812">
      <c r="A2812" s="14">
        <v>45421.0</v>
      </c>
      <c r="B2812" s="15" t="s">
        <v>9066</v>
      </c>
      <c r="C2812" s="17" t="s">
        <v>9067</v>
      </c>
      <c r="D2812" s="16" t="s">
        <v>1591</v>
      </c>
      <c r="E2812" s="16" t="s">
        <v>47</v>
      </c>
      <c r="F2812" s="16" t="s">
        <v>3982</v>
      </c>
      <c r="G2812" s="16" t="s">
        <v>12</v>
      </c>
      <c r="H2812" s="18"/>
    </row>
    <row r="2813">
      <c r="A2813" s="14">
        <v>45421.0</v>
      </c>
      <c r="B2813" s="15" t="s">
        <v>9066</v>
      </c>
      <c r="C2813" s="17" t="s">
        <v>9067</v>
      </c>
      <c r="D2813" s="16" t="s">
        <v>1591</v>
      </c>
      <c r="E2813" s="16" t="s">
        <v>141</v>
      </c>
      <c r="F2813" s="16" t="s">
        <v>9068</v>
      </c>
      <c r="G2813" s="16" t="s">
        <v>12</v>
      </c>
      <c r="H2813" s="18"/>
    </row>
    <row r="2814">
      <c r="A2814" s="14">
        <v>45421.0</v>
      </c>
      <c r="B2814" s="15" t="s">
        <v>9069</v>
      </c>
      <c r="C2814" s="17" t="s">
        <v>9070</v>
      </c>
      <c r="D2814" s="16" t="s">
        <v>9071</v>
      </c>
      <c r="E2814" s="16" t="s">
        <v>959</v>
      </c>
      <c r="F2814" s="16" t="s">
        <v>300</v>
      </c>
      <c r="G2814" s="16" t="s">
        <v>12</v>
      </c>
      <c r="H2814" s="18"/>
    </row>
    <row r="2815">
      <c r="A2815" s="14">
        <v>45421.0</v>
      </c>
      <c r="B2815" s="15" t="s">
        <v>9072</v>
      </c>
      <c r="C2815" s="17" t="s">
        <v>9073</v>
      </c>
      <c r="D2815" s="16" t="s">
        <v>4268</v>
      </c>
      <c r="E2815" s="16" t="s">
        <v>47</v>
      </c>
      <c r="F2815" s="16" t="s">
        <v>133</v>
      </c>
      <c r="G2815" s="16" t="s">
        <v>12</v>
      </c>
      <c r="H2815" s="18"/>
    </row>
    <row r="2816">
      <c r="A2816" s="14">
        <v>45421.0</v>
      </c>
      <c r="B2816" s="15" t="s">
        <v>9072</v>
      </c>
      <c r="C2816" s="17" t="s">
        <v>9073</v>
      </c>
      <c r="D2816" s="16" t="s">
        <v>4268</v>
      </c>
      <c r="E2816" s="16" t="s">
        <v>1914</v>
      </c>
      <c r="F2816" s="16" t="s">
        <v>31</v>
      </c>
      <c r="G2816" s="16" t="s">
        <v>12</v>
      </c>
      <c r="H2816" s="18"/>
    </row>
    <row r="2817">
      <c r="A2817" s="14">
        <v>45421.0</v>
      </c>
      <c r="B2817" s="15" t="s">
        <v>9072</v>
      </c>
      <c r="C2817" s="17" t="s">
        <v>9073</v>
      </c>
      <c r="D2817" s="16" t="s">
        <v>4268</v>
      </c>
      <c r="E2817" s="16" t="s">
        <v>9074</v>
      </c>
      <c r="F2817" s="16" t="s">
        <v>2739</v>
      </c>
      <c r="G2817" s="16" t="s">
        <v>12</v>
      </c>
      <c r="H2817" s="18"/>
    </row>
    <row r="2818">
      <c r="A2818" s="14">
        <v>45421.0</v>
      </c>
      <c r="B2818" s="15" t="s">
        <v>9075</v>
      </c>
      <c r="C2818" s="17" t="s">
        <v>9076</v>
      </c>
      <c r="D2818" s="16" t="s">
        <v>5948</v>
      </c>
      <c r="E2818" s="16" t="s">
        <v>47</v>
      </c>
      <c r="F2818" s="16" t="s">
        <v>133</v>
      </c>
      <c r="G2818" s="16" t="s">
        <v>12</v>
      </c>
      <c r="H2818" s="18"/>
    </row>
    <row r="2819">
      <c r="A2819" s="14">
        <v>45421.0</v>
      </c>
      <c r="B2819" s="15" t="s">
        <v>9075</v>
      </c>
      <c r="C2819" s="17" t="s">
        <v>9076</v>
      </c>
      <c r="D2819" s="16" t="s">
        <v>5948</v>
      </c>
      <c r="E2819" s="16" t="s">
        <v>587</v>
      </c>
      <c r="F2819" s="16" t="s">
        <v>171</v>
      </c>
      <c r="G2819" s="16" t="s">
        <v>12</v>
      </c>
      <c r="H2819" s="18"/>
    </row>
    <row r="2820">
      <c r="A2820" s="14">
        <v>45421.0</v>
      </c>
      <c r="B2820" s="15" t="s">
        <v>9077</v>
      </c>
      <c r="C2820" s="17" t="s">
        <v>9078</v>
      </c>
      <c r="D2820" s="16" t="s">
        <v>4137</v>
      </c>
      <c r="E2820" s="16" t="s">
        <v>47</v>
      </c>
      <c r="F2820" s="16" t="s">
        <v>133</v>
      </c>
      <c r="G2820" s="16" t="s">
        <v>12</v>
      </c>
      <c r="H2820" s="18"/>
    </row>
    <row r="2821">
      <c r="A2821" s="14">
        <v>45421.0</v>
      </c>
      <c r="B2821" s="15" t="s">
        <v>9077</v>
      </c>
      <c r="C2821" s="17" t="s">
        <v>9078</v>
      </c>
      <c r="D2821" s="16" t="s">
        <v>4137</v>
      </c>
      <c r="E2821" s="16" t="s">
        <v>46</v>
      </c>
      <c r="F2821" s="16" t="s">
        <v>3982</v>
      </c>
      <c r="G2821" s="16" t="s">
        <v>12</v>
      </c>
      <c r="H2821" s="18"/>
    </row>
    <row r="2822">
      <c r="A2822" s="14">
        <v>45421.0</v>
      </c>
      <c r="B2822" s="15" t="s">
        <v>9077</v>
      </c>
      <c r="C2822" s="17" t="s">
        <v>9078</v>
      </c>
      <c r="D2822" s="16" t="s">
        <v>4137</v>
      </c>
      <c r="E2822" s="16" t="s">
        <v>9079</v>
      </c>
      <c r="F2822" s="16" t="s">
        <v>457</v>
      </c>
      <c r="G2822" s="16" t="s">
        <v>12</v>
      </c>
      <c r="H2822" s="18"/>
    </row>
    <row r="2823">
      <c r="A2823" s="14">
        <v>45421.0</v>
      </c>
      <c r="B2823" s="15" t="s">
        <v>9080</v>
      </c>
      <c r="C2823" s="17" t="s">
        <v>9081</v>
      </c>
      <c r="D2823" s="16" t="s">
        <v>5193</v>
      </c>
      <c r="E2823" s="16" t="s">
        <v>47</v>
      </c>
      <c r="F2823" s="16" t="s">
        <v>133</v>
      </c>
      <c r="G2823" s="16" t="s">
        <v>12</v>
      </c>
      <c r="H2823" s="18"/>
    </row>
    <row r="2824">
      <c r="A2824" s="14">
        <v>45422.0</v>
      </c>
      <c r="B2824" s="15" t="s">
        <v>9082</v>
      </c>
      <c r="C2824" s="17" t="s">
        <v>9083</v>
      </c>
      <c r="D2824" s="16" t="s">
        <v>770</v>
      </c>
      <c r="E2824" s="16" t="s">
        <v>47</v>
      </c>
      <c r="F2824" s="16" t="s">
        <v>31</v>
      </c>
      <c r="G2824" s="16" t="s">
        <v>12</v>
      </c>
      <c r="H2824" s="18"/>
    </row>
    <row r="2825">
      <c r="A2825" s="14">
        <v>45422.0</v>
      </c>
      <c r="B2825" s="15" t="s">
        <v>9084</v>
      </c>
      <c r="C2825" s="17" t="s">
        <v>9085</v>
      </c>
      <c r="D2825" s="16" t="s">
        <v>4623</v>
      </c>
      <c r="E2825" s="16" t="s">
        <v>47</v>
      </c>
      <c r="F2825" s="16" t="s">
        <v>6443</v>
      </c>
      <c r="G2825" s="16" t="s">
        <v>12</v>
      </c>
      <c r="H2825" s="18"/>
    </row>
    <row r="2826">
      <c r="A2826" s="14">
        <v>45422.0</v>
      </c>
      <c r="B2826" s="15" t="s">
        <v>9086</v>
      </c>
      <c r="C2826" s="17" t="s">
        <v>9087</v>
      </c>
      <c r="D2826" s="16" t="s">
        <v>4958</v>
      </c>
      <c r="E2826" s="16" t="s">
        <v>9088</v>
      </c>
      <c r="F2826" s="16" t="s">
        <v>356</v>
      </c>
      <c r="G2826" s="16" t="s">
        <v>12</v>
      </c>
      <c r="H2826" s="18"/>
    </row>
    <row r="2827">
      <c r="A2827" s="14">
        <v>45422.0</v>
      </c>
      <c r="B2827" s="15" t="s">
        <v>9089</v>
      </c>
      <c r="C2827" s="17" t="s">
        <v>9090</v>
      </c>
      <c r="D2827" s="16" t="s">
        <v>4009</v>
      </c>
      <c r="E2827" s="16" t="s">
        <v>46</v>
      </c>
      <c r="F2827" s="16" t="s">
        <v>35</v>
      </c>
      <c r="G2827" s="16" t="s">
        <v>12</v>
      </c>
      <c r="H2827" s="18"/>
    </row>
    <row r="2828">
      <c r="A2828" s="14">
        <v>45422.0</v>
      </c>
      <c r="B2828" s="15" t="s">
        <v>9091</v>
      </c>
      <c r="C2828" s="17" t="s">
        <v>9092</v>
      </c>
      <c r="D2828" s="16" t="s">
        <v>4268</v>
      </c>
      <c r="E2828" s="16" t="s">
        <v>5037</v>
      </c>
      <c r="F2828" s="16" t="s">
        <v>133</v>
      </c>
      <c r="G2828" s="16" t="s">
        <v>12</v>
      </c>
      <c r="H2828" s="18"/>
    </row>
    <row r="2829">
      <c r="A2829" s="14">
        <v>45422.0</v>
      </c>
      <c r="B2829" s="15" t="s">
        <v>9091</v>
      </c>
      <c r="C2829" s="17" t="s">
        <v>9092</v>
      </c>
      <c r="D2829" s="16" t="s">
        <v>4268</v>
      </c>
      <c r="E2829" s="16" t="s">
        <v>1827</v>
      </c>
      <c r="F2829" s="16" t="s">
        <v>161</v>
      </c>
      <c r="G2829" s="16" t="s">
        <v>12</v>
      </c>
      <c r="H2829" s="18"/>
    </row>
    <row r="2830">
      <c r="A2830" s="14">
        <v>45422.0</v>
      </c>
      <c r="B2830" s="15" t="s">
        <v>9091</v>
      </c>
      <c r="C2830" s="17" t="s">
        <v>9092</v>
      </c>
      <c r="D2830" s="16" t="s">
        <v>4268</v>
      </c>
      <c r="E2830" s="16" t="s">
        <v>8820</v>
      </c>
      <c r="F2830" s="16" t="s">
        <v>105</v>
      </c>
      <c r="G2830" s="16" t="s">
        <v>12</v>
      </c>
      <c r="H2830" s="18"/>
    </row>
    <row r="2831">
      <c r="A2831" s="14">
        <v>45422.0</v>
      </c>
      <c r="B2831" s="15" t="s">
        <v>9093</v>
      </c>
      <c r="C2831" s="17" t="s">
        <v>9094</v>
      </c>
      <c r="D2831" s="16" t="s">
        <v>9008</v>
      </c>
      <c r="E2831" s="16" t="s">
        <v>47</v>
      </c>
      <c r="F2831" s="16" t="s">
        <v>241</v>
      </c>
      <c r="G2831" s="16" t="s">
        <v>12</v>
      </c>
      <c r="H2831" s="18"/>
    </row>
    <row r="2832">
      <c r="A2832" s="14">
        <v>45422.0</v>
      </c>
      <c r="B2832" s="15" t="s">
        <v>9095</v>
      </c>
      <c r="C2832" s="17" t="s">
        <v>9096</v>
      </c>
      <c r="D2832" s="16" t="s">
        <v>9097</v>
      </c>
      <c r="E2832" s="16" t="s">
        <v>426</v>
      </c>
      <c r="F2832" s="16" t="s">
        <v>2394</v>
      </c>
      <c r="G2832" s="16" t="s">
        <v>12</v>
      </c>
      <c r="H2832" s="18"/>
    </row>
    <row r="2833">
      <c r="A2833" s="14">
        <v>45422.0</v>
      </c>
      <c r="B2833" s="15" t="s">
        <v>9095</v>
      </c>
      <c r="C2833" s="17" t="s">
        <v>9096</v>
      </c>
      <c r="D2833" s="16" t="s">
        <v>9097</v>
      </c>
      <c r="E2833" s="16" t="s">
        <v>9098</v>
      </c>
      <c r="F2833" s="16" t="s">
        <v>386</v>
      </c>
      <c r="G2833" s="16" t="s">
        <v>12</v>
      </c>
      <c r="H2833" s="18"/>
    </row>
    <row r="2834">
      <c r="A2834" s="14">
        <v>45422.0</v>
      </c>
      <c r="B2834" s="15" t="s">
        <v>9095</v>
      </c>
      <c r="C2834" s="17" t="s">
        <v>9096</v>
      </c>
      <c r="D2834" s="16" t="s">
        <v>9097</v>
      </c>
      <c r="E2834" s="16" t="s">
        <v>8070</v>
      </c>
      <c r="F2834" s="16" t="s">
        <v>386</v>
      </c>
      <c r="G2834" s="16" t="s">
        <v>12</v>
      </c>
      <c r="H2834" s="18"/>
    </row>
    <row r="2835">
      <c r="A2835" s="14">
        <v>45422.0</v>
      </c>
      <c r="B2835" s="15" t="s">
        <v>9099</v>
      </c>
      <c r="C2835" s="17" t="s">
        <v>9100</v>
      </c>
      <c r="D2835" s="16" t="s">
        <v>6634</v>
      </c>
      <c r="E2835" s="16" t="s">
        <v>4215</v>
      </c>
      <c r="F2835" s="16" t="s">
        <v>1046</v>
      </c>
      <c r="G2835" s="16" t="s">
        <v>12</v>
      </c>
      <c r="H2835" s="18"/>
    </row>
    <row r="2836">
      <c r="A2836" s="14">
        <v>45422.0</v>
      </c>
      <c r="B2836" s="15" t="s">
        <v>9099</v>
      </c>
      <c r="C2836" s="17" t="s">
        <v>9100</v>
      </c>
      <c r="D2836" s="16" t="s">
        <v>6634</v>
      </c>
      <c r="E2836" s="16" t="s">
        <v>2513</v>
      </c>
      <c r="F2836" s="16" t="s">
        <v>1524</v>
      </c>
      <c r="G2836" s="16" t="s">
        <v>12</v>
      </c>
      <c r="H2836" s="18"/>
    </row>
    <row r="2837">
      <c r="A2837" s="14">
        <v>45422.0</v>
      </c>
      <c r="B2837" s="15" t="s">
        <v>9101</v>
      </c>
      <c r="C2837" s="17" t="s">
        <v>9102</v>
      </c>
      <c r="D2837" s="16" t="s">
        <v>6184</v>
      </c>
      <c r="E2837" s="16" t="s">
        <v>47</v>
      </c>
      <c r="F2837" s="16" t="s">
        <v>3982</v>
      </c>
      <c r="G2837" s="16" t="s">
        <v>12</v>
      </c>
      <c r="H2837" s="18"/>
    </row>
    <row r="2838">
      <c r="A2838" s="14">
        <v>45422.0</v>
      </c>
      <c r="B2838" s="15" t="s">
        <v>9101</v>
      </c>
      <c r="C2838" s="17" t="s">
        <v>9102</v>
      </c>
      <c r="D2838" s="16" t="s">
        <v>6184</v>
      </c>
      <c r="E2838" s="16" t="s">
        <v>338</v>
      </c>
      <c r="F2838" s="16" t="s">
        <v>133</v>
      </c>
      <c r="G2838" s="16" t="s">
        <v>12</v>
      </c>
      <c r="H2838" s="18"/>
    </row>
    <row r="2839">
      <c r="A2839" s="14">
        <v>45422.0</v>
      </c>
      <c r="B2839" s="15" t="s">
        <v>9103</v>
      </c>
      <c r="C2839" s="17" t="s">
        <v>9104</v>
      </c>
      <c r="D2839" s="16" t="s">
        <v>778</v>
      </c>
      <c r="E2839" s="16" t="s">
        <v>6890</v>
      </c>
      <c r="F2839" s="16" t="s">
        <v>1296</v>
      </c>
      <c r="G2839" s="16" t="s">
        <v>12</v>
      </c>
      <c r="H2839" s="18"/>
    </row>
    <row r="2840">
      <c r="A2840" s="14">
        <v>45422.0</v>
      </c>
      <c r="B2840" s="15" t="s">
        <v>9105</v>
      </c>
      <c r="C2840" s="17" t="s">
        <v>9106</v>
      </c>
      <c r="D2840" s="16" t="s">
        <v>6184</v>
      </c>
      <c r="E2840" s="16" t="s">
        <v>9107</v>
      </c>
      <c r="F2840" s="16" t="s">
        <v>4240</v>
      </c>
      <c r="G2840" s="16" t="s">
        <v>84</v>
      </c>
      <c r="H2840" s="18"/>
    </row>
    <row r="2841">
      <c r="A2841" s="14">
        <v>45422.0</v>
      </c>
      <c r="B2841" s="15" t="s">
        <v>9108</v>
      </c>
      <c r="C2841" s="17" t="s">
        <v>9109</v>
      </c>
      <c r="D2841" s="16" t="s">
        <v>1614</v>
      </c>
      <c r="E2841" s="16" t="s">
        <v>85</v>
      </c>
      <c r="F2841" s="16" t="s">
        <v>1185</v>
      </c>
      <c r="G2841" s="16" t="s">
        <v>12</v>
      </c>
      <c r="H2841" s="18"/>
    </row>
    <row r="2842">
      <c r="A2842" s="14">
        <v>45422.0</v>
      </c>
      <c r="B2842" s="15" t="s">
        <v>9110</v>
      </c>
      <c r="C2842" s="17" t="s">
        <v>9111</v>
      </c>
      <c r="D2842" s="16" t="s">
        <v>1465</v>
      </c>
      <c r="E2842" s="16" t="s">
        <v>4047</v>
      </c>
      <c r="F2842" s="16" t="s">
        <v>9112</v>
      </c>
      <c r="G2842" s="16" t="s">
        <v>12</v>
      </c>
      <c r="H2842" s="18"/>
    </row>
    <row r="2843">
      <c r="A2843" s="14">
        <v>45422.0</v>
      </c>
      <c r="B2843" s="15" t="s">
        <v>9113</v>
      </c>
      <c r="C2843" s="17" t="s">
        <v>9114</v>
      </c>
      <c r="D2843" s="16" t="s">
        <v>4435</v>
      </c>
      <c r="E2843" s="16" t="s">
        <v>85</v>
      </c>
      <c r="F2843" s="16" t="s">
        <v>5021</v>
      </c>
      <c r="G2843" s="16" t="s">
        <v>12</v>
      </c>
      <c r="H2843" s="18"/>
    </row>
    <row r="2844">
      <c r="A2844" s="14">
        <v>45422.0</v>
      </c>
      <c r="B2844" s="15" t="s">
        <v>9115</v>
      </c>
      <c r="C2844" s="17" t="s">
        <v>9116</v>
      </c>
      <c r="D2844" s="16" t="s">
        <v>2452</v>
      </c>
      <c r="E2844" s="16" t="s">
        <v>47</v>
      </c>
      <c r="F2844" s="16" t="s">
        <v>133</v>
      </c>
      <c r="G2844" s="16" t="s">
        <v>12</v>
      </c>
      <c r="H2844" s="18"/>
    </row>
    <row r="2845">
      <c r="A2845" s="14">
        <v>45422.0</v>
      </c>
      <c r="B2845" s="15" t="s">
        <v>9117</v>
      </c>
      <c r="C2845" s="17" t="s">
        <v>9118</v>
      </c>
      <c r="D2845" s="16" t="s">
        <v>4268</v>
      </c>
      <c r="E2845" s="16" t="s">
        <v>4051</v>
      </c>
      <c r="F2845" s="16" t="s">
        <v>4517</v>
      </c>
      <c r="G2845" s="16" t="s">
        <v>12</v>
      </c>
      <c r="H2845" s="18"/>
    </row>
    <row r="2846">
      <c r="A2846" s="14">
        <v>45422.0</v>
      </c>
      <c r="B2846" s="15" t="s">
        <v>9117</v>
      </c>
      <c r="C2846" s="17" t="s">
        <v>9118</v>
      </c>
      <c r="D2846" s="16" t="s">
        <v>4268</v>
      </c>
      <c r="E2846" s="16" t="s">
        <v>1914</v>
      </c>
      <c r="F2846" s="16" t="s">
        <v>4240</v>
      </c>
      <c r="G2846" s="16" t="s">
        <v>12</v>
      </c>
      <c r="H2846" s="18"/>
    </row>
    <row r="2847">
      <c r="A2847" s="14">
        <v>45422.0</v>
      </c>
      <c r="B2847" s="15" t="s">
        <v>9119</v>
      </c>
      <c r="C2847" s="17" t="s">
        <v>9120</v>
      </c>
      <c r="D2847" s="16" t="s">
        <v>9011</v>
      </c>
      <c r="E2847" s="16" t="s">
        <v>5837</v>
      </c>
      <c r="F2847" s="16" t="s">
        <v>1097</v>
      </c>
      <c r="G2847" s="16" t="s">
        <v>12</v>
      </c>
      <c r="H2847" s="18"/>
    </row>
    <row r="2848">
      <c r="A2848" s="14">
        <v>45422.0</v>
      </c>
      <c r="B2848" s="15" t="s">
        <v>9121</v>
      </c>
      <c r="C2848" s="17" t="s">
        <v>9122</v>
      </c>
      <c r="D2848" s="16" t="s">
        <v>5477</v>
      </c>
      <c r="E2848" s="16" t="s">
        <v>47</v>
      </c>
      <c r="F2848" s="16" t="s">
        <v>6531</v>
      </c>
      <c r="G2848" s="16" t="s">
        <v>12</v>
      </c>
      <c r="H2848" s="18"/>
    </row>
    <row r="2849">
      <c r="A2849" s="14">
        <v>45422.0</v>
      </c>
      <c r="B2849" s="15" t="s">
        <v>9123</v>
      </c>
      <c r="C2849" s="17" t="s">
        <v>9124</v>
      </c>
      <c r="D2849" s="16" t="s">
        <v>3277</v>
      </c>
      <c r="E2849" s="16" t="s">
        <v>5190</v>
      </c>
      <c r="F2849" s="16" t="s">
        <v>133</v>
      </c>
      <c r="G2849" s="16" t="s">
        <v>12</v>
      </c>
      <c r="H2849" s="18"/>
    </row>
    <row r="2850">
      <c r="A2850" s="14">
        <v>45422.0</v>
      </c>
      <c r="B2850" s="15" t="s">
        <v>9125</v>
      </c>
      <c r="C2850" s="17" t="s">
        <v>9126</v>
      </c>
      <c r="D2850" s="16" t="s">
        <v>258</v>
      </c>
      <c r="E2850" s="16" t="s">
        <v>47</v>
      </c>
      <c r="F2850" s="16" t="s">
        <v>3982</v>
      </c>
      <c r="G2850" s="16" t="s">
        <v>12</v>
      </c>
      <c r="H2850" s="18"/>
    </row>
    <row r="2851">
      <c r="A2851" s="14">
        <v>45422.0</v>
      </c>
      <c r="B2851" s="15" t="s">
        <v>9125</v>
      </c>
      <c r="C2851" s="17" t="s">
        <v>9126</v>
      </c>
      <c r="D2851" s="16" t="s">
        <v>258</v>
      </c>
      <c r="E2851" s="16" t="s">
        <v>3015</v>
      </c>
      <c r="F2851" s="16" t="s">
        <v>4517</v>
      </c>
      <c r="G2851" s="16" t="s">
        <v>12</v>
      </c>
      <c r="H2851" s="18"/>
    </row>
    <row r="2852">
      <c r="A2852" s="14">
        <v>45422.0</v>
      </c>
      <c r="B2852" s="15" t="s">
        <v>9127</v>
      </c>
      <c r="C2852" s="17" t="s">
        <v>9128</v>
      </c>
      <c r="D2852" s="16" t="s">
        <v>64</v>
      </c>
      <c r="E2852" s="16" t="s">
        <v>959</v>
      </c>
      <c r="F2852" s="16" t="s">
        <v>300</v>
      </c>
      <c r="G2852" s="16" t="s">
        <v>12</v>
      </c>
      <c r="H2852" s="18"/>
    </row>
    <row r="2853">
      <c r="A2853" s="14">
        <v>45422.0</v>
      </c>
      <c r="B2853" s="15" t="s">
        <v>9129</v>
      </c>
      <c r="C2853" s="17" t="s">
        <v>9130</v>
      </c>
      <c r="D2853" s="16" t="s">
        <v>4210</v>
      </c>
      <c r="E2853" s="16" t="s">
        <v>6627</v>
      </c>
      <c r="F2853" s="16" t="s">
        <v>70</v>
      </c>
      <c r="G2853" s="16" t="s">
        <v>12</v>
      </c>
      <c r="H2853" s="18"/>
    </row>
    <row r="2854">
      <c r="A2854" s="14">
        <v>45422.0</v>
      </c>
      <c r="B2854" s="15" t="s">
        <v>9131</v>
      </c>
      <c r="C2854" s="17" t="s">
        <v>9132</v>
      </c>
      <c r="D2854" s="16" t="s">
        <v>4623</v>
      </c>
      <c r="E2854" s="16" t="s">
        <v>47</v>
      </c>
      <c r="F2854" s="16" t="s">
        <v>6200</v>
      </c>
      <c r="G2854" s="16" t="s">
        <v>12</v>
      </c>
      <c r="H2854" s="18"/>
    </row>
    <row r="2855">
      <c r="A2855" s="14">
        <v>45422.0</v>
      </c>
      <c r="B2855" s="15" t="s">
        <v>9133</v>
      </c>
      <c r="C2855" s="17" t="s">
        <v>9134</v>
      </c>
      <c r="D2855" s="16" t="s">
        <v>4067</v>
      </c>
      <c r="E2855" s="16" t="s">
        <v>47</v>
      </c>
      <c r="F2855" s="16" t="s">
        <v>2701</v>
      </c>
      <c r="G2855" s="16" t="s">
        <v>84</v>
      </c>
      <c r="H2855" s="18"/>
    </row>
    <row r="2856">
      <c r="A2856" s="14">
        <v>45422.0</v>
      </c>
      <c r="B2856" s="15" t="s">
        <v>9133</v>
      </c>
      <c r="C2856" s="17" t="s">
        <v>9134</v>
      </c>
      <c r="D2856" s="16" t="s">
        <v>4067</v>
      </c>
      <c r="E2856" s="16" t="s">
        <v>47</v>
      </c>
      <c r="F2856" s="16" t="s">
        <v>5743</v>
      </c>
      <c r="G2856" s="16" t="s">
        <v>84</v>
      </c>
      <c r="H2856" s="18"/>
    </row>
    <row r="2857">
      <c r="A2857" s="14">
        <v>45422.0</v>
      </c>
      <c r="B2857" s="15" t="s">
        <v>9135</v>
      </c>
      <c r="C2857" s="17" t="s">
        <v>9136</v>
      </c>
      <c r="D2857" s="16" t="s">
        <v>4811</v>
      </c>
      <c r="E2857" s="16" t="s">
        <v>8876</v>
      </c>
      <c r="F2857" s="16" t="s">
        <v>533</v>
      </c>
      <c r="G2857" s="16" t="s">
        <v>84</v>
      </c>
      <c r="H2857" s="18"/>
    </row>
    <row r="2858">
      <c r="A2858" s="14">
        <v>45422.0</v>
      </c>
      <c r="B2858" s="15" t="s">
        <v>9135</v>
      </c>
      <c r="C2858" s="17" t="s">
        <v>9136</v>
      </c>
      <c r="D2858" s="16" t="s">
        <v>4811</v>
      </c>
      <c r="E2858" s="16" t="s">
        <v>9137</v>
      </c>
      <c r="F2858" s="16" t="s">
        <v>378</v>
      </c>
      <c r="G2858" s="16" t="s">
        <v>12</v>
      </c>
      <c r="H2858" s="18"/>
    </row>
    <row r="2859">
      <c r="A2859" s="14">
        <v>45422.0</v>
      </c>
      <c r="B2859" s="15" t="s">
        <v>9138</v>
      </c>
      <c r="C2859" s="17" t="s">
        <v>9139</v>
      </c>
      <c r="D2859" s="16" t="s">
        <v>4120</v>
      </c>
      <c r="E2859" s="16" t="s">
        <v>4415</v>
      </c>
      <c r="F2859" s="16" t="s">
        <v>1296</v>
      </c>
      <c r="G2859" s="16" t="s">
        <v>12</v>
      </c>
      <c r="H2859" s="18"/>
    </row>
    <row r="2860">
      <c r="A2860" s="14">
        <v>45422.0</v>
      </c>
      <c r="B2860" s="15" t="s">
        <v>9140</v>
      </c>
      <c r="C2860" s="17" t="s">
        <v>9141</v>
      </c>
      <c r="D2860" s="16" t="s">
        <v>4546</v>
      </c>
      <c r="E2860" s="16" t="s">
        <v>6890</v>
      </c>
      <c r="F2860" s="16" t="s">
        <v>6372</v>
      </c>
      <c r="G2860" s="16" t="s">
        <v>12</v>
      </c>
      <c r="H2860" s="18"/>
    </row>
    <row r="2861">
      <c r="A2861" s="14">
        <v>45422.0</v>
      </c>
      <c r="B2861" s="15" t="s">
        <v>9142</v>
      </c>
      <c r="C2861" s="17" t="s">
        <v>9143</v>
      </c>
      <c r="D2861" s="16" t="s">
        <v>896</v>
      </c>
      <c r="E2861" s="16" t="s">
        <v>47</v>
      </c>
      <c r="F2861" s="16" t="s">
        <v>133</v>
      </c>
      <c r="G2861" s="16" t="s">
        <v>12</v>
      </c>
      <c r="H2861" s="18"/>
    </row>
    <row r="2862">
      <c r="A2862" s="14">
        <v>45422.0</v>
      </c>
      <c r="B2862" s="15" t="s">
        <v>9144</v>
      </c>
      <c r="C2862" s="17" t="s">
        <v>9145</v>
      </c>
      <c r="D2862" s="16" t="s">
        <v>6236</v>
      </c>
      <c r="E2862" s="16" t="s">
        <v>47</v>
      </c>
      <c r="F2862" s="16" t="s">
        <v>133</v>
      </c>
      <c r="G2862" s="16" t="s">
        <v>12</v>
      </c>
      <c r="H2862" s="18"/>
    </row>
    <row r="2863">
      <c r="A2863" s="14">
        <v>45422.0</v>
      </c>
      <c r="B2863" s="15" t="s">
        <v>9146</v>
      </c>
      <c r="C2863" s="17" t="s">
        <v>9147</v>
      </c>
      <c r="D2863" s="16" t="s">
        <v>1058</v>
      </c>
      <c r="E2863" s="16" t="s">
        <v>47</v>
      </c>
      <c r="F2863" s="16" t="s">
        <v>133</v>
      </c>
      <c r="G2863" s="16" t="s">
        <v>12</v>
      </c>
      <c r="H2863" s="18"/>
    </row>
    <row r="2864">
      <c r="A2864" s="14">
        <v>45422.0</v>
      </c>
      <c r="B2864" s="15" t="s">
        <v>9146</v>
      </c>
      <c r="C2864" s="17" t="s">
        <v>9147</v>
      </c>
      <c r="D2864" s="16" t="s">
        <v>1058</v>
      </c>
      <c r="E2864" s="16" t="s">
        <v>46</v>
      </c>
      <c r="F2864" s="16" t="s">
        <v>63</v>
      </c>
      <c r="G2864" s="16" t="s">
        <v>12</v>
      </c>
      <c r="H2864" s="18"/>
    </row>
    <row r="2865">
      <c r="A2865" s="14">
        <v>45422.0</v>
      </c>
      <c r="B2865" s="15" t="s">
        <v>9148</v>
      </c>
      <c r="C2865" s="17" t="s">
        <v>9149</v>
      </c>
      <c r="D2865" s="16" t="s">
        <v>4438</v>
      </c>
      <c r="E2865" s="16" t="s">
        <v>47</v>
      </c>
      <c r="F2865" s="16" t="s">
        <v>133</v>
      </c>
      <c r="G2865" s="16" t="s">
        <v>12</v>
      </c>
      <c r="H2865" s="18"/>
    </row>
    <row r="2866">
      <c r="A2866" s="14">
        <v>45422.0</v>
      </c>
      <c r="B2866" s="15" t="s">
        <v>9148</v>
      </c>
      <c r="C2866" s="17" t="s">
        <v>9149</v>
      </c>
      <c r="D2866" s="16" t="s">
        <v>4438</v>
      </c>
      <c r="E2866" s="16" t="s">
        <v>338</v>
      </c>
      <c r="F2866" s="16" t="s">
        <v>133</v>
      </c>
      <c r="G2866" s="16" t="s">
        <v>12</v>
      </c>
      <c r="H2866" s="18"/>
    </row>
    <row r="2867">
      <c r="A2867" s="14">
        <v>45422.0</v>
      </c>
      <c r="B2867" s="15" t="s">
        <v>9148</v>
      </c>
      <c r="C2867" s="17" t="s">
        <v>9149</v>
      </c>
      <c r="D2867" s="16" t="s">
        <v>4438</v>
      </c>
      <c r="E2867" s="16" t="s">
        <v>465</v>
      </c>
      <c r="F2867" s="16" t="s">
        <v>386</v>
      </c>
      <c r="G2867" s="16" t="s">
        <v>12</v>
      </c>
      <c r="H2867" s="18"/>
    </row>
    <row r="2868">
      <c r="A2868" s="14">
        <v>45422.0</v>
      </c>
      <c r="B2868" s="15" t="s">
        <v>9150</v>
      </c>
      <c r="C2868" s="17" t="s">
        <v>9151</v>
      </c>
      <c r="D2868" s="16" t="s">
        <v>9152</v>
      </c>
      <c r="E2868" s="16" t="s">
        <v>47</v>
      </c>
      <c r="F2868" s="16" t="s">
        <v>133</v>
      </c>
      <c r="G2868" s="16" t="s">
        <v>12</v>
      </c>
      <c r="H2868" s="18"/>
    </row>
    <row r="2869">
      <c r="A2869" s="14">
        <v>45422.0</v>
      </c>
      <c r="B2869" s="15" t="s">
        <v>9153</v>
      </c>
      <c r="C2869" s="17" t="s">
        <v>9154</v>
      </c>
      <c r="D2869" s="16" t="s">
        <v>3395</v>
      </c>
      <c r="E2869" s="16" t="s">
        <v>47</v>
      </c>
      <c r="F2869" s="16" t="s">
        <v>133</v>
      </c>
      <c r="G2869" s="16" t="s">
        <v>12</v>
      </c>
      <c r="H2869" s="18"/>
    </row>
    <row r="2870">
      <c r="A2870" s="14">
        <v>45422.0</v>
      </c>
      <c r="B2870" s="15" t="s">
        <v>9153</v>
      </c>
      <c r="C2870" s="17" t="s">
        <v>9154</v>
      </c>
      <c r="D2870" s="16" t="s">
        <v>3395</v>
      </c>
      <c r="E2870" s="16" t="s">
        <v>46</v>
      </c>
      <c r="F2870" s="16" t="s">
        <v>3982</v>
      </c>
      <c r="G2870" s="16" t="s">
        <v>12</v>
      </c>
      <c r="H2870" s="18"/>
    </row>
    <row r="2871">
      <c r="A2871" s="14">
        <v>45422.0</v>
      </c>
      <c r="B2871" s="15" t="s">
        <v>9155</v>
      </c>
      <c r="C2871" s="17" t="s">
        <v>9156</v>
      </c>
      <c r="D2871" s="16" t="s">
        <v>4398</v>
      </c>
      <c r="E2871" s="16" t="s">
        <v>4233</v>
      </c>
      <c r="F2871" s="16" t="s">
        <v>457</v>
      </c>
      <c r="G2871" s="16" t="s">
        <v>84</v>
      </c>
      <c r="H2871" s="18"/>
    </row>
    <row r="2872">
      <c r="A2872" s="14">
        <v>45422.0</v>
      </c>
      <c r="B2872" s="15" t="s">
        <v>9157</v>
      </c>
      <c r="C2872" s="17" t="s">
        <v>9158</v>
      </c>
      <c r="D2872" s="16" t="s">
        <v>1056</v>
      </c>
      <c r="E2872" s="16" t="s">
        <v>6890</v>
      </c>
      <c r="F2872" s="16" t="s">
        <v>63</v>
      </c>
      <c r="G2872" s="16" t="s">
        <v>12</v>
      </c>
      <c r="H2872" s="18"/>
    </row>
    <row r="2873">
      <c r="A2873" s="14">
        <v>45424.0</v>
      </c>
      <c r="B2873" s="15" t="s">
        <v>9159</v>
      </c>
      <c r="C2873" s="17" t="s">
        <v>9160</v>
      </c>
      <c r="D2873" s="16" t="s">
        <v>7493</v>
      </c>
      <c r="E2873" s="16" t="s">
        <v>1766</v>
      </c>
      <c r="F2873" s="16" t="s">
        <v>4412</v>
      </c>
      <c r="G2873" s="16" t="s">
        <v>12</v>
      </c>
      <c r="H2873" s="18"/>
    </row>
    <row r="2874">
      <c r="A2874" s="14">
        <v>45424.0</v>
      </c>
      <c r="B2874" s="15" t="s">
        <v>9159</v>
      </c>
      <c r="C2874" s="17" t="s">
        <v>9160</v>
      </c>
      <c r="D2874" s="16" t="s">
        <v>7493</v>
      </c>
      <c r="E2874" s="16" t="s">
        <v>47</v>
      </c>
      <c r="F2874" s="16" t="s">
        <v>4714</v>
      </c>
      <c r="G2874" s="16" t="s">
        <v>12</v>
      </c>
      <c r="H2874" s="18"/>
    </row>
    <row r="2875">
      <c r="A2875" s="14">
        <v>45424.0</v>
      </c>
      <c r="B2875" s="15" t="s">
        <v>9161</v>
      </c>
      <c r="C2875" s="17" t="s">
        <v>9162</v>
      </c>
      <c r="D2875" s="16" t="s">
        <v>4420</v>
      </c>
      <c r="E2875" s="16" t="s">
        <v>1377</v>
      </c>
      <c r="F2875" s="16" t="s">
        <v>299</v>
      </c>
      <c r="G2875" s="16" t="s">
        <v>12</v>
      </c>
      <c r="H2875" s="18"/>
    </row>
    <row r="2876">
      <c r="A2876" s="14">
        <v>45425.0</v>
      </c>
      <c r="B2876" s="15" t="s">
        <v>9163</v>
      </c>
      <c r="C2876" s="17" t="s">
        <v>9164</v>
      </c>
      <c r="D2876" s="16" t="s">
        <v>4438</v>
      </c>
      <c r="E2876" s="16" t="s">
        <v>47</v>
      </c>
      <c r="F2876" s="16" t="s">
        <v>356</v>
      </c>
      <c r="G2876" s="16" t="s">
        <v>12</v>
      </c>
      <c r="H2876" s="18"/>
    </row>
    <row r="2877">
      <c r="A2877" s="14">
        <v>45425.0</v>
      </c>
      <c r="B2877" s="15" t="s">
        <v>9163</v>
      </c>
      <c r="C2877" s="17" t="s">
        <v>9164</v>
      </c>
      <c r="D2877" s="16" t="s">
        <v>4438</v>
      </c>
      <c r="E2877" s="16" t="s">
        <v>8206</v>
      </c>
      <c r="F2877" s="16" t="s">
        <v>63</v>
      </c>
      <c r="G2877" s="16" t="s">
        <v>12</v>
      </c>
      <c r="H2877" s="18"/>
    </row>
    <row r="2878">
      <c r="A2878" s="14">
        <v>45425.0</v>
      </c>
      <c r="B2878" s="15" t="s">
        <v>9163</v>
      </c>
      <c r="C2878" s="17" t="s">
        <v>9164</v>
      </c>
      <c r="D2878" s="16" t="s">
        <v>4438</v>
      </c>
      <c r="E2878" s="16" t="s">
        <v>9165</v>
      </c>
      <c r="F2878" s="16" t="s">
        <v>105</v>
      </c>
      <c r="G2878" s="16" t="s">
        <v>12</v>
      </c>
      <c r="H2878" s="18"/>
    </row>
    <row r="2879">
      <c r="A2879" s="14">
        <v>45425.0</v>
      </c>
      <c r="B2879" s="15" t="s">
        <v>9166</v>
      </c>
      <c r="C2879" s="17" t="s">
        <v>9167</v>
      </c>
      <c r="D2879" s="16" t="s">
        <v>157</v>
      </c>
      <c r="E2879" s="16" t="s">
        <v>9168</v>
      </c>
      <c r="F2879" s="16" t="s">
        <v>70</v>
      </c>
      <c r="G2879" s="16" t="s">
        <v>12</v>
      </c>
      <c r="H2879" s="18"/>
    </row>
    <row r="2880">
      <c r="A2880" s="14">
        <v>45425.0</v>
      </c>
      <c r="B2880" s="15" t="s">
        <v>9166</v>
      </c>
      <c r="C2880" s="17" t="s">
        <v>9167</v>
      </c>
      <c r="D2880" s="16" t="s">
        <v>157</v>
      </c>
      <c r="E2880" s="16" t="s">
        <v>44</v>
      </c>
      <c r="F2880" s="16" t="s">
        <v>164</v>
      </c>
      <c r="G2880" s="16" t="s">
        <v>12</v>
      </c>
      <c r="H2880" s="18"/>
    </row>
    <row r="2881">
      <c r="A2881" s="14">
        <v>45425.0</v>
      </c>
      <c r="B2881" s="15" t="s">
        <v>9166</v>
      </c>
      <c r="C2881" s="17" t="s">
        <v>9167</v>
      </c>
      <c r="D2881" s="16" t="s">
        <v>157</v>
      </c>
      <c r="E2881" s="16" t="s">
        <v>135</v>
      </c>
      <c r="F2881" s="16" t="s">
        <v>530</v>
      </c>
      <c r="G2881" s="16" t="s">
        <v>12</v>
      </c>
      <c r="H2881" s="18"/>
    </row>
    <row r="2882">
      <c r="A2882" s="14">
        <v>45425.0</v>
      </c>
      <c r="B2882" s="15" t="s">
        <v>9169</v>
      </c>
      <c r="C2882" s="17" t="s">
        <v>9170</v>
      </c>
      <c r="D2882" s="16" t="s">
        <v>896</v>
      </c>
      <c r="E2882" s="16" t="s">
        <v>47</v>
      </c>
      <c r="F2882" s="16" t="s">
        <v>5727</v>
      </c>
      <c r="G2882" s="16" t="s">
        <v>12</v>
      </c>
      <c r="H2882" s="18"/>
    </row>
    <row r="2883">
      <c r="A2883" s="14">
        <v>45425.0</v>
      </c>
      <c r="B2883" s="15" t="s">
        <v>9171</v>
      </c>
      <c r="C2883" s="17" t="s">
        <v>9172</v>
      </c>
      <c r="D2883" s="16" t="s">
        <v>4435</v>
      </c>
      <c r="E2883" s="16" t="s">
        <v>1550</v>
      </c>
      <c r="F2883" s="16" t="s">
        <v>4126</v>
      </c>
      <c r="G2883" s="16" t="s">
        <v>12</v>
      </c>
      <c r="H2883" s="18"/>
    </row>
    <row r="2884">
      <c r="A2884" s="14">
        <v>45425.0</v>
      </c>
      <c r="B2884" s="15" t="s">
        <v>9171</v>
      </c>
      <c r="C2884" s="17" t="s">
        <v>9172</v>
      </c>
      <c r="D2884" s="16" t="s">
        <v>4435</v>
      </c>
      <c r="E2884" s="16" t="s">
        <v>8708</v>
      </c>
      <c r="F2884" s="16" t="s">
        <v>4112</v>
      </c>
      <c r="G2884" s="16" t="s">
        <v>12</v>
      </c>
      <c r="H2884" s="18"/>
    </row>
    <row r="2885">
      <c r="A2885" s="14">
        <v>45425.0</v>
      </c>
      <c r="B2885" s="15" t="s">
        <v>9173</v>
      </c>
      <c r="C2885" s="17" t="s">
        <v>9174</v>
      </c>
      <c r="D2885" s="16" t="s">
        <v>817</v>
      </c>
      <c r="E2885" s="16" t="s">
        <v>9061</v>
      </c>
      <c r="F2885" s="16" t="s">
        <v>133</v>
      </c>
      <c r="G2885" s="16" t="s">
        <v>12</v>
      </c>
      <c r="H2885" s="18"/>
    </row>
    <row r="2886">
      <c r="A2886" s="14">
        <v>45425.0</v>
      </c>
      <c r="B2886" s="15" t="s">
        <v>9175</v>
      </c>
      <c r="C2886" s="17" t="s">
        <v>9176</v>
      </c>
      <c r="D2886" s="16" t="s">
        <v>6348</v>
      </c>
      <c r="E2886" s="16" t="s">
        <v>5037</v>
      </c>
      <c r="F2886" s="16" t="s">
        <v>6701</v>
      </c>
      <c r="G2886" s="16" t="s">
        <v>12</v>
      </c>
      <c r="H2886" s="18"/>
    </row>
    <row r="2887">
      <c r="A2887" s="14">
        <v>45425.0</v>
      </c>
      <c r="B2887" s="15" t="s">
        <v>9177</v>
      </c>
      <c r="C2887" s="17" t="s">
        <v>9178</v>
      </c>
      <c r="D2887" s="16" t="s">
        <v>4018</v>
      </c>
      <c r="E2887" s="16" t="s">
        <v>47</v>
      </c>
      <c r="F2887" s="16" t="s">
        <v>5463</v>
      </c>
      <c r="G2887" s="16" t="s">
        <v>12</v>
      </c>
      <c r="H2887" s="18"/>
    </row>
    <row r="2888">
      <c r="A2888" s="14">
        <v>45425.0</v>
      </c>
      <c r="B2888" s="15" t="s">
        <v>9177</v>
      </c>
      <c r="C2888" s="17" t="s">
        <v>9178</v>
      </c>
      <c r="D2888" s="16" t="s">
        <v>4018</v>
      </c>
      <c r="E2888" s="16" t="s">
        <v>465</v>
      </c>
      <c r="F2888" s="16" t="s">
        <v>386</v>
      </c>
      <c r="G2888" s="16" t="s">
        <v>12</v>
      </c>
      <c r="H2888" s="18"/>
    </row>
    <row r="2889">
      <c r="A2889" s="14">
        <v>45425.0</v>
      </c>
      <c r="B2889" s="15" t="s">
        <v>9177</v>
      </c>
      <c r="C2889" s="17" t="s">
        <v>9178</v>
      </c>
      <c r="D2889" s="16" t="s">
        <v>4018</v>
      </c>
      <c r="E2889" s="16" t="s">
        <v>385</v>
      </c>
      <c r="F2889" s="16" t="s">
        <v>9179</v>
      </c>
      <c r="G2889" s="16" t="s">
        <v>12</v>
      </c>
      <c r="H2889" s="18"/>
    </row>
    <row r="2890">
      <c r="A2890" s="14">
        <v>45425.0</v>
      </c>
      <c r="B2890" s="15" t="s">
        <v>9180</v>
      </c>
      <c r="C2890" s="17" t="s">
        <v>9181</v>
      </c>
      <c r="D2890" s="16" t="s">
        <v>5577</v>
      </c>
      <c r="E2890" s="16" t="s">
        <v>426</v>
      </c>
      <c r="F2890" s="16" t="s">
        <v>63</v>
      </c>
      <c r="G2890" s="16" t="s">
        <v>12</v>
      </c>
      <c r="H2890" s="18"/>
    </row>
    <row r="2891">
      <c r="A2891" s="14">
        <v>45425.0</v>
      </c>
      <c r="B2891" s="15" t="s">
        <v>9182</v>
      </c>
      <c r="C2891" s="17" t="s">
        <v>9183</v>
      </c>
      <c r="D2891" s="16" t="s">
        <v>8356</v>
      </c>
      <c r="E2891" s="16" t="s">
        <v>85</v>
      </c>
      <c r="F2891" s="16" t="s">
        <v>171</v>
      </c>
      <c r="G2891" s="16" t="s">
        <v>12</v>
      </c>
      <c r="H2891" s="18"/>
    </row>
    <row r="2892">
      <c r="A2892" s="14">
        <v>45425.0</v>
      </c>
      <c r="B2892" s="15" t="s">
        <v>9184</v>
      </c>
      <c r="C2892" s="17" t="s">
        <v>9185</v>
      </c>
      <c r="D2892" s="16" t="s">
        <v>6115</v>
      </c>
      <c r="E2892" s="16" t="s">
        <v>274</v>
      </c>
      <c r="F2892" s="16" t="s">
        <v>4126</v>
      </c>
      <c r="G2892" s="16" t="s">
        <v>12</v>
      </c>
      <c r="H2892" s="18"/>
    </row>
    <row r="2893">
      <c r="A2893" s="14">
        <v>45425.0</v>
      </c>
      <c r="B2893" s="15" t="s">
        <v>9184</v>
      </c>
      <c r="C2893" s="17" t="s">
        <v>9185</v>
      </c>
      <c r="D2893" s="16" t="s">
        <v>6115</v>
      </c>
      <c r="E2893" s="16" t="s">
        <v>46</v>
      </c>
      <c r="F2893" s="16" t="s">
        <v>5381</v>
      </c>
      <c r="G2893" s="16" t="s">
        <v>12</v>
      </c>
      <c r="H2893" s="18"/>
    </row>
    <row r="2894">
      <c r="A2894" s="14">
        <v>45425.0</v>
      </c>
      <c r="B2894" s="15" t="s">
        <v>9186</v>
      </c>
      <c r="C2894" s="17" t="s">
        <v>9187</v>
      </c>
      <c r="D2894" s="16" t="s">
        <v>7582</v>
      </c>
      <c r="E2894" s="16" t="s">
        <v>2481</v>
      </c>
      <c r="F2894" s="16" t="s">
        <v>1781</v>
      </c>
      <c r="G2894" s="16" t="s">
        <v>12</v>
      </c>
      <c r="H2894" s="18"/>
    </row>
    <row r="2895">
      <c r="A2895" s="14">
        <v>45425.0</v>
      </c>
      <c r="B2895" s="15" t="s">
        <v>9188</v>
      </c>
      <c r="C2895" s="17" t="s">
        <v>9189</v>
      </c>
      <c r="D2895" s="16" t="s">
        <v>4569</v>
      </c>
      <c r="E2895" s="16" t="s">
        <v>47</v>
      </c>
      <c r="F2895" s="16" t="s">
        <v>3982</v>
      </c>
      <c r="G2895" s="16" t="s">
        <v>12</v>
      </c>
      <c r="H2895" s="18"/>
    </row>
    <row r="2896">
      <c r="A2896" s="14">
        <v>45425.0</v>
      </c>
      <c r="B2896" s="15" t="s">
        <v>9188</v>
      </c>
      <c r="C2896" s="17" t="s">
        <v>9189</v>
      </c>
      <c r="D2896" s="16" t="s">
        <v>4569</v>
      </c>
      <c r="E2896" s="16" t="s">
        <v>47</v>
      </c>
      <c r="F2896" s="16" t="s">
        <v>5155</v>
      </c>
      <c r="G2896" s="16" t="s">
        <v>12</v>
      </c>
      <c r="H2896" s="18"/>
    </row>
    <row r="2897">
      <c r="A2897" s="14">
        <v>45425.0</v>
      </c>
      <c r="B2897" s="15" t="s">
        <v>9190</v>
      </c>
      <c r="C2897" s="17" t="s">
        <v>9191</v>
      </c>
      <c r="D2897" s="16" t="s">
        <v>896</v>
      </c>
      <c r="E2897" s="16" t="s">
        <v>47</v>
      </c>
      <c r="F2897" s="16" t="s">
        <v>4576</v>
      </c>
      <c r="G2897" s="16" t="s">
        <v>12</v>
      </c>
      <c r="H2897" s="18"/>
    </row>
    <row r="2898">
      <c r="A2898" s="14">
        <v>45425.0</v>
      </c>
      <c r="B2898" s="15" t="s">
        <v>9190</v>
      </c>
      <c r="C2898" s="17" t="s">
        <v>9191</v>
      </c>
      <c r="D2898" s="16" t="s">
        <v>896</v>
      </c>
      <c r="E2898" s="16" t="s">
        <v>9192</v>
      </c>
      <c r="F2898" s="16" t="s">
        <v>133</v>
      </c>
      <c r="G2898" s="16" t="s">
        <v>12</v>
      </c>
      <c r="H2898" s="18"/>
    </row>
    <row r="2899">
      <c r="A2899" s="14">
        <v>45425.0</v>
      </c>
      <c r="B2899" s="15" t="s">
        <v>9190</v>
      </c>
      <c r="C2899" s="17" t="s">
        <v>9191</v>
      </c>
      <c r="D2899" s="16" t="s">
        <v>896</v>
      </c>
      <c r="E2899" s="16" t="s">
        <v>5181</v>
      </c>
      <c r="F2899" s="16" t="s">
        <v>70</v>
      </c>
      <c r="G2899" s="16" t="s">
        <v>12</v>
      </c>
      <c r="H2899" s="18"/>
    </row>
    <row r="2900">
      <c r="A2900" s="14">
        <v>45425.0</v>
      </c>
      <c r="B2900" s="15" t="s">
        <v>9193</v>
      </c>
      <c r="C2900" s="17" t="s">
        <v>9194</v>
      </c>
      <c r="D2900" s="16" t="s">
        <v>1587</v>
      </c>
      <c r="E2900" s="16" t="s">
        <v>6890</v>
      </c>
      <c r="F2900" s="16" t="s">
        <v>428</v>
      </c>
      <c r="G2900" s="16" t="s">
        <v>84</v>
      </c>
      <c r="H2900" s="18"/>
    </row>
    <row r="2901">
      <c r="A2901" s="14">
        <v>45425.0</v>
      </c>
      <c r="B2901" s="15" t="s">
        <v>9195</v>
      </c>
      <c r="C2901" s="17" t="s">
        <v>9196</v>
      </c>
      <c r="D2901" s="16" t="s">
        <v>4438</v>
      </c>
      <c r="E2901" s="16" t="s">
        <v>47</v>
      </c>
      <c r="F2901" s="16" t="s">
        <v>6200</v>
      </c>
      <c r="G2901" s="16" t="s">
        <v>12</v>
      </c>
      <c r="H2901" s="18"/>
    </row>
    <row r="2902">
      <c r="A2902" s="14">
        <v>45425.0</v>
      </c>
      <c r="B2902" s="15" t="s">
        <v>9197</v>
      </c>
      <c r="C2902" s="17" t="s">
        <v>9198</v>
      </c>
      <c r="D2902" s="16" t="s">
        <v>9199</v>
      </c>
      <c r="E2902" s="16" t="s">
        <v>44</v>
      </c>
      <c r="F2902" s="16" t="s">
        <v>4349</v>
      </c>
      <c r="G2902" s="16" t="s">
        <v>12</v>
      </c>
      <c r="H2902" s="18"/>
    </row>
    <row r="2903">
      <c r="A2903" s="14">
        <v>45425.0</v>
      </c>
      <c r="B2903" s="15" t="s">
        <v>9200</v>
      </c>
      <c r="C2903" s="17" t="s">
        <v>9201</v>
      </c>
      <c r="D2903" s="16" t="s">
        <v>257</v>
      </c>
      <c r="E2903" s="16" t="s">
        <v>98</v>
      </c>
      <c r="F2903" s="16" t="s">
        <v>83</v>
      </c>
      <c r="G2903" s="16" t="s">
        <v>84</v>
      </c>
      <c r="H2903" s="18"/>
    </row>
    <row r="2904">
      <c r="A2904" s="14">
        <v>45425.0</v>
      </c>
      <c r="B2904" s="15" t="s">
        <v>9200</v>
      </c>
      <c r="C2904" s="17" t="s">
        <v>9201</v>
      </c>
      <c r="D2904" s="16" t="s">
        <v>257</v>
      </c>
      <c r="E2904" s="16" t="s">
        <v>47</v>
      </c>
      <c r="F2904" s="16" t="s">
        <v>1233</v>
      </c>
      <c r="G2904" s="16" t="s">
        <v>12</v>
      </c>
      <c r="H2904" s="18"/>
    </row>
    <row r="2905">
      <c r="A2905" s="14">
        <v>45425.0</v>
      </c>
      <c r="B2905" s="15" t="s">
        <v>9200</v>
      </c>
      <c r="C2905" s="17" t="s">
        <v>9201</v>
      </c>
      <c r="D2905" s="16" t="s">
        <v>257</v>
      </c>
      <c r="E2905" s="16" t="s">
        <v>47</v>
      </c>
      <c r="F2905" s="16" t="s">
        <v>1097</v>
      </c>
      <c r="G2905" s="16" t="s">
        <v>12</v>
      </c>
      <c r="H2905" s="18"/>
    </row>
    <row r="2906">
      <c r="A2906" s="14">
        <v>45425.0</v>
      </c>
      <c r="B2906" s="15" t="s">
        <v>9202</v>
      </c>
      <c r="C2906" s="17" t="s">
        <v>9203</v>
      </c>
      <c r="D2906" s="16" t="s">
        <v>1058</v>
      </c>
      <c r="E2906" s="16" t="s">
        <v>47</v>
      </c>
      <c r="F2906" s="16" t="s">
        <v>9204</v>
      </c>
      <c r="G2906" s="16" t="s">
        <v>12</v>
      </c>
      <c r="H2906" s="18"/>
    </row>
    <row r="2907">
      <c r="A2907" s="14">
        <v>45425.0</v>
      </c>
      <c r="B2907" s="15" t="s">
        <v>9202</v>
      </c>
      <c r="C2907" s="17" t="s">
        <v>9203</v>
      </c>
      <c r="D2907" s="16" t="s">
        <v>1058</v>
      </c>
      <c r="E2907" s="16" t="s">
        <v>338</v>
      </c>
      <c r="F2907" s="16" t="s">
        <v>31</v>
      </c>
      <c r="G2907" s="16" t="s">
        <v>12</v>
      </c>
      <c r="H2907" s="18"/>
    </row>
    <row r="2908">
      <c r="A2908" s="14">
        <v>45425.0</v>
      </c>
      <c r="B2908" s="15" t="s">
        <v>9205</v>
      </c>
      <c r="C2908" s="17" t="s">
        <v>9206</v>
      </c>
      <c r="D2908" s="16" t="s">
        <v>7084</v>
      </c>
      <c r="E2908" s="18"/>
      <c r="F2908" s="16" t="s">
        <v>428</v>
      </c>
      <c r="G2908" s="16" t="s">
        <v>84</v>
      </c>
      <c r="H2908" s="16" t="s">
        <v>46</v>
      </c>
    </row>
    <row r="2909">
      <c r="A2909" s="14">
        <v>45425.0</v>
      </c>
      <c r="B2909" s="15" t="s">
        <v>9207</v>
      </c>
      <c r="C2909" s="17" t="s">
        <v>9208</v>
      </c>
      <c r="D2909" s="16" t="s">
        <v>3395</v>
      </c>
      <c r="E2909" s="16" t="s">
        <v>46</v>
      </c>
      <c r="F2909" s="16" t="s">
        <v>133</v>
      </c>
      <c r="G2909" s="16" t="s">
        <v>12</v>
      </c>
      <c r="H2909" s="18"/>
    </row>
    <row r="2910">
      <c r="A2910" s="14">
        <v>45425.0</v>
      </c>
      <c r="B2910" s="15" t="s">
        <v>9209</v>
      </c>
      <c r="C2910" s="17" t="s">
        <v>9210</v>
      </c>
      <c r="D2910" s="16" t="s">
        <v>4632</v>
      </c>
      <c r="E2910" s="16" t="s">
        <v>279</v>
      </c>
      <c r="F2910" s="16" t="s">
        <v>299</v>
      </c>
      <c r="G2910" s="16" t="s">
        <v>12</v>
      </c>
      <c r="H2910" s="18"/>
    </row>
    <row r="2911">
      <c r="A2911" s="14">
        <v>45425.0</v>
      </c>
      <c r="B2911" s="15" t="s">
        <v>9211</v>
      </c>
      <c r="C2911" s="17" t="s">
        <v>9212</v>
      </c>
      <c r="D2911" s="16" t="s">
        <v>7120</v>
      </c>
      <c r="E2911" s="16" t="s">
        <v>4047</v>
      </c>
      <c r="F2911" s="16" t="s">
        <v>4001</v>
      </c>
      <c r="G2911" s="16" t="s">
        <v>12</v>
      </c>
      <c r="H2911" s="18"/>
    </row>
    <row r="2912">
      <c r="A2912" s="14">
        <v>45425.0</v>
      </c>
      <c r="B2912" s="15" t="s">
        <v>9213</v>
      </c>
      <c r="C2912" s="17" t="s">
        <v>9214</v>
      </c>
      <c r="D2912" s="16" t="s">
        <v>258</v>
      </c>
      <c r="E2912" s="16" t="s">
        <v>44</v>
      </c>
      <c r="F2912" s="16" t="s">
        <v>6130</v>
      </c>
      <c r="G2912" s="16" t="s">
        <v>12</v>
      </c>
      <c r="H2912" s="18"/>
    </row>
    <row r="2913">
      <c r="A2913" s="14">
        <v>45425.0</v>
      </c>
      <c r="B2913" s="15" t="s">
        <v>9213</v>
      </c>
      <c r="C2913" s="17" t="s">
        <v>9214</v>
      </c>
      <c r="D2913" s="16" t="s">
        <v>258</v>
      </c>
      <c r="E2913" s="16" t="s">
        <v>9192</v>
      </c>
      <c r="F2913" s="16" t="s">
        <v>9215</v>
      </c>
      <c r="G2913" s="16" t="s">
        <v>12</v>
      </c>
      <c r="H2913" s="18"/>
    </row>
    <row r="2914">
      <c r="A2914" s="14">
        <v>45425.0</v>
      </c>
      <c r="B2914" s="15" t="s">
        <v>9216</v>
      </c>
      <c r="C2914" s="17" t="s">
        <v>9217</v>
      </c>
      <c r="D2914" s="16" t="s">
        <v>3395</v>
      </c>
      <c r="E2914" s="18"/>
      <c r="F2914" s="16" t="s">
        <v>171</v>
      </c>
      <c r="G2914" s="16" t="s">
        <v>12</v>
      </c>
      <c r="H2914" s="16" t="s">
        <v>46</v>
      </c>
    </row>
    <row r="2915">
      <c r="A2915" s="14">
        <v>45425.0</v>
      </c>
      <c r="B2915" s="15" t="s">
        <v>9218</v>
      </c>
      <c r="C2915" s="17" t="s">
        <v>9219</v>
      </c>
      <c r="D2915" s="16" t="s">
        <v>856</v>
      </c>
      <c r="E2915" s="16" t="s">
        <v>7195</v>
      </c>
      <c r="F2915" s="16" t="s">
        <v>70</v>
      </c>
      <c r="G2915" s="16" t="s">
        <v>12</v>
      </c>
      <c r="H2915" s="18"/>
    </row>
    <row r="2916">
      <c r="A2916" s="14">
        <v>45425.0</v>
      </c>
      <c r="B2916" s="15" t="s">
        <v>9220</v>
      </c>
      <c r="C2916" s="17" t="s">
        <v>9221</v>
      </c>
      <c r="D2916" s="16" t="s">
        <v>167</v>
      </c>
      <c r="E2916" s="18"/>
      <c r="F2916" s="16" t="s">
        <v>4362</v>
      </c>
      <c r="G2916" s="16" t="s">
        <v>12</v>
      </c>
      <c r="H2916" s="16" t="s">
        <v>44</v>
      </c>
    </row>
    <row r="2917">
      <c r="A2917" s="14">
        <v>45425.0</v>
      </c>
      <c r="B2917" s="15" t="s">
        <v>9220</v>
      </c>
      <c r="C2917" s="17" t="s">
        <v>9221</v>
      </c>
      <c r="D2917" s="16" t="s">
        <v>167</v>
      </c>
      <c r="E2917" s="16" t="s">
        <v>47</v>
      </c>
      <c r="F2917" s="16" t="s">
        <v>133</v>
      </c>
      <c r="G2917" s="16" t="s">
        <v>12</v>
      </c>
      <c r="H2917" s="18"/>
    </row>
    <row r="2918">
      <c r="A2918" s="14">
        <v>45425.0</v>
      </c>
      <c r="B2918" s="15" t="s">
        <v>9220</v>
      </c>
      <c r="C2918" s="17" t="s">
        <v>9221</v>
      </c>
      <c r="D2918" s="16" t="s">
        <v>167</v>
      </c>
      <c r="E2918" s="16" t="s">
        <v>1766</v>
      </c>
      <c r="F2918" s="16" t="s">
        <v>9222</v>
      </c>
      <c r="G2918" s="16" t="s">
        <v>84</v>
      </c>
      <c r="H2918" s="18"/>
    </row>
    <row r="2919">
      <c r="A2919" s="14">
        <v>45425.0</v>
      </c>
      <c r="B2919" s="15" t="s">
        <v>9220</v>
      </c>
      <c r="C2919" s="17" t="s">
        <v>9221</v>
      </c>
      <c r="D2919" s="16" t="s">
        <v>167</v>
      </c>
      <c r="E2919" s="16" t="s">
        <v>279</v>
      </c>
      <c r="F2919" s="16" t="s">
        <v>299</v>
      </c>
      <c r="G2919" s="16" t="s">
        <v>12</v>
      </c>
      <c r="H2919" s="18"/>
    </row>
    <row r="2920">
      <c r="A2920" s="14">
        <v>45425.0</v>
      </c>
      <c r="B2920" s="15" t="s">
        <v>9223</v>
      </c>
      <c r="C2920" s="17" t="s">
        <v>9224</v>
      </c>
      <c r="D2920" s="16" t="s">
        <v>897</v>
      </c>
      <c r="E2920" s="16" t="s">
        <v>47</v>
      </c>
      <c r="F2920" s="16" t="s">
        <v>2718</v>
      </c>
      <c r="G2920" s="16" t="s">
        <v>12</v>
      </c>
      <c r="H2920" s="18"/>
    </row>
    <row r="2921">
      <c r="A2921" s="14">
        <v>45425.0</v>
      </c>
      <c r="B2921" s="15" t="s">
        <v>9223</v>
      </c>
      <c r="C2921" s="17" t="s">
        <v>9224</v>
      </c>
      <c r="D2921" s="16" t="s">
        <v>897</v>
      </c>
      <c r="E2921" s="16" t="s">
        <v>47</v>
      </c>
      <c r="F2921" s="16" t="s">
        <v>6024</v>
      </c>
      <c r="G2921" s="16" t="s">
        <v>12</v>
      </c>
      <c r="H2921" s="18"/>
    </row>
    <row r="2922">
      <c r="A2922" s="14">
        <v>45425.0</v>
      </c>
      <c r="B2922" s="15" t="s">
        <v>9223</v>
      </c>
      <c r="C2922" s="17" t="s">
        <v>9224</v>
      </c>
      <c r="D2922" s="16" t="s">
        <v>897</v>
      </c>
      <c r="E2922" s="16" t="s">
        <v>9225</v>
      </c>
      <c r="F2922" s="16" t="s">
        <v>161</v>
      </c>
      <c r="G2922" s="16" t="s">
        <v>12</v>
      </c>
      <c r="H2922" s="18"/>
    </row>
    <row r="2923">
      <c r="A2923" s="14">
        <v>45425.0</v>
      </c>
      <c r="B2923" s="15" t="s">
        <v>9223</v>
      </c>
      <c r="C2923" s="17" t="s">
        <v>9224</v>
      </c>
      <c r="D2923" s="16" t="s">
        <v>897</v>
      </c>
      <c r="E2923" s="16" t="s">
        <v>7735</v>
      </c>
      <c r="F2923" s="16" t="s">
        <v>31</v>
      </c>
      <c r="G2923" s="16" t="s">
        <v>12</v>
      </c>
      <c r="H2923" s="18"/>
    </row>
    <row r="2924">
      <c r="A2924" s="14">
        <v>45425.0</v>
      </c>
      <c r="B2924" s="15" t="s">
        <v>9226</v>
      </c>
      <c r="C2924" s="17" t="s">
        <v>9227</v>
      </c>
      <c r="D2924" s="16" t="s">
        <v>6863</v>
      </c>
      <c r="E2924" s="16" t="s">
        <v>47</v>
      </c>
      <c r="F2924" s="16" t="s">
        <v>457</v>
      </c>
      <c r="G2924" s="16" t="s">
        <v>84</v>
      </c>
      <c r="H2924" s="18"/>
    </row>
    <row r="2925">
      <c r="A2925" s="14">
        <v>45425.0</v>
      </c>
      <c r="B2925" s="15" t="s">
        <v>9226</v>
      </c>
      <c r="C2925" s="17" t="s">
        <v>9227</v>
      </c>
      <c r="D2925" s="16" t="s">
        <v>6863</v>
      </c>
      <c r="E2925" s="16" t="s">
        <v>46</v>
      </c>
      <c r="F2925" s="16" t="s">
        <v>386</v>
      </c>
      <c r="G2925" s="16" t="s">
        <v>84</v>
      </c>
      <c r="H2925" s="18"/>
    </row>
    <row r="2926">
      <c r="A2926" s="14">
        <v>45425.0</v>
      </c>
      <c r="B2926" s="15" t="s">
        <v>9226</v>
      </c>
      <c r="C2926" s="17" t="s">
        <v>9227</v>
      </c>
      <c r="D2926" s="16" t="s">
        <v>6863</v>
      </c>
      <c r="E2926" s="16" t="s">
        <v>459</v>
      </c>
      <c r="F2926" s="16" t="s">
        <v>31</v>
      </c>
      <c r="G2926" s="16" t="s">
        <v>84</v>
      </c>
      <c r="H2926" s="18"/>
    </row>
    <row r="2927">
      <c r="A2927" s="14">
        <v>45425.0</v>
      </c>
      <c r="B2927" s="15" t="s">
        <v>9228</v>
      </c>
      <c r="C2927" s="17" t="s">
        <v>9229</v>
      </c>
      <c r="D2927" s="16" t="s">
        <v>4108</v>
      </c>
      <c r="E2927" s="16" t="s">
        <v>1766</v>
      </c>
      <c r="F2927" s="16" t="s">
        <v>5628</v>
      </c>
      <c r="G2927" s="16" t="s">
        <v>84</v>
      </c>
      <c r="H2927" s="18"/>
    </row>
    <row r="2928">
      <c r="A2928" s="14">
        <v>45425.0</v>
      </c>
      <c r="B2928" s="15" t="s">
        <v>9228</v>
      </c>
      <c r="C2928" s="17" t="s">
        <v>9229</v>
      </c>
      <c r="D2928" s="16" t="s">
        <v>4108</v>
      </c>
      <c r="E2928" s="16" t="s">
        <v>279</v>
      </c>
      <c r="F2928" s="16" t="s">
        <v>299</v>
      </c>
      <c r="G2928" s="16" t="s">
        <v>12</v>
      </c>
      <c r="H2928" s="18"/>
    </row>
    <row r="2929">
      <c r="A2929" s="14">
        <v>45425.0</v>
      </c>
      <c r="B2929" s="15" t="s">
        <v>9230</v>
      </c>
      <c r="C2929" s="17" t="s">
        <v>9231</v>
      </c>
      <c r="D2929" s="16" t="s">
        <v>4743</v>
      </c>
      <c r="E2929" s="16" t="s">
        <v>47</v>
      </c>
      <c r="F2929" s="16" t="s">
        <v>133</v>
      </c>
      <c r="G2929" s="16" t="s">
        <v>12</v>
      </c>
      <c r="H2929" s="18"/>
    </row>
    <row r="2930">
      <c r="A2930" s="14">
        <v>45425.0</v>
      </c>
      <c r="B2930" s="15" t="s">
        <v>9232</v>
      </c>
      <c r="C2930" s="17" t="s">
        <v>9233</v>
      </c>
      <c r="D2930" s="16" t="s">
        <v>4476</v>
      </c>
      <c r="E2930" s="16" t="s">
        <v>9234</v>
      </c>
      <c r="F2930" s="16" t="s">
        <v>4225</v>
      </c>
      <c r="G2930" s="16" t="s">
        <v>12</v>
      </c>
      <c r="H2930" s="18"/>
    </row>
    <row r="2931">
      <c r="A2931" s="14">
        <v>45425.0</v>
      </c>
      <c r="B2931" s="15" t="s">
        <v>9235</v>
      </c>
      <c r="C2931" s="17" t="s">
        <v>9236</v>
      </c>
      <c r="D2931" s="16" t="s">
        <v>1449</v>
      </c>
      <c r="E2931" s="16" t="s">
        <v>47</v>
      </c>
      <c r="F2931" s="16" t="s">
        <v>133</v>
      </c>
      <c r="G2931" s="16" t="s">
        <v>12</v>
      </c>
      <c r="H2931" s="18"/>
    </row>
    <row r="2932">
      <c r="A2932" s="14">
        <v>45425.0</v>
      </c>
      <c r="B2932" s="15" t="s">
        <v>9237</v>
      </c>
      <c r="C2932" s="17" t="s">
        <v>9238</v>
      </c>
      <c r="D2932" s="16" t="s">
        <v>4004</v>
      </c>
      <c r="E2932" s="16" t="s">
        <v>1418</v>
      </c>
      <c r="F2932" s="16" t="s">
        <v>9239</v>
      </c>
      <c r="G2932" s="16" t="s">
        <v>12</v>
      </c>
      <c r="H2932" s="18"/>
    </row>
    <row r="2933">
      <c r="A2933" s="14">
        <v>45425.0</v>
      </c>
      <c r="B2933" s="15" t="s">
        <v>9237</v>
      </c>
      <c r="C2933" s="17" t="s">
        <v>9238</v>
      </c>
      <c r="D2933" s="16" t="s">
        <v>4004</v>
      </c>
      <c r="E2933" s="16" t="s">
        <v>5248</v>
      </c>
      <c r="F2933" s="16" t="s">
        <v>9240</v>
      </c>
      <c r="G2933" s="16" t="s">
        <v>12</v>
      </c>
      <c r="H2933" s="18"/>
    </row>
    <row r="2934">
      <c r="A2934" s="14">
        <v>45425.0</v>
      </c>
      <c r="B2934" s="15" t="s">
        <v>9241</v>
      </c>
      <c r="C2934" s="17" t="s">
        <v>9242</v>
      </c>
      <c r="D2934" s="16" t="s">
        <v>4274</v>
      </c>
      <c r="E2934" s="16" t="s">
        <v>338</v>
      </c>
      <c r="F2934" s="16" t="s">
        <v>9243</v>
      </c>
      <c r="G2934" s="16" t="s">
        <v>12</v>
      </c>
      <c r="H2934" s="18"/>
    </row>
    <row r="2935">
      <c r="A2935" s="14">
        <v>45425.0</v>
      </c>
      <c r="B2935" s="15" t="s">
        <v>9244</v>
      </c>
      <c r="C2935" s="17" t="s">
        <v>9245</v>
      </c>
      <c r="D2935" s="16" t="s">
        <v>4569</v>
      </c>
      <c r="E2935" s="16" t="s">
        <v>47</v>
      </c>
      <c r="F2935" s="16" t="s">
        <v>171</v>
      </c>
      <c r="G2935" s="16" t="s">
        <v>12</v>
      </c>
      <c r="H2935" s="18"/>
    </row>
    <row r="2936">
      <c r="A2936" s="14">
        <v>45425.0</v>
      </c>
      <c r="B2936" s="15" t="s">
        <v>9246</v>
      </c>
      <c r="C2936" s="17" t="s">
        <v>9247</v>
      </c>
      <c r="D2936" s="16" t="s">
        <v>4210</v>
      </c>
      <c r="E2936" s="16" t="s">
        <v>9248</v>
      </c>
      <c r="F2936" s="16" t="s">
        <v>6201</v>
      </c>
      <c r="G2936" s="16" t="s">
        <v>12</v>
      </c>
      <c r="H2936" s="18"/>
    </row>
    <row r="2937">
      <c r="A2937" s="14">
        <v>45425.0</v>
      </c>
      <c r="B2937" s="15" t="s">
        <v>9249</v>
      </c>
      <c r="C2937" s="17" t="s">
        <v>9250</v>
      </c>
      <c r="D2937" s="16" t="s">
        <v>4243</v>
      </c>
      <c r="E2937" s="16" t="s">
        <v>426</v>
      </c>
      <c r="F2937" s="16" t="s">
        <v>134</v>
      </c>
      <c r="G2937" s="16" t="s">
        <v>12</v>
      </c>
      <c r="H2937" s="18"/>
    </row>
    <row r="2938">
      <c r="A2938" s="14">
        <v>45425.0</v>
      </c>
      <c r="B2938" s="15" t="s">
        <v>9249</v>
      </c>
      <c r="C2938" s="17" t="s">
        <v>9250</v>
      </c>
      <c r="D2938" s="16" t="s">
        <v>4243</v>
      </c>
      <c r="E2938" s="16" t="s">
        <v>47</v>
      </c>
      <c r="F2938" s="16" t="s">
        <v>63</v>
      </c>
      <c r="G2938" s="16" t="s">
        <v>12</v>
      </c>
      <c r="H2938" s="18"/>
    </row>
    <row r="2939">
      <c r="A2939" s="14">
        <v>45425.0</v>
      </c>
      <c r="B2939" s="15" t="s">
        <v>9249</v>
      </c>
      <c r="C2939" s="17" t="s">
        <v>9250</v>
      </c>
      <c r="D2939" s="16" t="s">
        <v>4243</v>
      </c>
      <c r="E2939" s="16" t="s">
        <v>8820</v>
      </c>
      <c r="F2939" s="16" t="s">
        <v>70</v>
      </c>
      <c r="G2939" s="16" t="s">
        <v>12</v>
      </c>
      <c r="H2939" s="18"/>
    </row>
    <row r="2940">
      <c r="A2940" s="14">
        <v>45425.0</v>
      </c>
      <c r="B2940" s="15" t="s">
        <v>9249</v>
      </c>
      <c r="C2940" s="17" t="s">
        <v>9250</v>
      </c>
      <c r="D2940" s="16" t="s">
        <v>4243</v>
      </c>
      <c r="E2940" s="16" t="s">
        <v>1539</v>
      </c>
      <c r="F2940" s="16" t="s">
        <v>133</v>
      </c>
      <c r="G2940" s="16" t="s">
        <v>12</v>
      </c>
      <c r="H2940" s="18"/>
    </row>
    <row r="2941">
      <c r="A2941" s="14">
        <v>45425.0</v>
      </c>
      <c r="B2941" s="15" t="s">
        <v>9251</v>
      </c>
      <c r="C2941" s="17" t="s">
        <v>9252</v>
      </c>
      <c r="D2941" s="16" t="s">
        <v>4218</v>
      </c>
      <c r="E2941" s="16" t="s">
        <v>1377</v>
      </c>
      <c r="F2941" s="16" t="s">
        <v>299</v>
      </c>
      <c r="G2941" s="16" t="s">
        <v>12</v>
      </c>
      <c r="H2941" s="18"/>
    </row>
    <row r="2942">
      <c r="A2942" s="14">
        <v>45425.0</v>
      </c>
      <c r="B2942" s="15" t="s">
        <v>9253</v>
      </c>
      <c r="C2942" s="17" t="s">
        <v>9254</v>
      </c>
      <c r="D2942" s="16" t="s">
        <v>4411</v>
      </c>
      <c r="E2942" s="16" t="s">
        <v>47</v>
      </c>
      <c r="F2942" s="16" t="s">
        <v>164</v>
      </c>
      <c r="G2942" s="16" t="s">
        <v>12</v>
      </c>
      <c r="H2942" s="18"/>
    </row>
    <row r="2943">
      <c r="A2943" s="14">
        <v>45425.0</v>
      </c>
      <c r="B2943" s="15" t="s">
        <v>9253</v>
      </c>
      <c r="C2943" s="17" t="s">
        <v>9254</v>
      </c>
      <c r="D2943" s="16" t="s">
        <v>4411</v>
      </c>
      <c r="E2943" s="16" t="s">
        <v>465</v>
      </c>
      <c r="F2943" s="16" t="s">
        <v>386</v>
      </c>
      <c r="G2943" s="16" t="s">
        <v>12</v>
      </c>
      <c r="H2943" s="18"/>
    </row>
    <row r="2944">
      <c r="A2944" s="14">
        <v>45425.0</v>
      </c>
      <c r="B2944" s="15" t="s">
        <v>9255</v>
      </c>
      <c r="C2944" s="17" t="s">
        <v>9256</v>
      </c>
      <c r="D2944" s="16" t="s">
        <v>4743</v>
      </c>
      <c r="E2944" s="16" t="s">
        <v>85</v>
      </c>
      <c r="F2944" s="16" t="s">
        <v>6635</v>
      </c>
      <c r="G2944" s="16" t="s">
        <v>12</v>
      </c>
      <c r="H2944" s="18"/>
    </row>
    <row r="2945">
      <c r="A2945" s="14">
        <v>45425.0</v>
      </c>
      <c r="B2945" s="15" t="s">
        <v>9255</v>
      </c>
      <c r="C2945" s="17" t="s">
        <v>9256</v>
      </c>
      <c r="D2945" s="16" t="s">
        <v>4743</v>
      </c>
      <c r="E2945" s="16" t="s">
        <v>5154</v>
      </c>
      <c r="F2945" s="16" t="s">
        <v>133</v>
      </c>
      <c r="G2945" s="16" t="s">
        <v>12</v>
      </c>
      <c r="H2945" s="18"/>
    </row>
    <row r="2946">
      <c r="A2946" s="14">
        <v>45425.0</v>
      </c>
      <c r="B2946" s="15" t="s">
        <v>9257</v>
      </c>
      <c r="C2946" s="17" t="s">
        <v>9258</v>
      </c>
      <c r="D2946" s="16" t="s">
        <v>167</v>
      </c>
      <c r="E2946" s="16" t="s">
        <v>331</v>
      </c>
      <c r="F2946" s="16" t="s">
        <v>3081</v>
      </c>
      <c r="G2946" s="16" t="s">
        <v>12</v>
      </c>
      <c r="H2946" s="18"/>
    </row>
    <row r="2947">
      <c r="A2947" s="14">
        <v>45425.0</v>
      </c>
      <c r="B2947" s="15" t="s">
        <v>9259</v>
      </c>
      <c r="C2947" s="17" t="s">
        <v>9260</v>
      </c>
      <c r="D2947" s="16" t="s">
        <v>4184</v>
      </c>
      <c r="E2947" s="16" t="s">
        <v>47</v>
      </c>
      <c r="F2947" s="16" t="s">
        <v>133</v>
      </c>
      <c r="G2947" s="16" t="s">
        <v>12</v>
      </c>
      <c r="H2947" s="18"/>
    </row>
    <row r="2948">
      <c r="A2948" s="14">
        <v>45425.0</v>
      </c>
      <c r="B2948" s="15" t="s">
        <v>9259</v>
      </c>
      <c r="C2948" s="17" t="s">
        <v>9260</v>
      </c>
      <c r="D2948" s="16" t="s">
        <v>4184</v>
      </c>
      <c r="E2948" s="16" t="s">
        <v>3015</v>
      </c>
      <c r="F2948" s="16" t="s">
        <v>4517</v>
      </c>
      <c r="G2948" s="16" t="s">
        <v>12</v>
      </c>
      <c r="H2948" s="18"/>
    </row>
    <row r="2949">
      <c r="A2949" s="14">
        <v>45425.0</v>
      </c>
      <c r="B2949" s="15" t="s">
        <v>9261</v>
      </c>
      <c r="C2949" s="17" t="s">
        <v>9262</v>
      </c>
      <c r="D2949" s="16" t="s">
        <v>4933</v>
      </c>
      <c r="E2949" s="16" t="s">
        <v>47</v>
      </c>
      <c r="F2949" s="16" t="s">
        <v>1233</v>
      </c>
      <c r="G2949" s="16" t="s">
        <v>84</v>
      </c>
      <c r="H2949" s="18"/>
    </row>
    <row r="2950">
      <c r="A2950" s="14">
        <v>45425.0</v>
      </c>
      <c r="B2950" s="15" t="s">
        <v>9261</v>
      </c>
      <c r="C2950" s="17" t="s">
        <v>9262</v>
      </c>
      <c r="D2950" s="16" t="s">
        <v>4933</v>
      </c>
      <c r="E2950" s="16" t="s">
        <v>9263</v>
      </c>
      <c r="F2950" s="16" t="s">
        <v>5172</v>
      </c>
      <c r="G2950" s="16" t="s">
        <v>84</v>
      </c>
      <c r="H2950" s="18"/>
    </row>
    <row r="2951">
      <c r="A2951" s="14">
        <v>45425.0</v>
      </c>
      <c r="B2951" s="15" t="s">
        <v>9264</v>
      </c>
      <c r="C2951" s="17" t="s">
        <v>9265</v>
      </c>
      <c r="D2951" s="16" t="s">
        <v>897</v>
      </c>
      <c r="E2951" s="16" t="s">
        <v>4859</v>
      </c>
      <c r="F2951" s="16" t="s">
        <v>35</v>
      </c>
      <c r="G2951" s="16" t="s">
        <v>12</v>
      </c>
      <c r="H2951" s="18"/>
    </row>
    <row r="2952">
      <c r="A2952" s="14">
        <v>45425.0</v>
      </c>
      <c r="B2952" s="15" t="s">
        <v>9264</v>
      </c>
      <c r="C2952" s="17" t="s">
        <v>9265</v>
      </c>
      <c r="D2952" s="16" t="s">
        <v>897</v>
      </c>
      <c r="E2952" s="16" t="s">
        <v>47</v>
      </c>
      <c r="F2952" s="16" t="s">
        <v>3169</v>
      </c>
      <c r="G2952" s="16" t="s">
        <v>12</v>
      </c>
      <c r="H2952" s="18"/>
    </row>
    <row r="2953">
      <c r="A2953" s="14">
        <v>45425.0</v>
      </c>
      <c r="B2953" s="15" t="s">
        <v>9266</v>
      </c>
      <c r="C2953" s="17" t="s">
        <v>9267</v>
      </c>
      <c r="D2953" s="16" t="s">
        <v>6397</v>
      </c>
      <c r="E2953" s="16" t="s">
        <v>47</v>
      </c>
      <c r="F2953" s="16" t="s">
        <v>133</v>
      </c>
      <c r="G2953" s="16" t="s">
        <v>12</v>
      </c>
      <c r="H2953" s="18"/>
    </row>
    <row r="2954">
      <c r="A2954" s="14">
        <v>45425.0</v>
      </c>
      <c r="B2954" s="15" t="s">
        <v>9268</v>
      </c>
      <c r="C2954" s="17" t="s">
        <v>9269</v>
      </c>
      <c r="D2954" s="16" t="s">
        <v>4811</v>
      </c>
      <c r="E2954" s="16" t="s">
        <v>47</v>
      </c>
      <c r="F2954" s="16" t="s">
        <v>133</v>
      </c>
      <c r="G2954" s="16" t="s">
        <v>12</v>
      </c>
      <c r="H2954" s="18"/>
    </row>
    <row r="2955">
      <c r="A2955" s="14">
        <v>45425.0</v>
      </c>
      <c r="B2955" s="15" t="s">
        <v>9268</v>
      </c>
      <c r="C2955" s="17" t="s">
        <v>9269</v>
      </c>
      <c r="D2955" s="16" t="s">
        <v>4811</v>
      </c>
      <c r="E2955" s="16" t="s">
        <v>338</v>
      </c>
      <c r="F2955" s="16" t="s">
        <v>31</v>
      </c>
      <c r="G2955" s="16" t="s">
        <v>12</v>
      </c>
      <c r="H2955" s="18"/>
    </row>
    <row r="2956">
      <c r="A2956" s="14">
        <v>45425.0</v>
      </c>
      <c r="B2956" s="15" t="s">
        <v>9270</v>
      </c>
      <c r="C2956" s="17" t="s">
        <v>9271</v>
      </c>
      <c r="D2956" s="16" t="s">
        <v>1478</v>
      </c>
      <c r="E2956" s="16" t="s">
        <v>47</v>
      </c>
      <c r="F2956" s="16" t="s">
        <v>457</v>
      </c>
      <c r="G2956" s="16" t="s">
        <v>84</v>
      </c>
      <c r="H2956" s="18"/>
    </row>
    <row r="2957">
      <c r="A2957" s="14">
        <v>45425.0</v>
      </c>
      <c r="B2957" s="15" t="s">
        <v>9270</v>
      </c>
      <c r="C2957" s="17" t="s">
        <v>9271</v>
      </c>
      <c r="D2957" s="16" t="s">
        <v>1478</v>
      </c>
      <c r="E2957" s="16" t="s">
        <v>338</v>
      </c>
      <c r="F2957" s="16" t="s">
        <v>133</v>
      </c>
      <c r="G2957" s="16" t="s">
        <v>12</v>
      </c>
      <c r="H2957" s="18"/>
    </row>
    <row r="2958">
      <c r="A2958" s="14">
        <v>45426.0</v>
      </c>
      <c r="B2958" s="15" t="s">
        <v>9272</v>
      </c>
      <c r="C2958" s="17" t="s">
        <v>9273</v>
      </c>
      <c r="D2958" s="16" t="s">
        <v>817</v>
      </c>
      <c r="E2958" s="16" t="s">
        <v>9274</v>
      </c>
      <c r="F2958" s="16" t="s">
        <v>2394</v>
      </c>
      <c r="G2958" s="16" t="s">
        <v>12</v>
      </c>
      <c r="H2958" s="18"/>
    </row>
    <row r="2959">
      <c r="A2959" s="14">
        <v>45426.0</v>
      </c>
      <c r="B2959" s="15" t="s">
        <v>9272</v>
      </c>
      <c r="C2959" s="17" t="s">
        <v>9273</v>
      </c>
      <c r="D2959" s="16" t="s">
        <v>817</v>
      </c>
      <c r="E2959" s="16" t="s">
        <v>6890</v>
      </c>
      <c r="F2959" s="16" t="s">
        <v>63</v>
      </c>
      <c r="G2959" s="16" t="s">
        <v>12</v>
      </c>
      <c r="H2959" s="18"/>
    </row>
    <row r="2960">
      <c r="A2960" s="14">
        <v>45426.0</v>
      </c>
      <c r="B2960" s="15" t="s">
        <v>9275</v>
      </c>
      <c r="C2960" s="17" t="s">
        <v>9276</v>
      </c>
      <c r="D2960" s="16" t="s">
        <v>4184</v>
      </c>
      <c r="E2960" s="16" t="s">
        <v>5037</v>
      </c>
      <c r="F2960" s="16" t="s">
        <v>2941</v>
      </c>
      <c r="G2960" s="16" t="s">
        <v>12</v>
      </c>
      <c r="H2960" s="18"/>
    </row>
    <row r="2961">
      <c r="A2961" s="14">
        <v>45426.0</v>
      </c>
      <c r="B2961" s="15" t="s">
        <v>9277</v>
      </c>
      <c r="C2961" s="17" t="s">
        <v>9278</v>
      </c>
      <c r="D2961" s="16" t="s">
        <v>7740</v>
      </c>
      <c r="E2961" s="18"/>
      <c r="F2961" s="16" t="s">
        <v>5515</v>
      </c>
      <c r="G2961" s="16" t="s">
        <v>12</v>
      </c>
      <c r="H2961" s="16" t="s">
        <v>141</v>
      </c>
    </row>
    <row r="2962">
      <c r="A2962" s="14">
        <v>45426.0</v>
      </c>
      <c r="B2962" s="15" t="s">
        <v>9279</v>
      </c>
      <c r="C2962" s="17" t="s">
        <v>9280</v>
      </c>
      <c r="D2962" s="16" t="s">
        <v>5805</v>
      </c>
      <c r="E2962" s="16" t="s">
        <v>426</v>
      </c>
      <c r="F2962" s="16" t="s">
        <v>356</v>
      </c>
      <c r="G2962" s="16" t="s">
        <v>12</v>
      </c>
      <c r="H2962" s="18"/>
    </row>
    <row r="2963">
      <c r="A2963" s="14">
        <v>45426.0</v>
      </c>
      <c r="B2963" s="15" t="s">
        <v>9281</v>
      </c>
      <c r="C2963" s="17" t="s">
        <v>9282</v>
      </c>
      <c r="D2963" s="16" t="s">
        <v>8960</v>
      </c>
      <c r="E2963" s="18"/>
      <c r="F2963" s="16" t="s">
        <v>9283</v>
      </c>
      <c r="G2963" s="16" t="s">
        <v>12</v>
      </c>
      <c r="H2963" s="16" t="s">
        <v>44</v>
      </c>
    </row>
    <row r="2964">
      <c r="A2964" s="14">
        <v>45426.0</v>
      </c>
      <c r="B2964" s="15" t="s">
        <v>9281</v>
      </c>
      <c r="C2964" s="17" t="s">
        <v>9282</v>
      </c>
      <c r="D2964" s="16" t="s">
        <v>8960</v>
      </c>
      <c r="E2964" s="16" t="s">
        <v>9284</v>
      </c>
      <c r="F2964" s="16" t="s">
        <v>4126</v>
      </c>
      <c r="G2964" s="16" t="s">
        <v>12</v>
      </c>
      <c r="H2964" s="18"/>
    </row>
    <row r="2965">
      <c r="A2965" s="14">
        <v>45426.0</v>
      </c>
      <c r="B2965" s="15" t="s">
        <v>9285</v>
      </c>
      <c r="C2965" s="17" t="s">
        <v>9286</v>
      </c>
      <c r="D2965" s="16" t="s">
        <v>6207</v>
      </c>
      <c r="E2965" s="16" t="s">
        <v>46</v>
      </c>
      <c r="F2965" s="16" t="s">
        <v>35</v>
      </c>
      <c r="G2965" s="16" t="s">
        <v>12</v>
      </c>
      <c r="H2965" s="18"/>
    </row>
    <row r="2966">
      <c r="A2966" s="14">
        <v>45426.0</v>
      </c>
      <c r="B2966" s="15" t="s">
        <v>9285</v>
      </c>
      <c r="C2966" s="17" t="s">
        <v>9286</v>
      </c>
      <c r="D2966" s="16" t="s">
        <v>6207</v>
      </c>
      <c r="E2966" s="16" t="s">
        <v>331</v>
      </c>
      <c r="F2966" s="16" t="s">
        <v>4335</v>
      </c>
      <c r="G2966" s="16" t="s">
        <v>12</v>
      </c>
      <c r="H2966" s="18"/>
    </row>
    <row r="2967">
      <c r="A2967" s="14">
        <v>45426.0</v>
      </c>
      <c r="B2967" s="15" t="s">
        <v>9287</v>
      </c>
      <c r="C2967" s="17" t="s">
        <v>9288</v>
      </c>
      <c r="D2967" s="16" t="s">
        <v>1570</v>
      </c>
      <c r="E2967" s="16" t="s">
        <v>279</v>
      </c>
      <c r="F2967" s="16" t="s">
        <v>299</v>
      </c>
      <c r="G2967" s="16" t="s">
        <v>12</v>
      </c>
      <c r="H2967" s="18"/>
    </row>
    <row r="2968">
      <c r="A2968" s="14">
        <v>45426.0</v>
      </c>
      <c r="B2968" s="15" t="s">
        <v>9289</v>
      </c>
      <c r="C2968" s="17" t="s">
        <v>9290</v>
      </c>
      <c r="D2968" s="16" t="s">
        <v>9291</v>
      </c>
      <c r="E2968" s="16" t="s">
        <v>338</v>
      </c>
      <c r="F2968" s="16" t="s">
        <v>63</v>
      </c>
      <c r="G2968" s="16" t="s">
        <v>12</v>
      </c>
      <c r="H2968" s="18"/>
    </row>
    <row r="2969">
      <c r="A2969" s="14">
        <v>45426.0</v>
      </c>
      <c r="B2969" s="15" t="s">
        <v>9289</v>
      </c>
      <c r="C2969" s="17" t="s">
        <v>9290</v>
      </c>
      <c r="D2969" s="16" t="s">
        <v>9291</v>
      </c>
      <c r="E2969" s="16" t="s">
        <v>9292</v>
      </c>
      <c r="F2969" s="16" t="s">
        <v>443</v>
      </c>
      <c r="G2969" s="16" t="s">
        <v>12</v>
      </c>
      <c r="H2969" s="18"/>
    </row>
    <row r="2970">
      <c r="A2970" s="14">
        <v>45426.0</v>
      </c>
      <c r="B2970" s="15" t="s">
        <v>9293</v>
      </c>
      <c r="C2970" s="17" t="s">
        <v>9294</v>
      </c>
      <c r="D2970" s="16" t="s">
        <v>1478</v>
      </c>
      <c r="E2970" s="16" t="s">
        <v>6194</v>
      </c>
      <c r="F2970" s="16" t="s">
        <v>191</v>
      </c>
      <c r="G2970" s="16" t="s">
        <v>17</v>
      </c>
      <c r="H2970" s="18"/>
    </row>
    <row r="2971">
      <c r="A2971" s="14">
        <v>45426.0</v>
      </c>
      <c r="B2971" s="15" t="s">
        <v>9293</v>
      </c>
      <c r="C2971" s="17" t="s">
        <v>9294</v>
      </c>
      <c r="D2971" s="16" t="s">
        <v>1478</v>
      </c>
      <c r="E2971" s="16" t="s">
        <v>47</v>
      </c>
      <c r="F2971" s="16" t="s">
        <v>4576</v>
      </c>
      <c r="G2971" s="16" t="s">
        <v>12</v>
      </c>
      <c r="H2971" s="18"/>
    </row>
    <row r="2972">
      <c r="A2972" s="14">
        <v>45426.0</v>
      </c>
      <c r="B2972" s="15" t="s">
        <v>9295</v>
      </c>
      <c r="C2972" s="17" t="s">
        <v>9296</v>
      </c>
      <c r="D2972" s="16" t="s">
        <v>7084</v>
      </c>
      <c r="E2972" s="16" t="s">
        <v>2538</v>
      </c>
      <c r="F2972" s="16" t="s">
        <v>37</v>
      </c>
      <c r="G2972" s="16" t="s">
        <v>12</v>
      </c>
      <c r="H2972" s="18"/>
    </row>
    <row r="2973">
      <c r="A2973" s="14">
        <v>45426.0</v>
      </c>
      <c r="B2973" s="15" t="s">
        <v>9297</v>
      </c>
      <c r="C2973" s="17" t="s">
        <v>9298</v>
      </c>
      <c r="D2973" s="16" t="s">
        <v>7427</v>
      </c>
      <c r="E2973" s="16" t="s">
        <v>8880</v>
      </c>
      <c r="F2973" s="16" t="s">
        <v>9299</v>
      </c>
      <c r="G2973" s="16" t="s">
        <v>12</v>
      </c>
      <c r="H2973" s="18"/>
    </row>
    <row r="2974">
      <c r="A2974" s="14">
        <v>45426.0</v>
      </c>
      <c r="B2974" s="15" t="s">
        <v>9300</v>
      </c>
      <c r="C2974" s="17" t="s">
        <v>9301</v>
      </c>
      <c r="D2974" s="16" t="s">
        <v>4811</v>
      </c>
      <c r="E2974" s="16" t="s">
        <v>98</v>
      </c>
      <c r="F2974" s="16" t="s">
        <v>4362</v>
      </c>
      <c r="G2974" s="16" t="s">
        <v>12</v>
      </c>
      <c r="H2974" s="18"/>
    </row>
    <row r="2975">
      <c r="A2975" s="14">
        <v>45426.0</v>
      </c>
      <c r="B2975" s="15" t="s">
        <v>9300</v>
      </c>
      <c r="C2975" s="17" t="s">
        <v>9301</v>
      </c>
      <c r="D2975" s="16" t="s">
        <v>4811</v>
      </c>
      <c r="E2975" s="16" t="s">
        <v>47</v>
      </c>
      <c r="F2975" s="16" t="s">
        <v>4576</v>
      </c>
      <c r="G2975" s="16" t="s">
        <v>12</v>
      </c>
      <c r="H2975" s="18"/>
    </row>
    <row r="2976">
      <c r="A2976" s="14">
        <v>45426.0</v>
      </c>
      <c r="B2976" s="15" t="s">
        <v>9302</v>
      </c>
      <c r="C2976" s="17" t="s">
        <v>9303</v>
      </c>
      <c r="D2976" s="16" t="s">
        <v>4009</v>
      </c>
      <c r="E2976" s="18"/>
      <c r="F2976" s="16" t="s">
        <v>134</v>
      </c>
      <c r="G2976" s="16" t="s">
        <v>12</v>
      </c>
      <c r="H2976" s="16" t="s">
        <v>44</v>
      </c>
    </row>
    <row r="2977">
      <c r="A2977" s="14">
        <v>45426.0</v>
      </c>
      <c r="B2977" s="15" t="s">
        <v>9304</v>
      </c>
      <c r="C2977" s="17" t="s">
        <v>9305</v>
      </c>
      <c r="D2977" s="16" t="s">
        <v>804</v>
      </c>
      <c r="E2977" s="16" t="s">
        <v>98</v>
      </c>
      <c r="F2977" s="16" t="s">
        <v>161</v>
      </c>
      <c r="G2977" s="16" t="s">
        <v>12</v>
      </c>
      <c r="H2977" s="18"/>
    </row>
    <row r="2978">
      <c r="A2978" s="14">
        <v>45426.0</v>
      </c>
      <c r="B2978" s="15" t="s">
        <v>9304</v>
      </c>
      <c r="C2978" s="17" t="s">
        <v>9305</v>
      </c>
      <c r="D2978" s="16" t="s">
        <v>804</v>
      </c>
      <c r="E2978" s="16" t="s">
        <v>47</v>
      </c>
      <c r="F2978" s="16" t="s">
        <v>4576</v>
      </c>
      <c r="G2978" s="16" t="s">
        <v>12</v>
      </c>
      <c r="H2978" s="18"/>
    </row>
    <row r="2979">
      <c r="A2979" s="14">
        <v>45426.0</v>
      </c>
      <c r="B2979" s="15" t="s">
        <v>9304</v>
      </c>
      <c r="C2979" s="17" t="s">
        <v>9305</v>
      </c>
      <c r="D2979" s="16" t="s">
        <v>804</v>
      </c>
      <c r="E2979" s="16" t="s">
        <v>47</v>
      </c>
      <c r="F2979" s="16" t="s">
        <v>8121</v>
      </c>
      <c r="G2979" s="16" t="s">
        <v>12</v>
      </c>
      <c r="H2979" s="18"/>
    </row>
    <row r="2980">
      <c r="A2980" s="14">
        <v>45426.0</v>
      </c>
      <c r="B2980" s="15" t="s">
        <v>9306</v>
      </c>
      <c r="C2980" s="17" t="s">
        <v>9307</v>
      </c>
      <c r="D2980" s="16" t="s">
        <v>4184</v>
      </c>
      <c r="E2980" s="16" t="s">
        <v>47</v>
      </c>
      <c r="F2980" s="16" t="s">
        <v>9308</v>
      </c>
      <c r="G2980" s="16" t="s">
        <v>12</v>
      </c>
      <c r="H2980" s="18"/>
    </row>
    <row r="2981">
      <c r="A2981" s="14">
        <v>45426.0</v>
      </c>
      <c r="B2981" s="15" t="s">
        <v>9309</v>
      </c>
      <c r="C2981" s="17" t="s">
        <v>9310</v>
      </c>
      <c r="D2981" s="16" t="s">
        <v>4461</v>
      </c>
      <c r="E2981" s="16" t="s">
        <v>2063</v>
      </c>
      <c r="F2981" s="16" t="s">
        <v>70</v>
      </c>
      <c r="G2981" s="16" t="s">
        <v>12</v>
      </c>
      <c r="H2981" s="18"/>
    </row>
    <row r="2982">
      <c r="A2982" s="14">
        <v>45426.0</v>
      </c>
      <c r="B2982" s="15" t="s">
        <v>9309</v>
      </c>
      <c r="C2982" s="17" t="s">
        <v>9310</v>
      </c>
      <c r="D2982" s="16" t="s">
        <v>4461</v>
      </c>
      <c r="E2982" s="16" t="s">
        <v>412</v>
      </c>
      <c r="F2982" s="16" t="s">
        <v>134</v>
      </c>
      <c r="G2982" s="16" t="s">
        <v>12</v>
      </c>
      <c r="H2982" s="18"/>
    </row>
    <row r="2983">
      <c r="A2983" s="14">
        <v>45426.0</v>
      </c>
      <c r="B2983" s="15" t="s">
        <v>9311</v>
      </c>
      <c r="C2983" s="17" t="s">
        <v>9312</v>
      </c>
      <c r="D2983" s="16" t="s">
        <v>4268</v>
      </c>
      <c r="E2983" s="16" t="s">
        <v>9313</v>
      </c>
      <c r="F2983" s="16" t="s">
        <v>4349</v>
      </c>
      <c r="G2983" s="16" t="s">
        <v>12</v>
      </c>
      <c r="H2983" s="18"/>
    </row>
    <row r="2984">
      <c r="A2984" s="14">
        <v>45426.0</v>
      </c>
      <c r="B2984" s="15" t="s">
        <v>9314</v>
      </c>
      <c r="C2984" s="17" t="s">
        <v>9315</v>
      </c>
      <c r="D2984" s="16" t="s">
        <v>4243</v>
      </c>
      <c r="E2984" s="16" t="s">
        <v>9192</v>
      </c>
      <c r="F2984" s="16" t="s">
        <v>2394</v>
      </c>
      <c r="G2984" s="16" t="s">
        <v>12</v>
      </c>
      <c r="H2984" s="18"/>
    </row>
    <row r="2985">
      <c r="A2985" s="14">
        <v>45426.0</v>
      </c>
      <c r="B2985" s="15" t="s">
        <v>9314</v>
      </c>
      <c r="C2985" s="17" t="s">
        <v>9315</v>
      </c>
      <c r="D2985" s="16" t="s">
        <v>4243</v>
      </c>
      <c r="E2985" s="16" t="s">
        <v>9316</v>
      </c>
      <c r="F2985" s="16" t="s">
        <v>5365</v>
      </c>
      <c r="G2985" s="16" t="s">
        <v>12</v>
      </c>
      <c r="H2985" s="18"/>
    </row>
    <row r="2986">
      <c r="A2986" s="14">
        <v>45426.0</v>
      </c>
      <c r="B2986" s="15" t="s">
        <v>9317</v>
      </c>
      <c r="C2986" s="17" t="s">
        <v>9318</v>
      </c>
      <c r="D2986" s="16" t="s">
        <v>1613</v>
      </c>
      <c r="E2986" s="16" t="s">
        <v>47</v>
      </c>
      <c r="F2986" s="16" t="s">
        <v>4576</v>
      </c>
      <c r="G2986" s="16" t="s">
        <v>12</v>
      </c>
      <c r="H2986" s="18"/>
    </row>
    <row r="2987">
      <c r="A2987" s="14">
        <v>45426.0</v>
      </c>
      <c r="B2987" s="15" t="s">
        <v>9317</v>
      </c>
      <c r="C2987" s="17" t="s">
        <v>9318</v>
      </c>
      <c r="D2987" s="16" t="s">
        <v>1613</v>
      </c>
      <c r="E2987" s="16" t="s">
        <v>3015</v>
      </c>
      <c r="F2987" s="16" t="s">
        <v>1296</v>
      </c>
      <c r="G2987" s="16" t="s">
        <v>12</v>
      </c>
      <c r="H2987" s="18"/>
    </row>
    <row r="2988">
      <c r="A2988" s="14">
        <v>45426.0</v>
      </c>
      <c r="B2988" s="15" t="s">
        <v>9319</v>
      </c>
      <c r="C2988" s="17" t="s">
        <v>9320</v>
      </c>
      <c r="D2988" s="16" t="s">
        <v>4461</v>
      </c>
      <c r="E2988" s="16" t="s">
        <v>47</v>
      </c>
      <c r="F2988" s="16" t="s">
        <v>63</v>
      </c>
      <c r="G2988" s="16" t="s">
        <v>12</v>
      </c>
      <c r="H2988" s="18"/>
    </row>
    <row r="2989">
      <c r="A2989" s="14">
        <v>45426.0</v>
      </c>
      <c r="B2989" s="15" t="s">
        <v>9321</v>
      </c>
      <c r="C2989" s="17" t="s">
        <v>9322</v>
      </c>
      <c r="D2989" s="16" t="s">
        <v>6514</v>
      </c>
      <c r="E2989" s="16" t="s">
        <v>47</v>
      </c>
      <c r="F2989" s="16" t="s">
        <v>133</v>
      </c>
      <c r="G2989" s="16" t="s">
        <v>12</v>
      </c>
      <c r="H2989" s="18"/>
    </row>
    <row r="2990">
      <c r="A2990" s="14">
        <v>45426.0</v>
      </c>
      <c r="B2990" s="15" t="s">
        <v>9321</v>
      </c>
      <c r="C2990" s="17" t="s">
        <v>9322</v>
      </c>
      <c r="D2990" s="16" t="s">
        <v>6514</v>
      </c>
      <c r="E2990" s="16" t="s">
        <v>7163</v>
      </c>
      <c r="F2990" s="16" t="s">
        <v>3982</v>
      </c>
      <c r="G2990" s="16" t="s">
        <v>12</v>
      </c>
      <c r="H2990" s="18"/>
    </row>
    <row r="2991">
      <c r="A2991" s="14">
        <v>45426.0</v>
      </c>
      <c r="B2991" s="15" t="s">
        <v>9323</v>
      </c>
      <c r="C2991" s="17" t="s">
        <v>9324</v>
      </c>
      <c r="D2991" s="16" t="s">
        <v>4251</v>
      </c>
      <c r="E2991" s="18"/>
      <c r="F2991" s="16" t="s">
        <v>171</v>
      </c>
      <c r="G2991" s="16" t="s">
        <v>12</v>
      </c>
      <c r="H2991" s="16" t="s">
        <v>2226</v>
      </c>
    </row>
    <row r="2992">
      <c r="A2992" s="14">
        <v>45426.0</v>
      </c>
      <c r="B2992" s="15" t="s">
        <v>9323</v>
      </c>
      <c r="C2992" s="17" t="s">
        <v>9324</v>
      </c>
      <c r="D2992" s="16" t="s">
        <v>4251</v>
      </c>
      <c r="E2992" s="18"/>
      <c r="F2992" s="16" t="s">
        <v>4112</v>
      </c>
      <c r="G2992" s="16" t="s">
        <v>12</v>
      </c>
      <c r="H2992" s="16" t="s">
        <v>141</v>
      </c>
    </row>
    <row r="2993">
      <c r="A2993" s="14">
        <v>45426.0</v>
      </c>
      <c r="B2993" s="15" t="s">
        <v>9325</v>
      </c>
      <c r="C2993" s="17" t="s">
        <v>9326</v>
      </c>
      <c r="D2993" s="16" t="s">
        <v>4313</v>
      </c>
      <c r="E2993" s="16" t="s">
        <v>47</v>
      </c>
      <c r="F2993" s="16" t="s">
        <v>530</v>
      </c>
      <c r="G2993" s="16" t="s">
        <v>12</v>
      </c>
      <c r="H2993" s="18"/>
    </row>
    <row r="2994">
      <c r="A2994" s="14">
        <v>45426.0</v>
      </c>
      <c r="B2994" s="15" t="s">
        <v>9327</v>
      </c>
      <c r="C2994" s="17" t="s">
        <v>9328</v>
      </c>
      <c r="D2994" s="16" t="s">
        <v>4672</v>
      </c>
      <c r="E2994" s="16" t="s">
        <v>47</v>
      </c>
      <c r="F2994" s="16" t="s">
        <v>386</v>
      </c>
      <c r="G2994" s="16" t="s">
        <v>84</v>
      </c>
      <c r="H2994" s="18"/>
    </row>
    <row r="2995">
      <c r="A2995" s="14">
        <v>45426.0</v>
      </c>
      <c r="B2995" s="15" t="s">
        <v>9327</v>
      </c>
      <c r="C2995" s="17" t="s">
        <v>9328</v>
      </c>
      <c r="D2995" s="16" t="s">
        <v>4672</v>
      </c>
      <c r="E2995" s="16" t="s">
        <v>428</v>
      </c>
      <c r="F2995" s="16" t="s">
        <v>2708</v>
      </c>
      <c r="G2995" s="16" t="s">
        <v>12</v>
      </c>
      <c r="H2995" s="18"/>
    </row>
    <row r="2996">
      <c r="A2996" s="14">
        <v>45426.0</v>
      </c>
      <c r="B2996" s="15" t="s">
        <v>9329</v>
      </c>
      <c r="C2996" s="17" t="s">
        <v>9330</v>
      </c>
      <c r="D2996" s="16" t="s">
        <v>9331</v>
      </c>
      <c r="E2996" s="16" t="s">
        <v>331</v>
      </c>
      <c r="F2996" s="16" t="s">
        <v>4432</v>
      </c>
      <c r="G2996" s="16" t="s">
        <v>17</v>
      </c>
      <c r="H2996" s="18"/>
    </row>
    <row r="2997">
      <c r="A2997" s="14">
        <v>45426.0</v>
      </c>
      <c r="B2997" s="15" t="s">
        <v>9329</v>
      </c>
      <c r="C2997" s="17" t="s">
        <v>9330</v>
      </c>
      <c r="D2997" s="16" t="s">
        <v>9331</v>
      </c>
      <c r="E2997" s="16" t="s">
        <v>1807</v>
      </c>
      <c r="F2997" s="16" t="s">
        <v>241</v>
      </c>
      <c r="G2997" s="16" t="s">
        <v>12</v>
      </c>
      <c r="H2997" s="18"/>
    </row>
    <row r="2998">
      <c r="A2998" s="14">
        <v>45426.0</v>
      </c>
      <c r="B2998" s="15" t="s">
        <v>9329</v>
      </c>
      <c r="C2998" s="17" t="s">
        <v>9330</v>
      </c>
      <c r="D2998" s="16" t="s">
        <v>9331</v>
      </c>
      <c r="E2998" s="16" t="s">
        <v>47</v>
      </c>
      <c r="F2998" s="16" t="s">
        <v>133</v>
      </c>
      <c r="G2998" s="16" t="s">
        <v>12</v>
      </c>
      <c r="H2998" s="18"/>
    </row>
    <row r="2999">
      <c r="A2999" s="14">
        <v>45426.0</v>
      </c>
      <c r="B2999" s="15" t="s">
        <v>9332</v>
      </c>
      <c r="C2999" s="17" t="s">
        <v>9333</v>
      </c>
      <c r="D2999" s="16" t="s">
        <v>4132</v>
      </c>
      <c r="E2999" s="18"/>
      <c r="F2999" s="16" t="s">
        <v>5515</v>
      </c>
      <c r="G2999" s="16" t="s">
        <v>12</v>
      </c>
      <c r="H2999" s="16" t="s">
        <v>44</v>
      </c>
    </row>
    <row r="3000">
      <c r="A3000" s="14">
        <v>45426.0</v>
      </c>
      <c r="B3000" s="15" t="s">
        <v>9332</v>
      </c>
      <c r="C3000" s="17" t="s">
        <v>9333</v>
      </c>
      <c r="D3000" s="16" t="s">
        <v>4132</v>
      </c>
      <c r="E3000" s="16" t="s">
        <v>4133</v>
      </c>
      <c r="F3000" s="16" t="s">
        <v>3091</v>
      </c>
      <c r="G3000" s="16" t="s">
        <v>12</v>
      </c>
      <c r="H3000" s="18"/>
    </row>
    <row r="3001">
      <c r="A3001" s="14">
        <v>45426.0</v>
      </c>
      <c r="B3001" s="15" t="s">
        <v>9334</v>
      </c>
      <c r="C3001" s="17" t="s">
        <v>9335</v>
      </c>
      <c r="D3001" s="16" t="s">
        <v>5215</v>
      </c>
      <c r="E3001" s="16" t="s">
        <v>338</v>
      </c>
      <c r="F3001" s="16" t="s">
        <v>4335</v>
      </c>
      <c r="G3001" s="16" t="s">
        <v>12</v>
      </c>
      <c r="H3001" s="18"/>
    </row>
    <row r="3002">
      <c r="A3002" s="14">
        <v>45426.0</v>
      </c>
      <c r="B3002" s="15" t="s">
        <v>9334</v>
      </c>
      <c r="C3002" s="17" t="s">
        <v>9335</v>
      </c>
      <c r="D3002" s="16" t="s">
        <v>5215</v>
      </c>
      <c r="E3002" s="16" t="s">
        <v>279</v>
      </c>
      <c r="F3002" s="16" t="s">
        <v>299</v>
      </c>
      <c r="G3002" s="16" t="s">
        <v>12</v>
      </c>
      <c r="H3002" s="18"/>
    </row>
    <row r="3003">
      <c r="A3003" s="14">
        <v>45426.0</v>
      </c>
      <c r="B3003" s="15" t="s">
        <v>9336</v>
      </c>
      <c r="C3003" s="17" t="s">
        <v>9337</v>
      </c>
      <c r="D3003" s="16" t="s">
        <v>6077</v>
      </c>
      <c r="E3003" s="16" t="s">
        <v>9043</v>
      </c>
      <c r="F3003" s="16" t="s">
        <v>6534</v>
      </c>
      <c r="G3003" s="16" t="s">
        <v>12</v>
      </c>
      <c r="H3003" s="18"/>
    </row>
    <row r="3004">
      <c r="A3004" s="14">
        <v>45426.0</v>
      </c>
      <c r="B3004" s="15" t="s">
        <v>9338</v>
      </c>
      <c r="C3004" s="17" t="s">
        <v>9339</v>
      </c>
      <c r="D3004" s="16" t="s">
        <v>804</v>
      </c>
      <c r="E3004" s="16" t="s">
        <v>85</v>
      </c>
      <c r="F3004" s="16" t="s">
        <v>4576</v>
      </c>
      <c r="G3004" s="16" t="s">
        <v>12</v>
      </c>
      <c r="H3004" s="18"/>
    </row>
    <row r="3005">
      <c r="A3005" s="14">
        <v>45426.0</v>
      </c>
      <c r="B3005" s="15" t="s">
        <v>9340</v>
      </c>
      <c r="C3005" s="17" t="s">
        <v>9341</v>
      </c>
      <c r="D3005" s="16" t="s">
        <v>3395</v>
      </c>
      <c r="E3005" s="16" t="s">
        <v>426</v>
      </c>
      <c r="F3005" s="16" t="s">
        <v>9342</v>
      </c>
      <c r="G3005" s="16" t="s">
        <v>12</v>
      </c>
      <c r="H3005" s="18"/>
    </row>
    <row r="3006">
      <c r="A3006" s="14">
        <v>45426.0</v>
      </c>
      <c r="B3006" s="15" t="s">
        <v>9340</v>
      </c>
      <c r="C3006" s="17" t="s">
        <v>9341</v>
      </c>
      <c r="D3006" s="16" t="s">
        <v>3395</v>
      </c>
      <c r="E3006" s="16" t="s">
        <v>338</v>
      </c>
      <c r="F3006" s="16" t="s">
        <v>4714</v>
      </c>
      <c r="G3006" s="16" t="s">
        <v>12</v>
      </c>
      <c r="H3006" s="18"/>
    </row>
    <row r="3007">
      <c r="A3007" s="14">
        <v>45426.0</v>
      </c>
      <c r="B3007" s="15" t="s">
        <v>9343</v>
      </c>
      <c r="C3007" s="17" t="s">
        <v>9344</v>
      </c>
      <c r="D3007" s="16" t="s">
        <v>4268</v>
      </c>
      <c r="E3007" s="16" t="s">
        <v>1914</v>
      </c>
      <c r="F3007" s="16" t="s">
        <v>970</v>
      </c>
      <c r="G3007" s="16" t="s">
        <v>84</v>
      </c>
      <c r="H3007" s="18"/>
    </row>
    <row r="3008">
      <c r="A3008" s="14">
        <v>45426.0</v>
      </c>
      <c r="B3008" s="15" t="s">
        <v>9343</v>
      </c>
      <c r="C3008" s="17" t="s">
        <v>9344</v>
      </c>
      <c r="D3008" s="16" t="s">
        <v>4268</v>
      </c>
      <c r="E3008" s="16" t="s">
        <v>47</v>
      </c>
      <c r="F3008" s="16" t="s">
        <v>133</v>
      </c>
      <c r="G3008" s="16" t="s">
        <v>12</v>
      </c>
      <c r="H3008" s="18"/>
    </row>
    <row r="3009">
      <c r="A3009" s="14">
        <v>45426.0</v>
      </c>
      <c r="B3009" s="15" t="s">
        <v>9345</v>
      </c>
      <c r="C3009" s="17" t="s">
        <v>9346</v>
      </c>
      <c r="D3009" s="16" t="s">
        <v>4313</v>
      </c>
      <c r="E3009" s="16" t="s">
        <v>47</v>
      </c>
      <c r="F3009" s="16" t="s">
        <v>1097</v>
      </c>
      <c r="G3009" s="16" t="s">
        <v>12</v>
      </c>
      <c r="H3009" s="18"/>
    </row>
    <row r="3010">
      <c r="A3010" s="14">
        <v>45426.0</v>
      </c>
      <c r="B3010" s="15" t="s">
        <v>9345</v>
      </c>
      <c r="C3010" s="17" t="s">
        <v>9346</v>
      </c>
      <c r="D3010" s="16" t="s">
        <v>4313</v>
      </c>
      <c r="E3010" s="16" t="s">
        <v>5337</v>
      </c>
      <c r="F3010" s="16" t="s">
        <v>4412</v>
      </c>
      <c r="G3010" s="16" t="s">
        <v>12</v>
      </c>
      <c r="H3010" s="18"/>
    </row>
    <row r="3011">
      <c r="A3011" s="14">
        <v>45426.0</v>
      </c>
      <c r="B3011" s="15" t="s">
        <v>9347</v>
      </c>
      <c r="C3011" s="17" t="s">
        <v>9348</v>
      </c>
      <c r="D3011" s="16" t="s">
        <v>6895</v>
      </c>
      <c r="E3011" s="16" t="s">
        <v>47</v>
      </c>
      <c r="F3011" s="16" t="s">
        <v>63</v>
      </c>
      <c r="G3011" s="16" t="s">
        <v>12</v>
      </c>
      <c r="H3011" s="18"/>
    </row>
    <row r="3012">
      <c r="A3012" s="14">
        <v>45426.0</v>
      </c>
      <c r="B3012" s="15" t="s">
        <v>9347</v>
      </c>
      <c r="C3012" s="17" t="s">
        <v>9348</v>
      </c>
      <c r="D3012" s="16" t="s">
        <v>6895</v>
      </c>
      <c r="E3012" s="16" t="s">
        <v>274</v>
      </c>
      <c r="F3012" s="16" t="s">
        <v>3081</v>
      </c>
      <c r="G3012" s="16" t="s">
        <v>12</v>
      </c>
      <c r="H3012" s="18"/>
    </row>
    <row r="3013">
      <c r="A3013" s="14">
        <v>45426.0</v>
      </c>
      <c r="B3013" s="15" t="s">
        <v>9347</v>
      </c>
      <c r="C3013" s="17" t="s">
        <v>9348</v>
      </c>
      <c r="D3013" s="16" t="s">
        <v>6895</v>
      </c>
      <c r="E3013" s="16" t="s">
        <v>2059</v>
      </c>
      <c r="F3013" s="16" t="s">
        <v>3081</v>
      </c>
      <c r="G3013" s="16" t="s">
        <v>12</v>
      </c>
      <c r="H3013" s="18"/>
    </row>
    <row r="3014">
      <c r="A3014" s="14">
        <v>45426.0</v>
      </c>
      <c r="B3014" s="15" t="s">
        <v>9349</v>
      </c>
      <c r="C3014" s="17" t="s">
        <v>9350</v>
      </c>
      <c r="D3014" s="16" t="s">
        <v>1478</v>
      </c>
      <c r="E3014" s="16" t="s">
        <v>1377</v>
      </c>
      <c r="F3014" s="16" t="s">
        <v>191</v>
      </c>
      <c r="G3014" s="16" t="s">
        <v>17</v>
      </c>
      <c r="H3014" s="18"/>
    </row>
    <row r="3015">
      <c r="A3015" s="14">
        <v>45426.0</v>
      </c>
      <c r="B3015" s="15" t="s">
        <v>9349</v>
      </c>
      <c r="C3015" s="17" t="s">
        <v>9350</v>
      </c>
      <c r="D3015" s="16" t="s">
        <v>1478</v>
      </c>
      <c r="E3015" s="16" t="s">
        <v>4224</v>
      </c>
      <c r="F3015" s="16" t="s">
        <v>4658</v>
      </c>
      <c r="G3015" s="16" t="s">
        <v>84</v>
      </c>
      <c r="H3015" s="18"/>
    </row>
    <row r="3016">
      <c r="A3016" s="14">
        <v>45426.0</v>
      </c>
      <c r="B3016" s="15" t="s">
        <v>9351</v>
      </c>
      <c r="C3016" s="17" t="s">
        <v>9352</v>
      </c>
      <c r="D3016" s="16" t="s">
        <v>4920</v>
      </c>
      <c r="E3016" s="16" t="s">
        <v>46</v>
      </c>
      <c r="F3016" s="16" t="s">
        <v>1097</v>
      </c>
      <c r="G3016" s="16" t="s">
        <v>12</v>
      </c>
      <c r="H3016" s="18"/>
    </row>
    <row r="3017">
      <c r="A3017" s="14">
        <v>45426.0</v>
      </c>
      <c r="B3017" s="15" t="s">
        <v>9353</v>
      </c>
      <c r="C3017" s="17" t="s">
        <v>9354</v>
      </c>
      <c r="D3017" s="16" t="s">
        <v>8654</v>
      </c>
      <c r="E3017" s="16" t="s">
        <v>47</v>
      </c>
      <c r="F3017" s="16" t="s">
        <v>31</v>
      </c>
      <c r="G3017" s="16" t="s">
        <v>12</v>
      </c>
      <c r="H3017" s="18"/>
    </row>
    <row r="3018">
      <c r="A3018" s="14">
        <v>45426.0</v>
      </c>
      <c r="B3018" s="15" t="s">
        <v>9353</v>
      </c>
      <c r="C3018" s="17" t="s">
        <v>9354</v>
      </c>
      <c r="D3018" s="16" t="s">
        <v>8654</v>
      </c>
      <c r="E3018" s="16" t="s">
        <v>5190</v>
      </c>
      <c r="F3018" s="16" t="s">
        <v>133</v>
      </c>
      <c r="G3018" s="16" t="s">
        <v>12</v>
      </c>
      <c r="H3018" s="18"/>
    </row>
    <row r="3019">
      <c r="A3019" s="14">
        <v>45426.0</v>
      </c>
      <c r="B3019" s="15" t="s">
        <v>9355</v>
      </c>
      <c r="C3019" s="17" t="s">
        <v>9356</v>
      </c>
      <c r="D3019" s="16" t="s">
        <v>4313</v>
      </c>
      <c r="E3019" s="16" t="s">
        <v>47</v>
      </c>
      <c r="F3019" s="16" t="s">
        <v>171</v>
      </c>
      <c r="G3019" s="16" t="s">
        <v>12</v>
      </c>
      <c r="H3019" s="18"/>
    </row>
    <row r="3020">
      <c r="A3020" s="14">
        <v>45426.0</v>
      </c>
      <c r="B3020" s="15" t="s">
        <v>9355</v>
      </c>
      <c r="C3020" s="17" t="s">
        <v>9356</v>
      </c>
      <c r="D3020" s="16" t="s">
        <v>4313</v>
      </c>
      <c r="E3020" s="16" t="s">
        <v>5625</v>
      </c>
      <c r="F3020" s="16" t="s">
        <v>70</v>
      </c>
      <c r="G3020" s="16" t="s">
        <v>12</v>
      </c>
      <c r="H3020" s="18"/>
    </row>
    <row r="3021">
      <c r="A3021" s="14">
        <v>45426.0</v>
      </c>
      <c r="B3021" s="15" t="s">
        <v>9357</v>
      </c>
      <c r="C3021" s="17" t="s">
        <v>9358</v>
      </c>
      <c r="D3021" s="16" t="s">
        <v>4933</v>
      </c>
      <c r="E3021" s="16" t="s">
        <v>2226</v>
      </c>
      <c r="F3021" s="16" t="s">
        <v>67</v>
      </c>
      <c r="G3021" s="16" t="s">
        <v>12</v>
      </c>
      <c r="H3021" s="18"/>
    </row>
    <row r="3022">
      <c r="A3022" s="14">
        <v>45426.0</v>
      </c>
      <c r="B3022" s="15" t="s">
        <v>9359</v>
      </c>
      <c r="C3022" s="17" t="s">
        <v>9360</v>
      </c>
      <c r="D3022" s="16" t="s">
        <v>4575</v>
      </c>
      <c r="E3022" s="16" t="s">
        <v>47</v>
      </c>
      <c r="F3022" s="16" t="s">
        <v>67</v>
      </c>
      <c r="G3022" s="16" t="s">
        <v>12</v>
      </c>
      <c r="H3022" s="18"/>
    </row>
    <row r="3023">
      <c r="A3023" s="14">
        <v>45426.0</v>
      </c>
      <c r="B3023" s="15" t="s">
        <v>9359</v>
      </c>
      <c r="C3023" s="17" t="s">
        <v>9360</v>
      </c>
      <c r="D3023" s="16" t="s">
        <v>4575</v>
      </c>
      <c r="E3023" s="16" t="s">
        <v>1766</v>
      </c>
      <c r="F3023" s="16" t="s">
        <v>5780</v>
      </c>
      <c r="G3023" s="16" t="s">
        <v>84</v>
      </c>
      <c r="H3023" s="18"/>
    </row>
    <row r="3024">
      <c r="A3024" s="14">
        <v>45426.0</v>
      </c>
      <c r="B3024" s="15" t="s">
        <v>9361</v>
      </c>
      <c r="C3024" s="17" t="s">
        <v>9362</v>
      </c>
      <c r="D3024" s="16" t="s">
        <v>854</v>
      </c>
      <c r="E3024" s="16" t="s">
        <v>47</v>
      </c>
      <c r="F3024" s="16" t="s">
        <v>133</v>
      </c>
      <c r="G3024" s="16" t="s">
        <v>12</v>
      </c>
      <c r="H3024" s="18"/>
    </row>
    <row r="3025">
      <c r="A3025" s="14">
        <v>45426.0</v>
      </c>
      <c r="B3025" s="15" t="s">
        <v>9363</v>
      </c>
      <c r="C3025" s="17" t="s">
        <v>9364</v>
      </c>
      <c r="D3025" s="16" t="s">
        <v>4645</v>
      </c>
      <c r="E3025" s="16" t="s">
        <v>47</v>
      </c>
      <c r="F3025" s="16" t="s">
        <v>133</v>
      </c>
      <c r="G3025" s="16" t="s">
        <v>12</v>
      </c>
      <c r="H3025" s="18"/>
    </row>
    <row r="3026">
      <c r="A3026" s="14">
        <v>45426.0</v>
      </c>
      <c r="B3026" s="15" t="s">
        <v>9363</v>
      </c>
      <c r="C3026" s="17" t="s">
        <v>9364</v>
      </c>
      <c r="D3026" s="16" t="s">
        <v>4645</v>
      </c>
      <c r="E3026" s="16" t="s">
        <v>7333</v>
      </c>
      <c r="F3026" s="16" t="s">
        <v>31</v>
      </c>
      <c r="G3026" s="16" t="s">
        <v>12</v>
      </c>
      <c r="H3026" s="18"/>
    </row>
    <row r="3027">
      <c r="A3027" s="14">
        <v>45426.0</v>
      </c>
      <c r="B3027" s="15" t="s">
        <v>9365</v>
      </c>
      <c r="C3027" s="17" t="s">
        <v>9366</v>
      </c>
      <c r="D3027" s="16" t="s">
        <v>6147</v>
      </c>
      <c r="E3027" s="16" t="s">
        <v>9367</v>
      </c>
      <c r="F3027" s="16" t="s">
        <v>134</v>
      </c>
      <c r="G3027" s="16" t="s">
        <v>12</v>
      </c>
      <c r="H3027" s="18"/>
    </row>
    <row r="3028">
      <c r="A3028" s="14">
        <v>45426.0</v>
      </c>
      <c r="B3028" s="15" t="s">
        <v>9365</v>
      </c>
      <c r="C3028" s="17" t="s">
        <v>9366</v>
      </c>
      <c r="D3028" s="16" t="s">
        <v>6147</v>
      </c>
      <c r="E3028" s="18"/>
      <c r="F3028" s="16" t="s">
        <v>3982</v>
      </c>
      <c r="G3028" s="16" t="s">
        <v>12</v>
      </c>
      <c r="H3028" s="16" t="s">
        <v>46</v>
      </c>
    </row>
    <row r="3029">
      <c r="A3029" s="14">
        <v>45426.0</v>
      </c>
      <c r="B3029" s="15" t="s">
        <v>9368</v>
      </c>
      <c r="C3029" s="17" t="s">
        <v>9369</v>
      </c>
      <c r="D3029" s="16" t="s">
        <v>4470</v>
      </c>
      <c r="E3029" s="16" t="s">
        <v>47</v>
      </c>
      <c r="F3029" s="16" t="s">
        <v>133</v>
      </c>
      <c r="G3029" s="16" t="s">
        <v>12</v>
      </c>
      <c r="H3029" s="18"/>
    </row>
    <row r="3030">
      <c r="A3030" s="14">
        <v>45426.0</v>
      </c>
      <c r="B3030" s="15" t="s">
        <v>9368</v>
      </c>
      <c r="C3030" s="17" t="s">
        <v>9369</v>
      </c>
      <c r="D3030" s="16" t="s">
        <v>4470</v>
      </c>
      <c r="E3030" s="16" t="s">
        <v>141</v>
      </c>
      <c r="F3030" s="16" t="s">
        <v>70</v>
      </c>
      <c r="G3030" s="16" t="s">
        <v>12</v>
      </c>
      <c r="H3030" s="18"/>
    </row>
    <row r="3031">
      <c r="A3031" s="14">
        <v>45426.0</v>
      </c>
      <c r="B3031" s="15" t="s">
        <v>9370</v>
      </c>
      <c r="C3031" s="17" t="s">
        <v>9371</v>
      </c>
      <c r="D3031" s="16" t="s">
        <v>4535</v>
      </c>
      <c r="E3031" s="16" t="s">
        <v>47</v>
      </c>
      <c r="F3031" s="16" t="s">
        <v>457</v>
      </c>
      <c r="G3031" s="16" t="s">
        <v>84</v>
      </c>
      <c r="H3031" s="18"/>
    </row>
    <row r="3032">
      <c r="A3032" s="14">
        <v>45426.0</v>
      </c>
      <c r="B3032" s="15" t="s">
        <v>9370</v>
      </c>
      <c r="C3032" s="17" t="s">
        <v>9371</v>
      </c>
      <c r="D3032" s="16" t="s">
        <v>4535</v>
      </c>
      <c r="E3032" s="16" t="s">
        <v>9372</v>
      </c>
      <c r="F3032" s="16" t="s">
        <v>1233</v>
      </c>
      <c r="G3032" s="16" t="s">
        <v>84</v>
      </c>
      <c r="H3032" s="18"/>
    </row>
    <row r="3033">
      <c r="A3033" s="14">
        <v>45426.0</v>
      </c>
      <c r="B3033" s="15" t="s">
        <v>9373</v>
      </c>
      <c r="C3033" s="17" t="s">
        <v>9374</v>
      </c>
      <c r="D3033" s="16" t="s">
        <v>5072</v>
      </c>
      <c r="E3033" s="16" t="s">
        <v>47</v>
      </c>
      <c r="F3033" s="16" t="s">
        <v>457</v>
      </c>
      <c r="G3033" s="16" t="s">
        <v>84</v>
      </c>
      <c r="H3033" s="18"/>
    </row>
    <row r="3034">
      <c r="A3034" s="14">
        <v>45426.0</v>
      </c>
      <c r="B3034" s="15" t="s">
        <v>9373</v>
      </c>
      <c r="C3034" s="17" t="s">
        <v>9374</v>
      </c>
      <c r="D3034" s="16" t="s">
        <v>5072</v>
      </c>
      <c r="E3034" s="16" t="s">
        <v>514</v>
      </c>
      <c r="F3034" s="16" t="s">
        <v>530</v>
      </c>
      <c r="G3034" s="16" t="s">
        <v>84</v>
      </c>
      <c r="H3034" s="18"/>
    </row>
    <row r="3035">
      <c r="A3035" s="14">
        <v>45426.0</v>
      </c>
      <c r="B3035" s="15" t="s">
        <v>9375</v>
      </c>
      <c r="C3035" s="17" t="s">
        <v>9376</v>
      </c>
      <c r="D3035" s="16" t="s">
        <v>4442</v>
      </c>
      <c r="E3035" s="16" t="s">
        <v>46</v>
      </c>
      <c r="F3035" s="16" t="s">
        <v>133</v>
      </c>
      <c r="G3035" s="16" t="s">
        <v>12</v>
      </c>
      <c r="H3035" s="18"/>
    </row>
    <row r="3036">
      <c r="A3036" s="14">
        <v>45426.0</v>
      </c>
      <c r="B3036" s="15" t="s">
        <v>9377</v>
      </c>
      <c r="C3036" s="17" t="s">
        <v>9378</v>
      </c>
      <c r="D3036" s="16" t="s">
        <v>4563</v>
      </c>
      <c r="E3036" s="16" t="s">
        <v>47</v>
      </c>
      <c r="F3036" s="16" t="s">
        <v>133</v>
      </c>
      <c r="G3036" s="16" t="s">
        <v>12</v>
      </c>
      <c r="H3036" s="18"/>
    </row>
    <row r="3037">
      <c r="A3037" s="14">
        <v>45426.0</v>
      </c>
      <c r="B3037" s="15" t="s">
        <v>9377</v>
      </c>
      <c r="C3037" s="17" t="s">
        <v>9378</v>
      </c>
      <c r="D3037" s="16" t="s">
        <v>4563</v>
      </c>
      <c r="E3037" s="16" t="s">
        <v>273</v>
      </c>
      <c r="F3037" s="16" t="s">
        <v>70</v>
      </c>
      <c r="G3037" s="16" t="s">
        <v>12</v>
      </c>
      <c r="H3037" s="18"/>
    </row>
    <row r="3038">
      <c r="A3038" s="14">
        <v>45426.0</v>
      </c>
      <c r="B3038" s="15" t="s">
        <v>9379</v>
      </c>
      <c r="C3038" s="17" t="s">
        <v>9380</v>
      </c>
      <c r="D3038" s="16" t="s">
        <v>48</v>
      </c>
      <c r="E3038" s="16" t="s">
        <v>47</v>
      </c>
      <c r="F3038" s="16" t="s">
        <v>133</v>
      </c>
      <c r="G3038" s="16" t="s">
        <v>12</v>
      </c>
      <c r="H3038" s="18"/>
    </row>
    <row r="3039">
      <c r="A3039" s="14">
        <v>45427.0</v>
      </c>
      <c r="B3039" s="15" t="s">
        <v>9381</v>
      </c>
      <c r="C3039" s="17" t="s">
        <v>9382</v>
      </c>
      <c r="D3039" s="16" t="s">
        <v>6044</v>
      </c>
      <c r="E3039" s="18"/>
      <c r="F3039" s="16" t="s">
        <v>134</v>
      </c>
      <c r="G3039" s="16" t="s">
        <v>12</v>
      </c>
      <c r="H3039" s="16" t="s">
        <v>44</v>
      </c>
    </row>
    <row r="3040">
      <c r="A3040" s="14">
        <v>45427.0</v>
      </c>
      <c r="B3040" s="15" t="s">
        <v>9381</v>
      </c>
      <c r="C3040" s="17" t="s">
        <v>9382</v>
      </c>
      <c r="D3040" s="16" t="s">
        <v>6015</v>
      </c>
      <c r="E3040" s="18"/>
      <c r="F3040" s="16" t="s">
        <v>134</v>
      </c>
      <c r="G3040" s="16" t="s">
        <v>12</v>
      </c>
      <c r="H3040" s="16" t="s">
        <v>44</v>
      </c>
    </row>
    <row r="3041">
      <c r="A3041" s="14">
        <v>45427.0</v>
      </c>
      <c r="B3041" s="15" t="s">
        <v>9381</v>
      </c>
      <c r="C3041" s="17" t="s">
        <v>9382</v>
      </c>
      <c r="D3041" s="16" t="s">
        <v>6044</v>
      </c>
      <c r="E3041" s="16" t="s">
        <v>47</v>
      </c>
      <c r="F3041" s="16" t="s">
        <v>8815</v>
      </c>
      <c r="G3041" s="16" t="s">
        <v>12</v>
      </c>
      <c r="H3041" s="18"/>
    </row>
    <row r="3042">
      <c r="A3042" s="14">
        <v>45427.0</v>
      </c>
      <c r="B3042" s="15" t="s">
        <v>9381</v>
      </c>
      <c r="C3042" s="17" t="s">
        <v>9382</v>
      </c>
      <c r="D3042" s="16" t="s">
        <v>6015</v>
      </c>
      <c r="E3042" s="16" t="s">
        <v>47</v>
      </c>
      <c r="F3042" s="16" t="s">
        <v>8815</v>
      </c>
      <c r="G3042" s="16" t="s">
        <v>12</v>
      </c>
      <c r="H3042" s="18"/>
    </row>
    <row r="3043">
      <c r="A3043" s="14">
        <v>45427.0</v>
      </c>
      <c r="B3043" s="15" t="s">
        <v>9381</v>
      </c>
      <c r="C3043" s="17" t="s">
        <v>9382</v>
      </c>
      <c r="D3043" s="16" t="s">
        <v>6044</v>
      </c>
      <c r="E3043" s="16" t="s">
        <v>465</v>
      </c>
      <c r="F3043" s="16" t="s">
        <v>1674</v>
      </c>
      <c r="G3043" s="16" t="s">
        <v>12</v>
      </c>
      <c r="H3043" s="18"/>
    </row>
    <row r="3044">
      <c r="A3044" s="14">
        <v>45427.0</v>
      </c>
      <c r="B3044" s="15" t="s">
        <v>9381</v>
      </c>
      <c r="C3044" s="17" t="s">
        <v>9382</v>
      </c>
      <c r="D3044" s="16" t="s">
        <v>6015</v>
      </c>
      <c r="E3044" s="16" t="s">
        <v>465</v>
      </c>
      <c r="F3044" s="16" t="s">
        <v>1674</v>
      </c>
      <c r="G3044" s="16" t="s">
        <v>12</v>
      </c>
      <c r="H3044" s="18"/>
    </row>
    <row r="3045">
      <c r="A3045" s="14">
        <v>45427.0</v>
      </c>
      <c r="B3045" s="15" t="s">
        <v>9381</v>
      </c>
      <c r="C3045" s="17" t="s">
        <v>9382</v>
      </c>
      <c r="D3045" s="16" t="s">
        <v>6044</v>
      </c>
      <c r="E3045" s="16" t="s">
        <v>7632</v>
      </c>
      <c r="F3045" s="16" t="s">
        <v>63</v>
      </c>
      <c r="G3045" s="16" t="s">
        <v>12</v>
      </c>
      <c r="H3045" s="18"/>
    </row>
    <row r="3046">
      <c r="A3046" s="14">
        <v>45427.0</v>
      </c>
      <c r="B3046" s="15" t="s">
        <v>9381</v>
      </c>
      <c r="C3046" s="17" t="s">
        <v>9382</v>
      </c>
      <c r="D3046" s="16" t="s">
        <v>6015</v>
      </c>
      <c r="E3046" s="16" t="s">
        <v>7632</v>
      </c>
      <c r="F3046" s="16" t="s">
        <v>63</v>
      </c>
      <c r="G3046" s="16" t="s">
        <v>12</v>
      </c>
      <c r="H3046" s="18"/>
    </row>
    <row r="3047">
      <c r="A3047" s="14">
        <v>45427.0</v>
      </c>
      <c r="B3047" s="15" t="s">
        <v>9383</v>
      </c>
      <c r="C3047" s="17" t="s">
        <v>9384</v>
      </c>
      <c r="D3047" s="16" t="s">
        <v>6813</v>
      </c>
      <c r="E3047" s="16" t="s">
        <v>46</v>
      </c>
      <c r="F3047" s="16" t="s">
        <v>5793</v>
      </c>
      <c r="G3047" s="16" t="s">
        <v>12</v>
      </c>
      <c r="H3047" s="18"/>
    </row>
    <row r="3048">
      <c r="A3048" s="14">
        <v>45427.0</v>
      </c>
      <c r="B3048" s="15" t="s">
        <v>9383</v>
      </c>
      <c r="C3048" s="17" t="s">
        <v>9384</v>
      </c>
      <c r="D3048" s="16" t="s">
        <v>6813</v>
      </c>
      <c r="E3048" s="16" t="s">
        <v>47</v>
      </c>
      <c r="F3048" s="16" t="s">
        <v>5793</v>
      </c>
      <c r="G3048" s="16" t="s">
        <v>12</v>
      </c>
      <c r="H3048" s="18"/>
    </row>
    <row r="3049">
      <c r="A3049" s="14">
        <v>45427.0</v>
      </c>
      <c r="B3049" s="15" t="s">
        <v>9385</v>
      </c>
      <c r="C3049" s="17" t="s">
        <v>9386</v>
      </c>
      <c r="D3049" s="16" t="s">
        <v>4190</v>
      </c>
      <c r="E3049" s="16" t="s">
        <v>9387</v>
      </c>
      <c r="F3049" s="16" t="s">
        <v>67</v>
      </c>
      <c r="G3049" s="16" t="s">
        <v>12</v>
      </c>
      <c r="H3049" s="18"/>
    </row>
    <row r="3050">
      <c r="A3050" s="14">
        <v>45427.0</v>
      </c>
      <c r="B3050" s="15" t="s">
        <v>9385</v>
      </c>
      <c r="C3050" s="17" t="s">
        <v>9386</v>
      </c>
      <c r="D3050" s="16" t="s">
        <v>4190</v>
      </c>
      <c r="E3050" s="16" t="s">
        <v>98</v>
      </c>
      <c r="F3050" s="16" t="s">
        <v>161</v>
      </c>
      <c r="G3050" s="16" t="s">
        <v>12</v>
      </c>
      <c r="H3050" s="18"/>
    </row>
    <row r="3051">
      <c r="A3051" s="14">
        <v>45427.0</v>
      </c>
      <c r="B3051" s="15" t="s">
        <v>9388</v>
      </c>
      <c r="C3051" s="17" t="s">
        <v>9389</v>
      </c>
      <c r="D3051" s="16" t="s">
        <v>4476</v>
      </c>
      <c r="E3051" s="16" t="s">
        <v>9390</v>
      </c>
      <c r="F3051" s="16" t="s">
        <v>4714</v>
      </c>
      <c r="G3051" s="16" t="s">
        <v>12</v>
      </c>
      <c r="H3051" s="18"/>
    </row>
    <row r="3052">
      <c r="A3052" s="14">
        <v>45427.0</v>
      </c>
      <c r="B3052" s="15" t="s">
        <v>9388</v>
      </c>
      <c r="C3052" s="17" t="s">
        <v>9389</v>
      </c>
      <c r="D3052" s="16" t="s">
        <v>4476</v>
      </c>
      <c r="E3052" s="16" t="s">
        <v>47</v>
      </c>
      <c r="F3052" s="16" t="s">
        <v>5631</v>
      </c>
      <c r="G3052" s="16" t="s">
        <v>12</v>
      </c>
      <c r="H3052" s="18"/>
    </row>
    <row r="3053">
      <c r="A3053" s="14">
        <v>45427.0</v>
      </c>
      <c r="B3053" s="15" t="s">
        <v>9391</v>
      </c>
      <c r="C3053" s="17" t="s">
        <v>9392</v>
      </c>
      <c r="D3053" s="16" t="s">
        <v>4593</v>
      </c>
      <c r="E3053" s="16" t="s">
        <v>338</v>
      </c>
      <c r="F3053" s="16" t="s">
        <v>8815</v>
      </c>
      <c r="G3053" s="16" t="s">
        <v>12</v>
      </c>
      <c r="H3053" s="18"/>
    </row>
    <row r="3054">
      <c r="A3054" s="14">
        <v>45427.0</v>
      </c>
      <c r="B3054" s="15" t="s">
        <v>9391</v>
      </c>
      <c r="C3054" s="17" t="s">
        <v>9392</v>
      </c>
      <c r="D3054" s="16" t="s">
        <v>4144</v>
      </c>
      <c r="E3054" s="16" t="s">
        <v>338</v>
      </c>
      <c r="F3054" s="16" t="s">
        <v>8815</v>
      </c>
      <c r="G3054" s="16" t="s">
        <v>12</v>
      </c>
      <c r="H3054" s="18"/>
    </row>
    <row r="3055">
      <c r="A3055" s="14">
        <v>45427.0</v>
      </c>
      <c r="B3055" s="15" t="s">
        <v>9393</v>
      </c>
      <c r="C3055" s="17" t="s">
        <v>9394</v>
      </c>
      <c r="D3055" s="16" t="s">
        <v>844</v>
      </c>
      <c r="E3055" s="16" t="s">
        <v>5037</v>
      </c>
      <c r="F3055" s="16" t="s">
        <v>171</v>
      </c>
      <c r="G3055" s="16" t="s">
        <v>12</v>
      </c>
      <c r="H3055" s="18"/>
    </row>
    <row r="3056">
      <c r="A3056" s="14">
        <v>45427.0</v>
      </c>
      <c r="B3056" s="15" t="s">
        <v>9395</v>
      </c>
      <c r="C3056" s="17" t="s">
        <v>9396</v>
      </c>
      <c r="D3056" s="16" t="s">
        <v>1570</v>
      </c>
      <c r="E3056" s="16" t="s">
        <v>85</v>
      </c>
      <c r="F3056" s="16" t="s">
        <v>4349</v>
      </c>
      <c r="G3056" s="16" t="s">
        <v>12</v>
      </c>
      <c r="H3056" s="18"/>
    </row>
    <row r="3057">
      <c r="A3057" s="14">
        <v>45427.0</v>
      </c>
      <c r="B3057" s="15" t="s">
        <v>9397</v>
      </c>
      <c r="C3057" s="17" t="s">
        <v>9398</v>
      </c>
      <c r="D3057" s="16" t="s">
        <v>4679</v>
      </c>
      <c r="E3057" s="16" t="s">
        <v>4215</v>
      </c>
      <c r="F3057" s="16" t="s">
        <v>1046</v>
      </c>
      <c r="G3057" s="16" t="s">
        <v>12</v>
      </c>
      <c r="H3057" s="18"/>
    </row>
    <row r="3058">
      <c r="A3058" s="14">
        <v>45427.0</v>
      </c>
      <c r="B3058" s="15" t="s">
        <v>9399</v>
      </c>
      <c r="C3058" s="17" t="s">
        <v>9400</v>
      </c>
      <c r="D3058" s="16" t="s">
        <v>854</v>
      </c>
      <c r="E3058" s="16" t="s">
        <v>47</v>
      </c>
      <c r="F3058" s="16" t="s">
        <v>5631</v>
      </c>
      <c r="G3058" s="16" t="s">
        <v>12</v>
      </c>
      <c r="H3058" s="18"/>
    </row>
    <row r="3059">
      <c r="A3059" s="14">
        <v>45427.0</v>
      </c>
      <c r="B3059" s="15" t="s">
        <v>9399</v>
      </c>
      <c r="C3059" s="17" t="s">
        <v>9400</v>
      </c>
      <c r="D3059" s="16" t="s">
        <v>854</v>
      </c>
      <c r="E3059" s="16" t="s">
        <v>9401</v>
      </c>
      <c r="F3059" s="16" t="s">
        <v>63</v>
      </c>
      <c r="G3059" s="16" t="s">
        <v>12</v>
      </c>
      <c r="H3059" s="18"/>
    </row>
    <row r="3060">
      <c r="A3060" s="14">
        <v>45427.0</v>
      </c>
      <c r="B3060" s="15" t="s">
        <v>9402</v>
      </c>
      <c r="C3060" s="17" t="s">
        <v>9403</v>
      </c>
      <c r="D3060" s="16" t="s">
        <v>4390</v>
      </c>
      <c r="E3060" s="16" t="s">
        <v>47</v>
      </c>
      <c r="F3060" s="16" t="s">
        <v>133</v>
      </c>
      <c r="G3060" s="16" t="s">
        <v>12</v>
      </c>
      <c r="H3060" s="18"/>
    </row>
    <row r="3061">
      <c r="A3061" s="14">
        <v>45427.0</v>
      </c>
      <c r="B3061" s="15" t="s">
        <v>9404</v>
      </c>
      <c r="C3061" s="17" t="s">
        <v>9405</v>
      </c>
      <c r="D3061" s="16" t="s">
        <v>5682</v>
      </c>
      <c r="E3061" s="16" t="s">
        <v>4996</v>
      </c>
      <c r="F3061" s="16" t="s">
        <v>34</v>
      </c>
      <c r="G3061" s="16" t="s">
        <v>84</v>
      </c>
      <c r="H3061" s="18"/>
    </row>
    <row r="3062">
      <c r="A3062" s="14">
        <v>45427.0</v>
      </c>
      <c r="B3062" s="15" t="s">
        <v>9404</v>
      </c>
      <c r="C3062" s="17" t="s">
        <v>9405</v>
      </c>
      <c r="D3062" s="16" t="s">
        <v>5682</v>
      </c>
      <c r="E3062" s="16" t="s">
        <v>129</v>
      </c>
      <c r="F3062" s="16" t="s">
        <v>530</v>
      </c>
      <c r="G3062" s="16" t="s">
        <v>84</v>
      </c>
      <c r="H3062" s="18"/>
    </row>
    <row r="3063">
      <c r="A3063" s="14">
        <v>45427.0</v>
      </c>
      <c r="B3063" s="15" t="s">
        <v>9406</v>
      </c>
      <c r="C3063" s="17" t="s">
        <v>9407</v>
      </c>
      <c r="D3063" s="16" t="s">
        <v>7780</v>
      </c>
      <c r="E3063" s="16" t="s">
        <v>98</v>
      </c>
      <c r="F3063" s="16" t="s">
        <v>4349</v>
      </c>
      <c r="G3063" s="16" t="s">
        <v>12</v>
      </c>
      <c r="H3063" s="18"/>
    </row>
    <row r="3064">
      <c r="A3064" s="14">
        <v>45427.0</v>
      </c>
      <c r="B3064" s="15" t="s">
        <v>9406</v>
      </c>
      <c r="C3064" s="17" t="s">
        <v>9407</v>
      </c>
      <c r="D3064" s="16" t="s">
        <v>7780</v>
      </c>
      <c r="E3064" s="16" t="s">
        <v>47</v>
      </c>
      <c r="F3064" s="16" t="s">
        <v>133</v>
      </c>
      <c r="G3064" s="16" t="s">
        <v>12</v>
      </c>
      <c r="H3064" s="18"/>
    </row>
    <row r="3065">
      <c r="A3065" s="14">
        <v>45427.0</v>
      </c>
      <c r="B3065" s="15" t="s">
        <v>9408</v>
      </c>
      <c r="C3065" s="17" t="s">
        <v>9409</v>
      </c>
      <c r="D3065" s="16" t="s">
        <v>1469</v>
      </c>
      <c r="E3065" s="18"/>
      <c r="F3065" s="16" t="s">
        <v>4594</v>
      </c>
      <c r="G3065" s="16" t="s">
        <v>12</v>
      </c>
      <c r="H3065" s="16" t="s">
        <v>44</v>
      </c>
    </row>
    <row r="3066">
      <c r="A3066" s="14">
        <v>45427.0</v>
      </c>
      <c r="B3066" s="15" t="s">
        <v>9408</v>
      </c>
      <c r="C3066" s="17" t="s">
        <v>9409</v>
      </c>
      <c r="D3066" s="16" t="s">
        <v>1469</v>
      </c>
      <c r="E3066" s="16" t="s">
        <v>47</v>
      </c>
      <c r="F3066" s="16" t="s">
        <v>6531</v>
      </c>
      <c r="G3066" s="16" t="s">
        <v>12</v>
      </c>
      <c r="H3066" s="18"/>
    </row>
    <row r="3067">
      <c r="A3067" s="14">
        <v>45427.0</v>
      </c>
      <c r="B3067" s="15" t="s">
        <v>9410</v>
      </c>
      <c r="C3067" s="17" t="s">
        <v>9411</v>
      </c>
      <c r="D3067" s="16" t="s">
        <v>4644</v>
      </c>
      <c r="E3067" s="16" t="s">
        <v>279</v>
      </c>
      <c r="F3067" s="16" t="s">
        <v>299</v>
      </c>
      <c r="G3067" s="16" t="s">
        <v>12</v>
      </c>
      <c r="H3067" s="18"/>
    </row>
    <row r="3068">
      <c r="A3068" s="14">
        <v>45427.0</v>
      </c>
      <c r="B3068" s="15" t="s">
        <v>9412</v>
      </c>
      <c r="C3068" s="17" t="s">
        <v>9413</v>
      </c>
      <c r="D3068" s="16" t="s">
        <v>1806</v>
      </c>
      <c r="E3068" s="16" t="s">
        <v>465</v>
      </c>
      <c r="F3068" s="16" t="s">
        <v>4658</v>
      </c>
      <c r="G3068" s="16" t="s">
        <v>12</v>
      </c>
      <c r="H3068" s="18"/>
    </row>
    <row r="3069">
      <c r="A3069" s="14">
        <v>45427.0</v>
      </c>
      <c r="B3069" s="15" t="s">
        <v>9412</v>
      </c>
      <c r="C3069" s="17" t="s">
        <v>9413</v>
      </c>
      <c r="D3069" s="16" t="s">
        <v>1806</v>
      </c>
      <c r="E3069" s="16" t="s">
        <v>1578</v>
      </c>
      <c r="F3069" s="16" t="s">
        <v>31</v>
      </c>
      <c r="G3069" s="16" t="s">
        <v>84</v>
      </c>
      <c r="H3069" s="18"/>
    </row>
    <row r="3070">
      <c r="A3070" s="14">
        <v>45427.0</v>
      </c>
      <c r="B3070" s="15" t="s">
        <v>9412</v>
      </c>
      <c r="C3070" s="17" t="s">
        <v>9413</v>
      </c>
      <c r="D3070" s="16" t="s">
        <v>1806</v>
      </c>
      <c r="E3070" s="16" t="s">
        <v>1377</v>
      </c>
      <c r="F3070" s="16" t="s">
        <v>191</v>
      </c>
      <c r="G3070" s="16" t="s">
        <v>17</v>
      </c>
      <c r="H3070" s="18"/>
    </row>
    <row r="3071">
      <c r="A3071" s="14">
        <v>45427.0</v>
      </c>
      <c r="B3071" s="15" t="s">
        <v>9414</v>
      </c>
      <c r="C3071" s="17" t="s">
        <v>9415</v>
      </c>
      <c r="D3071" s="16" t="s">
        <v>5072</v>
      </c>
      <c r="E3071" s="16" t="s">
        <v>98</v>
      </c>
      <c r="F3071" s="16" t="s">
        <v>4837</v>
      </c>
      <c r="G3071" s="16" t="s">
        <v>84</v>
      </c>
      <c r="H3071" s="18"/>
    </row>
    <row r="3072">
      <c r="A3072" s="14">
        <v>45427.0</v>
      </c>
      <c r="B3072" s="15" t="s">
        <v>9414</v>
      </c>
      <c r="C3072" s="17" t="s">
        <v>9415</v>
      </c>
      <c r="D3072" s="16" t="s">
        <v>5072</v>
      </c>
      <c r="E3072" s="16" t="s">
        <v>47</v>
      </c>
      <c r="F3072" s="16" t="s">
        <v>4572</v>
      </c>
      <c r="G3072" s="16" t="s">
        <v>84</v>
      </c>
      <c r="H3072" s="18"/>
    </row>
    <row r="3073">
      <c r="A3073" s="14">
        <v>45427.0</v>
      </c>
      <c r="B3073" s="15" t="s">
        <v>9414</v>
      </c>
      <c r="C3073" s="17" t="s">
        <v>9415</v>
      </c>
      <c r="D3073" s="16" t="s">
        <v>5072</v>
      </c>
      <c r="E3073" s="16" t="s">
        <v>8868</v>
      </c>
      <c r="F3073" s="16" t="s">
        <v>5743</v>
      </c>
      <c r="G3073" s="16" t="s">
        <v>84</v>
      </c>
      <c r="H3073" s="18"/>
    </row>
    <row r="3074">
      <c r="A3074" s="14">
        <v>45427.0</v>
      </c>
      <c r="B3074" s="15" t="s">
        <v>9416</v>
      </c>
      <c r="C3074" s="17" t="s">
        <v>9417</v>
      </c>
      <c r="D3074" s="16" t="s">
        <v>4875</v>
      </c>
      <c r="E3074" s="16" t="s">
        <v>5305</v>
      </c>
      <c r="F3074" s="16" t="s">
        <v>1233</v>
      </c>
      <c r="G3074" s="16" t="s">
        <v>84</v>
      </c>
      <c r="H3074" s="18"/>
    </row>
    <row r="3075">
      <c r="A3075" s="14">
        <v>45427.0</v>
      </c>
      <c r="B3075" s="15" t="s">
        <v>9418</v>
      </c>
      <c r="C3075" s="17" t="s">
        <v>9419</v>
      </c>
      <c r="D3075" s="16" t="s">
        <v>4313</v>
      </c>
      <c r="E3075" s="16" t="s">
        <v>426</v>
      </c>
      <c r="F3075" s="16" t="s">
        <v>1296</v>
      </c>
      <c r="G3075" s="16" t="s">
        <v>12</v>
      </c>
      <c r="H3075" s="18"/>
    </row>
    <row r="3076">
      <c r="A3076" s="14">
        <v>45427.0</v>
      </c>
      <c r="B3076" s="15" t="s">
        <v>9420</v>
      </c>
      <c r="C3076" s="17" t="s">
        <v>9421</v>
      </c>
      <c r="D3076" s="16" t="s">
        <v>257</v>
      </c>
      <c r="E3076" s="18"/>
      <c r="F3076" s="16" t="s">
        <v>5400</v>
      </c>
      <c r="G3076" s="16" t="s">
        <v>12</v>
      </c>
      <c r="H3076" s="16" t="s">
        <v>46</v>
      </c>
    </row>
    <row r="3077">
      <c r="A3077" s="14">
        <v>45427.0</v>
      </c>
      <c r="B3077" s="15" t="s">
        <v>9420</v>
      </c>
      <c r="C3077" s="17" t="s">
        <v>9421</v>
      </c>
      <c r="D3077" s="16" t="s">
        <v>257</v>
      </c>
      <c r="E3077" s="16" t="s">
        <v>9192</v>
      </c>
      <c r="F3077" s="16" t="s">
        <v>9422</v>
      </c>
      <c r="G3077" s="16" t="s">
        <v>12</v>
      </c>
      <c r="H3077" s="18"/>
    </row>
    <row r="3078">
      <c r="A3078" s="14">
        <v>45427.0</v>
      </c>
      <c r="B3078" s="15" t="s">
        <v>9423</v>
      </c>
      <c r="C3078" s="17" t="s">
        <v>9424</v>
      </c>
      <c r="D3078" s="16" t="s">
        <v>4862</v>
      </c>
      <c r="E3078" s="16" t="s">
        <v>9425</v>
      </c>
      <c r="F3078" s="16" t="s">
        <v>70</v>
      </c>
      <c r="G3078" s="16" t="s">
        <v>12</v>
      </c>
      <c r="H3078" s="18"/>
    </row>
    <row r="3079">
      <c r="A3079" s="14">
        <v>45427.0</v>
      </c>
      <c r="B3079" s="15" t="s">
        <v>9426</v>
      </c>
      <c r="C3079" s="17" t="s">
        <v>9427</v>
      </c>
      <c r="D3079" s="16" t="s">
        <v>4470</v>
      </c>
      <c r="E3079" s="16" t="s">
        <v>1377</v>
      </c>
      <c r="F3079" s="16" t="s">
        <v>299</v>
      </c>
      <c r="G3079" s="16" t="s">
        <v>12</v>
      </c>
      <c r="H3079" s="18"/>
    </row>
    <row r="3080">
      <c r="A3080" s="14">
        <v>45427.0</v>
      </c>
      <c r="B3080" s="15" t="s">
        <v>9428</v>
      </c>
      <c r="C3080" s="17" t="s">
        <v>9429</v>
      </c>
      <c r="D3080" s="16" t="s">
        <v>9430</v>
      </c>
      <c r="E3080" s="16" t="s">
        <v>47</v>
      </c>
      <c r="F3080" s="16" t="s">
        <v>200</v>
      </c>
      <c r="G3080" s="16" t="s">
        <v>12</v>
      </c>
      <c r="H3080" s="18"/>
    </row>
    <row r="3081">
      <c r="A3081" s="14">
        <v>45427.0</v>
      </c>
      <c r="B3081" s="15" t="s">
        <v>9428</v>
      </c>
      <c r="C3081" s="17" t="s">
        <v>9429</v>
      </c>
      <c r="D3081" s="16" t="s">
        <v>9430</v>
      </c>
      <c r="E3081" s="18"/>
      <c r="F3081" s="16" t="s">
        <v>2394</v>
      </c>
      <c r="G3081" s="16" t="s">
        <v>12</v>
      </c>
      <c r="H3081" s="16" t="s">
        <v>46</v>
      </c>
    </row>
    <row r="3082">
      <c r="A3082" s="14">
        <v>45427.0</v>
      </c>
      <c r="B3082" s="15" t="s">
        <v>9431</v>
      </c>
      <c r="C3082" s="17" t="s">
        <v>9432</v>
      </c>
      <c r="D3082" s="16" t="s">
        <v>5003</v>
      </c>
      <c r="E3082" s="16" t="s">
        <v>5061</v>
      </c>
      <c r="F3082" s="16" t="s">
        <v>1046</v>
      </c>
      <c r="G3082" s="16" t="s">
        <v>12</v>
      </c>
      <c r="H3082" s="18"/>
    </row>
    <row r="3083">
      <c r="A3083" s="14">
        <v>45427.0</v>
      </c>
      <c r="B3083" s="15" t="s">
        <v>9433</v>
      </c>
      <c r="C3083" s="17" t="s">
        <v>9434</v>
      </c>
      <c r="D3083" s="16" t="s">
        <v>4679</v>
      </c>
      <c r="E3083" s="16" t="s">
        <v>4724</v>
      </c>
      <c r="F3083" s="16" t="s">
        <v>191</v>
      </c>
      <c r="G3083" s="16" t="s">
        <v>84</v>
      </c>
      <c r="H3083" s="18"/>
    </row>
    <row r="3084">
      <c r="A3084" s="14">
        <v>45427.0</v>
      </c>
      <c r="B3084" s="15" t="s">
        <v>9433</v>
      </c>
      <c r="C3084" s="17" t="s">
        <v>9434</v>
      </c>
      <c r="D3084" s="16" t="s">
        <v>4679</v>
      </c>
      <c r="E3084" s="16" t="s">
        <v>3015</v>
      </c>
      <c r="F3084" s="16" t="s">
        <v>3144</v>
      </c>
      <c r="G3084" s="16" t="s">
        <v>84</v>
      </c>
      <c r="H3084" s="18"/>
    </row>
    <row r="3085">
      <c r="A3085" s="14">
        <v>45427.0</v>
      </c>
      <c r="B3085" s="15" t="s">
        <v>9435</v>
      </c>
      <c r="C3085" s="17" t="s">
        <v>9436</v>
      </c>
      <c r="D3085" s="16" t="s">
        <v>9437</v>
      </c>
      <c r="E3085" s="16" t="s">
        <v>426</v>
      </c>
      <c r="F3085" s="16" t="s">
        <v>63</v>
      </c>
      <c r="G3085" s="16" t="s">
        <v>12</v>
      </c>
      <c r="H3085" s="18"/>
    </row>
    <row r="3086">
      <c r="A3086" s="14">
        <v>45427.0</v>
      </c>
      <c r="B3086" s="15" t="s">
        <v>9438</v>
      </c>
      <c r="C3086" s="17" t="s">
        <v>9439</v>
      </c>
      <c r="D3086" s="16" t="s">
        <v>5640</v>
      </c>
      <c r="E3086" s="16" t="s">
        <v>47</v>
      </c>
      <c r="F3086" s="16" t="s">
        <v>5227</v>
      </c>
      <c r="G3086" s="16" t="s">
        <v>12</v>
      </c>
      <c r="H3086" s="18"/>
    </row>
    <row r="3087">
      <c r="A3087" s="14">
        <v>45427.0</v>
      </c>
      <c r="B3087" s="15" t="s">
        <v>9440</v>
      </c>
      <c r="C3087" s="24" t="s">
        <v>9441</v>
      </c>
      <c r="D3087" s="16" t="s">
        <v>1858</v>
      </c>
      <c r="E3087" s="16" t="s">
        <v>4096</v>
      </c>
      <c r="F3087" s="16" t="s">
        <v>34</v>
      </c>
      <c r="G3087" s="16" t="s">
        <v>84</v>
      </c>
      <c r="H3087" s="18"/>
    </row>
    <row r="3088">
      <c r="A3088" s="14">
        <v>45427.0</v>
      </c>
      <c r="B3088" s="15" t="s">
        <v>9442</v>
      </c>
      <c r="C3088" s="17" t="s">
        <v>9443</v>
      </c>
      <c r="D3088" s="16" t="s">
        <v>4289</v>
      </c>
      <c r="E3088" s="16" t="s">
        <v>4047</v>
      </c>
      <c r="F3088" s="16" t="s">
        <v>1097</v>
      </c>
      <c r="G3088" s="16" t="s">
        <v>12</v>
      </c>
      <c r="H3088" s="18"/>
    </row>
    <row r="3089">
      <c r="A3089" s="14">
        <v>45427.0</v>
      </c>
      <c r="B3089" s="15" t="s">
        <v>9444</v>
      </c>
      <c r="C3089" s="17" t="s">
        <v>9445</v>
      </c>
      <c r="D3089" s="16" t="s">
        <v>4535</v>
      </c>
      <c r="E3089" s="16" t="s">
        <v>47</v>
      </c>
      <c r="F3089" s="16" t="s">
        <v>6195</v>
      </c>
      <c r="G3089" s="16" t="s">
        <v>84</v>
      </c>
      <c r="H3089" s="18"/>
    </row>
    <row r="3090">
      <c r="A3090" s="14">
        <v>45427.0</v>
      </c>
      <c r="B3090" s="15" t="s">
        <v>9446</v>
      </c>
      <c r="C3090" s="17" t="s">
        <v>9447</v>
      </c>
      <c r="D3090" s="16" t="s">
        <v>5042</v>
      </c>
      <c r="E3090" s="16" t="s">
        <v>9043</v>
      </c>
      <c r="F3090" s="16" t="s">
        <v>378</v>
      </c>
      <c r="G3090" s="16" t="s">
        <v>12</v>
      </c>
      <c r="H3090" s="18"/>
    </row>
    <row r="3091">
      <c r="A3091" s="14">
        <v>45427.0</v>
      </c>
      <c r="B3091" s="15" t="s">
        <v>9446</v>
      </c>
      <c r="C3091" s="17" t="s">
        <v>9447</v>
      </c>
      <c r="D3091" s="16" t="s">
        <v>5042</v>
      </c>
      <c r="E3091" s="16" t="s">
        <v>331</v>
      </c>
      <c r="F3091" s="16" t="s">
        <v>4055</v>
      </c>
      <c r="G3091" s="16" t="s">
        <v>12</v>
      </c>
      <c r="H3091" s="18"/>
    </row>
    <row r="3092">
      <c r="A3092" s="14">
        <v>45427.0</v>
      </c>
      <c r="B3092" s="15" t="s">
        <v>9448</v>
      </c>
      <c r="C3092" s="17" t="s">
        <v>9449</v>
      </c>
      <c r="D3092" s="16" t="s">
        <v>4470</v>
      </c>
      <c r="E3092" s="16" t="s">
        <v>47</v>
      </c>
      <c r="F3092" s="16" t="s">
        <v>1922</v>
      </c>
      <c r="G3092" s="16" t="s">
        <v>12</v>
      </c>
      <c r="H3092" s="18"/>
    </row>
    <row r="3093">
      <c r="A3093" s="14">
        <v>45427.0</v>
      </c>
      <c r="B3093" s="15" t="s">
        <v>9448</v>
      </c>
      <c r="C3093" s="17" t="s">
        <v>9449</v>
      </c>
      <c r="D3093" s="16" t="s">
        <v>4470</v>
      </c>
      <c r="E3093" s="16" t="s">
        <v>9450</v>
      </c>
      <c r="F3093" s="16" t="s">
        <v>63</v>
      </c>
      <c r="G3093" s="16" t="s">
        <v>12</v>
      </c>
      <c r="H3093" s="18"/>
    </row>
    <row r="3094">
      <c r="A3094" s="14">
        <v>45427.0</v>
      </c>
      <c r="B3094" s="15" t="s">
        <v>9451</v>
      </c>
      <c r="C3094" s="17" t="s">
        <v>9452</v>
      </c>
      <c r="D3094" s="16" t="s">
        <v>87</v>
      </c>
      <c r="E3094" s="16" t="s">
        <v>4224</v>
      </c>
      <c r="F3094" s="16" t="s">
        <v>4225</v>
      </c>
      <c r="G3094" s="16" t="s">
        <v>12</v>
      </c>
      <c r="H3094" s="18"/>
    </row>
    <row r="3095">
      <c r="A3095" s="14">
        <v>45427.0</v>
      </c>
      <c r="B3095" s="15" t="s">
        <v>9451</v>
      </c>
      <c r="C3095" s="17" t="s">
        <v>9452</v>
      </c>
      <c r="D3095" s="16" t="s">
        <v>87</v>
      </c>
      <c r="E3095" s="16" t="s">
        <v>2226</v>
      </c>
      <c r="F3095" s="16" t="s">
        <v>1185</v>
      </c>
      <c r="G3095" s="16" t="s">
        <v>12</v>
      </c>
      <c r="H3095" s="18"/>
    </row>
    <row r="3096">
      <c r="A3096" s="14">
        <v>45427.0</v>
      </c>
      <c r="B3096" s="15" t="s">
        <v>9453</v>
      </c>
      <c r="C3096" s="17" t="s">
        <v>9454</v>
      </c>
      <c r="D3096" s="16" t="s">
        <v>4251</v>
      </c>
      <c r="E3096" s="16" t="s">
        <v>44</v>
      </c>
      <c r="F3096" s="16" t="s">
        <v>6130</v>
      </c>
      <c r="G3096" s="16" t="s">
        <v>12</v>
      </c>
      <c r="H3096" s="18"/>
    </row>
    <row r="3097">
      <c r="A3097" s="14">
        <v>45427.0</v>
      </c>
      <c r="B3097" s="15" t="s">
        <v>9453</v>
      </c>
      <c r="C3097" s="17" t="s">
        <v>9454</v>
      </c>
      <c r="D3097" s="16" t="s">
        <v>4251</v>
      </c>
      <c r="E3097" s="16" t="s">
        <v>47</v>
      </c>
      <c r="F3097" s="16" t="s">
        <v>171</v>
      </c>
      <c r="G3097" s="16" t="s">
        <v>12</v>
      </c>
      <c r="H3097" s="18"/>
    </row>
    <row r="3098">
      <c r="A3098" s="14">
        <v>45427.0</v>
      </c>
      <c r="B3098" s="15" t="s">
        <v>9455</v>
      </c>
      <c r="C3098" s="17" t="s">
        <v>9456</v>
      </c>
      <c r="D3098" s="16" t="s">
        <v>5682</v>
      </c>
      <c r="E3098" s="16" t="s">
        <v>514</v>
      </c>
      <c r="F3098" s="16" t="s">
        <v>386</v>
      </c>
      <c r="G3098" s="16" t="s">
        <v>84</v>
      </c>
      <c r="H3098" s="18"/>
    </row>
    <row r="3099">
      <c r="A3099" s="14">
        <v>45427.0</v>
      </c>
      <c r="B3099" s="15" t="s">
        <v>9457</v>
      </c>
      <c r="C3099" s="17" t="s">
        <v>9458</v>
      </c>
      <c r="D3099" s="16" t="s">
        <v>4411</v>
      </c>
      <c r="E3099" s="16" t="s">
        <v>47</v>
      </c>
      <c r="F3099" s="16" t="s">
        <v>133</v>
      </c>
      <c r="G3099" s="16" t="s">
        <v>12</v>
      </c>
      <c r="H3099" s="18"/>
    </row>
    <row r="3100">
      <c r="A3100" s="14">
        <v>45427.0</v>
      </c>
      <c r="B3100" s="15" t="s">
        <v>9457</v>
      </c>
      <c r="C3100" s="17" t="s">
        <v>9458</v>
      </c>
      <c r="D3100" s="16" t="s">
        <v>4411</v>
      </c>
      <c r="E3100" s="16" t="s">
        <v>338</v>
      </c>
      <c r="F3100" s="16" t="s">
        <v>133</v>
      </c>
      <c r="G3100" s="16" t="s">
        <v>12</v>
      </c>
      <c r="H3100" s="18"/>
    </row>
    <row r="3101">
      <c r="A3101" s="14">
        <v>45427.0</v>
      </c>
      <c r="B3101" s="15" t="s">
        <v>9459</v>
      </c>
      <c r="C3101" s="17" t="s">
        <v>9460</v>
      </c>
      <c r="D3101" s="16" t="s">
        <v>4248</v>
      </c>
      <c r="E3101" s="16" t="s">
        <v>47</v>
      </c>
      <c r="F3101" s="16" t="s">
        <v>1097</v>
      </c>
      <c r="G3101" s="16" t="s">
        <v>12</v>
      </c>
      <c r="H3101" s="18"/>
    </row>
    <row r="3102">
      <c r="A3102" s="14">
        <v>45427.0</v>
      </c>
      <c r="B3102" s="15" t="s">
        <v>9459</v>
      </c>
      <c r="C3102" s="17" t="s">
        <v>9460</v>
      </c>
      <c r="D3102" s="16" t="s">
        <v>4248</v>
      </c>
      <c r="E3102" s="16" t="s">
        <v>141</v>
      </c>
      <c r="F3102" s="16" t="s">
        <v>70</v>
      </c>
      <c r="G3102" s="16" t="s">
        <v>12</v>
      </c>
      <c r="H3102" s="18"/>
    </row>
    <row r="3103">
      <c r="A3103" s="14">
        <v>45427.0</v>
      </c>
      <c r="B3103" s="15" t="s">
        <v>9461</v>
      </c>
      <c r="C3103" s="17" t="s">
        <v>9462</v>
      </c>
      <c r="D3103" s="16" t="s">
        <v>5695</v>
      </c>
      <c r="E3103" s="16" t="s">
        <v>3679</v>
      </c>
      <c r="F3103" s="16" t="s">
        <v>386</v>
      </c>
      <c r="G3103" s="16" t="s">
        <v>12</v>
      </c>
      <c r="H3103" s="18"/>
    </row>
    <row r="3104">
      <c r="A3104" s="14">
        <v>45427.0</v>
      </c>
      <c r="B3104" s="15" t="s">
        <v>9463</v>
      </c>
      <c r="C3104" s="17" t="s">
        <v>9464</v>
      </c>
      <c r="D3104" s="16" t="s">
        <v>4608</v>
      </c>
      <c r="E3104" s="16" t="s">
        <v>47</v>
      </c>
      <c r="F3104" s="16" t="s">
        <v>386</v>
      </c>
      <c r="G3104" s="16" t="s">
        <v>84</v>
      </c>
      <c r="H3104" s="18"/>
    </row>
    <row r="3105">
      <c r="A3105" s="14">
        <v>45427.0</v>
      </c>
      <c r="B3105" s="15" t="s">
        <v>9463</v>
      </c>
      <c r="C3105" s="17" t="s">
        <v>9464</v>
      </c>
      <c r="D3105" s="16" t="s">
        <v>4608</v>
      </c>
      <c r="E3105" s="16" t="s">
        <v>2186</v>
      </c>
      <c r="F3105" s="16" t="s">
        <v>879</v>
      </c>
      <c r="G3105" s="16" t="s">
        <v>17</v>
      </c>
      <c r="H3105" s="18"/>
    </row>
    <row r="3106">
      <c r="A3106" s="14">
        <v>45427.0</v>
      </c>
      <c r="B3106" s="15" t="s">
        <v>9463</v>
      </c>
      <c r="C3106" s="17" t="s">
        <v>9464</v>
      </c>
      <c r="D3106" s="16" t="s">
        <v>4608</v>
      </c>
      <c r="E3106" s="16" t="s">
        <v>8900</v>
      </c>
      <c r="F3106" s="16" t="s">
        <v>970</v>
      </c>
      <c r="G3106" s="16" t="s">
        <v>84</v>
      </c>
      <c r="H3106" s="18"/>
    </row>
    <row r="3107">
      <c r="A3107" s="14">
        <v>45427.0</v>
      </c>
      <c r="B3107" s="15" t="s">
        <v>9465</v>
      </c>
      <c r="C3107" s="17" t="s">
        <v>9466</v>
      </c>
      <c r="D3107" s="16" t="s">
        <v>4067</v>
      </c>
      <c r="E3107" s="16" t="s">
        <v>47</v>
      </c>
      <c r="F3107" s="16" t="s">
        <v>457</v>
      </c>
      <c r="G3107" s="16" t="s">
        <v>84</v>
      </c>
      <c r="H3107" s="18"/>
    </row>
    <row r="3108">
      <c r="A3108" s="14">
        <v>45427.0</v>
      </c>
      <c r="B3108" s="15" t="s">
        <v>9465</v>
      </c>
      <c r="C3108" s="17" t="s">
        <v>9466</v>
      </c>
      <c r="D3108" s="16" t="s">
        <v>4067</v>
      </c>
      <c r="E3108" s="16" t="s">
        <v>8018</v>
      </c>
      <c r="F3108" s="16" t="s">
        <v>31</v>
      </c>
      <c r="G3108" s="16" t="s">
        <v>84</v>
      </c>
      <c r="H3108" s="18"/>
    </row>
    <row r="3109">
      <c r="A3109" s="14">
        <v>45427.0</v>
      </c>
      <c r="B3109" s="15" t="s">
        <v>9467</v>
      </c>
      <c r="C3109" s="17" t="s">
        <v>9468</v>
      </c>
      <c r="D3109" s="16" t="s">
        <v>1452</v>
      </c>
      <c r="E3109" s="16" t="s">
        <v>47</v>
      </c>
      <c r="F3109" s="16" t="s">
        <v>3982</v>
      </c>
      <c r="G3109" s="16" t="s">
        <v>12</v>
      </c>
      <c r="H3109" s="18"/>
    </row>
    <row r="3110">
      <c r="A3110" s="14">
        <v>45427.0</v>
      </c>
      <c r="B3110" s="15" t="s">
        <v>9467</v>
      </c>
      <c r="C3110" s="17" t="s">
        <v>9468</v>
      </c>
      <c r="D3110" s="16" t="s">
        <v>1452</v>
      </c>
      <c r="E3110" s="16" t="s">
        <v>9469</v>
      </c>
      <c r="F3110" s="16" t="s">
        <v>1296</v>
      </c>
      <c r="G3110" s="16" t="s">
        <v>12</v>
      </c>
      <c r="H3110" s="18"/>
    </row>
    <row r="3111">
      <c r="A3111" s="14">
        <v>45427.0</v>
      </c>
      <c r="B3111" s="15" t="s">
        <v>9467</v>
      </c>
      <c r="C3111" s="17" t="s">
        <v>9468</v>
      </c>
      <c r="D3111" s="16" t="s">
        <v>1452</v>
      </c>
      <c r="E3111" s="16" t="s">
        <v>9470</v>
      </c>
      <c r="F3111" s="16" t="s">
        <v>1296</v>
      </c>
      <c r="G3111" s="16" t="s">
        <v>12</v>
      </c>
      <c r="H3111" s="18"/>
    </row>
    <row r="3112">
      <c r="A3112" s="14">
        <v>45427.0</v>
      </c>
      <c r="B3112" s="15" t="s">
        <v>9471</v>
      </c>
      <c r="C3112" s="17" t="s">
        <v>9472</v>
      </c>
      <c r="D3112" s="16" t="s">
        <v>5671</v>
      </c>
      <c r="E3112" s="18"/>
      <c r="F3112" s="16" t="s">
        <v>67</v>
      </c>
      <c r="G3112" s="16" t="s">
        <v>12</v>
      </c>
      <c r="H3112" s="16" t="s">
        <v>44</v>
      </c>
    </row>
    <row r="3113">
      <c r="A3113" s="14">
        <v>45427.0</v>
      </c>
      <c r="B3113" s="15" t="s">
        <v>9471</v>
      </c>
      <c r="C3113" s="17" t="s">
        <v>9472</v>
      </c>
      <c r="D3113" s="16" t="s">
        <v>5671</v>
      </c>
      <c r="E3113" s="16" t="s">
        <v>47</v>
      </c>
      <c r="F3113" s="16" t="s">
        <v>2256</v>
      </c>
      <c r="G3113" s="16" t="s">
        <v>12</v>
      </c>
      <c r="H3113" s="18"/>
    </row>
    <row r="3114">
      <c r="A3114" s="14">
        <v>45427.0</v>
      </c>
      <c r="B3114" s="15" t="s">
        <v>9473</v>
      </c>
      <c r="C3114" s="17" t="s">
        <v>9474</v>
      </c>
      <c r="D3114" s="16" t="s">
        <v>7336</v>
      </c>
      <c r="E3114" s="16" t="s">
        <v>47</v>
      </c>
      <c r="F3114" s="16" t="s">
        <v>133</v>
      </c>
      <c r="G3114" s="16" t="s">
        <v>12</v>
      </c>
      <c r="H3114" s="18"/>
    </row>
    <row r="3115">
      <c r="A3115" s="14">
        <v>45427.0</v>
      </c>
      <c r="B3115" s="15" t="s">
        <v>9473</v>
      </c>
      <c r="C3115" s="17" t="s">
        <v>9474</v>
      </c>
      <c r="D3115" s="16" t="s">
        <v>7336</v>
      </c>
      <c r="E3115" s="16" t="s">
        <v>141</v>
      </c>
      <c r="F3115" s="16" t="s">
        <v>70</v>
      </c>
      <c r="G3115" s="16" t="s">
        <v>12</v>
      </c>
      <c r="H3115" s="18"/>
    </row>
    <row r="3116">
      <c r="A3116" s="14">
        <v>45428.0</v>
      </c>
      <c r="B3116" s="15" t="s">
        <v>9475</v>
      </c>
      <c r="C3116" s="17" t="s">
        <v>9476</v>
      </c>
      <c r="D3116" s="16" t="s">
        <v>4470</v>
      </c>
      <c r="E3116" s="16" t="s">
        <v>9477</v>
      </c>
      <c r="F3116" s="16" t="s">
        <v>356</v>
      </c>
      <c r="G3116" s="16" t="s">
        <v>12</v>
      </c>
      <c r="H3116" s="18"/>
    </row>
    <row r="3117">
      <c r="A3117" s="14">
        <v>45116.0</v>
      </c>
      <c r="B3117" s="15" t="s">
        <v>9478</v>
      </c>
      <c r="C3117" s="27" t="s">
        <v>9479</v>
      </c>
      <c r="D3117" s="23" t="s">
        <v>4920</v>
      </c>
      <c r="E3117" s="23" t="s">
        <v>9480</v>
      </c>
      <c r="F3117" s="23" t="s">
        <v>6438</v>
      </c>
      <c r="G3117" s="16" t="s">
        <v>12</v>
      </c>
      <c r="H3117" s="18"/>
      <c r="I3117" s="18"/>
      <c r="J3117" s="18"/>
      <c r="K3117" s="18"/>
      <c r="L3117" s="18"/>
      <c r="M3117" s="18"/>
      <c r="N3117" s="18"/>
      <c r="O3117" s="18"/>
      <c r="P3117" s="18"/>
      <c r="Q3117" s="18"/>
      <c r="R3117" s="18"/>
      <c r="S3117" s="18"/>
      <c r="T3117" s="18"/>
      <c r="U3117" s="18"/>
      <c r="V3117" s="18"/>
      <c r="W3117" s="18"/>
      <c r="X3117" s="18"/>
      <c r="Y3117" s="18"/>
      <c r="Z3117" s="18"/>
    </row>
    <row r="3118">
      <c r="A3118" s="14">
        <v>45116.0</v>
      </c>
      <c r="B3118" s="15" t="s">
        <v>9478</v>
      </c>
      <c r="C3118" s="28" t="s">
        <v>9479</v>
      </c>
      <c r="D3118" s="23" t="s">
        <v>4920</v>
      </c>
      <c r="E3118" s="29"/>
      <c r="F3118" s="23" t="s">
        <v>9481</v>
      </c>
      <c r="G3118" s="16" t="s">
        <v>12</v>
      </c>
      <c r="H3118" s="16" t="s">
        <v>44</v>
      </c>
      <c r="I3118" s="18"/>
      <c r="J3118" s="18"/>
      <c r="K3118" s="18"/>
      <c r="L3118" s="18"/>
      <c r="M3118" s="18"/>
      <c r="N3118" s="18"/>
      <c r="O3118" s="18"/>
      <c r="P3118" s="18"/>
      <c r="Q3118" s="18"/>
      <c r="R3118" s="18"/>
      <c r="S3118" s="18"/>
      <c r="T3118" s="18"/>
      <c r="U3118" s="18"/>
      <c r="V3118" s="18"/>
      <c r="W3118" s="18"/>
      <c r="X3118" s="18"/>
      <c r="Y3118" s="18"/>
      <c r="Z3118" s="18"/>
    </row>
    <row r="3119">
      <c r="A3119" s="14">
        <v>45116.0</v>
      </c>
      <c r="B3119" s="15" t="s">
        <v>9482</v>
      </c>
      <c r="C3119" s="16" t="s">
        <v>9483</v>
      </c>
      <c r="D3119" s="23" t="s">
        <v>5011</v>
      </c>
      <c r="E3119" s="18"/>
      <c r="F3119" s="23" t="s">
        <v>571</v>
      </c>
      <c r="G3119" s="23" t="s">
        <v>17</v>
      </c>
      <c r="H3119" s="16" t="s">
        <v>44</v>
      </c>
      <c r="I3119" s="18"/>
      <c r="J3119" s="18"/>
      <c r="K3119" s="18"/>
      <c r="L3119" s="18"/>
      <c r="M3119" s="18"/>
      <c r="N3119" s="18"/>
      <c r="O3119" s="18"/>
      <c r="P3119" s="18"/>
      <c r="Q3119" s="18"/>
      <c r="R3119" s="18"/>
      <c r="S3119" s="18"/>
      <c r="T3119" s="18"/>
      <c r="U3119" s="18"/>
      <c r="V3119" s="18"/>
      <c r="W3119" s="18"/>
      <c r="X3119" s="18"/>
      <c r="Y3119" s="18"/>
      <c r="Z3119" s="18"/>
    </row>
    <row r="3120">
      <c r="A3120" s="14">
        <v>45116.0</v>
      </c>
      <c r="B3120" s="15" t="s">
        <v>9482</v>
      </c>
      <c r="C3120" s="16" t="s">
        <v>9483</v>
      </c>
      <c r="D3120" s="23" t="s">
        <v>5011</v>
      </c>
      <c r="E3120" s="23" t="s">
        <v>9484</v>
      </c>
      <c r="F3120" s="23" t="s">
        <v>63</v>
      </c>
      <c r="G3120" s="16" t="s">
        <v>12</v>
      </c>
      <c r="H3120" s="18"/>
      <c r="I3120" s="18"/>
      <c r="J3120" s="18"/>
      <c r="K3120" s="18"/>
      <c r="L3120" s="18"/>
      <c r="M3120" s="18"/>
      <c r="N3120" s="18"/>
      <c r="O3120" s="18"/>
      <c r="P3120" s="18"/>
      <c r="Q3120" s="18"/>
      <c r="R3120" s="18"/>
      <c r="S3120" s="18"/>
      <c r="T3120" s="18"/>
      <c r="U3120" s="18"/>
      <c r="V3120" s="18"/>
      <c r="W3120" s="18"/>
      <c r="X3120" s="18"/>
      <c r="Y3120" s="18"/>
      <c r="Z3120" s="18"/>
    </row>
    <row r="3121">
      <c r="A3121" s="14">
        <v>45116.0</v>
      </c>
      <c r="B3121" s="15" t="s">
        <v>9482</v>
      </c>
      <c r="C3121" s="16" t="s">
        <v>9483</v>
      </c>
      <c r="D3121" s="23" t="s">
        <v>9485</v>
      </c>
      <c r="E3121" s="18"/>
      <c r="F3121" s="23" t="s">
        <v>5263</v>
      </c>
      <c r="G3121" s="16" t="s">
        <v>12</v>
      </c>
      <c r="H3121" s="16" t="s">
        <v>46</v>
      </c>
      <c r="I3121" s="18"/>
      <c r="J3121" s="18"/>
      <c r="K3121" s="18"/>
      <c r="L3121" s="18"/>
      <c r="M3121" s="18"/>
      <c r="N3121" s="18"/>
      <c r="O3121" s="18"/>
      <c r="P3121" s="18"/>
      <c r="Q3121" s="18"/>
      <c r="R3121" s="18"/>
      <c r="S3121" s="18"/>
      <c r="T3121" s="18"/>
      <c r="U3121" s="18"/>
      <c r="V3121" s="18"/>
      <c r="W3121" s="18"/>
      <c r="X3121" s="18"/>
      <c r="Y3121" s="18"/>
      <c r="Z3121" s="18"/>
    </row>
    <row r="3122">
      <c r="A3122" s="14">
        <v>45117.0</v>
      </c>
      <c r="B3122" s="15" t="s">
        <v>9486</v>
      </c>
      <c r="C3122" s="16" t="s">
        <v>9487</v>
      </c>
      <c r="D3122" s="23" t="s">
        <v>4645</v>
      </c>
      <c r="E3122" s="18"/>
      <c r="F3122" s="23" t="s">
        <v>61</v>
      </c>
      <c r="G3122" s="16" t="s">
        <v>12</v>
      </c>
      <c r="H3122" s="16" t="s">
        <v>44</v>
      </c>
      <c r="I3122" s="18"/>
      <c r="J3122" s="18"/>
      <c r="K3122" s="18"/>
      <c r="L3122" s="18"/>
      <c r="M3122" s="18"/>
      <c r="N3122" s="18"/>
      <c r="O3122" s="18"/>
      <c r="P3122" s="18"/>
      <c r="Q3122" s="18"/>
      <c r="R3122" s="18"/>
      <c r="S3122" s="18"/>
      <c r="T3122" s="18"/>
      <c r="U3122" s="18"/>
      <c r="V3122" s="18"/>
      <c r="W3122" s="18"/>
      <c r="X3122" s="18"/>
      <c r="Y3122" s="18"/>
      <c r="Z3122" s="18"/>
    </row>
    <row r="3123">
      <c r="A3123" s="14">
        <v>45117.0</v>
      </c>
      <c r="B3123" s="15" t="s">
        <v>9486</v>
      </c>
      <c r="C3123" s="16" t="s">
        <v>9487</v>
      </c>
      <c r="D3123" s="23" t="s">
        <v>4095</v>
      </c>
      <c r="E3123" s="18"/>
      <c r="F3123" s="23" t="s">
        <v>61</v>
      </c>
      <c r="G3123" s="16" t="s">
        <v>12</v>
      </c>
      <c r="H3123" s="16" t="s">
        <v>44</v>
      </c>
      <c r="I3123" s="18"/>
      <c r="J3123" s="18"/>
      <c r="K3123" s="18"/>
      <c r="L3123" s="18"/>
      <c r="M3123" s="18"/>
      <c r="N3123" s="18"/>
      <c r="O3123" s="18"/>
      <c r="P3123" s="18"/>
      <c r="Q3123" s="18"/>
      <c r="R3123" s="18"/>
      <c r="S3123" s="18"/>
      <c r="T3123" s="18"/>
      <c r="U3123" s="18"/>
      <c r="V3123" s="18"/>
      <c r="W3123" s="18"/>
      <c r="X3123" s="18"/>
      <c r="Y3123" s="18"/>
      <c r="Z3123" s="18"/>
    </row>
    <row r="3124">
      <c r="A3124" s="14">
        <v>45117.0</v>
      </c>
      <c r="B3124" s="15" t="s">
        <v>9486</v>
      </c>
      <c r="C3124" s="16" t="s">
        <v>9487</v>
      </c>
      <c r="D3124" s="23" t="s">
        <v>20</v>
      </c>
      <c r="E3124" s="18"/>
      <c r="F3124" s="23" t="s">
        <v>61</v>
      </c>
      <c r="G3124" s="16" t="s">
        <v>12</v>
      </c>
      <c r="H3124" s="16" t="s">
        <v>44</v>
      </c>
      <c r="I3124" s="18"/>
      <c r="J3124" s="18"/>
      <c r="K3124" s="18"/>
      <c r="L3124" s="18"/>
      <c r="M3124" s="18"/>
      <c r="N3124" s="18"/>
      <c r="O3124" s="18"/>
      <c r="P3124" s="18"/>
      <c r="Q3124" s="18"/>
      <c r="R3124" s="18"/>
      <c r="S3124" s="18"/>
      <c r="T3124" s="18"/>
      <c r="U3124" s="18"/>
      <c r="V3124" s="18"/>
      <c r="W3124" s="18"/>
      <c r="X3124" s="18"/>
      <c r="Y3124" s="18"/>
      <c r="Z3124" s="18"/>
    </row>
    <row r="3125">
      <c r="A3125" s="14">
        <v>45117.0</v>
      </c>
      <c r="B3125" s="15" t="s">
        <v>9488</v>
      </c>
      <c r="C3125" s="19" t="s">
        <v>9489</v>
      </c>
      <c r="D3125" s="19" t="s">
        <v>258</v>
      </c>
      <c r="E3125" s="19" t="s">
        <v>4683</v>
      </c>
      <c r="F3125" s="19" t="s">
        <v>9490</v>
      </c>
      <c r="G3125" s="16" t="s">
        <v>17</v>
      </c>
      <c r="H3125" s="18"/>
      <c r="I3125" s="18"/>
      <c r="J3125" s="18"/>
      <c r="K3125" s="18"/>
      <c r="L3125" s="18"/>
      <c r="M3125" s="18"/>
      <c r="N3125" s="18"/>
      <c r="O3125" s="18"/>
      <c r="P3125" s="18"/>
      <c r="Q3125" s="18"/>
      <c r="R3125" s="18"/>
      <c r="S3125" s="18"/>
      <c r="T3125" s="18"/>
      <c r="U3125" s="18"/>
      <c r="V3125" s="18"/>
      <c r="W3125" s="18"/>
      <c r="X3125" s="18"/>
      <c r="Y3125" s="18"/>
      <c r="Z3125" s="18"/>
    </row>
    <row r="3126">
      <c r="A3126" s="14">
        <v>45117.0</v>
      </c>
      <c r="B3126" s="15" t="s">
        <v>9488</v>
      </c>
      <c r="C3126" s="19" t="s">
        <v>9489</v>
      </c>
      <c r="D3126" s="19" t="s">
        <v>258</v>
      </c>
      <c r="E3126" s="19" t="s">
        <v>2226</v>
      </c>
      <c r="F3126" s="19" t="s">
        <v>2701</v>
      </c>
      <c r="G3126" s="16" t="s">
        <v>84</v>
      </c>
      <c r="H3126" s="18"/>
      <c r="I3126" s="18"/>
      <c r="J3126" s="18"/>
      <c r="K3126" s="18"/>
      <c r="L3126" s="18"/>
      <c r="M3126" s="18"/>
      <c r="N3126" s="18"/>
      <c r="O3126" s="18"/>
      <c r="P3126" s="18"/>
      <c r="Q3126" s="18"/>
      <c r="R3126" s="18"/>
      <c r="S3126" s="18"/>
      <c r="T3126" s="18"/>
      <c r="U3126" s="18"/>
      <c r="V3126" s="18"/>
      <c r="W3126" s="18"/>
      <c r="X3126" s="18"/>
      <c r="Y3126" s="18"/>
      <c r="Z3126" s="18"/>
    </row>
    <row r="3127">
      <c r="A3127" s="14">
        <v>45117.0</v>
      </c>
      <c r="B3127" s="15" t="s">
        <v>9488</v>
      </c>
      <c r="C3127" s="19" t="s">
        <v>9489</v>
      </c>
      <c r="D3127" s="19" t="s">
        <v>258</v>
      </c>
      <c r="E3127" s="23" t="s">
        <v>47</v>
      </c>
      <c r="F3127" s="19" t="s">
        <v>1118</v>
      </c>
      <c r="G3127" s="16" t="s">
        <v>84</v>
      </c>
      <c r="H3127" s="18"/>
      <c r="I3127" s="18"/>
      <c r="J3127" s="18"/>
      <c r="K3127" s="18"/>
      <c r="L3127" s="18"/>
      <c r="M3127" s="18"/>
      <c r="N3127" s="18"/>
      <c r="O3127" s="18"/>
      <c r="P3127" s="18"/>
      <c r="Q3127" s="18"/>
      <c r="R3127" s="18"/>
      <c r="S3127" s="18"/>
      <c r="T3127" s="18"/>
      <c r="U3127" s="18"/>
      <c r="V3127" s="18"/>
      <c r="W3127" s="18"/>
      <c r="X3127" s="18"/>
      <c r="Y3127" s="18"/>
      <c r="Z3127" s="18"/>
    </row>
    <row r="3128">
      <c r="A3128" s="14">
        <v>45117.0</v>
      </c>
      <c r="B3128" s="15" t="s">
        <v>9491</v>
      </c>
      <c r="C3128" s="19" t="s">
        <v>9492</v>
      </c>
      <c r="D3128" s="19" t="s">
        <v>7856</v>
      </c>
      <c r="E3128" s="19" t="s">
        <v>9493</v>
      </c>
      <c r="F3128" s="19" t="s">
        <v>164</v>
      </c>
      <c r="G3128" s="16" t="s">
        <v>12</v>
      </c>
      <c r="H3128" s="18"/>
      <c r="I3128" s="18"/>
      <c r="J3128" s="18"/>
      <c r="K3128" s="18"/>
      <c r="L3128" s="18"/>
      <c r="M3128" s="18"/>
      <c r="N3128" s="18"/>
      <c r="O3128" s="18"/>
      <c r="P3128" s="18"/>
      <c r="Q3128" s="18"/>
      <c r="R3128" s="18"/>
      <c r="S3128" s="18"/>
      <c r="T3128" s="18"/>
      <c r="U3128" s="18"/>
      <c r="V3128" s="18"/>
      <c r="W3128" s="18"/>
      <c r="X3128" s="18"/>
      <c r="Y3128" s="18"/>
      <c r="Z3128" s="18"/>
    </row>
    <row r="3129">
      <c r="A3129" s="14">
        <v>45117.0</v>
      </c>
      <c r="B3129" s="15" t="s">
        <v>9494</v>
      </c>
      <c r="C3129" s="19" t="s">
        <v>9495</v>
      </c>
      <c r="D3129" s="17" t="s">
        <v>4095</v>
      </c>
      <c r="E3129" s="23" t="s">
        <v>44</v>
      </c>
      <c r="F3129" s="19" t="s">
        <v>9496</v>
      </c>
      <c r="G3129" s="16" t="s">
        <v>12</v>
      </c>
      <c r="H3129" s="18"/>
      <c r="I3129" s="18"/>
      <c r="J3129" s="18"/>
      <c r="K3129" s="18"/>
      <c r="L3129" s="18"/>
      <c r="M3129" s="18"/>
      <c r="N3129" s="18"/>
      <c r="O3129" s="18"/>
      <c r="P3129" s="18"/>
      <c r="Q3129" s="18"/>
      <c r="R3129" s="18"/>
      <c r="S3129" s="18"/>
      <c r="T3129" s="18"/>
      <c r="U3129" s="18"/>
      <c r="V3129" s="18"/>
      <c r="W3129" s="18"/>
      <c r="X3129" s="18"/>
      <c r="Y3129" s="18"/>
      <c r="Z3129" s="18"/>
    </row>
    <row r="3130">
      <c r="A3130" s="14">
        <v>45117.0</v>
      </c>
      <c r="B3130" s="15" t="s">
        <v>9494</v>
      </c>
      <c r="C3130" s="19" t="s">
        <v>9495</v>
      </c>
      <c r="D3130" s="17" t="s">
        <v>4095</v>
      </c>
      <c r="E3130" s="19" t="s">
        <v>4051</v>
      </c>
      <c r="F3130" s="19" t="s">
        <v>602</v>
      </c>
      <c r="G3130" s="16" t="s">
        <v>84</v>
      </c>
      <c r="H3130" s="18"/>
      <c r="I3130" s="18"/>
      <c r="J3130" s="18"/>
      <c r="K3130" s="18"/>
      <c r="L3130" s="18"/>
      <c r="M3130" s="18"/>
      <c r="N3130" s="18"/>
      <c r="O3130" s="18"/>
      <c r="P3130" s="18"/>
      <c r="Q3130" s="18"/>
      <c r="R3130" s="18"/>
      <c r="S3130" s="18"/>
      <c r="T3130" s="18"/>
      <c r="U3130" s="18"/>
      <c r="V3130" s="18"/>
      <c r="W3130" s="18"/>
      <c r="X3130" s="18"/>
      <c r="Y3130" s="18"/>
      <c r="Z3130" s="18"/>
    </row>
    <row r="3131">
      <c r="A3131" s="14">
        <v>45117.0</v>
      </c>
      <c r="B3131" s="15" t="s">
        <v>9497</v>
      </c>
      <c r="C3131" s="19" t="s">
        <v>9498</v>
      </c>
      <c r="D3131" s="19" t="s">
        <v>896</v>
      </c>
      <c r="E3131" s="19" t="s">
        <v>47</v>
      </c>
      <c r="F3131" s="19" t="s">
        <v>1118</v>
      </c>
      <c r="G3131" s="16" t="s">
        <v>84</v>
      </c>
      <c r="H3131" s="18"/>
      <c r="I3131" s="18"/>
      <c r="J3131" s="18"/>
      <c r="K3131" s="18"/>
      <c r="L3131" s="18"/>
      <c r="M3131" s="18"/>
      <c r="N3131" s="18"/>
      <c r="O3131" s="18"/>
      <c r="P3131" s="18"/>
      <c r="Q3131" s="18"/>
      <c r="R3131" s="18"/>
      <c r="S3131" s="18"/>
      <c r="T3131" s="18"/>
      <c r="U3131" s="18"/>
      <c r="V3131" s="18"/>
      <c r="W3131" s="18"/>
      <c r="X3131" s="18"/>
      <c r="Y3131" s="18"/>
      <c r="Z3131" s="18"/>
    </row>
    <row r="3132">
      <c r="A3132" s="14">
        <v>45117.0</v>
      </c>
      <c r="B3132" s="15" t="s">
        <v>9497</v>
      </c>
      <c r="C3132" s="19" t="s">
        <v>9498</v>
      </c>
      <c r="D3132" s="19" t="s">
        <v>4137</v>
      </c>
      <c r="E3132" s="18"/>
      <c r="F3132" s="19" t="s">
        <v>4237</v>
      </c>
      <c r="G3132" s="16" t="s">
        <v>84</v>
      </c>
      <c r="H3132" s="16" t="s">
        <v>44</v>
      </c>
      <c r="I3132" s="18"/>
      <c r="J3132" s="18"/>
      <c r="K3132" s="18"/>
      <c r="L3132" s="18"/>
      <c r="M3132" s="18"/>
      <c r="N3132" s="18"/>
      <c r="O3132" s="18"/>
      <c r="P3132" s="18"/>
      <c r="Q3132" s="18"/>
      <c r="R3132" s="18"/>
      <c r="S3132" s="18"/>
      <c r="T3132" s="18"/>
      <c r="U3132" s="18"/>
      <c r="V3132" s="18"/>
      <c r="W3132" s="18"/>
      <c r="X3132" s="18"/>
      <c r="Y3132" s="18"/>
      <c r="Z3132" s="18"/>
    </row>
    <row r="3133">
      <c r="A3133" s="14">
        <v>45117.0</v>
      </c>
      <c r="B3133" s="15" t="s">
        <v>9499</v>
      </c>
      <c r="C3133" s="19" t="s">
        <v>9500</v>
      </c>
      <c r="D3133" s="19" t="s">
        <v>4645</v>
      </c>
      <c r="E3133" s="19" t="s">
        <v>98</v>
      </c>
      <c r="F3133" s="19" t="s">
        <v>4362</v>
      </c>
      <c r="G3133" s="16" t="s">
        <v>12</v>
      </c>
      <c r="H3133" s="18"/>
      <c r="I3133" s="18"/>
      <c r="J3133" s="18"/>
      <c r="K3133" s="18"/>
      <c r="L3133" s="18"/>
      <c r="M3133" s="18"/>
      <c r="N3133" s="18"/>
      <c r="O3133" s="18"/>
      <c r="P3133" s="18"/>
      <c r="Q3133" s="18"/>
      <c r="R3133" s="18"/>
      <c r="S3133" s="18"/>
      <c r="T3133" s="18"/>
      <c r="U3133" s="18"/>
      <c r="V3133" s="18"/>
      <c r="W3133" s="18"/>
      <c r="X3133" s="18"/>
      <c r="Y3133" s="18"/>
      <c r="Z3133" s="18"/>
    </row>
    <row r="3134">
      <c r="A3134" s="14">
        <v>45117.0</v>
      </c>
      <c r="B3134" s="15" t="s">
        <v>9499</v>
      </c>
      <c r="C3134" s="19" t="s">
        <v>9500</v>
      </c>
      <c r="D3134" s="19" t="s">
        <v>4645</v>
      </c>
      <c r="E3134" s="19" t="s">
        <v>47</v>
      </c>
      <c r="F3134" s="19" t="s">
        <v>1097</v>
      </c>
      <c r="G3134" s="16" t="s">
        <v>12</v>
      </c>
      <c r="H3134" s="29"/>
      <c r="I3134" s="18"/>
      <c r="J3134" s="18"/>
      <c r="K3134" s="18"/>
      <c r="L3134" s="18"/>
      <c r="M3134" s="18"/>
      <c r="N3134" s="18"/>
      <c r="O3134" s="18"/>
      <c r="P3134" s="18"/>
      <c r="Q3134" s="18"/>
      <c r="R3134" s="18"/>
      <c r="S3134" s="18"/>
      <c r="T3134" s="18"/>
      <c r="U3134" s="18"/>
      <c r="V3134" s="18"/>
      <c r="W3134" s="18"/>
      <c r="X3134" s="18"/>
      <c r="Y3134" s="18"/>
      <c r="Z3134" s="18"/>
    </row>
    <row r="3135">
      <c r="A3135" s="14">
        <v>45117.0</v>
      </c>
      <c r="B3135" s="15" t="s">
        <v>9499</v>
      </c>
      <c r="C3135" s="19" t="s">
        <v>9500</v>
      </c>
      <c r="D3135" s="19" t="s">
        <v>4645</v>
      </c>
      <c r="E3135" s="19" t="s">
        <v>4096</v>
      </c>
      <c r="F3135" s="19" t="s">
        <v>299</v>
      </c>
      <c r="G3135" s="16" t="s">
        <v>12</v>
      </c>
      <c r="H3135" s="18"/>
      <c r="I3135" s="18"/>
      <c r="J3135" s="18"/>
      <c r="K3135" s="18"/>
      <c r="L3135" s="18"/>
      <c r="M3135" s="18"/>
      <c r="N3135" s="18"/>
      <c r="O3135" s="18"/>
      <c r="P3135" s="18"/>
      <c r="Q3135" s="18"/>
      <c r="R3135" s="18"/>
      <c r="S3135" s="18"/>
      <c r="T3135" s="18"/>
      <c r="U3135" s="18"/>
      <c r="V3135" s="18"/>
      <c r="W3135" s="18"/>
      <c r="X3135" s="18"/>
      <c r="Y3135" s="18"/>
      <c r="Z3135" s="18"/>
    </row>
    <row r="3136">
      <c r="A3136" s="14">
        <v>45117.0</v>
      </c>
      <c r="B3136" s="15" t="s">
        <v>9501</v>
      </c>
      <c r="C3136" s="19" t="s">
        <v>9502</v>
      </c>
      <c r="D3136" s="19" t="s">
        <v>4184</v>
      </c>
      <c r="E3136" s="19" t="s">
        <v>44</v>
      </c>
      <c r="F3136" s="19" t="s">
        <v>164</v>
      </c>
      <c r="G3136" s="16" t="s">
        <v>12</v>
      </c>
      <c r="H3136" s="18"/>
      <c r="I3136" s="18"/>
      <c r="J3136" s="18"/>
      <c r="K3136" s="18"/>
      <c r="L3136" s="18"/>
      <c r="M3136" s="18"/>
      <c r="N3136" s="18"/>
      <c r="O3136" s="18"/>
      <c r="P3136" s="18"/>
      <c r="Q3136" s="18"/>
      <c r="R3136" s="18"/>
      <c r="S3136" s="18"/>
      <c r="T3136" s="18"/>
      <c r="U3136" s="18"/>
      <c r="V3136" s="18"/>
      <c r="W3136" s="18"/>
      <c r="X3136" s="18"/>
      <c r="Y3136" s="18"/>
      <c r="Z3136" s="18"/>
    </row>
    <row r="3137">
      <c r="A3137" s="14">
        <v>45118.0</v>
      </c>
      <c r="B3137" s="15" t="s">
        <v>9503</v>
      </c>
      <c r="C3137" s="19" t="s">
        <v>9504</v>
      </c>
      <c r="D3137" s="19" t="s">
        <v>6863</v>
      </c>
      <c r="E3137" s="19" t="s">
        <v>46</v>
      </c>
      <c r="F3137" s="23" t="s">
        <v>498</v>
      </c>
      <c r="G3137" s="16" t="s">
        <v>12</v>
      </c>
      <c r="H3137" s="29"/>
      <c r="I3137" s="18"/>
      <c r="J3137" s="18"/>
      <c r="K3137" s="18"/>
      <c r="L3137" s="18"/>
      <c r="M3137" s="18"/>
      <c r="N3137" s="18"/>
      <c r="O3137" s="18"/>
      <c r="P3137" s="18"/>
      <c r="Q3137" s="18"/>
      <c r="R3137" s="18"/>
      <c r="S3137" s="18"/>
      <c r="T3137" s="18"/>
      <c r="U3137" s="18"/>
      <c r="V3137" s="18"/>
      <c r="W3137" s="18"/>
      <c r="X3137" s="18"/>
      <c r="Y3137" s="18"/>
      <c r="Z3137" s="18"/>
    </row>
    <row r="3138">
      <c r="A3138" s="14">
        <v>45118.0</v>
      </c>
      <c r="B3138" s="15" t="s">
        <v>9503</v>
      </c>
      <c r="C3138" s="19" t="s">
        <v>9504</v>
      </c>
      <c r="D3138" s="19" t="s">
        <v>6863</v>
      </c>
      <c r="E3138" s="19" t="s">
        <v>46</v>
      </c>
      <c r="F3138" s="19" t="s">
        <v>5299</v>
      </c>
      <c r="G3138" s="16" t="s">
        <v>12</v>
      </c>
      <c r="H3138" s="18"/>
      <c r="I3138" s="18"/>
      <c r="J3138" s="18"/>
      <c r="K3138" s="18"/>
      <c r="L3138" s="18"/>
      <c r="M3138" s="18"/>
      <c r="N3138" s="18"/>
      <c r="O3138" s="18"/>
      <c r="P3138" s="18"/>
      <c r="Q3138" s="18"/>
      <c r="R3138" s="18"/>
      <c r="S3138" s="18"/>
      <c r="T3138" s="18"/>
      <c r="U3138" s="18"/>
      <c r="V3138" s="18"/>
      <c r="W3138" s="18"/>
      <c r="X3138" s="18"/>
      <c r="Y3138" s="18"/>
      <c r="Z3138" s="18"/>
    </row>
    <row r="3139">
      <c r="A3139" s="14">
        <v>45118.0</v>
      </c>
      <c r="B3139" s="15" t="s">
        <v>9505</v>
      </c>
      <c r="C3139" s="19" t="s">
        <v>9506</v>
      </c>
      <c r="D3139" s="19" t="s">
        <v>6060</v>
      </c>
      <c r="E3139" s="19" t="s">
        <v>9507</v>
      </c>
      <c r="F3139" s="19" t="s">
        <v>841</v>
      </c>
      <c r="G3139" s="16" t="s">
        <v>12</v>
      </c>
      <c r="H3139" s="18"/>
      <c r="I3139" s="18"/>
      <c r="J3139" s="18"/>
      <c r="K3139" s="18"/>
      <c r="L3139" s="18"/>
      <c r="M3139" s="18"/>
      <c r="N3139" s="18"/>
      <c r="O3139" s="18"/>
      <c r="P3139" s="18"/>
      <c r="Q3139" s="18"/>
      <c r="R3139" s="18"/>
      <c r="S3139" s="18"/>
      <c r="T3139" s="18"/>
      <c r="U3139" s="18"/>
      <c r="V3139" s="18"/>
      <c r="W3139" s="18"/>
      <c r="X3139" s="18"/>
      <c r="Y3139" s="18"/>
      <c r="Z3139" s="18"/>
    </row>
    <row r="3140">
      <c r="A3140" s="14">
        <v>45118.0</v>
      </c>
      <c r="B3140" s="15" t="s">
        <v>9505</v>
      </c>
      <c r="C3140" s="19" t="s">
        <v>9506</v>
      </c>
      <c r="D3140" s="19" t="s">
        <v>6060</v>
      </c>
      <c r="E3140" s="19" t="s">
        <v>135</v>
      </c>
      <c r="F3140" s="19" t="s">
        <v>530</v>
      </c>
      <c r="G3140" s="16" t="s">
        <v>12</v>
      </c>
      <c r="H3140" s="29"/>
      <c r="I3140" s="18"/>
      <c r="J3140" s="18"/>
      <c r="K3140" s="18"/>
      <c r="L3140" s="18"/>
      <c r="M3140" s="18"/>
      <c r="N3140" s="18"/>
      <c r="O3140" s="18"/>
      <c r="P3140" s="18"/>
      <c r="Q3140" s="18"/>
      <c r="R3140" s="18"/>
      <c r="S3140" s="18"/>
      <c r="T3140" s="18"/>
      <c r="U3140" s="18"/>
      <c r="V3140" s="18"/>
      <c r="W3140" s="18"/>
      <c r="X3140" s="18"/>
      <c r="Y3140" s="18"/>
      <c r="Z3140" s="18"/>
    </row>
    <row r="3141">
      <c r="A3141" s="14">
        <v>45118.0</v>
      </c>
      <c r="B3141" s="15" t="s">
        <v>9508</v>
      </c>
      <c r="C3141" s="19" t="s">
        <v>9509</v>
      </c>
      <c r="D3141" s="19" t="s">
        <v>4541</v>
      </c>
      <c r="E3141" s="29"/>
      <c r="F3141" s="19" t="s">
        <v>164</v>
      </c>
      <c r="G3141" s="16" t="s">
        <v>12</v>
      </c>
      <c r="H3141" s="19" t="s">
        <v>44</v>
      </c>
      <c r="I3141" s="18"/>
      <c r="J3141" s="18"/>
      <c r="K3141" s="18"/>
      <c r="L3141" s="18"/>
      <c r="M3141" s="18"/>
      <c r="N3141" s="18"/>
      <c r="O3141" s="18"/>
      <c r="P3141" s="18"/>
      <c r="Q3141" s="18"/>
      <c r="R3141" s="18"/>
      <c r="S3141" s="18"/>
      <c r="T3141" s="18"/>
      <c r="U3141" s="18"/>
      <c r="V3141" s="18"/>
      <c r="W3141" s="18"/>
      <c r="X3141" s="18"/>
      <c r="Y3141" s="18"/>
      <c r="Z3141" s="18"/>
    </row>
    <row r="3142">
      <c r="A3142" s="14">
        <v>45118.0</v>
      </c>
      <c r="B3142" s="15" t="s">
        <v>9508</v>
      </c>
      <c r="C3142" s="19" t="s">
        <v>9509</v>
      </c>
      <c r="D3142" s="19" t="s">
        <v>4454</v>
      </c>
      <c r="E3142" s="18"/>
      <c r="F3142" s="19" t="s">
        <v>164</v>
      </c>
      <c r="G3142" s="16" t="s">
        <v>12</v>
      </c>
      <c r="H3142" s="19" t="s">
        <v>44</v>
      </c>
      <c r="I3142" s="18"/>
      <c r="J3142" s="18"/>
      <c r="K3142" s="18"/>
      <c r="L3142" s="18"/>
      <c r="M3142" s="18"/>
      <c r="N3142" s="18"/>
      <c r="O3142" s="18"/>
      <c r="P3142" s="18"/>
      <c r="Q3142" s="18"/>
      <c r="R3142" s="18"/>
      <c r="S3142" s="18"/>
      <c r="T3142" s="18"/>
      <c r="U3142" s="18"/>
      <c r="V3142" s="18"/>
      <c r="W3142" s="18"/>
      <c r="X3142" s="18"/>
      <c r="Y3142" s="18"/>
      <c r="Z3142" s="18"/>
    </row>
    <row r="3143">
      <c r="A3143" s="14">
        <v>45118.0</v>
      </c>
      <c r="B3143" s="15" t="s">
        <v>9508</v>
      </c>
      <c r="C3143" s="19" t="s">
        <v>9509</v>
      </c>
      <c r="D3143" s="19" t="s">
        <v>1057</v>
      </c>
      <c r="E3143" s="18"/>
      <c r="F3143" s="19" t="s">
        <v>164</v>
      </c>
      <c r="G3143" s="16" t="s">
        <v>12</v>
      </c>
      <c r="H3143" s="19" t="s">
        <v>44</v>
      </c>
      <c r="I3143" s="18"/>
      <c r="J3143" s="18"/>
      <c r="K3143" s="18"/>
      <c r="L3143" s="18"/>
      <c r="M3143" s="18"/>
      <c r="N3143" s="18"/>
      <c r="O3143" s="18"/>
      <c r="P3143" s="18"/>
      <c r="Q3143" s="18"/>
      <c r="R3143" s="18"/>
      <c r="S3143" s="18"/>
      <c r="T3143" s="18"/>
      <c r="U3143" s="18"/>
      <c r="V3143" s="18"/>
      <c r="W3143" s="18"/>
      <c r="X3143" s="18"/>
      <c r="Y3143" s="18"/>
      <c r="Z3143" s="18"/>
    </row>
    <row r="3144">
      <c r="A3144" s="14">
        <v>45118.0</v>
      </c>
      <c r="B3144" s="15" t="s">
        <v>9510</v>
      </c>
      <c r="C3144" s="19" t="s">
        <v>9511</v>
      </c>
      <c r="D3144" s="19" t="s">
        <v>5072</v>
      </c>
      <c r="E3144" s="18"/>
      <c r="F3144" s="19" t="s">
        <v>67</v>
      </c>
      <c r="G3144" s="16" t="s">
        <v>12</v>
      </c>
      <c r="H3144" s="19" t="s">
        <v>44</v>
      </c>
      <c r="I3144" s="18"/>
      <c r="J3144" s="18"/>
      <c r="K3144" s="18"/>
      <c r="L3144" s="18"/>
      <c r="M3144" s="18"/>
      <c r="N3144" s="18"/>
      <c r="O3144" s="18"/>
      <c r="P3144" s="18"/>
      <c r="Q3144" s="18"/>
      <c r="R3144" s="18"/>
      <c r="S3144" s="18"/>
      <c r="T3144" s="18"/>
      <c r="U3144" s="18"/>
      <c r="V3144" s="18"/>
      <c r="W3144" s="18"/>
      <c r="X3144" s="18"/>
      <c r="Y3144" s="18"/>
      <c r="Z3144" s="18"/>
    </row>
    <row r="3145">
      <c r="A3145" s="14">
        <v>45118.0</v>
      </c>
      <c r="B3145" s="15" t="s">
        <v>9510</v>
      </c>
      <c r="C3145" s="19" t="s">
        <v>9511</v>
      </c>
      <c r="D3145" s="19" t="s">
        <v>5072</v>
      </c>
      <c r="E3145" s="19" t="s">
        <v>279</v>
      </c>
      <c r="F3145" s="19" t="s">
        <v>9512</v>
      </c>
      <c r="G3145" s="16" t="s">
        <v>12</v>
      </c>
      <c r="H3145" s="18"/>
      <c r="I3145" s="18"/>
      <c r="J3145" s="18"/>
      <c r="K3145" s="18"/>
      <c r="L3145" s="18"/>
      <c r="M3145" s="18"/>
      <c r="N3145" s="18"/>
      <c r="O3145" s="18"/>
      <c r="P3145" s="18"/>
      <c r="Q3145" s="18"/>
      <c r="R3145" s="18"/>
      <c r="S3145" s="18"/>
      <c r="T3145" s="18"/>
      <c r="U3145" s="18"/>
      <c r="V3145" s="18"/>
      <c r="W3145" s="18"/>
      <c r="X3145" s="18"/>
      <c r="Y3145" s="18"/>
      <c r="Z3145" s="18"/>
    </row>
    <row r="3146">
      <c r="A3146" s="14">
        <v>45118.0</v>
      </c>
      <c r="B3146" s="15" t="s">
        <v>9513</v>
      </c>
      <c r="C3146" s="19" t="s">
        <v>9514</v>
      </c>
      <c r="D3146" s="19" t="s">
        <v>258</v>
      </c>
      <c r="E3146" s="19" t="s">
        <v>47</v>
      </c>
      <c r="F3146" s="19" t="s">
        <v>9515</v>
      </c>
      <c r="G3146" s="16" t="s">
        <v>84</v>
      </c>
      <c r="H3146" s="18"/>
      <c r="I3146" s="18"/>
      <c r="J3146" s="18"/>
      <c r="K3146" s="18"/>
      <c r="L3146" s="18"/>
      <c r="M3146" s="18"/>
      <c r="N3146" s="18"/>
      <c r="O3146" s="18"/>
      <c r="P3146" s="18"/>
      <c r="Q3146" s="18"/>
      <c r="R3146" s="18"/>
      <c r="S3146" s="18"/>
      <c r="T3146" s="18"/>
      <c r="U3146" s="18"/>
      <c r="V3146" s="18"/>
      <c r="W3146" s="18"/>
      <c r="X3146" s="18"/>
      <c r="Y3146" s="18"/>
      <c r="Z3146" s="18"/>
    </row>
    <row r="3147">
      <c r="A3147" s="14">
        <v>45118.0</v>
      </c>
      <c r="B3147" s="15" t="s">
        <v>9513</v>
      </c>
      <c r="C3147" s="19" t="s">
        <v>9514</v>
      </c>
      <c r="D3147" s="19" t="s">
        <v>258</v>
      </c>
      <c r="E3147" s="19" t="s">
        <v>98</v>
      </c>
      <c r="F3147" s="19" t="s">
        <v>1424</v>
      </c>
      <c r="G3147" s="16" t="s">
        <v>84</v>
      </c>
      <c r="H3147" s="18"/>
      <c r="I3147" s="18"/>
      <c r="J3147" s="18"/>
      <c r="K3147" s="18"/>
      <c r="L3147" s="18"/>
      <c r="M3147" s="18"/>
      <c r="N3147" s="18"/>
      <c r="O3147" s="18"/>
      <c r="P3147" s="18"/>
      <c r="Q3147" s="18"/>
      <c r="R3147" s="18"/>
      <c r="S3147" s="18"/>
      <c r="T3147" s="18"/>
      <c r="U3147" s="18"/>
      <c r="V3147" s="18"/>
      <c r="W3147" s="18"/>
      <c r="X3147" s="18"/>
      <c r="Y3147" s="18"/>
      <c r="Z3147" s="18"/>
    </row>
    <row r="3148">
      <c r="A3148" s="14">
        <v>45118.0</v>
      </c>
      <c r="B3148" s="15" t="s">
        <v>9516</v>
      </c>
      <c r="C3148" s="19" t="s">
        <v>9517</v>
      </c>
      <c r="D3148" s="19" t="s">
        <v>4470</v>
      </c>
      <c r="E3148" s="29"/>
      <c r="F3148" s="19" t="s">
        <v>171</v>
      </c>
      <c r="G3148" s="16" t="s">
        <v>12</v>
      </c>
      <c r="H3148" s="16" t="s">
        <v>47</v>
      </c>
      <c r="I3148" s="18"/>
      <c r="J3148" s="18"/>
      <c r="K3148" s="18"/>
      <c r="L3148" s="18"/>
      <c r="M3148" s="18"/>
      <c r="N3148" s="18"/>
      <c r="O3148" s="18"/>
      <c r="P3148" s="18"/>
      <c r="Q3148" s="18"/>
      <c r="R3148" s="18"/>
      <c r="S3148" s="18"/>
      <c r="T3148" s="18"/>
      <c r="U3148" s="18"/>
      <c r="V3148" s="18"/>
      <c r="W3148" s="18"/>
      <c r="X3148" s="18"/>
      <c r="Y3148" s="18"/>
      <c r="Z3148" s="18"/>
    </row>
    <row r="3149">
      <c r="A3149" s="14">
        <v>45118.0</v>
      </c>
      <c r="B3149" s="15" t="s">
        <v>9518</v>
      </c>
      <c r="C3149" s="19" t="s">
        <v>9519</v>
      </c>
      <c r="D3149" s="19" t="s">
        <v>4210</v>
      </c>
      <c r="E3149" s="18"/>
      <c r="F3149" s="19" t="s">
        <v>9520</v>
      </c>
      <c r="G3149" s="16" t="s">
        <v>12</v>
      </c>
      <c r="H3149" s="16" t="s">
        <v>47</v>
      </c>
      <c r="I3149" s="18"/>
      <c r="J3149" s="18"/>
      <c r="K3149" s="18"/>
      <c r="L3149" s="18"/>
      <c r="M3149" s="18"/>
      <c r="N3149" s="18"/>
      <c r="O3149" s="18"/>
      <c r="P3149" s="18"/>
      <c r="Q3149" s="18"/>
      <c r="R3149" s="18"/>
      <c r="S3149" s="18"/>
      <c r="T3149" s="18"/>
      <c r="U3149" s="18"/>
      <c r="V3149" s="18"/>
      <c r="W3149" s="18"/>
      <c r="X3149" s="18"/>
      <c r="Y3149" s="18"/>
      <c r="Z3149" s="18"/>
    </row>
    <row r="3150">
      <c r="A3150" s="14">
        <v>45118.0</v>
      </c>
      <c r="B3150" s="15" t="s">
        <v>9521</v>
      </c>
      <c r="C3150" s="19" t="s">
        <v>9522</v>
      </c>
      <c r="D3150" s="19" t="s">
        <v>4046</v>
      </c>
      <c r="E3150" s="19" t="s">
        <v>47</v>
      </c>
      <c r="F3150" s="19" t="s">
        <v>4010</v>
      </c>
      <c r="G3150" s="16" t="s">
        <v>12</v>
      </c>
      <c r="H3150" s="18"/>
      <c r="I3150" s="18"/>
      <c r="J3150" s="18"/>
      <c r="K3150" s="18"/>
      <c r="L3150" s="18"/>
      <c r="M3150" s="18"/>
      <c r="N3150" s="18"/>
      <c r="O3150" s="18"/>
      <c r="P3150" s="18"/>
      <c r="Q3150" s="18"/>
      <c r="R3150" s="18"/>
      <c r="S3150" s="18"/>
      <c r="T3150" s="18"/>
      <c r="U3150" s="18"/>
      <c r="V3150" s="18"/>
      <c r="W3150" s="18"/>
      <c r="X3150" s="18"/>
      <c r="Y3150" s="18"/>
      <c r="Z3150" s="18"/>
    </row>
    <row r="3151">
      <c r="A3151" s="14">
        <v>45118.0</v>
      </c>
      <c r="B3151" s="15" t="s">
        <v>9521</v>
      </c>
      <c r="C3151" s="19" t="s">
        <v>9522</v>
      </c>
      <c r="D3151" s="19" t="s">
        <v>4046</v>
      </c>
      <c r="E3151" s="19" t="s">
        <v>4096</v>
      </c>
      <c r="F3151" s="19" t="s">
        <v>299</v>
      </c>
      <c r="G3151" s="16" t="s">
        <v>12</v>
      </c>
      <c r="H3151" s="18"/>
      <c r="I3151" s="18"/>
      <c r="J3151" s="18"/>
      <c r="K3151" s="18"/>
      <c r="L3151" s="18"/>
      <c r="M3151" s="18"/>
      <c r="N3151" s="18"/>
      <c r="O3151" s="18"/>
      <c r="P3151" s="18"/>
      <c r="Q3151" s="18"/>
      <c r="R3151" s="18"/>
      <c r="S3151" s="18"/>
      <c r="T3151" s="18"/>
      <c r="U3151" s="18"/>
      <c r="V3151" s="18"/>
      <c r="W3151" s="18"/>
      <c r="X3151" s="18"/>
      <c r="Y3151" s="18"/>
      <c r="Z3151" s="18"/>
    </row>
    <row r="3152">
      <c r="A3152" s="14">
        <v>45118.0</v>
      </c>
      <c r="B3152" s="15" t="s">
        <v>9523</v>
      </c>
      <c r="C3152" s="19" t="s">
        <v>9524</v>
      </c>
      <c r="D3152" s="19" t="s">
        <v>4395</v>
      </c>
      <c r="E3152" s="19" t="s">
        <v>4683</v>
      </c>
      <c r="F3152" s="19" t="s">
        <v>299</v>
      </c>
      <c r="G3152" s="16" t="s">
        <v>12</v>
      </c>
      <c r="H3152" s="18"/>
      <c r="I3152" s="18"/>
      <c r="J3152" s="18"/>
      <c r="K3152" s="18"/>
      <c r="L3152" s="18"/>
      <c r="M3152" s="18"/>
      <c r="N3152" s="18"/>
      <c r="O3152" s="18"/>
      <c r="P3152" s="18"/>
      <c r="Q3152" s="18"/>
      <c r="R3152" s="18"/>
      <c r="S3152" s="18"/>
      <c r="T3152" s="18"/>
      <c r="U3152" s="18"/>
      <c r="V3152" s="18"/>
      <c r="W3152" s="18"/>
      <c r="X3152" s="18"/>
      <c r="Y3152" s="18"/>
      <c r="Z3152" s="18"/>
    </row>
    <row r="3153">
      <c r="A3153" s="14">
        <v>45118.0</v>
      </c>
      <c r="B3153" s="15" t="s">
        <v>9523</v>
      </c>
      <c r="C3153" s="19" t="s">
        <v>9524</v>
      </c>
      <c r="D3153" s="19" t="s">
        <v>1748</v>
      </c>
      <c r="E3153" s="18"/>
      <c r="F3153" s="19" t="s">
        <v>1097</v>
      </c>
      <c r="G3153" s="16" t="s">
        <v>12</v>
      </c>
      <c r="H3153" s="19" t="s">
        <v>44</v>
      </c>
      <c r="I3153" s="18"/>
      <c r="J3153" s="18"/>
      <c r="K3153" s="18"/>
      <c r="L3153" s="18"/>
      <c r="M3153" s="18"/>
      <c r="N3153" s="18"/>
      <c r="O3153" s="18"/>
      <c r="P3153" s="18"/>
      <c r="Q3153" s="18"/>
      <c r="R3153" s="18"/>
      <c r="S3153" s="18"/>
      <c r="T3153" s="18"/>
      <c r="U3153" s="18"/>
      <c r="V3153" s="18"/>
      <c r="W3153" s="18"/>
      <c r="X3153" s="18"/>
      <c r="Y3153" s="18"/>
      <c r="Z3153" s="18"/>
    </row>
    <row r="3154">
      <c r="A3154" s="14">
        <v>45118.0</v>
      </c>
      <c r="B3154" s="15" t="s">
        <v>9525</v>
      </c>
      <c r="C3154" s="19" t="s">
        <v>9526</v>
      </c>
      <c r="D3154" s="19" t="s">
        <v>4095</v>
      </c>
      <c r="E3154" s="19" t="s">
        <v>98</v>
      </c>
      <c r="F3154" s="19" t="s">
        <v>4362</v>
      </c>
      <c r="G3154" s="16" t="s">
        <v>12</v>
      </c>
      <c r="H3154" s="18"/>
      <c r="I3154" s="18"/>
      <c r="J3154" s="18"/>
      <c r="K3154" s="18"/>
      <c r="L3154" s="18"/>
      <c r="M3154" s="18"/>
      <c r="N3154" s="18"/>
      <c r="O3154" s="18"/>
      <c r="P3154" s="18"/>
      <c r="Q3154" s="18"/>
      <c r="R3154" s="18"/>
      <c r="S3154" s="18"/>
      <c r="T3154" s="18"/>
      <c r="U3154" s="18"/>
      <c r="V3154" s="18"/>
      <c r="W3154" s="18"/>
      <c r="X3154" s="18"/>
      <c r="Y3154" s="18"/>
      <c r="Z3154" s="18"/>
    </row>
    <row r="3155">
      <c r="A3155" s="14">
        <v>45118.0</v>
      </c>
      <c r="B3155" s="15" t="s">
        <v>9527</v>
      </c>
      <c r="C3155" s="19" t="s">
        <v>9528</v>
      </c>
      <c r="D3155" s="19" t="s">
        <v>4268</v>
      </c>
      <c r="E3155" s="18"/>
      <c r="F3155" s="19" t="s">
        <v>409</v>
      </c>
      <c r="G3155" s="16" t="s">
        <v>12</v>
      </c>
      <c r="H3155" s="16" t="s">
        <v>338</v>
      </c>
      <c r="I3155" s="18"/>
      <c r="J3155" s="18"/>
      <c r="K3155" s="18"/>
      <c r="L3155" s="18"/>
      <c r="M3155" s="18"/>
      <c r="N3155" s="18"/>
      <c r="O3155" s="18"/>
      <c r="P3155" s="18"/>
      <c r="Q3155" s="18"/>
      <c r="R3155" s="18"/>
      <c r="S3155" s="18"/>
      <c r="T3155" s="18"/>
      <c r="U3155" s="18"/>
      <c r="V3155" s="18"/>
      <c r="W3155" s="18"/>
      <c r="X3155" s="18"/>
      <c r="Y3155" s="18"/>
      <c r="Z3155" s="18"/>
    </row>
    <row r="3156">
      <c r="A3156" s="14">
        <v>45118.0</v>
      </c>
      <c r="B3156" s="15" t="s">
        <v>9529</v>
      </c>
      <c r="C3156" s="19" t="s">
        <v>9530</v>
      </c>
      <c r="D3156" s="19" t="s">
        <v>5537</v>
      </c>
      <c r="E3156" s="19" t="s">
        <v>46</v>
      </c>
      <c r="F3156" s="19" t="s">
        <v>105</v>
      </c>
      <c r="G3156" s="16" t="s">
        <v>12</v>
      </c>
      <c r="H3156" s="18"/>
      <c r="I3156" s="18"/>
      <c r="J3156" s="18"/>
      <c r="K3156" s="18"/>
      <c r="L3156" s="18"/>
      <c r="M3156" s="18"/>
      <c r="N3156" s="18"/>
      <c r="O3156" s="18"/>
      <c r="P3156" s="18"/>
      <c r="Q3156" s="18"/>
      <c r="R3156" s="18"/>
      <c r="S3156" s="18"/>
      <c r="T3156" s="18"/>
      <c r="U3156" s="18"/>
      <c r="V3156" s="18"/>
      <c r="W3156" s="18"/>
      <c r="X3156" s="18"/>
      <c r="Y3156" s="18"/>
      <c r="Z3156" s="18"/>
    </row>
    <row r="3157">
      <c r="A3157" s="14">
        <v>45118.0</v>
      </c>
      <c r="B3157" s="15" t="s">
        <v>9529</v>
      </c>
      <c r="C3157" s="19" t="s">
        <v>9530</v>
      </c>
      <c r="D3157" s="19" t="s">
        <v>5537</v>
      </c>
      <c r="E3157" s="19" t="s">
        <v>2481</v>
      </c>
      <c r="F3157" s="19" t="s">
        <v>63</v>
      </c>
      <c r="G3157" s="16" t="s">
        <v>12</v>
      </c>
      <c r="H3157" s="18"/>
      <c r="I3157" s="18"/>
      <c r="J3157" s="18"/>
      <c r="K3157" s="18"/>
      <c r="L3157" s="18"/>
      <c r="M3157" s="18"/>
      <c r="N3157" s="18"/>
      <c r="O3157" s="18"/>
      <c r="P3157" s="18"/>
      <c r="Q3157" s="18"/>
      <c r="R3157" s="18"/>
      <c r="S3157" s="18"/>
      <c r="T3157" s="18"/>
      <c r="U3157" s="18"/>
      <c r="V3157" s="18"/>
      <c r="W3157" s="18"/>
      <c r="X3157" s="18"/>
      <c r="Y3157" s="18"/>
      <c r="Z3157" s="18"/>
    </row>
    <row r="3158">
      <c r="A3158" s="14">
        <v>45119.0</v>
      </c>
      <c r="B3158" s="15" t="s">
        <v>9531</v>
      </c>
      <c r="C3158" s="19" t="s">
        <v>9532</v>
      </c>
      <c r="D3158" s="19" t="s">
        <v>4067</v>
      </c>
      <c r="E3158" s="18"/>
      <c r="F3158" s="19" t="s">
        <v>34</v>
      </c>
      <c r="G3158" s="16" t="s">
        <v>84</v>
      </c>
      <c r="H3158" s="19" t="s">
        <v>44</v>
      </c>
      <c r="I3158" s="18"/>
      <c r="J3158" s="18"/>
      <c r="K3158" s="18"/>
      <c r="L3158" s="18"/>
      <c r="M3158" s="18"/>
      <c r="N3158" s="18"/>
      <c r="O3158" s="18"/>
      <c r="P3158" s="18"/>
      <c r="Q3158" s="18"/>
      <c r="R3158" s="18"/>
      <c r="S3158" s="18"/>
      <c r="T3158" s="18"/>
      <c r="U3158" s="18"/>
      <c r="V3158" s="18"/>
      <c r="W3158" s="18"/>
      <c r="X3158" s="18"/>
      <c r="Y3158" s="18"/>
      <c r="Z3158" s="18"/>
    </row>
    <row r="3159">
      <c r="A3159" s="14">
        <v>45119.0</v>
      </c>
      <c r="B3159" s="15" t="s">
        <v>9531</v>
      </c>
      <c r="C3159" s="19" t="s">
        <v>9532</v>
      </c>
      <c r="D3159" s="19" t="s">
        <v>770</v>
      </c>
      <c r="E3159" s="18"/>
      <c r="F3159" s="19" t="s">
        <v>299</v>
      </c>
      <c r="G3159" s="16" t="s">
        <v>12</v>
      </c>
      <c r="H3159" s="19" t="s">
        <v>44</v>
      </c>
      <c r="I3159" s="18"/>
      <c r="J3159" s="18"/>
      <c r="K3159" s="18"/>
      <c r="L3159" s="18"/>
      <c r="M3159" s="18"/>
      <c r="N3159" s="18"/>
      <c r="O3159" s="18"/>
      <c r="P3159" s="18"/>
      <c r="Q3159" s="18"/>
      <c r="R3159" s="18"/>
      <c r="S3159" s="18"/>
      <c r="T3159" s="18"/>
      <c r="U3159" s="18"/>
      <c r="V3159" s="18"/>
      <c r="W3159" s="18"/>
      <c r="X3159" s="18"/>
      <c r="Y3159" s="18"/>
      <c r="Z3159" s="18"/>
    </row>
    <row r="3160">
      <c r="A3160" s="14">
        <v>45119.0</v>
      </c>
      <c r="B3160" s="15" t="s">
        <v>9533</v>
      </c>
      <c r="C3160" s="30" t="s">
        <v>9534</v>
      </c>
      <c r="D3160" s="19" t="s">
        <v>4067</v>
      </c>
      <c r="E3160" s="18" t="s">
        <v>9535</v>
      </c>
      <c r="F3160" s="19" t="s">
        <v>134</v>
      </c>
      <c r="G3160" s="16" t="s">
        <v>12</v>
      </c>
      <c r="H3160" s="18"/>
      <c r="I3160" s="18"/>
      <c r="J3160" s="18"/>
      <c r="K3160" s="18"/>
      <c r="L3160" s="18"/>
      <c r="M3160" s="18"/>
      <c r="N3160" s="18"/>
      <c r="O3160" s="18"/>
      <c r="P3160" s="18"/>
      <c r="Q3160" s="18"/>
      <c r="R3160" s="18"/>
      <c r="S3160" s="18"/>
      <c r="T3160" s="18"/>
      <c r="U3160" s="18"/>
      <c r="V3160" s="18"/>
      <c r="W3160" s="18"/>
      <c r="X3160" s="18"/>
      <c r="Y3160" s="18"/>
      <c r="Z3160" s="18"/>
    </row>
    <row r="3161">
      <c r="A3161" s="14">
        <v>45119.0</v>
      </c>
      <c r="B3161" s="15" t="s">
        <v>9533</v>
      </c>
      <c r="C3161" s="19" t="s">
        <v>9534</v>
      </c>
      <c r="D3161" s="19" t="s">
        <v>4067</v>
      </c>
      <c r="E3161" s="18"/>
      <c r="F3161" s="19" t="s">
        <v>133</v>
      </c>
      <c r="G3161" s="16" t="s">
        <v>12</v>
      </c>
      <c r="H3161" s="16" t="s">
        <v>47</v>
      </c>
      <c r="I3161" s="18"/>
      <c r="J3161" s="18"/>
      <c r="K3161" s="18"/>
      <c r="L3161" s="18"/>
      <c r="M3161" s="18"/>
      <c r="N3161" s="18"/>
      <c r="O3161" s="18"/>
      <c r="P3161" s="18"/>
      <c r="Q3161" s="18"/>
      <c r="R3161" s="18"/>
      <c r="S3161" s="18"/>
      <c r="T3161" s="18"/>
      <c r="U3161" s="18"/>
      <c r="V3161" s="18"/>
      <c r="W3161" s="18"/>
      <c r="X3161" s="18"/>
      <c r="Y3161" s="18"/>
      <c r="Z3161" s="18"/>
    </row>
    <row r="3162">
      <c r="A3162" s="14">
        <v>45119.0</v>
      </c>
      <c r="B3162" s="15" t="s">
        <v>9536</v>
      </c>
      <c r="C3162" s="19" t="s">
        <v>9537</v>
      </c>
      <c r="D3162" s="19" t="s">
        <v>4313</v>
      </c>
      <c r="E3162" s="18" t="s">
        <v>9538</v>
      </c>
      <c r="F3162" s="18" t="s">
        <v>9539</v>
      </c>
      <c r="G3162" s="16" t="s">
        <v>12</v>
      </c>
      <c r="H3162" s="18"/>
      <c r="I3162" s="18"/>
      <c r="J3162" s="18"/>
      <c r="K3162" s="18"/>
      <c r="L3162" s="18"/>
      <c r="M3162" s="18"/>
      <c r="N3162" s="18"/>
      <c r="O3162" s="18"/>
      <c r="P3162" s="18"/>
      <c r="Q3162" s="18"/>
      <c r="R3162" s="18"/>
      <c r="S3162" s="18"/>
      <c r="T3162" s="18"/>
      <c r="U3162" s="18"/>
      <c r="V3162" s="18"/>
      <c r="W3162" s="18"/>
      <c r="X3162" s="18"/>
      <c r="Y3162" s="18"/>
      <c r="Z3162" s="18"/>
    </row>
    <row r="3163">
      <c r="A3163" s="14">
        <v>45119.0</v>
      </c>
      <c r="B3163" s="15" t="s">
        <v>9540</v>
      </c>
      <c r="C3163" s="19" t="s">
        <v>9541</v>
      </c>
      <c r="D3163" s="19" t="s">
        <v>4120</v>
      </c>
      <c r="E3163" s="19" t="s">
        <v>47</v>
      </c>
      <c r="F3163" s="19" t="s">
        <v>1118</v>
      </c>
      <c r="G3163" s="16" t="s">
        <v>84</v>
      </c>
      <c r="H3163" s="18"/>
      <c r="I3163" s="18"/>
      <c r="J3163" s="18"/>
      <c r="K3163" s="18"/>
      <c r="L3163" s="18"/>
      <c r="M3163" s="18"/>
      <c r="N3163" s="18"/>
      <c r="O3163" s="18"/>
      <c r="P3163" s="18"/>
      <c r="Q3163" s="18"/>
      <c r="R3163" s="18"/>
      <c r="S3163" s="18"/>
      <c r="T3163" s="18"/>
      <c r="U3163" s="18"/>
      <c r="V3163" s="18"/>
      <c r="W3163" s="18"/>
      <c r="X3163" s="18"/>
      <c r="Y3163" s="18"/>
      <c r="Z3163" s="18"/>
    </row>
    <row r="3164">
      <c r="A3164" s="14">
        <v>45119.0</v>
      </c>
      <c r="B3164" s="15" t="s">
        <v>9542</v>
      </c>
      <c r="C3164" s="19" t="s">
        <v>9543</v>
      </c>
      <c r="D3164" s="19" t="s">
        <v>168</v>
      </c>
      <c r="E3164" s="18"/>
      <c r="F3164" s="19" t="s">
        <v>9544</v>
      </c>
      <c r="G3164" s="16" t="s">
        <v>12</v>
      </c>
      <c r="H3164" s="18" t="s">
        <v>9545</v>
      </c>
      <c r="I3164" s="18"/>
      <c r="J3164" s="18"/>
      <c r="K3164" s="18"/>
      <c r="L3164" s="18"/>
      <c r="M3164" s="18"/>
      <c r="N3164" s="18"/>
      <c r="O3164" s="18"/>
      <c r="P3164" s="18"/>
      <c r="Q3164" s="18"/>
      <c r="R3164" s="18"/>
      <c r="S3164" s="18"/>
      <c r="T3164" s="18"/>
      <c r="U3164" s="18"/>
      <c r="V3164" s="18"/>
      <c r="W3164" s="18"/>
      <c r="X3164" s="18"/>
      <c r="Y3164" s="18"/>
      <c r="Z3164" s="18"/>
    </row>
    <row r="3165">
      <c r="A3165" s="14">
        <v>45119.0</v>
      </c>
      <c r="B3165" s="15" t="s">
        <v>9542</v>
      </c>
      <c r="C3165" s="19" t="s">
        <v>9543</v>
      </c>
      <c r="D3165" s="19" t="b">
        <v>1</v>
      </c>
      <c r="E3165" s="18"/>
      <c r="F3165" s="19" t="s">
        <v>9544</v>
      </c>
      <c r="G3165" s="16" t="s">
        <v>12</v>
      </c>
      <c r="H3165" s="18" t="s">
        <v>9546</v>
      </c>
      <c r="I3165" s="18"/>
      <c r="J3165" s="18"/>
      <c r="K3165" s="18"/>
      <c r="L3165" s="18"/>
      <c r="M3165" s="18"/>
      <c r="N3165" s="18"/>
      <c r="O3165" s="18"/>
      <c r="P3165" s="18"/>
      <c r="Q3165" s="18"/>
      <c r="R3165" s="18"/>
      <c r="S3165" s="18"/>
      <c r="T3165" s="18"/>
      <c r="U3165" s="18"/>
      <c r="V3165" s="18"/>
      <c r="W3165" s="18"/>
      <c r="X3165" s="18"/>
      <c r="Y3165" s="18"/>
      <c r="Z3165" s="18"/>
    </row>
    <row r="3166">
      <c r="A3166" s="14">
        <v>45119.0</v>
      </c>
      <c r="B3166" s="15" t="s">
        <v>9542</v>
      </c>
      <c r="C3166" s="19" t="s">
        <v>9543</v>
      </c>
      <c r="D3166" s="19" t="s">
        <v>168</v>
      </c>
      <c r="E3166" s="18"/>
      <c r="F3166" s="19" t="s">
        <v>1185</v>
      </c>
      <c r="G3166" s="16" t="s">
        <v>12</v>
      </c>
      <c r="H3166" s="16" t="s">
        <v>46</v>
      </c>
      <c r="I3166" s="18"/>
      <c r="J3166" s="18"/>
      <c r="K3166" s="18"/>
      <c r="L3166" s="18"/>
      <c r="M3166" s="18"/>
      <c r="N3166" s="18"/>
      <c r="O3166" s="18"/>
      <c r="P3166" s="18"/>
      <c r="Q3166" s="18"/>
      <c r="R3166" s="18"/>
      <c r="S3166" s="18"/>
      <c r="T3166" s="18"/>
      <c r="U3166" s="18"/>
      <c r="V3166" s="18"/>
      <c r="W3166" s="18"/>
      <c r="X3166" s="18"/>
      <c r="Y3166" s="18"/>
      <c r="Z3166" s="18"/>
    </row>
    <row r="3167">
      <c r="A3167" s="14">
        <v>45119.0</v>
      </c>
      <c r="B3167" s="15" t="s">
        <v>9542</v>
      </c>
      <c r="C3167" s="19" t="s">
        <v>9543</v>
      </c>
      <c r="D3167" s="19" t="b">
        <v>1</v>
      </c>
      <c r="E3167" s="18"/>
      <c r="F3167" s="19" t="s">
        <v>1185</v>
      </c>
      <c r="G3167" s="16" t="s">
        <v>12</v>
      </c>
      <c r="H3167" s="16" t="s">
        <v>46</v>
      </c>
      <c r="I3167" s="18"/>
      <c r="J3167" s="18"/>
      <c r="K3167" s="18"/>
      <c r="L3167" s="18"/>
      <c r="M3167" s="18"/>
      <c r="N3167" s="18"/>
      <c r="O3167" s="18"/>
      <c r="P3167" s="18"/>
      <c r="Q3167" s="18"/>
      <c r="R3167" s="18"/>
      <c r="S3167" s="18"/>
      <c r="T3167" s="18"/>
      <c r="U3167" s="18"/>
      <c r="V3167" s="18"/>
      <c r="W3167" s="18"/>
      <c r="X3167" s="18"/>
      <c r="Y3167" s="18"/>
      <c r="Z3167" s="18"/>
    </row>
    <row r="3168">
      <c r="A3168" s="14">
        <v>45119.0</v>
      </c>
      <c r="B3168" s="15" t="s">
        <v>9547</v>
      </c>
      <c r="C3168" s="19" t="s">
        <v>9548</v>
      </c>
      <c r="D3168" s="19" t="s">
        <v>4190</v>
      </c>
      <c r="E3168" s="18" t="s">
        <v>9549</v>
      </c>
      <c r="F3168" s="19" t="s">
        <v>1118</v>
      </c>
      <c r="G3168" s="16" t="s">
        <v>84</v>
      </c>
      <c r="H3168" s="18"/>
      <c r="I3168" s="18"/>
      <c r="J3168" s="18"/>
      <c r="K3168" s="18"/>
      <c r="L3168" s="18"/>
      <c r="M3168" s="18"/>
      <c r="N3168" s="18"/>
      <c r="O3168" s="18"/>
      <c r="P3168" s="18"/>
      <c r="Q3168" s="18"/>
      <c r="R3168" s="18"/>
      <c r="S3168" s="18"/>
      <c r="T3168" s="18"/>
      <c r="U3168" s="18"/>
      <c r="V3168" s="18"/>
      <c r="W3168" s="18"/>
      <c r="X3168" s="18"/>
      <c r="Y3168" s="18"/>
      <c r="Z3168" s="18"/>
    </row>
    <row r="3169">
      <c r="A3169" s="14">
        <v>45119.0</v>
      </c>
      <c r="B3169" s="15" t="s">
        <v>9547</v>
      </c>
      <c r="C3169" s="19" t="s">
        <v>9548</v>
      </c>
      <c r="D3169" s="19" t="s">
        <v>4190</v>
      </c>
      <c r="E3169" s="19" t="s">
        <v>279</v>
      </c>
      <c r="F3169" s="19" t="s">
        <v>299</v>
      </c>
      <c r="G3169" s="16" t="s">
        <v>12</v>
      </c>
      <c r="H3169" s="18"/>
      <c r="I3169" s="18"/>
      <c r="J3169" s="18"/>
      <c r="K3169" s="18"/>
      <c r="L3169" s="18"/>
      <c r="M3169" s="18"/>
      <c r="N3169" s="18"/>
      <c r="O3169" s="18"/>
      <c r="P3169" s="18"/>
      <c r="Q3169" s="18"/>
      <c r="R3169" s="18"/>
      <c r="S3169" s="18"/>
      <c r="T3169" s="18"/>
      <c r="U3169" s="18"/>
      <c r="V3169" s="18"/>
      <c r="W3169" s="18"/>
      <c r="X3169" s="18"/>
      <c r="Y3169" s="18"/>
      <c r="Z3169" s="18"/>
    </row>
    <row r="3170">
      <c r="A3170" s="14">
        <v>45119.0</v>
      </c>
      <c r="B3170" s="15" t="s">
        <v>9550</v>
      </c>
      <c r="C3170" s="19" t="s">
        <v>9551</v>
      </c>
      <c r="D3170" s="19" t="s">
        <v>4958</v>
      </c>
      <c r="E3170" s="18"/>
      <c r="F3170" s="19" t="s">
        <v>67</v>
      </c>
      <c r="G3170" s="16" t="s">
        <v>12</v>
      </c>
      <c r="H3170" s="19" t="s">
        <v>44</v>
      </c>
      <c r="I3170" s="18"/>
      <c r="J3170" s="18"/>
      <c r="K3170" s="18"/>
      <c r="L3170" s="18"/>
      <c r="M3170" s="18"/>
      <c r="N3170" s="18"/>
      <c r="O3170" s="18"/>
      <c r="P3170" s="18"/>
      <c r="Q3170" s="18"/>
      <c r="R3170" s="18"/>
      <c r="S3170" s="18"/>
      <c r="T3170" s="18"/>
      <c r="U3170" s="18"/>
      <c r="V3170" s="18"/>
      <c r="W3170" s="18"/>
      <c r="X3170" s="18"/>
      <c r="Y3170" s="18"/>
      <c r="Z3170" s="18"/>
    </row>
    <row r="3171">
      <c r="A3171" s="14">
        <v>45119.0</v>
      </c>
      <c r="B3171" s="15" t="s">
        <v>9552</v>
      </c>
      <c r="C3171" s="19" t="s">
        <v>9553</v>
      </c>
      <c r="D3171" s="19" t="s">
        <v>1478</v>
      </c>
      <c r="E3171" s="19" t="s">
        <v>8827</v>
      </c>
      <c r="F3171" s="19" t="s">
        <v>9520</v>
      </c>
      <c r="G3171" s="16" t="s">
        <v>12</v>
      </c>
      <c r="H3171" s="29"/>
      <c r="I3171" s="18"/>
      <c r="J3171" s="18"/>
      <c r="K3171" s="18"/>
      <c r="L3171" s="18"/>
      <c r="M3171" s="18"/>
      <c r="N3171" s="18"/>
      <c r="O3171" s="18"/>
      <c r="P3171" s="18"/>
      <c r="Q3171" s="18"/>
      <c r="R3171" s="18"/>
      <c r="S3171" s="18"/>
      <c r="T3171" s="18"/>
      <c r="U3171" s="18"/>
      <c r="V3171" s="18"/>
      <c r="W3171" s="18"/>
      <c r="X3171" s="18"/>
      <c r="Y3171" s="18"/>
      <c r="Z3171" s="18"/>
    </row>
    <row r="3172">
      <c r="A3172" s="14">
        <v>45119.0</v>
      </c>
      <c r="B3172" s="15" t="s">
        <v>9554</v>
      </c>
      <c r="C3172" s="19" t="s">
        <v>9555</v>
      </c>
      <c r="D3172" s="19" t="s">
        <v>854</v>
      </c>
      <c r="E3172" s="18"/>
      <c r="F3172" s="19" t="s">
        <v>67</v>
      </c>
      <c r="G3172" s="16" t="s">
        <v>12</v>
      </c>
      <c r="H3172" s="19" t="s">
        <v>44</v>
      </c>
      <c r="I3172" s="18"/>
      <c r="J3172" s="18"/>
      <c r="K3172" s="18"/>
      <c r="L3172" s="18"/>
      <c r="M3172" s="18"/>
      <c r="N3172" s="18"/>
      <c r="O3172" s="18"/>
      <c r="P3172" s="18"/>
      <c r="Q3172" s="18"/>
      <c r="R3172" s="18"/>
      <c r="S3172" s="18"/>
      <c r="T3172" s="18"/>
      <c r="U3172" s="18"/>
      <c r="V3172" s="18"/>
      <c r="W3172" s="18"/>
      <c r="X3172" s="18"/>
      <c r="Y3172" s="18"/>
      <c r="Z3172" s="18"/>
    </row>
    <row r="3173">
      <c r="A3173" s="14">
        <v>45119.0</v>
      </c>
      <c r="B3173" s="15" t="s">
        <v>9554</v>
      </c>
      <c r="C3173" s="19" t="s">
        <v>9555</v>
      </c>
      <c r="D3173" s="19" t="s">
        <v>854</v>
      </c>
      <c r="E3173" s="18" t="s">
        <v>9556</v>
      </c>
      <c r="F3173" s="19" t="s">
        <v>164</v>
      </c>
      <c r="G3173" s="16" t="s">
        <v>12</v>
      </c>
      <c r="H3173" s="18"/>
      <c r="I3173" s="18"/>
      <c r="J3173" s="18"/>
      <c r="K3173" s="18"/>
      <c r="L3173" s="18"/>
      <c r="M3173" s="18"/>
      <c r="N3173" s="18"/>
      <c r="O3173" s="18"/>
      <c r="P3173" s="18"/>
      <c r="Q3173" s="18"/>
      <c r="R3173" s="18"/>
      <c r="S3173" s="18"/>
      <c r="T3173" s="18"/>
      <c r="U3173" s="18"/>
      <c r="V3173" s="18"/>
      <c r="W3173" s="18"/>
      <c r="X3173" s="18"/>
      <c r="Y3173" s="18"/>
      <c r="Z3173" s="18"/>
    </row>
    <row r="3174">
      <c r="A3174" s="14">
        <v>45119.0</v>
      </c>
      <c r="B3174" s="15" t="s">
        <v>9557</v>
      </c>
      <c r="C3174" s="19" t="s">
        <v>9558</v>
      </c>
      <c r="D3174" s="19" t="s">
        <v>856</v>
      </c>
      <c r="E3174" s="18"/>
      <c r="F3174" s="19" t="s">
        <v>4198</v>
      </c>
      <c r="G3174" s="16" t="s">
        <v>12</v>
      </c>
      <c r="H3174" s="19" t="s">
        <v>44</v>
      </c>
      <c r="I3174" s="18"/>
      <c r="J3174" s="18"/>
      <c r="K3174" s="18"/>
      <c r="L3174" s="18"/>
      <c r="M3174" s="18"/>
      <c r="N3174" s="18"/>
      <c r="O3174" s="18"/>
      <c r="P3174" s="18"/>
      <c r="Q3174" s="18"/>
      <c r="R3174" s="18"/>
      <c r="S3174" s="18"/>
      <c r="T3174" s="18"/>
      <c r="U3174" s="18"/>
      <c r="V3174" s="18"/>
      <c r="W3174" s="18"/>
      <c r="X3174" s="18"/>
      <c r="Y3174" s="18"/>
      <c r="Z3174" s="18"/>
    </row>
    <row r="3175">
      <c r="A3175" s="14">
        <v>45119.0</v>
      </c>
      <c r="B3175" s="15" t="s">
        <v>9557</v>
      </c>
      <c r="C3175" s="19" t="s">
        <v>9558</v>
      </c>
      <c r="D3175" s="19" t="s">
        <v>856</v>
      </c>
      <c r="E3175" s="19" t="s">
        <v>47</v>
      </c>
      <c r="F3175" s="19" t="s">
        <v>171</v>
      </c>
      <c r="G3175" s="16" t="s">
        <v>12</v>
      </c>
      <c r="H3175" s="18"/>
      <c r="I3175" s="18"/>
      <c r="J3175" s="18"/>
      <c r="K3175" s="18"/>
      <c r="L3175" s="18"/>
      <c r="M3175" s="18"/>
      <c r="N3175" s="18"/>
      <c r="O3175" s="18"/>
      <c r="P3175" s="18"/>
      <c r="Q3175" s="18"/>
      <c r="R3175" s="18"/>
      <c r="S3175" s="18"/>
      <c r="T3175" s="18"/>
      <c r="U3175" s="18"/>
      <c r="V3175" s="18"/>
      <c r="W3175" s="18"/>
      <c r="X3175" s="18"/>
      <c r="Y3175" s="18"/>
      <c r="Z3175" s="18"/>
    </row>
    <row r="3176">
      <c r="A3176" s="14">
        <v>45119.0</v>
      </c>
      <c r="B3176" s="15" t="s">
        <v>9559</v>
      </c>
      <c r="C3176" s="19" t="s">
        <v>9560</v>
      </c>
      <c r="D3176" s="19" t="s">
        <v>1057</v>
      </c>
      <c r="E3176" s="19" t="s">
        <v>5282</v>
      </c>
      <c r="F3176" s="19" t="s">
        <v>9561</v>
      </c>
      <c r="G3176" s="16" t="s">
        <v>12</v>
      </c>
      <c r="H3176" s="18"/>
      <c r="I3176" s="18"/>
      <c r="J3176" s="18"/>
      <c r="K3176" s="18"/>
      <c r="L3176" s="18"/>
      <c r="M3176" s="18"/>
      <c r="N3176" s="18"/>
      <c r="O3176" s="18"/>
      <c r="P3176" s="18"/>
      <c r="Q3176" s="18"/>
      <c r="R3176" s="18"/>
      <c r="S3176" s="18"/>
      <c r="T3176" s="18"/>
      <c r="U3176" s="18"/>
      <c r="V3176" s="18"/>
      <c r="W3176" s="18"/>
      <c r="X3176" s="18"/>
      <c r="Y3176" s="18"/>
      <c r="Z3176" s="18"/>
    </row>
    <row r="3177">
      <c r="A3177" s="14">
        <v>45119.0</v>
      </c>
      <c r="B3177" s="15" t="s">
        <v>9559</v>
      </c>
      <c r="C3177" s="19" t="s">
        <v>9560</v>
      </c>
      <c r="D3177" s="19" t="s">
        <v>4541</v>
      </c>
      <c r="E3177" s="19" t="s">
        <v>5282</v>
      </c>
      <c r="F3177" s="19" t="s">
        <v>9561</v>
      </c>
      <c r="G3177" s="16" t="s">
        <v>12</v>
      </c>
      <c r="H3177" s="18"/>
      <c r="I3177" s="18"/>
      <c r="J3177" s="18"/>
      <c r="K3177" s="18"/>
      <c r="L3177" s="18"/>
      <c r="M3177" s="18"/>
      <c r="N3177" s="18"/>
      <c r="O3177" s="18"/>
      <c r="P3177" s="18"/>
      <c r="Q3177" s="18"/>
      <c r="R3177" s="18"/>
      <c r="S3177" s="18"/>
      <c r="T3177" s="18"/>
      <c r="U3177" s="18"/>
      <c r="V3177" s="18"/>
      <c r="W3177" s="18"/>
      <c r="X3177" s="18"/>
      <c r="Y3177" s="18"/>
      <c r="Z3177" s="18"/>
    </row>
    <row r="3178">
      <c r="A3178" s="14">
        <v>45120.0</v>
      </c>
      <c r="B3178" s="15" t="s">
        <v>9562</v>
      </c>
      <c r="C3178" s="19" t="s">
        <v>9563</v>
      </c>
      <c r="D3178" s="19" t="s">
        <v>7379</v>
      </c>
      <c r="E3178" s="19" t="s">
        <v>47</v>
      </c>
      <c r="F3178" s="19" t="s">
        <v>1118</v>
      </c>
      <c r="G3178" s="16" t="s">
        <v>84</v>
      </c>
      <c r="H3178" s="18"/>
      <c r="I3178" s="18"/>
      <c r="J3178" s="18"/>
      <c r="K3178" s="18"/>
      <c r="L3178" s="18"/>
      <c r="M3178" s="18"/>
      <c r="N3178" s="18"/>
      <c r="O3178" s="18"/>
      <c r="P3178" s="18"/>
      <c r="Q3178" s="18"/>
      <c r="R3178" s="18"/>
      <c r="S3178" s="18"/>
      <c r="T3178" s="18"/>
      <c r="U3178" s="18"/>
      <c r="V3178" s="18"/>
      <c r="W3178" s="18"/>
      <c r="X3178" s="18"/>
      <c r="Y3178" s="18"/>
      <c r="Z3178" s="18"/>
    </row>
    <row r="3179">
      <c r="A3179" s="14">
        <v>45120.0</v>
      </c>
      <c r="B3179" s="15" t="s">
        <v>9564</v>
      </c>
      <c r="C3179" s="19" t="s">
        <v>9565</v>
      </c>
      <c r="D3179" s="19" t="s">
        <v>896</v>
      </c>
      <c r="E3179" s="19" t="s">
        <v>4363</v>
      </c>
      <c r="F3179" s="19" t="s">
        <v>9566</v>
      </c>
      <c r="G3179" s="16" t="s">
        <v>12</v>
      </c>
      <c r="H3179" s="18"/>
      <c r="I3179" s="18"/>
      <c r="J3179" s="18"/>
      <c r="K3179" s="18"/>
      <c r="L3179" s="18"/>
      <c r="M3179" s="18"/>
      <c r="N3179" s="18"/>
      <c r="O3179" s="18"/>
      <c r="P3179" s="18"/>
      <c r="Q3179" s="18"/>
      <c r="R3179" s="18"/>
      <c r="S3179" s="18"/>
      <c r="T3179" s="18"/>
      <c r="U3179" s="18"/>
      <c r="V3179" s="18"/>
      <c r="W3179" s="18"/>
      <c r="X3179" s="18"/>
      <c r="Y3179" s="18"/>
      <c r="Z3179" s="18"/>
    </row>
    <row r="3180">
      <c r="A3180" s="14">
        <v>45120.0</v>
      </c>
      <c r="B3180" s="15" t="s">
        <v>9567</v>
      </c>
      <c r="C3180" s="19" t="s">
        <v>9568</v>
      </c>
      <c r="D3180" s="19" t="s">
        <v>20</v>
      </c>
      <c r="E3180" s="18"/>
      <c r="F3180" s="19" t="s">
        <v>299</v>
      </c>
      <c r="G3180" s="16" t="s">
        <v>12</v>
      </c>
      <c r="H3180" s="19" t="s">
        <v>44</v>
      </c>
      <c r="I3180" s="18"/>
      <c r="J3180" s="18"/>
      <c r="K3180" s="18"/>
      <c r="L3180" s="18"/>
      <c r="M3180" s="18"/>
      <c r="N3180" s="18"/>
      <c r="O3180" s="18"/>
      <c r="P3180" s="18"/>
      <c r="Q3180" s="18"/>
      <c r="R3180" s="18"/>
      <c r="S3180" s="18"/>
      <c r="T3180" s="18"/>
      <c r="U3180" s="18"/>
      <c r="V3180" s="18"/>
      <c r="W3180" s="18"/>
      <c r="X3180" s="18"/>
      <c r="Y3180" s="18"/>
      <c r="Z3180" s="18"/>
    </row>
    <row r="3181">
      <c r="A3181" s="14">
        <v>45120.0</v>
      </c>
      <c r="B3181" s="15" t="s">
        <v>9567</v>
      </c>
      <c r="C3181" s="19" t="s">
        <v>9568</v>
      </c>
      <c r="D3181" s="19" t="s">
        <v>854</v>
      </c>
      <c r="E3181" s="18"/>
      <c r="F3181" s="19" t="s">
        <v>34</v>
      </c>
      <c r="G3181" s="19" t="s">
        <v>84</v>
      </c>
      <c r="H3181" s="19" t="s">
        <v>44</v>
      </c>
      <c r="I3181" s="18"/>
      <c r="J3181" s="18"/>
      <c r="K3181" s="18"/>
      <c r="L3181" s="18"/>
      <c r="M3181" s="18"/>
      <c r="N3181" s="18"/>
      <c r="O3181" s="18"/>
      <c r="P3181" s="18"/>
      <c r="Q3181" s="18"/>
      <c r="R3181" s="18"/>
      <c r="S3181" s="18"/>
      <c r="T3181" s="18"/>
      <c r="U3181" s="18"/>
      <c r="V3181" s="18"/>
      <c r="W3181" s="18"/>
      <c r="X3181" s="18"/>
      <c r="Y3181" s="18"/>
      <c r="Z3181" s="18"/>
    </row>
    <row r="3182">
      <c r="A3182" s="14">
        <v>45120.0</v>
      </c>
      <c r="B3182" s="15" t="s">
        <v>9569</v>
      </c>
      <c r="C3182" s="19" t="s">
        <v>9570</v>
      </c>
      <c r="D3182" s="19" t="s">
        <v>4141</v>
      </c>
      <c r="E3182" s="19" t="s">
        <v>47</v>
      </c>
      <c r="F3182" s="19" t="s">
        <v>498</v>
      </c>
      <c r="G3182" s="16" t="s">
        <v>12</v>
      </c>
      <c r="H3182" s="18"/>
      <c r="I3182" s="18"/>
      <c r="J3182" s="18"/>
      <c r="K3182" s="18"/>
      <c r="L3182" s="18"/>
      <c r="M3182" s="18"/>
      <c r="N3182" s="18"/>
      <c r="O3182" s="18"/>
      <c r="P3182" s="18"/>
      <c r="Q3182" s="18"/>
      <c r="R3182" s="18"/>
      <c r="S3182" s="18"/>
      <c r="T3182" s="18"/>
      <c r="U3182" s="18"/>
      <c r="V3182" s="18"/>
      <c r="W3182" s="18"/>
      <c r="X3182" s="18"/>
      <c r="Y3182" s="18"/>
      <c r="Z3182" s="18"/>
    </row>
    <row r="3183">
      <c r="A3183" s="14">
        <v>45120.0</v>
      </c>
      <c r="B3183" s="15" t="s">
        <v>9569</v>
      </c>
      <c r="C3183" s="19" t="s">
        <v>9570</v>
      </c>
      <c r="D3183" s="19" t="s">
        <v>4141</v>
      </c>
      <c r="E3183" s="19" t="s">
        <v>47</v>
      </c>
      <c r="F3183" s="19" t="s">
        <v>1097</v>
      </c>
      <c r="G3183" s="16" t="s">
        <v>12</v>
      </c>
      <c r="H3183" s="18"/>
      <c r="I3183" s="18"/>
      <c r="J3183" s="18"/>
      <c r="K3183" s="18"/>
      <c r="L3183" s="18"/>
      <c r="M3183" s="18"/>
      <c r="N3183" s="18"/>
      <c r="O3183" s="18"/>
      <c r="P3183" s="18"/>
      <c r="Q3183" s="18"/>
      <c r="R3183" s="18"/>
      <c r="S3183" s="18"/>
      <c r="T3183" s="18"/>
      <c r="U3183" s="18"/>
      <c r="V3183" s="18"/>
      <c r="W3183" s="18"/>
      <c r="X3183" s="18"/>
      <c r="Y3183" s="18"/>
      <c r="Z3183" s="18"/>
    </row>
    <row r="3184">
      <c r="A3184" s="14">
        <v>45120.0</v>
      </c>
      <c r="B3184" s="15" t="s">
        <v>9569</v>
      </c>
      <c r="C3184" s="19" t="s">
        <v>9570</v>
      </c>
      <c r="D3184" s="19" t="s">
        <v>4141</v>
      </c>
      <c r="E3184" s="19" t="s">
        <v>279</v>
      </c>
      <c r="F3184" s="19" t="s">
        <v>299</v>
      </c>
      <c r="G3184" s="16" t="s">
        <v>12</v>
      </c>
      <c r="H3184" s="18"/>
      <c r="I3184" s="18"/>
      <c r="J3184" s="18"/>
      <c r="K3184" s="18"/>
      <c r="L3184" s="18"/>
      <c r="M3184" s="18"/>
      <c r="N3184" s="18"/>
      <c r="O3184" s="18"/>
      <c r="P3184" s="18"/>
      <c r="Q3184" s="18"/>
      <c r="R3184" s="18"/>
      <c r="S3184" s="18"/>
      <c r="T3184" s="18"/>
      <c r="U3184" s="18"/>
      <c r="V3184" s="18"/>
      <c r="W3184" s="18"/>
      <c r="X3184" s="18"/>
      <c r="Y3184" s="18"/>
      <c r="Z3184" s="18"/>
    </row>
    <row r="3185">
      <c r="A3185" s="14">
        <v>45120.0</v>
      </c>
      <c r="B3185" s="15" t="s">
        <v>9571</v>
      </c>
      <c r="C3185" s="19" t="s">
        <v>9572</v>
      </c>
      <c r="D3185" s="19" t="s">
        <v>9573</v>
      </c>
      <c r="E3185" s="18"/>
      <c r="F3185" s="19" t="s">
        <v>4946</v>
      </c>
      <c r="G3185" s="16" t="s">
        <v>12</v>
      </c>
      <c r="H3185" s="16" t="s">
        <v>338</v>
      </c>
      <c r="I3185" s="18"/>
      <c r="J3185" s="18"/>
      <c r="K3185" s="18"/>
      <c r="L3185" s="18"/>
      <c r="M3185" s="18"/>
      <c r="N3185" s="18"/>
      <c r="O3185" s="18"/>
      <c r="P3185" s="18"/>
      <c r="Q3185" s="18"/>
      <c r="R3185" s="18"/>
      <c r="S3185" s="18"/>
      <c r="T3185" s="18"/>
      <c r="U3185" s="18"/>
      <c r="V3185" s="18"/>
      <c r="W3185" s="18"/>
      <c r="X3185" s="18"/>
      <c r="Y3185" s="18"/>
      <c r="Z3185" s="18"/>
    </row>
    <row r="3186">
      <c r="A3186" s="14">
        <v>45120.0</v>
      </c>
      <c r="B3186" s="15" t="s">
        <v>9574</v>
      </c>
      <c r="C3186" s="19" t="s">
        <v>9575</v>
      </c>
      <c r="D3186" s="19" t="s">
        <v>854</v>
      </c>
      <c r="E3186" s="18"/>
      <c r="F3186" s="19" t="s">
        <v>851</v>
      </c>
      <c r="G3186" s="16" t="s">
        <v>84</v>
      </c>
      <c r="H3186" s="19" t="s">
        <v>44</v>
      </c>
      <c r="I3186" s="18"/>
      <c r="J3186" s="18"/>
      <c r="K3186" s="18"/>
      <c r="L3186" s="18"/>
      <c r="M3186" s="18"/>
      <c r="N3186" s="18"/>
      <c r="O3186" s="18"/>
      <c r="P3186" s="18"/>
      <c r="Q3186" s="18"/>
      <c r="R3186" s="18"/>
      <c r="S3186" s="18"/>
      <c r="T3186" s="18"/>
      <c r="U3186" s="18"/>
      <c r="V3186" s="18"/>
      <c r="W3186" s="18"/>
      <c r="X3186" s="18"/>
      <c r="Y3186" s="18"/>
      <c r="Z3186" s="18"/>
    </row>
    <row r="3187">
      <c r="A3187" s="14">
        <v>45120.0</v>
      </c>
      <c r="B3187" s="15" t="s">
        <v>9574</v>
      </c>
      <c r="C3187" s="19" t="s">
        <v>9575</v>
      </c>
      <c r="D3187" s="19" t="s">
        <v>896</v>
      </c>
      <c r="E3187" s="18"/>
      <c r="F3187" s="19" t="s">
        <v>851</v>
      </c>
      <c r="G3187" s="16" t="s">
        <v>84</v>
      </c>
      <c r="H3187" s="19" t="s">
        <v>44</v>
      </c>
      <c r="I3187" s="18"/>
      <c r="J3187" s="18"/>
      <c r="K3187" s="18"/>
      <c r="L3187" s="18"/>
      <c r="M3187" s="18"/>
      <c r="N3187" s="18"/>
      <c r="O3187" s="18"/>
      <c r="P3187" s="18"/>
      <c r="Q3187" s="18"/>
      <c r="R3187" s="18"/>
      <c r="S3187" s="18"/>
      <c r="T3187" s="18"/>
      <c r="U3187" s="18"/>
      <c r="V3187" s="18"/>
      <c r="W3187" s="18"/>
      <c r="X3187" s="18"/>
      <c r="Y3187" s="18"/>
      <c r="Z3187" s="18"/>
    </row>
    <row r="3188">
      <c r="A3188" s="14">
        <v>45120.0</v>
      </c>
      <c r="B3188" s="15" t="s">
        <v>9576</v>
      </c>
      <c r="C3188" s="19" t="s">
        <v>9577</v>
      </c>
      <c r="D3188" s="19" t="s">
        <v>4061</v>
      </c>
      <c r="E3188" s="19" t="s">
        <v>47</v>
      </c>
      <c r="F3188" s="19" t="s">
        <v>4010</v>
      </c>
      <c r="G3188" s="16" t="s">
        <v>12</v>
      </c>
      <c r="H3188" s="18"/>
      <c r="I3188" s="18"/>
      <c r="J3188" s="18"/>
      <c r="K3188" s="18"/>
      <c r="L3188" s="18"/>
      <c r="M3188" s="18"/>
      <c r="N3188" s="18"/>
      <c r="O3188" s="18"/>
      <c r="P3188" s="18"/>
      <c r="Q3188" s="18"/>
      <c r="R3188" s="18"/>
      <c r="S3188" s="18"/>
      <c r="T3188" s="18"/>
      <c r="U3188" s="18"/>
      <c r="V3188" s="18"/>
      <c r="W3188" s="18"/>
      <c r="X3188" s="18"/>
      <c r="Y3188" s="18"/>
      <c r="Z3188" s="18"/>
    </row>
    <row r="3189">
      <c r="A3189" s="14">
        <v>45120.0</v>
      </c>
      <c r="B3189" s="15" t="s">
        <v>9578</v>
      </c>
      <c r="C3189" s="19" t="s">
        <v>9579</v>
      </c>
      <c r="D3189" s="19" t="s">
        <v>3277</v>
      </c>
      <c r="E3189" s="18"/>
      <c r="F3189" s="19" t="s">
        <v>134</v>
      </c>
      <c r="G3189" s="16" t="s">
        <v>12</v>
      </c>
      <c r="H3189" s="19" t="s">
        <v>44</v>
      </c>
      <c r="I3189" s="18"/>
      <c r="J3189" s="18"/>
      <c r="K3189" s="18"/>
      <c r="L3189" s="18"/>
      <c r="M3189" s="18"/>
      <c r="N3189" s="18"/>
      <c r="O3189" s="18"/>
      <c r="P3189" s="18"/>
      <c r="Q3189" s="18"/>
      <c r="R3189" s="18"/>
      <c r="S3189" s="18"/>
      <c r="T3189" s="18"/>
      <c r="U3189" s="18"/>
      <c r="V3189" s="18"/>
      <c r="W3189" s="18"/>
      <c r="X3189" s="18"/>
      <c r="Y3189" s="18"/>
      <c r="Z3189" s="18"/>
    </row>
    <row r="3190">
      <c r="A3190" s="14">
        <v>45120.0</v>
      </c>
      <c r="B3190" s="15" t="s">
        <v>9578</v>
      </c>
      <c r="C3190" s="19" t="s">
        <v>9579</v>
      </c>
      <c r="D3190" s="19" t="s">
        <v>3277</v>
      </c>
      <c r="E3190" s="16" t="s">
        <v>47</v>
      </c>
      <c r="F3190" s="19" t="s">
        <v>171</v>
      </c>
      <c r="G3190" s="16" t="s">
        <v>12</v>
      </c>
      <c r="H3190" s="18"/>
      <c r="I3190" s="18"/>
      <c r="J3190" s="18"/>
      <c r="K3190" s="18"/>
      <c r="L3190" s="18"/>
      <c r="M3190" s="18"/>
      <c r="N3190" s="18"/>
      <c r="O3190" s="18"/>
      <c r="P3190" s="18"/>
      <c r="Q3190" s="18"/>
      <c r="R3190" s="18"/>
      <c r="S3190" s="18"/>
      <c r="T3190" s="18"/>
      <c r="U3190" s="18"/>
      <c r="V3190" s="18"/>
      <c r="W3190" s="18"/>
      <c r="X3190" s="18"/>
      <c r="Y3190" s="18"/>
      <c r="Z3190" s="18"/>
    </row>
    <row r="3191">
      <c r="A3191" s="14">
        <v>45120.0</v>
      </c>
      <c r="B3191" s="15" t="s">
        <v>9580</v>
      </c>
      <c r="C3191" s="19" t="s">
        <v>9581</v>
      </c>
      <c r="D3191" s="19" t="s">
        <v>87</v>
      </c>
      <c r="E3191" s="19" t="s">
        <v>279</v>
      </c>
      <c r="F3191" s="19" t="s">
        <v>1877</v>
      </c>
      <c r="G3191" s="16" t="s">
        <v>84</v>
      </c>
      <c r="H3191" s="18"/>
      <c r="I3191" s="18"/>
      <c r="J3191" s="18"/>
      <c r="K3191" s="18"/>
      <c r="L3191" s="18"/>
      <c r="M3191" s="18"/>
      <c r="N3191" s="18"/>
      <c r="O3191" s="18"/>
      <c r="P3191" s="18"/>
      <c r="Q3191" s="18"/>
      <c r="R3191" s="18"/>
      <c r="S3191" s="18"/>
      <c r="T3191" s="18"/>
      <c r="U3191" s="18"/>
      <c r="V3191" s="18"/>
      <c r="W3191" s="18"/>
      <c r="X3191" s="18"/>
      <c r="Y3191" s="18"/>
      <c r="Z3191" s="18"/>
    </row>
    <row r="3192">
      <c r="A3192" s="14">
        <v>45120.0</v>
      </c>
      <c r="B3192" s="15" t="s">
        <v>9582</v>
      </c>
      <c r="C3192" s="19" t="s">
        <v>9583</v>
      </c>
      <c r="D3192" s="19" t="s">
        <v>4435</v>
      </c>
      <c r="E3192" s="19" t="s">
        <v>9584</v>
      </c>
      <c r="F3192" s="19" t="s">
        <v>8598</v>
      </c>
      <c r="G3192" s="16" t="s">
        <v>12</v>
      </c>
      <c r="H3192" s="18"/>
      <c r="I3192" s="18"/>
      <c r="J3192" s="18"/>
      <c r="K3192" s="18"/>
      <c r="L3192" s="18"/>
      <c r="M3192" s="18"/>
      <c r="N3192" s="18"/>
      <c r="O3192" s="18"/>
      <c r="P3192" s="18"/>
      <c r="Q3192" s="18"/>
      <c r="R3192" s="18"/>
      <c r="S3192" s="18"/>
      <c r="T3192" s="18"/>
      <c r="U3192" s="18"/>
      <c r="V3192" s="18"/>
      <c r="W3192" s="18"/>
      <c r="X3192" s="18"/>
      <c r="Y3192" s="18"/>
      <c r="Z3192" s="18"/>
    </row>
    <row r="3193">
      <c r="A3193" s="14">
        <v>45120.0</v>
      </c>
      <c r="B3193" s="15" t="s">
        <v>9582</v>
      </c>
      <c r="C3193" s="19" t="s">
        <v>9583</v>
      </c>
      <c r="D3193" s="19" t="s">
        <v>4435</v>
      </c>
      <c r="E3193" s="19" t="s">
        <v>47</v>
      </c>
      <c r="F3193" s="19" t="s">
        <v>3104</v>
      </c>
      <c r="G3193" s="16" t="s">
        <v>12</v>
      </c>
      <c r="H3193" s="18"/>
      <c r="I3193" s="18"/>
      <c r="J3193" s="18"/>
      <c r="K3193" s="18"/>
      <c r="L3193" s="18"/>
      <c r="M3193" s="18"/>
      <c r="N3193" s="18"/>
      <c r="O3193" s="18"/>
      <c r="P3193" s="18"/>
      <c r="Q3193" s="18"/>
      <c r="R3193" s="18"/>
      <c r="S3193" s="18"/>
      <c r="T3193" s="18"/>
      <c r="U3193" s="18"/>
      <c r="V3193" s="18"/>
      <c r="W3193" s="18"/>
      <c r="X3193" s="18"/>
      <c r="Y3193" s="18"/>
      <c r="Z3193" s="18"/>
    </row>
    <row r="3194">
      <c r="A3194" s="14">
        <v>45120.0</v>
      </c>
      <c r="B3194" s="15" t="s">
        <v>9585</v>
      </c>
      <c r="C3194" s="19" t="s">
        <v>9586</v>
      </c>
      <c r="D3194" s="19" t="s">
        <v>6973</v>
      </c>
      <c r="E3194" s="19" t="s">
        <v>426</v>
      </c>
      <c r="F3194" s="19" t="s">
        <v>4594</v>
      </c>
      <c r="G3194" s="16" t="s">
        <v>12</v>
      </c>
      <c r="H3194" s="18"/>
      <c r="I3194" s="18"/>
      <c r="J3194" s="18"/>
      <c r="K3194" s="18"/>
      <c r="L3194" s="18"/>
      <c r="M3194" s="18"/>
      <c r="N3194" s="18"/>
      <c r="O3194" s="18"/>
      <c r="P3194" s="18"/>
      <c r="Q3194" s="18"/>
      <c r="R3194" s="18"/>
      <c r="S3194" s="18"/>
      <c r="T3194" s="18"/>
      <c r="U3194" s="18"/>
      <c r="V3194" s="18"/>
      <c r="W3194" s="18"/>
      <c r="X3194" s="18"/>
      <c r="Y3194" s="18"/>
      <c r="Z3194" s="18"/>
    </row>
    <row r="3195">
      <c r="A3195" s="14">
        <v>45121.0</v>
      </c>
      <c r="B3195" s="15" t="s">
        <v>9587</v>
      </c>
      <c r="C3195" s="19" t="s">
        <v>9588</v>
      </c>
      <c r="D3195" s="19" t="s">
        <v>4563</v>
      </c>
      <c r="E3195" s="18"/>
      <c r="F3195" s="19" t="s">
        <v>299</v>
      </c>
      <c r="G3195" s="16" t="s">
        <v>12</v>
      </c>
      <c r="H3195" s="19" t="s">
        <v>44</v>
      </c>
      <c r="I3195" s="18"/>
      <c r="J3195" s="18"/>
      <c r="K3195" s="18"/>
      <c r="L3195" s="18"/>
      <c r="M3195" s="18"/>
      <c r="N3195" s="18"/>
      <c r="O3195" s="18"/>
      <c r="P3195" s="18"/>
      <c r="Q3195" s="18"/>
      <c r="R3195" s="18"/>
      <c r="S3195" s="18"/>
      <c r="T3195" s="18"/>
      <c r="U3195" s="18"/>
      <c r="V3195" s="18"/>
      <c r="W3195" s="18"/>
      <c r="X3195" s="18"/>
      <c r="Y3195" s="18"/>
      <c r="Z3195" s="18"/>
    </row>
    <row r="3196">
      <c r="A3196" s="14">
        <v>45121.0</v>
      </c>
      <c r="B3196" s="15" t="s">
        <v>9587</v>
      </c>
      <c r="C3196" s="19" t="s">
        <v>9588</v>
      </c>
      <c r="D3196" s="19" t="s">
        <v>854</v>
      </c>
      <c r="E3196" s="18"/>
      <c r="F3196" s="19" t="s">
        <v>299</v>
      </c>
      <c r="G3196" s="16" t="s">
        <v>12</v>
      </c>
      <c r="H3196" s="19" t="s">
        <v>44</v>
      </c>
      <c r="I3196" s="18"/>
      <c r="J3196" s="18"/>
      <c r="K3196" s="18"/>
      <c r="L3196" s="18"/>
      <c r="M3196" s="18"/>
      <c r="N3196" s="18"/>
      <c r="O3196" s="18"/>
      <c r="P3196" s="18"/>
      <c r="Q3196" s="18"/>
      <c r="R3196" s="18"/>
      <c r="S3196" s="18"/>
      <c r="T3196" s="18"/>
      <c r="U3196" s="18"/>
      <c r="V3196" s="18"/>
      <c r="W3196" s="18"/>
      <c r="X3196" s="18"/>
      <c r="Y3196" s="18"/>
      <c r="Z3196" s="18"/>
    </row>
    <row r="3197">
      <c r="A3197" s="14">
        <v>45121.0</v>
      </c>
      <c r="B3197" s="15" t="s">
        <v>9587</v>
      </c>
      <c r="C3197" s="19" t="s">
        <v>9588</v>
      </c>
      <c r="D3197" s="19" t="s">
        <v>168</v>
      </c>
      <c r="E3197" s="18"/>
      <c r="F3197" s="19" t="s">
        <v>299</v>
      </c>
      <c r="G3197" s="16" t="s">
        <v>12</v>
      </c>
      <c r="H3197" s="19" t="s">
        <v>44</v>
      </c>
      <c r="I3197" s="18"/>
      <c r="J3197" s="18"/>
      <c r="K3197" s="18"/>
      <c r="L3197" s="18"/>
      <c r="M3197" s="18"/>
      <c r="N3197" s="18"/>
      <c r="O3197" s="18"/>
      <c r="P3197" s="18"/>
      <c r="Q3197" s="18"/>
      <c r="R3197" s="18"/>
      <c r="S3197" s="18"/>
      <c r="T3197" s="18"/>
      <c r="U3197" s="18"/>
      <c r="V3197" s="18"/>
      <c r="W3197" s="18"/>
      <c r="X3197" s="18"/>
      <c r="Y3197" s="18"/>
      <c r="Z3197" s="18"/>
    </row>
    <row r="3198">
      <c r="A3198" s="14">
        <v>45121.0</v>
      </c>
      <c r="B3198" s="15" t="s">
        <v>9589</v>
      </c>
      <c r="C3198" s="19" t="s">
        <v>9590</v>
      </c>
      <c r="D3198" s="19" t="s">
        <v>804</v>
      </c>
      <c r="E3198" s="18"/>
      <c r="F3198" s="19" t="s">
        <v>428</v>
      </c>
      <c r="G3198" s="16" t="s">
        <v>84</v>
      </c>
      <c r="H3198" s="19" t="s">
        <v>44</v>
      </c>
      <c r="I3198" s="18"/>
      <c r="J3198" s="18"/>
      <c r="K3198" s="18"/>
      <c r="L3198" s="18"/>
      <c r="M3198" s="18"/>
      <c r="N3198" s="18"/>
      <c r="O3198" s="18"/>
      <c r="P3198" s="18"/>
      <c r="Q3198" s="18"/>
      <c r="R3198" s="18"/>
      <c r="S3198" s="18"/>
      <c r="T3198" s="18"/>
      <c r="U3198" s="18"/>
      <c r="V3198" s="18"/>
      <c r="W3198" s="18"/>
      <c r="X3198" s="18"/>
      <c r="Y3198" s="18"/>
      <c r="Z3198" s="18"/>
    </row>
    <row r="3199">
      <c r="A3199" s="14">
        <v>45121.0</v>
      </c>
      <c r="B3199" s="15" t="s">
        <v>9591</v>
      </c>
      <c r="C3199" s="19" t="s">
        <v>9592</v>
      </c>
      <c r="D3199" s="19" t="s">
        <v>770</v>
      </c>
      <c r="E3199" s="18"/>
      <c r="F3199" s="19" t="s">
        <v>63</v>
      </c>
      <c r="G3199" s="16" t="s">
        <v>12</v>
      </c>
      <c r="H3199" s="19" t="s">
        <v>44</v>
      </c>
      <c r="I3199" s="18"/>
      <c r="J3199" s="18"/>
      <c r="K3199" s="18"/>
      <c r="L3199" s="18"/>
      <c r="M3199" s="18"/>
      <c r="N3199" s="18"/>
      <c r="O3199" s="18"/>
      <c r="P3199" s="18"/>
      <c r="Q3199" s="18"/>
      <c r="R3199" s="18"/>
      <c r="S3199" s="18"/>
      <c r="T3199" s="18"/>
      <c r="U3199" s="18"/>
      <c r="V3199" s="18"/>
      <c r="W3199" s="18"/>
      <c r="X3199" s="18"/>
      <c r="Y3199" s="18"/>
      <c r="Z3199" s="18"/>
    </row>
    <row r="3200">
      <c r="A3200" s="14">
        <v>45121.0</v>
      </c>
      <c r="B3200" s="15" t="s">
        <v>9591</v>
      </c>
      <c r="C3200" s="19" t="s">
        <v>9592</v>
      </c>
      <c r="D3200" s="19" t="s">
        <v>4563</v>
      </c>
      <c r="E3200" s="18"/>
      <c r="F3200" s="19" t="s">
        <v>63</v>
      </c>
      <c r="G3200" s="16" t="s">
        <v>12</v>
      </c>
      <c r="H3200" s="19" t="s">
        <v>44</v>
      </c>
      <c r="I3200" s="18"/>
      <c r="J3200" s="18"/>
      <c r="K3200" s="18"/>
      <c r="L3200" s="18"/>
      <c r="M3200" s="18"/>
      <c r="N3200" s="18"/>
      <c r="O3200" s="18"/>
      <c r="P3200" s="18"/>
      <c r="Q3200" s="18"/>
      <c r="R3200" s="18"/>
      <c r="S3200" s="18"/>
      <c r="T3200" s="18"/>
      <c r="U3200" s="18"/>
      <c r="V3200" s="18"/>
      <c r="W3200" s="18"/>
      <c r="X3200" s="18"/>
      <c r="Y3200" s="18"/>
      <c r="Z3200" s="18"/>
    </row>
    <row r="3201">
      <c r="A3201" s="14">
        <v>45121.0</v>
      </c>
      <c r="B3201" s="15" t="s">
        <v>9591</v>
      </c>
      <c r="C3201" s="19" t="s">
        <v>9592</v>
      </c>
      <c r="D3201" s="19" t="s">
        <v>257</v>
      </c>
      <c r="E3201" s="18"/>
      <c r="F3201" s="19" t="s">
        <v>63</v>
      </c>
      <c r="G3201" s="16" t="s">
        <v>12</v>
      </c>
      <c r="H3201" s="19" t="s">
        <v>44</v>
      </c>
      <c r="I3201" s="18"/>
      <c r="J3201" s="18"/>
      <c r="K3201" s="18"/>
      <c r="L3201" s="18"/>
      <c r="M3201" s="18"/>
      <c r="N3201" s="18"/>
      <c r="O3201" s="18"/>
      <c r="P3201" s="18"/>
      <c r="Q3201" s="18"/>
      <c r="R3201" s="18"/>
      <c r="S3201" s="18"/>
      <c r="T3201" s="18"/>
      <c r="U3201" s="18"/>
      <c r="V3201" s="18"/>
      <c r="W3201" s="18"/>
      <c r="X3201" s="18"/>
      <c r="Y3201" s="18"/>
      <c r="Z3201" s="18"/>
    </row>
    <row r="3202">
      <c r="A3202" s="14">
        <v>45121.0</v>
      </c>
      <c r="B3202" s="15" t="s">
        <v>9593</v>
      </c>
      <c r="C3202" s="19" t="s">
        <v>9594</v>
      </c>
      <c r="D3202" s="19" t="s">
        <v>5640</v>
      </c>
      <c r="E3202" s="19" t="s">
        <v>9595</v>
      </c>
      <c r="F3202" s="19" t="s">
        <v>519</v>
      </c>
      <c r="G3202" s="16" t="s">
        <v>12</v>
      </c>
      <c r="H3202" s="18"/>
      <c r="I3202" s="18"/>
      <c r="J3202" s="18"/>
      <c r="K3202" s="18"/>
      <c r="L3202" s="18"/>
      <c r="M3202" s="18"/>
      <c r="N3202" s="18"/>
      <c r="O3202" s="18"/>
      <c r="P3202" s="18"/>
      <c r="Q3202" s="18"/>
      <c r="R3202" s="18"/>
      <c r="S3202" s="18"/>
      <c r="T3202" s="18"/>
      <c r="U3202" s="18"/>
      <c r="V3202" s="18"/>
      <c r="W3202" s="18"/>
      <c r="X3202" s="18"/>
      <c r="Y3202" s="18"/>
      <c r="Z3202" s="18"/>
    </row>
    <row r="3203">
      <c r="A3203" s="14">
        <v>45121.0</v>
      </c>
      <c r="B3203" s="15" t="s">
        <v>9596</v>
      </c>
      <c r="C3203" s="19" t="s">
        <v>9597</v>
      </c>
      <c r="D3203" s="19" t="s">
        <v>4366</v>
      </c>
      <c r="E3203" s="19" t="s">
        <v>743</v>
      </c>
      <c r="F3203" s="19" t="s">
        <v>133</v>
      </c>
      <c r="G3203" s="16" t="s">
        <v>12</v>
      </c>
      <c r="H3203" s="18"/>
      <c r="I3203" s="18"/>
      <c r="J3203" s="18"/>
      <c r="K3203" s="18"/>
      <c r="L3203" s="18"/>
      <c r="M3203" s="18"/>
      <c r="N3203" s="18"/>
      <c r="O3203" s="18"/>
      <c r="P3203" s="18"/>
      <c r="Q3203" s="18"/>
      <c r="R3203" s="18"/>
      <c r="S3203" s="18"/>
      <c r="T3203" s="18"/>
      <c r="U3203" s="18"/>
      <c r="V3203" s="18"/>
      <c r="W3203" s="18"/>
      <c r="X3203" s="18"/>
      <c r="Y3203" s="18"/>
      <c r="Z3203" s="18"/>
    </row>
    <row r="3204">
      <c r="A3204" s="14">
        <v>45121.0</v>
      </c>
      <c r="B3204" s="15" t="s">
        <v>9596</v>
      </c>
      <c r="C3204" s="19" t="s">
        <v>9597</v>
      </c>
      <c r="D3204" s="19" t="s">
        <v>4366</v>
      </c>
      <c r="E3204" s="19" t="s">
        <v>4683</v>
      </c>
      <c r="F3204" s="23" t="s">
        <v>571</v>
      </c>
      <c r="G3204" s="23" t="s">
        <v>17</v>
      </c>
      <c r="H3204" s="18"/>
      <c r="I3204" s="18"/>
      <c r="J3204" s="18"/>
      <c r="K3204" s="18"/>
      <c r="L3204" s="18"/>
      <c r="M3204" s="18"/>
      <c r="N3204" s="18"/>
      <c r="O3204" s="18"/>
      <c r="P3204" s="18"/>
      <c r="Q3204" s="18"/>
      <c r="R3204" s="18"/>
      <c r="S3204" s="18"/>
      <c r="T3204" s="18"/>
      <c r="U3204" s="18"/>
      <c r="V3204" s="18"/>
      <c r="W3204" s="18"/>
      <c r="X3204" s="18"/>
      <c r="Y3204" s="18"/>
      <c r="Z3204" s="18"/>
    </row>
    <row r="3205">
      <c r="A3205" s="14">
        <v>45121.0</v>
      </c>
      <c r="B3205" s="15" t="s">
        <v>9598</v>
      </c>
      <c r="C3205" s="19" t="s">
        <v>9599</v>
      </c>
      <c r="D3205" s="19" t="s">
        <v>4470</v>
      </c>
      <c r="E3205" s="19" t="s">
        <v>47</v>
      </c>
      <c r="F3205" s="19" t="s">
        <v>4001</v>
      </c>
      <c r="G3205" s="16" t="s">
        <v>12</v>
      </c>
      <c r="H3205" s="18"/>
      <c r="I3205" s="18"/>
      <c r="J3205" s="18"/>
      <c r="K3205" s="18"/>
      <c r="L3205" s="18"/>
      <c r="M3205" s="18"/>
      <c r="N3205" s="18"/>
      <c r="O3205" s="18"/>
      <c r="P3205" s="18"/>
      <c r="Q3205" s="18"/>
      <c r="R3205" s="18"/>
      <c r="S3205" s="18"/>
      <c r="T3205" s="18"/>
      <c r="U3205" s="18"/>
      <c r="V3205" s="18"/>
      <c r="W3205" s="18"/>
      <c r="X3205" s="18"/>
      <c r="Y3205" s="18"/>
      <c r="Z3205" s="18"/>
    </row>
    <row r="3206">
      <c r="A3206" s="14">
        <v>45121.0</v>
      </c>
      <c r="B3206" s="15" t="s">
        <v>9600</v>
      </c>
      <c r="C3206" s="19" t="s">
        <v>9601</v>
      </c>
      <c r="D3206" s="19" t="s">
        <v>4811</v>
      </c>
      <c r="E3206" s="19" t="s">
        <v>4683</v>
      </c>
      <c r="F3206" s="19" t="s">
        <v>743</v>
      </c>
      <c r="G3206" s="16" t="s">
        <v>17</v>
      </c>
      <c r="H3206" s="18"/>
      <c r="I3206" s="18"/>
      <c r="J3206" s="18"/>
      <c r="K3206" s="18"/>
      <c r="L3206" s="18"/>
      <c r="M3206" s="18"/>
      <c r="N3206" s="18"/>
      <c r="O3206" s="18"/>
      <c r="P3206" s="18"/>
      <c r="Q3206" s="18"/>
      <c r="R3206" s="18"/>
      <c r="S3206" s="18"/>
      <c r="T3206" s="18"/>
      <c r="U3206" s="18"/>
      <c r="V3206" s="18"/>
      <c r="W3206" s="18"/>
      <c r="X3206" s="18"/>
      <c r="Y3206" s="18"/>
      <c r="Z3206" s="18"/>
    </row>
    <row r="3207">
      <c r="A3207" s="14">
        <v>45121.0</v>
      </c>
      <c r="B3207" s="15" t="s">
        <v>9600</v>
      </c>
      <c r="C3207" s="19" t="s">
        <v>9601</v>
      </c>
      <c r="D3207" s="19" t="s">
        <v>4811</v>
      </c>
      <c r="E3207" s="19" t="s">
        <v>47</v>
      </c>
      <c r="F3207" s="19" t="s">
        <v>133</v>
      </c>
      <c r="G3207" s="16" t="s">
        <v>12</v>
      </c>
      <c r="H3207" s="18"/>
      <c r="I3207" s="18"/>
      <c r="J3207" s="18"/>
      <c r="K3207" s="18"/>
      <c r="L3207" s="18"/>
      <c r="M3207" s="18"/>
      <c r="N3207" s="18"/>
      <c r="O3207" s="18"/>
      <c r="P3207" s="18"/>
      <c r="Q3207" s="18"/>
      <c r="R3207" s="18"/>
      <c r="S3207" s="18"/>
      <c r="T3207" s="18"/>
      <c r="U3207" s="18"/>
      <c r="V3207" s="18"/>
      <c r="W3207" s="18"/>
      <c r="X3207" s="18"/>
      <c r="Y3207" s="18"/>
      <c r="Z3207" s="18"/>
    </row>
    <row r="3208">
      <c r="A3208" s="14">
        <v>45121.0</v>
      </c>
      <c r="B3208" s="15" t="s">
        <v>9602</v>
      </c>
      <c r="C3208" s="19" t="s">
        <v>9603</v>
      </c>
      <c r="D3208" s="19" t="s">
        <v>854</v>
      </c>
      <c r="E3208" s="19" t="s">
        <v>98</v>
      </c>
      <c r="F3208" s="19" t="s">
        <v>4362</v>
      </c>
      <c r="G3208" s="16" t="s">
        <v>12</v>
      </c>
      <c r="H3208" s="18"/>
      <c r="I3208" s="18"/>
      <c r="J3208" s="18"/>
      <c r="K3208" s="18"/>
      <c r="L3208" s="18"/>
      <c r="M3208" s="18"/>
      <c r="N3208" s="18"/>
      <c r="O3208" s="18"/>
      <c r="P3208" s="18"/>
      <c r="Q3208" s="18"/>
      <c r="R3208" s="18"/>
      <c r="S3208" s="18"/>
      <c r="T3208" s="18"/>
      <c r="U3208" s="18"/>
      <c r="V3208" s="18"/>
      <c r="W3208" s="18"/>
      <c r="X3208" s="18"/>
      <c r="Y3208" s="18"/>
      <c r="Z3208" s="18"/>
    </row>
    <row r="3209">
      <c r="A3209" s="14">
        <v>45121.0</v>
      </c>
      <c r="B3209" s="15" t="s">
        <v>9602</v>
      </c>
      <c r="C3209" s="19" t="s">
        <v>9603</v>
      </c>
      <c r="D3209" s="19" t="s">
        <v>854</v>
      </c>
      <c r="E3209" s="18" t="s">
        <v>9604</v>
      </c>
      <c r="F3209" s="19" t="s">
        <v>9605</v>
      </c>
      <c r="G3209" s="16" t="s">
        <v>12</v>
      </c>
      <c r="H3209" s="18"/>
      <c r="I3209" s="18"/>
      <c r="J3209" s="18"/>
      <c r="K3209" s="18"/>
      <c r="L3209" s="18"/>
      <c r="M3209" s="18"/>
      <c r="N3209" s="18"/>
      <c r="O3209" s="18"/>
      <c r="P3209" s="18"/>
      <c r="Q3209" s="18"/>
      <c r="R3209" s="18"/>
      <c r="S3209" s="18"/>
      <c r="T3209" s="18"/>
      <c r="U3209" s="18"/>
      <c r="V3209" s="18"/>
      <c r="W3209" s="18"/>
      <c r="X3209" s="18"/>
      <c r="Y3209" s="18"/>
      <c r="Z3209" s="18"/>
    </row>
    <row r="3210">
      <c r="A3210" s="14">
        <v>45121.0</v>
      </c>
      <c r="B3210" s="15" t="s">
        <v>9602</v>
      </c>
      <c r="C3210" s="19" t="s">
        <v>9603</v>
      </c>
      <c r="D3210" s="19" t="s">
        <v>854</v>
      </c>
      <c r="E3210" s="19" t="s">
        <v>279</v>
      </c>
      <c r="F3210" s="19" t="s">
        <v>299</v>
      </c>
      <c r="G3210" s="16" t="s">
        <v>12</v>
      </c>
      <c r="H3210" s="18"/>
      <c r="I3210" s="18"/>
      <c r="J3210" s="18"/>
      <c r="K3210" s="18"/>
      <c r="L3210" s="18"/>
      <c r="M3210" s="18"/>
      <c r="N3210" s="18"/>
      <c r="O3210" s="18"/>
      <c r="P3210" s="18"/>
      <c r="Q3210" s="18"/>
      <c r="R3210" s="18"/>
      <c r="S3210" s="18"/>
      <c r="T3210" s="18"/>
      <c r="U3210" s="18"/>
      <c r="V3210" s="18"/>
      <c r="W3210" s="18"/>
      <c r="X3210" s="18"/>
      <c r="Y3210" s="18"/>
      <c r="Z3210" s="18"/>
    </row>
    <row r="3211">
      <c r="A3211" s="14">
        <v>45121.0</v>
      </c>
      <c r="B3211" s="15" t="s">
        <v>9606</v>
      </c>
      <c r="C3211" s="19" t="s">
        <v>9607</v>
      </c>
      <c r="D3211" s="19" t="s">
        <v>4120</v>
      </c>
      <c r="E3211" s="19" t="s">
        <v>47</v>
      </c>
      <c r="F3211" s="23" t="s">
        <v>1118</v>
      </c>
      <c r="G3211" s="16" t="s">
        <v>84</v>
      </c>
      <c r="H3211" s="18"/>
      <c r="I3211" s="18"/>
      <c r="J3211" s="18"/>
      <c r="K3211" s="18"/>
      <c r="L3211" s="18"/>
      <c r="M3211" s="18"/>
      <c r="N3211" s="18"/>
      <c r="O3211" s="18"/>
      <c r="P3211" s="18"/>
      <c r="Q3211" s="18"/>
      <c r="R3211" s="18"/>
      <c r="S3211" s="18"/>
      <c r="T3211" s="18"/>
      <c r="U3211" s="18"/>
      <c r="V3211" s="18"/>
      <c r="W3211" s="18"/>
      <c r="X3211" s="18"/>
      <c r="Y3211" s="18"/>
      <c r="Z3211" s="18"/>
    </row>
    <row r="3212">
      <c r="A3212" s="14">
        <v>45121.0</v>
      </c>
      <c r="B3212" s="15" t="s">
        <v>9606</v>
      </c>
      <c r="C3212" s="19" t="s">
        <v>9607</v>
      </c>
      <c r="D3212" s="19" t="s">
        <v>4120</v>
      </c>
      <c r="E3212" s="19" t="s">
        <v>279</v>
      </c>
      <c r="F3212" s="19" t="s">
        <v>34</v>
      </c>
      <c r="G3212" s="16" t="s">
        <v>84</v>
      </c>
      <c r="H3212" s="18"/>
      <c r="I3212" s="18"/>
      <c r="J3212" s="18"/>
      <c r="K3212" s="18"/>
      <c r="L3212" s="18"/>
      <c r="M3212" s="18"/>
      <c r="N3212" s="18"/>
      <c r="O3212" s="18"/>
      <c r="P3212" s="18"/>
      <c r="Q3212" s="18"/>
      <c r="R3212" s="18"/>
      <c r="S3212" s="18"/>
      <c r="T3212" s="18"/>
      <c r="U3212" s="18"/>
      <c r="V3212" s="18"/>
      <c r="W3212" s="18"/>
      <c r="X3212" s="18"/>
      <c r="Y3212" s="18"/>
      <c r="Z3212" s="18"/>
    </row>
    <row r="3213">
      <c r="A3213" s="14">
        <v>45121.0</v>
      </c>
      <c r="B3213" s="15" t="s">
        <v>9608</v>
      </c>
      <c r="C3213" s="19" t="s">
        <v>9609</v>
      </c>
      <c r="D3213" s="19" t="s">
        <v>157</v>
      </c>
      <c r="E3213" s="19" t="s">
        <v>44</v>
      </c>
      <c r="F3213" s="19" t="s">
        <v>7665</v>
      </c>
      <c r="G3213" s="19" t="s">
        <v>12</v>
      </c>
      <c r="H3213" s="18"/>
      <c r="I3213" s="18"/>
      <c r="J3213" s="18"/>
      <c r="K3213" s="18"/>
      <c r="L3213" s="18"/>
      <c r="M3213" s="18"/>
      <c r="N3213" s="18"/>
      <c r="O3213" s="18"/>
      <c r="P3213" s="18"/>
      <c r="Q3213" s="18"/>
      <c r="R3213" s="18"/>
      <c r="S3213" s="18"/>
      <c r="T3213" s="18"/>
      <c r="U3213" s="18"/>
      <c r="V3213" s="18"/>
      <c r="W3213" s="18"/>
      <c r="X3213" s="18"/>
      <c r="Y3213" s="18"/>
      <c r="Z3213" s="18"/>
    </row>
    <row r="3214">
      <c r="A3214" s="14">
        <v>45121.0</v>
      </c>
      <c r="B3214" s="15" t="s">
        <v>9608</v>
      </c>
      <c r="C3214" s="19" t="s">
        <v>9609</v>
      </c>
      <c r="D3214" s="19" t="s">
        <v>157</v>
      </c>
      <c r="E3214" s="19" t="s">
        <v>135</v>
      </c>
      <c r="F3214" s="19" t="s">
        <v>530</v>
      </c>
      <c r="G3214" s="16" t="s">
        <v>12</v>
      </c>
      <c r="H3214" s="18"/>
      <c r="I3214" s="18"/>
      <c r="J3214" s="18"/>
      <c r="K3214" s="18"/>
      <c r="L3214" s="18"/>
      <c r="M3214" s="18"/>
      <c r="N3214" s="18"/>
      <c r="O3214" s="18"/>
      <c r="P3214" s="18"/>
      <c r="Q3214" s="18"/>
      <c r="R3214" s="18"/>
      <c r="S3214" s="18"/>
      <c r="T3214" s="18"/>
      <c r="U3214" s="18"/>
      <c r="V3214" s="18"/>
      <c r="W3214" s="18"/>
      <c r="X3214" s="18"/>
      <c r="Y3214" s="18"/>
      <c r="Z3214" s="18"/>
    </row>
    <row r="3215">
      <c r="A3215" s="14">
        <v>45121.0</v>
      </c>
      <c r="B3215" s="15" t="s">
        <v>9610</v>
      </c>
      <c r="C3215" s="19" t="s">
        <v>9611</v>
      </c>
      <c r="D3215" s="19" t="s">
        <v>1058</v>
      </c>
      <c r="E3215" s="19" t="s">
        <v>47</v>
      </c>
      <c r="F3215" s="19" t="s">
        <v>67</v>
      </c>
      <c r="G3215" s="16" t="s">
        <v>12</v>
      </c>
      <c r="H3215" s="18"/>
      <c r="I3215" s="18"/>
      <c r="J3215" s="18"/>
      <c r="K3215" s="18"/>
      <c r="L3215" s="18"/>
      <c r="M3215" s="18"/>
      <c r="N3215" s="18"/>
      <c r="O3215" s="18"/>
      <c r="P3215" s="18"/>
      <c r="Q3215" s="18"/>
      <c r="R3215" s="18"/>
      <c r="S3215" s="18"/>
      <c r="T3215" s="18"/>
      <c r="U3215" s="18"/>
      <c r="V3215" s="18"/>
      <c r="W3215" s="18"/>
      <c r="X3215" s="18"/>
      <c r="Y3215" s="18"/>
      <c r="Z3215" s="18"/>
    </row>
    <row r="3216">
      <c r="A3216" s="14">
        <v>45121.0</v>
      </c>
      <c r="B3216" s="15" t="s">
        <v>9612</v>
      </c>
      <c r="C3216" s="19" t="s">
        <v>9613</v>
      </c>
      <c r="D3216" s="19" t="s">
        <v>5078</v>
      </c>
      <c r="E3216" s="19" t="s">
        <v>4564</v>
      </c>
      <c r="F3216" s="19" t="s">
        <v>4934</v>
      </c>
      <c r="G3216" s="16" t="s">
        <v>84</v>
      </c>
      <c r="H3216" s="18"/>
      <c r="I3216" s="18"/>
      <c r="J3216" s="18"/>
      <c r="K3216" s="18"/>
      <c r="L3216" s="18"/>
      <c r="M3216" s="18"/>
      <c r="N3216" s="18"/>
      <c r="O3216" s="18"/>
      <c r="P3216" s="18"/>
      <c r="Q3216" s="18"/>
      <c r="R3216" s="18"/>
      <c r="S3216" s="18"/>
      <c r="T3216" s="18"/>
      <c r="U3216" s="18"/>
      <c r="V3216" s="18"/>
      <c r="W3216" s="18"/>
      <c r="X3216" s="18"/>
      <c r="Y3216" s="18"/>
      <c r="Z3216" s="18"/>
    </row>
    <row r="3217">
      <c r="A3217" s="14">
        <v>45121.0</v>
      </c>
      <c r="B3217" s="15" t="s">
        <v>9612</v>
      </c>
      <c r="C3217" s="19" t="s">
        <v>9613</v>
      </c>
      <c r="D3217" s="19" t="s">
        <v>5078</v>
      </c>
      <c r="E3217" s="19" t="s">
        <v>47</v>
      </c>
      <c r="F3217" s="23" t="s">
        <v>1118</v>
      </c>
      <c r="G3217" s="16" t="s">
        <v>84</v>
      </c>
      <c r="H3217" s="18"/>
      <c r="I3217" s="18"/>
      <c r="J3217" s="18"/>
      <c r="K3217" s="18"/>
      <c r="L3217" s="18"/>
      <c r="M3217" s="18"/>
      <c r="N3217" s="18"/>
      <c r="O3217" s="18"/>
      <c r="P3217" s="18"/>
      <c r="Q3217" s="18"/>
      <c r="R3217" s="18"/>
      <c r="S3217" s="18"/>
      <c r="T3217" s="18"/>
      <c r="U3217" s="18"/>
      <c r="V3217" s="18"/>
      <c r="W3217" s="18"/>
      <c r="X3217" s="18"/>
      <c r="Y3217" s="18"/>
      <c r="Z3217" s="18"/>
    </row>
    <row r="3218">
      <c r="A3218" s="14">
        <v>45121.0</v>
      </c>
      <c r="B3218" s="15" t="s">
        <v>9612</v>
      </c>
      <c r="C3218" s="19" t="s">
        <v>9613</v>
      </c>
      <c r="D3218" s="19" t="s">
        <v>5078</v>
      </c>
      <c r="E3218" s="19" t="s">
        <v>4096</v>
      </c>
      <c r="F3218" s="19" t="s">
        <v>299</v>
      </c>
      <c r="G3218" s="16" t="s">
        <v>12</v>
      </c>
      <c r="H3218" s="18"/>
      <c r="I3218" s="18"/>
      <c r="J3218" s="18"/>
      <c r="K3218" s="18"/>
      <c r="L3218" s="18"/>
      <c r="M3218" s="18"/>
      <c r="N3218" s="18"/>
      <c r="O3218" s="18"/>
      <c r="P3218" s="18"/>
      <c r="Q3218" s="18"/>
      <c r="R3218" s="18"/>
      <c r="S3218" s="18"/>
      <c r="T3218" s="18"/>
      <c r="U3218" s="18"/>
      <c r="V3218" s="18"/>
      <c r="W3218" s="18"/>
      <c r="X3218" s="18"/>
      <c r="Y3218" s="18"/>
      <c r="Z3218" s="18"/>
    </row>
    <row r="3219">
      <c r="A3219" s="14">
        <v>45121.0</v>
      </c>
      <c r="B3219" s="15" t="s">
        <v>9614</v>
      </c>
      <c r="C3219" s="19" t="s">
        <v>9615</v>
      </c>
      <c r="D3219" s="19" t="s">
        <v>4251</v>
      </c>
      <c r="E3219" s="19" t="s">
        <v>46</v>
      </c>
      <c r="F3219" s="19" t="s">
        <v>9616</v>
      </c>
      <c r="G3219" s="16" t="s">
        <v>12</v>
      </c>
      <c r="H3219" s="18"/>
      <c r="I3219" s="18"/>
      <c r="J3219" s="18"/>
      <c r="K3219" s="18"/>
      <c r="L3219" s="18"/>
      <c r="M3219" s="18"/>
      <c r="N3219" s="18"/>
      <c r="O3219" s="18"/>
      <c r="P3219" s="18"/>
      <c r="Q3219" s="18"/>
      <c r="R3219" s="18"/>
      <c r="S3219" s="18"/>
      <c r="T3219" s="18"/>
      <c r="U3219" s="18"/>
      <c r="V3219" s="18"/>
      <c r="W3219" s="18"/>
      <c r="X3219" s="18"/>
      <c r="Y3219" s="18"/>
      <c r="Z3219" s="18"/>
    </row>
    <row r="3220">
      <c r="A3220" s="14">
        <v>45121.0</v>
      </c>
      <c r="B3220" s="15" t="s">
        <v>9614</v>
      </c>
      <c r="C3220" s="19" t="s">
        <v>9615</v>
      </c>
      <c r="D3220" s="19" t="s">
        <v>4251</v>
      </c>
      <c r="E3220" s="18"/>
      <c r="F3220" s="19" t="s">
        <v>9617</v>
      </c>
      <c r="G3220" s="16" t="s">
        <v>12</v>
      </c>
      <c r="H3220" s="16" t="s">
        <v>46</v>
      </c>
      <c r="I3220" s="18"/>
      <c r="J3220" s="18"/>
      <c r="K3220" s="18"/>
      <c r="L3220" s="18"/>
      <c r="M3220" s="18"/>
      <c r="N3220" s="18"/>
      <c r="O3220" s="18"/>
      <c r="P3220" s="18"/>
      <c r="Q3220" s="18"/>
      <c r="R3220" s="18"/>
      <c r="S3220" s="18"/>
      <c r="T3220" s="18"/>
      <c r="U3220" s="18"/>
      <c r="V3220" s="18"/>
      <c r="W3220" s="18"/>
      <c r="X3220" s="18"/>
      <c r="Y3220" s="18"/>
      <c r="Z3220" s="18"/>
    </row>
    <row r="3221">
      <c r="A3221" s="14">
        <v>45122.0</v>
      </c>
      <c r="B3221" s="15" t="s">
        <v>9618</v>
      </c>
      <c r="C3221" s="19" t="s">
        <v>9619</v>
      </c>
      <c r="D3221" s="19" t="s">
        <v>854</v>
      </c>
      <c r="E3221" s="18"/>
      <c r="F3221" s="19" t="s">
        <v>378</v>
      </c>
      <c r="G3221" s="16" t="s">
        <v>12</v>
      </c>
      <c r="H3221" s="19" t="s">
        <v>44</v>
      </c>
      <c r="I3221" s="18"/>
      <c r="J3221" s="18"/>
      <c r="K3221" s="18"/>
      <c r="L3221" s="18"/>
      <c r="M3221" s="18"/>
      <c r="N3221" s="18"/>
      <c r="O3221" s="18"/>
      <c r="P3221" s="18"/>
      <c r="Q3221" s="18"/>
      <c r="R3221" s="18"/>
      <c r="S3221" s="18"/>
      <c r="T3221" s="18"/>
      <c r="U3221" s="18"/>
      <c r="V3221" s="18"/>
      <c r="W3221" s="18"/>
      <c r="X3221" s="18"/>
      <c r="Y3221" s="18"/>
      <c r="Z3221" s="18"/>
    </row>
    <row r="3222">
      <c r="A3222" s="14">
        <v>45122.0</v>
      </c>
      <c r="B3222" s="15" t="s">
        <v>9618</v>
      </c>
      <c r="C3222" s="19" t="s">
        <v>9619</v>
      </c>
      <c r="D3222" s="19" t="s">
        <v>854</v>
      </c>
      <c r="E3222" s="19" t="s">
        <v>47</v>
      </c>
      <c r="F3222" s="19" t="s">
        <v>133</v>
      </c>
      <c r="G3222" s="16" t="s">
        <v>12</v>
      </c>
      <c r="H3222" s="18"/>
      <c r="I3222" s="18"/>
      <c r="J3222" s="18"/>
      <c r="K3222" s="18"/>
      <c r="L3222" s="18"/>
      <c r="M3222" s="18"/>
      <c r="N3222" s="18"/>
      <c r="O3222" s="18"/>
      <c r="P3222" s="18"/>
      <c r="Q3222" s="18"/>
      <c r="R3222" s="18"/>
      <c r="S3222" s="18"/>
      <c r="T3222" s="18"/>
      <c r="U3222" s="18"/>
      <c r="V3222" s="18"/>
      <c r="W3222" s="18"/>
      <c r="X3222" s="18"/>
      <c r="Y3222" s="18"/>
      <c r="Z3222" s="18"/>
    </row>
    <row r="3223">
      <c r="A3223" s="14">
        <v>45122.0</v>
      </c>
      <c r="B3223" s="15" t="s">
        <v>9620</v>
      </c>
      <c r="C3223" s="19" t="s">
        <v>9621</v>
      </c>
      <c r="D3223" s="19" t="s">
        <v>4395</v>
      </c>
      <c r="E3223" s="19" t="s">
        <v>47</v>
      </c>
      <c r="F3223" s="19" t="s">
        <v>67</v>
      </c>
      <c r="G3223" s="16" t="s">
        <v>12</v>
      </c>
      <c r="H3223" s="18"/>
      <c r="I3223" s="18"/>
      <c r="J3223" s="18"/>
      <c r="K3223" s="18"/>
      <c r="L3223" s="18"/>
      <c r="M3223" s="18"/>
      <c r="N3223" s="18"/>
      <c r="O3223" s="18"/>
      <c r="P3223" s="18"/>
      <c r="Q3223" s="18"/>
      <c r="R3223" s="18"/>
      <c r="S3223" s="18"/>
      <c r="T3223" s="18"/>
      <c r="U3223" s="18"/>
      <c r="V3223" s="18"/>
      <c r="W3223" s="18"/>
      <c r="X3223" s="18"/>
      <c r="Y3223" s="18"/>
      <c r="Z3223" s="18"/>
    </row>
    <row r="3224">
      <c r="A3224" s="14">
        <v>45122.0</v>
      </c>
      <c r="B3224" s="15" t="s">
        <v>9620</v>
      </c>
      <c r="C3224" s="19" t="s">
        <v>9621</v>
      </c>
      <c r="D3224" s="19" t="s">
        <v>4395</v>
      </c>
      <c r="E3224" s="19" t="s">
        <v>279</v>
      </c>
      <c r="F3224" s="19" t="s">
        <v>9622</v>
      </c>
      <c r="G3224" s="16" t="s">
        <v>12</v>
      </c>
      <c r="H3224" s="18"/>
      <c r="I3224" s="18"/>
      <c r="J3224" s="18"/>
      <c r="K3224" s="18"/>
      <c r="L3224" s="18"/>
      <c r="M3224" s="18"/>
      <c r="N3224" s="18"/>
      <c r="O3224" s="18"/>
      <c r="P3224" s="18"/>
      <c r="Q3224" s="18"/>
      <c r="R3224" s="18"/>
      <c r="S3224" s="18"/>
      <c r="T3224" s="18"/>
      <c r="U3224" s="18"/>
      <c r="V3224" s="18"/>
      <c r="W3224" s="18"/>
      <c r="X3224" s="18"/>
      <c r="Y3224" s="18"/>
      <c r="Z3224" s="18"/>
    </row>
    <row r="3225">
      <c r="A3225" s="14">
        <v>45124.0</v>
      </c>
      <c r="B3225" s="15" t="s">
        <v>9623</v>
      </c>
      <c r="C3225" s="19" t="s">
        <v>9624</v>
      </c>
      <c r="D3225" s="19" t="s">
        <v>1057</v>
      </c>
      <c r="E3225" s="18"/>
      <c r="F3225" s="19" t="s">
        <v>299</v>
      </c>
      <c r="G3225" s="16" t="s">
        <v>12</v>
      </c>
      <c r="H3225" s="19" t="s">
        <v>44</v>
      </c>
      <c r="I3225" s="18"/>
      <c r="J3225" s="18"/>
      <c r="K3225" s="18"/>
      <c r="L3225" s="18"/>
      <c r="M3225" s="18"/>
      <c r="N3225" s="18"/>
      <c r="O3225" s="18"/>
      <c r="P3225" s="18"/>
      <c r="Q3225" s="18"/>
      <c r="R3225" s="18"/>
      <c r="S3225" s="18"/>
      <c r="T3225" s="18"/>
      <c r="U3225" s="18"/>
      <c r="V3225" s="18"/>
      <c r="W3225" s="18"/>
      <c r="X3225" s="18"/>
      <c r="Y3225" s="18"/>
      <c r="Z3225" s="18"/>
    </row>
    <row r="3226">
      <c r="A3226" s="14">
        <v>45124.0</v>
      </c>
      <c r="B3226" s="15" t="s">
        <v>9623</v>
      </c>
      <c r="C3226" s="19" t="s">
        <v>9624</v>
      </c>
      <c r="D3226" s="19" t="s">
        <v>1055</v>
      </c>
      <c r="E3226" s="18"/>
      <c r="F3226" s="19" t="s">
        <v>299</v>
      </c>
      <c r="G3226" s="16" t="s">
        <v>12</v>
      </c>
      <c r="H3226" s="19" t="s">
        <v>44</v>
      </c>
      <c r="I3226" s="18"/>
      <c r="J3226" s="18"/>
      <c r="K3226" s="18"/>
      <c r="L3226" s="18"/>
      <c r="M3226" s="18"/>
      <c r="N3226" s="18"/>
      <c r="O3226" s="18"/>
      <c r="P3226" s="18"/>
      <c r="Q3226" s="18"/>
      <c r="R3226" s="18"/>
      <c r="S3226" s="18"/>
      <c r="T3226" s="18"/>
      <c r="U3226" s="18"/>
      <c r="V3226" s="18"/>
      <c r="W3226" s="18"/>
      <c r="X3226" s="18"/>
      <c r="Y3226" s="18"/>
      <c r="Z3226" s="18"/>
    </row>
    <row r="3227">
      <c r="A3227" s="14">
        <v>45124.0</v>
      </c>
      <c r="B3227" s="15" t="s">
        <v>9623</v>
      </c>
      <c r="C3227" s="19" t="s">
        <v>9624</v>
      </c>
      <c r="D3227" s="19" t="s">
        <v>751</v>
      </c>
      <c r="E3227" s="18"/>
      <c r="F3227" s="19" t="s">
        <v>34</v>
      </c>
      <c r="G3227" s="16" t="s">
        <v>84</v>
      </c>
      <c r="H3227" s="19" t="s">
        <v>44</v>
      </c>
      <c r="I3227" s="18"/>
      <c r="J3227" s="18"/>
      <c r="K3227" s="18"/>
      <c r="L3227" s="18"/>
      <c r="M3227" s="18"/>
      <c r="N3227" s="18"/>
      <c r="O3227" s="18"/>
      <c r="P3227" s="18"/>
      <c r="Q3227" s="18"/>
      <c r="R3227" s="18"/>
      <c r="S3227" s="18"/>
      <c r="T3227" s="18"/>
      <c r="U3227" s="18"/>
      <c r="V3227" s="18"/>
      <c r="W3227" s="18"/>
      <c r="X3227" s="18"/>
      <c r="Y3227" s="18"/>
      <c r="Z3227" s="18"/>
    </row>
    <row r="3228">
      <c r="A3228" s="14">
        <v>45124.0</v>
      </c>
      <c r="B3228" s="15" t="s">
        <v>9625</v>
      </c>
      <c r="C3228" s="19" t="s">
        <v>9626</v>
      </c>
      <c r="D3228" s="19" t="s">
        <v>4000</v>
      </c>
      <c r="E3228" s="19" t="s">
        <v>1780</v>
      </c>
      <c r="F3228" s="19" t="s">
        <v>9627</v>
      </c>
      <c r="G3228" s="16" t="s">
        <v>12</v>
      </c>
      <c r="H3228" s="29"/>
      <c r="I3228" s="18"/>
      <c r="J3228" s="18"/>
      <c r="K3228" s="18"/>
      <c r="L3228" s="18"/>
      <c r="M3228" s="18"/>
      <c r="N3228" s="18"/>
      <c r="O3228" s="18"/>
      <c r="P3228" s="18"/>
      <c r="Q3228" s="18"/>
      <c r="R3228" s="18"/>
      <c r="S3228" s="18"/>
      <c r="T3228" s="18"/>
      <c r="U3228" s="18"/>
      <c r="V3228" s="18"/>
      <c r="W3228" s="18"/>
      <c r="X3228" s="18"/>
      <c r="Y3228" s="18"/>
      <c r="Z3228" s="18"/>
    </row>
    <row r="3229">
      <c r="A3229" s="14">
        <v>45124.0</v>
      </c>
      <c r="B3229" s="15" t="s">
        <v>9625</v>
      </c>
      <c r="C3229" s="19" t="s">
        <v>9626</v>
      </c>
      <c r="D3229" s="19" t="s">
        <v>5215</v>
      </c>
      <c r="E3229" s="19" t="s">
        <v>46</v>
      </c>
      <c r="F3229" s="19" t="s">
        <v>4112</v>
      </c>
      <c r="G3229" s="16" t="s">
        <v>12</v>
      </c>
      <c r="H3229" s="18"/>
      <c r="I3229" s="18"/>
      <c r="J3229" s="18"/>
      <c r="K3229" s="18"/>
      <c r="L3229" s="18"/>
      <c r="M3229" s="18"/>
      <c r="N3229" s="18"/>
      <c r="O3229" s="18"/>
      <c r="P3229" s="18"/>
      <c r="Q3229" s="18"/>
      <c r="R3229" s="18"/>
      <c r="S3229" s="18"/>
      <c r="T3229" s="18"/>
      <c r="U3229" s="18"/>
      <c r="V3229" s="18"/>
      <c r="W3229" s="18"/>
      <c r="X3229" s="18"/>
      <c r="Y3229" s="18"/>
      <c r="Z3229" s="18"/>
    </row>
    <row r="3230">
      <c r="A3230" s="14">
        <v>45124.0</v>
      </c>
      <c r="B3230" s="15" t="s">
        <v>9628</v>
      </c>
      <c r="C3230" s="19" t="s">
        <v>9629</v>
      </c>
      <c r="D3230" s="19" t="s">
        <v>7769</v>
      </c>
      <c r="E3230" s="18"/>
      <c r="F3230" s="23" t="s">
        <v>571</v>
      </c>
      <c r="G3230" s="23" t="s">
        <v>17</v>
      </c>
      <c r="H3230" s="19" t="s">
        <v>44</v>
      </c>
      <c r="I3230" s="18"/>
      <c r="J3230" s="18"/>
      <c r="K3230" s="18"/>
      <c r="L3230" s="18"/>
      <c r="M3230" s="18"/>
      <c r="N3230" s="18"/>
      <c r="O3230" s="18"/>
      <c r="P3230" s="18"/>
      <c r="Q3230" s="18"/>
      <c r="R3230" s="18"/>
      <c r="S3230" s="18"/>
      <c r="T3230" s="18"/>
      <c r="U3230" s="18"/>
      <c r="V3230" s="18"/>
      <c r="W3230" s="18"/>
      <c r="X3230" s="18"/>
      <c r="Y3230" s="18"/>
      <c r="Z3230" s="18"/>
    </row>
    <row r="3231">
      <c r="A3231" s="14">
        <v>45124.0</v>
      </c>
      <c r="B3231" s="15" t="s">
        <v>9630</v>
      </c>
      <c r="C3231" s="19" t="s">
        <v>9631</v>
      </c>
      <c r="D3231" s="19" t="s">
        <v>4184</v>
      </c>
      <c r="E3231" s="19" t="s">
        <v>47</v>
      </c>
      <c r="F3231" s="19" t="s">
        <v>133</v>
      </c>
      <c r="G3231" s="16" t="s">
        <v>12</v>
      </c>
      <c r="H3231" s="18"/>
      <c r="I3231" s="18"/>
      <c r="J3231" s="18"/>
      <c r="K3231" s="18"/>
      <c r="L3231" s="18"/>
      <c r="M3231" s="18"/>
      <c r="N3231" s="18"/>
      <c r="O3231" s="18"/>
      <c r="P3231" s="18"/>
      <c r="Q3231" s="18"/>
      <c r="R3231" s="18"/>
      <c r="S3231" s="18"/>
      <c r="T3231" s="18"/>
      <c r="U3231" s="18"/>
      <c r="V3231" s="18"/>
      <c r="W3231" s="18"/>
      <c r="X3231" s="18"/>
      <c r="Y3231" s="18"/>
      <c r="Z3231" s="18"/>
    </row>
    <row r="3232">
      <c r="A3232" s="14">
        <v>45124.0</v>
      </c>
      <c r="B3232" s="15" t="s">
        <v>9630</v>
      </c>
      <c r="C3232" s="19" t="s">
        <v>9631</v>
      </c>
      <c r="D3232" s="19" t="s">
        <v>4184</v>
      </c>
      <c r="E3232" s="19" t="s">
        <v>3015</v>
      </c>
      <c r="F3232" s="19" t="s">
        <v>4517</v>
      </c>
      <c r="G3232" s="16" t="s">
        <v>12</v>
      </c>
      <c r="H3232" s="18"/>
      <c r="I3232" s="18"/>
      <c r="J3232" s="18"/>
      <c r="K3232" s="18"/>
      <c r="L3232" s="18"/>
      <c r="M3232" s="18"/>
      <c r="N3232" s="18"/>
      <c r="O3232" s="18"/>
      <c r="P3232" s="18"/>
      <c r="Q3232" s="18"/>
      <c r="R3232" s="18"/>
      <c r="S3232" s="18"/>
      <c r="T3232" s="18"/>
      <c r="U3232" s="18"/>
      <c r="V3232" s="18"/>
      <c r="W3232" s="18"/>
      <c r="X3232" s="18"/>
      <c r="Y3232" s="18"/>
      <c r="Z3232" s="18"/>
    </row>
    <row r="3233">
      <c r="A3233" s="14">
        <v>45124.0</v>
      </c>
      <c r="B3233" s="15" t="s">
        <v>9632</v>
      </c>
      <c r="C3233" s="19" t="s">
        <v>9633</v>
      </c>
      <c r="D3233" s="19" t="s">
        <v>7097</v>
      </c>
      <c r="E3233" s="19" t="s">
        <v>217</v>
      </c>
      <c r="F3233" s="19" t="s">
        <v>134</v>
      </c>
      <c r="G3233" s="16" t="s">
        <v>12</v>
      </c>
      <c r="H3233" s="18"/>
      <c r="I3233" s="18"/>
      <c r="J3233" s="18"/>
      <c r="K3233" s="18"/>
      <c r="L3233" s="18"/>
      <c r="M3233" s="18"/>
      <c r="N3233" s="18"/>
      <c r="O3233" s="18"/>
      <c r="P3233" s="18"/>
      <c r="Q3233" s="18"/>
      <c r="R3233" s="18"/>
      <c r="S3233" s="18"/>
      <c r="T3233" s="18"/>
      <c r="U3233" s="18"/>
      <c r="V3233" s="18"/>
      <c r="W3233" s="18"/>
      <c r="X3233" s="18"/>
      <c r="Y3233" s="18"/>
      <c r="Z3233" s="18"/>
    </row>
    <row r="3234">
      <c r="A3234" s="14">
        <v>45124.0</v>
      </c>
      <c r="B3234" s="15" t="s">
        <v>9632</v>
      </c>
      <c r="C3234" s="19" t="s">
        <v>9633</v>
      </c>
      <c r="D3234" s="19" t="s">
        <v>7097</v>
      </c>
      <c r="E3234" s="19" t="s">
        <v>1766</v>
      </c>
      <c r="F3234" s="19" t="s">
        <v>83</v>
      </c>
      <c r="G3234" s="16" t="s">
        <v>84</v>
      </c>
      <c r="H3234" s="18"/>
      <c r="I3234" s="18"/>
      <c r="J3234" s="18"/>
      <c r="K3234" s="18"/>
      <c r="L3234" s="18"/>
      <c r="M3234" s="18"/>
      <c r="N3234" s="18"/>
      <c r="O3234" s="18"/>
      <c r="P3234" s="18"/>
      <c r="Q3234" s="18"/>
      <c r="R3234" s="18"/>
      <c r="S3234" s="18"/>
      <c r="T3234" s="18"/>
      <c r="U3234" s="18"/>
      <c r="V3234" s="18"/>
      <c r="W3234" s="18"/>
      <c r="X3234" s="18"/>
      <c r="Y3234" s="18"/>
      <c r="Z3234" s="18"/>
    </row>
    <row r="3235">
      <c r="A3235" s="14">
        <v>45124.0</v>
      </c>
      <c r="B3235" s="15" t="s">
        <v>9634</v>
      </c>
      <c r="C3235" s="19" t="s">
        <v>9635</v>
      </c>
      <c r="D3235" s="19" t="s">
        <v>5753</v>
      </c>
      <c r="E3235" s="19" t="s">
        <v>46</v>
      </c>
      <c r="F3235" s="19" t="s">
        <v>133</v>
      </c>
      <c r="G3235" s="16" t="s">
        <v>12</v>
      </c>
      <c r="H3235" s="18"/>
      <c r="I3235" s="18"/>
      <c r="J3235" s="18"/>
      <c r="K3235" s="18"/>
      <c r="L3235" s="18"/>
      <c r="M3235" s="18"/>
      <c r="N3235" s="18"/>
      <c r="O3235" s="18"/>
      <c r="P3235" s="18"/>
      <c r="Q3235" s="18"/>
      <c r="R3235" s="18"/>
      <c r="S3235" s="18"/>
      <c r="T3235" s="18"/>
      <c r="U3235" s="18"/>
      <c r="V3235" s="18"/>
      <c r="W3235" s="18"/>
      <c r="X3235" s="18"/>
      <c r="Y3235" s="18"/>
      <c r="Z3235" s="18"/>
    </row>
    <row r="3236">
      <c r="A3236" s="14">
        <v>45124.0</v>
      </c>
      <c r="B3236" s="15" t="s">
        <v>9636</v>
      </c>
      <c r="C3236" s="19" t="s">
        <v>9637</v>
      </c>
      <c r="D3236" s="19" t="s">
        <v>856</v>
      </c>
      <c r="E3236" s="19" t="s">
        <v>47</v>
      </c>
      <c r="F3236" s="19" t="s">
        <v>9638</v>
      </c>
      <c r="G3236" s="16" t="s">
        <v>12</v>
      </c>
      <c r="H3236" s="18"/>
      <c r="I3236" s="18"/>
      <c r="J3236" s="18"/>
      <c r="K3236" s="18"/>
      <c r="L3236" s="18"/>
      <c r="M3236" s="18"/>
      <c r="N3236" s="18"/>
      <c r="O3236" s="18"/>
      <c r="P3236" s="18"/>
      <c r="Q3236" s="18"/>
      <c r="R3236" s="18"/>
      <c r="S3236" s="18"/>
      <c r="T3236" s="18"/>
      <c r="U3236" s="18"/>
      <c r="V3236" s="18"/>
      <c r="W3236" s="18"/>
      <c r="X3236" s="18"/>
      <c r="Y3236" s="18"/>
      <c r="Z3236" s="18"/>
    </row>
    <row r="3237">
      <c r="A3237" s="14">
        <v>45124.0</v>
      </c>
      <c r="B3237" s="15" t="s">
        <v>9636</v>
      </c>
      <c r="C3237" s="19" t="s">
        <v>9637</v>
      </c>
      <c r="D3237" s="19" t="s">
        <v>856</v>
      </c>
      <c r="E3237" s="18" t="s">
        <v>9639</v>
      </c>
      <c r="F3237" s="19" t="s">
        <v>498</v>
      </c>
      <c r="G3237" s="16" t="s">
        <v>12</v>
      </c>
      <c r="H3237" s="29"/>
      <c r="I3237" s="18"/>
      <c r="J3237" s="18"/>
      <c r="K3237" s="18"/>
      <c r="L3237" s="18"/>
      <c r="M3237" s="18"/>
      <c r="N3237" s="18"/>
      <c r="O3237" s="18"/>
      <c r="P3237" s="18"/>
      <c r="Q3237" s="18"/>
      <c r="R3237" s="18"/>
      <c r="S3237" s="18"/>
      <c r="T3237" s="18"/>
      <c r="U3237" s="18"/>
      <c r="V3237" s="18"/>
      <c r="W3237" s="18"/>
      <c r="X3237" s="18"/>
      <c r="Y3237" s="18"/>
      <c r="Z3237" s="18"/>
    </row>
    <row r="3238">
      <c r="A3238" s="14">
        <v>45124.0</v>
      </c>
      <c r="B3238" s="15" t="s">
        <v>9640</v>
      </c>
      <c r="C3238" s="19" t="s">
        <v>9641</v>
      </c>
      <c r="D3238" s="19" t="s">
        <v>4210</v>
      </c>
      <c r="E3238" s="19" t="s">
        <v>47</v>
      </c>
      <c r="F3238" s="19" t="s">
        <v>9642</v>
      </c>
      <c r="G3238" s="16" t="s">
        <v>84</v>
      </c>
      <c r="H3238" s="18"/>
      <c r="I3238" s="18"/>
      <c r="J3238" s="18"/>
      <c r="K3238" s="18"/>
      <c r="L3238" s="18"/>
      <c r="M3238" s="18"/>
      <c r="N3238" s="18"/>
      <c r="O3238" s="18"/>
      <c r="P3238" s="18"/>
      <c r="Q3238" s="18"/>
      <c r="R3238" s="18"/>
      <c r="S3238" s="18"/>
      <c r="T3238" s="18"/>
      <c r="U3238" s="18"/>
      <c r="V3238" s="18"/>
      <c r="W3238" s="18"/>
      <c r="X3238" s="18"/>
      <c r="Y3238" s="18"/>
      <c r="Z3238" s="18"/>
    </row>
    <row r="3239">
      <c r="A3239" s="14">
        <v>45124.0</v>
      </c>
      <c r="B3239" s="15" t="s">
        <v>9643</v>
      </c>
      <c r="C3239" s="19" t="s">
        <v>9644</v>
      </c>
      <c r="D3239" s="19" t="s">
        <v>1057</v>
      </c>
      <c r="E3239" s="18"/>
      <c r="F3239" s="19" t="s">
        <v>299</v>
      </c>
      <c r="G3239" s="16" t="s">
        <v>12</v>
      </c>
      <c r="H3239" s="19" t="s">
        <v>44</v>
      </c>
      <c r="I3239" s="18"/>
      <c r="J3239" s="18"/>
      <c r="K3239" s="18"/>
      <c r="L3239" s="18"/>
      <c r="M3239" s="18"/>
      <c r="N3239" s="18"/>
      <c r="O3239" s="18"/>
      <c r="P3239" s="18"/>
      <c r="Q3239" s="18"/>
      <c r="R3239" s="18"/>
      <c r="S3239" s="18"/>
      <c r="T3239" s="18"/>
      <c r="U3239" s="18"/>
      <c r="V3239" s="18"/>
      <c r="W3239" s="18"/>
      <c r="X3239" s="18"/>
      <c r="Y3239" s="18"/>
      <c r="Z3239" s="18"/>
    </row>
    <row r="3240">
      <c r="A3240" s="14">
        <v>45124.0</v>
      </c>
      <c r="B3240" s="15" t="s">
        <v>9643</v>
      </c>
      <c r="C3240" s="19" t="s">
        <v>9644</v>
      </c>
      <c r="D3240" s="19" t="s">
        <v>1055</v>
      </c>
      <c r="E3240" s="18"/>
      <c r="F3240" s="19" t="s">
        <v>299</v>
      </c>
      <c r="G3240" s="16" t="s">
        <v>12</v>
      </c>
      <c r="H3240" s="19" t="s">
        <v>44</v>
      </c>
      <c r="I3240" s="18"/>
      <c r="J3240" s="18"/>
      <c r="K3240" s="18"/>
      <c r="L3240" s="18"/>
      <c r="M3240" s="18"/>
      <c r="N3240" s="18"/>
      <c r="O3240" s="18"/>
      <c r="P3240" s="18"/>
      <c r="Q3240" s="18"/>
      <c r="R3240" s="18"/>
      <c r="S3240" s="18"/>
      <c r="T3240" s="18"/>
      <c r="U3240" s="18"/>
      <c r="V3240" s="18"/>
      <c r="W3240" s="18"/>
      <c r="X3240" s="18"/>
      <c r="Y3240" s="18"/>
      <c r="Z3240" s="18"/>
    </row>
    <row r="3241">
      <c r="A3241" s="14">
        <v>45124.0</v>
      </c>
      <c r="B3241" s="15" t="s">
        <v>9643</v>
      </c>
      <c r="C3241" s="19" t="s">
        <v>9644</v>
      </c>
      <c r="D3241" s="19" t="s">
        <v>4762</v>
      </c>
      <c r="E3241" s="18"/>
      <c r="F3241" s="19" t="s">
        <v>299</v>
      </c>
      <c r="G3241" s="16" t="s">
        <v>12</v>
      </c>
      <c r="H3241" s="19" t="s">
        <v>44</v>
      </c>
      <c r="I3241" s="18"/>
      <c r="J3241" s="18"/>
      <c r="K3241" s="18"/>
      <c r="L3241" s="18"/>
      <c r="M3241" s="18"/>
      <c r="N3241" s="18"/>
      <c r="O3241" s="18"/>
      <c r="P3241" s="18"/>
      <c r="Q3241" s="18"/>
      <c r="R3241" s="18"/>
      <c r="S3241" s="18"/>
      <c r="T3241" s="18"/>
      <c r="U3241" s="18"/>
      <c r="V3241" s="18"/>
      <c r="W3241" s="18"/>
      <c r="X3241" s="18"/>
      <c r="Y3241" s="18"/>
      <c r="Z3241" s="18"/>
    </row>
    <row r="3242">
      <c r="A3242" s="14">
        <v>45124.0</v>
      </c>
      <c r="B3242" s="15" t="s">
        <v>9645</v>
      </c>
      <c r="C3242" s="19" t="s">
        <v>9646</v>
      </c>
      <c r="D3242" s="19" t="s">
        <v>4061</v>
      </c>
      <c r="E3242" s="19" t="s">
        <v>338</v>
      </c>
      <c r="F3242" s="19" t="s">
        <v>164</v>
      </c>
      <c r="G3242" s="16" t="s">
        <v>12</v>
      </c>
      <c r="H3242" s="18"/>
      <c r="I3242" s="18"/>
      <c r="J3242" s="18"/>
      <c r="K3242" s="18"/>
      <c r="L3242" s="18"/>
      <c r="M3242" s="18"/>
      <c r="N3242" s="18"/>
      <c r="O3242" s="18"/>
      <c r="P3242" s="18"/>
      <c r="Q3242" s="18"/>
      <c r="R3242" s="18"/>
      <c r="S3242" s="18"/>
      <c r="T3242" s="18"/>
      <c r="U3242" s="18"/>
      <c r="V3242" s="18"/>
      <c r="W3242" s="18"/>
      <c r="X3242" s="18"/>
      <c r="Y3242" s="18"/>
      <c r="Z3242" s="18"/>
    </row>
    <row r="3243">
      <c r="A3243" s="14">
        <v>45124.0</v>
      </c>
      <c r="B3243" s="15" t="s">
        <v>9647</v>
      </c>
      <c r="C3243" s="19" t="s">
        <v>9648</v>
      </c>
      <c r="D3243" s="19" t="s">
        <v>1056</v>
      </c>
      <c r="E3243" s="19" t="s">
        <v>2481</v>
      </c>
      <c r="F3243" s="19" t="s">
        <v>443</v>
      </c>
      <c r="G3243" s="16" t="s">
        <v>12</v>
      </c>
      <c r="H3243" s="18"/>
      <c r="I3243" s="18"/>
      <c r="J3243" s="18"/>
      <c r="K3243" s="18"/>
      <c r="L3243" s="18"/>
      <c r="M3243" s="18"/>
      <c r="N3243" s="18"/>
      <c r="O3243" s="18"/>
      <c r="P3243" s="18"/>
      <c r="Q3243" s="18"/>
      <c r="R3243" s="18"/>
      <c r="S3243" s="18"/>
      <c r="T3243" s="18"/>
      <c r="U3243" s="18"/>
      <c r="V3243" s="18"/>
      <c r="W3243" s="18"/>
      <c r="X3243" s="18"/>
      <c r="Y3243" s="18"/>
      <c r="Z3243" s="18"/>
    </row>
    <row r="3244">
      <c r="A3244" s="14">
        <v>45124.0</v>
      </c>
      <c r="B3244" s="15" t="s">
        <v>9647</v>
      </c>
      <c r="C3244" s="19" t="s">
        <v>9648</v>
      </c>
      <c r="D3244" s="19" t="s">
        <v>1056</v>
      </c>
      <c r="E3244" s="19" t="s">
        <v>7450</v>
      </c>
      <c r="F3244" s="19" t="s">
        <v>9649</v>
      </c>
      <c r="G3244" s="16" t="s">
        <v>12</v>
      </c>
      <c r="H3244" s="18"/>
      <c r="I3244" s="18"/>
      <c r="J3244" s="18"/>
      <c r="K3244" s="18"/>
      <c r="L3244" s="18"/>
      <c r="M3244" s="18"/>
      <c r="N3244" s="18"/>
      <c r="O3244" s="18"/>
      <c r="P3244" s="18"/>
      <c r="Q3244" s="18"/>
      <c r="R3244" s="18"/>
      <c r="S3244" s="18"/>
      <c r="T3244" s="18"/>
      <c r="U3244" s="18"/>
      <c r="V3244" s="18"/>
      <c r="W3244" s="18"/>
      <c r="X3244" s="18"/>
      <c r="Y3244" s="18"/>
      <c r="Z3244" s="18"/>
    </row>
    <row r="3245">
      <c r="A3245" s="14">
        <v>45124.0</v>
      </c>
      <c r="B3245" s="15" t="s">
        <v>9650</v>
      </c>
      <c r="C3245" s="19" t="s">
        <v>9651</v>
      </c>
      <c r="D3245" s="19" t="s">
        <v>1614</v>
      </c>
      <c r="E3245" s="19" t="s">
        <v>47</v>
      </c>
      <c r="F3245" s="19" t="s">
        <v>1118</v>
      </c>
      <c r="G3245" s="16" t="s">
        <v>84</v>
      </c>
      <c r="H3245" s="18"/>
      <c r="I3245" s="18"/>
      <c r="J3245" s="18"/>
      <c r="K3245" s="18"/>
      <c r="L3245" s="18"/>
      <c r="M3245" s="18"/>
      <c r="N3245" s="18"/>
      <c r="O3245" s="18"/>
      <c r="P3245" s="18"/>
      <c r="Q3245" s="18"/>
      <c r="R3245" s="18"/>
      <c r="S3245" s="18"/>
      <c r="T3245" s="18"/>
      <c r="U3245" s="18"/>
      <c r="V3245" s="18"/>
      <c r="W3245" s="18"/>
      <c r="X3245" s="18"/>
      <c r="Y3245" s="18"/>
      <c r="Z3245" s="18"/>
    </row>
    <row r="3246">
      <c r="A3246" s="14">
        <v>45124.0</v>
      </c>
      <c r="B3246" s="15" t="s">
        <v>9652</v>
      </c>
      <c r="C3246" s="19" t="s">
        <v>9653</v>
      </c>
      <c r="D3246" s="19" t="s">
        <v>4920</v>
      </c>
      <c r="E3246" s="19" t="s">
        <v>9654</v>
      </c>
      <c r="F3246" s="19" t="s">
        <v>4934</v>
      </c>
      <c r="G3246" s="16" t="s">
        <v>84</v>
      </c>
      <c r="H3246" s="18"/>
      <c r="I3246" s="18"/>
      <c r="J3246" s="18"/>
      <c r="K3246" s="18"/>
      <c r="L3246" s="18"/>
      <c r="M3246" s="18"/>
      <c r="N3246" s="18"/>
      <c r="O3246" s="18"/>
      <c r="P3246" s="18"/>
      <c r="Q3246" s="18"/>
      <c r="R3246" s="18"/>
      <c r="S3246" s="18"/>
      <c r="T3246" s="18"/>
      <c r="U3246" s="18"/>
      <c r="V3246" s="18"/>
      <c r="W3246" s="18"/>
      <c r="X3246" s="18"/>
      <c r="Y3246" s="18"/>
      <c r="Z3246" s="18"/>
    </row>
    <row r="3247">
      <c r="A3247" s="14">
        <v>45124.0</v>
      </c>
      <c r="B3247" s="15" t="s">
        <v>9655</v>
      </c>
      <c r="C3247" s="19" t="s">
        <v>9656</v>
      </c>
      <c r="D3247" s="19" t="s">
        <v>4546</v>
      </c>
      <c r="E3247" s="19" t="s">
        <v>9657</v>
      </c>
      <c r="F3247" s="19" t="s">
        <v>9658</v>
      </c>
      <c r="G3247" s="16" t="s">
        <v>12</v>
      </c>
      <c r="H3247" s="18"/>
      <c r="I3247" s="18"/>
      <c r="J3247" s="18"/>
      <c r="K3247" s="18"/>
      <c r="L3247" s="18"/>
      <c r="M3247" s="18"/>
      <c r="N3247" s="18"/>
      <c r="O3247" s="18"/>
      <c r="P3247" s="18"/>
      <c r="Q3247" s="18"/>
      <c r="R3247" s="18"/>
      <c r="S3247" s="18"/>
      <c r="T3247" s="18"/>
      <c r="U3247" s="18"/>
      <c r="V3247" s="18"/>
      <c r="W3247" s="18"/>
      <c r="X3247" s="18"/>
      <c r="Y3247" s="18"/>
      <c r="Z3247" s="18"/>
    </row>
    <row r="3248">
      <c r="A3248" s="14">
        <v>45124.0</v>
      </c>
      <c r="B3248" s="15" t="s">
        <v>9659</v>
      </c>
      <c r="C3248" s="19" t="s">
        <v>9660</v>
      </c>
      <c r="D3248" s="19" t="s">
        <v>4470</v>
      </c>
      <c r="E3248" s="19" t="s">
        <v>4032</v>
      </c>
      <c r="F3248" s="19" t="s">
        <v>164</v>
      </c>
      <c r="G3248" s="16" t="s">
        <v>12</v>
      </c>
      <c r="H3248" s="18"/>
      <c r="I3248" s="18"/>
      <c r="J3248" s="18"/>
      <c r="K3248" s="18"/>
      <c r="L3248" s="18"/>
      <c r="M3248" s="18"/>
      <c r="N3248" s="18"/>
      <c r="O3248" s="18"/>
      <c r="P3248" s="18"/>
      <c r="Q3248" s="18"/>
      <c r="R3248" s="18"/>
      <c r="S3248" s="18"/>
      <c r="T3248" s="18"/>
      <c r="U3248" s="18"/>
      <c r="V3248" s="18"/>
      <c r="W3248" s="18"/>
      <c r="X3248" s="18"/>
      <c r="Y3248" s="18"/>
      <c r="Z3248" s="18"/>
    </row>
    <row r="3249">
      <c r="A3249" s="14">
        <v>45124.0</v>
      </c>
      <c r="B3249" s="15" t="s">
        <v>9661</v>
      </c>
      <c r="C3249" s="19" t="s">
        <v>9662</v>
      </c>
      <c r="D3249" s="19" t="s">
        <v>4875</v>
      </c>
      <c r="E3249" s="19" t="s">
        <v>47</v>
      </c>
      <c r="F3249" s="19" t="s">
        <v>9663</v>
      </c>
      <c r="G3249" s="16" t="s">
        <v>12</v>
      </c>
      <c r="H3249" s="18"/>
      <c r="I3249" s="18"/>
      <c r="J3249" s="18"/>
      <c r="K3249" s="18"/>
      <c r="L3249" s="18"/>
      <c r="M3249" s="18"/>
      <c r="N3249" s="18"/>
      <c r="O3249" s="18"/>
      <c r="P3249" s="18"/>
      <c r="Q3249" s="18"/>
      <c r="R3249" s="18"/>
      <c r="S3249" s="18"/>
      <c r="T3249" s="18"/>
      <c r="U3249" s="18"/>
      <c r="V3249" s="18"/>
      <c r="W3249" s="18"/>
      <c r="X3249" s="18"/>
      <c r="Y3249" s="18"/>
      <c r="Z3249" s="18"/>
    </row>
    <row r="3250">
      <c r="A3250" s="14">
        <v>45124.0</v>
      </c>
      <c r="B3250" s="15" t="s">
        <v>9664</v>
      </c>
      <c r="C3250" s="19" t="s">
        <v>9665</v>
      </c>
      <c r="D3250" s="19" t="s">
        <v>4535</v>
      </c>
      <c r="E3250" s="18"/>
      <c r="F3250" s="19" t="s">
        <v>9666</v>
      </c>
      <c r="G3250" s="16" t="s">
        <v>84</v>
      </c>
      <c r="H3250" s="19" t="s">
        <v>44</v>
      </c>
      <c r="I3250" s="18"/>
      <c r="J3250" s="18"/>
      <c r="K3250" s="18"/>
      <c r="L3250" s="18"/>
      <c r="M3250" s="18"/>
      <c r="N3250" s="18"/>
      <c r="O3250" s="18"/>
      <c r="P3250" s="18"/>
      <c r="Q3250" s="18"/>
      <c r="R3250" s="18"/>
      <c r="S3250" s="18"/>
      <c r="T3250" s="18"/>
      <c r="U3250" s="18"/>
      <c r="V3250" s="18"/>
      <c r="W3250" s="18"/>
      <c r="X3250" s="18"/>
      <c r="Y3250" s="18"/>
      <c r="Z3250" s="18"/>
    </row>
    <row r="3251">
      <c r="A3251" s="14">
        <v>45124.0</v>
      </c>
      <c r="B3251" s="15" t="s">
        <v>9664</v>
      </c>
      <c r="C3251" s="19" t="s">
        <v>9665</v>
      </c>
      <c r="D3251" s="19" t="s">
        <v>4535</v>
      </c>
      <c r="E3251" s="19" t="s">
        <v>135</v>
      </c>
      <c r="F3251" s="19" t="s">
        <v>9667</v>
      </c>
      <c r="G3251" s="16" t="s">
        <v>12</v>
      </c>
      <c r="H3251" s="18"/>
      <c r="I3251" s="18"/>
      <c r="J3251" s="18"/>
      <c r="K3251" s="18"/>
      <c r="L3251" s="18"/>
      <c r="M3251" s="18"/>
      <c r="N3251" s="18"/>
      <c r="O3251" s="18"/>
      <c r="P3251" s="18"/>
      <c r="Q3251" s="18"/>
      <c r="R3251" s="18"/>
      <c r="S3251" s="18"/>
      <c r="T3251" s="18"/>
      <c r="U3251" s="18"/>
      <c r="V3251" s="18"/>
      <c r="W3251" s="18"/>
      <c r="X3251" s="18"/>
      <c r="Y3251" s="18"/>
      <c r="Z3251" s="18"/>
    </row>
    <row r="3252">
      <c r="A3252" s="14">
        <v>45124.0</v>
      </c>
      <c r="B3252" s="15" t="s">
        <v>9668</v>
      </c>
      <c r="C3252" s="19" t="s">
        <v>9669</v>
      </c>
      <c r="D3252" s="19" t="s">
        <v>6634</v>
      </c>
      <c r="E3252" s="19" t="s">
        <v>426</v>
      </c>
      <c r="F3252" s="19" t="s">
        <v>5021</v>
      </c>
      <c r="G3252" s="16" t="s">
        <v>12</v>
      </c>
      <c r="H3252" s="18"/>
      <c r="I3252" s="18"/>
      <c r="J3252" s="18"/>
      <c r="K3252" s="18"/>
      <c r="L3252" s="18"/>
      <c r="M3252" s="18"/>
      <c r="N3252" s="18"/>
      <c r="O3252" s="18"/>
      <c r="P3252" s="18"/>
      <c r="Q3252" s="18"/>
      <c r="R3252" s="18"/>
      <c r="S3252" s="18"/>
      <c r="T3252" s="18"/>
      <c r="U3252" s="18"/>
      <c r="V3252" s="18"/>
      <c r="W3252" s="18"/>
      <c r="X3252" s="18"/>
      <c r="Y3252" s="18"/>
      <c r="Z3252" s="18"/>
    </row>
    <row r="3253">
      <c r="A3253" s="14">
        <v>45124.0</v>
      </c>
      <c r="B3253" s="15" t="s">
        <v>9668</v>
      </c>
      <c r="C3253" s="19" t="s">
        <v>9669</v>
      </c>
      <c r="D3253" s="19" t="s">
        <v>6634</v>
      </c>
      <c r="E3253" s="19" t="s">
        <v>498</v>
      </c>
      <c r="F3253" s="19" t="s">
        <v>171</v>
      </c>
      <c r="G3253" s="16" t="s">
        <v>12</v>
      </c>
      <c r="H3253" s="18"/>
      <c r="I3253" s="18"/>
      <c r="J3253" s="18"/>
      <c r="K3253" s="18"/>
      <c r="L3253" s="18"/>
      <c r="M3253" s="18"/>
      <c r="N3253" s="18"/>
      <c r="O3253" s="18"/>
      <c r="P3253" s="18"/>
      <c r="Q3253" s="18"/>
      <c r="R3253" s="18"/>
      <c r="S3253" s="18"/>
      <c r="T3253" s="18"/>
      <c r="U3253" s="18"/>
      <c r="V3253" s="18"/>
      <c r="W3253" s="18"/>
      <c r="X3253" s="18"/>
      <c r="Y3253" s="18"/>
      <c r="Z3253" s="18"/>
    </row>
    <row r="3254">
      <c r="A3254" s="14">
        <v>45124.0</v>
      </c>
      <c r="B3254" s="15" t="s">
        <v>9670</v>
      </c>
      <c r="C3254" s="19" t="s">
        <v>9671</v>
      </c>
      <c r="D3254" s="19" t="s">
        <v>4993</v>
      </c>
      <c r="E3254" s="19" t="s">
        <v>85</v>
      </c>
      <c r="F3254" s="19" t="s">
        <v>67</v>
      </c>
      <c r="G3254" s="16" t="s">
        <v>12</v>
      </c>
      <c r="H3254" s="18"/>
      <c r="I3254" s="18"/>
      <c r="J3254" s="18"/>
      <c r="K3254" s="18"/>
      <c r="L3254" s="18"/>
      <c r="M3254" s="18"/>
      <c r="N3254" s="18"/>
      <c r="O3254" s="18"/>
      <c r="P3254" s="18"/>
      <c r="Q3254" s="18"/>
      <c r="R3254" s="18"/>
      <c r="S3254" s="18"/>
      <c r="T3254" s="18"/>
      <c r="U3254" s="18"/>
      <c r="V3254" s="18"/>
      <c r="W3254" s="18"/>
      <c r="X3254" s="18"/>
      <c r="Y3254" s="18"/>
      <c r="Z3254" s="18"/>
    </row>
    <row r="3255">
      <c r="A3255" s="14">
        <v>45125.0</v>
      </c>
      <c r="B3255" s="15" t="s">
        <v>9672</v>
      </c>
      <c r="C3255" s="19" t="s">
        <v>9673</v>
      </c>
      <c r="D3255" s="19" t="s">
        <v>1054</v>
      </c>
      <c r="E3255" s="18"/>
      <c r="F3255" s="19" t="s">
        <v>299</v>
      </c>
      <c r="G3255" s="16" t="s">
        <v>12</v>
      </c>
      <c r="H3255" s="19" t="s">
        <v>44</v>
      </c>
      <c r="I3255" s="18"/>
      <c r="J3255" s="18"/>
      <c r="K3255" s="18"/>
      <c r="L3255" s="18"/>
      <c r="M3255" s="18"/>
      <c r="N3255" s="18"/>
      <c r="O3255" s="18"/>
      <c r="P3255" s="18"/>
      <c r="Q3255" s="18"/>
      <c r="R3255" s="18"/>
      <c r="S3255" s="18"/>
      <c r="T3255" s="18"/>
      <c r="U3255" s="18"/>
      <c r="V3255" s="18"/>
      <c r="W3255" s="18"/>
      <c r="X3255" s="18"/>
      <c r="Y3255" s="18"/>
      <c r="Z3255" s="18"/>
    </row>
    <row r="3256">
      <c r="A3256" s="14">
        <v>45125.0</v>
      </c>
      <c r="B3256" s="15" t="s">
        <v>9672</v>
      </c>
      <c r="C3256" s="19" t="s">
        <v>9673</v>
      </c>
      <c r="D3256" s="19" t="s">
        <v>1055</v>
      </c>
      <c r="E3256" s="18"/>
      <c r="F3256" s="19" t="s">
        <v>299</v>
      </c>
      <c r="G3256" s="16" t="s">
        <v>12</v>
      </c>
      <c r="H3256" s="19" t="s">
        <v>44</v>
      </c>
      <c r="I3256" s="18"/>
      <c r="J3256" s="18"/>
      <c r="K3256" s="18"/>
      <c r="L3256" s="18"/>
      <c r="M3256" s="18"/>
      <c r="N3256" s="18"/>
      <c r="O3256" s="18"/>
      <c r="P3256" s="18"/>
      <c r="Q3256" s="18"/>
      <c r="R3256" s="18"/>
      <c r="S3256" s="18"/>
      <c r="T3256" s="18"/>
      <c r="U3256" s="18"/>
      <c r="V3256" s="18"/>
      <c r="W3256" s="18"/>
      <c r="X3256" s="18"/>
      <c r="Y3256" s="18"/>
      <c r="Z3256" s="18"/>
    </row>
    <row r="3257">
      <c r="A3257" s="14">
        <v>45125.0</v>
      </c>
      <c r="B3257" s="15" t="s">
        <v>9672</v>
      </c>
      <c r="C3257" s="19" t="s">
        <v>9673</v>
      </c>
      <c r="D3257" s="19" t="s">
        <v>4095</v>
      </c>
      <c r="E3257" s="18"/>
      <c r="F3257" s="19" t="s">
        <v>299</v>
      </c>
      <c r="G3257" s="16" t="s">
        <v>12</v>
      </c>
      <c r="H3257" s="19" t="s">
        <v>44</v>
      </c>
      <c r="I3257" s="18"/>
      <c r="J3257" s="18"/>
      <c r="K3257" s="18"/>
      <c r="L3257" s="18"/>
      <c r="M3257" s="18"/>
      <c r="N3257" s="18"/>
      <c r="O3257" s="18"/>
      <c r="P3257" s="18"/>
      <c r="Q3257" s="18"/>
      <c r="R3257" s="18"/>
      <c r="S3257" s="18"/>
      <c r="T3257" s="18"/>
      <c r="U3257" s="18"/>
      <c r="V3257" s="18"/>
      <c r="W3257" s="18"/>
      <c r="X3257" s="18"/>
      <c r="Y3257" s="18"/>
      <c r="Z3257" s="18"/>
    </row>
    <row r="3258">
      <c r="A3258" s="14">
        <v>45125.0</v>
      </c>
      <c r="B3258" s="15" t="s">
        <v>9674</v>
      </c>
      <c r="C3258" s="19" t="s">
        <v>9675</v>
      </c>
      <c r="D3258" s="19" t="s">
        <v>6776</v>
      </c>
      <c r="E3258" s="19" t="s">
        <v>338</v>
      </c>
      <c r="F3258" s="19" t="s">
        <v>133</v>
      </c>
      <c r="G3258" s="16" t="s">
        <v>12</v>
      </c>
      <c r="H3258" s="18"/>
      <c r="I3258" s="18"/>
      <c r="J3258" s="18"/>
      <c r="K3258" s="18"/>
      <c r="L3258" s="18"/>
      <c r="M3258" s="18"/>
      <c r="N3258" s="18"/>
      <c r="O3258" s="18"/>
      <c r="P3258" s="18"/>
      <c r="Q3258" s="18"/>
      <c r="R3258" s="18"/>
      <c r="S3258" s="18"/>
      <c r="T3258" s="18"/>
      <c r="U3258" s="18"/>
      <c r="V3258" s="18"/>
      <c r="W3258" s="18"/>
      <c r="X3258" s="18"/>
      <c r="Y3258" s="18"/>
      <c r="Z3258" s="18"/>
    </row>
    <row r="3259">
      <c r="A3259" s="14">
        <v>45125.0</v>
      </c>
      <c r="B3259" s="15" t="s">
        <v>9676</v>
      </c>
      <c r="C3259" s="19" t="s">
        <v>9677</v>
      </c>
      <c r="D3259" s="19" t="s">
        <v>3276</v>
      </c>
      <c r="E3259" s="19" t="s">
        <v>279</v>
      </c>
      <c r="F3259" s="19" t="s">
        <v>299</v>
      </c>
      <c r="G3259" s="16" t="s">
        <v>12</v>
      </c>
      <c r="H3259" s="18"/>
      <c r="I3259" s="18"/>
      <c r="J3259" s="18"/>
      <c r="K3259" s="18"/>
      <c r="L3259" s="18"/>
      <c r="M3259" s="18"/>
      <c r="N3259" s="18"/>
      <c r="O3259" s="18"/>
      <c r="P3259" s="18"/>
      <c r="Q3259" s="18"/>
      <c r="R3259" s="18"/>
      <c r="S3259" s="18"/>
      <c r="T3259" s="18"/>
      <c r="U3259" s="18"/>
      <c r="V3259" s="18"/>
      <c r="W3259" s="18"/>
      <c r="X3259" s="18"/>
      <c r="Y3259" s="18"/>
      <c r="Z3259" s="18"/>
    </row>
    <row r="3260">
      <c r="A3260" s="14">
        <v>45125.0</v>
      </c>
      <c r="B3260" s="15" t="s">
        <v>9678</v>
      </c>
      <c r="C3260" s="19" t="s">
        <v>9679</v>
      </c>
      <c r="D3260" s="19" t="s">
        <v>9680</v>
      </c>
      <c r="E3260" s="19" t="s">
        <v>47</v>
      </c>
      <c r="F3260" s="19" t="s">
        <v>9681</v>
      </c>
      <c r="G3260" s="16" t="s">
        <v>84</v>
      </c>
      <c r="H3260" s="18"/>
      <c r="I3260" s="18"/>
      <c r="J3260" s="18"/>
      <c r="K3260" s="18"/>
      <c r="L3260" s="18"/>
      <c r="M3260" s="18"/>
      <c r="N3260" s="18"/>
      <c r="O3260" s="18"/>
      <c r="P3260" s="18"/>
      <c r="Q3260" s="18"/>
      <c r="R3260" s="18"/>
      <c r="S3260" s="18"/>
      <c r="T3260" s="18"/>
      <c r="U3260" s="18"/>
      <c r="V3260" s="18"/>
      <c r="W3260" s="18"/>
      <c r="X3260" s="18"/>
      <c r="Y3260" s="18"/>
      <c r="Z3260" s="18"/>
    </row>
    <row r="3261">
      <c r="A3261" s="14">
        <v>45125.0</v>
      </c>
      <c r="B3261" s="15" t="s">
        <v>9682</v>
      </c>
      <c r="C3261" s="19" t="s">
        <v>9683</v>
      </c>
      <c r="D3261" s="19" t="s">
        <v>7084</v>
      </c>
      <c r="E3261" s="19" t="s">
        <v>8170</v>
      </c>
      <c r="F3261" s="19" t="s">
        <v>970</v>
      </c>
      <c r="G3261" s="16" t="s">
        <v>84</v>
      </c>
      <c r="H3261" s="18"/>
      <c r="I3261" s="18"/>
      <c r="J3261" s="18"/>
      <c r="K3261" s="18"/>
      <c r="L3261" s="18"/>
      <c r="M3261" s="18"/>
      <c r="N3261" s="18"/>
      <c r="O3261" s="18"/>
      <c r="P3261" s="18"/>
      <c r="Q3261" s="18"/>
      <c r="R3261" s="18"/>
      <c r="S3261" s="18"/>
      <c r="T3261" s="18"/>
      <c r="U3261" s="18"/>
      <c r="V3261" s="18"/>
      <c r="W3261" s="18"/>
      <c r="X3261" s="18"/>
      <c r="Y3261" s="18"/>
      <c r="Z3261" s="18"/>
    </row>
    <row r="3262">
      <c r="A3262" s="14">
        <v>45125.0</v>
      </c>
      <c r="B3262" s="15" t="s">
        <v>9682</v>
      </c>
      <c r="C3262" s="19" t="s">
        <v>9683</v>
      </c>
      <c r="D3262" s="19" t="s">
        <v>7084</v>
      </c>
      <c r="E3262" s="19" t="s">
        <v>4363</v>
      </c>
      <c r="F3262" s="19" t="s">
        <v>428</v>
      </c>
      <c r="G3262" s="16" t="s">
        <v>84</v>
      </c>
      <c r="H3262" s="18"/>
      <c r="I3262" s="18"/>
      <c r="J3262" s="18"/>
      <c r="K3262" s="18"/>
      <c r="L3262" s="18"/>
      <c r="M3262" s="18"/>
      <c r="N3262" s="18"/>
      <c r="O3262" s="18"/>
      <c r="P3262" s="18"/>
      <c r="Q3262" s="18"/>
      <c r="R3262" s="18"/>
      <c r="S3262" s="18"/>
      <c r="T3262" s="18"/>
      <c r="U3262" s="18"/>
      <c r="V3262" s="18"/>
      <c r="W3262" s="18"/>
      <c r="X3262" s="18"/>
      <c r="Y3262" s="18"/>
      <c r="Z3262" s="18"/>
    </row>
    <row r="3263">
      <c r="A3263" s="14">
        <v>45125.0</v>
      </c>
      <c r="B3263" s="15" t="s">
        <v>9684</v>
      </c>
      <c r="C3263" s="19" t="s">
        <v>9685</v>
      </c>
      <c r="D3263" s="19" t="s">
        <v>4061</v>
      </c>
      <c r="E3263" s="19" t="s">
        <v>70</v>
      </c>
      <c r="F3263" s="19" t="s">
        <v>9686</v>
      </c>
      <c r="G3263" s="16" t="s">
        <v>12</v>
      </c>
      <c r="H3263" s="18"/>
      <c r="I3263" s="18"/>
      <c r="J3263" s="18"/>
      <c r="K3263" s="18"/>
      <c r="L3263" s="18"/>
      <c r="M3263" s="18"/>
      <c r="N3263" s="18"/>
      <c r="O3263" s="18"/>
      <c r="P3263" s="18"/>
      <c r="Q3263" s="18"/>
      <c r="R3263" s="18"/>
      <c r="S3263" s="18"/>
      <c r="T3263" s="18"/>
      <c r="U3263" s="18"/>
      <c r="V3263" s="18"/>
      <c r="W3263" s="18"/>
      <c r="X3263" s="18"/>
      <c r="Y3263" s="18"/>
      <c r="Z3263" s="18"/>
    </row>
    <row r="3264">
      <c r="A3264" s="14">
        <v>45125.0</v>
      </c>
      <c r="B3264" s="15" t="s">
        <v>9684</v>
      </c>
      <c r="C3264" s="19" t="s">
        <v>9685</v>
      </c>
      <c r="D3264" s="19" t="s">
        <v>4061</v>
      </c>
      <c r="E3264" s="19" t="s">
        <v>3015</v>
      </c>
      <c r="F3264" s="19" t="s">
        <v>133</v>
      </c>
      <c r="G3264" s="16" t="s">
        <v>12</v>
      </c>
      <c r="H3264" s="18"/>
      <c r="I3264" s="18"/>
      <c r="J3264" s="18"/>
      <c r="K3264" s="18"/>
      <c r="L3264" s="18"/>
      <c r="M3264" s="18"/>
      <c r="N3264" s="18"/>
      <c r="O3264" s="18"/>
      <c r="P3264" s="18"/>
      <c r="Q3264" s="18"/>
      <c r="R3264" s="18"/>
      <c r="S3264" s="18"/>
      <c r="T3264" s="18"/>
      <c r="U3264" s="18"/>
      <c r="V3264" s="18"/>
      <c r="W3264" s="18"/>
      <c r="X3264" s="18"/>
      <c r="Y3264" s="18"/>
      <c r="Z3264" s="18"/>
    </row>
    <row r="3265">
      <c r="A3265" s="14">
        <v>45125.0</v>
      </c>
      <c r="B3265" s="15" t="s">
        <v>9687</v>
      </c>
      <c r="C3265" s="19" t="s">
        <v>9688</v>
      </c>
      <c r="D3265" s="19" t="s">
        <v>4095</v>
      </c>
      <c r="E3265" s="18"/>
      <c r="F3265" s="19" t="s">
        <v>299</v>
      </c>
      <c r="G3265" s="16" t="s">
        <v>12</v>
      </c>
      <c r="H3265" s="19" t="s">
        <v>44</v>
      </c>
      <c r="I3265" s="18"/>
      <c r="J3265" s="18"/>
      <c r="K3265" s="18"/>
      <c r="L3265" s="18"/>
      <c r="M3265" s="18"/>
      <c r="N3265" s="18"/>
      <c r="O3265" s="18"/>
      <c r="P3265" s="18"/>
      <c r="Q3265" s="18"/>
      <c r="R3265" s="18"/>
      <c r="S3265" s="18"/>
      <c r="T3265" s="18"/>
      <c r="U3265" s="18"/>
      <c r="V3265" s="18"/>
      <c r="W3265" s="18"/>
      <c r="X3265" s="18"/>
      <c r="Y3265" s="18"/>
      <c r="Z3265" s="18"/>
    </row>
    <row r="3266">
      <c r="A3266" s="14">
        <v>45125.0</v>
      </c>
      <c r="B3266" s="15" t="s">
        <v>9687</v>
      </c>
      <c r="C3266" s="19" t="s">
        <v>9688</v>
      </c>
      <c r="D3266" s="19" t="s">
        <v>87</v>
      </c>
      <c r="E3266" s="18"/>
      <c r="F3266" s="19" t="s">
        <v>299</v>
      </c>
      <c r="G3266" s="16" t="s">
        <v>12</v>
      </c>
      <c r="H3266" s="19" t="s">
        <v>44</v>
      </c>
      <c r="I3266" s="18"/>
      <c r="J3266" s="18"/>
      <c r="K3266" s="18"/>
      <c r="L3266" s="18"/>
      <c r="M3266" s="18"/>
      <c r="N3266" s="18"/>
      <c r="O3266" s="18"/>
      <c r="P3266" s="18"/>
      <c r="Q3266" s="18"/>
      <c r="R3266" s="18"/>
      <c r="S3266" s="18"/>
      <c r="T3266" s="18"/>
      <c r="U3266" s="18"/>
      <c r="V3266" s="18"/>
      <c r="W3266" s="18"/>
      <c r="X3266" s="18"/>
      <c r="Y3266" s="18"/>
      <c r="Z3266" s="18"/>
    </row>
    <row r="3267">
      <c r="A3267" s="14">
        <v>45125.0</v>
      </c>
      <c r="B3267" s="15" t="s">
        <v>9689</v>
      </c>
      <c r="C3267" s="19" t="s">
        <v>9690</v>
      </c>
      <c r="D3267" s="19" t="s">
        <v>4190</v>
      </c>
      <c r="E3267" s="19" t="s">
        <v>47</v>
      </c>
      <c r="F3267" s="19" t="s">
        <v>556</v>
      </c>
      <c r="G3267" s="16" t="s">
        <v>84</v>
      </c>
      <c r="H3267" s="18"/>
      <c r="I3267" s="18"/>
      <c r="J3267" s="18"/>
      <c r="K3267" s="18"/>
      <c r="L3267" s="18"/>
      <c r="M3267" s="18"/>
      <c r="N3267" s="18"/>
      <c r="O3267" s="18"/>
      <c r="P3267" s="18"/>
      <c r="Q3267" s="18"/>
      <c r="R3267" s="18"/>
      <c r="S3267" s="18"/>
      <c r="T3267" s="18"/>
      <c r="U3267" s="18"/>
      <c r="V3267" s="18"/>
      <c r="W3267" s="18"/>
      <c r="X3267" s="18"/>
      <c r="Y3267" s="18"/>
      <c r="Z3267" s="18"/>
    </row>
    <row r="3268">
      <c r="A3268" s="14">
        <v>45125.0</v>
      </c>
      <c r="B3268" s="15" t="s">
        <v>9689</v>
      </c>
      <c r="C3268" s="19" t="s">
        <v>9690</v>
      </c>
      <c r="D3268" s="19" t="s">
        <v>4190</v>
      </c>
      <c r="E3268" s="19" t="s">
        <v>3015</v>
      </c>
      <c r="F3268" s="19" t="s">
        <v>67</v>
      </c>
      <c r="G3268" s="16" t="s">
        <v>12</v>
      </c>
      <c r="H3268" s="18"/>
      <c r="I3268" s="18"/>
      <c r="J3268" s="18"/>
      <c r="K3268" s="18"/>
      <c r="L3268" s="18"/>
      <c r="M3268" s="18"/>
      <c r="N3268" s="18"/>
      <c r="O3268" s="18"/>
      <c r="P3268" s="18"/>
      <c r="Q3268" s="18"/>
      <c r="R3268" s="18"/>
      <c r="S3268" s="18"/>
      <c r="T3268" s="18"/>
      <c r="U3268" s="18"/>
      <c r="V3268" s="18"/>
      <c r="W3268" s="18"/>
      <c r="X3268" s="18"/>
      <c r="Y3268" s="18"/>
      <c r="Z3268" s="18"/>
    </row>
    <row r="3269">
      <c r="A3269" s="14">
        <v>45125.0</v>
      </c>
      <c r="B3269" s="15" t="s">
        <v>9689</v>
      </c>
      <c r="C3269" s="19" t="s">
        <v>9690</v>
      </c>
      <c r="D3269" s="19" t="s">
        <v>4190</v>
      </c>
      <c r="E3269" s="19" t="s">
        <v>9595</v>
      </c>
      <c r="F3269" s="19" t="s">
        <v>191</v>
      </c>
      <c r="G3269" s="16" t="s">
        <v>12</v>
      </c>
      <c r="H3269" s="18"/>
      <c r="I3269" s="18"/>
      <c r="J3269" s="18"/>
      <c r="K3269" s="18"/>
      <c r="L3269" s="18"/>
      <c r="M3269" s="18"/>
      <c r="N3269" s="18"/>
      <c r="O3269" s="18"/>
      <c r="P3269" s="18"/>
      <c r="Q3269" s="18"/>
      <c r="R3269" s="18"/>
      <c r="S3269" s="18"/>
      <c r="T3269" s="18"/>
      <c r="U3269" s="18"/>
      <c r="V3269" s="18"/>
      <c r="W3269" s="18"/>
      <c r="X3269" s="18"/>
      <c r="Y3269" s="18"/>
      <c r="Z3269" s="18"/>
    </row>
    <row r="3270">
      <c r="A3270" s="14">
        <v>45125.0</v>
      </c>
      <c r="B3270" s="15" t="s">
        <v>9691</v>
      </c>
      <c r="C3270" s="19" t="s">
        <v>9692</v>
      </c>
      <c r="D3270" s="17" t="s">
        <v>4218</v>
      </c>
      <c r="E3270" s="19" t="s">
        <v>9693</v>
      </c>
      <c r="F3270" s="19" t="s">
        <v>9520</v>
      </c>
      <c r="G3270" s="16" t="s">
        <v>12</v>
      </c>
      <c r="H3270" s="18"/>
      <c r="I3270" s="18"/>
      <c r="J3270" s="18"/>
      <c r="K3270" s="18"/>
      <c r="L3270" s="18"/>
      <c r="M3270" s="18"/>
      <c r="N3270" s="18"/>
      <c r="O3270" s="18"/>
      <c r="P3270" s="18"/>
      <c r="Q3270" s="18"/>
      <c r="R3270" s="18"/>
      <c r="S3270" s="18"/>
      <c r="T3270" s="18"/>
      <c r="U3270" s="18"/>
      <c r="V3270" s="18"/>
      <c r="W3270" s="18"/>
      <c r="X3270" s="18"/>
      <c r="Y3270" s="18"/>
      <c r="Z3270" s="18"/>
    </row>
    <row r="3271">
      <c r="A3271" s="14">
        <v>45125.0</v>
      </c>
      <c r="B3271" s="15" t="s">
        <v>9691</v>
      </c>
      <c r="C3271" s="19" t="s">
        <v>9692</v>
      </c>
      <c r="D3271" s="17" t="s">
        <v>4218</v>
      </c>
      <c r="E3271" s="19" t="s">
        <v>9694</v>
      </c>
      <c r="F3271" s="19" t="s">
        <v>5021</v>
      </c>
      <c r="G3271" s="16" t="s">
        <v>12</v>
      </c>
      <c r="H3271" s="18"/>
      <c r="I3271" s="18"/>
      <c r="J3271" s="18"/>
      <c r="K3271" s="18"/>
      <c r="L3271" s="18"/>
      <c r="M3271" s="18"/>
      <c r="N3271" s="18"/>
      <c r="O3271" s="18"/>
      <c r="P3271" s="18"/>
      <c r="Q3271" s="18"/>
      <c r="R3271" s="18"/>
      <c r="S3271" s="18"/>
      <c r="T3271" s="18"/>
      <c r="U3271" s="18"/>
      <c r="V3271" s="18"/>
      <c r="W3271" s="18"/>
      <c r="X3271" s="18"/>
      <c r="Y3271" s="18"/>
      <c r="Z3271" s="18"/>
    </row>
    <row r="3272">
      <c r="A3272" s="14">
        <v>45125.0</v>
      </c>
      <c r="B3272" s="15" t="s">
        <v>9695</v>
      </c>
      <c r="C3272" s="19" t="s">
        <v>9696</v>
      </c>
      <c r="D3272" s="19" t="s">
        <v>4141</v>
      </c>
      <c r="E3272" s="19" t="s">
        <v>9697</v>
      </c>
      <c r="F3272" s="19" t="s">
        <v>5934</v>
      </c>
      <c r="G3272" s="16" t="s">
        <v>12</v>
      </c>
      <c r="H3272" s="18"/>
      <c r="I3272" s="18"/>
      <c r="J3272" s="18"/>
      <c r="K3272" s="18"/>
      <c r="L3272" s="18"/>
      <c r="M3272" s="18"/>
      <c r="N3272" s="18"/>
      <c r="O3272" s="18"/>
      <c r="P3272" s="18"/>
      <c r="Q3272" s="18"/>
      <c r="R3272" s="18"/>
      <c r="S3272" s="18"/>
      <c r="T3272" s="18"/>
      <c r="U3272" s="18"/>
      <c r="V3272" s="18"/>
      <c r="W3272" s="18"/>
      <c r="X3272" s="18"/>
      <c r="Y3272" s="18"/>
      <c r="Z3272" s="18"/>
    </row>
    <row r="3273">
      <c r="A3273" s="14">
        <v>45125.0</v>
      </c>
      <c r="B3273" s="15" t="s">
        <v>9698</v>
      </c>
      <c r="C3273" s="19" t="s">
        <v>9699</v>
      </c>
      <c r="D3273" s="19" t="s">
        <v>87</v>
      </c>
      <c r="E3273" s="19" t="s">
        <v>98</v>
      </c>
      <c r="F3273" s="19" t="s">
        <v>4362</v>
      </c>
      <c r="G3273" s="16" t="s">
        <v>12</v>
      </c>
      <c r="H3273" s="18"/>
      <c r="I3273" s="18"/>
      <c r="J3273" s="18"/>
      <c r="K3273" s="18"/>
      <c r="L3273" s="18"/>
      <c r="M3273" s="18"/>
      <c r="N3273" s="18"/>
      <c r="O3273" s="18"/>
      <c r="P3273" s="18"/>
      <c r="Q3273" s="18"/>
      <c r="R3273" s="18"/>
      <c r="S3273" s="18"/>
      <c r="T3273" s="18"/>
      <c r="U3273" s="18"/>
      <c r="V3273" s="18"/>
      <c r="W3273" s="18"/>
      <c r="X3273" s="18"/>
      <c r="Y3273" s="18"/>
      <c r="Z3273" s="18"/>
    </row>
    <row r="3274">
      <c r="A3274" s="14">
        <v>45125.0</v>
      </c>
      <c r="B3274" s="15" t="s">
        <v>9698</v>
      </c>
      <c r="C3274" s="19" t="s">
        <v>9699</v>
      </c>
      <c r="D3274" s="19" t="s">
        <v>87</v>
      </c>
      <c r="E3274" s="19" t="s">
        <v>9700</v>
      </c>
      <c r="F3274" s="19" t="s">
        <v>5825</v>
      </c>
      <c r="G3274" s="16" t="s">
        <v>12</v>
      </c>
      <c r="H3274" s="18"/>
      <c r="I3274" s="18"/>
      <c r="J3274" s="18"/>
      <c r="K3274" s="18"/>
      <c r="L3274" s="18"/>
      <c r="M3274" s="18"/>
      <c r="N3274" s="18"/>
      <c r="O3274" s="18"/>
      <c r="P3274" s="18"/>
      <c r="Q3274" s="18"/>
      <c r="R3274" s="18"/>
      <c r="S3274" s="18"/>
      <c r="T3274" s="18"/>
      <c r="U3274" s="18"/>
      <c r="V3274" s="18"/>
      <c r="W3274" s="18"/>
      <c r="X3274" s="18"/>
      <c r="Y3274" s="18"/>
      <c r="Z3274" s="18"/>
    </row>
    <row r="3275">
      <c r="A3275" s="14">
        <v>45125.0</v>
      </c>
      <c r="B3275" s="15" t="s">
        <v>9698</v>
      </c>
      <c r="C3275" s="19" t="s">
        <v>9699</v>
      </c>
      <c r="D3275" s="19" t="s">
        <v>87</v>
      </c>
      <c r="E3275" s="19" t="s">
        <v>47</v>
      </c>
      <c r="F3275" s="19" t="s">
        <v>67</v>
      </c>
      <c r="G3275" s="16" t="s">
        <v>12</v>
      </c>
      <c r="H3275" s="18"/>
      <c r="I3275" s="18"/>
      <c r="J3275" s="18"/>
      <c r="K3275" s="18"/>
      <c r="L3275" s="18"/>
      <c r="M3275" s="18"/>
      <c r="N3275" s="18"/>
      <c r="O3275" s="18"/>
      <c r="P3275" s="18"/>
      <c r="Q3275" s="18"/>
      <c r="R3275" s="18"/>
      <c r="S3275" s="18"/>
      <c r="T3275" s="18"/>
      <c r="U3275" s="18"/>
      <c r="V3275" s="18"/>
      <c r="W3275" s="18"/>
      <c r="X3275" s="18"/>
      <c r="Y3275" s="18"/>
      <c r="Z3275" s="18"/>
    </row>
    <row r="3276">
      <c r="A3276" s="14">
        <v>45125.0</v>
      </c>
      <c r="B3276" s="15" t="s">
        <v>9701</v>
      </c>
      <c r="C3276" s="19" t="s">
        <v>9702</v>
      </c>
      <c r="D3276" s="19" t="s">
        <v>1508</v>
      </c>
      <c r="E3276" s="18"/>
      <c r="F3276" s="19" t="s">
        <v>6289</v>
      </c>
      <c r="G3276" s="16" t="s">
        <v>12</v>
      </c>
      <c r="H3276" s="19" t="s">
        <v>44</v>
      </c>
      <c r="I3276" s="18"/>
      <c r="J3276" s="18"/>
      <c r="K3276" s="18"/>
      <c r="L3276" s="18"/>
      <c r="M3276" s="18"/>
      <c r="N3276" s="18"/>
      <c r="O3276" s="18"/>
      <c r="P3276" s="18"/>
      <c r="Q3276" s="18"/>
      <c r="R3276" s="18"/>
      <c r="S3276" s="18"/>
      <c r="T3276" s="18"/>
      <c r="U3276" s="18"/>
      <c r="V3276" s="18"/>
      <c r="W3276" s="18"/>
      <c r="X3276" s="18"/>
      <c r="Y3276" s="18"/>
      <c r="Z3276" s="18"/>
    </row>
    <row r="3277">
      <c r="A3277" s="14">
        <v>45125.0</v>
      </c>
      <c r="B3277" s="15" t="s">
        <v>9701</v>
      </c>
      <c r="C3277" s="19" t="s">
        <v>9702</v>
      </c>
      <c r="D3277" s="19" t="s">
        <v>1508</v>
      </c>
      <c r="E3277" s="19" t="s">
        <v>9703</v>
      </c>
      <c r="F3277" s="19" t="s">
        <v>299</v>
      </c>
      <c r="G3277" s="16" t="s">
        <v>12</v>
      </c>
      <c r="H3277" s="18"/>
      <c r="I3277" s="18"/>
      <c r="J3277" s="18"/>
      <c r="K3277" s="18"/>
      <c r="L3277" s="18"/>
      <c r="M3277" s="18"/>
      <c r="N3277" s="18"/>
      <c r="O3277" s="18"/>
      <c r="P3277" s="18"/>
      <c r="Q3277" s="18"/>
      <c r="R3277" s="18"/>
      <c r="S3277" s="18"/>
      <c r="T3277" s="18"/>
      <c r="U3277" s="18"/>
      <c r="V3277" s="18"/>
      <c r="W3277" s="18"/>
      <c r="X3277" s="18"/>
      <c r="Y3277" s="18"/>
      <c r="Z3277" s="18"/>
    </row>
    <row r="3278">
      <c r="A3278" s="14">
        <v>45125.0</v>
      </c>
      <c r="B3278" s="15" t="s">
        <v>9704</v>
      </c>
      <c r="C3278" s="19" t="s">
        <v>9705</v>
      </c>
      <c r="D3278" s="19" t="s">
        <v>4080</v>
      </c>
      <c r="E3278" s="19" t="s">
        <v>5443</v>
      </c>
      <c r="F3278" s="19" t="s">
        <v>133</v>
      </c>
      <c r="G3278" s="16" t="s">
        <v>12</v>
      </c>
      <c r="H3278" s="18"/>
      <c r="I3278" s="18"/>
      <c r="J3278" s="18"/>
      <c r="K3278" s="18"/>
      <c r="L3278" s="18"/>
      <c r="M3278" s="18"/>
      <c r="N3278" s="18"/>
      <c r="O3278" s="18"/>
      <c r="P3278" s="18"/>
      <c r="Q3278" s="18"/>
      <c r="R3278" s="18"/>
      <c r="S3278" s="18"/>
      <c r="T3278" s="18"/>
      <c r="U3278" s="18"/>
      <c r="V3278" s="18"/>
      <c r="W3278" s="18"/>
      <c r="X3278" s="18"/>
      <c r="Y3278" s="18"/>
      <c r="Z3278" s="18"/>
    </row>
    <row r="3279">
      <c r="A3279" s="14">
        <v>45125.0</v>
      </c>
      <c r="B3279" s="15" t="s">
        <v>9704</v>
      </c>
      <c r="C3279" s="19" t="s">
        <v>9705</v>
      </c>
      <c r="D3279" s="19" t="s">
        <v>4080</v>
      </c>
      <c r="E3279" s="19" t="s">
        <v>412</v>
      </c>
      <c r="F3279" s="19" t="s">
        <v>134</v>
      </c>
      <c r="G3279" s="16" t="s">
        <v>12</v>
      </c>
      <c r="H3279" s="18"/>
      <c r="I3279" s="18"/>
      <c r="J3279" s="18"/>
      <c r="K3279" s="18"/>
      <c r="L3279" s="18"/>
      <c r="M3279" s="18"/>
      <c r="N3279" s="18"/>
      <c r="O3279" s="18"/>
      <c r="P3279" s="18"/>
      <c r="Q3279" s="18"/>
      <c r="R3279" s="18"/>
      <c r="S3279" s="18"/>
      <c r="T3279" s="18"/>
      <c r="U3279" s="18"/>
      <c r="V3279" s="18"/>
      <c r="W3279" s="18"/>
      <c r="X3279" s="18"/>
      <c r="Y3279" s="18"/>
      <c r="Z3279" s="18"/>
    </row>
    <row r="3280">
      <c r="A3280" s="14">
        <v>45126.0</v>
      </c>
      <c r="B3280" s="15" t="s">
        <v>9706</v>
      </c>
      <c r="C3280" s="19" t="s">
        <v>9707</v>
      </c>
      <c r="D3280" s="19" t="s">
        <v>1587</v>
      </c>
      <c r="E3280" s="29"/>
      <c r="F3280" s="19" t="s">
        <v>299</v>
      </c>
      <c r="G3280" s="16" t="s">
        <v>12</v>
      </c>
      <c r="H3280" s="19" t="s">
        <v>44</v>
      </c>
      <c r="I3280" s="18"/>
      <c r="J3280" s="18"/>
      <c r="K3280" s="18"/>
      <c r="L3280" s="18"/>
      <c r="M3280" s="18"/>
      <c r="N3280" s="18"/>
      <c r="O3280" s="18"/>
      <c r="P3280" s="18"/>
      <c r="Q3280" s="18"/>
      <c r="R3280" s="18"/>
      <c r="S3280" s="18"/>
      <c r="T3280" s="18"/>
      <c r="U3280" s="18"/>
      <c r="V3280" s="18"/>
      <c r="W3280" s="18"/>
      <c r="X3280" s="18"/>
      <c r="Y3280" s="18"/>
      <c r="Z3280" s="18"/>
    </row>
    <row r="3281">
      <c r="A3281" s="14">
        <v>45126.0</v>
      </c>
      <c r="B3281" s="15" t="s">
        <v>9706</v>
      </c>
      <c r="C3281" s="19" t="s">
        <v>9707</v>
      </c>
      <c r="D3281" s="19" t="s">
        <v>4563</v>
      </c>
      <c r="E3281" s="18"/>
      <c r="F3281" s="19" t="s">
        <v>34</v>
      </c>
      <c r="G3281" s="16" t="s">
        <v>84</v>
      </c>
      <c r="H3281" s="19" t="s">
        <v>44</v>
      </c>
      <c r="I3281" s="18"/>
      <c r="J3281" s="18"/>
      <c r="K3281" s="18"/>
      <c r="L3281" s="18"/>
      <c r="M3281" s="18"/>
      <c r="N3281" s="18"/>
      <c r="O3281" s="18"/>
      <c r="P3281" s="18"/>
      <c r="Q3281" s="18"/>
      <c r="R3281" s="18"/>
      <c r="S3281" s="18"/>
      <c r="T3281" s="18"/>
      <c r="U3281" s="18"/>
      <c r="V3281" s="18"/>
      <c r="W3281" s="18"/>
      <c r="X3281" s="18"/>
      <c r="Y3281" s="18"/>
      <c r="Z3281" s="18"/>
    </row>
    <row r="3282">
      <c r="A3282" s="14">
        <v>45126.0</v>
      </c>
      <c r="B3282" s="15" t="s">
        <v>9706</v>
      </c>
      <c r="C3282" s="19" t="s">
        <v>9707</v>
      </c>
      <c r="D3282" s="19" t="s">
        <v>1054</v>
      </c>
      <c r="E3282" s="18"/>
      <c r="F3282" s="19" t="s">
        <v>34</v>
      </c>
      <c r="G3282" s="16" t="s">
        <v>84</v>
      </c>
      <c r="H3282" s="19" t="s">
        <v>44</v>
      </c>
      <c r="I3282" s="18"/>
      <c r="J3282" s="18"/>
      <c r="K3282" s="18"/>
      <c r="L3282" s="18"/>
      <c r="M3282" s="18"/>
      <c r="N3282" s="18"/>
      <c r="O3282" s="18"/>
      <c r="P3282" s="18"/>
      <c r="Q3282" s="18"/>
      <c r="R3282" s="18"/>
      <c r="S3282" s="18"/>
      <c r="T3282" s="18"/>
      <c r="U3282" s="18"/>
      <c r="V3282" s="18"/>
      <c r="W3282" s="18"/>
      <c r="X3282" s="18"/>
      <c r="Y3282" s="18"/>
      <c r="Z3282" s="18"/>
    </row>
    <row r="3283">
      <c r="A3283" s="14">
        <v>45126.0</v>
      </c>
      <c r="B3283" s="15" t="s">
        <v>9708</v>
      </c>
      <c r="C3283" s="19" t="s">
        <v>9709</v>
      </c>
      <c r="D3283" s="19" t="s">
        <v>4031</v>
      </c>
      <c r="E3283" s="19" t="s">
        <v>47</v>
      </c>
      <c r="F3283" s="19" t="s">
        <v>133</v>
      </c>
      <c r="G3283" s="16" t="s">
        <v>12</v>
      </c>
      <c r="H3283" s="18"/>
      <c r="I3283" s="18"/>
      <c r="J3283" s="18"/>
      <c r="K3283" s="18"/>
      <c r="L3283" s="18"/>
      <c r="M3283" s="18"/>
      <c r="N3283" s="18"/>
      <c r="O3283" s="18"/>
      <c r="P3283" s="18"/>
      <c r="Q3283" s="18"/>
      <c r="R3283" s="18"/>
      <c r="S3283" s="18"/>
      <c r="T3283" s="18"/>
      <c r="U3283" s="18"/>
      <c r="V3283" s="18"/>
      <c r="W3283" s="18"/>
      <c r="X3283" s="18"/>
      <c r="Y3283" s="18"/>
      <c r="Z3283" s="18"/>
    </row>
    <row r="3284">
      <c r="A3284" s="14">
        <v>45126.0</v>
      </c>
      <c r="B3284" s="15" t="s">
        <v>9708</v>
      </c>
      <c r="C3284" s="19" t="s">
        <v>9709</v>
      </c>
      <c r="D3284" s="19" t="s">
        <v>4031</v>
      </c>
      <c r="E3284" s="19" t="s">
        <v>4096</v>
      </c>
      <c r="F3284" s="19" t="s">
        <v>299</v>
      </c>
      <c r="G3284" s="16" t="s">
        <v>12</v>
      </c>
      <c r="H3284" s="18"/>
      <c r="I3284" s="18"/>
      <c r="J3284" s="18"/>
      <c r="K3284" s="18"/>
      <c r="L3284" s="18"/>
      <c r="M3284" s="18"/>
      <c r="N3284" s="18"/>
      <c r="O3284" s="18"/>
      <c r="P3284" s="18"/>
      <c r="Q3284" s="18"/>
      <c r="R3284" s="18"/>
      <c r="S3284" s="18"/>
      <c r="T3284" s="18"/>
      <c r="U3284" s="18"/>
      <c r="V3284" s="18"/>
      <c r="W3284" s="18"/>
      <c r="X3284" s="18"/>
      <c r="Y3284" s="18"/>
      <c r="Z3284" s="18"/>
    </row>
    <row r="3285">
      <c r="A3285" s="14">
        <v>45126.0</v>
      </c>
      <c r="B3285" s="15" t="s">
        <v>9710</v>
      </c>
      <c r="C3285" s="19" t="s">
        <v>9711</v>
      </c>
      <c r="D3285" s="19" t="s">
        <v>4120</v>
      </c>
      <c r="E3285" s="19" t="s">
        <v>47</v>
      </c>
      <c r="F3285" s="19" t="s">
        <v>970</v>
      </c>
      <c r="G3285" s="16" t="s">
        <v>84</v>
      </c>
      <c r="H3285" s="18"/>
      <c r="I3285" s="18"/>
      <c r="J3285" s="18"/>
      <c r="K3285" s="18"/>
      <c r="L3285" s="18"/>
      <c r="M3285" s="18"/>
      <c r="N3285" s="18"/>
      <c r="O3285" s="18"/>
      <c r="P3285" s="18"/>
      <c r="Q3285" s="18"/>
      <c r="R3285" s="18"/>
      <c r="S3285" s="18"/>
      <c r="T3285" s="18"/>
      <c r="U3285" s="18"/>
      <c r="V3285" s="18"/>
      <c r="W3285" s="18"/>
      <c r="X3285" s="18"/>
      <c r="Y3285" s="18"/>
      <c r="Z3285" s="18"/>
    </row>
    <row r="3286">
      <c r="A3286" s="14">
        <v>45126.0</v>
      </c>
      <c r="B3286" s="15" t="s">
        <v>9710</v>
      </c>
      <c r="C3286" s="19" t="s">
        <v>9711</v>
      </c>
      <c r="D3286" s="19" t="s">
        <v>4120</v>
      </c>
      <c r="E3286" s="19" t="s">
        <v>9712</v>
      </c>
      <c r="F3286" s="19" t="s">
        <v>841</v>
      </c>
      <c r="G3286" s="16" t="s">
        <v>84</v>
      </c>
      <c r="H3286" s="18"/>
      <c r="I3286" s="18"/>
      <c r="J3286" s="18"/>
      <c r="K3286" s="18"/>
      <c r="L3286" s="18"/>
      <c r="M3286" s="18"/>
      <c r="N3286" s="18"/>
      <c r="O3286" s="18"/>
      <c r="P3286" s="18"/>
      <c r="Q3286" s="18"/>
      <c r="R3286" s="18"/>
      <c r="S3286" s="18"/>
      <c r="T3286" s="18"/>
      <c r="U3286" s="18"/>
      <c r="V3286" s="18"/>
      <c r="W3286" s="18"/>
      <c r="X3286" s="18"/>
      <c r="Y3286" s="18"/>
      <c r="Z3286" s="18"/>
    </row>
    <row r="3287">
      <c r="A3287" s="14">
        <v>45126.0</v>
      </c>
      <c r="B3287" s="15" t="s">
        <v>9713</v>
      </c>
      <c r="C3287" s="19" t="s">
        <v>9714</v>
      </c>
      <c r="D3287" s="19" t="s">
        <v>4470</v>
      </c>
      <c r="E3287" s="19" t="s">
        <v>9715</v>
      </c>
      <c r="F3287" s="19" t="s">
        <v>1922</v>
      </c>
      <c r="G3287" s="16" t="s">
        <v>12</v>
      </c>
      <c r="H3287" s="18"/>
      <c r="I3287" s="18"/>
      <c r="J3287" s="18"/>
      <c r="K3287" s="18"/>
      <c r="L3287" s="18"/>
      <c r="M3287" s="18"/>
      <c r="N3287" s="18"/>
      <c r="O3287" s="18"/>
      <c r="P3287" s="18"/>
      <c r="Q3287" s="18"/>
      <c r="R3287" s="18"/>
      <c r="S3287" s="18"/>
      <c r="T3287" s="18"/>
      <c r="U3287" s="18"/>
      <c r="V3287" s="18"/>
      <c r="W3287" s="18"/>
      <c r="X3287" s="18"/>
      <c r="Y3287" s="18"/>
      <c r="Z3287" s="18"/>
    </row>
    <row r="3288">
      <c r="A3288" s="14">
        <v>45126.0</v>
      </c>
      <c r="B3288" s="15" t="s">
        <v>9713</v>
      </c>
      <c r="C3288" s="19" t="s">
        <v>9714</v>
      </c>
      <c r="D3288" s="19" t="s">
        <v>4470</v>
      </c>
      <c r="E3288" s="19" t="s">
        <v>4096</v>
      </c>
      <c r="F3288" s="19" t="s">
        <v>299</v>
      </c>
      <c r="G3288" s="16" t="s">
        <v>12</v>
      </c>
      <c r="H3288" s="18"/>
      <c r="I3288" s="18"/>
      <c r="J3288" s="18"/>
      <c r="K3288" s="18"/>
      <c r="L3288" s="18"/>
      <c r="M3288" s="18"/>
      <c r="N3288" s="18"/>
      <c r="O3288" s="18"/>
      <c r="P3288" s="18"/>
      <c r="Q3288" s="18"/>
      <c r="R3288" s="18"/>
      <c r="S3288" s="18"/>
      <c r="T3288" s="18"/>
      <c r="U3288" s="18"/>
      <c r="V3288" s="18"/>
      <c r="W3288" s="18"/>
      <c r="X3288" s="18"/>
      <c r="Y3288" s="18"/>
      <c r="Z3288" s="18"/>
    </row>
    <row r="3289">
      <c r="A3289" s="14">
        <v>45126.0</v>
      </c>
      <c r="B3289" s="15" t="s">
        <v>9716</v>
      </c>
      <c r="C3289" s="19" t="s">
        <v>9717</v>
      </c>
      <c r="D3289" s="19" t="s">
        <v>8359</v>
      </c>
      <c r="E3289" s="18"/>
      <c r="F3289" s="19" t="s">
        <v>6534</v>
      </c>
      <c r="G3289" s="16" t="s">
        <v>12</v>
      </c>
      <c r="H3289" s="19" t="s">
        <v>44</v>
      </c>
      <c r="I3289" s="18"/>
      <c r="J3289" s="18"/>
      <c r="K3289" s="18"/>
      <c r="L3289" s="18"/>
      <c r="M3289" s="18"/>
      <c r="N3289" s="18"/>
      <c r="O3289" s="18"/>
      <c r="P3289" s="18"/>
      <c r="Q3289" s="18"/>
      <c r="R3289" s="18"/>
      <c r="S3289" s="18"/>
      <c r="T3289" s="18"/>
      <c r="U3289" s="18"/>
      <c r="V3289" s="18"/>
      <c r="W3289" s="18"/>
      <c r="X3289" s="18"/>
      <c r="Y3289" s="18"/>
      <c r="Z3289" s="18"/>
    </row>
    <row r="3290">
      <c r="A3290" s="14">
        <v>45126.0</v>
      </c>
      <c r="B3290" s="15" t="s">
        <v>9718</v>
      </c>
      <c r="C3290" s="19" t="s">
        <v>9719</v>
      </c>
      <c r="D3290" s="19" t="s">
        <v>1587</v>
      </c>
      <c r="E3290" s="18"/>
      <c r="F3290" s="19" t="s">
        <v>299</v>
      </c>
      <c r="G3290" s="16" t="s">
        <v>12</v>
      </c>
      <c r="H3290" s="19" t="s">
        <v>44</v>
      </c>
      <c r="I3290" s="18"/>
      <c r="J3290" s="18"/>
      <c r="K3290" s="18"/>
      <c r="L3290" s="18"/>
      <c r="M3290" s="18"/>
      <c r="N3290" s="18"/>
      <c r="O3290" s="18"/>
      <c r="P3290" s="18"/>
      <c r="Q3290" s="18"/>
      <c r="R3290" s="18"/>
      <c r="S3290" s="18"/>
      <c r="T3290" s="18"/>
      <c r="U3290" s="18"/>
      <c r="V3290" s="18"/>
      <c r="W3290" s="18"/>
      <c r="X3290" s="18"/>
      <c r="Y3290" s="18"/>
      <c r="Z3290" s="18"/>
    </row>
    <row r="3291">
      <c r="A3291" s="14">
        <v>45126.0</v>
      </c>
      <c r="B3291" s="15" t="s">
        <v>9718</v>
      </c>
      <c r="C3291" s="19" t="s">
        <v>9719</v>
      </c>
      <c r="D3291" s="19" t="s">
        <v>4762</v>
      </c>
      <c r="E3291" s="18"/>
      <c r="F3291" s="19" t="s">
        <v>34</v>
      </c>
      <c r="G3291" s="16" t="s">
        <v>84</v>
      </c>
      <c r="H3291" s="19" t="s">
        <v>44</v>
      </c>
      <c r="I3291" s="18"/>
      <c r="J3291" s="18"/>
      <c r="K3291" s="18"/>
      <c r="L3291" s="18"/>
      <c r="M3291" s="18"/>
      <c r="N3291" s="18"/>
      <c r="O3291" s="18"/>
      <c r="P3291" s="18"/>
      <c r="Q3291" s="18"/>
      <c r="R3291" s="18"/>
      <c r="S3291" s="18"/>
      <c r="T3291" s="18"/>
      <c r="U3291" s="18"/>
      <c r="V3291" s="18"/>
      <c r="W3291" s="18"/>
      <c r="X3291" s="18"/>
      <c r="Y3291" s="18"/>
      <c r="Z3291" s="18"/>
    </row>
    <row r="3292">
      <c r="A3292" s="14">
        <v>45126.0</v>
      </c>
      <c r="B3292" s="15" t="s">
        <v>9720</v>
      </c>
      <c r="C3292" s="19" t="s">
        <v>9721</v>
      </c>
      <c r="D3292" s="19" t="s">
        <v>4535</v>
      </c>
      <c r="E3292" s="18" t="s">
        <v>9722</v>
      </c>
      <c r="F3292" s="19" t="s">
        <v>9283</v>
      </c>
      <c r="G3292" s="16" t="s">
        <v>12</v>
      </c>
      <c r="H3292" s="29"/>
      <c r="I3292" s="18"/>
      <c r="J3292" s="18"/>
      <c r="K3292" s="18"/>
      <c r="L3292" s="18"/>
      <c r="M3292" s="18"/>
      <c r="N3292" s="18"/>
      <c r="O3292" s="18"/>
      <c r="P3292" s="18"/>
      <c r="Q3292" s="18"/>
      <c r="R3292" s="18"/>
      <c r="S3292" s="18"/>
      <c r="T3292" s="18"/>
      <c r="U3292" s="18"/>
      <c r="V3292" s="18"/>
      <c r="W3292" s="18"/>
      <c r="X3292" s="18"/>
      <c r="Y3292" s="18"/>
      <c r="Z3292" s="18"/>
    </row>
    <row r="3293">
      <c r="A3293" s="14">
        <v>45126.0</v>
      </c>
      <c r="B3293" s="15" t="s">
        <v>9720</v>
      </c>
      <c r="C3293" s="19" t="s">
        <v>9721</v>
      </c>
      <c r="D3293" s="19" t="s">
        <v>4535</v>
      </c>
      <c r="E3293" s="19" t="s">
        <v>279</v>
      </c>
      <c r="F3293" s="19" t="s">
        <v>299</v>
      </c>
      <c r="G3293" s="16" t="s">
        <v>12</v>
      </c>
      <c r="H3293" s="18"/>
      <c r="I3293" s="18"/>
      <c r="J3293" s="18"/>
      <c r="K3293" s="18"/>
      <c r="L3293" s="18"/>
      <c r="M3293" s="18"/>
      <c r="N3293" s="18"/>
      <c r="O3293" s="18"/>
      <c r="P3293" s="18"/>
      <c r="Q3293" s="18"/>
      <c r="R3293" s="18"/>
      <c r="S3293" s="18"/>
      <c r="T3293" s="18"/>
      <c r="U3293" s="18"/>
      <c r="V3293" s="18"/>
      <c r="W3293" s="18"/>
      <c r="X3293" s="18"/>
      <c r="Y3293" s="18"/>
      <c r="Z3293" s="18"/>
    </row>
    <row r="3294">
      <c r="A3294" s="14">
        <v>45126.0</v>
      </c>
      <c r="B3294" s="15" t="s">
        <v>9723</v>
      </c>
      <c r="C3294" s="19" t="s">
        <v>9724</v>
      </c>
      <c r="D3294" s="19" t="s">
        <v>7321</v>
      </c>
      <c r="E3294" s="18"/>
      <c r="F3294" s="19" t="s">
        <v>133</v>
      </c>
      <c r="G3294" s="16" t="s">
        <v>12</v>
      </c>
      <c r="H3294" s="23" t="s">
        <v>141</v>
      </c>
      <c r="I3294" s="18"/>
      <c r="J3294" s="18"/>
      <c r="K3294" s="18"/>
      <c r="L3294" s="18"/>
      <c r="M3294" s="18"/>
      <c r="N3294" s="18"/>
      <c r="O3294" s="18"/>
      <c r="P3294" s="18"/>
      <c r="Q3294" s="18"/>
      <c r="R3294" s="18"/>
      <c r="S3294" s="18"/>
      <c r="T3294" s="18"/>
      <c r="U3294" s="18"/>
      <c r="V3294" s="18"/>
      <c r="W3294" s="18"/>
      <c r="X3294" s="18"/>
      <c r="Y3294" s="18"/>
      <c r="Z3294" s="18"/>
    </row>
    <row r="3295">
      <c r="A3295" s="14">
        <v>45126.0</v>
      </c>
      <c r="B3295" s="15" t="s">
        <v>9723</v>
      </c>
      <c r="C3295" s="19" t="s">
        <v>9724</v>
      </c>
      <c r="D3295" s="19" t="s">
        <v>7321</v>
      </c>
      <c r="E3295" s="19" t="s">
        <v>44</v>
      </c>
      <c r="F3295" s="19" t="s">
        <v>8598</v>
      </c>
      <c r="G3295" s="16" t="s">
        <v>12</v>
      </c>
      <c r="H3295" s="18"/>
      <c r="I3295" s="18"/>
      <c r="J3295" s="18"/>
      <c r="K3295" s="18"/>
      <c r="L3295" s="18"/>
      <c r="M3295" s="18"/>
      <c r="N3295" s="18"/>
      <c r="O3295" s="18"/>
      <c r="P3295" s="18"/>
      <c r="Q3295" s="18"/>
      <c r="R3295" s="18"/>
      <c r="S3295" s="18"/>
      <c r="T3295" s="18"/>
      <c r="U3295" s="18"/>
      <c r="V3295" s="18"/>
      <c r="W3295" s="18"/>
      <c r="X3295" s="18"/>
      <c r="Y3295" s="18"/>
      <c r="Z3295" s="18"/>
    </row>
    <row r="3296">
      <c r="A3296" s="14">
        <v>45126.0</v>
      </c>
      <c r="B3296" s="15" t="s">
        <v>9725</v>
      </c>
      <c r="C3296" s="19" t="s">
        <v>9726</v>
      </c>
      <c r="D3296" s="19" t="s">
        <v>5716</v>
      </c>
      <c r="E3296" s="19" t="s">
        <v>4051</v>
      </c>
      <c r="F3296" s="19" t="s">
        <v>6033</v>
      </c>
      <c r="G3296" s="16" t="s">
        <v>84</v>
      </c>
      <c r="H3296" s="18"/>
      <c r="I3296" s="18"/>
      <c r="J3296" s="18"/>
      <c r="K3296" s="18"/>
      <c r="L3296" s="18"/>
      <c r="M3296" s="18"/>
      <c r="N3296" s="18"/>
      <c r="O3296" s="18"/>
      <c r="P3296" s="18"/>
      <c r="Q3296" s="18"/>
      <c r="R3296" s="18"/>
      <c r="S3296" s="18"/>
      <c r="T3296" s="18"/>
      <c r="U3296" s="18"/>
      <c r="V3296" s="18"/>
      <c r="W3296" s="18"/>
      <c r="X3296" s="18"/>
      <c r="Y3296" s="18"/>
      <c r="Z3296" s="18"/>
    </row>
    <row r="3297">
      <c r="A3297" s="14">
        <v>45126.0</v>
      </c>
      <c r="B3297" s="15" t="s">
        <v>9727</v>
      </c>
      <c r="C3297" s="19" t="s">
        <v>9728</v>
      </c>
      <c r="D3297" s="19" t="s">
        <v>7084</v>
      </c>
      <c r="E3297" s="19" t="s">
        <v>4047</v>
      </c>
      <c r="F3297" s="19" t="s">
        <v>428</v>
      </c>
      <c r="G3297" s="16" t="s">
        <v>84</v>
      </c>
      <c r="H3297" s="18"/>
      <c r="I3297" s="18"/>
      <c r="J3297" s="18"/>
      <c r="K3297" s="18"/>
      <c r="L3297" s="18"/>
      <c r="M3297" s="18"/>
      <c r="N3297" s="18"/>
      <c r="O3297" s="18"/>
      <c r="P3297" s="18"/>
      <c r="Q3297" s="18"/>
      <c r="R3297" s="18"/>
      <c r="S3297" s="18"/>
      <c r="T3297" s="18"/>
      <c r="U3297" s="18"/>
      <c r="V3297" s="18"/>
      <c r="W3297" s="18"/>
      <c r="X3297" s="18"/>
      <c r="Y3297" s="18"/>
      <c r="Z3297" s="18"/>
    </row>
    <row r="3298">
      <c r="A3298" s="14">
        <v>45126.0</v>
      </c>
      <c r="B3298" s="15" t="s">
        <v>9727</v>
      </c>
      <c r="C3298" s="19" t="s">
        <v>9728</v>
      </c>
      <c r="D3298" s="19" t="s">
        <v>7084</v>
      </c>
      <c r="E3298" s="19" t="s">
        <v>279</v>
      </c>
      <c r="F3298" s="19" t="s">
        <v>191</v>
      </c>
      <c r="G3298" s="16" t="s">
        <v>12</v>
      </c>
      <c r="H3298" s="18"/>
      <c r="I3298" s="18"/>
      <c r="J3298" s="18"/>
      <c r="K3298" s="18"/>
      <c r="L3298" s="18"/>
      <c r="M3298" s="18"/>
      <c r="N3298" s="18"/>
      <c r="O3298" s="18"/>
      <c r="P3298" s="18"/>
      <c r="Q3298" s="18"/>
      <c r="R3298" s="18"/>
      <c r="S3298" s="18"/>
      <c r="T3298" s="18"/>
      <c r="U3298" s="18"/>
      <c r="V3298" s="18"/>
      <c r="W3298" s="18"/>
      <c r="X3298" s="18"/>
      <c r="Y3298" s="18"/>
      <c r="Z3298" s="18"/>
    </row>
    <row r="3299">
      <c r="A3299" s="14">
        <v>45126.0</v>
      </c>
      <c r="B3299" s="15" t="s">
        <v>9729</v>
      </c>
      <c r="C3299" s="19" t="s">
        <v>9730</v>
      </c>
      <c r="D3299" s="19" t="s">
        <v>4395</v>
      </c>
      <c r="E3299" s="19" t="s">
        <v>98</v>
      </c>
      <c r="F3299" s="19" t="s">
        <v>5329</v>
      </c>
      <c r="G3299" s="16" t="s">
        <v>84</v>
      </c>
      <c r="H3299" s="18"/>
      <c r="I3299" s="18"/>
      <c r="J3299" s="18"/>
      <c r="K3299" s="18"/>
      <c r="L3299" s="18"/>
      <c r="M3299" s="18"/>
      <c r="N3299" s="18"/>
      <c r="O3299" s="18"/>
      <c r="P3299" s="18"/>
      <c r="Q3299" s="18"/>
      <c r="R3299" s="18"/>
      <c r="S3299" s="18"/>
      <c r="T3299" s="18"/>
      <c r="U3299" s="18"/>
      <c r="V3299" s="18"/>
      <c r="W3299" s="18"/>
      <c r="X3299" s="18"/>
      <c r="Y3299" s="18"/>
      <c r="Z3299" s="18"/>
    </row>
    <row r="3300">
      <c r="A3300" s="14">
        <v>45126.0</v>
      </c>
      <c r="B3300" s="15" t="s">
        <v>9729</v>
      </c>
      <c r="C3300" s="19" t="s">
        <v>9730</v>
      </c>
      <c r="D3300" s="19" t="s">
        <v>4395</v>
      </c>
      <c r="E3300" s="19" t="s">
        <v>47</v>
      </c>
      <c r="F3300" s="19" t="s">
        <v>67</v>
      </c>
      <c r="G3300" s="16" t="s">
        <v>12</v>
      </c>
      <c r="H3300" s="18"/>
      <c r="I3300" s="18"/>
      <c r="J3300" s="18"/>
      <c r="K3300" s="18"/>
      <c r="L3300" s="18"/>
      <c r="M3300" s="18"/>
      <c r="N3300" s="18"/>
      <c r="O3300" s="18"/>
      <c r="P3300" s="18"/>
      <c r="Q3300" s="18"/>
      <c r="R3300" s="18"/>
      <c r="S3300" s="18"/>
      <c r="T3300" s="18"/>
      <c r="U3300" s="18"/>
      <c r="V3300" s="18"/>
      <c r="W3300" s="18"/>
      <c r="X3300" s="18"/>
      <c r="Y3300" s="18"/>
      <c r="Z3300" s="18"/>
    </row>
    <row r="3301">
      <c r="A3301" s="14">
        <v>45126.0</v>
      </c>
      <c r="B3301" s="15" t="s">
        <v>9731</v>
      </c>
      <c r="C3301" s="19" t="s">
        <v>9732</v>
      </c>
      <c r="D3301" s="19" t="s">
        <v>5595</v>
      </c>
      <c r="E3301" s="18"/>
      <c r="F3301" s="19" t="s">
        <v>68</v>
      </c>
      <c r="G3301" s="16" t="s">
        <v>12</v>
      </c>
      <c r="H3301" s="19" t="s">
        <v>44</v>
      </c>
      <c r="I3301" s="18"/>
      <c r="J3301" s="18"/>
      <c r="K3301" s="18"/>
      <c r="L3301" s="18"/>
      <c r="M3301" s="18"/>
      <c r="N3301" s="18"/>
      <c r="O3301" s="18"/>
      <c r="P3301" s="18"/>
      <c r="Q3301" s="18"/>
      <c r="R3301" s="18"/>
      <c r="S3301" s="18"/>
      <c r="T3301" s="18"/>
      <c r="U3301" s="18"/>
      <c r="V3301" s="18"/>
      <c r="W3301" s="18"/>
      <c r="X3301" s="18"/>
      <c r="Y3301" s="18"/>
      <c r="Z3301" s="18"/>
    </row>
    <row r="3302">
      <c r="A3302" s="14">
        <v>45126.0</v>
      </c>
      <c r="B3302" s="15" t="s">
        <v>9733</v>
      </c>
      <c r="C3302" s="19" t="s">
        <v>9734</v>
      </c>
      <c r="D3302" s="19" t="s">
        <v>4324</v>
      </c>
      <c r="E3302" s="18"/>
      <c r="F3302" s="19" t="s">
        <v>4055</v>
      </c>
      <c r="G3302" s="16" t="s">
        <v>12</v>
      </c>
      <c r="H3302" s="19" t="s">
        <v>44</v>
      </c>
      <c r="I3302" s="18"/>
      <c r="J3302" s="18"/>
      <c r="K3302" s="18"/>
      <c r="L3302" s="18"/>
      <c r="M3302" s="18"/>
      <c r="N3302" s="18"/>
      <c r="O3302" s="18"/>
      <c r="P3302" s="18"/>
      <c r="Q3302" s="18"/>
      <c r="R3302" s="18"/>
      <c r="S3302" s="18"/>
      <c r="T3302" s="18"/>
      <c r="U3302" s="18"/>
      <c r="V3302" s="18"/>
      <c r="W3302" s="18"/>
      <c r="X3302" s="18"/>
      <c r="Y3302" s="18"/>
      <c r="Z3302" s="18"/>
    </row>
    <row r="3303">
      <c r="A3303" s="14">
        <v>45126.0</v>
      </c>
      <c r="B3303" s="15" t="s">
        <v>9735</v>
      </c>
      <c r="C3303" s="19" t="s">
        <v>9736</v>
      </c>
      <c r="D3303" s="19" t="s">
        <v>3276</v>
      </c>
      <c r="E3303" s="19" t="s">
        <v>47</v>
      </c>
      <c r="F3303" s="19" t="s">
        <v>161</v>
      </c>
      <c r="G3303" s="16" t="s">
        <v>12</v>
      </c>
      <c r="H3303" s="18"/>
      <c r="I3303" s="18"/>
      <c r="J3303" s="18"/>
      <c r="K3303" s="18"/>
      <c r="L3303" s="18"/>
      <c r="M3303" s="18"/>
      <c r="N3303" s="18"/>
      <c r="O3303" s="18"/>
      <c r="P3303" s="18"/>
      <c r="Q3303" s="18"/>
      <c r="R3303" s="18"/>
      <c r="S3303" s="18"/>
      <c r="T3303" s="18"/>
      <c r="U3303" s="18"/>
      <c r="V3303" s="18"/>
      <c r="W3303" s="18"/>
      <c r="X3303" s="18"/>
      <c r="Y3303" s="18"/>
      <c r="Z3303" s="18"/>
    </row>
    <row r="3304">
      <c r="A3304" s="14">
        <v>45126.0</v>
      </c>
      <c r="B3304" s="15" t="s">
        <v>9735</v>
      </c>
      <c r="C3304" s="19" t="s">
        <v>9736</v>
      </c>
      <c r="D3304" s="19" t="s">
        <v>3276</v>
      </c>
      <c r="E3304" s="19" t="s">
        <v>4790</v>
      </c>
      <c r="F3304" s="19" t="s">
        <v>530</v>
      </c>
      <c r="G3304" s="16" t="s">
        <v>12</v>
      </c>
      <c r="H3304" s="18"/>
      <c r="I3304" s="18"/>
      <c r="J3304" s="18"/>
      <c r="K3304" s="18"/>
      <c r="L3304" s="18"/>
      <c r="M3304" s="18"/>
      <c r="N3304" s="18"/>
      <c r="O3304" s="18"/>
      <c r="P3304" s="18"/>
      <c r="Q3304" s="18"/>
      <c r="R3304" s="18"/>
      <c r="S3304" s="18"/>
      <c r="T3304" s="18"/>
      <c r="U3304" s="18"/>
      <c r="V3304" s="18"/>
      <c r="W3304" s="18"/>
      <c r="X3304" s="18"/>
      <c r="Y3304" s="18"/>
      <c r="Z3304" s="18"/>
    </row>
    <row r="3305">
      <c r="A3305" s="14">
        <v>45126.0</v>
      </c>
      <c r="B3305" s="15" t="s">
        <v>9737</v>
      </c>
      <c r="C3305" s="19" t="s">
        <v>9738</v>
      </c>
      <c r="D3305" s="19" t="s">
        <v>168</v>
      </c>
      <c r="E3305" s="19" t="s">
        <v>1547</v>
      </c>
      <c r="F3305" s="19" t="s">
        <v>134</v>
      </c>
      <c r="G3305" s="16" t="s">
        <v>12</v>
      </c>
      <c r="H3305" s="18"/>
      <c r="I3305" s="18"/>
      <c r="J3305" s="18"/>
      <c r="K3305" s="18"/>
      <c r="L3305" s="18"/>
      <c r="M3305" s="18"/>
      <c r="N3305" s="18"/>
      <c r="O3305" s="18"/>
      <c r="P3305" s="18"/>
      <c r="Q3305" s="18"/>
      <c r="R3305" s="18"/>
      <c r="S3305" s="18"/>
      <c r="T3305" s="18"/>
      <c r="U3305" s="18"/>
      <c r="V3305" s="18"/>
      <c r="W3305" s="18"/>
      <c r="X3305" s="18"/>
      <c r="Y3305" s="18"/>
      <c r="Z3305" s="18"/>
    </row>
    <row r="3306">
      <c r="A3306" s="14">
        <v>45126.0</v>
      </c>
      <c r="B3306" s="15" t="s">
        <v>9737</v>
      </c>
      <c r="C3306" s="19" t="s">
        <v>9738</v>
      </c>
      <c r="D3306" s="19" t="s">
        <v>168</v>
      </c>
      <c r="E3306" s="19" t="s">
        <v>373</v>
      </c>
      <c r="F3306" s="19" t="s">
        <v>9739</v>
      </c>
      <c r="G3306" s="16" t="s">
        <v>12</v>
      </c>
      <c r="H3306" s="18"/>
      <c r="I3306" s="18"/>
      <c r="J3306" s="18"/>
      <c r="K3306" s="18"/>
      <c r="L3306" s="18"/>
      <c r="M3306" s="18"/>
      <c r="N3306" s="18"/>
      <c r="O3306" s="18"/>
      <c r="P3306" s="18"/>
      <c r="Q3306" s="18"/>
      <c r="R3306" s="18"/>
      <c r="S3306" s="18"/>
      <c r="T3306" s="18"/>
      <c r="U3306" s="18"/>
      <c r="V3306" s="18"/>
      <c r="W3306" s="18"/>
      <c r="X3306" s="18"/>
      <c r="Y3306" s="18"/>
      <c r="Z3306" s="18"/>
    </row>
    <row r="3307">
      <c r="A3307" s="14">
        <v>45126.0</v>
      </c>
      <c r="B3307" s="15" t="s">
        <v>9740</v>
      </c>
      <c r="C3307" s="19" t="s">
        <v>9741</v>
      </c>
      <c r="D3307" s="19" t="s">
        <v>4623</v>
      </c>
      <c r="E3307" s="19" t="s">
        <v>2481</v>
      </c>
      <c r="F3307" s="19" t="s">
        <v>1185</v>
      </c>
      <c r="G3307" s="16" t="s">
        <v>12</v>
      </c>
      <c r="H3307" s="18"/>
      <c r="I3307" s="18"/>
      <c r="J3307" s="18"/>
      <c r="K3307" s="18"/>
      <c r="L3307" s="18"/>
      <c r="M3307" s="18"/>
      <c r="N3307" s="18"/>
      <c r="O3307" s="18"/>
      <c r="P3307" s="18"/>
      <c r="Q3307" s="18"/>
      <c r="R3307" s="18"/>
      <c r="S3307" s="18"/>
      <c r="T3307" s="18"/>
      <c r="U3307" s="18"/>
      <c r="V3307" s="18"/>
      <c r="W3307" s="18"/>
      <c r="X3307" s="18"/>
      <c r="Y3307" s="18"/>
      <c r="Z3307" s="18"/>
    </row>
    <row r="3308">
      <c r="A3308" s="14">
        <v>45127.0</v>
      </c>
      <c r="B3308" s="15" t="s">
        <v>9742</v>
      </c>
      <c r="C3308" s="19" t="s">
        <v>9743</v>
      </c>
      <c r="D3308" s="19" t="s">
        <v>8202</v>
      </c>
      <c r="E3308" s="19" t="s">
        <v>47</v>
      </c>
      <c r="F3308" s="19" t="s">
        <v>31</v>
      </c>
      <c r="G3308" s="16" t="s">
        <v>12</v>
      </c>
      <c r="H3308" s="18"/>
      <c r="I3308" s="18"/>
      <c r="J3308" s="18"/>
      <c r="K3308" s="18"/>
      <c r="L3308" s="18"/>
      <c r="M3308" s="18"/>
      <c r="N3308" s="18"/>
      <c r="O3308" s="18"/>
      <c r="P3308" s="18"/>
      <c r="Q3308" s="18"/>
      <c r="R3308" s="18"/>
      <c r="S3308" s="18"/>
      <c r="T3308" s="18"/>
      <c r="U3308" s="18"/>
      <c r="V3308" s="18"/>
      <c r="W3308" s="18"/>
      <c r="X3308" s="18"/>
      <c r="Y3308" s="18"/>
      <c r="Z3308" s="18"/>
    </row>
    <row r="3309">
      <c r="A3309" s="14">
        <v>45127.0</v>
      </c>
      <c r="B3309" s="15" t="s">
        <v>9742</v>
      </c>
      <c r="C3309" s="19" t="s">
        <v>9743</v>
      </c>
      <c r="D3309" s="19" t="s">
        <v>8202</v>
      </c>
      <c r="E3309" s="19" t="s">
        <v>47</v>
      </c>
      <c r="F3309" s="19" t="s">
        <v>4198</v>
      </c>
      <c r="G3309" s="16" t="s">
        <v>12</v>
      </c>
      <c r="H3309" s="18"/>
      <c r="I3309" s="18"/>
      <c r="J3309" s="18"/>
      <c r="K3309" s="18"/>
      <c r="L3309" s="18"/>
      <c r="M3309" s="18"/>
      <c r="N3309" s="18"/>
      <c r="O3309" s="18"/>
      <c r="P3309" s="18"/>
      <c r="Q3309" s="18"/>
      <c r="R3309" s="18"/>
      <c r="S3309" s="18"/>
      <c r="T3309" s="18"/>
      <c r="U3309" s="18"/>
      <c r="V3309" s="18"/>
      <c r="W3309" s="18"/>
      <c r="X3309" s="18"/>
      <c r="Y3309" s="18"/>
      <c r="Z3309" s="18"/>
    </row>
    <row r="3310">
      <c r="A3310" s="14">
        <v>45127.0</v>
      </c>
      <c r="B3310" s="15" t="s">
        <v>9744</v>
      </c>
      <c r="C3310" s="19" t="s">
        <v>9745</v>
      </c>
      <c r="D3310" s="19" t="s">
        <v>1055</v>
      </c>
      <c r="E3310" s="19" t="s">
        <v>47</v>
      </c>
      <c r="F3310" s="19" t="s">
        <v>133</v>
      </c>
      <c r="G3310" s="16" t="s">
        <v>12</v>
      </c>
      <c r="H3310" s="18"/>
      <c r="I3310" s="18"/>
      <c r="J3310" s="18"/>
      <c r="K3310" s="18"/>
      <c r="L3310" s="18"/>
      <c r="M3310" s="18"/>
      <c r="N3310" s="18"/>
      <c r="O3310" s="18"/>
      <c r="P3310" s="18"/>
      <c r="Q3310" s="18"/>
      <c r="R3310" s="18"/>
      <c r="S3310" s="18"/>
      <c r="T3310" s="18"/>
      <c r="U3310" s="18"/>
      <c r="V3310" s="18"/>
      <c r="W3310" s="18"/>
      <c r="X3310" s="18"/>
      <c r="Y3310" s="18"/>
      <c r="Z3310" s="18"/>
    </row>
    <row r="3311">
      <c r="A3311" s="14">
        <v>45127.0</v>
      </c>
      <c r="B3311" s="15" t="s">
        <v>9746</v>
      </c>
      <c r="C3311" s="19" t="s">
        <v>9747</v>
      </c>
      <c r="D3311" s="19" t="s">
        <v>751</v>
      </c>
      <c r="E3311" s="18"/>
      <c r="F3311" s="19" t="s">
        <v>34</v>
      </c>
      <c r="G3311" s="16" t="s">
        <v>84</v>
      </c>
      <c r="H3311" s="19" t="s">
        <v>44</v>
      </c>
      <c r="I3311" s="18"/>
      <c r="J3311" s="18"/>
      <c r="K3311" s="18"/>
      <c r="L3311" s="18"/>
      <c r="M3311" s="18"/>
      <c r="N3311" s="18"/>
      <c r="O3311" s="18"/>
      <c r="P3311" s="18"/>
      <c r="Q3311" s="18"/>
      <c r="R3311" s="18"/>
      <c r="S3311" s="18"/>
      <c r="T3311" s="18"/>
      <c r="U3311" s="18"/>
      <c r="V3311" s="18"/>
      <c r="W3311" s="18"/>
      <c r="X3311" s="18"/>
      <c r="Y3311" s="18"/>
      <c r="Z3311" s="18"/>
    </row>
    <row r="3312">
      <c r="A3312" s="14">
        <v>45127.0</v>
      </c>
      <c r="B3312" s="15" t="s">
        <v>9746</v>
      </c>
      <c r="C3312" s="19" t="s">
        <v>9747</v>
      </c>
      <c r="D3312" s="19" t="s">
        <v>854</v>
      </c>
      <c r="E3312" s="18"/>
      <c r="F3312" s="19" t="s">
        <v>34</v>
      </c>
      <c r="G3312" s="16" t="s">
        <v>84</v>
      </c>
      <c r="H3312" s="19" t="s">
        <v>44</v>
      </c>
      <c r="I3312" s="18"/>
      <c r="J3312" s="18"/>
      <c r="K3312" s="18"/>
      <c r="L3312" s="18"/>
      <c r="M3312" s="18"/>
      <c r="N3312" s="18"/>
      <c r="O3312" s="18"/>
      <c r="P3312" s="18"/>
      <c r="Q3312" s="18"/>
      <c r="R3312" s="18"/>
      <c r="S3312" s="18"/>
      <c r="T3312" s="18"/>
      <c r="U3312" s="18"/>
      <c r="V3312" s="18"/>
      <c r="W3312" s="18"/>
      <c r="X3312" s="18"/>
      <c r="Y3312" s="18"/>
      <c r="Z3312" s="18"/>
    </row>
    <row r="3313">
      <c r="A3313" s="14">
        <v>45127.0</v>
      </c>
      <c r="B3313" s="15" t="s">
        <v>9746</v>
      </c>
      <c r="C3313" s="19" t="s">
        <v>9747</v>
      </c>
      <c r="D3313" s="19" t="s">
        <v>20</v>
      </c>
      <c r="E3313" s="18"/>
      <c r="F3313" s="19" t="s">
        <v>34</v>
      </c>
      <c r="G3313" s="16" t="s">
        <v>84</v>
      </c>
      <c r="H3313" s="19" t="s">
        <v>44</v>
      </c>
      <c r="I3313" s="18"/>
      <c r="J3313" s="18"/>
      <c r="K3313" s="18"/>
      <c r="L3313" s="18"/>
      <c r="M3313" s="18"/>
      <c r="N3313" s="18"/>
      <c r="O3313" s="18"/>
      <c r="P3313" s="18"/>
      <c r="Q3313" s="18"/>
      <c r="R3313" s="18"/>
      <c r="S3313" s="18"/>
      <c r="T3313" s="18"/>
      <c r="U3313" s="18"/>
      <c r="V3313" s="18"/>
      <c r="W3313" s="18"/>
      <c r="X3313" s="18"/>
      <c r="Y3313" s="18"/>
      <c r="Z3313" s="18"/>
    </row>
    <row r="3314">
      <c r="A3314" s="14">
        <v>45127.0</v>
      </c>
      <c r="B3314" s="15" t="s">
        <v>9748</v>
      </c>
      <c r="C3314" s="19" t="s">
        <v>9749</v>
      </c>
      <c r="D3314" s="19" t="s">
        <v>4108</v>
      </c>
      <c r="E3314" s="19" t="s">
        <v>426</v>
      </c>
      <c r="F3314" s="19" t="s">
        <v>9750</v>
      </c>
      <c r="G3314" s="16" t="s">
        <v>12</v>
      </c>
      <c r="H3314" s="18"/>
      <c r="I3314" s="18"/>
      <c r="J3314" s="18"/>
      <c r="K3314" s="18"/>
      <c r="L3314" s="18"/>
      <c r="M3314" s="18"/>
      <c r="N3314" s="18"/>
      <c r="O3314" s="18"/>
      <c r="P3314" s="18"/>
      <c r="Q3314" s="18"/>
      <c r="R3314" s="18"/>
      <c r="S3314" s="18"/>
      <c r="T3314" s="18"/>
      <c r="U3314" s="18"/>
      <c r="V3314" s="18"/>
      <c r="W3314" s="18"/>
      <c r="X3314" s="18"/>
      <c r="Y3314" s="18"/>
      <c r="Z3314" s="18"/>
    </row>
    <row r="3315">
      <c r="A3315" s="14">
        <v>45127.0</v>
      </c>
      <c r="B3315" s="15" t="s">
        <v>9751</v>
      </c>
      <c r="C3315" s="19" t="s">
        <v>9752</v>
      </c>
      <c r="D3315" s="19" t="s">
        <v>4479</v>
      </c>
      <c r="E3315" s="19" t="s">
        <v>47</v>
      </c>
      <c r="F3315" s="18" t="s">
        <v>9753</v>
      </c>
      <c r="G3315" s="16" t="s">
        <v>84</v>
      </c>
      <c r="H3315" s="18"/>
      <c r="I3315" s="18"/>
      <c r="J3315" s="18"/>
      <c r="K3315" s="18"/>
      <c r="L3315" s="18"/>
      <c r="M3315" s="18"/>
      <c r="N3315" s="18"/>
      <c r="O3315" s="18"/>
      <c r="P3315" s="18"/>
      <c r="Q3315" s="18"/>
      <c r="R3315" s="18"/>
      <c r="S3315" s="18"/>
      <c r="T3315" s="18"/>
      <c r="U3315" s="18"/>
      <c r="V3315" s="18"/>
      <c r="W3315" s="18"/>
      <c r="X3315" s="18"/>
      <c r="Y3315" s="18"/>
      <c r="Z3315" s="18"/>
    </row>
    <row r="3316">
      <c r="A3316" s="14">
        <v>45127.0</v>
      </c>
      <c r="B3316" s="15" t="s">
        <v>9754</v>
      </c>
      <c r="C3316" s="19" t="s">
        <v>9755</v>
      </c>
      <c r="D3316" s="19" t="s">
        <v>4632</v>
      </c>
      <c r="E3316" s="18"/>
      <c r="F3316" s="19" t="s">
        <v>164</v>
      </c>
      <c r="G3316" s="16" t="s">
        <v>12</v>
      </c>
      <c r="H3316" s="19" t="s">
        <v>44</v>
      </c>
      <c r="I3316" s="18"/>
      <c r="J3316" s="18"/>
      <c r="K3316" s="18"/>
      <c r="L3316" s="18"/>
      <c r="M3316" s="18"/>
      <c r="N3316" s="18"/>
      <c r="O3316" s="18"/>
      <c r="P3316" s="18"/>
      <c r="Q3316" s="18"/>
      <c r="R3316" s="18"/>
      <c r="S3316" s="18"/>
      <c r="T3316" s="18"/>
      <c r="U3316" s="18"/>
      <c r="V3316" s="18"/>
      <c r="W3316" s="18"/>
      <c r="X3316" s="18"/>
      <c r="Y3316" s="18"/>
      <c r="Z3316" s="18"/>
    </row>
    <row r="3317">
      <c r="A3317" s="14">
        <v>45127.0</v>
      </c>
      <c r="B3317" s="15" t="s">
        <v>9756</v>
      </c>
      <c r="C3317" s="19" t="s">
        <v>9757</v>
      </c>
      <c r="D3317" s="19" t="s">
        <v>751</v>
      </c>
      <c r="E3317" s="18"/>
      <c r="F3317" s="19" t="s">
        <v>34</v>
      </c>
      <c r="G3317" s="16" t="s">
        <v>84</v>
      </c>
      <c r="H3317" s="19" t="s">
        <v>44</v>
      </c>
      <c r="I3317" s="18"/>
      <c r="J3317" s="18"/>
      <c r="K3317" s="18"/>
      <c r="L3317" s="18"/>
      <c r="M3317" s="18"/>
      <c r="N3317" s="18"/>
      <c r="O3317" s="18"/>
      <c r="P3317" s="18"/>
      <c r="Q3317" s="18"/>
      <c r="R3317" s="18"/>
      <c r="S3317" s="18"/>
      <c r="T3317" s="18"/>
      <c r="U3317" s="18"/>
      <c r="V3317" s="18"/>
      <c r="W3317" s="18"/>
      <c r="X3317" s="18"/>
      <c r="Y3317" s="18"/>
      <c r="Z3317" s="18"/>
    </row>
    <row r="3318">
      <c r="A3318" s="14">
        <v>45127.0</v>
      </c>
      <c r="B3318" s="15" t="s">
        <v>9756</v>
      </c>
      <c r="C3318" s="19" t="s">
        <v>9757</v>
      </c>
      <c r="D3318" s="19" t="s">
        <v>87</v>
      </c>
      <c r="E3318" s="18"/>
      <c r="F3318" s="19" t="s">
        <v>34</v>
      </c>
      <c r="G3318" s="16" t="s">
        <v>84</v>
      </c>
      <c r="H3318" s="19" t="s">
        <v>44</v>
      </c>
      <c r="I3318" s="18"/>
      <c r="J3318" s="18"/>
      <c r="K3318" s="18"/>
      <c r="L3318" s="18"/>
      <c r="M3318" s="18"/>
      <c r="N3318" s="18"/>
      <c r="O3318" s="18"/>
      <c r="P3318" s="18"/>
      <c r="Q3318" s="18"/>
      <c r="R3318" s="18"/>
      <c r="S3318" s="18"/>
      <c r="T3318" s="18"/>
      <c r="U3318" s="18"/>
      <c r="V3318" s="18"/>
      <c r="W3318" s="18"/>
      <c r="X3318" s="18"/>
      <c r="Y3318" s="18"/>
      <c r="Z3318" s="18"/>
    </row>
    <row r="3319">
      <c r="A3319" s="14">
        <v>45127.0</v>
      </c>
      <c r="B3319" s="15" t="s">
        <v>9758</v>
      </c>
      <c r="C3319" s="19" t="s">
        <v>9759</v>
      </c>
      <c r="D3319" s="19" t="s">
        <v>5011</v>
      </c>
      <c r="E3319" s="19" t="s">
        <v>279</v>
      </c>
      <c r="F3319" s="19" t="s">
        <v>299</v>
      </c>
      <c r="G3319" s="16" t="s">
        <v>12</v>
      </c>
      <c r="H3319" s="18"/>
      <c r="I3319" s="18"/>
      <c r="J3319" s="18"/>
      <c r="K3319" s="18"/>
      <c r="L3319" s="18"/>
      <c r="M3319" s="18"/>
      <c r="N3319" s="18"/>
      <c r="O3319" s="18"/>
      <c r="P3319" s="18"/>
      <c r="Q3319" s="18"/>
      <c r="R3319" s="18"/>
      <c r="S3319" s="18"/>
      <c r="T3319" s="18"/>
      <c r="U3319" s="18"/>
      <c r="V3319" s="18"/>
      <c r="W3319" s="18"/>
      <c r="X3319" s="18"/>
      <c r="Y3319" s="18"/>
      <c r="Z3319" s="18"/>
    </row>
    <row r="3320">
      <c r="A3320" s="14">
        <v>45127.0</v>
      </c>
      <c r="B3320" s="15" t="s">
        <v>9758</v>
      </c>
      <c r="C3320" s="19" t="s">
        <v>9759</v>
      </c>
      <c r="D3320" s="19" t="s">
        <v>4080</v>
      </c>
      <c r="E3320" s="19" t="s">
        <v>279</v>
      </c>
      <c r="F3320" s="19" t="s">
        <v>299</v>
      </c>
      <c r="G3320" s="16" t="s">
        <v>12</v>
      </c>
      <c r="H3320" s="18"/>
      <c r="I3320" s="18"/>
      <c r="J3320" s="18"/>
      <c r="K3320" s="18"/>
      <c r="L3320" s="18"/>
      <c r="M3320" s="18"/>
      <c r="N3320" s="18"/>
      <c r="O3320" s="18"/>
      <c r="P3320" s="18"/>
      <c r="Q3320" s="18"/>
      <c r="R3320" s="18"/>
      <c r="S3320" s="18"/>
      <c r="T3320" s="18"/>
      <c r="U3320" s="18"/>
      <c r="V3320" s="18"/>
      <c r="W3320" s="18"/>
      <c r="X3320" s="18"/>
      <c r="Y3320" s="18"/>
      <c r="Z3320" s="18"/>
    </row>
    <row r="3321">
      <c r="A3321" s="14">
        <v>45127.0</v>
      </c>
      <c r="B3321" s="15" t="s">
        <v>9760</v>
      </c>
      <c r="C3321" s="19" t="s">
        <v>9761</v>
      </c>
      <c r="D3321" s="19" t="s">
        <v>4352</v>
      </c>
      <c r="E3321" s="19" t="s">
        <v>1766</v>
      </c>
      <c r="F3321" s="19" t="s">
        <v>9762</v>
      </c>
      <c r="G3321" s="16" t="s">
        <v>84</v>
      </c>
      <c r="H3321" s="18"/>
      <c r="I3321" s="18"/>
      <c r="J3321" s="18"/>
      <c r="K3321" s="18"/>
      <c r="L3321" s="18"/>
      <c r="M3321" s="18"/>
      <c r="N3321" s="18"/>
      <c r="O3321" s="18"/>
      <c r="P3321" s="18"/>
      <c r="Q3321" s="18"/>
      <c r="R3321" s="18"/>
      <c r="S3321" s="18"/>
      <c r="T3321" s="18"/>
      <c r="U3321" s="18"/>
      <c r="V3321" s="18"/>
      <c r="W3321" s="18"/>
      <c r="X3321" s="18"/>
      <c r="Y3321" s="18"/>
      <c r="Z3321" s="18"/>
    </row>
    <row r="3322">
      <c r="A3322" s="14">
        <v>45127.0</v>
      </c>
      <c r="B3322" s="15" t="s">
        <v>9763</v>
      </c>
      <c r="C3322" s="19" t="s">
        <v>9764</v>
      </c>
      <c r="D3322" s="19" t="s">
        <v>4648</v>
      </c>
      <c r="E3322" s="19" t="s">
        <v>47</v>
      </c>
      <c r="F3322" s="19" t="s">
        <v>4538</v>
      </c>
      <c r="G3322" s="16" t="s">
        <v>12</v>
      </c>
      <c r="H3322" s="18"/>
      <c r="I3322" s="18"/>
      <c r="J3322" s="18"/>
      <c r="K3322" s="18"/>
      <c r="L3322" s="18"/>
      <c r="M3322" s="18"/>
      <c r="N3322" s="18"/>
      <c r="O3322" s="18"/>
      <c r="P3322" s="18"/>
      <c r="Q3322" s="18"/>
      <c r="R3322" s="18"/>
      <c r="S3322" s="18"/>
      <c r="T3322" s="18"/>
      <c r="U3322" s="18"/>
      <c r="V3322" s="18"/>
      <c r="W3322" s="18"/>
      <c r="X3322" s="18"/>
      <c r="Y3322" s="18"/>
      <c r="Z3322" s="18"/>
    </row>
    <row r="3323">
      <c r="A3323" s="14">
        <v>45127.0</v>
      </c>
      <c r="B3323" s="15" t="s">
        <v>9765</v>
      </c>
      <c r="C3323" s="19" t="s">
        <v>9766</v>
      </c>
      <c r="D3323" s="19" t="s">
        <v>4862</v>
      </c>
      <c r="E3323" s="19" t="s">
        <v>9767</v>
      </c>
      <c r="F3323" s="19" t="s">
        <v>4191</v>
      </c>
      <c r="G3323" s="16" t="s">
        <v>12</v>
      </c>
      <c r="H3323" s="18"/>
      <c r="I3323" s="18"/>
      <c r="J3323" s="18"/>
      <c r="K3323" s="18"/>
      <c r="L3323" s="18"/>
      <c r="M3323" s="18"/>
      <c r="N3323" s="18"/>
      <c r="O3323" s="18"/>
      <c r="P3323" s="18"/>
      <c r="Q3323" s="18"/>
      <c r="R3323" s="18"/>
      <c r="S3323" s="18"/>
      <c r="T3323" s="18"/>
      <c r="U3323" s="18"/>
      <c r="V3323" s="18"/>
      <c r="W3323" s="18"/>
      <c r="X3323" s="18"/>
      <c r="Y3323" s="18"/>
      <c r="Z3323" s="18"/>
    </row>
    <row r="3324">
      <c r="A3324" s="14">
        <v>45127.0</v>
      </c>
      <c r="B3324" s="15" t="s">
        <v>9768</v>
      </c>
      <c r="C3324" s="19" t="s">
        <v>9769</v>
      </c>
      <c r="D3324" s="19" t="s">
        <v>897</v>
      </c>
      <c r="E3324" s="18"/>
      <c r="F3324" s="19" t="s">
        <v>67</v>
      </c>
      <c r="G3324" s="16" t="s">
        <v>12</v>
      </c>
      <c r="H3324" s="19" t="s">
        <v>44</v>
      </c>
      <c r="I3324" s="18"/>
      <c r="J3324" s="18"/>
      <c r="K3324" s="18"/>
      <c r="L3324" s="18"/>
      <c r="M3324" s="18"/>
      <c r="N3324" s="18"/>
      <c r="O3324" s="18"/>
      <c r="P3324" s="18"/>
      <c r="Q3324" s="18"/>
      <c r="R3324" s="18"/>
      <c r="S3324" s="18"/>
      <c r="T3324" s="18"/>
      <c r="U3324" s="18"/>
      <c r="V3324" s="18"/>
      <c r="W3324" s="18"/>
      <c r="X3324" s="18"/>
      <c r="Y3324" s="18"/>
      <c r="Z3324" s="18"/>
    </row>
    <row r="3325">
      <c r="A3325" s="14">
        <v>45127.0</v>
      </c>
      <c r="B3325" s="15" t="s">
        <v>9768</v>
      </c>
      <c r="C3325" s="19" t="s">
        <v>9769</v>
      </c>
      <c r="D3325" s="19" t="s">
        <v>897</v>
      </c>
      <c r="E3325" s="19" t="s">
        <v>9770</v>
      </c>
      <c r="F3325" s="19" t="s">
        <v>3895</v>
      </c>
      <c r="G3325" s="16" t="s">
        <v>12</v>
      </c>
      <c r="H3325" s="18"/>
      <c r="I3325" s="18"/>
      <c r="J3325" s="18"/>
      <c r="K3325" s="18"/>
      <c r="L3325" s="18"/>
      <c r="M3325" s="18"/>
      <c r="N3325" s="18"/>
      <c r="O3325" s="18"/>
      <c r="P3325" s="18"/>
      <c r="Q3325" s="18"/>
      <c r="R3325" s="18"/>
      <c r="S3325" s="18"/>
      <c r="T3325" s="18"/>
      <c r="U3325" s="18"/>
      <c r="V3325" s="18"/>
      <c r="W3325" s="18"/>
      <c r="X3325" s="18"/>
      <c r="Y3325" s="18"/>
      <c r="Z3325" s="18"/>
    </row>
    <row r="3326">
      <c r="A3326" s="14">
        <v>45127.0</v>
      </c>
      <c r="B3326" s="15" t="s">
        <v>9768</v>
      </c>
      <c r="C3326" s="19" t="s">
        <v>9769</v>
      </c>
      <c r="D3326" s="19" t="s">
        <v>897</v>
      </c>
      <c r="E3326" s="19" t="s">
        <v>46</v>
      </c>
      <c r="F3326" s="19" t="s">
        <v>63</v>
      </c>
      <c r="G3326" s="16" t="s">
        <v>12</v>
      </c>
      <c r="H3326" s="18"/>
      <c r="I3326" s="18"/>
      <c r="J3326" s="18"/>
      <c r="K3326" s="18"/>
      <c r="L3326" s="18"/>
      <c r="M3326" s="18"/>
      <c r="N3326" s="18"/>
      <c r="O3326" s="18"/>
      <c r="P3326" s="18"/>
      <c r="Q3326" s="18"/>
      <c r="R3326" s="18"/>
      <c r="S3326" s="18"/>
      <c r="T3326" s="18"/>
      <c r="U3326" s="18"/>
      <c r="V3326" s="18"/>
      <c r="W3326" s="18"/>
      <c r="X3326" s="18"/>
      <c r="Y3326" s="18"/>
      <c r="Z3326" s="18"/>
    </row>
    <row r="3327">
      <c r="A3327" s="14">
        <v>45127.0</v>
      </c>
      <c r="B3327" s="15" t="s">
        <v>9771</v>
      </c>
      <c r="C3327" s="19" t="s">
        <v>9772</v>
      </c>
      <c r="D3327" s="19" t="s">
        <v>751</v>
      </c>
      <c r="E3327" s="19" t="s">
        <v>98</v>
      </c>
      <c r="F3327" s="19" t="s">
        <v>83</v>
      </c>
      <c r="G3327" s="16" t="s">
        <v>84</v>
      </c>
      <c r="H3327" s="18"/>
      <c r="I3327" s="18"/>
      <c r="J3327" s="18"/>
      <c r="K3327" s="18"/>
      <c r="L3327" s="18"/>
      <c r="M3327" s="18"/>
      <c r="N3327" s="18"/>
      <c r="O3327" s="18"/>
      <c r="P3327" s="18"/>
      <c r="Q3327" s="18"/>
      <c r="R3327" s="18"/>
      <c r="S3327" s="18"/>
      <c r="T3327" s="18"/>
      <c r="U3327" s="18"/>
      <c r="V3327" s="18"/>
      <c r="W3327" s="18"/>
      <c r="X3327" s="18"/>
      <c r="Y3327" s="18"/>
      <c r="Z3327" s="18"/>
    </row>
    <row r="3328">
      <c r="A3328" s="14">
        <v>45127.0</v>
      </c>
      <c r="B3328" s="15" t="s">
        <v>9771</v>
      </c>
      <c r="C3328" s="19" t="s">
        <v>9772</v>
      </c>
      <c r="D3328" s="19" t="s">
        <v>751</v>
      </c>
      <c r="E3328" s="19" t="s">
        <v>4051</v>
      </c>
      <c r="F3328" s="19" t="s">
        <v>428</v>
      </c>
      <c r="G3328" s="16" t="s">
        <v>84</v>
      </c>
      <c r="H3328" s="18"/>
      <c r="I3328" s="18"/>
      <c r="J3328" s="18"/>
      <c r="K3328" s="18"/>
      <c r="L3328" s="18"/>
      <c r="M3328" s="18"/>
      <c r="N3328" s="18"/>
      <c r="O3328" s="18"/>
      <c r="P3328" s="18"/>
      <c r="Q3328" s="18"/>
      <c r="R3328" s="18"/>
      <c r="S3328" s="18"/>
      <c r="T3328" s="18"/>
      <c r="U3328" s="18"/>
      <c r="V3328" s="18"/>
      <c r="W3328" s="18"/>
      <c r="X3328" s="18"/>
      <c r="Y3328" s="18"/>
      <c r="Z3328" s="18"/>
    </row>
    <row r="3329">
      <c r="A3329" s="14">
        <v>45127.0</v>
      </c>
      <c r="B3329" s="15" t="s">
        <v>9773</v>
      </c>
      <c r="C3329" s="19" t="s">
        <v>9774</v>
      </c>
      <c r="D3329" s="19" t="s">
        <v>7155</v>
      </c>
      <c r="E3329" s="18"/>
      <c r="F3329" s="19" t="s">
        <v>9775</v>
      </c>
      <c r="G3329" s="16" t="s">
        <v>12</v>
      </c>
      <c r="H3329" s="19" t="s">
        <v>44</v>
      </c>
      <c r="I3329" s="18"/>
      <c r="J3329" s="18"/>
      <c r="K3329" s="18"/>
      <c r="L3329" s="18"/>
      <c r="M3329" s="18"/>
      <c r="N3329" s="18"/>
      <c r="O3329" s="18"/>
      <c r="P3329" s="18"/>
      <c r="Q3329" s="18"/>
      <c r="R3329" s="18"/>
      <c r="S3329" s="18"/>
      <c r="T3329" s="18"/>
      <c r="U3329" s="18"/>
      <c r="V3329" s="18"/>
      <c r="W3329" s="18"/>
      <c r="X3329" s="18"/>
      <c r="Y3329" s="18"/>
      <c r="Z3329" s="18"/>
    </row>
    <row r="3330">
      <c r="A3330" s="14">
        <v>45127.0</v>
      </c>
      <c r="B3330" s="15" t="s">
        <v>9776</v>
      </c>
      <c r="C3330" s="19" t="s">
        <v>9777</v>
      </c>
      <c r="D3330" s="19" t="s">
        <v>5682</v>
      </c>
      <c r="E3330" s="19" t="s">
        <v>47</v>
      </c>
      <c r="F3330" s="19" t="s">
        <v>4934</v>
      </c>
      <c r="G3330" s="16" t="s">
        <v>84</v>
      </c>
      <c r="H3330" s="18"/>
      <c r="I3330" s="18"/>
      <c r="J3330" s="18"/>
      <c r="K3330" s="18"/>
      <c r="L3330" s="18"/>
      <c r="M3330" s="18"/>
      <c r="N3330" s="18"/>
      <c r="O3330" s="18"/>
      <c r="P3330" s="18"/>
      <c r="Q3330" s="18"/>
      <c r="R3330" s="18"/>
      <c r="S3330" s="18"/>
      <c r="T3330" s="18"/>
      <c r="U3330" s="18"/>
      <c r="V3330" s="18"/>
      <c r="W3330" s="18"/>
      <c r="X3330" s="18"/>
      <c r="Y3330" s="18"/>
      <c r="Z3330" s="18"/>
    </row>
    <row r="3331">
      <c r="A3331" s="14">
        <v>45127.0</v>
      </c>
      <c r="B3331" s="15" t="s">
        <v>9778</v>
      </c>
      <c r="C3331" s="19" t="s">
        <v>9779</v>
      </c>
      <c r="D3331" s="19" t="s">
        <v>1465</v>
      </c>
      <c r="E3331" s="19" t="s">
        <v>44</v>
      </c>
      <c r="F3331" s="19" t="s">
        <v>1097</v>
      </c>
      <c r="G3331" s="16" t="s">
        <v>12</v>
      </c>
      <c r="H3331" s="18"/>
      <c r="I3331" s="18"/>
      <c r="J3331" s="18"/>
      <c r="K3331" s="18"/>
      <c r="L3331" s="18"/>
      <c r="M3331" s="18"/>
      <c r="N3331" s="18"/>
      <c r="O3331" s="18"/>
      <c r="P3331" s="18"/>
      <c r="Q3331" s="18"/>
      <c r="R3331" s="18"/>
      <c r="S3331" s="18"/>
      <c r="T3331" s="18"/>
      <c r="U3331" s="18"/>
      <c r="V3331" s="18"/>
      <c r="W3331" s="18"/>
      <c r="X3331" s="18"/>
      <c r="Y3331" s="18"/>
      <c r="Z3331" s="18"/>
    </row>
    <row r="3332">
      <c r="A3332" s="14">
        <v>45127.0</v>
      </c>
      <c r="B3332" s="15" t="s">
        <v>9778</v>
      </c>
      <c r="C3332" s="19" t="s">
        <v>9779</v>
      </c>
      <c r="D3332" s="19" t="s">
        <v>1465</v>
      </c>
      <c r="E3332" s="19" t="s">
        <v>47</v>
      </c>
      <c r="F3332" s="19" t="s">
        <v>63</v>
      </c>
      <c r="G3332" s="16" t="s">
        <v>12</v>
      </c>
      <c r="H3332" s="18"/>
      <c r="I3332" s="18"/>
      <c r="J3332" s="18"/>
      <c r="K3332" s="18"/>
      <c r="L3332" s="18"/>
      <c r="M3332" s="18"/>
      <c r="N3332" s="18"/>
      <c r="O3332" s="18"/>
      <c r="P3332" s="18"/>
      <c r="Q3332" s="18"/>
      <c r="R3332" s="18"/>
      <c r="S3332" s="18"/>
      <c r="T3332" s="18"/>
      <c r="U3332" s="18"/>
      <c r="V3332" s="18"/>
      <c r="W3332" s="18"/>
      <c r="X3332" s="18"/>
      <c r="Y3332" s="18"/>
      <c r="Z3332" s="18"/>
    </row>
    <row r="3333">
      <c r="A3333" s="14">
        <v>45127.0</v>
      </c>
      <c r="B3333" s="15" t="s">
        <v>9780</v>
      </c>
      <c r="C3333" s="19" t="s">
        <v>9781</v>
      </c>
      <c r="D3333" s="19" t="s">
        <v>778</v>
      </c>
      <c r="E3333" s="19" t="s">
        <v>9700</v>
      </c>
      <c r="F3333" s="19" t="s">
        <v>61</v>
      </c>
      <c r="G3333" s="16" t="s">
        <v>12</v>
      </c>
      <c r="H3333" s="18"/>
      <c r="I3333" s="18"/>
      <c r="J3333" s="18"/>
      <c r="K3333" s="18"/>
      <c r="L3333" s="18"/>
      <c r="M3333" s="18"/>
      <c r="N3333" s="18"/>
      <c r="O3333" s="18"/>
      <c r="P3333" s="18"/>
      <c r="Q3333" s="18"/>
      <c r="R3333" s="18"/>
      <c r="S3333" s="18"/>
      <c r="T3333" s="18"/>
      <c r="U3333" s="18"/>
      <c r="V3333" s="18"/>
      <c r="W3333" s="18"/>
      <c r="X3333" s="18"/>
      <c r="Y3333" s="18"/>
      <c r="Z3333" s="18"/>
    </row>
    <row r="3334">
      <c r="A3334" s="14">
        <v>45127.0</v>
      </c>
      <c r="B3334" s="15" t="s">
        <v>9782</v>
      </c>
      <c r="C3334" s="19" t="s">
        <v>9783</v>
      </c>
      <c r="D3334" s="19" t="s">
        <v>4395</v>
      </c>
      <c r="E3334" s="19" t="s">
        <v>47</v>
      </c>
      <c r="F3334" s="19" t="s">
        <v>386</v>
      </c>
      <c r="G3334" s="16" t="s">
        <v>84</v>
      </c>
      <c r="H3334" s="18"/>
      <c r="I3334" s="18"/>
      <c r="J3334" s="18"/>
      <c r="K3334" s="18"/>
      <c r="L3334" s="18"/>
      <c r="M3334" s="18"/>
      <c r="N3334" s="18"/>
      <c r="O3334" s="18"/>
      <c r="P3334" s="18"/>
      <c r="Q3334" s="18"/>
      <c r="R3334" s="18"/>
      <c r="S3334" s="18"/>
      <c r="T3334" s="18"/>
      <c r="U3334" s="18"/>
      <c r="V3334" s="18"/>
      <c r="W3334" s="18"/>
      <c r="X3334" s="18"/>
      <c r="Y3334" s="18"/>
      <c r="Z3334" s="18"/>
    </row>
    <row r="3335">
      <c r="A3335" s="14">
        <v>45127.0</v>
      </c>
      <c r="B3335" s="15" t="s">
        <v>9784</v>
      </c>
      <c r="C3335" s="19" t="s">
        <v>9785</v>
      </c>
      <c r="D3335" s="19" t="s">
        <v>5922</v>
      </c>
      <c r="E3335" s="19" t="s">
        <v>5305</v>
      </c>
      <c r="F3335" s="19" t="s">
        <v>67</v>
      </c>
      <c r="G3335" s="16" t="s">
        <v>12</v>
      </c>
      <c r="H3335" s="18"/>
      <c r="I3335" s="18"/>
      <c r="J3335" s="18"/>
      <c r="K3335" s="18"/>
      <c r="L3335" s="18"/>
      <c r="M3335" s="18"/>
      <c r="N3335" s="18"/>
      <c r="O3335" s="18"/>
      <c r="P3335" s="18"/>
      <c r="Q3335" s="18"/>
      <c r="R3335" s="18"/>
      <c r="S3335" s="18"/>
      <c r="T3335" s="18"/>
      <c r="U3335" s="18"/>
      <c r="V3335" s="18"/>
      <c r="W3335" s="18"/>
      <c r="X3335" s="18"/>
      <c r="Y3335" s="18"/>
      <c r="Z3335" s="18"/>
    </row>
    <row r="3336">
      <c r="A3336" s="14">
        <v>45127.0</v>
      </c>
      <c r="B3336" s="15" t="s">
        <v>9784</v>
      </c>
      <c r="C3336" s="19" t="s">
        <v>9785</v>
      </c>
      <c r="D3336" s="19" t="s">
        <v>5922</v>
      </c>
      <c r="E3336" s="19" t="s">
        <v>2481</v>
      </c>
      <c r="F3336" s="19" t="s">
        <v>63</v>
      </c>
      <c r="G3336" s="16" t="s">
        <v>12</v>
      </c>
      <c r="H3336" s="18"/>
      <c r="I3336" s="18"/>
      <c r="J3336" s="18"/>
      <c r="K3336" s="18"/>
      <c r="L3336" s="18"/>
      <c r="M3336" s="18"/>
      <c r="N3336" s="18"/>
      <c r="O3336" s="18"/>
      <c r="P3336" s="18"/>
      <c r="Q3336" s="18"/>
      <c r="R3336" s="18"/>
      <c r="S3336" s="18"/>
      <c r="T3336" s="18"/>
      <c r="U3336" s="18"/>
      <c r="V3336" s="18"/>
      <c r="W3336" s="18"/>
      <c r="X3336" s="18"/>
      <c r="Y3336" s="18"/>
      <c r="Z3336" s="18"/>
    </row>
    <row r="3337">
      <c r="A3337" s="14">
        <v>45127.0</v>
      </c>
      <c r="B3337" s="15" t="s">
        <v>9786</v>
      </c>
      <c r="C3337" s="19" t="s">
        <v>9787</v>
      </c>
      <c r="D3337" s="19" t="s">
        <v>7167</v>
      </c>
      <c r="E3337" s="18"/>
      <c r="F3337" s="19" t="s">
        <v>133</v>
      </c>
      <c r="G3337" s="16" t="s">
        <v>12</v>
      </c>
      <c r="H3337" s="19" t="s">
        <v>44</v>
      </c>
      <c r="I3337" s="18"/>
      <c r="J3337" s="18"/>
      <c r="K3337" s="18"/>
      <c r="L3337" s="18"/>
      <c r="M3337" s="18"/>
      <c r="N3337" s="18"/>
      <c r="O3337" s="18"/>
      <c r="P3337" s="18"/>
      <c r="Q3337" s="18"/>
      <c r="R3337" s="18"/>
      <c r="S3337" s="18"/>
      <c r="T3337" s="18"/>
      <c r="U3337" s="18"/>
      <c r="V3337" s="18"/>
      <c r="W3337" s="18"/>
      <c r="X3337" s="18"/>
      <c r="Y3337" s="18"/>
      <c r="Z3337" s="18"/>
    </row>
    <row r="3338">
      <c r="A3338" s="14">
        <v>45128.0</v>
      </c>
      <c r="B3338" s="15" t="s">
        <v>9788</v>
      </c>
      <c r="C3338" s="19" t="s">
        <v>9789</v>
      </c>
      <c r="D3338" s="19" t="s">
        <v>2830</v>
      </c>
      <c r="E3338" s="19" t="s">
        <v>47</v>
      </c>
      <c r="F3338" s="19" t="s">
        <v>386</v>
      </c>
      <c r="G3338" s="16" t="s">
        <v>84</v>
      </c>
      <c r="H3338" s="18"/>
      <c r="I3338" s="18"/>
      <c r="J3338" s="18"/>
      <c r="K3338" s="18"/>
      <c r="L3338" s="18"/>
      <c r="M3338" s="18"/>
      <c r="N3338" s="18"/>
      <c r="O3338" s="18"/>
      <c r="P3338" s="18"/>
      <c r="Q3338" s="18"/>
      <c r="R3338" s="18"/>
      <c r="S3338" s="18"/>
      <c r="T3338" s="18"/>
      <c r="U3338" s="18"/>
      <c r="V3338" s="18"/>
      <c r="W3338" s="18"/>
      <c r="X3338" s="18"/>
      <c r="Y3338" s="18"/>
      <c r="Z3338" s="18"/>
    </row>
    <row r="3339">
      <c r="A3339" s="14">
        <v>45128.0</v>
      </c>
      <c r="B3339" s="15" t="s">
        <v>9788</v>
      </c>
      <c r="C3339" s="19" t="s">
        <v>9789</v>
      </c>
      <c r="D3339" s="19" t="s">
        <v>2830</v>
      </c>
      <c r="E3339" s="19" t="s">
        <v>468</v>
      </c>
      <c r="F3339" s="19" t="s">
        <v>133</v>
      </c>
      <c r="G3339" s="16" t="s">
        <v>12</v>
      </c>
      <c r="H3339" s="18"/>
      <c r="I3339" s="18"/>
      <c r="J3339" s="18"/>
      <c r="K3339" s="18"/>
      <c r="L3339" s="18"/>
      <c r="M3339" s="18"/>
      <c r="N3339" s="18"/>
      <c r="O3339" s="18"/>
      <c r="P3339" s="18"/>
      <c r="Q3339" s="18"/>
      <c r="R3339" s="18"/>
      <c r="S3339" s="18"/>
      <c r="T3339" s="18"/>
      <c r="U3339" s="18"/>
      <c r="V3339" s="18"/>
      <c r="W3339" s="18"/>
      <c r="X3339" s="18"/>
      <c r="Y3339" s="18"/>
      <c r="Z3339" s="18"/>
    </row>
    <row r="3340">
      <c r="A3340" s="14">
        <v>45128.0</v>
      </c>
      <c r="B3340" s="15" t="s">
        <v>9790</v>
      </c>
      <c r="C3340" s="19" t="s">
        <v>9791</v>
      </c>
      <c r="D3340" s="19" t="s">
        <v>1176</v>
      </c>
      <c r="E3340" s="19" t="s">
        <v>47</v>
      </c>
      <c r="F3340" s="19" t="s">
        <v>2701</v>
      </c>
      <c r="G3340" s="16" t="s">
        <v>84</v>
      </c>
      <c r="H3340" s="18"/>
      <c r="I3340" s="18"/>
      <c r="J3340" s="18"/>
      <c r="K3340" s="18"/>
      <c r="L3340" s="18"/>
      <c r="M3340" s="18"/>
      <c r="N3340" s="18"/>
      <c r="O3340" s="18"/>
      <c r="P3340" s="18"/>
      <c r="Q3340" s="18"/>
      <c r="R3340" s="18"/>
      <c r="S3340" s="18"/>
      <c r="T3340" s="18"/>
      <c r="U3340" s="18"/>
      <c r="V3340" s="18"/>
      <c r="W3340" s="18"/>
      <c r="X3340" s="18"/>
      <c r="Y3340" s="18"/>
      <c r="Z3340" s="18"/>
    </row>
    <row r="3341">
      <c r="A3341" s="14">
        <v>45128.0</v>
      </c>
      <c r="B3341" s="15" t="s">
        <v>9792</v>
      </c>
      <c r="C3341" s="19" t="s">
        <v>9793</v>
      </c>
      <c r="D3341" s="19" t="s">
        <v>4563</v>
      </c>
      <c r="E3341" s="18"/>
      <c r="F3341" s="19" t="s">
        <v>299</v>
      </c>
      <c r="G3341" s="16" t="s">
        <v>12</v>
      </c>
      <c r="H3341" s="19" t="s">
        <v>44</v>
      </c>
      <c r="I3341" s="18"/>
      <c r="J3341" s="18"/>
      <c r="K3341" s="18"/>
      <c r="L3341" s="18"/>
      <c r="M3341" s="18"/>
      <c r="N3341" s="18"/>
      <c r="O3341" s="18"/>
      <c r="P3341" s="18"/>
      <c r="Q3341" s="18"/>
      <c r="R3341" s="18"/>
      <c r="S3341" s="18"/>
      <c r="T3341" s="18"/>
      <c r="U3341" s="18"/>
      <c r="V3341" s="18"/>
      <c r="W3341" s="18"/>
      <c r="X3341" s="18"/>
      <c r="Y3341" s="18"/>
      <c r="Z3341" s="18"/>
    </row>
    <row r="3342">
      <c r="A3342" s="14">
        <v>45128.0</v>
      </c>
      <c r="B3342" s="15" t="s">
        <v>9792</v>
      </c>
      <c r="C3342" s="19" t="s">
        <v>9793</v>
      </c>
      <c r="D3342" s="19" t="s">
        <v>20</v>
      </c>
      <c r="E3342" s="18"/>
      <c r="F3342" s="19" t="s">
        <v>299</v>
      </c>
      <c r="G3342" s="16" t="s">
        <v>12</v>
      </c>
      <c r="H3342" s="19" t="s">
        <v>44</v>
      </c>
      <c r="I3342" s="18"/>
      <c r="J3342" s="18"/>
      <c r="K3342" s="18"/>
      <c r="L3342" s="18"/>
      <c r="M3342" s="18"/>
      <c r="N3342" s="18"/>
      <c r="O3342" s="18"/>
      <c r="P3342" s="18"/>
      <c r="Q3342" s="18"/>
      <c r="R3342" s="18"/>
      <c r="S3342" s="18"/>
      <c r="T3342" s="18"/>
      <c r="U3342" s="18"/>
      <c r="V3342" s="18"/>
      <c r="W3342" s="18"/>
      <c r="X3342" s="18"/>
      <c r="Y3342" s="18"/>
      <c r="Z3342" s="18"/>
    </row>
    <row r="3343">
      <c r="A3343" s="14">
        <v>45128.0</v>
      </c>
      <c r="B3343" s="15" t="s">
        <v>9792</v>
      </c>
      <c r="C3343" s="19" t="s">
        <v>9793</v>
      </c>
      <c r="D3343" s="19" t="s">
        <v>854</v>
      </c>
      <c r="E3343" s="18"/>
      <c r="F3343" s="19" t="s">
        <v>299</v>
      </c>
      <c r="G3343" s="16" t="s">
        <v>12</v>
      </c>
      <c r="H3343" s="19" t="s">
        <v>44</v>
      </c>
      <c r="I3343" s="18"/>
      <c r="J3343" s="18"/>
      <c r="K3343" s="18"/>
      <c r="L3343" s="18"/>
      <c r="M3343" s="18"/>
      <c r="N3343" s="18"/>
      <c r="O3343" s="18"/>
      <c r="P3343" s="18"/>
      <c r="Q3343" s="18"/>
      <c r="R3343" s="18"/>
      <c r="S3343" s="18"/>
      <c r="T3343" s="18"/>
      <c r="U3343" s="18"/>
      <c r="V3343" s="18"/>
      <c r="W3343" s="18"/>
      <c r="X3343" s="18"/>
      <c r="Y3343" s="18"/>
      <c r="Z3343" s="18"/>
    </row>
    <row r="3344">
      <c r="A3344" s="14">
        <v>45128.0</v>
      </c>
      <c r="B3344" s="15" t="s">
        <v>9794</v>
      </c>
      <c r="C3344" s="19" t="s">
        <v>9795</v>
      </c>
      <c r="D3344" s="19" t="s">
        <v>1535</v>
      </c>
      <c r="E3344" s="19" t="s">
        <v>47</v>
      </c>
      <c r="F3344" s="19" t="s">
        <v>133</v>
      </c>
      <c r="G3344" s="16" t="s">
        <v>12</v>
      </c>
      <c r="H3344" s="18"/>
      <c r="I3344" s="18"/>
      <c r="J3344" s="18"/>
      <c r="K3344" s="18"/>
      <c r="L3344" s="18"/>
      <c r="M3344" s="18"/>
      <c r="N3344" s="18"/>
      <c r="O3344" s="18"/>
      <c r="P3344" s="18"/>
      <c r="Q3344" s="18"/>
      <c r="R3344" s="18"/>
      <c r="S3344" s="18"/>
      <c r="T3344" s="18"/>
      <c r="U3344" s="18"/>
      <c r="V3344" s="18"/>
      <c r="W3344" s="18"/>
      <c r="X3344" s="18"/>
      <c r="Y3344" s="18"/>
      <c r="Z3344" s="18"/>
    </row>
    <row r="3345">
      <c r="A3345" s="14">
        <v>45128.0</v>
      </c>
      <c r="B3345" s="15" t="s">
        <v>9794</v>
      </c>
      <c r="C3345" s="19" t="s">
        <v>9795</v>
      </c>
      <c r="D3345" s="19" t="s">
        <v>1535</v>
      </c>
      <c r="E3345" s="19" t="s">
        <v>9796</v>
      </c>
      <c r="F3345" s="19" t="s">
        <v>3982</v>
      </c>
      <c r="G3345" s="16" t="s">
        <v>12</v>
      </c>
      <c r="H3345" s="18"/>
      <c r="I3345" s="18"/>
      <c r="J3345" s="18"/>
      <c r="K3345" s="18"/>
      <c r="L3345" s="18"/>
      <c r="M3345" s="18"/>
      <c r="N3345" s="18"/>
      <c r="O3345" s="18"/>
      <c r="P3345" s="18"/>
      <c r="Q3345" s="18"/>
      <c r="R3345" s="18"/>
      <c r="S3345" s="18"/>
      <c r="T3345" s="18"/>
      <c r="U3345" s="18"/>
      <c r="V3345" s="18"/>
      <c r="W3345" s="18"/>
      <c r="X3345" s="18"/>
      <c r="Y3345" s="18"/>
      <c r="Z3345" s="18"/>
    </row>
    <row r="3346">
      <c r="A3346" s="14">
        <v>45128.0</v>
      </c>
      <c r="B3346" s="15" t="s">
        <v>9797</v>
      </c>
      <c r="C3346" s="19" t="s">
        <v>9798</v>
      </c>
      <c r="D3346" s="19" t="s">
        <v>4563</v>
      </c>
      <c r="E3346" s="18"/>
      <c r="F3346" s="19" t="s">
        <v>299</v>
      </c>
      <c r="G3346" s="16" t="s">
        <v>12</v>
      </c>
      <c r="H3346" s="19" t="s">
        <v>44</v>
      </c>
      <c r="I3346" s="18"/>
      <c r="J3346" s="18"/>
      <c r="K3346" s="18"/>
      <c r="L3346" s="18"/>
      <c r="M3346" s="18"/>
      <c r="N3346" s="18"/>
      <c r="O3346" s="18"/>
      <c r="P3346" s="18"/>
      <c r="Q3346" s="18"/>
      <c r="R3346" s="18"/>
      <c r="S3346" s="18"/>
      <c r="T3346" s="18"/>
      <c r="U3346" s="18"/>
      <c r="V3346" s="18"/>
      <c r="W3346" s="18"/>
      <c r="X3346" s="18"/>
      <c r="Y3346" s="18"/>
      <c r="Z3346" s="18"/>
    </row>
    <row r="3347">
      <c r="A3347" s="14">
        <v>45128.0</v>
      </c>
      <c r="B3347" s="15" t="s">
        <v>9797</v>
      </c>
      <c r="C3347" s="19" t="s">
        <v>9798</v>
      </c>
      <c r="D3347" s="19" t="s">
        <v>1587</v>
      </c>
      <c r="E3347" s="18"/>
      <c r="F3347" s="19" t="s">
        <v>299</v>
      </c>
      <c r="G3347" s="16" t="s">
        <v>12</v>
      </c>
      <c r="H3347" s="19" t="s">
        <v>44</v>
      </c>
      <c r="I3347" s="18"/>
      <c r="J3347" s="18"/>
      <c r="K3347" s="18"/>
      <c r="L3347" s="18"/>
      <c r="M3347" s="18"/>
      <c r="N3347" s="18"/>
      <c r="O3347" s="18"/>
      <c r="P3347" s="18"/>
      <c r="Q3347" s="18"/>
      <c r="R3347" s="18"/>
      <c r="S3347" s="18"/>
      <c r="T3347" s="18"/>
      <c r="U3347" s="18"/>
      <c r="V3347" s="18"/>
      <c r="W3347" s="18"/>
      <c r="X3347" s="18"/>
      <c r="Y3347" s="18"/>
      <c r="Z3347" s="18"/>
    </row>
    <row r="3348">
      <c r="A3348" s="14">
        <v>45128.0</v>
      </c>
      <c r="B3348" s="15" t="s">
        <v>9797</v>
      </c>
      <c r="C3348" s="19" t="s">
        <v>9798</v>
      </c>
      <c r="D3348" s="19" t="s">
        <v>20</v>
      </c>
      <c r="E3348" s="18"/>
      <c r="F3348" s="19" t="s">
        <v>299</v>
      </c>
      <c r="G3348" s="16" t="s">
        <v>12</v>
      </c>
      <c r="H3348" s="19" t="s">
        <v>44</v>
      </c>
      <c r="I3348" s="18"/>
      <c r="J3348" s="18"/>
      <c r="K3348" s="18"/>
      <c r="L3348" s="18"/>
      <c r="M3348" s="18"/>
      <c r="N3348" s="18"/>
      <c r="O3348" s="18"/>
      <c r="P3348" s="18"/>
      <c r="Q3348" s="18"/>
      <c r="R3348" s="18"/>
      <c r="S3348" s="18"/>
      <c r="T3348" s="18"/>
      <c r="U3348" s="18"/>
      <c r="V3348" s="18"/>
      <c r="W3348" s="18"/>
      <c r="X3348" s="18"/>
      <c r="Y3348" s="18"/>
      <c r="Z3348" s="18"/>
    </row>
    <row r="3349">
      <c r="A3349" s="14">
        <v>45128.0</v>
      </c>
      <c r="B3349" s="15" t="s">
        <v>9799</v>
      </c>
      <c r="C3349" s="19" t="s">
        <v>9800</v>
      </c>
      <c r="D3349" s="19" t="s">
        <v>4862</v>
      </c>
      <c r="E3349" s="19" t="s">
        <v>279</v>
      </c>
      <c r="F3349" s="19" t="s">
        <v>9801</v>
      </c>
      <c r="G3349" s="16" t="s">
        <v>17</v>
      </c>
      <c r="H3349" s="18"/>
      <c r="I3349" s="18"/>
      <c r="J3349" s="18"/>
      <c r="K3349" s="18"/>
      <c r="L3349" s="18"/>
      <c r="M3349" s="18"/>
      <c r="N3349" s="18"/>
      <c r="O3349" s="18"/>
      <c r="P3349" s="18"/>
      <c r="Q3349" s="18"/>
      <c r="R3349" s="18"/>
      <c r="S3349" s="18"/>
      <c r="T3349" s="18"/>
      <c r="U3349" s="18"/>
      <c r="V3349" s="18"/>
      <c r="W3349" s="18"/>
      <c r="X3349" s="18"/>
      <c r="Y3349" s="18"/>
      <c r="Z3349" s="18"/>
    </row>
    <row r="3350">
      <c r="A3350" s="14">
        <v>45128.0</v>
      </c>
      <c r="B3350" s="15" t="s">
        <v>9802</v>
      </c>
      <c r="C3350" s="19" t="s">
        <v>9803</v>
      </c>
      <c r="D3350" s="19" t="s">
        <v>9804</v>
      </c>
      <c r="E3350" s="19" t="s">
        <v>47</v>
      </c>
      <c r="F3350" s="19" t="s">
        <v>386</v>
      </c>
      <c r="G3350" s="16" t="s">
        <v>84</v>
      </c>
      <c r="H3350" s="18"/>
      <c r="I3350" s="18"/>
      <c r="J3350" s="18"/>
      <c r="K3350" s="18"/>
      <c r="L3350" s="18"/>
      <c r="M3350" s="18"/>
      <c r="N3350" s="18"/>
      <c r="O3350" s="18"/>
      <c r="P3350" s="18"/>
      <c r="Q3350" s="18"/>
      <c r="R3350" s="18"/>
      <c r="S3350" s="18"/>
      <c r="T3350" s="18"/>
      <c r="U3350" s="18"/>
      <c r="V3350" s="18"/>
      <c r="W3350" s="18"/>
      <c r="X3350" s="18"/>
      <c r="Y3350" s="18"/>
      <c r="Z3350" s="18"/>
    </row>
    <row r="3351">
      <c r="A3351" s="14">
        <v>45128.0</v>
      </c>
      <c r="B3351" s="15" t="s">
        <v>9802</v>
      </c>
      <c r="C3351" s="19" t="s">
        <v>9803</v>
      </c>
      <c r="D3351" s="19" t="s">
        <v>9804</v>
      </c>
      <c r="E3351" s="19" t="s">
        <v>4790</v>
      </c>
      <c r="F3351" s="19" t="s">
        <v>457</v>
      </c>
      <c r="G3351" s="16" t="s">
        <v>84</v>
      </c>
      <c r="H3351" s="18"/>
      <c r="I3351" s="18"/>
      <c r="J3351" s="18"/>
      <c r="K3351" s="18"/>
      <c r="L3351" s="18"/>
      <c r="M3351" s="18"/>
      <c r="N3351" s="18"/>
      <c r="O3351" s="18"/>
      <c r="P3351" s="18"/>
      <c r="Q3351" s="18"/>
      <c r="R3351" s="18"/>
      <c r="S3351" s="18"/>
      <c r="T3351" s="18"/>
      <c r="U3351" s="18"/>
      <c r="V3351" s="18"/>
      <c r="W3351" s="18"/>
      <c r="X3351" s="18"/>
      <c r="Y3351" s="18"/>
      <c r="Z3351" s="18"/>
    </row>
    <row r="3352">
      <c r="A3352" s="14">
        <v>45128.0</v>
      </c>
      <c r="B3352" s="15" t="s">
        <v>9805</v>
      </c>
      <c r="C3352" s="19" t="s">
        <v>9806</v>
      </c>
      <c r="D3352" s="19" t="s">
        <v>1465</v>
      </c>
      <c r="E3352" s="19" t="s">
        <v>47</v>
      </c>
      <c r="F3352" s="19" t="s">
        <v>4714</v>
      </c>
      <c r="G3352" s="16" t="s">
        <v>12</v>
      </c>
      <c r="H3352" s="18"/>
      <c r="I3352" s="18"/>
      <c r="J3352" s="18"/>
      <c r="K3352" s="18"/>
      <c r="L3352" s="18"/>
      <c r="M3352" s="18"/>
      <c r="N3352" s="18"/>
      <c r="O3352" s="18"/>
      <c r="P3352" s="18"/>
      <c r="Q3352" s="18"/>
      <c r="R3352" s="18"/>
      <c r="S3352" s="18"/>
      <c r="T3352" s="18"/>
      <c r="U3352" s="18"/>
      <c r="V3352" s="18"/>
      <c r="W3352" s="18"/>
      <c r="X3352" s="18"/>
      <c r="Y3352" s="18"/>
      <c r="Z3352" s="18"/>
    </row>
    <row r="3353">
      <c r="A3353" s="14">
        <v>45128.0</v>
      </c>
      <c r="B3353" s="15" t="s">
        <v>9807</v>
      </c>
      <c r="C3353" s="19" t="s">
        <v>9808</v>
      </c>
      <c r="D3353" s="19" t="s">
        <v>1055</v>
      </c>
      <c r="E3353" s="19" t="s">
        <v>98</v>
      </c>
      <c r="F3353" s="19" t="s">
        <v>4362</v>
      </c>
      <c r="G3353" s="16" t="s">
        <v>12</v>
      </c>
      <c r="H3353" s="18"/>
      <c r="I3353" s="18"/>
      <c r="J3353" s="18"/>
      <c r="K3353" s="18"/>
      <c r="L3353" s="18"/>
      <c r="M3353" s="18"/>
      <c r="N3353" s="18"/>
      <c r="O3353" s="18"/>
      <c r="P3353" s="18"/>
      <c r="Q3353" s="18"/>
      <c r="R3353" s="18"/>
      <c r="S3353" s="18"/>
      <c r="T3353" s="18"/>
      <c r="U3353" s="18"/>
      <c r="V3353" s="18"/>
      <c r="W3353" s="18"/>
      <c r="X3353" s="18"/>
      <c r="Y3353" s="18"/>
      <c r="Z3353" s="18"/>
    </row>
    <row r="3354">
      <c r="A3354" s="14">
        <v>45128.0</v>
      </c>
      <c r="B3354" s="15" t="s">
        <v>9807</v>
      </c>
      <c r="C3354" s="19" t="s">
        <v>9808</v>
      </c>
      <c r="D3354" s="19" t="s">
        <v>1055</v>
      </c>
      <c r="E3354" s="19" t="s">
        <v>47</v>
      </c>
      <c r="F3354" s="19" t="s">
        <v>524</v>
      </c>
      <c r="G3354" s="16" t="s">
        <v>12</v>
      </c>
      <c r="H3354" s="18"/>
      <c r="I3354" s="18"/>
      <c r="J3354" s="18"/>
      <c r="K3354" s="18"/>
      <c r="L3354" s="18"/>
      <c r="M3354" s="18"/>
      <c r="N3354" s="18"/>
      <c r="O3354" s="18"/>
      <c r="P3354" s="18"/>
      <c r="Q3354" s="18"/>
      <c r="R3354" s="18"/>
      <c r="S3354" s="18"/>
      <c r="T3354" s="18"/>
      <c r="U3354" s="18"/>
      <c r="V3354" s="18"/>
      <c r="W3354" s="18"/>
      <c r="X3354" s="18"/>
      <c r="Y3354" s="18"/>
      <c r="Z3354" s="18"/>
    </row>
    <row r="3355">
      <c r="A3355" s="14">
        <v>45128.0</v>
      </c>
      <c r="B3355" s="15" t="s">
        <v>9807</v>
      </c>
      <c r="C3355" s="19" t="s">
        <v>9808</v>
      </c>
      <c r="D3355" s="19" t="s">
        <v>1055</v>
      </c>
      <c r="E3355" s="19" t="s">
        <v>3015</v>
      </c>
      <c r="F3355" s="19" t="s">
        <v>9809</v>
      </c>
      <c r="G3355" s="16" t="s">
        <v>12</v>
      </c>
      <c r="H3355" s="18"/>
      <c r="I3355" s="18"/>
      <c r="J3355" s="18"/>
      <c r="K3355" s="18"/>
      <c r="L3355" s="18"/>
      <c r="M3355" s="18"/>
      <c r="N3355" s="18"/>
      <c r="O3355" s="18"/>
      <c r="P3355" s="18"/>
      <c r="Q3355" s="18"/>
      <c r="R3355" s="18"/>
      <c r="S3355" s="18"/>
      <c r="T3355" s="18"/>
      <c r="U3355" s="18"/>
      <c r="V3355" s="18"/>
      <c r="W3355" s="18"/>
      <c r="X3355" s="18"/>
      <c r="Y3355" s="18"/>
      <c r="Z3355" s="18"/>
    </row>
    <row r="3356">
      <c r="A3356" s="14">
        <v>45128.0</v>
      </c>
      <c r="B3356" s="15" t="s">
        <v>9810</v>
      </c>
      <c r="C3356" s="19" t="s">
        <v>9811</v>
      </c>
      <c r="D3356" s="19" t="s">
        <v>4762</v>
      </c>
      <c r="E3356" s="19" t="s">
        <v>47</v>
      </c>
      <c r="F3356" s="19" t="s">
        <v>4576</v>
      </c>
      <c r="G3356" s="16" t="s">
        <v>12</v>
      </c>
      <c r="H3356" s="18"/>
      <c r="I3356" s="18"/>
      <c r="J3356" s="18"/>
      <c r="K3356" s="18"/>
      <c r="L3356" s="18"/>
      <c r="M3356" s="18"/>
      <c r="N3356" s="18"/>
      <c r="O3356" s="18"/>
      <c r="P3356" s="18"/>
      <c r="Q3356" s="18"/>
      <c r="R3356" s="18"/>
      <c r="S3356" s="18"/>
      <c r="T3356" s="18"/>
      <c r="U3356" s="18"/>
      <c r="V3356" s="18"/>
      <c r="W3356" s="18"/>
      <c r="X3356" s="18"/>
      <c r="Y3356" s="18"/>
      <c r="Z3356" s="18"/>
    </row>
    <row r="3357">
      <c r="A3357" s="14">
        <v>45128.0</v>
      </c>
      <c r="B3357" s="15" t="s">
        <v>9810</v>
      </c>
      <c r="C3357" s="19" t="s">
        <v>9811</v>
      </c>
      <c r="D3357" s="19" t="s">
        <v>4762</v>
      </c>
      <c r="E3357" s="19" t="s">
        <v>217</v>
      </c>
      <c r="F3357" s="19" t="s">
        <v>6191</v>
      </c>
      <c r="G3357" s="16" t="s">
        <v>12</v>
      </c>
      <c r="H3357" s="18"/>
      <c r="I3357" s="18"/>
      <c r="J3357" s="18"/>
      <c r="K3357" s="18"/>
      <c r="L3357" s="18"/>
      <c r="M3357" s="18"/>
      <c r="N3357" s="18"/>
      <c r="O3357" s="18"/>
      <c r="P3357" s="18"/>
      <c r="Q3357" s="18"/>
      <c r="R3357" s="18"/>
      <c r="S3357" s="18"/>
      <c r="T3357" s="18"/>
      <c r="U3357" s="18"/>
      <c r="V3357" s="18"/>
      <c r="W3357" s="18"/>
      <c r="X3357" s="18"/>
      <c r="Y3357" s="18"/>
      <c r="Z3357" s="18"/>
    </row>
    <row r="3358">
      <c r="A3358" s="14">
        <v>45128.0</v>
      </c>
      <c r="B3358" s="15" t="s">
        <v>9812</v>
      </c>
      <c r="C3358" s="19" t="s">
        <v>9813</v>
      </c>
      <c r="D3358" s="19" t="s">
        <v>6348</v>
      </c>
      <c r="E3358" s="19" t="s">
        <v>1540</v>
      </c>
      <c r="F3358" s="19" t="s">
        <v>9814</v>
      </c>
      <c r="G3358" s="16" t="s">
        <v>12</v>
      </c>
      <c r="H3358" s="18"/>
      <c r="I3358" s="18"/>
      <c r="J3358" s="18"/>
      <c r="K3358" s="18"/>
      <c r="L3358" s="18"/>
      <c r="M3358" s="18"/>
      <c r="N3358" s="18"/>
      <c r="O3358" s="18"/>
      <c r="P3358" s="18"/>
      <c r="Q3358" s="18"/>
      <c r="R3358" s="18"/>
      <c r="S3358" s="18"/>
      <c r="T3358" s="18"/>
      <c r="U3358" s="18"/>
      <c r="V3358" s="18"/>
      <c r="W3358" s="18"/>
      <c r="X3358" s="18"/>
      <c r="Y3358" s="18"/>
      <c r="Z3358" s="18"/>
    </row>
    <row r="3359">
      <c r="A3359" s="14">
        <v>45128.0</v>
      </c>
      <c r="B3359" s="15" t="s">
        <v>9812</v>
      </c>
      <c r="C3359" s="19" t="s">
        <v>9813</v>
      </c>
      <c r="D3359" s="19" t="s">
        <v>6348</v>
      </c>
      <c r="E3359" s="18"/>
      <c r="F3359" s="19" t="s">
        <v>4594</v>
      </c>
      <c r="G3359" s="16" t="s">
        <v>12</v>
      </c>
      <c r="H3359" s="19" t="s">
        <v>44</v>
      </c>
      <c r="I3359" s="18"/>
      <c r="J3359" s="18"/>
      <c r="K3359" s="18"/>
      <c r="L3359" s="18"/>
      <c r="M3359" s="18"/>
      <c r="N3359" s="18"/>
      <c r="O3359" s="18"/>
      <c r="P3359" s="18"/>
      <c r="Q3359" s="18"/>
      <c r="R3359" s="18"/>
      <c r="S3359" s="18"/>
      <c r="T3359" s="18"/>
      <c r="U3359" s="18"/>
      <c r="V3359" s="18"/>
      <c r="W3359" s="18"/>
      <c r="X3359" s="18"/>
      <c r="Y3359" s="18"/>
      <c r="Z3359" s="18"/>
    </row>
    <row r="3360">
      <c r="A3360" s="14">
        <v>45128.0</v>
      </c>
      <c r="B3360" s="15" t="s">
        <v>9815</v>
      </c>
      <c r="C3360" s="19" t="s">
        <v>9816</v>
      </c>
      <c r="D3360" s="19" t="s">
        <v>5312</v>
      </c>
      <c r="E3360" s="18"/>
      <c r="F3360" s="19" t="s">
        <v>4665</v>
      </c>
      <c r="G3360" s="16" t="s">
        <v>12</v>
      </c>
      <c r="H3360" s="19" t="s">
        <v>44</v>
      </c>
      <c r="I3360" s="18"/>
      <c r="J3360" s="18"/>
      <c r="K3360" s="18"/>
      <c r="L3360" s="18"/>
      <c r="M3360" s="18"/>
      <c r="N3360" s="18"/>
      <c r="O3360" s="18"/>
      <c r="P3360" s="18"/>
      <c r="Q3360" s="18"/>
      <c r="R3360" s="18"/>
      <c r="S3360" s="18"/>
      <c r="T3360" s="18"/>
      <c r="U3360" s="18"/>
      <c r="V3360" s="18"/>
      <c r="W3360" s="18"/>
      <c r="X3360" s="18"/>
      <c r="Y3360" s="18"/>
      <c r="Z3360" s="18"/>
    </row>
    <row r="3361">
      <c r="A3361" s="14">
        <v>45128.0</v>
      </c>
      <c r="B3361" s="15" t="s">
        <v>9817</v>
      </c>
      <c r="C3361" s="19" t="s">
        <v>9818</v>
      </c>
      <c r="D3361" s="19" t="s">
        <v>4575</v>
      </c>
      <c r="E3361" s="19" t="s">
        <v>1780</v>
      </c>
      <c r="F3361" s="19" t="s">
        <v>63</v>
      </c>
      <c r="G3361" s="16" t="s">
        <v>12</v>
      </c>
      <c r="H3361" s="18"/>
      <c r="I3361" s="18"/>
      <c r="J3361" s="18"/>
      <c r="K3361" s="18"/>
      <c r="L3361" s="18"/>
      <c r="M3361" s="18"/>
      <c r="N3361" s="18"/>
      <c r="O3361" s="18"/>
      <c r="P3361" s="18"/>
      <c r="Q3361" s="18"/>
      <c r="R3361" s="18"/>
      <c r="S3361" s="18"/>
      <c r="T3361" s="18"/>
      <c r="U3361" s="18"/>
      <c r="V3361" s="18"/>
      <c r="W3361" s="18"/>
      <c r="X3361" s="18"/>
      <c r="Y3361" s="18"/>
      <c r="Z3361" s="18"/>
    </row>
    <row r="3362">
      <c r="A3362" s="14">
        <v>45128.0</v>
      </c>
      <c r="B3362" s="15" t="s">
        <v>9819</v>
      </c>
      <c r="C3362" s="19" t="s">
        <v>9820</v>
      </c>
      <c r="D3362" s="19" t="s">
        <v>1535</v>
      </c>
      <c r="E3362" s="18"/>
      <c r="F3362" s="19" t="s">
        <v>134</v>
      </c>
      <c r="G3362" s="16" t="s">
        <v>12</v>
      </c>
      <c r="H3362" s="19" t="s">
        <v>44</v>
      </c>
      <c r="I3362" s="18"/>
      <c r="J3362" s="18"/>
      <c r="K3362" s="18"/>
      <c r="L3362" s="18"/>
      <c r="M3362" s="18"/>
      <c r="N3362" s="18"/>
      <c r="O3362" s="18"/>
      <c r="P3362" s="18"/>
      <c r="Q3362" s="18"/>
      <c r="R3362" s="18"/>
      <c r="S3362" s="18"/>
      <c r="T3362" s="18"/>
      <c r="U3362" s="18"/>
      <c r="V3362" s="18"/>
      <c r="W3362" s="18"/>
      <c r="X3362" s="18"/>
      <c r="Y3362" s="18"/>
      <c r="Z3362" s="18"/>
    </row>
    <row r="3363">
      <c r="A3363" s="14">
        <v>45128.0</v>
      </c>
      <c r="B3363" s="15" t="s">
        <v>9819</v>
      </c>
      <c r="C3363" s="19" t="s">
        <v>9820</v>
      </c>
      <c r="D3363" s="19" t="s">
        <v>4762</v>
      </c>
      <c r="E3363" s="18"/>
      <c r="F3363" s="19" t="s">
        <v>134</v>
      </c>
      <c r="G3363" s="16" t="s">
        <v>12</v>
      </c>
      <c r="H3363" s="19" t="s">
        <v>44</v>
      </c>
      <c r="I3363" s="18"/>
      <c r="J3363" s="18"/>
      <c r="K3363" s="18"/>
      <c r="L3363" s="18"/>
      <c r="M3363" s="18"/>
      <c r="N3363" s="18"/>
      <c r="O3363" s="18"/>
      <c r="P3363" s="18"/>
      <c r="Q3363" s="18"/>
      <c r="R3363" s="18"/>
      <c r="S3363" s="18"/>
      <c r="T3363" s="18"/>
      <c r="U3363" s="18"/>
      <c r="V3363" s="18"/>
      <c r="W3363" s="18"/>
      <c r="X3363" s="18"/>
      <c r="Y3363" s="18"/>
      <c r="Z3363" s="18"/>
    </row>
    <row r="3364">
      <c r="A3364" s="14">
        <v>45128.0</v>
      </c>
      <c r="B3364" s="15" t="s">
        <v>9819</v>
      </c>
      <c r="C3364" s="19" t="s">
        <v>9820</v>
      </c>
      <c r="D3364" s="19" t="s">
        <v>1054</v>
      </c>
      <c r="E3364" s="18"/>
      <c r="F3364" s="19" t="s">
        <v>134</v>
      </c>
      <c r="G3364" s="16" t="s">
        <v>12</v>
      </c>
      <c r="H3364" s="19" t="s">
        <v>44</v>
      </c>
      <c r="I3364" s="18"/>
      <c r="J3364" s="18"/>
      <c r="K3364" s="18"/>
      <c r="L3364" s="18"/>
      <c r="M3364" s="18"/>
      <c r="N3364" s="18"/>
      <c r="O3364" s="18"/>
      <c r="P3364" s="18"/>
      <c r="Q3364" s="18"/>
      <c r="R3364" s="18"/>
      <c r="S3364" s="18"/>
      <c r="T3364" s="18"/>
      <c r="U3364" s="18"/>
      <c r="V3364" s="18"/>
      <c r="W3364" s="18"/>
      <c r="X3364" s="18"/>
      <c r="Y3364" s="18"/>
      <c r="Z3364" s="18"/>
    </row>
    <row r="3365">
      <c r="A3365" s="14">
        <v>45130.0</v>
      </c>
      <c r="B3365" s="15" t="s">
        <v>9821</v>
      </c>
      <c r="C3365" s="19" t="s">
        <v>9822</v>
      </c>
      <c r="D3365" s="19" t="s">
        <v>20</v>
      </c>
      <c r="E3365" s="19" t="s">
        <v>47</v>
      </c>
      <c r="F3365" s="19" t="s">
        <v>2893</v>
      </c>
      <c r="G3365" s="16" t="s">
        <v>12</v>
      </c>
      <c r="H3365" s="18"/>
      <c r="I3365" s="18"/>
      <c r="J3365" s="18"/>
      <c r="K3365" s="18"/>
      <c r="L3365" s="18"/>
      <c r="M3365" s="18"/>
      <c r="N3365" s="18"/>
      <c r="O3365" s="18"/>
      <c r="P3365" s="18"/>
      <c r="Q3365" s="18"/>
      <c r="R3365" s="18"/>
      <c r="S3365" s="18"/>
      <c r="T3365" s="18"/>
      <c r="U3365" s="18"/>
      <c r="V3365" s="18"/>
      <c r="W3365" s="18"/>
      <c r="X3365" s="18"/>
      <c r="Y3365" s="18"/>
      <c r="Z3365" s="18"/>
    </row>
    <row r="3366">
      <c r="A3366" s="14">
        <v>45130.0</v>
      </c>
      <c r="B3366" s="15" t="s">
        <v>9823</v>
      </c>
      <c r="C3366" s="31" t="s">
        <v>9824</v>
      </c>
      <c r="D3366" s="19" t="s">
        <v>4479</v>
      </c>
      <c r="E3366" s="19" t="s">
        <v>4032</v>
      </c>
      <c r="F3366" s="19" t="s">
        <v>4934</v>
      </c>
      <c r="G3366" s="16" t="s">
        <v>84</v>
      </c>
      <c r="H3366" s="18"/>
      <c r="I3366" s="18"/>
      <c r="J3366" s="18"/>
      <c r="K3366" s="18"/>
      <c r="L3366" s="18"/>
      <c r="M3366" s="18"/>
      <c r="N3366" s="18"/>
      <c r="O3366" s="18"/>
      <c r="P3366" s="18"/>
      <c r="Q3366" s="18"/>
      <c r="R3366" s="18"/>
      <c r="S3366" s="18"/>
      <c r="T3366" s="18"/>
      <c r="U3366" s="18"/>
      <c r="V3366" s="18"/>
      <c r="W3366" s="18"/>
      <c r="X3366" s="18"/>
      <c r="Y3366" s="18"/>
      <c r="Z3366" s="18"/>
    </row>
    <row r="3367">
      <c r="A3367" s="14">
        <v>45130.0</v>
      </c>
      <c r="B3367" s="15" t="s">
        <v>9825</v>
      </c>
      <c r="C3367" s="19" t="s">
        <v>9826</v>
      </c>
      <c r="D3367" s="19" t="s">
        <v>4438</v>
      </c>
      <c r="E3367" s="19" t="s">
        <v>9700</v>
      </c>
      <c r="F3367" s="19" t="s">
        <v>9827</v>
      </c>
      <c r="G3367" s="16" t="s">
        <v>12</v>
      </c>
      <c r="H3367" s="18"/>
      <c r="I3367" s="18"/>
      <c r="J3367" s="18"/>
      <c r="K3367" s="18"/>
      <c r="L3367" s="18"/>
      <c r="M3367" s="18"/>
      <c r="N3367" s="18"/>
      <c r="O3367" s="18"/>
      <c r="P3367" s="18"/>
      <c r="Q3367" s="18"/>
      <c r="R3367" s="18"/>
      <c r="S3367" s="18"/>
      <c r="T3367" s="18"/>
      <c r="U3367" s="18"/>
      <c r="V3367" s="18"/>
      <c r="W3367" s="18"/>
      <c r="X3367" s="18"/>
      <c r="Y3367" s="18"/>
      <c r="Z3367" s="18"/>
    </row>
    <row r="3368">
      <c r="A3368" s="14">
        <v>45130.0</v>
      </c>
      <c r="B3368" s="15" t="s">
        <v>9828</v>
      </c>
      <c r="C3368" s="19" t="s">
        <v>9829</v>
      </c>
      <c r="D3368" s="19" t="s">
        <v>4470</v>
      </c>
      <c r="E3368" s="19" t="s">
        <v>4224</v>
      </c>
      <c r="F3368" s="19" t="s">
        <v>11</v>
      </c>
      <c r="G3368" s="16" t="s">
        <v>12</v>
      </c>
      <c r="H3368" s="18"/>
      <c r="I3368" s="18"/>
      <c r="J3368" s="18"/>
      <c r="K3368" s="18"/>
      <c r="L3368" s="18"/>
      <c r="M3368" s="18"/>
      <c r="N3368" s="18"/>
      <c r="O3368" s="18"/>
      <c r="P3368" s="18"/>
      <c r="Q3368" s="18"/>
      <c r="R3368" s="18"/>
      <c r="S3368" s="18"/>
      <c r="T3368" s="18"/>
      <c r="U3368" s="18"/>
      <c r="V3368" s="18"/>
      <c r="W3368" s="18"/>
      <c r="X3368" s="18"/>
      <c r="Y3368" s="18"/>
      <c r="Z3368" s="18"/>
    </row>
    <row r="3369">
      <c r="A3369" s="14">
        <v>45130.0</v>
      </c>
      <c r="B3369" s="15" t="s">
        <v>9828</v>
      </c>
      <c r="C3369" s="19" t="s">
        <v>9829</v>
      </c>
      <c r="D3369" s="19" t="s">
        <v>4470</v>
      </c>
      <c r="E3369" s="19" t="s">
        <v>47</v>
      </c>
      <c r="F3369" s="19" t="s">
        <v>5021</v>
      </c>
      <c r="G3369" s="16" t="s">
        <v>12</v>
      </c>
      <c r="H3369" s="18"/>
      <c r="I3369" s="18"/>
      <c r="J3369" s="18"/>
      <c r="K3369" s="18"/>
      <c r="L3369" s="18"/>
      <c r="M3369" s="18"/>
      <c r="N3369" s="18"/>
      <c r="O3369" s="18"/>
      <c r="P3369" s="18"/>
      <c r="Q3369" s="18"/>
      <c r="R3369" s="18"/>
      <c r="S3369" s="18"/>
      <c r="T3369" s="18"/>
      <c r="U3369" s="18"/>
      <c r="V3369" s="18"/>
      <c r="W3369" s="18"/>
      <c r="X3369" s="18"/>
      <c r="Y3369" s="18"/>
      <c r="Z3369" s="18"/>
    </row>
    <row r="3370">
      <c r="A3370" s="14">
        <v>45131.0</v>
      </c>
      <c r="B3370" s="15" t="s">
        <v>9830</v>
      </c>
      <c r="C3370" s="19" t="s">
        <v>9831</v>
      </c>
      <c r="D3370" s="19" t="s">
        <v>4762</v>
      </c>
      <c r="E3370" s="29"/>
      <c r="F3370" s="19" t="s">
        <v>34</v>
      </c>
      <c r="G3370" s="16" t="s">
        <v>84</v>
      </c>
      <c r="H3370" s="19" t="s">
        <v>44</v>
      </c>
      <c r="I3370" s="18"/>
      <c r="J3370" s="18"/>
      <c r="K3370" s="18"/>
      <c r="L3370" s="18"/>
      <c r="M3370" s="18"/>
      <c r="N3370" s="18"/>
      <c r="O3370" s="18"/>
      <c r="P3370" s="18"/>
      <c r="Q3370" s="18"/>
      <c r="R3370" s="18"/>
      <c r="S3370" s="18"/>
      <c r="T3370" s="18"/>
      <c r="U3370" s="18"/>
      <c r="V3370" s="18"/>
      <c r="W3370" s="18"/>
      <c r="X3370" s="18"/>
      <c r="Y3370" s="18"/>
      <c r="Z3370" s="18"/>
    </row>
    <row r="3371">
      <c r="A3371" s="14">
        <v>45131.0</v>
      </c>
      <c r="B3371" s="15" t="s">
        <v>9830</v>
      </c>
      <c r="C3371" s="19" t="s">
        <v>9831</v>
      </c>
      <c r="D3371" s="19" t="s">
        <v>1535</v>
      </c>
      <c r="E3371" s="18"/>
      <c r="F3371" s="19" t="s">
        <v>34</v>
      </c>
      <c r="G3371" s="16" t="s">
        <v>84</v>
      </c>
      <c r="H3371" s="19" t="s">
        <v>44</v>
      </c>
      <c r="I3371" s="18"/>
      <c r="J3371" s="18"/>
      <c r="K3371" s="18"/>
      <c r="L3371" s="18"/>
      <c r="M3371" s="18"/>
      <c r="N3371" s="18"/>
      <c r="O3371" s="18"/>
      <c r="P3371" s="18"/>
      <c r="Q3371" s="18"/>
      <c r="R3371" s="18"/>
      <c r="S3371" s="18"/>
      <c r="T3371" s="18"/>
      <c r="U3371" s="18"/>
      <c r="V3371" s="18"/>
      <c r="W3371" s="18"/>
      <c r="X3371" s="18"/>
      <c r="Y3371" s="18"/>
      <c r="Z3371" s="18"/>
    </row>
    <row r="3372">
      <c r="A3372" s="14">
        <v>45131.0</v>
      </c>
      <c r="B3372" s="15" t="s">
        <v>9830</v>
      </c>
      <c r="C3372" s="19" t="s">
        <v>9831</v>
      </c>
      <c r="D3372" s="19" t="s">
        <v>1176</v>
      </c>
      <c r="E3372" s="18"/>
      <c r="F3372" s="19" t="s">
        <v>34</v>
      </c>
      <c r="G3372" s="16" t="s">
        <v>84</v>
      </c>
      <c r="H3372" s="19" t="s">
        <v>44</v>
      </c>
      <c r="I3372" s="18"/>
      <c r="J3372" s="18"/>
      <c r="K3372" s="18"/>
      <c r="L3372" s="18"/>
      <c r="M3372" s="18"/>
      <c r="N3372" s="18"/>
      <c r="O3372" s="18"/>
      <c r="P3372" s="18"/>
      <c r="Q3372" s="18"/>
      <c r="R3372" s="18"/>
      <c r="S3372" s="18"/>
      <c r="T3372" s="18"/>
      <c r="U3372" s="18"/>
      <c r="V3372" s="18"/>
      <c r="W3372" s="18"/>
      <c r="X3372" s="18"/>
      <c r="Y3372" s="18"/>
      <c r="Z3372" s="18"/>
    </row>
    <row r="3373">
      <c r="A3373" s="14">
        <v>45131.0</v>
      </c>
      <c r="B3373" s="15" t="s">
        <v>9832</v>
      </c>
      <c r="C3373" s="19" t="s">
        <v>9833</v>
      </c>
      <c r="D3373" s="19" t="s">
        <v>4457</v>
      </c>
      <c r="E3373" s="19" t="s">
        <v>46</v>
      </c>
      <c r="F3373" s="19" t="s">
        <v>3982</v>
      </c>
      <c r="G3373" s="16" t="s">
        <v>12</v>
      </c>
      <c r="H3373" s="18"/>
      <c r="I3373" s="18"/>
      <c r="J3373" s="18"/>
      <c r="K3373" s="18"/>
      <c r="L3373" s="18"/>
      <c r="M3373" s="18"/>
      <c r="N3373" s="18"/>
      <c r="O3373" s="18"/>
      <c r="P3373" s="18"/>
      <c r="Q3373" s="18"/>
      <c r="R3373" s="18"/>
      <c r="S3373" s="18"/>
      <c r="T3373" s="18"/>
      <c r="U3373" s="18"/>
      <c r="V3373" s="18"/>
      <c r="W3373" s="18"/>
      <c r="X3373" s="18"/>
      <c r="Y3373" s="18"/>
      <c r="Z3373" s="18"/>
    </row>
    <row r="3374">
      <c r="A3374" s="14">
        <v>45131.0</v>
      </c>
      <c r="B3374" s="15" t="s">
        <v>9832</v>
      </c>
      <c r="C3374" s="19" t="s">
        <v>9833</v>
      </c>
      <c r="D3374" s="19" t="s">
        <v>4457</v>
      </c>
      <c r="E3374" s="19" t="s">
        <v>47</v>
      </c>
      <c r="F3374" s="19" t="s">
        <v>70</v>
      </c>
      <c r="G3374" s="16" t="s">
        <v>12</v>
      </c>
      <c r="H3374" s="18"/>
      <c r="I3374" s="18"/>
      <c r="J3374" s="18"/>
      <c r="K3374" s="18"/>
      <c r="L3374" s="18"/>
      <c r="M3374" s="18"/>
      <c r="N3374" s="18"/>
      <c r="O3374" s="18"/>
      <c r="P3374" s="18"/>
      <c r="Q3374" s="18"/>
      <c r="R3374" s="18"/>
      <c r="S3374" s="18"/>
      <c r="T3374" s="18"/>
      <c r="U3374" s="18"/>
      <c r="V3374" s="18"/>
      <c r="W3374" s="18"/>
      <c r="X3374" s="18"/>
      <c r="Y3374" s="18"/>
      <c r="Z3374" s="18"/>
    </row>
    <row r="3375">
      <c r="A3375" s="14">
        <v>45131.0</v>
      </c>
      <c r="B3375" s="15" t="s">
        <v>9834</v>
      </c>
      <c r="C3375" s="19" t="s">
        <v>9835</v>
      </c>
      <c r="D3375" s="19" t="s">
        <v>1176</v>
      </c>
      <c r="E3375" s="18" t="s">
        <v>9836</v>
      </c>
      <c r="F3375" s="18" t="s">
        <v>9837</v>
      </c>
      <c r="G3375" s="16" t="s">
        <v>84</v>
      </c>
      <c r="H3375" s="18"/>
      <c r="I3375" s="18"/>
      <c r="J3375" s="18"/>
      <c r="K3375" s="18"/>
      <c r="L3375" s="18"/>
      <c r="M3375" s="18"/>
      <c r="N3375" s="18"/>
      <c r="O3375" s="18"/>
      <c r="P3375" s="18"/>
      <c r="Q3375" s="18"/>
      <c r="R3375" s="18"/>
      <c r="S3375" s="18"/>
      <c r="T3375" s="18"/>
      <c r="U3375" s="18"/>
      <c r="V3375" s="18"/>
      <c r="W3375" s="18"/>
      <c r="X3375" s="18"/>
      <c r="Y3375" s="18"/>
      <c r="Z3375" s="18"/>
    </row>
    <row r="3376">
      <c r="A3376" s="14">
        <v>45131.0</v>
      </c>
      <c r="B3376" s="15" t="s">
        <v>9838</v>
      </c>
      <c r="C3376" s="19" t="s">
        <v>9839</v>
      </c>
      <c r="D3376" s="19" t="s">
        <v>1055</v>
      </c>
      <c r="E3376" s="18"/>
      <c r="F3376" s="19" t="s">
        <v>299</v>
      </c>
      <c r="G3376" s="16" t="s">
        <v>12</v>
      </c>
      <c r="H3376" s="19" t="s">
        <v>44</v>
      </c>
      <c r="I3376" s="18"/>
      <c r="J3376" s="18"/>
      <c r="K3376" s="18"/>
      <c r="L3376" s="18"/>
      <c r="M3376" s="18"/>
      <c r="N3376" s="18"/>
      <c r="O3376" s="18"/>
      <c r="P3376" s="18"/>
      <c r="Q3376" s="18"/>
      <c r="R3376" s="18"/>
      <c r="S3376" s="18"/>
      <c r="T3376" s="18"/>
      <c r="U3376" s="18"/>
      <c r="V3376" s="18"/>
      <c r="W3376" s="18"/>
      <c r="X3376" s="18"/>
      <c r="Y3376" s="18"/>
      <c r="Z3376" s="18"/>
    </row>
    <row r="3377">
      <c r="A3377" s="14">
        <v>45131.0</v>
      </c>
      <c r="B3377" s="15" t="s">
        <v>9838</v>
      </c>
      <c r="C3377" s="19" t="s">
        <v>9839</v>
      </c>
      <c r="D3377" s="19" t="s">
        <v>4762</v>
      </c>
      <c r="E3377" s="18"/>
      <c r="F3377" s="19" t="s">
        <v>34</v>
      </c>
      <c r="G3377" s="16" t="s">
        <v>84</v>
      </c>
      <c r="H3377" s="19" t="s">
        <v>44</v>
      </c>
      <c r="I3377" s="18"/>
      <c r="J3377" s="18"/>
      <c r="K3377" s="18"/>
      <c r="L3377" s="18"/>
      <c r="M3377" s="18"/>
      <c r="N3377" s="18"/>
      <c r="O3377" s="18"/>
      <c r="P3377" s="18"/>
      <c r="Q3377" s="18"/>
      <c r="R3377" s="18"/>
      <c r="S3377" s="18"/>
      <c r="T3377" s="18"/>
      <c r="U3377" s="18"/>
      <c r="V3377" s="18"/>
      <c r="W3377" s="18"/>
      <c r="X3377" s="18"/>
      <c r="Y3377" s="18"/>
      <c r="Z3377" s="18"/>
    </row>
    <row r="3378">
      <c r="A3378" s="14">
        <v>45131.0</v>
      </c>
      <c r="B3378" s="15" t="s">
        <v>9838</v>
      </c>
      <c r="C3378" s="19" t="s">
        <v>9839</v>
      </c>
      <c r="D3378" s="19" t="s">
        <v>1535</v>
      </c>
      <c r="E3378" s="18"/>
      <c r="F3378" s="19" t="s">
        <v>34</v>
      </c>
      <c r="G3378" s="16" t="s">
        <v>84</v>
      </c>
      <c r="H3378" s="19" t="s">
        <v>44</v>
      </c>
      <c r="I3378" s="18"/>
      <c r="J3378" s="18"/>
      <c r="K3378" s="18"/>
      <c r="L3378" s="18"/>
      <c r="M3378" s="18"/>
      <c r="N3378" s="18"/>
      <c r="O3378" s="18"/>
      <c r="P3378" s="18"/>
      <c r="Q3378" s="18"/>
      <c r="R3378" s="18"/>
      <c r="S3378" s="18"/>
      <c r="T3378" s="18"/>
      <c r="U3378" s="18"/>
      <c r="V3378" s="18"/>
      <c r="W3378" s="18"/>
      <c r="X3378" s="18"/>
      <c r="Y3378" s="18"/>
      <c r="Z3378" s="18"/>
    </row>
    <row r="3379">
      <c r="A3379" s="14">
        <v>45131.0</v>
      </c>
      <c r="B3379" s="15" t="s">
        <v>9840</v>
      </c>
      <c r="C3379" s="19" t="s">
        <v>9841</v>
      </c>
      <c r="D3379" s="19" t="s">
        <v>4476</v>
      </c>
      <c r="E3379" s="19" t="s">
        <v>4264</v>
      </c>
      <c r="F3379" s="19" t="s">
        <v>4198</v>
      </c>
      <c r="G3379" s="16" t="s">
        <v>12</v>
      </c>
      <c r="H3379" s="18"/>
      <c r="I3379" s="18"/>
      <c r="J3379" s="18"/>
      <c r="K3379" s="18"/>
      <c r="L3379" s="18"/>
      <c r="M3379" s="18"/>
      <c r="N3379" s="18"/>
      <c r="O3379" s="18"/>
      <c r="P3379" s="18"/>
      <c r="Q3379" s="18"/>
      <c r="R3379" s="18"/>
      <c r="S3379" s="18"/>
      <c r="T3379" s="18"/>
      <c r="U3379" s="18"/>
      <c r="V3379" s="18"/>
      <c r="W3379" s="18"/>
      <c r="X3379" s="18"/>
      <c r="Y3379" s="18"/>
      <c r="Z3379" s="18"/>
    </row>
    <row r="3380">
      <c r="A3380" s="14">
        <v>45131.0</v>
      </c>
      <c r="B3380" s="15" t="s">
        <v>9840</v>
      </c>
      <c r="C3380" s="19" t="s">
        <v>9841</v>
      </c>
      <c r="D3380" s="19" t="s">
        <v>4476</v>
      </c>
      <c r="E3380" s="19" t="s">
        <v>1766</v>
      </c>
      <c r="F3380" s="19" t="s">
        <v>8598</v>
      </c>
      <c r="G3380" s="16" t="s">
        <v>12</v>
      </c>
      <c r="H3380" s="18"/>
      <c r="I3380" s="18"/>
      <c r="J3380" s="18"/>
      <c r="K3380" s="18"/>
      <c r="L3380" s="18"/>
      <c r="M3380" s="18"/>
      <c r="N3380" s="18"/>
      <c r="O3380" s="18"/>
      <c r="P3380" s="18"/>
      <c r="Q3380" s="18"/>
      <c r="R3380" s="18"/>
      <c r="S3380" s="18"/>
      <c r="T3380" s="18"/>
      <c r="U3380" s="18"/>
      <c r="V3380" s="18"/>
      <c r="W3380" s="18"/>
      <c r="X3380" s="18"/>
      <c r="Y3380" s="18"/>
      <c r="Z3380" s="18"/>
    </row>
    <row r="3381">
      <c r="A3381" s="14">
        <v>45131.0</v>
      </c>
      <c r="B3381" s="15" t="s">
        <v>9840</v>
      </c>
      <c r="C3381" s="19" t="s">
        <v>9841</v>
      </c>
      <c r="D3381" s="19" t="s">
        <v>4476</v>
      </c>
      <c r="E3381" s="19" t="s">
        <v>135</v>
      </c>
      <c r="F3381" s="19" t="s">
        <v>164</v>
      </c>
      <c r="G3381" s="16" t="s">
        <v>12</v>
      </c>
      <c r="H3381" s="18"/>
      <c r="I3381" s="18"/>
      <c r="J3381" s="18"/>
      <c r="K3381" s="18"/>
      <c r="L3381" s="18"/>
      <c r="M3381" s="18"/>
      <c r="N3381" s="18"/>
      <c r="O3381" s="18"/>
      <c r="P3381" s="18"/>
      <c r="Q3381" s="18"/>
      <c r="R3381" s="18"/>
      <c r="S3381" s="18"/>
      <c r="T3381" s="18"/>
      <c r="U3381" s="18"/>
      <c r="V3381" s="18"/>
      <c r="W3381" s="18"/>
      <c r="X3381" s="18"/>
      <c r="Y3381" s="18"/>
      <c r="Z3381" s="18"/>
    </row>
    <row r="3382">
      <c r="A3382" s="14">
        <v>45131.0</v>
      </c>
      <c r="B3382" s="15" t="s">
        <v>9842</v>
      </c>
      <c r="C3382" s="19" t="s">
        <v>9843</v>
      </c>
      <c r="D3382" s="19" t="s">
        <v>1858</v>
      </c>
      <c r="E3382" s="19" t="s">
        <v>9595</v>
      </c>
      <c r="F3382" s="19" t="s">
        <v>1360</v>
      </c>
      <c r="G3382" s="16" t="s">
        <v>12</v>
      </c>
      <c r="H3382" s="18"/>
      <c r="I3382" s="18"/>
      <c r="J3382" s="18"/>
      <c r="K3382" s="18"/>
      <c r="L3382" s="18"/>
      <c r="M3382" s="18"/>
      <c r="N3382" s="18"/>
      <c r="O3382" s="18"/>
      <c r="P3382" s="18"/>
      <c r="Q3382" s="18"/>
      <c r="R3382" s="18"/>
      <c r="S3382" s="18"/>
      <c r="T3382" s="18"/>
      <c r="U3382" s="18"/>
      <c r="V3382" s="18"/>
      <c r="W3382" s="18"/>
      <c r="X3382" s="18"/>
      <c r="Y3382" s="18"/>
      <c r="Z3382" s="18"/>
    </row>
    <row r="3383">
      <c r="A3383" s="14">
        <v>45131.0</v>
      </c>
      <c r="B3383" s="15" t="s">
        <v>9842</v>
      </c>
      <c r="C3383" s="19" t="s">
        <v>9843</v>
      </c>
      <c r="D3383" s="19" t="s">
        <v>1858</v>
      </c>
      <c r="E3383" s="19" t="s">
        <v>135</v>
      </c>
      <c r="F3383" s="19" t="s">
        <v>530</v>
      </c>
      <c r="G3383" s="16" t="s">
        <v>12</v>
      </c>
      <c r="H3383" s="18"/>
      <c r="I3383" s="18"/>
      <c r="J3383" s="18"/>
      <c r="K3383" s="18"/>
      <c r="L3383" s="18"/>
      <c r="M3383" s="18"/>
      <c r="N3383" s="18"/>
      <c r="O3383" s="18"/>
      <c r="P3383" s="18"/>
      <c r="Q3383" s="18"/>
      <c r="R3383" s="18"/>
      <c r="S3383" s="18"/>
      <c r="T3383" s="18"/>
      <c r="U3383" s="18"/>
      <c r="V3383" s="18"/>
      <c r="W3383" s="18"/>
      <c r="X3383" s="18"/>
      <c r="Y3383" s="18"/>
      <c r="Z3383" s="18"/>
    </row>
    <row r="3384">
      <c r="A3384" s="14">
        <v>45131.0</v>
      </c>
      <c r="B3384" s="15" t="s">
        <v>9844</v>
      </c>
      <c r="C3384" s="19" t="s">
        <v>9845</v>
      </c>
      <c r="D3384" s="19" t="s">
        <v>825</v>
      </c>
      <c r="E3384" s="19" t="s">
        <v>141</v>
      </c>
      <c r="F3384" s="19" t="s">
        <v>134</v>
      </c>
      <c r="G3384" s="16" t="s">
        <v>12</v>
      </c>
      <c r="H3384" s="18"/>
      <c r="I3384" s="18"/>
      <c r="J3384" s="18"/>
      <c r="K3384" s="18"/>
      <c r="L3384" s="18"/>
      <c r="M3384" s="18"/>
      <c r="N3384" s="18"/>
      <c r="O3384" s="18"/>
      <c r="P3384" s="18"/>
      <c r="Q3384" s="18"/>
      <c r="R3384" s="18"/>
      <c r="S3384" s="18"/>
      <c r="T3384" s="18"/>
      <c r="U3384" s="18"/>
      <c r="V3384" s="18"/>
      <c r="W3384" s="18"/>
      <c r="X3384" s="18"/>
      <c r="Y3384" s="18"/>
      <c r="Z3384" s="18"/>
    </row>
    <row r="3385">
      <c r="A3385" s="14">
        <v>45131.0</v>
      </c>
      <c r="B3385" s="15" t="s">
        <v>9846</v>
      </c>
      <c r="C3385" s="19" t="s">
        <v>9847</v>
      </c>
      <c r="D3385" s="19" t="s">
        <v>4535</v>
      </c>
      <c r="E3385" s="19" t="s">
        <v>135</v>
      </c>
      <c r="F3385" s="19" t="s">
        <v>164</v>
      </c>
      <c r="G3385" s="16" t="s">
        <v>12</v>
      </c>
      <c r="H3385" s="18"/>
      <c r="I3385" s="18"/>
      <c r="J3385" s="18"/>
      <c r="K3385" s="18"/>
      <c r="L3385" s="18"/>
      <c r="M3385" s="18"/>
      <c r="N3385" s="18"/>
      <c r="O3385" s="18"/>
      <c r="P3385" s="18"/>
      <c r="Q3385" s="18"/>
      <c r="R3385" s="18"/>
      <c r="S3385" s="18"/>
      <c r="T3385" s="18"/>
      <c r="U3385" s="18"/>
      <c r="V3385" s="18"/>
      <c r="W3385" s="18"/>
      <c r="X3385" s="18"/>
      <c r="Y3385" s="18"/>
      <c r="Z3385" s="18"/>
    </row>
    <row r="3386">
      <c r="A3386" s="14">
        <v>45131.0</v>
      </c>
      <c r="B3386" s="15" t="s">
        <v>9848</v>
      </c>
      <c r="C3386" s="19" t="s">
        <v>9849</v>
      </c>
      <c r="D3386" s="19" t="s">
        <v>4743</v>
      </c>
      <c r="E3386" s="19" t="s">
        <v>1766</v>
      </c>
      <c r="F3386" s="19" t="s">
        <v>9850</v>
      </c>
      <c r="G3386" s="16" t="s">
        <v>12</v>
      </c>
      <c r="H3386" s="18"/>
      <c r="I3386" s="18"/>
      <c r="J3386" s="18"/>
      <c r="K3386" s="18"/>
      <c r="L3386" s="18"/>
      <c r="M3386" s="18"/>
      <c r="N3386" s="18"/>
      <c r="O3386" s="18"/>
      <c r="P3386" s="18"/>
      <c r="Q3386" s="18"/>
      <c r="R3386" s="18"/>
      <c r="S3386" s="18"/>
      <c r="T3386" s="18"/>
      <c r="U3386" s="18"/>
      <c r="V3386" s="18"/>
      <c r="W3386" s="18"/>
      <c r="X3386" s="18"/>
      <c r="Y3386" s="18"/>
      <c r="Z3386" s="18"/>
    </row>
    <row r="3387">
      <c r="A3387" s="14">
        <v>45131.0</v>
      </c>
      <c r="B3387" s="15" t="s">
        <v>9851</v>
      </c>
      <c r="C3387" s="19" t="s">
        <v>9852</v>
      </c>
      <c r="D3387" s="19" t="s">
        <v>4210</v>
      </c>
      <c r="E3387" s="18" t="s">
        <v>9853</v>
      </c>
      <c r="F3387" s="18" t="s">
        <v>9854</v>
      </c>
      <c r="G3387" s="16" t="s">
        <v>17</v>
      </c>
      <c r="H3387" s="18"/>
      <c r="I3387" s="18"/>
      <c r="J3387" s="18"/>
      <c r="K3387" s="18"/>
      <c r="L3387" s="18"/>
      <c r="M3387" s="18"/>
      <c r="N3387" s="18"/>
      <c r="O3387" s="18"/>
      <c r="P3387" s="18"/>
      <c r="Q3387" s="18"/>
      <c r="R3387" s="18"/>
      <c r="S3387" s="18"/>
      <c r="T3387" s="18"/>
      <c r="U3387" s="18"/>
      <c r="V3387" s="18"/>
      <c r="W3387" s="18"/>
      <c r="X3387" s="18"/>
      <c r="Y3387" s="18"/>
      <c r="Z3387" s="18"/>
    </row>
    <row r="3388">
      <c r="A3388" s="14">
        <v>45131.0</v>
      </c>
      <c r="B3388" s="15" t="s">
        <v>9855</v>
      </c>
      <c r="C3388" s="19" t="s">
        <v>9856</v>
      </c>
      <c r="D3388" s="19" t="s">
        <v>2451</v>
      </c>
      <c r="E3388" s="19" t="s">
        <v>385</v>
      </c>
      <c r="F3388" s="19" t="s">
        <v>530</v>
      </c>
      <c r="G3388" s="16" t="s">
        <v>12</v>
      </c>
      <c r="H3388" s="18"/>
      <c r="I3388" s="18"/>
      <c r="J3388" s="18"/>
      <c r="K3388" s="18"/>
      <c r="L3388" s="18"/>
      <c r="M3388" s="18"/>
      <c r="N3388" s="18"/>
      <c r="O3388" s="18"/>
      <c r="P3388" s="18"/>
      <c r="Q3388" s="18"/>
      <c r="R3388" s="18"/>
      <c r="S3388" s="18"/>
      <c r="T3388" s="18"/>
      <c r="U3388" s="18"/>
      <c r="V3388" s="18"/>
      <c r="W3388" s="18"/>
      <c r="X3388" s="18"/>
      <c r="Y3388" s="18"/>
      <c r="Z3388" s="18"/>
    </row>
    <row r="3389">
      <c r="A3389" s="14">
        <v>45132.0</v>
      </c>
      <c r="B3389" s="15" t="s">
        <v>9857</v>
      </c>
      <c r="C3389" s="19" t="s">
        <v>9858</v>
      </c>
      <c r="D3389" s="19" t="s">
        <v>6813</v>
      </c>
      <c r="E3389" s="19" t="s">
        <v>47</v>
      </c>
      <c r="F3389" s="19" t="s">
        <v>457</v>
      </c>
      <c r="G3389" s="16" t="s">
        <v>84</v>
      </c>
      <c r="H3389" s="18"/>
      <c r="I3389" s="18"/>
      <c r="J3389" s="18"/>
      <c r="K3389" s="18"/>
      <c r="L3389" s="18"/>
      <c r="M3389" s="18"/>
      <c r="N3389" s="18"/>
      <c r="O3389" s="18"/>
      <c r="P3389" s="18"/>
      <c r="Q3389" s="18"/>
      <c r="R3389" s="18"/>
      <c r="S3389" s="18"/>
      <c r="T3389" s="18"/>
      <c r="U3389" s="18"/>
      <c r="V3389" s="18"/>
      <c r="W3389" s="18"/>
      <c r="X3389" s="18"/>
      <c r="Y3389" s="18"/>
      <c r="Z3389" s="18"/>
    </row>
    <row r="3390">
      <c r="A3390" s="14">
        <v>45132.0</v>
      </c>
      <c r="B3390" s="15" t="s">
        <v>9859</v>
      </c>
      <c r="C3390" s="19" t="s">
        <v>9860</v>
      </c>
      <c r="D3390" s="19" t="s">
        <v>1055</v>
      </c>
      <c r="E3390" s="18"/>
      <c r="F3390" s="19" t="s">
        <v>299</v>
      </c>
      <c r="G3390" s="16" t="s">
        <v>12</v>
      </c>
      <c r="H3390" s="19" t="s">
        <v>44</v>
      </c>
      <c r="I3390" s="18"/>
      <c r="J3390" s="18"/>
      <c r="K3390" s="18"/>
      <c r="L3390" s="18"/>
      <c r="M3390" s="18"/>
      <c r="N3390" s="18"/>
      <c r="O3390" s="18"/>
      <c r="P3390" s="18"/>
      <c r="Q3390" s="18"/>
      <c r="R3390" s="18"/>
      <c r="S3390" s="18"/>
      <c r="T3390" s="18"/>
      <c r="U3390" s="18"/>
      <c r="V3390" s="18"/>
      <c r="W3390" s="18"/>
      <c r="X3390" s="18"/>
      <c r="Y3390" s="18"/>
      <c r="Z3390" s="18"/>
    </row>
    <row r="3391">
      <c r="A3391" s="14">
        <v>45132.0</v>
      </c>
      <c r="B3391" s="15" t="s">
        <v>9859</v>
      </c>
      <c r="C3391" s="19" t="s">
        <v>9860</v>
      </c>
      <c r="D3391" s="19" t="s">
        <v>20</v>
      </c>
      <c r="E3391" s="18"/>
      <c r="F3391" s="19" t="s">
        <v>299</v>
      </c>
      <c r="G3391" s="16" t="s">
        <v>12</v>
      </c>
      <c r="H3391" s="19" t="s">
        <v>44</v>
      </c>
      <c r="I3391" s="18"/>
      <c r="J3391" s="18"/>
      <c r="K3391" s="18"/>
      <c r="L3391" s="18"/>
      <c r="M3391" s="18"/>
      <c r="N3391" s="18"/>
      <c r="O3391" s="18"/>
      <c r="P3391" s="18"/>
      <c r="Q3391" s="18"/>
      <c r="R3391" s="18"/>
      <c r="S3391" s="18"/>
      <c r="T3391" s="18"/>
      <c r="U3391" s="18"/>
      <c r="V3391" s="18"/>
      <c r="W3391" s="18"/>
      <c r="X3391" s="18"/>
      <c r="Y3391" s="18"/>
      <c r="Z3391" s="18"/>
    </row>
    <row r="3392">
      <c r="A3392" s="14">
        <v>45132.0</v>
      </c>
      <c r="B3392" s="15" t="s">
        <v>9859</v>
      </c>
      <c r="C3392" s="19" t="s">
        <v>9860</v>
      </c>
      <c r="D3392" s="19" t="s">
        <v>896</v>
      </c>
      <c r="E3392" s="18"/>
      <c r="F3392" s="19" t="s">
        <v>34</v>
      </c>
      <c r="G3392" s="16" t="s">
        <v>84</v>
      </c>
      <c r="H3392" s="19" t="s">
        <v>44</v>
      </c>
      <c r="I3392" s="18"/>
      <c r="J3392" s="18"/>
      <c r="K3392" s="18"/>
      <c r="L3392" s="18"/>
      <c r="M3392" s="18"/>
      <c r="N3392" s="18"/>
      <c r="O3392" s="18"/>
      <c r="P3392" s="18"/>
      <c r="Q3392" s="18"/>
      <c r="R3392" s="18"/>
      <c r="S3392" s="18"/>
      <c r="T3392" s="18"/>
      <c r="U3392" s="18"/>
      <c r="V3392" s="18"/>
      <c r="W3392" s="18"/>
      <c r="X3392" s="18"/>
      <c r="Y3392" s="18"/>
      <c r="Z3392" s="18"/>
    </row>
    <row r="3393">
      <c r="A3393" s="14">
        <v>45132.0</v>
      </c>
      <c r="B3393" s="15" t="s">
        <v>9861</v>
      </c>
      <c r="C3393" s="19" t="s">
        <v>9862</v>
      </c>
      <c r="D3393" s="19" t="s">
        <v>7084</v>
      </c>
      <c r="E3393" s="19" t="s">
        <v>338</v>
      </c>
      <c r="F3393" s="19" t="s">
        <v>133</v>
      </c>
      <c r="G3393" s="16" t="s">
        <v>12</v>
      </c>
      <c r="H3393" s="18"/>
      <c r="I3393" s="18"/>
      <c r="J3393" s="18"/>
      <c r="K3393" s="18"/>
      <c r="L3393" s="18"/>
      <c r="M3393" s="18"/>
      <c r="N3393" s="18"/>
      <c r="O3393" s="18"/>
      <c r="P3393" s="18"/>
      <c r="Q3393" s="18"/>
      <c r="R3393" s="18"/>
      <c r="S3393" s="18"/>
      <c r="T3393" s="18"/>
      <c r="U3393" s="18"/>
      <c r="V3393" s="18"/>
      <c r="W3393" s="18"/>
      <c r="X3393" s="18"/>
      <c r="Y3393" s="18"/>
      <c r="Z3393" s="18"/>
    </row>
    <row r="3394">
      <c r="A3394" s="14">
        <v>45132.0</v>
      </c>
      <c r="B3394" s="15" t="s">
        <v>9863</v>
      </c>
      <c r="C3394" s="19" t="s">
        <v>9864</v>
      </c>
      <c r="D3394" s="19" t="s">
        <v>4395</v>
      </c>
      <c r="E3394" s="19" t="s">
        <v>47</v>
      </c>
      <c r="F3394" s="19" t="s">
        <v>386</v>
      </c>
      <c r="G3394" s="16" t="s">
        <v>84</v>
      </c>
      <c r="H3394" s="18"/>
      <c r="I3394" s="18"/>
      <c r="J3394" s="18"/>
      <c r="K3394" s="18"/>
      <c r="L3394" s="18"/>
      <c r="M3394" s="18"/>
      <c r="N3394" s="18"/>
      <c r="O3394" s="18"/>
      <c r="P3394" s="18"/>
      <c r="Q3394" s="18"/>
      <c r="R3394" s="18"/>
      <c r="S3394" s="18"/>
      <c r="T3394" s="18"/>
      <c r="U3394" s="18"/>
      <c r="V3394" s="18"/>
      <c r="W3394" s="18"/>
      <c r="X3394" s="18"/>
      <c r="Y3394" s="18"/>
      <c r="Z3394" s="18"/>
    </row>
    <row r="3395">
      <c r="A3395" s="14">
        <v>45132.0</v>
      </c>
      <c r="B3395" s="15" t="s">
        <v>9865</v>
      </c>
      <c r="C3395" s="19" t="s">
        <v>9866</v>
      </c>
      <c r="D3395" s="19" t="s">
        <v>896</v>
      </c>
      <c r="E3395" s="18"/>
      <c r="F3395" s="19" t="s">
        <v>34</v>
      </c>
      <c r="G3395" s="16" t="s">
        <v>84</v>
      </c>
      <c r="H3395" s="19" t="s">
        <v>44</v>
      </c>
      <c r="I3395" s="18"/>
      <c r="J3395" s="18"/>
      <c r="K3395" s="18"/>
      <c r="L3395" s="18"/>
      <c r="M3395" s="18"/>
      <c r="N3395" s="18"/>
      <c r="O3395" s="18"/>
      <c r="P3395" s="18"/>
      <c r="Q3395" s="18"/>
      <c r="R3395" s="18"/>
      <c r="S3395" s="18"/>
      <c r="T3395" s="18"/>
      <c r="U3395" s="18"/>
      <c r="V3395" s="18"/>
      <c r="W3395" s="18"/>
      <c r="X3395" s="18"/>
      <c r="Y3395" s="18"/>
      <c r="Z3395" s="18"/>
    </row>
    <row r="3396">
      <c r="A3396" s="14">
        <v>45132.0</v>
      </c>
      <c r="B3396" s="15" t="s">
        <v>9865</v>
      </c>
      <c r="C3396" s="19" t="s">
        <v>9866</v>
      </c>
      <c r="D3396" s="19" t="s">
        <v>4762</v>
      </c>
      <c r="E3396" s="18"/>
      <c r="F3396" s="19" t="s">
        <v>299</v>
      </c>
      <c r="G3396" s="16" t="s">
        <v>12</v>
      </c>
      <c r="H3396" s="19" t="s">
        <v>44</v>
      </c>
      <c r="I3396" s="18"/>
      <c r="J3396" s="18"/>
      <c r="K3396" s="18"/>
      <c r="L3396" s="18"/>
      <c r="M3396" s="18"/>
      <c r="N3396" s="18"/>
      <c r="O3396" s="18"/>
      <c r="P3396" s="18"/>
      <c r="Q3396" s="18"/>
      <c r="R3396" s="18"/>
      <c r="S3396" s="18"/>
      <c r="T3396" s="18"/>
      <c r="U3396" s="18"/>
      <c r="V3396" s="18"/>
      <c r="W3396" s="18"/>
      <c r="X3396" s="18"/>
      <c r="Y3396" s="18"/>
      <c r="Z3396" s="18"/>
    </row>
    <row r="3397">
      <c r="A3397" s="14">
        <v>45132.0</v>
      </c>
      <c r="B3397" s="15" t="s">
        <v>9865</v>
      </c>
      <c r="C3397" s="19" t="s">
        <v>9866</v>
      </c>
      <c r="D3397" s="19" t="s">
        <v>4623</v>
      </c>
      <c r="E3397" s="18"/>
      <c r="F3397" s="19" t="s">
        <v>299</v>
      </c>
      <c r="G3397" s="16" t="s">
        <v>12</v>
      </c>
      <c r="H3397" s="19" t="s">
        <v>44</v>
      </c>
      <c r="I3397" s="18"/>
      <c r="J3397" s="18"/>
      <c r="K3397" s="18"/>
      <c r="L3397" s="18"/>
      <c r="M3397" s="18"/>
      <c r="N3397" s="18"/>
      <c r="O3397" s="18"/>
      <c r="P3397" s="18"/>
      <c r="Q3397" s="18"/>
      <c r="R3397" s="18"/>
      <c r="S3397" s="18"/>
      <c r="T3397" s="18"/>
      <c r="U3397" s="18"/>
      <c r="V3397" s="18"/>
      <c r="W3397" s="18"/>
      <c r="X3397" s="18"/>
      <c r="Y3397" s="18"/>
      <c r="Z3397" s="18"/>
    </row>
    <row r="3398">
      <c r="A3398" s="14">
        <v>45132.0</v>
      </c>
      <c r="B3398" s="15" t="s">
        <v>9867</v>
      </c>
      <c r="C3398" s="19" t="s">
        <v>9868</v>
      </c>
      <c r="D3398" s="19" t="s">
        <v>4569</v>
      </c>
      <c r="E3398" s="19" t="s">
        <v>9869</v>
      </c>
      <c r="F3398" s="19" t="s">
        <v>9870</v>
      </c>
      <c r="G3398" s="16" t="s">
        <v>12</v>
      </c>
      <c r="H3398" s="18"/>
      <c r="I3398" s="18"/>
      <c r="J3398" s="18"/>
      <c r="K3398" s="18"/>
      <c r="L3398" s="18"/>
      <c r="M3398" s="18"/>
      <c r="N3398" s="18"/>
      <c r="O3398" s="18"/>
      <c r="P3398" s="18"/>
      <c r="Q3398" s="18"/>
      <c r="R3398" s="18"/>
      <c r="S3398" s="18"/>
      <c r="T3398" s="18"/>
      <c r="U3398" s="18"/>
      <c r="V3398" s="18"/>
      <c r="W3398" s="18"/>
      <c r="X3398" s="18"/>
      <c r="Y3398" s="18"/>
      <c r="Z3398" s="18"/>
    </row>
    <row r="3399">
      <c r="A3399" s="14">
        <v>45132.0</v>
      </c>
      <c r="B3399" s="15" t="s">
        <v>9867</v>
      </c>
      <c r="C3399" s="19" t="s">
        <v>9868</v>
      </c>
      <c r="D3399" s="19" t="s">
        <v>4569</v>
      </c>
      <c r="E3399" s="19" t="s">
        <v>218</v>
      </c>
      <c r="F3399" s="19" t="s">
        <v>5631</v>
      </c>
      <c r="G3399" s="16" t="s">
        <v>12</v>
      </c>
      <c r="H3399" s="18"/>
      <c r="I3399" s="18"/>
      <c r="J3399" s="18"/>
      <c r="K3399" s="18"/>
      <c r="L3399" s="18"/>
      <c r="M3399" s="18"/>
      <c r="N3399" s="18"/>
      <c r="O3399" s="18"/>
      <c r="P3399" s="18"/>
      <c r="Q3399" s="18"/>
      <c r="R3399" s="18"/>
      <c r="S3399" s="18"/>
      <c r="T3399" s="18"/>
      <c r="U3399" s="18"/>
      <c r="V3399" s="18"/>
      <c r="W3399" s="18"/>
      <c r="X3399" s="18"/>
      <c r="Y3399" s="18"/>
      <c r="Z3399" s="18"/>
    </row>
    <row r="3400">
      <c r="A3400" s="14">
        <v>45132.0</v>
      </c>
      <c r="B3400" s="15" t="s">
        <v>9871</v>
      </c>
      <c r="C3400" s="19" t="s">
        <v>9872</v>
      </c>
      <c r="D3400" s="19" t="s">
        <v>7120</v>
      </c>
      <c r="E3400" s="19" t="s">
        <v>2481</v>
      </c>
      <c r="F3400" s="19" t="s">
        <v>5381</v>
      </c>
      <c r="G3400" s="16" t="s">
        <v>12</v>
      </c>
      <c r="H3400" s="18"/>
      <c r="I3400" s="18"/>
      <c r="J3400" s="18"/>
      <c r="K3400" s="18"/>
      <c r="L3400" s="18"/>
      <c r="M3400" s="18"/>
      <c r="N3400" s="18"/>
      <c r="O3400" s="18"/>
      <c r="P3400" s="18"/>
      <c r="Q3400" s="18"/>
      <c r="R3400" s="18"/>
      <c r="S3400" s="18"/>
      <c r="T3400" s="18"/>
      <c r="U3400" s="18"/>
      <c r="V3400" s="18"/>
      <c r="W3400" s="18"/>
      <c r="X3400" s="18"/>
      <c r="Y3400" s="18"/>
      <c r="Z3400" s="18"/>
    </row>
    <row r="3401">
      <c r="A3401" s="14">
        <v>45132.0</v>
      </c>
      <c r="B3401" s="15" t="s">
        <v>9871</v>
      </c>
      <c r="C3401" s="19" t="s">
        <v>9872</v>
      </c>
      <c r="D3401" s="19" t="s">
        <v>7120</v>
      </c>
      <c r="E3401" s="19" t="s">
        <v>85</v>
      </c>
      <c r="F3401" s="19" t="s">
        <v>1726</v>
      </c>
      <c r="G3401" s="16" t="s">
        <v>12</v>
      </c>
      <c r="H3401" s="18"/>
      <c r="I3401" s="18"/>
      <c r="J3401" s="18"/>
      <c r="K3401" s="18"/>
      <c r="L3401" s="18"/>
      <c r="M3401" s="18"/>
      <c r="N3401" s="18"/>
      <c r="O3401" s="18"/>
      <c r="P3401" s="18"/>
      <c r="Q3401" s="18"/>
      <c r="R3401" s="18"/>
      <c r="S3401" s="18"/>
      <c r="T3401" s="18"/>
      <c r="U3401" s="18"/>
      <c r="V3401" s="18"/>
      <c r="W3401" s="18"/>
      <c r="X3401" s="18"/>
      <c r="Y3401" s="18"/>
      <c r="Z3401" s="18"/>
    </row>
    <row r="3402">
      <c r="A3402" s="14">
        <v>45132.0</v>
      </c>
      <c r="B3402" s="15" t="s">
        <v>9873</v>
      </c>
      <c r="C3402" s="19" t="s">
        <v>9874</v>
      </c>
      <c r="D3402" s="19" t="s">
        <v>4184</v>
      </c>
      <c r="E3402" s="19" t="s">
        <v>47</v>
      </c>
      <c r="F3402" s="19" t="s">
        <v>134</v>
      </c>
      <c r="G3402" s="16" t="s">
        <v>12</v>
      </c>
      <c r="H3402" s="18"/>
      <c r="I3402" s="18"/>
      <c r="J3402" s="18"/>
      <c r="K3402" s="18"/>
      <c r="L3402" s="18"/>
      <c r="M3402" s="18"/>
      <c r="N3402" s="18"/>
      <c r="O3402" s="18"/>
      <c r="P3402" s="18"/>
      <c r="Q3402" s="18"/>
      <c r="R3402" s="18"/>
      <c r="S3402" s="18"/>
      <c r="T3402" s="18"/>
      <c r="U3402" s="18"/>
      <c r="V3402" s="18"/>
      <c r="W3402" s="18"/>
      <c r="X3402" s="18"/>
      <c r="Y3402" s="18"/>
      <c r="Z3402" s="18"/>
    </row>
    <row r="3403">
      <c r="A3403" s="14">
        <v>45132.0</v>
      </c>
      <c r="B3403" s="15" t="s">
        <v>9875</v>
      </c>
      <c r="C3403" s="19" t="s">
        <v>9876</v>
      </c>
      <c r="D3403" s="19" t="s">
        <v>4366</v>
      </c>
      <c r="E3403" s="19" t="s">
        <v>4564</v>
      </c>
      <c r="F3403" s="19" t="s">
        <v>4934</v>
      </c>
      <c r="G3403" s="16" t="s">
        <v>84</v>
      </c>
      <c r="H3403" s="18"/>
      <c r="I3403" s="18"/>
      <c r="J3403" s="18"/>
      <c r="K3403" s="18"/>
      <c r="L3403" s="18"/>
      <c r="M3403" s="18"/>
      <c r="N3403" s="18"/>
      <c r="O3403" s="18"/>
      <c r="P3403" s="18"/>
      <c r="Q3403" s="18"/>
      <c r="R3403" s="18"/>
      <c r="S3403" s="18"/>
      <c r="T3403" s="18"/>
      <c r="U3403" s="18"/>
      <c r="V3403" s="18"/>
      <c r="W3403" s="18"/>
      <c r="X3403" s="18"/>
      <c r="Y3403" s="18"/>
      <c r="Z3403" s="18"/>
    </row>
    <row r="3404">
      <c r="A3404" s="14">
        <v>45132.0</v>
      </c>
      <c r="B3404" s="15" t="s">
        <v>9877</v>
      </c>
      <c r="C3404" s="19" t="s">
        <v>9878</v>
      </c>
      <c r="D3404" s="19" t="s">
        <v>1057</v>
      </c>
      <c r="E3404" s="19" t="s">
        <v>9879</v>
      </c>
      <c r="F3404" s="19" t="s">
        <v>524</v>
      </c>
      <c r="G3404" s="16" t="s">
        <v>12</v>
      </c>
      <c r="H3404" s="18"/>
      <c r="I3404" s="18"/>
      <c r="J3404" s="18"/>
      <c r="K3404" s="18"/>
      <c r="L3404" s="18"/>
      <c r="M3404" s="18"/>
      <c r="N3404" s="18"/>
      <c r="O3404" s="18"/>
      <c r="P3404" s="18"/>
      <c r="Q3404" s="18"/>
      <c r="R3404" s="18"/>
      <c r="S3404" s="18"/>
      <c r="T3404" s="18"/>
      <c r="U3404" s="18"/>
      <c r="V3404" s="18"/>
      <c r="W3404" s="18"/>
      <c r="X3404" s="18"/>
      <c r="Y3404" s="18"/>
      <c r="Z3404" s="18"/>
    </row>
    <row r="3405">
      <c r="A3405" s="14">
        <v>45132.0</v>
      </c>
      <c r="B3405" s="15" t="s">
        <v>9877</v>
      </c>
      <c r="C3405" s="19" t="s">
        <v>9878</v>
      </c>
      <c r="D3405" s="19" t="s">
        <v>1057</v>
      </c>
      <c r="E3405" s="18" t="s">
        <v>9880</v>
      </c>
      <c r="F3405" s="19" t="s">
        <v>524</v>
      </c>
      <c r="G3405" s="16" t="s">
        <v>12</v>
      </c>
      <c r="H3405" s="18"/>
      <c r="I3405" s="18"/>
      <c r="J3405" s="18"/>
      <c r="K3405" s="18"/>
      <c r="L3405" s="18"/>
      <c r="M3405" s="18"/>
      <c r="N3405" s="18"/>
      <c r="O3405" s="18"/>
      <c r="P3405" s="18"/>
      <c r="Q3405" s="18"/>
      <c r="R3405" s="18"/>
      <c r="S3405" s="18"/>
      <c r="T3405" s="18"/>
      <c r="U3405" s="18"/>
      <c r="V3405" s="18"/>
      <c r="W3405" s="18"/>
      <c r="X3405" s="18"/>
      <c r="Y3405" s="18"/>
      <c r="Z3405" s="18"/>
    </row>
    <row r="3406">
      <c r="A3406" s="14">
        <v>45132.0</v>
      </c>
      <c r="B3406" s="15" t="s">
        <v>9877</v>
      </c>
      <c r="C3406" s="19" t="s">
        <v>9878</v>
      </c>
      <c r="D3406" s="19" t="s">
        <v>1057</v>
      </c>
      <c r="E3406" s="18" t="s">
        <v>9881</v>
      </c>
      <c r="F3406" s="19" t="s">
        <v>4010</v>
      </c>
      <c r="G3406" s="16" t="s">
        <v>12</v>
      </c>
      <c r="H3406" s="18"/>
      <c r="I3406" s="18"/>
      <c r="J3406" s="18"/>
      <c r="K3406" s="18"/>
      <c r="L3406" s="18"/>
      <c r="M3406" s="18"/>
      <c r="N3406" s="18"/>
      <c r="O3406" s="18"/>
      <c r="P3406" s="18"/>
      <c r="Q3406" s="18"/>
      <c r="R3406" s="18"/>
      <c r="S3406" s="18"/>
      <c r="T3406" s="18"/>
      <c r="U3406" s="18"/>
      <c r="V3406" s="18"/>
      <c r="W3406" s="18"/>
      <c r="X3406" s="18"/>
      <c r="Y3406" s="18"/>
      <c r="Z3406" s="18"/>
    </row>
    <row r="3407">
      <c r="A3407" s="14">
        <v>45132.0</v>
      </c>
      <c r="B3407" s="15" t="s">
        <v>9882</v>
      </c>
      <c r="C3407" s="19" t="s">
        <v>9883</v>
      </c>
      <c r="D3407" s="19" t="s">
        <v>4395</v>
      </c>
      <c r="E3407" s="19" t="s">
        <v>465</v>
      </c>
      <c r="F3407" s="19" t="s">
        <v>386</v>
      </c>
      <c r="G3407" s="16" t="s">
        <v>12</v>
      </c>
      <c r="H3407" s="18"/>
      <c r="I3407" s="18"/>
      <c r="J3407" s="18"/>
      <c r="K3407" s="18"/>
      <c r="L3407" s="18"/>
      <c r="M3407" s="18"/>
      <c r="N3407" s="18"/>
      <c r="O3407" s="18"/>
      <c r="P3407" s="18"/>
      <c r="Q3407" s="18"/>
      <c r="R3407" s="18"/>
      <c r="S3407" s="18"/>
      <c r="T3407" s="18"/>
      <c r="U3407" s="18"/>
      <c r="V3407" s="18"/>
      <c r="W3407" s="18"/>
      <c r="X3407" s="18"/>
      <c r="Y3407" s="18"/>
      <c r="Z3407" s="18"/>
    </row>
    <row r="3408">
      <c r="A3408" s="14">
        <v>45132.0</v>
      </c>
      <c r="B3408" s="15" t="s">
        <v>9882</v>
      </c>
      <c r="C3408" s="19" t="s">
        <v>9883</v>
      </c>
      <c r="D3408" s="19" t="s">
        <v>4395</v>
      </c>
      <c r="E3408" s="19" t="s">
        <v>47</v>
      </c>
      <c r="F3408" s="19" t="s">
        <v>133</v>
      </c>
      <c r="G3408" s="16" t="s">
        <v>12</v>
      </c>
      <c r="H3408" s="18"/>
      <c r="I3408" s="18"/>
      <c r="J3408" s="18"/>
      <c r="K3408" s="18"/>
      <c r="L3408" s="18"/>
      <c r="M3408" s="18"/>
      <c r="N3408" s="18"/>
      <c r="O3408" s="18"/>
      <c r="P3408" s="18"/>
      <c r="Q3408" s="18"/>
      <c r="R3408" s="18"/>
      <c r="S3408" s="18"/>
      <c r="T3408" s="18"/>
      <c r="U3408" s="18"/>
      <c r="V3408" s="18"/>
      <c r="W3408" s="18"/>
      <c r="X3408" s="18"/>
      <c r="Y3408" s="18"/>
      <c r="Z3408" s="18"/>
    </row>
    <row r="3409">
      <c r="A3409" s="14">
        <v>45132.0</v>
      </c>
      <c r="B3409" s="15" t="s">
        <v>9884</v>
      </c>
      <c r="C3409" s="19" t="s">
        <v>9885</v>
      </c>
      <c r="D3409" s="19" t="s">
        <v>4644</v>
      </c>
      <c r="E3409" s="18"/>
      <c r="F3409" s="19" t="s">
        <v>68</v>
      </c>
      <c r="G3409" s="16" t="s">
        <v>12</v>
      </c>
      <c r="H3409" s="19" t="s">
        <v>44</v>
      </c>
      <c r="I3409" s="18"/>
      <c r="J3409" s="18"/>
      <c r="K3409" s="18"/>
      <c r="L3409" s="18"/>
      <c r="M3409" s="18"/>
      <c r="N3409" s="18"/>
      <c r="O3409" s="18"/>
      <c r="P3409" s="18"/>
      <c r="Q3409" s="18"/>
      <c r="R3409" s="18"/>
      <c r="S3409" s="18"/>
      <c r="T3409" s="18"/>
      <c r="U3409" s="18"/>
      <c r="V3409" s="18"/>
      <c r="W3409" s="18"/>
      <c r="X3409" s="18"/>
      <c r="Y3409" s="18"/>
      <c r="Z3409" s="18"/>
    </row>
    <row r="3410">
      <c r="A3410" s="14">
        <v>45133.0</v>
      </c>
      <c r="B3410" s="15" t="s">
        <v>9886</v>
      </c>
      <c r="C3410" s="19" t="s">
        <v>9887</v>
      </c>
      <c r="D3410" s="19" t="s">
        <v>4958</v>
      </c>
      <c r="E3410" s="16" t="s">
        <v>47</v>
      </c>
      <c r="F3410" s="19" t="s">
        <v>386</v>
      </c>
      <c r="G3410" s="16" t="s">
        <v>84</v>
      </c>
      <c r="H3410" s="18"/>
      <c r="I3410" s="18"/>
      <c r="J3410" s="18"/>
      <c r="K3410" s="18"/>
      <c r="L3410" s="18"/>
      <c r="M3410" s="18"/>
      <c r="N3410" s="18"/>
      <c r="O3410" s="18"/>
      <c r="P3410" s="18"/>
      <c r="Q3410" s="18"/>
      <c r="R3410" s="18"/>
      <c r="S3410" s="18"/>
      <c r="T3410" s="18"/>
      <c r="U3410" s="18"/>
      <c r="V3410" s="18"/>
      <c r="W3410" s="18"/>
      <c r="X3410" s="18"/>
      <c r="Y3410" s="18"/>
      <c r="Z3410" s="18"/>
    </row>
    <row r="3411">
      <c r="A3411" s="14">
        <v>45133.0</v>
      </c>
      <c r="B3411" s="15" t="s">
        <v>9886</v>
      </c>
      <c r="C3411" s="19" t="s">
        <v>9887</v>
      </c>
      <c r="D3411" s="19" t="s">
        <v>4958</v>
      </c>
      <c r="E3411" s="19" t="s">
        <v>135</v>
      </c>
      <c r="F3411" s="19" t="s">
        <v>11</v>
      </c>
      <c r="G3411" s="16" t="s">
        <v>12</v>
      </c>
      <c r="H3411" s="18"/>
      <c r="I3411" s="18"/>
      <c r="J3411" s="18"/>
      <c r="K3411" s="18"/>
      <c r="L3411" s="18"/>
      <c r="M3411" s="18"/>
      <c r="N3411" s="18"/>
      <c r="O3411" s="18"/>
      <c r="P3411" s="18"/>
      <c r="Q3411" s="18"/>
      <c r="R3411" s="18"/>
      <c r="S3411" s="18"/>
      <c r="T3411" s="18"/>
      <c r="U3411" s="18"/>
      <c r="V3411" s="18"/>
      <c r="W3411" s="18"/>
      <c r="X3411" s="18"/>
      <c r="Y3411" s="18"/>
      <c r="Z3411" s="18"/>
    </row>
    <row r="3412">
      <c r="A3412" s="14">
        <v>45133.0</v>
      </c>
      <c r="B3412" s="15" t="s">
        <v>9888</v>
      </c>
      <c r="C3412" s="19" t="s">
        <v>9889</v>
      </c>
      <c r="D3412" s="19" t="s">
        <v>1535</v>
      </c>
      <c r="E3412" s="18"/>
      <c r="F3412" s="19" t="s">
        <v>299</v>
      </c>
      <c r="G3412" s="16" t="s">
        <v>12</v>
      </c>
      <c r="H3412" s="19" t="s">
        <v>44</v>
      </c>
      <c r="I3412" s="18"/>
      <c r="J3412" s="18"/>
      <c r="K3412" s="18"/>
      <c r="L3412" s="18"/>
      <c r="M3412" s="18"/>
      <c r="N3412" s="18"/>
      <c r="O3412" s="18"/>
      <c r="P3412" s="18"/>
      <c r="Q3412" s="18"/>
      <c r="R3412" s="18"/>
      <c r="S3412" s="18"/>
      <c r="T3412" s="18"/>
      <c r="U3412" s="18"/>
      <c r="V3412" s="18"/>
      <c r="W3412" s="18"/>
      <c r="X3412" s="18"/>
      <c r="Y3412" s="18"/>
      <c r="Z3412" s="18"/>
    </row>
    <row r="3413">
      <c r="A3413" s="14">
        <v>45133.0</v>
      </c>
      <c r="B3413" s="15" t="s">
        <v>9888</v>
      </c>
      <c r="C3413" s="19" t="s">
        <v>9889</v>
      </c>
      <c r="D3413" s="19" t="s">
        <v>1055</v>
      </c>
      <c r="E3413" s="18"/>
      <c r="F3413" s="19" t="s">
        <v>299</v>
      </c>
      <c r="G3413" s="16" t="s">
        <v>12</v>
      </c>
      <c r="H3413" s="19" t="s">
        <v>44</v>
      </c>
      <c r="I3413" s="18"/>
      <c r="J3413" s="18"/>
      <c r="K3413" s="18"/>
      <c r="L3413" s="18"/>
      <c r="M3413" s="18"/>
      <c r="N3413" s="18"/>
      <c r="O3413" s="18"/>
      <c r="P3413" s="18"/>
      <c r="Q3413" s="18"/>
      <c r="R3413" s="18"/>
      <c r="S3413" s="18"/>
      <c r="T3413" s="18"/>
      <c r="U3413" s="18"/>
      <c r="V3413" s="18"/>
      <c r="W3413" s="18"/>
      <c r="X3413" s="18"/>
      <c r="Y3413" s="18"/>
      <c r="Z3413" s="18"/>
    </row>
    <row r="3414">
      <c r="A3414" s="14">
        <v>45133.0</v>
      </c>
      <c r="B3414" s="15" t="s">
        <v>9888</v>
      </c>
      <c r="C3414" s="19" t="s">
        <v>9889</v>
      </c>
      <c r="D3414" s="19" t="s">
        <v>4762</v>
      </c>
      <c r="E3414" s="18"/>
      <c r="F3414" s="19" t="s">
        <v>34</v>
      </c>
      <c r="G3414" s="16" t="s">
        <v>84</v>
      </c>
      <c r="H3414" s="19" t="s">
        <v>44</v>
      </c>
      <c r="I3414" s="18"/>
      <c r="J3414" s="18"/>
      <c r="K3414" s="18"/>
      <c r="L3414" s="18"/>
      <c r="M3414" s="18"/>
      <c r="N3414" s="18"/>
      <c r="O3414" s="18"/>
      <c r="P3414" s="18"/>
      <c r="Q3414" s="18"/>
      <c r="R3414" s="18"/>
      <c r="S3414" s="18"/>
      <c r="T3414" s="18"/>
      <c r="U3414" s="18"/>
      <c r="V3414" s="18"/>
      <c r="W3414" s="18"/>
      <c r="X3414" s="18"/>
      <c r="Y3414" s="18"/>
      <c r="Z3414" s="18"/>
    </row>
    <row r="3415">
      <c r="A3415" s="14">
        <v>45133.0</v>
      </c>
      <c r="B3415" s="15" t="s">
        <v>9888</v>
      </c>
      <c r="C3415" s="19" t="s">
        <v>9889</v>
      </c>
      <c r="D3415" s="19" t="s">
        <v>4645</v>
      </c>
      <c r="E3415" s="18"/>
      <c r="F3415" s="19" t="s">
        <v>34</v>
      </c>
      <c r="G3415" s="16" t="s">
        <v>84</v>
      </c>
      <c r="H3415" s="19" t="s">
        <v>44</v>
      </c>
      <c r="I3415" s="18"/>
      <c r="J3415" s="18"/>
      <c r="K3415" s="18"/>
      <c r="L3415" s="18"/>
      <c r="M3415" s="18"/>
      <c r="N3415" s="18"/>
      <c r="O3415" s="18"/>
      <c r="P3415" s="18"/>
      <c r="Q3415" s="18"/>
      <c r="R3415" s="18"/>
      <c r="S3415" s="18"/>
      <c r="T3415" s="18"/>
      <c r="U3415" s="18"/>
      <c r="V3415" s="18"/>
      <c r="W3415" s="18"/>
      <c r="X3415" s="18"/>
      <c r="Y3415" s="18"/>
      <c r="Z3415" s="18"/>
    </row>
    <row r="3416">
      <c r="A3416" s="14">
        <v>45133.0</v>
      </c>
      <c r="B3416" s="15" t="s">
        <v>9890</v>
      </c>
      <c r="C3416" s="19" t="s">
        <v>9891</v>
      </c>
      <c r="D3416" s="19" t="s">
        <v>9892</v>
      </c>
      <c r="E3416" s="18"/>
      <c r="F3416" s="19" t="s">
        <v>1350</v>
      </c>
      <c r="G3416" s="16" t="s">
        <v>12</v>
      </c>
      <c r="H3416" s="19" t="s">
        <v>44</v>
      </c>
      <c r="I3416" s="18"/>
      <c r="J3416" s="18"/>
      <c r="K3416" s="18"/>
      <c r="L3416" s="18"/>
      <c r="M3416" s="18"/>
      <c r="N3416" s="18"/>
      <c r="O3416" s="18"/>
      <c r="P3416" s="18"/>
      <c r="Q3416" s="18"/>
      <c r="R3416" s="18"/>
      <c r="S3416" s="18"/>
      <c r="T3416" s="18"/>
      <c r="U3416" s="18"/>
      <c r="V3416" s="18"/>
      <c r="W3416" s="18"/>
      <c r="X3416" s="18"/>
      <c r="Y3416" s="18"/>
      <c r="Z3416" s="18"/>
    </row>
    <row r="3417">
      <c r="A3417" s="14">
        <v>45133.0</v>
      </c>
      <c r="B3417" s="15" t="s">
        <v>9893</v>
      </c>
      <c r="C3417" s="19" t="s">
        <v>9894</v>
      </c>
      <c r="D3417" s="19" t="s">
        <v>4179</v>
      </c>
      <c r="E3417" s="19" t="s">
        <v>331</v>
      </c>
      <c r="F3417" s="19" t="s">
        <v>7600</v>
      </c>
      <c r="G3417" s="16" t="s">
        <v>12</v>
      </c>
      <c r="H3417" s="18"/>
      <c r="I3417" s="18"/>
      <c r="J3417" s="18"/>
      <c r="K3417" s="18"/>
      <c r="L3417" s="18"/>
      <c r="M3417" s="18"/>
      <c r="N3417" s="18"/>
      <c r="O3417" s="18"/>
      <c r="P3417" s="18"/>
      <c r="Q3417" s="18"/>
      <c r="R3417" s="18"/>
      <c r="S3417" s="18"/>
      <c r="T3417" s="18"/>
      <c r="U3417" s="18"/>
      <c r="V3417" s="18"/>
      <c r="W3417" s="18"/>
      <c r="X3417" s="18"/>
      <c r="Y3417" s="18"/>
      <c r="Z3417" s="18"/>
    </row>
    <row r="3418">
      <c r="A3418" s="14">
        <v>45133.0</v>
      </c>
      <c r="B3418" s="15" t="s">
        <v>9893</v>
      </c>
      <c r="C3418" s="19" t="s">
        <v>9894</v>
      </c>
      <c r="D3418" s="19" t="s">
        <v>4179</v>
      </c>
      <c r="E3418" s="19" t="s">
        <v>1900</v>
      </c>
      <c r="F3418" s="19" t="s">
        <v>209</v>
      </c>
      <c r="G3418" s="16" t="s">
        <v>12</v>
      </c>
      <c r="H3418" s="18"/>
      <c r="I3418" s="18"/>
      <c r="J3418" s="18"/>
      <c r="K3418" s="18"/>
      <c r="L3418" s="18"/>
      <c r="M3418" s="18"/>
      <c r="N3418" s="18"/>
      <c r="O3418" s="18"/>
      <c r="P3418" s="18"/>
      <c r="Q3418" s="18"/>
      <c r="R3418" s="18"/>
      <c r="S3418" s="18"/>
      <c r="T3418" s="18"/>
      <c r="U3418" s="18"/>
      <c r="V3418" s="18"/>
      <c r="W3418" s="18"/>
      <c r="X3418" s="18"/>
      <c r="Y3418" s="18"/>
      <c r="Z3418" s="18"/>
    </row>
    <row r="3419">
      <c r="A3419" s="14">
        <v>45133.0</v>
      </c>
      <c r="B3419" s="15" t="s">
        <v>9893</v>
      </c>
      <c r="C3419" s="19" t="s">
        <v>9894</v>
      </c>
      <c r="D3419" s="19" t="s">
        <v>4179</v>
      </c>
      <c r="E3419" s="19" t="s">
        <v>5236</v>
      </c>
      <c r="F3419" s="19" t="s">
        <v>1539</v>
      </c>
      <c r="G3419" s="16" t="s">
        <v>12</v>
      </c>
      <c r="H3419" s="18"/>
      <c r="I3419" s="18"/>
      <c r="J3419" s="18"/>
      <c r="K3419" s="18"/>
      <c r="L3419" s="18"/>
      <c r="M3419" s="18"/>
      <c r="N3419" s="18"/>
      <c r="O3419" s="18"/>
      <c r="P3419" s="18"/>
      <c r="Q3419" s="18"/>
      <c r="R3419" s="18"/>
      <c r="S3419" s="18"/>
      <c r="T3419" s="18"/>
      <c r="U3419" s="18"/>
      <c r="V3419" s="18"/>
      <c r="W3419" s="18"/>
      <c r="X3419" s="18"/>
      <c r="Y3419" s="18"/>
      <c r="Z3419" s="18"/>
    </row>
    <row r="3420">
      <c r="A3420" s="14">
        <v>45133.0</v>
      </c>
      <c r="B3420" s="15" t="s">
        <v>9895</v>
      </c>
      <c r="C3420" s="19" t="s">
        <v>9896</v>
      </c>
      <c r="D3420" s="19" t="s">
        <v>5671</v>
      </c>
      <c r="E3420" s="19" t="s">
        <v>9897</v>
      </c>
      <c r="F3420" s="19" t="s">
        <v>121</v>
      </c>
      <c r="G3420" s="16" t="s">
        <v>12</v>
      </c>
      <c r="H3420" s="18"/>
      <c r="I3420" s="18"/>
      <c r="J3420" s="18"/>
      <c r="K3420" s="18"/>
      <c r="L3420" s="18"/>
      <c r="M3420" s="18"/>
      <c r="N3420" s="18"/>
      <c r="O3420" s="18"/>
      <c r="P3420" s="18"/>
      <c r="Q3420" s="18"/>
      <c r="R3420" s="18"/>
      <c r="S3420" s="18"/>
      <c r="T3420" s="18"/>
      <c r="U3420" s="18"/>
      <c r="V3420" s="18"/>
      <c r="W3420" s="18"/>
      <c r="X3420" s="18"/>
      <c r="Y3420" s="18"/>
      <c r="Z3420" s="18"/>
    </row>
    <row r="3421">
      <c r="A3421" s="14">
        <v>45133.0</v>
      </c>
      <c r="B3421" s="15" t="s">
        <v>9898</v>
      </c>
      <c r="C3421" s="19" t="s">
        <v>9899</v>
      </c>
      <c r="D3421" s="19" t="s">
        <v>4251</v>
      </c>
      <c r="E3421" s="19" t="s">
        <v>338</v>
      </c>
      <c r="F3421" s="19" t="s">
        <v>133</v>
      </c>
      <c r="G3421" s="16" t="s">
        <v>12</v>
      </c>
      <c r="H3421" s="18"/>
      <c r="I3421" s="18"/>
      <c r="J3421" s="18"/>
      <c r="K3421" s="18"/>
      <c r="L3421" s="18"/>
      <c r="M3421" s="18"/>
      <c r="N3421" s="18"/>
      <c r="O3421" s="18"/>
      <c r="P3421" s="18"/>
      <c r="Q3421" s="18"/>
      <c r="R3421" s="18"/>
      <c r="S3421" s="18"/>
      <c r="T3421" s="18"/>
      <c r="U3421" s="18"/>
      <c r="V3421" s="18"/>
      <c r="W3421" s="18"/>
      <c r="X3421" s="18"/>
      <c r="Y3421" s="18"/>
      <c r="Z3421" s="18"/>
    </row>
    <row r="3422">
      <c r="A3422" s="14">
        <v>45133.0</v>
      </c>
      <c r="B3422" s="15" t="s">
        <v>9900</v>
      </c>
      <c r="C3422" s="19" t="s">
        <v>9901</v>
      </c>
      <c r="D3422" s="19" t="s">
        <v>4313</v>
      </c>
      <c r="E3422" s="19" t="s">
        <v>47</v>
      </c>
      <c r="F3422" s="19" t="s">
        <v>4349</v>
      </c>
      <c r="G3422" s="16" t="s">
        <v>12</v>
      </c>
      <c r="H3422" s="18"/>
      <c r="I3422" s="18"/>
      <c r="J3422" s="18"/>
      <c r="K3422" s="18"/>
      <c r="L3422" s="18"/>
      <c r="M3422" s="18"/>
      <c r="N3422" s="18"/>
      <c r="O3422" s="18"/>
      <c r="P3422" s="18"/>
      <c r="Q3422" s="18"/>
      <c r="R3422" s="18"/>
      <c r="S3422" s="18"/>
      <c r="T3422" s="18"/>
      <c r="U3422" s="18"/>
      <c r="V3422" s="18"/>
      <c r="W3422" s="18"/>
      <c r="X3422" s="18"/>
      <c r="Y3422" s="18"/>
      <c r="Z3422" s="18"/>
    </row>
    <row r="3423">
      <c r="A3423" s="14">
        <v>45133.0</v>
      </c>
      <c r="B3423" s="15" t="s">
        <v>9902</v>
      </c>
      <c r="C3423" s="19" t="s">
        <v>9903</v>
      </c>
      <c r="D3423" s="19" t="s">
        <v>1508</v>
      </c>
      <c r="E3423" s="19" t="s">
        <v>9595</v>
      </c>
      <c r="F3423" s="19" t="s">
        <v>191</v>
      </c>
      <c r="G3423" s="23" t="s">
        <v>12</v>
      </c>
      <c r="H3423" s="18"/>
      <c r="I3423" s="18"/>
      <c r="J3423" s="18"/>
      <c r="K3423" s="18"/>
      <c r="L3423" s="18"/>
      <c r="M3423" s="18"/>
      <c r="N3423" s="18"/>
      <c r="O3423" s="18"/>
      <c r="P3423" s="18"/>
      <c r="Q3423" s="18"/>
      <c r="R3423" s="18"/>
      <c r="S3423" s="18"/>
      <c r="T3423" s="18"/>
      <c r="U3423" s="18"/>
      <c r="V3423" s="18"/>
      <c r="W3423" s="18"/>
      <c r="X3423" s="18"/>
      <c r="Y3423" s="18"/>
      <c r="Z3423" s="18"/>
    </row>
    <row r="3424">
      <c r="A3424" s="14">
        <v>45133.0</v>
      </c>
      <c r="B3424" s="15" t="s">
        <v>9904</v>
      </c>
      <c r="C3424" s="19" t="s">
        <v>9905</v>
      </c>
      <c r="D3424" s="19" t="s">
        <v>9906</v>
      </c>
      <c r="E3424" s="19" t="s">
        <v>3024</v>
      </c>
      <c r="F3424" s="19" t="s">
        <v>9907</v>
      </c>
      <c r="G3424" s="16" t="s">
        <v>84</v>
      </c>
      <c r="H3424" s="18"/>
      <c r="I3424" s="18"/>
      <c r="J3424" s="18"/>
      <c r="K3424" s="18"/>
      <c r="L3424" s="18"/>
      <c r="M3424" s="18"/>
      <c r="N3424" s="18"/>
      <c r="O3424" s="18"/>
      <c r="P3424" s="18"/>
      <c r="Q3424" s="18"/>
      <c r="R3424" s="18"/>
      <c r="S3424" s="18"/>
      <c r="T3424" s="18"/>
      <c r="U3424" s="18"/>
      <c r="V3424" s="18"/>
      <c r="W3424" s="18"/>
      <c r="X3424" s="18"/>
      <c r="Y3424" s="18"/>
      <c r="Z3424" s="18"/>
    </row>
    <row r="3425">
      <c r="A3425" s="14">
        <v>45133.0</v>
      </c>
      <c r="B3425" s="15" t="s">
        <v>9908</v>
      </c>
      <c r="C3425" s="19" t="s">
        <v>9909</v>
      </c>
      <c r="D3425" s="19" t="s">
        <v>1057</v>
      </c>
      <c r="E3425" s="18"/>
      <c r="F3425" s="19" t="s">
        <v>4731</v>
      </c>
      <c r="G3425" s="16" t="s">
        <v>12</v>
      </c>
      <c r="H3425" s="19" t="s">
        <v>44</v>
      </c>
      <c r="I3425" s="18"/>
      <c r="J3425" s="18"/>
      <c r="K3425" s="18"/>
      <c r="L3425" s="18"/>
      <c r="M3425" s="18"/>
      <c r="N3425" s="18"/>
      <c r="O3425" s="18"/>
      <c r="P3425" s="18"/>
      <c r="Q3425" s="18"/>
      <c r="R3425" s="18"/>
      <c r="S3425" s="18"/>
      <c r="T3425" s="18"/>
      <c r="U3425" s="18"/>
      <c r="V3425" s="18"/>
      <c r="W3425" s="18"/>
      <c r="X3425" s="18"/>
      <c r="Y3425" s="18"/>
      <c r="Z3425" s="18"/>
    </row>
    <row r="3426">
      <c r="A3426" s="14">
        <v>45133.0</v>
      </c>
      <c r="B3426" s="15" t="s">
        <v>9908</v>
      </c>
      <c r="C3426" s="19" t="s">
        <v>9909</v>
      </c>
      <c r="D3426" s="19" t="s">
        <v>4875</v>
      </c>
      <c r="E3426" s="18"/>
      <c r="F3426" s="19" t="s">
        <v>4731</v>
      </c>
      <c r="G3426" s="16" t="s">
        <v>12</v>
      </c>
      <c r="H3426" s="19" t="s">
        <v>44</v>
      </c>
      <c r="I3426" s="18"/>
      <c r="J3426" s="18"/>
      <c r="K3426" s="18"/>
      <c r="L3426" s="18"/>
      <c r="M3426" s="18"/>
      <c r="N3426" s="18"/>
      <c r="O3426" s="18"/>
      <c r="P3426" s="18"/>
      <c r="Q3426" s="18"/>
      <c r="R3426" s="18"/>
      <c r="S3426" s="18"/>
      <c r="T3426" s="18"/>
      <c r="U3426" s="18"/>
      <c r="V3426" s="18"/>
      <c r="W3426" s="18"/>
      <c r="X3426" s="18"/>
      <c r="Y3426" s="18"/>
      <c r="Z3426" s="18"/>
    </row>
    <row r="3427">
      <c r="A3427" s="14">
        <v>45133.0</v>
      </c>
      <c r="B3427" s="15" t="s">
        <v>9908</v>
      </c>
      <c r="C3427" s="19" t="s">
        <v>9909</v>
      </c>
      <c r="D3427" s="19" t="s">
        <v>4541</v>
      </c>
      <c r="E3427" s="18"/>
      <c r="F3427" s="19" t="s">
        <v>4731</v>
      </c>
      <c r="G3427" s="16" t="s">
        <v>12</v>
      </c>
      <c r="H3427" s="19" t="s">
        <v>44</v>
      </c>
      <c r="I3427" s="18"/>
      <c r="J3427" s="18"/>
      <c r="K3427" s="18"/>
      <c r="L3427" s="18"/>
      <c r="M3427" s="18"/>
      <c r="N3427" s="18"/>
      <c r="O3427" s="18"/>
      <c r="P3427" s="18"/>
      <c r="Q3427" s="18"/>
      <c r="R3427" s="18"/>
      <c r="S3427" s="18"/>
      <c r="T3427" s="18"/>
      <c r="U3427" s="18"/>
      <c r="V3427" s="18"/>
      <c r="W3427" s="18"/>
      <c r="X3427" s="18"/>
      <c r="Y3427" s="18"/>
      <c r="Z3427" s="18"/>
    </row>
    <row r="3428">
      <c r="A3428" s="14">
        <v>45133.0</v>
      </c>
      <c r="B3428" s="15" t="s">
        <v>9910</v>
      </c>
      <c r="C3428" s="19" t="s">
        <v>9911</v>
      </c>
      <c r="D3428" s="19" t="s">
        <v>9912</v>
      </c>
      <c r="E3428" s="19" t="s">
        <v>9493</v>
      </c>
      <c r="F3428" s="19" t="s">
        <v>164</v>
      </c>
      <c r="G3428" s="16" t="s">
        <v>12</v>
      </c>
      <c r="H3428" s="18"/>
      <c r="I3428" s="18"/>
      <c r="J3428" s="18"/>
      <c r="K3428" s="18"/>
      <c r="L3428" s="18"/>
      <c r="M3428" s="18"/>
      <c r="N3428" s="18"/>
      <c r="O3428" s="18"/>
      <c r="P3428" s="18"/>
      <c r="Q3428" s="18"/>
      <c r="R3428" s="18"/>
      <c r="S3428" s="18"/>
      <c r="T3428" s="18"/>
      <c r="U3428" s="18"/>
      <c r="V3428" s="18"/>
      <c r="W3428" s="18"/>
      <c r="X3428" s="18"/>
      <c r="Y3428" s="18"/>
      <c r="Z3428" s="18"/>
    </row>
    <row r="3429">
      <c r="A3429" s="14">
        <v>45133.0</v>
      </c>
      <c r="B3429" s="15" t="s">
        <v>9913</v>
      </c>
      <c r="C3429" s="19" t="s">
        <v>9914</v>
      </c>
      <c r="D3429" s="19" t="s">
        <v>4395</v>
      </c>
      <c r="E3429" s="18"/>
      <c r="F3429" s="19" t="s">
        <v>34</v>
      </c>
      <c r="G3429" s="16" t="s">
        <v>84</v>
      </c>
      <c r="H3429" s="19" t="s">
        <v>44</v>
      </c>
      <c r="I3429" s="18"/>
      <c r="J3429" s="18"/>
      <c r="K3429" s="18"/>
      <c r="L3429" s="18"/>
      <c r="M3429" s="18"/>
      <c r="N3429" s="18"/>
      <c r="O3429" s="18"/>
      <c r="P3429" s="18"/>
      <c r="Q3429" s="18"/>
      <c r="R3429" s="18"/>
      <c r="S3429" s="18"/>
      <c r="T3429" s="18"/>
      <c r="U3429" s="18"/>
      <c r="V3429" s="18"/>
      <c r="W3429" s="18"/>
      <c r="X3429" s="18"/>
      <c r="Y3429" s="18"/>
      <c r="Z3429" s="18"/>
    </row>
    <row r="3430">
      <c r="A3430" s="14">
        <v>45133.0</v>
      </c>
      <c r="B3430" s="15" t="s">
        <v>9913</v>
      </c>
      <c r="C3430" s="19" t="s">
        <v>9914</v>
      </c>
      <c r="D3430" s="19" t="s">
        <v>1587</v>
      </c>
      <c r="E3430" s="18"/>
      <c r="F3430" s="19" t="s">
        <v>34</v>
      </c>
      <c r="G3430" s="16" t="s">
        <v>84</v>
      </c>
      <c r="H3430" s="19" t="s">
        <v>44</v>
      </c>
      <c r="I3430" s="18"/>
      <c r="J3430" s="18"/>
      <c r="K3430" s="18"/>
      <c r="L3430" s="18"/>
      <c r="M3430" s="18"/>
      <c r="N3430" s="18"/>
      <c r="O3430" s="18"/>
      <c r="P3430" s="18"/>
      <c r="Q3430" s="18"/>
      <c r="R3430" s="18"/>
      <c r="S3430" s="18"/>
      <c r="T3430" s="18"/>
      <c r="U3430" s="18"/>
      <c r="V3430" s="18"/>
      <c r="W3430" s="18"/>
      <c r="X3430" s="18"/>
      <c r="Y3430" s="18"/>
      <c r="Z3430" s="18"/>
    </row>
    <row r="3431">
      <c r="A3431" s="14">
        <v>45133.0</v>
      </c>
      <c r="B3431" s="15" t="s">
        <v>9915</v>
      </c>
      <c r="C3431" s="19" t="s">
        <v>9916</v>
      </c>
      <c r="D3431" s="19" t="s">
        <v>3395</v>
      </c>
      <c r="E3431" s="19" t="s">
        <v>44</v>
      </c>
      <c r="F3431" s="19" t="s">
        <v>9917</v>
      </c>
      <c r="G3431" s="16" t="s">
        <v>12</v>
      </c>
      <c r="H3431" s="18"/>
      <c r="I3431" s="18"/>
      <c r="J3431" s="18"/>
      <c r="K3431" s="18"/>
      <c r="L3431" s="18"/>
      <c r="M3431" s="18"/>
      <c r="N3431" s="18"/>
      <c r="O3431" s="18"/>
      <c r="P3431" s="18"/>
      <c r="Q3431" s="18"/>
      <c r="R3431" s="18"/>
      <c r="S3431" s="18"/>
      <c r="T3431" s="18"/>
      <c r="U3431" s="18"/>
      <c r="V3431" s="18"/>
      <c r="W3431" s="18"/>
      <c r="X3431" s="18"/>
      <c r="Y3431" s="18"/>
      <c r="Z3431" s="18"/>
    </row>
    <row r="3432">
      <c r="A3432" s="14">
        <v>45133.0</v>
      </c>
      <c r="B3432" s="15" t="s">
        <v>9918</v>
      </c>
      <c r="C3432" s="19" t="s">
        <v>9919</v>
      </c>
      <c r="D3432" s="19" t="s">
        <v>4038</v>
      </c>
      <c r="E3432" s="19" t="s">
        <v>743</v>
      </c>
      <c r="F3432" s="19" t="s">
        <v>9920</v>
      </c>
      <c r="G3432" s="16" t="s">
        <v>84</v>
      </c>
      <c r="H3432" s="18"/>
      <c r="I3432" s="18"/>
      <c r="J3432" s="18"/>
      <c r="K3432" s="18"/>
      <c r="L3432" s="18"/>
      <c r="M3432" s="18"/>
      <c r="N3432" s="18"/>
      <c r="O3432" s="18"/>
      <c r="P3432" s="18"/>
      <c r="Q3432" s="18"/>
      <c r="R3432" s="18"/>
      <c r="S3432" s="18"/>
      <c r="T3432" s="18"/>
      <c r="U3432" s="18"/>
      <c r="V3432" s="18"/>
      <c r="W3432" s="18"/>
      <c r="X3432" s="18"/>
      <c r="Y3432" s="18"/>
      <c r="Z3432" s="18"/>
    </row>
    <row r="3433">
      <c r="A3433" s="14">
        <v>45133.0</v>
      </c>
      <c r="B3433" s="15" t="s">
        <v>9918</v>
      </c>
      <c r="C3433" s="19" t="s">
        <v>9919</v>
      </c>
      <c r="D3433" s="19" t="s">
        <v>4038</v>
      </c>
      <c r="E3433" s="19" t="s">
        <v>3015</v>
      </c>
      <c r="F3433" s="19" t="s">
        <v>3979</v>
      </c>
      <c r="G3433" s="16" t="s">
        <v>84</v>
      </c>
      <c r="H3433" s="18"/>
      <c r="I3433" s="18"/>
      <c r="J3433" s="18"/>
      <c r="K3433" s="18"/>
      <c r="L3433" s="18"/>
      <c r="M3433" s="18"/>
      <c r="N3433" s="18"/>
      <c r="O3433" s="18"/>
      <c r="P3433" s="18"/>
      <c r="Q3433" s="18"/>
      <c r="R3433" s="18"/>
      <c r="S3433" s="18"/>
      <c r="T3433" s="18"/>
      <c r="U3433" s="18"/>
      <c r="V3433" s="18"/>
      <c r="W3433" s="18"/>
      <c r="X3433" s="18"/>
      <c r="Y3433" s="18"/>
      <c r="Z3433" s="18"/>
    </row>
    <row r="3434">
      <c r="A3434" s="14">
        <v>45133.0</v>
      </c>
      <c r="B3434" s="15" t="s">
        <v>9921</v>
      </c>
      <c r="C3434" s="19" t="s">
        <v>9922</v>
      </c>
      <c r="D3434" s="19" t="s">
        <v>6604</v>
      </c>
      <c r="E3434" s="19" t="s">
        <v>135</v>
      </c>
      <c r="F3434" s="19" t="s">
        <v>530</v>
      </c>
      <c r="G3434" s="16" t="s">
        <v>12</v>
      </c>
      <c r="H3434" s="18"/>
      <c r="I3434" s="18"/>
      <c r="J3434" s="18"/>
      <c r="K3434" s="18"/>
      <c r="L3434" s="18"/>
      <c r="M3434" s="18"/>
      <c r="N3434" s="18"/>
      <c r="O3434" s="18"/>
      <c r="P3434" s="18"/>
      <c r="Q3434" s="18"/>
      <c r="R3434" s="18"/>
      <c r="S3434" s="18"/>
      <c r="T3434" s="18"/>
      <c r="U3434" s="18"/>
      <c r="V3434" s="18"/>
      <c r="W3434" s="18"/>
      <c r="X3434" s="18"/>
      <c r="Y3434" s="18"/>
      <c r="Z3434" s="18"/>
    </row>
    <row r="3435">
      <c r="A3435" s="14">
        <v>45133.0</v>
      </c>
      <c r="B3435" s="15" t="s">
        <v>9923</v>
      </c>
      <c r="C3435" s="19" t="s">
        <v>9924</v>
      </c>
      <c r="D3435" s="19" t="s">
        <v>1058</v>
      </c>
      <c r="E3435" s="19" t="s">
        <v>4683</v>
      </c>
      <c r="F3435" s="19" t="s">
        <v>9925</v>
      </c>
      <c r="G3435" s="16" t="s">
        <v>12</v>
      </c>
      <c r="H3435" s="18"/>
      <c r="I3435" s="18"/>
      <c r="J3435" s="18"/>
      <c r="K3435" s="18"/>
      <c r="L3435" s="18"/>
      <c r="M3435" s="18"/>
      <c r="N3435" s="18"/>
      <c r="O3435" s="18"/>
      <c r="P3435" s="18"/>
      <c r="Q3435" s="18"/>
      <c r="R3435" s="18"/>
      <c r="S3435" s="18"/>
      <c r="T3435" s="18"/>
      <c r="U3435" s="18"/>
      <c r="V3435" s="18"/>
      <c r="W3435" s="18"/>
      <c r="X3435" s="18"/>
      <c r="Y3435" s="18"/>
      <c r="Z3435" s="18"/>
    </row>
    <row r="3436">
      <c r="A3436" s="14">
        <v>45133.0</v>
      </c>
      <c r="B3436" s="15" t="s">
        <v>9923</v>
      </c>
      <c r="C3436" s="19" t="s">
        <v>9924</v>
      </c>
      <c r="D3436" s="19" t="s">
        <v>1058</v>
      </c>
      <c r="E3436" s="19" t="s">
        <v>338</v>
      </c>
      <c r="F3436" s="19" t="s">
        <v>171</v>
      </c>
      <c r="G3436" s="16" t="s">
        <v>12</v>
      </c>
      <c r="H3436" s="18"/>
      <c r="I3436" s="18"/>
      <c r="J3436" s="18"/>
      <c r="K3436" s="18"/>
      <c r="L3436" s="18"/>
      <c r="M3436" s="18"/>
      <c r="N3436" s="18"/>
      <c r="O3436" s="18"/>
      <c r="P3436" s="18"/>
      <c r="Q3436" s="18"/>
      <c r="R3436" s="18"/>
      <c r="S3436" s="18"/>
      <c r="T3436" s="18"/>
      <c r="U3436" s="18"/>
      <c r="V3436" s="18"/>
      <c r="W3436" s="18"/>
      <c r="X3436" s="18"/>
      <c r="Y3436" s="18"/>
      <c r="Z3436" s="18"/>
    </row>
    <row r="3437">
      <c r="A3437" s="14">
        <v>45133.0</v>
      </c>
      <c r="B3437" s="15" t="s">
        <v>9926</v>
      </c>
      <c r="C3437" s="19" t="s">
        <v>9927</v>
      </c>
      <c r="D3437" s="19" t="s">
        <v>6236</v>
      </c>
      <c r="E3437" s="19" t="s">
        <v>9928</v>
      </c>
      <c r="F3437" s="19" t="s">
        <v>9929</v>
      </c>
      <c r="G3437" s="16" t="s">
        <v>84</v>
      </c>
      <c r="H3437" s="18"/>
      <c r="I3437" s="18"/>
      <c r="J3437" s="18"/>
      <c r="K3437" s="18"/>
      <c r="L3437" s="18"/>
      <c r="M3437" s="18"/>
      <c r="N3437" s="18"/>
      <c r="O3437" s="18"/>
      <c r="P3437" s="18"/>
      <c r="Q3437" s="18"/>
      <c r="R3437" s="18"/>
      <c r="S3437" s="18"/>
      <c r="T3437" s="18"/>
      <c r="U3437" s="18"/>
      <c r="V3437" s="18"/>
      <c r="W3437" s="18"/>
      <c r="X3437" s="18"/>
      <c r="Y3437" s="18"/>
      <c r="Z3437" s="18"/>
    </row>
    <row r="3438">
      <c r="A3438" s="14">
        <v>45133.0</v>
      </c>
      <c r="B3438" s="15" t="s">
        <v>9930</v>
      </c>
      <c r="C3438" s="19" t="s">
        <v>9931</v>
      </c>
      <c r="D3438" s="19" t="s">
        <v>817</v>
      </c>
      <c r="E3438" s="19" t="s">
        <v>47</v>
      </c>
      <c r="F3438" s="19" t="s">
        <v>67</v>
      </c>
      <c r="G3438" s="16" t="s">
        <v>12</v>
      </c>
      <c r="H3438" s="18"/>
      <c r="I3438" s="18"/>
      <c r="J3438" s="18"/>
      <c r="K3438" s="18"/>
      <c r="L3438" s="18"/>
      <c r="M3438" s="18"/>
      <c r="N3438" s="18"/>
      <c r="O3438" s="18"/>
      <c r="P3438" s="18"/>
      <c r="Q3438" s="18"/>
      <c r="R3438" s="18"/>
      <c r="S3438" s="18"/>
      <c r="T3438" s="18"/>
      <c r="U3438" s="18"/>
      <c r="V3438" s="18"/>
      <c r="W3438" s="18"/>
      <c r="X3438" s="18"/>
      <c r="Y3438" s="18"/>
      <c r="Z3438" s="18"/>
    </row>
    <row r="3439">
      <c r="A3439" s="14">
        <v>45133.0</v>
      </c>
      <c r="B3439" s="15" t="s">
        <v>9932</v>
      </c>
      <c r="C3439" s="19" t="s">
        <v>9933</v>
      </c>
      <c r="D3439" s="19" t="s">
        <v>4313</v>
      </c>
      <c r="E3439" s="18"/>
      <c r="F3439" s="19" t="s">
        <v>4538</v>
      </c>
      <c r="G3439" s="16" t="s">
        <v>12</v>
      </c>
      <c r="H3439" s="19" t="s">
        <v>44</v>
      </c>
      <c r="I3439" s="18"/>
      <c r="J3439" s="18"/>
      <c r="K3439" s="18"/>
      <c r="L3439" s="18"/>
      <c r="M3439" s="18"/>
      <c r="N3439" s="18"/>
      <c r="O3439" s="18"/>
      <c r="P3439" s="18"/>
      <c r="Q3439" s="18"/>
      <c r="R3439" s="18"/>
      <c r="S3439" s="18"/>
      <c r="T3439" s="18"/>
      <c r="U3439" s="18"/>
      <c r="V3439" s="18"/>
      <c r="W3439" s="18"/>
      <c r="X3439" s="18"/>
      <c r="Y3439" s="18"/>
      <c r="Z3439" s="18"/>
    </row>
    <row r="3440">
      <c r="A3440" s="14">
        <v>45133.0</v>
      </c>
      <c r="B3440" s="15" t="s">
        <v>9932</v>
      </c>
      <c r="C3440" s="19" t="s">
        <v>9933</v>
      </c>
      <c r="D3440" s="19" t="s">
        <v>4313</v>
      </c>
      <c r="E3440" s="18"/>
      <c r="F3440" s="19" t="s">
        <v>4112</v>
      </c>
      <c r="G3440" s="16" t="s">
        <v>12</v>
      </c>
      <c r="H3440" s="19" t="s">
        <v>44</v>
      </c>
      <c r="I3440" s="18"/>
      <c r="J3440" s="18"/>
      <c r="K3440" s="18"/>
      <c r="L3440" s="18"/>
      <c r="M3440" s="18"/>
      <c r="N3440" s="18"/>
      <c r="O3440" s="18"/>
      <c r="P3440" s="18"/>
      <c r="Q3440" s="18"/>
      <c r="R3440" s="18"/>
      <c r="S3440" s="18"/>
      <c r="T3440" s="18"/>
      <c r="U3440" s="18"/>
      <c r="V3440" s="18"/>
      <c r="W3440" s="18"/>
      <c r="X3440" s="18"/>
      <c r="Y3440" s="18"/>
      <c r="Z3440" s="18"/>
    </row>
    <row r="3441">
      <c r="A3441" s="14">
        <v>45133.0</v>
      </c>
      <c r="B3441" s="15" t="s">
        <v>9934</v>
      </c>
      <c r="C3441" s="19" t="s">
        <v>9935</v>
      </c>
      <c r="D3441" s="19" t="s">
        <v>4608</v>
      </c>
      <c r="E3441" s="19" t="s">
        <v>47</v>
      </c>
      <c r="F3441" s="19" t="s">
        <v>309</v>
      </c>
      <c r="G3441" s="16" t="s">
        <v>12</v>
      </c>
      <c r="H3441" s="18"/>
      <c r="I3441" s="18"/>
      <c r="J3441" s="18"/>
      <c r="K3441" s="18"/>
      <c r="L3441" s="18"/>
      <c r="M3441" s="18"/>
      <c r="N3441" s="18"/>
      <c r="O3441" s="18"/>
      <c r="P3441" s="18"/>
      <c r="Q3441" s="18"/>
      <c r="R3441" s="18"/>
      <c r="S3441" s="18"/>
      <c r="T3441" s="18"/>
      <c r="U3441" s="18"/>
      <c r="V3441" s="18"/>
      <c r="W3441" s="18"/>
      <c r="X3441" s="18"/>
      <c r="Y3441" s="18"/>
      <c r="Z3441" s="18"/>
    </row>
    <row r="3442">
      <c r="A3442" s="14">
        <v>45133.0</v>
      </c>
      <c r="B3442" s="15" t="s">
        <v>9936</v>
      </c>
      <c r="C3442" s="19" t="s">
        <v>9937</v>
      </c>
      <c r="D3442" s="19" t="s">
        <v>4958</v>
      </c>
      <c r="E3442" s="19" t="s">
        <v>47</v>
      </c>
      <c r="F3442" s="19" t="s">
        <v>386</v>
      </c>
      <c r="G3442" s="16" t="s">
        <v>84</v>
      </c>
      <c r="H3442" s="18"/>
      <c r="I3442" s="18"/>
      <c r="J3442" s="18"/>
      <c r="K3442" s="18"/>
      <c r="L3442" s="18"/>
      <c r="M3442" s="18"/>
      <c r="N3442" s="18"/>
      <c r="O3442" s="18"/>
      <c r="P3442" s="18"/>
      <c r="Q3442" s="18"/>
      <c r="R3442" s="18"/>
      <c r="S3442" s="18"/>
      <c r="T3442" s="18"/>
      <c r="U3442" s="18"/>
      <c r="V3442" s="18"/>
      <c r="W3442" s="18"/>
      <c r="X3442" s="18"/>
      <c r="Y3442" s="18"/>
      <c r="Z3442" s="18"/>
    </row>
    <row r="3443">
      <c r="A3443" s="14">
        <v>45133.0</v>
      </c>
      <c r="B3443" s="15" t="s">
        <v>9938</v>
      </c>
      <c r="C3443" s="19" t="s">
        <v>9939</v>
      </c>
      <c r="D3443" s="19" t="s">
        <v>4476</v>
      </c>
      <c r="E3443" s="19" t="s">
        <v>426</v>
      </c>
      <c r="F3443" s="19" t="s">
        <v>5021</v>
      </c>
      <c r="G3443" s="16" t="s">
        <v>12</v>
      </c>
      <c r="H3443" s="18"/>
      <c r="I3443" s="18"/>
      <c r="J3443" s="18"/>
      <c r="K3443" s="18"/>
      <c r="L3443" s="18"/>
      <c r="M3443" s="18"/>
      <c r="N3443" s="18"/>
      <c r="O3443" s="18"/>
      <c r="P3443" s="18"/>
      <c r="Q3443" s="18"/>
      <c r="R3443" s="18"/>
      <c r="S3443" s="18"/>
      <c r="T3443" s="18"/>
      <c r="U3443" s="18"/>
      <c r="V3443" s="18"/>
      <c r="W3443" s="18"/>
      <c r="X3443" s="18"/>
      <c r="Y3443" s="18"/>
      <c r="Z3443" s="18"/>
    </row>
    <row r="3444">
      <c r="A3444" s="14">
        <v>45133.0</v>
      </c>
      <c r="B3444" s="15" t="s">
        <v>9938</v>
      </c>
      <c r="C3444" s="19" t="s">
        <v>9939</v>
      </c>
      <c r="D3444" s="19" t="s">
        <v>6074</v>
      </c>
      <c r="E3444" s="19" t="s">
        <v>47</v>
      </c>
      <c r="F3444" s="19" t="s">
        <v>241</v>
      </c>
      <c r="G3444" s="16" t="s">
        <v>12</v>
      </c>
      <c r="H3444" s="18"/>
      <c r="I3444" s="18"/>
      <c r="J3444" s="18"/>
      <c r="K3444" s="18"/>
      <c r="L3444" s="18"/>
      <c r="M3444" s="18"/>
      <c r="N3444" s="18"/>
      <c r="O3444" s="18"/>
      <c r="P3444" s="18"/>
      <c r="Q3444" s="18"/>
      <c r="R3444" s="18"/>
      <c r="S3444" s="18"/>
      <c r="T3444" s="18"/>
      <c r="U3444" s="18"/>
      <c r="V3444" s="18"/>
      <c r="W3444" s="18"/>
      <c r="X3444" s="18"/>
      <c r="Y3444" s="18"/>
      <c r="Z3444" s="18"/>
    </row>
    <row r="3445">
      <c r="A3445" s="14">
        <v>45134.0</v>
      </c>
      <c r="B3445" s="15" t="s">
        <v>9940</v>
      </c>
      <c r="C3445" s="19" t="s">
        <v>9941</v>
      </c>
      <c r="D3445" s="19" t="b">
        <v>1</v>
      </c>
      <c r="E3445" s="19" t="s">
        <v>99</v>
      </c>
      <c r="F3445" s="19" t="s">
        <v>428</v>
      </c>
      <c r="G3445" s="16" t="s">
        <v>84</v>
      </c>
      <c r="H3445" s="18"/>
      <c r="I3445" s="18"/>
      <c r="J3445" s="18"/>
      <c r="K3445" s="18"/>
      <c r="L3445" s="18"/>
      <c r="M3445" s="18"/>
      <c r="N3445" s="18"/>
      <c r="O3445" s="18"/>
      <c r="P3445" s="18"/>
      <c r="Q3445" s="18"/>
      <c r="R3445" s="18"/>
      <c r="S3445" s="18"/>
      <c r="T3445" s="18"/>
      <c r="U3445" s="18"/>
      <c r="V3445" s="18"/>
      <c r="W3445" s="18"/>
      <c r="X3445" s="18"/>
      <c r="Y3445" s="18"/>
      <c r="Z3445" s="18"/>
    </row>
    <row r="3446">
      <c r="A3446" s="14">
        <v>45134.0</v>
      </c>
      <c r="B3446" s="15" t="s">
        <v>9940</v>
      </c>
      <c r="C3446" s="19" t="s">
        <v>9941</v>
      </c>
      <c r="D3446" s="19" t="b">
        <v>1</v>
      </c>
      <c r="E3446" s="19" t="s">
        <v>46</v>
      </c>
      <c r="F3446" s="19" t="s">
        <v>879</v>
      </c>
      <c r="G3446" s="16" t="s">
        <v>17</v>
      </c>
      <c r="H3446" s="18"/>
      <c r="I3446" s="18"/>
      <c r="J3446" s="18"/>
      <c r="K3446" s="18"/>
      <c r="L3446" s="18"/>
      <c r="M3446" s="18"/>
      <c r="N3446" s="18"/>
      <c r="O3446" s="18"/>
      <c r="P3446" s="18"/>
      <c r="Q3446" s="18"/>
      <c r="R3446" s="18"/>
      <c r="S3446" s="18"/>
      <c r="T3446" s="18"/>
      <c r="U3446" s="18"/>
      <c r="V3446" s="18"/>
      <c r="W3446" s="18"/>
      <c r="X3446" s="18"/>
      <c r="Y3446" s="18"/>
      <c r="Z3446" s="18"/>
    </row>
    <row r="3447">
      <c r="A3447" s="14">
        <v>45134.0</v>
      </c>
      <c r="B3447" s="15" t="s">
        <v>9942</v>
      </c>
      <c r="C3447" s="19" t="s">
        <v>9943</v>
      </c>
      <c r="D3447" s="19" t="s">
        <v>4095</v>
      </c>
      <c r="E3447" s="19" t="s">
        <v>47</v>
      </c>
      <c r="F3447" s="19" t="s">
        <v>133</v>
      </c>
      <c r="G3447" s="16" t="s">
        <v>12</v>
      </c>
      <c r="H3447" s="18"/>
      <c r="I3447" s="18"/>
      <c r="J3447" s="18"/>
      <c r="K3447" s="18"/>
      <c r="L3447" s="18"/>
      <c r="M3447" s="18"/>
      <c r="N3447" s="18"/>
      <c r="O3447" s="18"/>
      <c r="P3447" s="18"/>
      <c r="Q3447" s="18"/>
      <c r="R3447" s="18"/>
      <c r="S3447" s="18"/>
      <c r="T3447" s="18"/>
      <c r="U3447" s="18"/>
      <c r="V3447" s="18"/>
      <c r="W3447" s="18"/>
      <c r="X3447" s="18"/>
      <c r="Y3447" s="18"/>
      <c r="Z3447" s="18"/>
    </row>
    <row r="3448">
      <c r="A3448" s="14">
        <v>45134.0</v>
      </c>
      <c r="B3448" s="15" t="s">
        <v>9942</v>
      </c>
      <c r="C3448" s="19" t="s">
        <v>9943</v>
      </c>
      <c r="D3448" s="19" t="s">
        <v>4095</v>
      </c>
      <c r="E3448" s="19" t="s">
        <v>338</v>
      </c>
      <c r="F3448" s="19" t="s">
        <v>3982</v>
      </c>
      <c r="G3448" s="16" t="s">
        <v>12</v>
      </c>
      <c r="H3448" s="18"/>
      <c r="I3448" s="18"/>
      <c r="J3448" s="18"/>
      <c r="K3448" s="18"/>
      <c r="L3448" s="18"/>
      <c r="M3448" s="18"/>
      <c r="N3448" s="18"/>
      <c r="O3448" s="18"/>
      <c r="P3448" s="18"/>
      <c r="Q3448" s="18"/>
      <c r="R3448" s="18"/>
      <c r="S3448" s="18"/>
      <c r="T3448" s="18"/>
      <c r="U3448" s="18"/>
      <c r="V3448" s="18"/>
      <c r="W3448" s="18"/>
      <c r="X3448" s="18"/>
      <c r="Y3448" s="18"/>
      <c r="Z3448" s="18"/>
    </row>
    <row r="3449">
      <c r="A3449" s="14">
        <v>45134.0</v>
      </c>
      <c r="B3449" s="15" t="s">
        <v>9944</v>
      </c>
      <c r="C3449" s="19" t="s">
        <v>9945</v>
      </c>
      <c r="D3449" s="19" t="s">
        <v>257</v>
      </c>
      <c r="E3449" s="18"/>
      <c r="F3449" s="19" t="s">
        <v>299</v>
      </c>
      <c r="G3449" s="16" t="s">
        <v>12</v>
      </c>
      <c r="H3449" s="19" t="s">
        <v>44</v>
      </c>
      <c r="I3449" s="18"/>
      <c r="J3449" s="18"/>
      <c r="K3449" s="18"/>
      <c r="L3449" s="18"/>
      <c r="M3449" s="18"/>
      <c r="N3449" s="18"/>
      <c r="O3449" s="18"/>
      <c r="P3449" s="18"/>
      <c r="Q3449" s="18"/>
      <c r="R3449" s="18"/>
      <c r="S3449" s="18"/>
      <c r="T3449" s="18"/>
      <c r="U3449" s="18"/>
      <c r="V3449" s="18"/>
      <c r="W3449" s="18"/>
      <c r="X3449" s="18"/>
      <c r="Y3449" s="18"/>
      <c r="Z3449" s="18"/>
    </row>
    <row r="3450">
      <c r="A3450" s="14">
        <v>45134.0</v>
      </c>
      <c r="B3450" s="15" t="s">
        <v>9944</v>
      </c>
      <c r="C3450" s="19" t="s">
        <v>9945</v>
      </c>
      <c r="D3450" s="19" t="s">
        <v>1587</v>
      </c>
      <c r="E3450" s="18"/>
      <c r="F3450" s="19" t="s">
        <v>299</v>
      </c>
      <c r="G3450" s="16" t="s">
        <v>12</v>
      </c>
      <c r="H3450" s="19" t="s">
        <v>44</v>
      </c>
      <c r="I3450" s="18"/>
      <c r="J3450" s="18"/>
      <c r="K3450" s="18"/>
      <c r="L3450" s="18"/>
      <c r="M3450" s="18"/>
      <c r="N3450" s="18"/>
      <c r="O3450" s="18"/>
      <c r="P3450" s="18"/>
      <c r="Q3450" s="18"/>
      <c r="R3450" s="18"/>
      <c r="S3450" s="18"/>
      <c r="T3450" s="18"/>
      <c r="U3450" s="18"/>
      <c r="V3450" s="18"/>
      <c r="W3450" s="18"/>
      <c r="X3450" s="18"/>
      <c r="Y3450" s="18"/>
      <c r="Z3450" s="18"/>
    </row>
    <row r="3451">
      <c r="A3451" s="14">
        <v>45134.0</v>
      </c>
      <c r="B3451" s="15" t="s">
        <v>9944</v>
      </c>
      <c r="C3451" s="19" t="s">
        <v>9945</v>
      </c>
      <c r="D3451" s="19" t="s">
        <v>770</v>
      </c>
      <c r="E3451" s="18"/>
      <c r="F3451" s="19" t="s">
        <v>299</v>
      </c>
      <c r="G3451" s="16" t="s">
        <v>12</v>
      </c>
      <c r="H3451" s="19" t="s">
        <v>44</v>
      </c>
      <c r="I3451" s="18"/>
      <c r="J3451" s="18"/>
      <c r="K3451" s="18"/>
      <c r="L3451" s="18"/>
      <c r="M3451" s="18"/>
      <c r="N3451" s="18"/>
      <c r="O3451" s="18"/>
      <c r="P3451" s="18"/>
      <c r="Q3451" s="18"/>
      <c r="R3451" s="18"/>
      <c r="S3451" s="18"/>
      <c r="T3451" s="18"/>
      <c r="U3451" s="18"/>
      <c r="V3451" s="18"/>
      <c r="W3451" s="18"/>
      <c r="X3451" s="18"/>
      <c r="Y3451" s="18"/>
      <c r="Z3451" s="18"/>
    </row>
    <row r="3452">
      <c r="A3452" s="14">
        <v>45134.0</v>
      </c>
      <c r="B3452" s="15" t="s">
        <v>9946</v>
      </c>
      <c r="C3452" s="19" t="s">
        <v>9947</v>
      </c>
      <c r="D3452" s="19" t="s">
        <v>1911</v>
      </c>
      <c r="E3452" s="19" t="s">
        <v>47</v>
      </c>
      <c r="F3452" s="19" t="s">
        <v>386</v>
      </c>
      <c r="G3452" s="16" t="s">
        <v>84</v>
      </c>
      <c r="H3452" s="18"/>
      <c r="I3452" s="18"/>
      <c r="J3452" s="18"/>
      <c r="K3452" s="18"/>
      <c r="L3452" s="18"/>
      <c r="M3452" s="18"/>
      <c r="N3452" s="18"/>
      <c r="O3452" s="18"/>
      <c r="P3452" s="18"/>
      <c r="Q3452" s="18"/>
      <c r="R3452" s="18"/>
      <c r="S3452" s="18"/>
      <c r="T3452" s="18"/>
      <c r="U3452" s="18"/>
      <c r="V3452" s="18"/>
      <c r="W3452" s="18"/>
      <c r="X3452" s="18"/>
      <c r="Y3452" s="18"/>
      <c r="Z3452" s="18"/>
    </row>
    <row r="3453">
      <c r="A3453" s="14">
        <v>45134.0</v>
      </c>
      <c r="B3453" s="15" t="s">
        <v>9946</v>
      </c>
      <c r="C3453" s="19" t="s">
        <v>9947</v>
      </c>
      <c r="D3453" s="19" t="s">
        <v>1911</v>
      </c>
      <c r="E3453" s="19" t="s">
        <v>135</v>
      </c>
      <c r="F3453" s="19" t="s">
        <v>11</v>
      </c>
      <c r="G3453" s="16" t="s">
        <v>12</v>
      </c>
      <c r="H3453" s="18"/>
      <c r="I3453" s="18"/>
      <c r="J3453" s="18"/>
      <c r="K3453" s="18"/>
      <c r="L3453" s="18"/>
      <c r="M3453" s="18"/>
      <c r="N3453" s="18"/>
      <c r="O3453" s="18"/>
      <c r="P3453" s="18"/>
      <c r="Q3453" s="18"/>
      <c r="R3453" s="18"/>
      <c r="S3453" s="18"/>
      <c r="T3453" s="18"/>
      <c r="U3453" s="18"/>
      <c r="V3453" s="18"/>
      <c r="W3453" s="18"/>
      <c r="X3453" s="18"/>
      <c r="Y3453" s="18"/>
      <c r="Z3453" s="18"/>
    </row>
    <row r="3454">
      <c r="A3454" s="14">
        <v>45134.0</v>
      </c>
      <c r="B3454" s="15" t="s">
        <v>9948</v>
      </c>
      <c r="C3454" s="19" t="s">
        <v>9949</v>
      </c>
      <c r="D3454" s="19" t="s">
        <v>9950</v>
      </c>
      <c r="E3454" s="19" t="s">
        <v>9951</v>
      </c>
      <c r="F3454" s="19" t="s">
        <v>9952</v>
      </c>
      <c r="G3454" s="16" t="s">
        <v>12</v>
      </c>
      <c r="H3454" s="18"/>
      <c r="I3454" s="18"/>
      <c r="J3454" s="18"/>
      <c r="K3454" s="18"/>
      <c r="L3454" s="18"/>
      <c r="M3454" s="18"/>
      <c r="N3454" s="18"/>
      <c r="O3454" s="18"/>
      <c r="P3454" s="18"/>
      <c r="Q3454" s="18"/>
      <c r="R3454" s="18"/>
      <c r="S3454" s="18"/>
      <c r="T3454" s="18"/>
      <c r="U3454" s="18"/>
      <c r="V3454" s="18"/>
      <c r="W3454" s="18"/>
      <c r="X3454" s="18"/>
      <c r="Y3454" s="18"/>
      <c r="Z3454" s="18"/>
    </row>
    <row r="3455">
      <c r="A3455" s="14">
        <v>45134.0</v>
      </c>
      <c r="B3455" s="15" t="s">
        <v>9953</v>
      </c>
      <c r="C3455" s="19" t="s">
        <v>9954</v>
      </c>
      <c r="D3455" s="19" t="s">
        <v>4762</v>
      </c>
      <c r="E3455" s="18"/>
      <c r="F3455" s="19" t="s">
        <v>299</v>
      </c>
      <c r="G3455" s="16" t="s">
        <v>12</v>
      </c>
      <c r="H3455" s="19" t="s">
        <v>44</v>
      </c>
      <c r="I3455" s="18"/>
      <c r="J3455" s="18"/>
      <c r="K3455" s="18"/>
      <c r="L3455" s="18"/>
      <c r="M3455" s="18"/>
      <c r="N3455" s="18"/>
      <c r="O3455" s="18"/>
      <c r="P3455" s="18"/>
      <c r="Q3455" s="18"/>
      <c r="R3455" s="18"/>
      <c r="S3455" s="18"/>
      <c r="T3455" s="18"/>
      <c r="U3455" s="18"/>
      <c r="V3455" s="18"/>
      <c r="W3455" s="18"/>
      <c r="X3455" s="18"/>
      <c r="Y3455" s="18"/>
      <c r="Z3455" s="18"/>
    </row>
    <row r="3456">
      <c r="A3456" s="14">
        <v>45134.0</v>
      </c>
      <c r="B3456" s="15" t="s">
        <v>9953</v>
      </c>
      <c r="C3456" s="19" t="s">
        <v>9954</v>
      </c>
      <c r="D3456" s="19" t="s">
        <v>1587</v>
      </c>
      <c r="E3456" s="18"/>
      <c r="F3456" s="19" t="s">
        <v>299</v>
      </c>
      <c r="G3456" s="16" t="s">
        <v>12</v>
      </c>
      <c r="H3456" s="19" t="s">
        <v>44</v>
      </c>
      <c r="I3456" s="18"/>
      <c r="J3456" s="18"/>
      <c r="K3456" s="18"/>
      <c r="L3456" s="18"/>
      <c r="M3456" s="18"/>
      <c r="N3456" s="18"/>
      <c r="O3456" s="18"/>
      <c r="P3456" s="18"/>
      <c r="Q3456" s="18"/>
      <c r="R3456" s="18"/>
      <c r="S3456" s="18"/>
      <c r="T3456" s="18"/>
      <c r="U3456" s="18"/>
      <c r="V3456" s="18"/>
      <c r="W3456" s="18"/>
      <c r="X3456" s="18"/>
      <c r="Y3456" s="18"/>
      <c r="Z3456" s="18"/>
    </row>
    <row r="3457">
      <c r="A3457" s="14">
        <v>45134.0</v>
      </c>
      <c r="B3457" s="15" t="s">
        <v>9953</v>
      </c>
      <c r="C3457" s="19" t="s">
        <v>9954</v>
      </c>
      <c r="D3457" s="19" t="s">
        <v>257</v>
      </c>
      <c r="E3457" s="18"/>
      <c r="F3457" s="19" t="s">
        <v>299</v>
      </c>
      <c r="G3457" s="16" t="s">
        <v>12</v>
      </c>
      <c r="H3457" s="19" t="s">
        <v>44</v>
      </c>
      <c r="I3457" s="18"/>
      <c r="J3457" s="18"/>
      <c r="K3457" s="18"/>
      <c r="L3457" s="18"/>
      <c r="M3457" s="18"/>
      <c r="N3457" s="18"/>
      <c r="O3457" s="18"/>
      <c r="P3457" s="18"/>
      <c r="Q3457" s="18"/>
      <c r="R3457" s="18"/>
      <c r="S3457" s="18"/>
      <c r="T3457" s="18"/>
      <c r="U3457" s="18"/>
      <c r="V3457" s="18"/>
      <c r="W3457" s="18"/>
      <c r="X3457" s="18"/>
      <c r="Y3457" s="18"/>
      <c r="Z3457" s="18"/>
    </row>
    <row r="3458">
      <c r="A3458" s="14">
        <v>45134.0</v>
      </c>
      <c r="B3458" s="15" t="s">
        <v>9955</v>
      </c>
      <c r="C3458" s="19" t="s">
        <v>9956</v>
      </c>
      <c r="D3458" s="19" t="s">
        <v>817</v>
      </c>
      <c r="E3458" s="19" t="s">
        <v>5731</v>
      </c>
      <c r="F3458" s="19" t="s">
        <v>164</v>
      </c>
      <c r="G3458" s="16" t="s">
        <v>12</v>
      </c>
      <c r="H3458" s="18"/>
      <c r="I3458" s="18"/>
      <c r="J3458" s="18"/>
      <c r="K3458" s="18"/>
      <c r="L3458" s="18"/>
      <c r="M3458" s="18"/>
      <c r="N3458" s="18"/>
      <c r="O3458" s="18"/>
      <c r="P3458" s="18"/>
      <c r="Q3458" s="18"/>
      <c r="R3458" s="18"/>
      <c r="S3458" s="18"/>
      <c r="T3458" s="18"/>
      <c r="U3458" s="18"/>
      <c r="V3458" s="18"/>
      <c r="W3458" s="18"/>
      <c r="X3458" s="18"/>
      <c r="Y3458" s="18"/>
      <c r="Z3458" s="18"/>
    </row>
    <row r="3459">
      <c r="A3459" s="14">
        <v>45134.0</v>
      </c>
      <c r="B3459" s="15" t="s">
        <v>9955</v>
      </c>
      <c r="C3459" s="19" t="s">
        <v>9956</v>
      </c>
      <c r="D3459" s="19" t="s">
        <v>817</v>
      </c>
      <c r="E3459" s="19" t="s">
        <v>9957</v>
      </c>
      <c r="F3459" s="19" t="s">
        <v>299</v>
      </c>
      <c r="G3459" s="16" t="s">
        <v>12</v>
      </c>
      <c r="H3459" s="18"/>
      <c r="I3459" s="18"/>
      <c r="J3459" s="18"/>
      <c r="K3459" s="18"/>
      <c r="L3459" s="18"/>
      <c r="M3459" s="18"/>
      <c r="N3459" s="18"/>
      <c r="O3459" s="18"/>
      <c r="P3459" s="18"/>
      <c r="Q3459" s="18"/>
      <c r="R3459" s="18"/>
      <c r="S3459" s="18"/>
      <c r="T3459" s="18"/>
      <c r="U3459" s="18"/>
      <c r="V3459" s="18"/>
      <c r="W3459" s="18"/>
      <c r="X3459" s="18"/>
      <c r="Y3459" s="18"/>
      <c r="Z3459" s="18"/>
    </row>
    <row r="3460">
      <c r="A3460" s="14">
        <v>45134.0</v>
      </c>
      <c r="B3460" s="15" t="s">
        <v>9958</v>
      </c>
      <c r="C3460" s="19" t="s">
        <v>9959</v>
      </c>
      <c r="D3460" s="19" t="s">
        <v>4313</v>
      </c>
      <c r="E3460" s="19" t="s">
        <v>47</v>
      </c>
      <c r="F3460" s="19" t="s">
        <v>164</v>
      </c>
      <c r="G3460" s="16" t="s">
        <v>12</v>
      </c>
      <c r="H3460" s="18"/>
      <c r="I3460" s="18"/>
      <c r="J3460" s="18"/>
      <c r="K3460" s="18"/>
      <c r="L3460" s="18"/>
      <c r="M3460" s="18"/>
      <c r="N3460" s="18"/>
      <c r="O3460" s="18"/>
      <c r="P3460" s="18"/>
      <c r="Q3460" s="18"/>
      <c r="R3460" s="18"/>
      <c r="S3460" s="18"/>
      <c r="T3460" s="18"/>
      <c r="U3460" s="18"/>
      <c r="V3460" s="18"/>
      <c r="W3460" s="18"/>
      <c r="X3460" s="18"/>
      <c r="Y3460" s="18"/>
      <c r="Z3460" s="18"/>
    </row>
    <row r="3461">
      <c r="A3461" s="14">
        <v>45134.0</v>
      </c>
      <c r="B3461" s="15" t="s">
        <v>9960</v>
      </c>
      <c r="C3461" s="19" t="s">
        <v>9961</v>
      </c>
      <c r="D3461" s="19" t="s">
        <v>1641</v>
      </c>
      <c r="E3461" s="19" t="s">
        <v>47</v>
      </c>
      <c r="F3461" s="19" t="s">
        <v>9962</v>
      </c>
      <c r="G3461" s="16" t="s">
        <v>12</v>
      </c>
      <c r="H3461" s="18"/>
      <c r="I3461" s="18"/>
      <c r="J3461" s="18"/>
      <c r="K3461" s="18"/>
      <c r="L3461" s="18"/>
      <c r="M3461" s="18"/>
      <c r="N3461" s="18"/>
      <c r="O3461" s="18"/>
      <c r="P3461" s="18"/>
      <c r="Q3461" s="18"/>
      <c r="R3461" s="18"/>
      <c r="S3461" s="18"/>
      <c r="T3461" s="18"/>
      <c r="U3461" s="18"/>
      <c r="V3461" s="18"/>
      <c r="W3461" s="18"/>
      <c r="X3461" s="18"/>
      <c r="Y3461" s="18"/>
      <c r="Z3461" s="18"/>
    </row>
    <row r="3462">
      <c r="A3462" s="14">
        <v>45134.0</v>
      </c>
      <c r="B3462" s="15" t="s">
        <v>9963</v>
      </c>
      <c r="C3462" s="19" t="s">
        <v>9964</v>
      </c>
      <c r="D3462" s="19" t="s">
        <v>5017</v>
      </c>
      <c r="E3462" s="19" t="s">
        <v>47</v>
      </c>
      <c r="F3462" s="19" t="s">
        <v>457</v>
      </c>
      <c r="G3462" s="16" t="s">
        <v>84</v>
      </c>
      <c r="H3462" s="18"/>
      <c r="I3462" s="18"/>
      <c r="J3462" s="18"/>
      <c r="K3462" s="18"/>
      <c r="L3462" s="18"/>
      <c r="M3462" s="18"/>
      <c r="N3462" s="18"/>
      <c r="O3462" s="18"/>
      <c r="P3462" s="18"/>
      <c r="Q3462" s="18"/>
      <c r="R3462" s="18"/>
      <c r="S3462" s="18"/>
      <c r="T3462" s="18"/>
      <c r="U3462" s="18"/>
      <c r="V3462" s="18"/>
      <c r="W3462" s="18"/>
      <c r="X3462" s="18"/>
      <c r="Y3462" s="18"/>
      <c r="Z3462" s="18"/>
    </row>
    <row r="3463">
      <c r="A3463" s="14">
        <v>45134.0</v>
      </c>
      <c r="B3463" s="15" t="s">
        <v>9963</v>
      </c>
      <c r="C3463" s="19" t="s">
        <v>9964</v>
      </c>
      <c r="D3463" s="19" t="s">
        <v>5017</v>
      </c>
      <c r="E3463" s="19" t="s">
        <v>338</v>
      </c>
      <c r="F3463" s="19" t="s">
        <v>457</v>
      </c>
      <c r="G3463" s="16" t="s">
        <v>84</v>
      </c>
      <c r="H3463" s="18"/>
      <c r="I3463" s="18"/>
      <c r="J3463" s="18"/>
      <c r="K3463" s="18"/>
      <c r="L3463" s="18"/>
      <c r="M3463" s="18"/>
      <c r="N3463" s="18"/>
      <c r="O3463" s="18"/>
      <c r="P3463" s="18"/>
      <c r="Q3463" s="18"/>
      <c r="R3463" s="18"/>
      <c r="S3463" s="18"/>
      <c r="T3463" s="18"/>
      <c r="U3463" s="18"/>
      <c r="V3463" s="18"/>
      <c r="W3463" s="18"/>
      <c r="X3463" s="18"/>
      <c r="Y3463" s="18"/>
      <c r="Z3463" s="18"/>
    </row>
    <row r="3464">
      <c r="A3464" s="14">
        <v>45134.0</v>
      </c>
      <c r="B3464" s="15" t="s">
        <v>9965</v>
      </c>
      <c r="C3464" s="19" t="s">
        <v>9966</v>
      </c>
      <c r="D3464" s="19" t="s">
        <v>1911</v>
      </c>
      <c r="E3464" s="19" t="s">
        <v>47</v>
      </c>
      <c r="F3464" s="19" t="s">
        <v>1029</v>
      </c>
      <c r="G3464" s="16" t="s">
        <v>84</v>
      </c>
      <c r="H3464" s="18"/>
      <c r="I3464" s="18"/>
      <c r="J3464" s="18"/>
      <c r="K3464" s="18"/>
      <c r="L3464" s="18"/>
      <c r="M3464" s="18"/>
      <c r="N3464" s="18"/>
      <c r="O3464" s="18"/>
      <c r="P3464" s="18"/>
      <c r="Q3464" s="18"/>
      <c r="R3464" s="18"/>
      <c r="S3464" s="18"/>
      <c r="T3464" s="18"/>
      <c r="U3464" s="18"/>
      <c r="V3464" s="18"/>
      <c r="W3464" s="18"/>
      <c r="X3464" s="18"/>
      <c r="Y3464" s="18"/>
      <c r="Z3464" s="18"/>
    </row>
    <row r="3465">
      <c r="A3465" s="14">
        <v>45134.0</v>
      </c>
      <c r="B3465" s="15" t="s">
        <v>9965</v>
      </c>
      <c r="C3465" s="19" t="s">
        <v>9966</v>
      </c>
      <c r="D3465" s="19" t="s">
        <v>1911</v>
      </c>
      <c r="E3465" s="19" t="s">
        <v>338</v>
      </c>
      <c r="F3465" s="19" t="s">
        <v>386</v>
      </c>
      <c r="G3465" s="16" t="s">
        <v>84</v>
      </c>
      <c r="H3465" s="18"/>
      <c r="I3465" s="18"/>
      <c r="J3465" s="18"/>
      <c r="K3465" s="18"/>
      <c r="L3465" s="18"/>
      <c r="M3465" s="18"/>
      <c r="N3465" s="18"/>
      <c r="O3465" s="18"/>
      <c r="P3465" s="18"/>
      <c r="Q3465" s="18"/>
      <c r="R3465" s="18"/>
      <c r="S3465" s="18"/>
      <c r="T3465" s="18"/>
      <c r="U3465" s="18"/>
      <c r="V3465" s="18"/>
      <c r="W3465" s="18"/>
      <c r="X3465" s="18"/>
      <c r="Y3465" s="18"/>
      <c r="Z3465" s="18"/>
    </row>
    <row r="3466">
      <c r="A3466" s="14">
        <v>45135.0</v>
      </c>
      <c r="B3466" s="15" t="s">
        <v>9967</v>
      </c>
      <c r="C3466" s="19" t="s">
        <v>9968</v>
      </c>
      <c r="D3466" s="19" t="s">
        <v>4645</v>
      </c>
      <c r="E3466" s="19" t="s">
        <v>44</v>
      </c>
      <c r="F3466" s="19" t="s">
        <v>5021</v>
      </c>
      <c r="G3466" s="16" t="s">
        <v>12</v>
      </c>
      <c r="H3466" s="18"/>
      <c r="I3466" s="18"/>
      <c r="J3466" s="18"/>
      <c r="K3466" s="18"/>
      <c r="L3466" s="18"/>
      <c r="M3466" s="18"/>
      <c r="N3466" s="18"/>
      <c r="O3466" s="18"/>
      <c r="P3466" s="18"/>
      <c r="Q3466" s="18"/>
      <c r="R3466" s="18"/>
      <c r="S3466" s="18"/>
      <c r="T3466" s="18"/>
      <c r="U3466" s="18"/>
      <c r="V3466" s="18"/>
      <c r="W3466" s="18"/>
      <c r="X3466" s="18"/>
      <c r="Y3466" s="18"/>
      <c r="Z3466" s="18"/>
    </row>
    <row r="3467">
      <c r="A3467" s="14">
        <v>45135.0</v>
      </c>
      <c r="B3467" s="15" t="s">
        <v>9967</v>
      </c>
      <c r="C3467" s="19" t="s">
        <v>9968</v>
      </c>
      <c r="D3467" s="19" t="s">
        <v>4663</v>
      </c>
      <c r="E3467" s="19" t="s">
        <v>44</v>
      </c>
      <c r="F3467" s="19" t="s">
        <v>5021</v>
      </c>
      <c r="G3467" s="16" t="s">
        <v>12</v>
      </c>
      <c r="H3467" s="18"/>
      <c r="I3467" s="18"/>
      <c r="J3467" s="18"/>
      <c r="K3467" s="18"/>
      <c r="L3467" s="18"/>
      <c r="M3467" s="18"/>
      <c r="N3467" s="18"/>
      <c r="O3467" s="18"/>
      <c r="P3467" s="18"/>
      <c r="Q3467" s="18"/>
      <c r="R3467" s="18"/>
      <c r="S3467" s="18"/>
      <c r="T3467" s="18"/>
      <c r="U3467" s="18"/>
      <c r="V3467" s="18"/>
      <c r="W3467" s="18"/>
      <c r="X3467" s="18"/>
      <c r="Y3467" s="18"/>
      <c r="Z3467" s="18"/>
    </row>
    <row r="3468">
      <c r="A3468" s="14">
        <v>45136.0</v>
      </c>
      <c r="B3468" s="15" t="s">
        <v>9969</v>
      </c>
      <c r="C3468" s="19" t="s">
        <v>9970</v>
      </c>
      <c r="D3468" s="19" t="s">
        <v>1452</v>
      </c>
      <c r="E3468" s="19" t="s">
        <v>47</v>
      </c>
      <c r="F3468" s="19" t="s">
        <v>4335</v>
      </c>
      <c r="G3468" s="16" t="s">
        <v>12</v>
      </c>
      <c r="H3468" s="18"/>
      <c r="I3468" s="18"/>
      <c r="J3468" s="18"/>
      <c r="K3468" s="18"/>
      <c r="L3468" s="18"/>
      <c r="M3468" s="18"/>
      <c r="N3468" s="18"/>
      <c r="O3468" s="18"/>
      <c r="P3468" s="18"/>
      <c r="Q3468" s="18"/>
      <c r="R3468" s="18"/>
      <c r="S3468" s="18"/>
      <c r="T3468" s="18"/>
      <c r="U3468" s="18"/>
      <c r="V3468" s="18"/>
      <c r="W3468" s="18"/>
      <c r="X3468" s="18"/>
      <c r="Y3468" s="18"/>
      <c r="Z3468" s="18"/>
    </row>
    <row r="3469">
      <c r="A3469" s="14">
        <v>45136.0</v>
      </c>
      <c r="B3469" s="15" t="s">
        <v>9971</v>
      </c>
      <c r="C3469" s="19" t="s">
        <v>9972</v>
      </c>
      <c r="D3469" s="19" t="s">
        <v>778</v>
      </c>
      <c r="E3469" s="19" t="s">
        <v>9973</v>
      </c>
      <c r="F3469" s="19" t="s">
        <v>9974</v>
      </c>
      <c r="G3469" s="16" t="s">
        <v>12</v>
      </c>
      <c r="H3469" s="18"/>
      <c r="I3469" s="18"/>
      <c r="J3469" s="18"/>
      <c r="K3469" s="18"/>
      <c r="L3469" s="18"/>
      <c r="M3469" s="18"/>
      <c r="N3469" s="18"/>
      <c r="O3469" s="18"/>
      <c r="P3469" s="18"/>
      <c r="Q3469" s="18"/>
      <c r="R3469" s="18"/>
      <c r="S3469" s="18"/>
      <c r="T3469" s="18"/>
      <c r="U3469" s="18"/>
      <c r="V3469" s="18"/>
      <c r="W3469" s="18"/>
      <c r="X3469" s="18"/>
      <c r="Y3469" s="18"/>
      <c r="Z3469" s="18"/>
    </row>
    <row r="3470">
      <c r="A3470" s="14">
        <v>45136.0</v>
      </c>
      <c r="B3470" s="15" t="s">
        <v>9975</v>
      </c>
      <c r="C3470" s="19" t="s">
        <v>9976</v>
      </c>
      <c r="D3470" s="19" t="s">
        <v>256</v>
      </c>
      <c r="E3470" s="18"/>
      <c r="F3470" s="19" t="s">
        <v>9977</v>
      </c>
      <c r="G3470" s="16" t="s">
        <v>12</v>
      </c>
      <c r="H3470" s="19" t="s">
        <v>44</v>
      </c>
      <c r="I3470" s="18"/>
      <c r="J3470" s="18"/>
      <c r="K3470" s="18"/>
      <c r="L3470" s="18"/>
      <c r="M3470" s="18"/>
      <c r="N3470" s="18"/>
      <c r="O3470" s="18"/>
      <c r="P3470" s="18"/>
      <c r="Q3470" s="18"/>
      <c r="R3470" s="18"/>
      <c r="S3470" s="18"/>
      <c r="T3470" s="18"/>
      <c r="U3470" s="18"/>
      <c r="V3470" s="18"/>
      <c r="W3470" s="18"/>
      <c r="X3470" s="18"/>
      <c r="Y3470" s="18"/>
      <c r="Z3470" s="18"/>
    </row>
    <row r="3471">
      <c r="A3471" s="14">
        <v>45136.0</v>
      </c>
      <c r="B3471" s="15" t="s">
        <v>9975</v>
      </c>
      <c r="C3471" s="19" t="s">
        <v>9976</v>
      </c>
      <c r="D3471" s="19" t="s">
        <v>817</v>
      </c>
      <c r="E3471" s="18"/>
      <c r="F3471" s="19" t="s">
        <v>9977</v>
      </c>
      <c r="G3471" s="16" t="s">
        <v>12</v>
      </c>
      <c r="H3471" s="19" t="s">
        <v>44</v>
      </c>
      <c r="I3471" s="18"/>
      <c r="J3471" s="18"/>
      <c r="K3471" s="18"/>
      <c r="L3471" s="18"/>
      <c r="M3471" s="18"/>
      <c r="N3471" s="18"/>
      <c r="O3471" s="18"/>
      <c r="P3471" s="18"/>
      <c r="Q3471" s="18"/>
      <c r="R3471" s="18"/>
      <c r="S3471" s="18"/>
      <c r="T3471" s="18"/>
      <c r="U3471" s="18"/>
      <c r="V3471" s="18"/>
      <c r="W3471" s="18"/>
      <c r="X3471" s="18"/>
      <c r="Y3471" s="18"/>
      <c r="Z3471" s="18"/>
    </row>
    <row r="3472">
      <c r="A3472" s="14">
        <v>45137.0</v>
      </c>
      <c r="B3472" s="15" t="s">
        <v>9978</v>
      </c>
      <c r="C3472" s="19" t="s">
        <v>9979</v>
      </c>
      <c r="D3472" s="19" t="s">
        <v>1058</v>
      </c>
      <c r="E3472" s="19" t="s">
        <v>47</v>
      </c>
      <c r="F3472" s="19" t="s">
        <v>133</v>
      </c>
      <c r="G3472" s="16" t="s">
        <v>12</v>
      </c>
      <c r="H3472" s="18"/>
      <c r="I3472" s="18"/>
      <c r="J3472" s="18"/>
      <c r="K3472" s="18"/>
      <c r="L3472" s="18"/>
      <c r="M3472" s="18"/>
      <c r="N3472" s="18"/>
      <c r="O3472" s="18"/>
      <c r="P3472" s="18"/>
      <c r="Q3472" s="18"/>
      <c r="R3472" s="18"/>
      <c r="S3472" s="18"/>
      <c r="T3472" s="18"/>
      <c r="U3472" s="18"/>
      <c r="V3472" s="18"/>
      <c r="W3472" s="18"/>
      <c r="X3472" s="18"/>
      <c r="Y3472" s="18"/>
      <c r="Z3472" s="18"/>
    </row>
    <row r="3473">
      <c r="A3473" s="14">
        <v>45138.0</v>
      </c>
      <c r="B3473" s="15" t="s">
        <v>9980</v>
      </c>
      <c r="C3473" s="19" t="s">
        <v>9981</v>
      </c>
      <c r="D3473" s="19" t="s">
        <v>4095</v>
      </c>
      <c r="E3473" s="19" t="s">
        <v>44</v>
      </c>
      <c r="F3473" s="19" t="s">
        <v>63</v>
      </c>
      <c r="G3473" s="16" t="s">
        <v>12</v>
      </c>
      <c r="H3473" s="18"/>
      <c r="I3473" s="18"/>
      <c r="J3473" s="18"/>
      <c r="K3473" s="18"/>
      <c r="L3473" s="18"/>
      <c r="M3473" s="18"/>
      <c r="N3473" s="18"/>
      <c r="O3473" s="18"/>
      <c r="P3473" s="18"/>
      <c r="Q3473" s="18"/>
      <c r="R3473" s="18"/>
      <c r="S3473" s="18"/>
      <c r="T3473" s="18"/>
      <c r="U3473" s="18"/>
      <c r="V3473" s="18"/>
      <c r="W3473" s="18"/>
      <c r="X3473" s="18"/>
      <c r="Y3473" s="18"/>
      <c r="Z3473" s="18"/>
    </row>
    <row r="3474">
      <c r="A3474" s="14">
        <v>45138.0</v>
      </c>
      <c r="B3474" s="15" t="s">
        <v>9980</v>
      </c>
      <c r="C3474" s="19" t="s">
        <v>9981</v>
      </c>
      <c r="D3474" s="19" t="s">
        <v>1806</v>
      </c>
      <c r="E3474" s="19" t="s">
        <v>44</v>
      </c>
      <c r="F3474" s="19" t="s">
        <v>63</v>
      </c>
      <c r="G3474" s="16" t="s">
        <v>12</v>
      </c>
      <c r="H3474" s="18"/>
      <c r="I3474" s="18"/>
      <c r="J3474" s="18"/>
      <c r="K3474" s="18"/>
      <c r="L3474" s="18"/>
      <c r="M3474" s="18"/>
      <c r="N3474" s="18"/>
      <c r="O3474" s="18"/>
      <c r="P3474" s="18"/>
      <c r="Q3474" s="18"/>
      <c r="R3474" s="18"/>
      <c r="S3474" s="18"/>
      <c r="T3474" s="18"/>
      <c r="U3474" s="18"/>
      <c r="V3474" s="18"/>
      <c r="W3474" s="18"/>
      <c r="X3474" s="18"/>
      <c r="Y3474" s="18"/>
      <c r="Z3474" s="18"/>
    </row>
    <row r="3475">
      <c r="A3475" s="14">
        <v>45138.0</v>
      </c>
      <c r="B3475" s="15" t="s">
        <v>9982</v>
      </c>
      <c r="C3475" s="19" t="s">
        <v>9983</v>
      </c>
      <c r="D3475" s="19" t="s">
        <v>4132</v>
      </c>
      <c r="E3475" s="19" t="s">
        <v>85</v>
      </c>
      <c r="F3475" s="19" t="s">
        <v>3039</v>
      </c>
      <c r="G3475" s="16" t="s">
        <v>84</v>
      </c>
      <c r="H3475" s="18"/>
      <c r="I3475" s="18"/>
      <c r="J3475" s="18"/>
      <c r="K3475" s="18"/>
      <c r="L3475" s="18"/>
      <c r="M3475" s="18"/>
      <c r="N3475" s="18"/>
      <c r="O3475" s="18"/>
      <c r="P3475" s="18"/>
      <c r="Q3475" s="18"/>
      <c r="R3475" s="18"/>
      <c r="S3475" s="18"/>
      <c r="T3475" s="18"/>
      <c r="U3475" s="18"/>
      <c r="V3475" s="18"/>
      <c r="W3475" s="18"/>
      <c r="X3475" s="18"/>
      <c r="Y3475" s="18"/>
      <c r="Z3475" s="18"/>
    </row>
    <row r="3476">
      <c r="A3476" s="14">
        <v>45138.0</v>
      </c>
      <c r="B3476" s="15" t="s">
        <v>9982</v>
      </c>
      <c r="C3476" s="19" t="s">
        <v>9983</v>
      </c>
      <c r="D3476" s="19" t="s">
        <v>4132</v>
      </c>
      <c r="E3476" s="19" t="s">
        <v>279</v>
      </c>
      <c r="F3476" s="19" t="s">
        <v>9984</v>
      </c>
      <c r="G3476" s="16" t="s">
        <v>84</v>
      </c>
      <c r="H3476" s="18"/>
      <c r="I3476" s="18"/>
      <c r="J3476" s="18"/>
      <c r="K3476" s="18"/>
      <c r="L3476" s="18"/>
      <c r="M3476" s="18"/>
      <c r="N3476" s="18"/>
      <c r="O3476" s="18"/>
      <c r="P3476" s="18"/>
      <c r="Q3476" s="18"/>
      <c r="R3476" s="18"/>
      <c r="S3476" s="18"/>
      <c r="T3476" s="18"/>
      <c r="U3476" s="18"/>
      <c r="V3476" s="18"/>
      <c r="W3476" s="18"/>
      <c r="X3476" s="18"/>
      <c r="Y3476" s="18"/>
      <c r="Z3476" s="18"/>
    </row>
    <row r="3477">
      <c r="A3477" s="14">
        <v>45138.0</v>
      </c>
      <c r="B3477" s="15" t="s">
        <v>9985</v>
      </c>
      <c r="C3477" s="19" t="s">
        <v>9986</v>
      </c>
      <c r="D3477" s="19" t="s">
        <v>257</v>
      </c>
      <c r="E3477" s="19" t="s">
        <v>98</v>
      </c>
      <c r="F3477" s="19" t="s">
        <v>6556</v>
      </c>
      <c r="G3477" s="16" t="s">
        <v>12</v>
      </c>
      <c r="H3477" s="18"/>
      <c r="I3477" s="18"/>
      <c r="J3477" s="18"/>
      <c r="K3477" s="18"/>
      <c r="L3477" s="18"/>
      <c r="M3477" s="18"/>
      <c r="N3477" s="18"/>
      <c r="O3477" s="18"/>
      <c r="P3477" s="18"/>
      <c r="Q3477" s="18"/>
      <c r="R3477" s="18"/>
      <c r="S3477" s="18"/>
      <c r="T3477" s="18"/>
      <c r="U3477" s="18"/>
      <c r="V3477" s="18"/>
      <c r="W3477" s="18"/>
      <c r="X3477" s="18"/>
      <c r="Y3477" s="18"/>
      <c r="Z3477" s="18"/>
    </row>
    <row r="3478">
      <c r="A3478" s="14">
        <v>45138.0</v>
      </c>
      <c r="B3478" s="15" t="s">
        <v>9985</v>
      </c>
      <c r="C3478" s="19" t="s">
        <v>9986</v>
      </c>
      <c r="D3478" s="19" t="s">
        <v>257</v>
      </c>
      <c r="E3478" s="19" t="s">
        <v>4032</v>
      </c>
      <c r="F3478" s="19" t="s">
        <v>5825</v>
      </c>
      <c r="G3478" s="16" t="s">
        <v>12</v>
      </c>
      <c r="H3478" s="18"/>
      <c r="I3478" s="18"/>
      <c r="J3478" s="18"/>
      <c r="K3478" s="18"/>
      <c r="L3478" s="18"/>
      <c r="M3478" s="18"/>
      <c r="N3478" s="18"/>
      <c r="O3478" s="18"/>
      <c r="P3478" s="18"/>
      <c r="Q3478" s="18"/>
      <c r="R3478" s="18"/>
      <c r="S3478" s="18"/>
      <c r="T3478" s="18"/>
      <c r="U3478" s="18"/>
      <c r="V3478" s="18"/>
      <c r="W3478" s="18"/>
      <c r="X3478" s="18"/>
      <c r="Y3478" s="18"/>
      <c r="Z3478" s="18"/>
    </row>
    <row r="3479">
      <c r="A3479" s="14">
        <v>45138.0</v>
      </c>
      <c r="B3479" s="15" t="s">
        <v>9987</v>
      </c>
      <c r="C3479" s="19" t="s">
        <v>9988</v>
      </c>
      <c r="D3479" s="19" t="s">
        <v>4095</v>
      </c>
      <c r="E3479" s="19" t="s">
        <v>44</v>
      </c>
      <c r="F3479" s="19" t="s">
        <v>63</v>
      </c>
      <c r="G3479" s="16" t="s">
        <v>12</v>
      </c>
      <c r="H3479" s="18"/>
      <c r="I3479" s="18"/>
      <c r="J3479" s="18"/>
      <c r="K3479" s="18"/>
      <c r="L3479" s="18"/>
      <c r="M3479" s="18"/>
      <c r="N3479" s="18"/>
      <c r="O3479" s="18"/>
      <c r="P3479" s="18"/>
      <c r="Q3479" s="18"/>
      <c r="R3479" s="18"/>
      <c r="S3479" s="18"/>
      <c r="T3479" s="18"/>
      <c r="U3479" s="18"/>
      <c r="V3479" s="18"/>
      <c r="W3479" s="18"/>
      <c r="X3479" s="18"/>
      <c r="Y3479" s="18"/>
      <c r="Z3479" s="18"/>
    </row>
    <row r="3480">
      <c r="A3480" s="14">
        <v>45138.0</v>
      </c>
      <c r="B3480" s="15" t="s">
        <v>9987</v>
      </c>
      <c r="C3480" s="19" t="s">
        <v>9988</v>
      </c>
      <c r="D3480" s="19" t="s">
        <v>1806</v>
      </c>
      <c r="E3480" s="19" t="s">
        <v>44</v>
      </c>
      <c r="F3480" s="19" t="s">
        <v>63</v>
      </c>
      <c r="G3480" s="16" t="s">
        <v>12</v>
      </c>
      <c r="H3480" s="18"/>
      <c r="I3480" s="18"/>
      <c r="J3480" s="18"/>
      <c r="K3480" s="18"/>
      <c r="L3480" s="18"/>
      <c r="M3480" s="18"/>
      <c r="N3480" s="18"/>
      <c r="O3480" s="18"/>
      <c r="P3480" s="18"/>
      <c r="Q3480" s="18"/>
      <c r="R3480" s="18"/>
      <c r="S3480" s="18"/>
      <c r="T3480" s="18"/>
      <c r="U3480" s="18"/>
      <c r="V3480" s="18"/>
      <c r="W3480" s="18"/>
      <c r="X3480" s="18"/>
      <c r="Y3480" s="18"/>
      <c r="Z3480" s="18"/>
    </row>
    <row r="3481">
      <c r="A3481" s="14">
        <v>45138.0</v>
      </c>
      <c r="B3481" s="15" t="s">
        <v>9989</v>
      </c>
      <c r="C3481" s="19" t="s">
        <v>9990</v>
      </c>
      <c r="D3481" s="19" t="b">
        <v>1</v>
      </c>
      <c r="E3481" s="19" t="s">
        <v>9991</v>
      </c>
      <c r="F3481" s="19" t="s">
        <v>9992</v>
      </c>
      <c r="G3481" s="16" t="s">
        <v>84</v>
      </c>
      <c r="H3481" s="18"/>
      <c r="I3481" s="18"/>
      <c r="J3481" s="18"/>
      <c r="K3481" s="18"/>
      <c r="L3481" s="18"/>
      <c r="M3481" s="18"/>
      <c r="N3481" s="18"/>
      <c r="O3481" s="18"/>
      <c r="P3481" s="18"/>
      <c r="Q3481" s="18"/>
      <c r="R3481" s="18"/>
      <c r="S3481" s="18"/>
      <c r="T3481" s="18"/>
      <c r="U3481" s="18"/>
      <c r="V3481" s="18"/>
      <c r="W3481" s="18"/>
      <c r="X3481" s="18"/>
      <c r="Y3481" s="18"/>
      <c r="Z3481" s="18"/>
    </row>
    <row r="3482">
      <c r="A3482" s="14">
        <v>45138.0</v>
      </c>
      <c r="B3482" s="15" t="s">
        <v>9993</v>
      </c>
      <c r="C3482" s="19" t="s">
        <v>9994</v>
      </c>
      <c r="D3482" s="19" t="s">
        <v>4095</v>
      </c>
      <c r="E3482" s="19" t="s">
        <v>98</v>
      </c>
      <c r="F3482" s="19" t="s">
        <v>4362</v>
      </c>
      <c r="G3482" s="16" t="s">
        <v>12</v>
      </c>
      <c r="H3482" s="18"/>
      <c r="I3482" s="18"/>
      <c r="J3482" s="18"/>
      <c r="K3482" s="18"/>
      <c r="L3482" s="18"/>
      <c r="M3482" s="18"/>
      <c r="N3482" s="18"/>
      <c r="O3482" s="18"/>
      <c r="P3482" s="18"/>
      <c r="Q3482" s="18"/>
      <c r="R3482" s="18"/>
      <c r="S3482" s="18"/>
      <c r="T3482" s="18"/>
      <c r="U3482" s="18"/>
      <c r="V3482" s="18"/>
      <c r="W3482" s="18"/>
      <c r="X3482" s="18"/>
      <c r="Y3482" s="18"/>
      <c r="Z3482" s="18"/>
    </row>
    <row r="3483">
      <c r="A3483" s="14">
        <v>45138.0</v>
      </c>
      <c r="B3483" s="15" t="s">
        <v>9993</v>
      </c>
      <c r="C3483" s="19" t="s">
        <v>9994</v>
      </c>
      <c r="D3483" s="19" t="s">
        <v>4095</v>
      </c>
      <c r="E3483" s="19" t="s">
        <v>47</v>
      </c>
      <c r="F3483" s="19" t="s">
        <v>4576</v>
      </c>
      <c r="G3483" s="16" t="s">
        <v>12</v>
      </c>
      <c r="H3483" s="18"/>
      <c r="I3483" s="18"/>
      <c r="J3483" s="18"/>
      <c r="K3483" s="18"/>
      <c r="L3483" s="18"/>
      <c r="M3483" s="18"/>
      <c r="N3483" s="18"/>
      <c r="O3483" s="18"/>
      <c r="P3483" s="18"/>
      <c r="Q3483" s="18"/>
      <c r="R3483" s="18"/>
      <c r="S3483" s="18"/>
      <c r="T3483" s="18"/>
      <c r="U3483" s="18"/>
      <c r="V3483" s="18"/>
      <c r="W3483" s="18"/>
      <c r="X3483" s="18"/>
      <c r="Y3483" s="18"/>
      <c r="Z3483" s="18"/>
    </row>
    <row r="3484">
      <c r="A3484" s="14">
        <v>45138.0</v>
      </c>
      <c r="B3484" s="15" t="s">
        <v>9995</v>
      </c>
      <c r="C3484" s="19" t="s">
        <v>9996</v>
      </c>
      <c r="D3484" s="19" t="s">
        <v>1911</v>
      </c>
      <c r="E3484" s="19" t="s">
        <v>9657</v>
      </c>
      <c r="F3484" s="19" t="s">
        <v>9997</v>
      </c>
      <c r="G3484" s="16" t="s">
        <v>84</v>
      </c>
      <c r="H3484" s="18"/>
      <c r="I3484" s="18"/>
      <c r="J3484" s="18"/>
      <c r="K3484" s="18"/>
      <c r="L3484" s="18"/>
      <c r="M3484" s="18"/>
      <c r="N3484" s="18"/>
      <c r="O3484" s="18"/>
      <c r="P3484" s="18"/>
      <c r="Q3484" s="18"/>
      <c r="R3484" s="18"/>
      <c r="S3484" s="18"/>
      <c r="T3484" s="18"/>
      <c r="U3484" s="18"/>
      <c r="V3484" s="18"/>
      <c r="W3484" s="18"/>
      <c r="X3484" s="18"/>
      <c r="Y3484" s="18"/>
      <c r="Z3484" s="18"/>
    </row>
    <row r="3485">
      <c r="A3485" s="14">
        <v>45139.0</v>
      </c>
      <c r="B3485" s="15" t="s">
        <v>9998</v>
      </c>
      <c r="C3485" s="19" t="s">
        <v>9999</v>
      </c>
      <c r="D3485" s="19" t="s">
        <v>4569</v>
      </c>
      <c r="E3485" s="19" t="s">
        <v>47</v>
      </c>
      <c r="F3485" s="19" t="s">
        <v>524</v>
      </c>
      <c r="G3485" s="16" t="s">
        <v>12</v>
      </c>
      <c r="H3485" s="18"/>
      <c r="I3485" s="18"/>
      <c r="J3485" s="18"/>
      <c r="K3485" s="18"/>
      <c r="L3485" s="18"/>
      <c r="M3485" s="18"/>
      <c r="N3485" s="18"/>
      <c r="O3485" s="18"/>
      <c r="P3485" s="18"/>
      <c r="Q3485" s="18"/>
      <c r="R3485" s="18"/>
      <c r="S3485" s="18"/>
      <c r="T3485" s="18"/>
      <c r="U3485" s="18"/>
      <c r="V3485" s="18"/>
      <c r="W3485" s="18"/>
      <c r="X3485" s="18"/>
      <c r="Y3485" s="18"/>
      <c r="Z3485" s="18"/>
    </row>
    <row r="3486">
      <c r="A3486" s="14">
        <v>45139.0</v>
      </c>
      <c r="B3486" s="15" t="s">
        <v>10000</v>
      </c>
      <c r="C3486" s="19" t="s">
        <v>10001</v>
      </c>
      <c r="D3486" s="19" t="s">
        <v>4398</v>
      </c>
      <c r="E3486" s="19" t="s">
        <v>85</v>
      </c>
      <c r="F3486" s="19" t="s">
        <v>3342</v>
      </c>
      <c r="G3486" s="16" t="s">
        <v>84</v>
      </c>
      <c r="H3486" s="18"/>
      <c r="I3486" s="18"/>
      <c r="J3486" s="18"/>
      <c r="K3486" s="18"/>
      <c r="L3486" s="18"/>
      <c r="M3486" s="18"/>
      <c r="N3486" s="18"/>
      <c r="O3486" s="18"/>
      <c r="P3486" s="18"/>
      <c r="Q3486" s="18"/>
      <c r="R3486" s="18"/>
      <c r="S3486" s="18"/>
      <c r="T3486" s="18"/>
      <c r="U3486" s="18"/>
      <c r="V3486" s="18"/>
      <c r="W3486" s="18"/>
      <c r="X3486" s="18"/>
      <c r="Y3486" s="18"/>
      <c r="Z3486" s="18"/>
    </row>
    <row r="3487">
      <c r="A3487" s="14">
        <v>45139.0</v>
      </c>
      <c r="B3487" s="15" t="s">
        <v>10002</v>
      </c>
      <c r="C3487" s="19" t="s">
        <v>10003</v>
      </c>
      <c r="D3487" s="19" t="s">
        <v>4174</v>
      </c>
      <c r="E3487" s="19" t="s">
        <v>4683</v>
      </c>
      <c r="F3487" s="19" t="s">
        <v>10004</v>
      </c>
      <c r="G3487" s="16" t="s">
        <v>12</v>
      </c>
      <c r="H3487" s="18"/>
      <c r="I3487" s="18"/>
      <c r="J3487" s="18"/>
      <c r="K3487" s="18"/>
      <c r="L3487" s="18"/>
      <c r="M3487" s="18"/>
      <c r="N3487" s="18"/>
      <c r="O3487" s="18"/>
      <c r="P3487" s="18"/>
      <c r="Q3487" s="18"/>
      <c r="R3487" s="18"/>
      <c r="S3487" s="18"/>
      <c r="T3487" s="18"/>
      <c r="U3487" s="18"/>
      <c r="V3487" s="18"/>
      <c r="W3487" s="18"/>
      <c r="X3487" s="18"/>
      <c r="Y3487" s="18"/>
      <c r="Z3487" s="18"/>
    </row>
    <row r="3488">
      <c r="A3488" s="14">
        <v>45139.0</v>
      </c>
      <c r="B3488" s="15" t="s">
        <v>10002</v>
      </c>
      <c r="C3488" s="19" t="s">
        <v>10003</v>
      </c>
      <c r="D3488" s="19" t="s">
        <v>4174</v>
      </c>
      <c r="E3488" s="19" t="s">
        <v>46</v>
      </c>
      <c r="F3488" s="19" t="s">
        <v>133</v>
      </c>
      <c r="G3488" s="16" t="s">
        <v>12</v>
      </c>
      <c r="H3488" s="18"/>
      <c r="I3488" s="18"/>
      <c r="J3488" s="18"/>
      <c r="K3488" s="18"/>
      <c r="L3488" s="18"/>
      <c r="M3488" s="18"/>
      <c r="N3488" s="18"/>
      <c r="O3488" s="18"/>
      <c r="P3488" s="18"/>
      <c r="Q3488" s="18"/>
      <c r="R3488" s="18"/>
      <c r="S3488" s="18"/>
      <c r="T3488" s="18"/>
      <c r="U3488" s="18"/>
      <c r="V3488" s="18"/>
      <c r="W3488" s="18"/>
      <c r="X3488" s="18"/>
      <c r="Y3488" s="18"/>
      <c r="Z3488" s="18"/>
    </row>
    <row r="3489">
      <c r="A3489" s="14">
        <v>45140.0</v>
      </c>
      <c r="B3489" s="15" t="s">
        <v>10005</v>
      </c>
      <c r="C3489" s="19" t="s">
        <v>10006</v>
      </c>
      <c r="D3489" s="19" t="s">
        <v>5898</v>
      </c>
      <c r="E3489" s="19" t="s">
        <v>47</v>
      </c>
      <c r="F3489" s="19" t="s">
        <v>133</v>
      </c>
      <c r="G3489" s="16" t="s">
        <v>12</v>
      </c>
      <c r="H3489" s="18"/>
      <c r="I3489" s="18"/>
      <c r="J3489" s="18"/>
      <c r="K3489" s="18"/>
      <c r="L3489" s="18"/>
      <c r="M3489" s="18"/>
      <c r="N3489" s="18"/>
      <c r="O3489" s="18"/>
      <c r="P3489" s="18"/>
      <c r="Q3489" s="18"/>
      <c r="R3489" s="18"/>
      <c r="S3489" s="18"/>
      <c r="T3489" s="18"/>
      <c r="U3489" s="18"/>
      <c r="V3489" s="18"/>
      <c r="W3489" s="18"/>
      <c r="X3489" s="18"/>
      <c r="Y3489" s="18"/>
      <c r="Z3489" s="18"/>
    </row>
    <row r="3490">
      <c r="A3490" s="14">
        <v>45140.0</v>
      </c>
      <c r="B3490" s="15" t="s">
        <v>10007</v>
      </c>
      <c r="C3490" s="19" t="s">
        <v>10008</v>
      </c>
      <c r="D3490" s="19" t="s">
        <v>1587</v>
      </c>
      <c r="E3490" s="19" t="s">
        <v>44</v>
      </c>
      <c r="F3490" s="19" t="s">
        <v>5628</v>
      </c>
      <c r="G3490" s="16" t="s">
        <v>84</v>
      </c>
      <c r="H3490" s="18"/>
      <c r="I3490" s="18"/>
      <c r="J3490" s="18"/>
      <c r="K3490" s="18"/>
      <c r="L3490" s="18"/>
      <c r="M3490" s="18"/>
      <c r="N3490" s="18"/>
      <c r="O3490" s="18"/>
      <c r="P3490" s="18"/>
      <c r="Q3490" s="18"/>
      <c r="R3490" s="18"/>
      <c r="S3490" s="18"/>
      <c r="T3490" s="18"/>
      <c r="U3490" s="18"/>
      <c r="V3490" s="18"/>
      <c r="W3490" s="18"/>
      <c r="X3490" s="18"/>
      <c r="Y3490" s="18"/>
      <c r="Z3490" s="18"/>
    </row>
    <row r="3491">
      <c r="A3491" s="14">
        <v>45140.0</v>
      </c>
      <c r="B3491" s="15" t="s">
        <v>10007</v>
      </c>
      <c r="C3491" s="19" t="s">
        <v>10008</v>
      </c>
      <c r="D3491" s="19" t="s">
        <v>1055</v>
      </c>
      <c r="E3491" s="19" t="s">
        <v>44</v>
      </c>
      <c r="F3491" s="19" t="s">
        <v>5628</v>
      </c>
      <c r="G3491" s="16" t="s">
        <v>84</v>
      </c>
      <c r="H3491" s="18"/>
      <c r="I3491" s="18"/>
      <c r="J3491" s="18"/>
      <c r="K3491" s="18"/>
      <c r="L3491" s="18"/>
      <c r="M3491" s="18"/>
      <c r="N3491" s="18"/>
      <c r="O3491" s="18"/>
      <c r="P3491" s="18"/>
      <c r="Q3491" s="18"/>
      <c r="R3491" s="18"/>
      <c r="S3491" s="18"/>
      <c r="T3491" s="18"/>
      <c r="U3491" s="18"/>
      <c r="V3491" s="18"/>
      <c r="W3491" s="18"/>
      <c r="X3491" s="18"/>
      <c r="Y3491" s="18"/>
      <c r="Z3491" s="18"/>
    </row>
    <row r="3492">
      <c r="A3492" s="14">
        <v>45140.0</v>
      </c>
      <c r="B3492" s="15" t="s">
        <v>10007</v>
      </c>
      <c r="C3492" s="19" t="s">
        <v>10008</v>
      </c>
      <c r="D3492" s="19" t="s">
        <v>4645</v>
      </c>
      <c r="E3492" s="19" t="s">
        <v>44</v>
      </c>
      <c r="F3492" s="19" t="s">
        <v>5628</v>
      </c>
      <c r="G3492" s="16" t="s">
        <v>84</v>
      </c>
      <c r="H3492" s="18"/>
      <c r="I3492" s="18"/>
      <c r="J3492" s="18"/>
      <c r="K3492" s="18"/>
      <c r="L3492" s="18"/>
      <c r="M3492" s="18"/>
      <c r="N3492" s="18"/>
      <c r="O3492" s="18"/>
      <c r="P3492" s="18"/>
      <c r="Q3492" s="18"/>
      <c r="R3492" s="18"/>
      <c r="S3492" s="18"/>
      <c r="T3492" s="18"/>
      <c r="U3492" s="18"/>
      <c r="V3492" s="18"/>
      <c r="W3492" s="18"/>
      <c r="X3492" s="18"/>
      <c r="Y3492" s="18"/>
      <c r="Z3492" s="18"/>
    </row>
    <row r="3493">
      <c r="A3493" s="14">
        <v>45140.0</v>
      </c>
      <c r="B3493" s="15" t="s">
        <v>10009</v>
      </c>
      <c r="C3493" s="19" t="s">
        <v>10010</v>
      </c>
      <c r="D3493" s="19" t="s">
        <v>1911</v>
      </c>
      <c r="E3493" s="19" t="s">
        <v>47</v>
      </c>
      <c r="F3493" s="19" t="s">
        <v>133</v>
      </c>
      <c r="G3493" s="16" t="s">
        <v>12</v>
      </c>
      <c r="H3493" s="18"/>
      <c r="I3493" s="18"/>
      <c r="J3493" s="18"/>
      <c r="K3493" s="18"/>
      <c r="L3493" s="18"/>
      <c r="M3493" s="18"/>
      <c r="N3493" s="18"/>
      <c r="O3493" s="18"/>
      <c r="P3493" s="18"/>
      <c r="Q3493" s="18"/>
      <c r="R3493" s="18"/>
      <c r="S3493" s="18"/>
      <c r="T3493" s="18"/>
      <c r="U3493" s="18"/>
      <c r="V3493" s="18"/>
      <c r="W3493" s="18"/>
      <c r="X3493" s="18"/>
      <c r="Y3493" s="18"/>
      <c r="Z3493" s="18"/>
    </row>
    <row r="3494">
      <c r="A3494" s="14">
        <v>45140.0</v>
      </c>
      <c r="B3494" s="15" t="s">
        <v>10011</v>
      </c>
      <c r="C3494" s="19" t="s">
        <v>10012</v>
      </c>
      <c r="D3494" s="19" t="s">
        <v>5011</v>
      </c>
      <c r="E3494" s="19" t="s">
        <v>47</v>
      </c>
      <c r="F3494" s="19" t="s">
        <v>4934</v>
      </c>
      <c r="G3494" s="16" t="s">
        <v>84</v>
      </c>
      <c r="H3494" s="18"/>
      <c r="I3494" s="18"/>
      <c r="J3494" s="18"/>
      <c r="K3494" s="18"/>
      <c r="L3494" s="18"/>
      <c r="M3494" s="18"/>
      <c r="N3494" s="18"/>
      <c r="O3494" s="18"/>
      <c r="P3494" s="18"/>
      <c r="Q3494" s="18"/>
      <c r="R3494" s="18"/>
      <c r="S3494" s="18"/>
      <c r="T3494" s="18"/>
      <c r="U3494" s="18"/>
      <c r="V3494" s="18"/>
      <c r="W3494" s="18"/>
      <c r="X3494" s="18"/>
      <c r="Y3494" s="18"/>
      <c r="Z3494" s="18"/>
    </row>
    <row r="3495">
      <c r="A3495" s="14">
        <v>45140.0</v>
      </c>
      <c r="B3495" s="15" t="s">
        <v>10013</v>
      </c>
      <c r="C3495" s="19" t="s">
        <v>10014</v>
      </c>
      <c r="D3495" s="19" t="s">
        <v>8449</v>
      </c>
      <c r="E3495" s="19" t="s">
        <v>85</v>
      </c>
      <c r="F3495" s="19" t="s">
        <v>4594</v>
      </c>
      <c r="G3495" s="16" t="s">
        <v>12</v>
      </c>
      <c r="H3495" s="18"/>
      <c r="I3495" s="18"/>
      <c r="J3495" s="18"/>
      <c r="K3495" s="18"/>
      <c r="L3495" s="18"/>
      <c r="M3495" s="18"/>
      <c r="N3495" s="18"/>
      <c r="O3495" s="18"/>
      <c r="P3495" s="18"/>
      <c r="Q3495" s="18"/>
      <c r="R3495" s="18"/>
      <c r="S3495" s="18"/>
      <c r="T3495" s="18"/>
      <c r="U3495" s="18"/>
      <c r="V3495" s="18"/>
      <c r="W3495" s="18"/>
      <c r="X3495" s="18"/>
      <c r="Y3495" s="18"/>
      <c r="Z3495" s="18"/>
    </row>
    <row r="3496">
      <c r="A3496" s="14">
        <v>45140.0</v>
      </c>
      <c r="B3496" s="15" t="s">
        <v>10015</v>
      </c>
      <c r="C3496" s="19" t="s">
        <v>10016</v>
      </c>
      <c r="D3496" s="19" t="s">
        <v>4743</v>
      </c>
      <c r="E3496" s="29"/>
      <c r="F3496" s="19" t="s">
        <v>1350</v>
      </c>
      <c r="G3496" s="16" t="s">
        <v>12</v>
      </c>
      <c r="H3496" s="19" t="s">
        <v>85</v>
      </c>
      <c r="I3496" s="18"/>
      <c r="J3496" s="18"/>
      <c r="K3496" s="18"/>
      <c r="L3496" s="18"/>
      <c r="M3496" s="18"/>
      <c r="N3496" s="18"/>
      <c r="O3496" s="18"/>
      <c r="P3496" s="18"/>
      <c r="Q3496" s="18"/>
      <c r="R3496" s="18"/>
      <c r="S3496" s="18"/>
      <c r="T3496" s="18"/>
      <c r="U3496" s="18"/>
      <c r="V3496" s="18"/>
      <c r="W3496" s="18"/>
      <c r="X3496" s="18"/>
      <c r="Y3496" s="18"/>
      <c r="Z3496" s="18"/>
    </row>
    <row r="3497">
      <c r="A3497" s="14">
        <v>45140.0</v>
      </c>
      <c r="B3497" s="15" t="s">
        <v>10017</v>
      </c>
      <c r="C3497" s="19" t="s">
        <v>10018</v>
      </c>
      <c r="D3497" s="19" t="s">
        <v>1587</v>
      </c>
      <c r="E3497" s="19" t="s">
        <v>44</v>
      </c>
      <c r="F3497" s="19" t="s">
        <v>34</v>
      </c>
      <c r="G3497" s="16" t="s">
        <v>84</v>
      </c>
      <c r="H3497" s="18"/>
      <c r="I3497" s="18"/>
      <c r="J3497" s="18"/>
      <c r="K3497" s="18"/>
      <c r="L3497" s="18"/>
      <c r="M3497" s="18"/>
      <c r="N3497" s="18"/>
      <c r="O3497" s="18"/>
      <c r="P3497" s="18"/>
      <c r="Q3497" s="18"/>
      <c r="R3497" s="18"/>
      <c r="S3497" s="18"/>
      <c r="T3497" s="18"/>
      <c r="U3497" s="18"/>
      <c r="V3497" s="18"/>
      <c r="W3497" s="18"/>
      <c r="X3497" s="18"/>
      <c r="Y3497" s="18"/>
      <c r="Z3497" s="18"/>
    </row>
    <row r="3498">
      <c r="A3498" s="14">
        <v>45140.0</v>
      </c>
      <c r="B3498" s="15" t="s">
        <v>10017</v>
      </c>
      <c r="C3498" s="19" t="s">
        <v>10018</v>
      </c>
      <c r="D3498" s="19" t="s">
        <v>20</v>
      </c>
      <c r="E3498" s="19" t="s">
        <v>44</v>
      </c>
      <c r="F3498" s="19" t="s">
        <v>299</v>
      </c>
      <c r="G3498" s="16" t="s">
        <v>12</v>
      </c>
      <c r="H3498" s="18"/>
      <c r="I3498" s="18"/>
      <c r="J3498" s="18"/>
      <c r="K3498" s="18"/>
      <c r="L3498" s="18"/>
      <c r="M3498" s="18"/>
      <c r="N3498" s="18"/>
      <c r="O3498" s="18"/>
      <c r="P3498" s="18"/>
      <c r="Q3498" s="18"/>
      <c r="R3498" s="18"/>
      <c r="S3498" s="18"/>
      <c r="T3498" s="18"/>
      <c r="U3498" s="18"/>
      <c r="V3498" s="18"/>
      <c r="W3498" s="18"/>
      <c r="X3498" s="18"/>
      <c r="Y3498" s="18"/>
      <c r="Z3498" s="18"/>
    </row>
    <row r="3499">
      <c r="A3499" s="14">
        <v>45140.0</v>
      </c>
      <c r="B3499" s="15" t="s">
        <v>10019</v>
      </c>
      <c r="C3499" s="19" t="s">
        <v>10020</v>
      </c>
      <c r="D3499" s="19" t="s">
        <v>7213</v>
      </c>
      <c r="E3499" s="19" t="s">
        <v>47</v>
      </c>
      <c r="F3499" s="19" t="s">
        <v>67</v>
      </c>
      <c r="G3499" s="16" t="s">
        <v>12</v>
      </c>
      <c r="H3499" s="18"/>
      <c r="I3499" s="18"/>
      <c r="J3499" s="18"/>
      <c r="K3499" s="18"/>
      <c r="L3499" s="18"/>
      <c r="M3499" s="18"/>
      <c r="N3499" s="18"/>
      <c r="O3499" s="18"/>
      <c r="P3499" s="18"/>
      <c r="Q3499" s="18"/>
      <c r="R3499" s="18"/>
      <c r="S3499" s="18"/>
      <c r="T3499" s="18"/>
      <c r="U3499" s="18"/>
      <c r="V3499" s="18"/>
      <c r="W3499" s="18"/>
      <c r="X3499" s="18"/>
      <c r="Y3499" s="18"/>
      <c r="Z3499" s="18"/>
    </row>
    <row r="3500">
      <c r="A3500" s="14">
        <v>45140.0</v>
      </c>
      <c r="B3500" s="15" t="s">
        <v>10021</v>
      </c>
      <c r="C3500" s="19" t="s">
        <v>10022</v>
      </c>
      <c r="D3500" s="19" t="s">
        <v>20</v>
      </c>
      <c r="E3500" s="19" t="s">
        <v>98</v>
      </c>
      <c r="F3500" s="19" t="s">
        <v>4362</v>
      </c>
      <c r="G3500" s="16" t="s">
        <v>12</v>
      </c>
      <c r="H3500" s="18"/>
      <c r="I3500" s="18"/>
      <c r="J3500" s="18"/>
      <c r="K3500" s="18"/>
      <c r="L3500" s="18"/>
      <c r="M3500" s="18"/>
      <c r="N3500" s="18"/>
      <c r="O3500" s="18"/>
      <c r="P3500" s="18"/>
      <c r="Q3500" s="18"/>
      <c r="R3500" s="18"/>
      <c r="S3500" s="18"/>
      <c r="T3500" s="18"/>
      <c r="U3500" s="18"/>
      <c r="V3500" s="18"/>
      <c r="W3500" s="18"/>
      <c r="X3500" s="18"/>
      <c r="Y3500" s="18"/>
      <c r="Z3500" s="18"/>
    </row>
    <row r="3501">
      <c r="A3501" s="14">
        <v>45140.0</v>
      </c>
      <c r="B3501" s="15" t="s">
        <v>10021</v>
      </c>
      <c r="C3501" s="19" t="s">
        <v>10022</v>
      </c>
      <c r="D3501" s="19" t="s">
        <v>20</v>
      </c>
      <c r="E3501" s="19" t="s">
        <v>47</v>
      </c>
      <c r="F3501" s="19" t="s">
        <v>4576</v>
      </c>
      <c r="G3501" s="16" t="s">
        <v>12</v>
      </c>
      <c r="H3501" s="18"/>
      <c r="I3501" s="18"/>
      <c r="J3501" s="18"/>
      <c r="K3501" s="18"/>
      <c r="L3501" s="18"/>
      <c r="M3501" s="18"/>
      <c r="N3501" s="18"/>
      <c r="O3501" s="18"/>
      <c r="P3501" s="18"/>
      <c r="Q3501" s="18"/>
      <c r="R3501" s="18"/>
      <c r="S3501" s="18"/>
      <c r="T3501" s="18"/>
      <c r="U3501" s="18"/>
      <c r="V3501" s="18"/>
      <c r="W3501" s="18"/>
      <c r="X3501" s="18"/>
      <c r="Y3501" s="18"/>
      <c r="Z3501" s="18"/>
    </row>
    <row r="3502">
      <c r="A3502" s="14">
        <v>45140.0</v>
      </c>
      <c r="B3502" s="15" t="s">
        <v>10023</v>
      </c>
      <c r="C3502" s="19" t="s">
        <v>10024</v>
      </c>
      <c r="D3502" s="19" t="s">
        <v>1641</v>
      </c>
      <c r="E3502" s="19" t="s">
        <v>4683</v>
      </c>
      <c r="F3502" s="19" t="s">
        <v>10004</v>
      </c>
      <c r="G3502" s="16" t="s">
        <v>12</v>
      </c>
      <c r="H3502" s="18"/>
      <c r="I3502" s="18"/>
      <c r="J3502" s="18"/>
      <c r="K3502" s="18"/>
      <c r="L3502" s="18"/>
      <c r="M3502" s="18"/>
      <c r="N3502" s="18"/>
      <c r="O3502" s="18"/>
      <c r="P3502" s="18"/>
      <c r="Q3502" s="18"/>
      <c r="R3502" s="18"/>
      <c r="S3502" s="18"/>
      <c r="T3502" s="18"/>
      <c r="U3502" s="18"/>
      <c r="V3502" s="18"/>
      <c r="W3502" s="18"/>
      <c r="X3502" s="18"/>
      <c r="Y3502" s="18"/>
      <c r="Z3502" s="18"/>
    </row>
    <row r="3503">
      <c r="A3503" s="14">
        <v>45140.0</v>
      </c>
      <c r="B3503" s="15" t="s">
        <v>10025</v>
      </c>
      <c r="C3503" s="19" t="s">
        <v>10026</v>
      </c>
      <c r="D3503" s="19" t="b">
        <v>1</v>
      </c>
      <c r="E3503" s="19" t="s">
        <v>44</v>
      </c>
      <c r="F3503" s="19" t="s">
        <v>164</v>
      </c>
      <c r="G3503" s="16" t="s">
        <v>12</v>
      </c>
      <c r="H3503" s="18"/>
      <c r="I3503" s="18"/>
      <c r="J3503" s="18"/>
      <c r="K3503" s="18"/>
      <c r="L3503" s="18"/>
      <c r="M3503" s="18"/>
      <c r="N3503" s="18"/>
      <c r="O3503" s="18"/>
      <c r="P3503" s="18"/>
      <c r="Q3503" s="18"/>
      <c r="R3503" s="18"/>
      <c r="S3503" s="18"/>
      <c r="T3503" s="18"/>
      <c r="U3503" s="18"/>
      <c r="V3503" s="18"/>
      <c r="W3503" s="18"/>
      <c r="X3503" s="18"/>
      <c r="Y3503" s="18"/>
      <c r="Z3503" s="18"/>
    </row>
    <row r="3504">
      <c r="A3504" s="14">
        <v>45140.0</v>
      </c>
      <c r="B3504" s="15" t="s">
        <v>10025</v>
      </c>
      <c r="C3504" s="19" t="s">
        <v>10026</v>
      </c>
      <c r="D3504" s="19" t="s">
        <v>87</v>
      </c>
      <c r="E3504" s="19" t="s">
        <v>44</v>
      </c>
      <c r="F3504" s="19" t="s">
        <v>164</v>
      </c>
      <c r="G3504" s="16" t="s">
        <v>12</v>
      </c>
      <c r="H3504" s="18"/>
      <c r="I3504" s="18"/>
      <c r="J3504" s="18"/>
      <c r="K3504" s="18"/>
      <c r="L3504" s="18"/>
      <c r="M3504" s="18"/>
      <c r="N3504" s="18"/>
      <c r="O3504" s="18"/>
      <c r="P3504" s="18"/>
      <c r="Q3504" s="18"/>
      <c r="R3504" s="18"/>
      <c r="S3504" s="18"/>
      <c r="T3504" s="18"/>
      <c r="U3504" s="18"/>
      <c r="V3504" s="18"/>
      <c r="W3504" s="18"/>
      <c r="X3504" s="18"/>
      <c r="Y3504" s="18"/>
      <c r="Z3504" s="18"/>
    </row>
    <row r="3505">
      <c r="A3505" s="14">
        <v>45140.0</v>
      </c>
      <c r="B3505" s="15" t="s">
        <v>10027</v>
      </c>
      <c r="C3505" s="19" t="s">
        <v>10028</v>
      </c>
      <c r="D3505" s="19" t="s">
        <v>10029</v>
      </c>
      <c r="E3505" s="18" t="s">
        <v>10030</v>
      </c>
      <c r="F3505" s="19" t="s">
        <v>6534</v>
      </c>
      <c r="G3505" s="16" t="s">
        <v>12</v>
      </c>
      <c r="H3505" s="18"/>
      <c r="I3505" s="18"/>
      <c r="J3505" s="18"/>
      <c r="K3505" s="18"/>
      <c r="L3505" s="18"/>
      <c r="M3505" s="18"/>
      <c r="N3505" s="18"/>
      <c r="O3505" s="18"/>
      <c r="P3505" s="18"/>
      <c r="Q3505" s="18"/>
      <c r="R3505" s="18"/>
      <c r="S3505" s="18"/>
      <c r="T3505" s="18"/>
      <c r="U3505" s="18"/>
      <c r="V3505" s="18"/>
      <c r="W3505" s="18"/>
      <c r="X3505" s="18"/>
      <c r="Y3505" s="18"/>
      <c r="Z3505" s="18"/>
    </row>
    <row r="3506">
      <c r="A3506" s="14">
        <v>45140.0</v>
      </c>
      <c r="B3506" s="15" t="s">
        <v>10027</v>
      </c>
      <c r="C3506" s="19" t="s">
        <v>10028</v>
      </c>
      <c r="D3506" s="19" t="s">
        <v>10029</v>
      </c>
      <c r="E3506" s="19" t="s">
        <v>10031</v>
      </c>
      <c r="F3506" s="19" t="s">
        <v>5381</v>
      </c>
      <c r="G3506" s="16" t="s">
        <v>12</v>
      </c>
      <c r="H3506" s="18"/>
      <c r="I3506" s="18"/>
      <c r="J3506" s="18"/>
      <c r="K3506" s="18"/>
      <c r="L3506" s="18"/>
      <c r="M3506" s="18"/>
      <c r="N3506" s="18"/>
      <c r="O3506" s="18"/>
      <c r="P3506" s="18"/>
      <c r="Q3506" s="18"/>
      <c r="R3506" s="18"/>
      <c r="S3506" s="18"/>
      <c r="T3506" s="18"/>
      <c r="U3506" s="18"/>
      <c r="V3506" s="18"/>
      <c r="W3506" s="18"/>
      <c r="X3506" s="18"/>
      <c r="Y3506" s="18"/>
      <c r="Z3506" s="18"/>
    </row>
    <row r="3507">
      <c r="A3507" s="14">
        <v>45140.0</v>
      </c>
      <c r="B3507" s="15" t="s">
        <v>10027</v>
      </c>
      <c r="C3507" s="19" t="s">
        <v>10028</v>
      </c>
      <c r="D3507" s="19" t="s">
        <v>10029</v>
      </c>
      <c r="E3507" s="19" t="s">
        <v>426</v>
      </c>
      <c r="F3507" s="19" t="s">
        <v>5926</v>
      </c>
      <c r="G3507" s="16" t="s">
        <v>12</v>
      </c>
      <c r="H3507" s="18"/>
      <c r="I3507" s="18"/>
      <c r="J3507" s="18"/>
      <c r="K3507" s="18"/>
      <c r="L3507" s="18"/>
      <c r="M3507" s="18"/>
      <c r="N3507" s="18"/>
      <c r="O3507" s="18"/>
      <c r="P3507" s="18"/>
      <c r="Q3507" s="18"/>
      <c r="R3507" s="18"/>
      <c r="S3507" s="18"/>
      <c r="T3507" s="18"/>
      <c r="U3507" s="18"/>
      <c r="V3507" s="18"/>
      <c r="W3507" s="18"/>
      <c r="X3507" s="18"/>
      <c r="Y3507" s="18"/>
      <c r="Z3507" s="18"/>
    </row>
    <row r="3508">
      <c r="A3508" s="14">
        <v>45141.0</v>
      </c>
      <c r="B3508" s="15" t="s">
        <v>10032</v>
      </c>
      <c r="C3508" s="19" t="s">
        <v>10033</v>
      </c>
      <c r="D3508" s="19" t="s">
        <v>10034</v>
      </c>
      <c r="E3508" s="19" t="s">
        <v>47</v>
      </c>
      <c r="F3508" s="19" t="s">
        <v>457</v>
      </c>
      <c r="G3508" s="16" t="s">
        <v>84</v>
      </c>
      <c r="H3508" s="18"/>
      <c r="I3508" s="18"/>
      <c r="J3508" s="18"/>
      <c r="K3508" s="18"/>
      <c r="L3508" s="18"/>
      <c r="M3508" s="18"/>
      <c r="N3508" s="18"/>
      <c r="O3508" s="18"/>
      <c r="P3508" s="18"/>
      <c r="Q3508" s="18"/>
      <c r="R3508" s="18"/>
      <c r="S3508" s="18"/>
      <c r="T3508" s="18"/>
      <c r="U3508" s="18"/>
      <c r="V3508" s="18"/>
      <c r="W3508" s="18"/>
      <c r="X3508" s="18"/>
      <c r="Y3508" s="18"/>
      <c r="Z3508" s="18"/>
    </row>
    <row r="3509">
      <c r="A3509" s="14">
        <v>45141.0</v>
      </c>
      <c r="B3509" s="15" t="s">
        <v>10035</v>
      </c>
      <c r="C3509" s="19" t="s">
        <v>10036</v>
      </c>
      <c r="D3509" s="19" t="s">
        <v>10037</v>
      </c>
      <c r="E3509" s="19" t="s">
        <v>47</v>
      </c>
      <c r="F3509" s="19" t="s">
        <v>3982</v>
      </c>
      <c r="G3509" s="16" t="s">
        <v>12</v>
      </c>
      <c r="H3509" s="18"/>
      <c r="I3509" s="18"/>
      <c r="J3509" s="18"/>
      <c r="K3509" s="18"/>
      <c r="L3509" s="18"/>
      <c r="M3509" s="18"/>
      <c r="N3509" s="18"/>
      <c r="O3509" s="18"/>
      <c r="P3509" s="18"/>
      <c r="Q3509" s="18"/>
      <c r="R3509" s="18"/>
      <c r="S3509" s="18"/>
      <c r="T3509" s="18"/>
      <c r="U3509" s="18"/>
      <c r="V3509" s="18"/>
      <c r="W3509" s="18"/>
      <c r="X3509" s="18"/>
      <c r="Y3509" s="18"/>
      <c r="Z3509" s="18"/>
    </row>
    <row r="3510">
      <c r="A3510" s="14">
        <v>45141.0</v>
      </c>
      <c r="B3510" s="15" t="s">
        <v>10038</v>
      </c>
      <c r="C3510" s="19" t="s">
        <v>10039</v>
      </c>
      <c r="D3510" s="19" t="s">
        <v>4762</v>
      </c>
      <c r="E3510" s="19" t="s">
        <v>44</v>
      </c>
      <c r="F3510" s="19" t="s">
        <v>83</v>
      </c>
      <c r="G3510" s="16" t="s">
        <v>84</v>
      </c>
      <c r="H3510" s="18"/>
      <c r="I3510" s="18"/>
      <c r="J3510" s="18"/>
      <c r="K3510" s="18"/>
      <c r="L3510" s="18"/>
      <c r="M3510" s="18"/>
      <c r="N3510" s="18"/>
      <c r="O3510" s="18"/>
      <c r="P3510" s="18"/>
      <c r="Q3510" s="18"/>
      <c r="R3510" s="18"/>
      <c r="S3510" s="18"/>
      <c r="T3510" s="18"/>
      <c r="U3510" s="18"/>
      <c r="V3510" s="18"/>
      <c r="W3510" s="18"/>
      <c r="X3510" s="18"/>
      <c r="Y3510" s="18"/>
      <c r="Z3510" s="18"/>
    </row>
    <row r="3511">
      <c r="A3511" s="14">
        <v>45141.0</v>
      </c>
      <c r="B3511" s="15" t="s">
        <v>10038</v>
      </c>
      <c r="C3511" s="19" t="s">
        <v>10039</v>
      </c>
      <c r="D3511" s="19" t="s">
        <v>896</v>
      </c>
      <c r="E3511" s="19" t="s">
        <v>44</v>
      </c>
      <c r="F3511" s="19" t="s">
        <v>83</v>
      </c>
      <c r="G3511" s="16" t="s">
        <v>84</v>
      </c>
      <c r="H3511" s="18"/>
      <c r="I3511" s="18"/>
      <c r="J3511" s="18"/>
      <c r="K3511" s="18"/>
      <c r="L3511" s="18"/>
      <c r="M3511" s="18"/>
      <c r="N3511" s="18"/>
      <c r="O3511" s="18"/>
      <c r="P3511" s="18"/>
      <c r="Q3511" s="18"/>
      <c r="R3511" s="18"/>
      <c r="S3511" s="18"/>
      <c r="T3511" s="18"/>
      <c r="U3511" s="18"/>
      <c r="V3511" s="18"/>
      <c r="W3511" s="18"/>
      <c r="X3511" s="18"/>
      <c r="Y3511" s="18"/>
      <c r="Z3511" s="18"/>
    </row>
    <row r="3512">
      <c r="A3512" s="14">
        <v>45141.0</v>
      </c>
      <c r="B3512" s="15" t="s">
        <v>10038</v>
      </c>
      <c r="C3512" s="19" t="s">
        <v>10039</v>
      </c>
      <c r="D3512" s="19" t="s">
        <v>6727</v>
      </c>
      <c r="E3512" s="18"/>
      <c r="F3512" s="19" t="s">
        <v>841</v>
      </c>
      <c r="G3512" s="16" t="s">
        <v>84</v>
      </c>
      <c r="H3512" s="16" t="s">
        <v>10040</v>
      </c>
      <c r="I3512" s="18"/>
      <c r="J3512" s="18"/>
      <c r="K3512" s="18"/>
      <c r="L3512" s="18"/>
      <c r="M3512" s="18"/>
      <c r="N3512" s="18"/>
      <c r="O3512" s="18"/>
      <c r="P3512" s="18"/>
      <c r="Q3512" s="18"/>
      <c r="R3512" s="18"/>
      <c r="S3512" s="18"/>
      <c r="T3512" s="18"/>
      <c r="U3512" s="18"/>
      <c r="V3512" s="18"/>
      <c r="W3512" s="18"/>
      <c r="X3512" s="18"/>
      <c r="Y3512" s="18"/>
      <c r="Z3512" s="18"/>
    </row>
    <row r="3513">
      <c r="A3513" s="14">
        <v>45141.0</v>
      </c>
      <c r="B3513" s="15" t="s">
        <v>10041</v>
      </c>
      <c r="C3513" s="19" t="s">
        <v>10042</v>
      </c>
      <c r="D3513" s="19" t="s">
        <v>876</v>
      </c>
      <c r="E3513" s="19" t="s">
        <v>98</v>
      </c>
      <c r="F3513" s="19" t="s">
        <v>4033</v>
      </c>
      <c r="G3513" s="16" t="s">
        <v>12</v>
      </c>
      <c r="H3513" s="18"/>
      <c r="I3513" s="18"/>
      <c r="J3513" s="18"/>
      <c r="K3513" s="18"/>
      <c r="L3513" s="18"/>
      <c r="M3513" s="18"/>
      <c r="N3513" s="18"/>
      <c r="O3513" s="18"/>
      <c r="P3513" s="18"/>
      <c r="Q3513" s="18"/>
      <c r="R3513" s="18"/>
      <c r="S3513" s="18"/>
      <c r="T3513" s="18"/>
      <c r="U3513" s="18"/>
      <c r="V3513" s="18"/>
      <c r="W3513" s="18"/>
      <c r="X3513" s="18"/>
      <c r="Y3513" s="18"/>
      <c r="Z3513" s="18"/>
    </row>
    <row r="3514">
      <c r="A3514" s="14">
        <v>45141.0</v>
      </c>
      <c r="B3514" s="15" t="s">
        <v>10043</v>
      </c>
      <c r="C3514" s="19" t="s">
        <v>10044</v>
      </c>
      <c r="D3514" s="19" t="s">
        <v>5300</v>
      </c>
      <c r="E3514" s="19" t="s">
        <v>47</v>
      </c>
      <c r="F3514" s="19" t="s">
        <v>457</v>
      </c>
      <c r="G3514" s="16" t="s">
        <v>84</v>
      </c>
      <c r="H3514" s="18"/>
      <c r="I3514" s="18"/>
      <c r="J3514" s="18"/>
      <c r="K3514" s="18"/>
      <c r="L3514" s="18"/>
      <c r="M3514" s="18"/>
      <c r="N3514" s="18"/>
      <c r="O3514" s="18"/>
      <c r="P3514" s="18"/>
      <c r="Q3514" s="18"/>
      <c r="R3514" s="18"/>
      <c r="S3514" s="18"/>
      <c r="T3514" s="18"/>
      <c r="U3514" s="18"/>
      <c r="V3514" s="18"/>
      <c r="W3514" s="18"/>
      <c r="X3514" s="18"/>
      <c r="Y3514" s="18"/>
      <c r="Z3514" s="18"/>
    </row>
    <row r="3515">
      <c r="A3515" s="14">
        <v>45141.0</v>
      </c>
      <c r="B3515" s="15" t="s">
        <v>10043</v>
      </c>
      <c r="C3515" s="19" t="s">
        <v>10044</v>
      </c>
      <c r="D3515" s="19" t="s">
        <v>5300</v>
      </c>
      <c r="E3515" s="19" t="s">
        <v>135</v>
      </c>
      <c r="F3515" s="19" t="s">
        <v>11</v>
      </c>
      <c r="G3515" s="16" t="s">
        <v>12</v>
      </c>
      <c r="H3515" s="18"/>
      <c r="I3515" s="18"/>
      <c r="J3515" s="18"/>
      <c r="K3515" s="18"/>
      <c r="L3515" s="18"/>
      <c r="M3515" s="18"/>
      <c r="N3515" s="18"/>
      <c r="O3515" s="18"/>
      <c r="P3515" s="18"/>
      <c r="Q3515" s="18"/>
      <c r="R3515" s="18"/>
      <c r="S3515" s="18"/>
      <c r="T3515" s="18"/>
      <c r="U3515" s="18"/>
      <c r="V3515" s="18"/>
      <c r="W3515" s="18"/>
      <c r="X3515" s="18"/>
      <c r="Y3515" s="18"/>
      <c r="Z3515" s="18"/>
    </row>
    <row r="3516">
      <c r="A3516" s="14">
        <v>45141.0</v>
      </c>
      <c r="B3516" s="15" t="s">
        <v>10045</v>
      </c>
      <c r="C3516" s="19" t="s">
        <v>10046</v>
      </c>
      <c r="D3516" s="19" t="s">
        <v>5640</v>
      </c>
      <c r="E3516" s="19" t="s">
        <v>47</v>
      </c>
      <c r="F3516" s="19" t="s">
        <v>4614</v>
      </c>
      <c r="G3516" s="16" t="s">
        <v>12</v>
      </c>
      <c r="H3516" s="18"/>
      <c r="I3516" s="18"/>
      <c r="J3516" s="18"/>
      <c r="K3516" s="18"/>
      <c r="L3516" s="18"/>
      <c r="M3516" s="18"/>
      <c r="N3516" s="18"/>
      <c r="O3516" s="18"/>
      <c r="P3516" s="18"/>
      <c r="Q3516" s="18"/>
      <c r="R3516" s="18"/>
      <c r="S3516" s="18"/>
      <c r="T3516" s="18"/>
      <c r="U3516" s="18"/>
      <c r="V3516" s="18"/>
      <c r="W3516" s="18"/>
      <c r="X3516" s="18"/>
      <c r="Y3516" s="18"/>
      <c r="Z3516" s="18"/>
    </row>
    <row r="3517">
      <c r="A3517" s="14">
        <v>45141.0</v>
      </c>
      <c r="B3517" s="15" t="s">
        <v>10047</v>
      </c>
      <c r="C3517" s="19" t="s">
        <v>10048</v>
      </c>
      <c r="D3517" s="19" t="s">
        <v>1587</v>
      </c>
      <c r="E3517" s="19" t="s">
        <v>4159</v>
      </c>
      <c r="F3517" s="19" t="s">
        <v>10049</v>
      </c>
      <c r="G3517" s="16" t="s">
        <v>17</v>
      </c>
      <c r="H3517" s="18"/>
      <c r="I3517" s="18"/>
      <c r="J3517" s="18"/>
      <c r="K3517" s="18"/>
      <c r="L3517" s="18"/>
      <c r="M3517" s="18"/>
      <c r="N3517" s="18"/>
      <c r="O3517" s="18"/>
      <c r="P3517" s="18"/>
      <c r="Q3517" s="18"/>
      <c r="R3517" s="18"/>
      <c r="S3517" s="18"/>
      <c r="T3517" s="18"/>
      <c r="U3517" s="18"/>
      <c r="V3517" s="18"/>
      <c r="W3517" s="18"/>
      <c r="X3517" s="18"/>
      <c r="Y3517" s="18"/>
      <c r="Z3517" s="18"/>
    </row>
    <row r="3518">
      <c r="A3518" s="14">
        <v>45141.0</v>
      </c>
      <c r="B3518" s="15" t="s">
        <v>10047</v>
      </c>
      <c r="C3518" s="19" t="s">
        <v>10048</v>
      </c>
      <c r="D3518" s="19" t="s">
        <v>1587</v>
      </c>
      <c r="E3518" s="18" t="s">
        <v>10050</v>
      </c>
      <c r="F3518" s="18" t="s">
        <v>10051</v>
      </c>
      <c r="G3518" s="16" t="s">
        <v>12</v>
      </c>
      <c r="H3518" s="18"/>
      <c r="I3518" s="18"/>
      <c r="J3518" s="18"/>
      <c r="K3518" s="18"/>
      <c r="L3518" s="18"/>
      <c r="M3518" s="18"/>
      <c r="N3518" s="18"/>
      <c r="O3518" s="18"/>
      <c r="P3518" s="18"/>
      <c r="Q3518" s="18"/>
      <c r="R3518" s="18"/>
      <c r="S3518" s="18"/>
      <c r="T3518" s="18"/>
      <c r="U3518" s="18"/>
      <c r="V3518" s="18"/>
      <c r="W3518" s="18"/>
      <c r="X3518" s="18"/>
      <c r="Y3518" s="18"/>
      <c r="Z3518" s="18"/>
    </row>
    <row r="3519">
      <c r="A3519" s="14">
        <v>45141.0</v>
      </c>
      <c r="B3519" s="15" t="s">
        <v>10052</v>
      </c>
      <c r="C3519" s="19" t="s">
        <v>10053</v>
      </c>
      <c r="D3519" s="19" t="s">
        <v>5193</v>
      </c>
      <c r="E3519" s="19" t="s">
        <v>10054</v>
      </c>
      <c r="F3519" s="19" t="s">
        <v>63</v>
      </c>
      <c r="G3519" s="16" t="s">
        <v>12</v>
      </c>
      <c r="H3519" s="18"/>
      <c r="I3519" s="18"/>
      <c r="J3519" s="18"/>
      <c r="K3519" s="18"/>
      <c r="L3519" s="18"/>
      <c r="M3519" s="18"/>
      <c r="N3519" s="18"/>
      <c r="O3519" s="18"/>
      <c r="P3519" s="18"/>
      <c r="Q3519" s="18"/>
      <c r="R3519" s="18"/>
      <c r="S3519" s="18"/>
      <c r="T3519" s="18"/>
      <c r="U3519" s="18"/>
      <c r="V3519" s="18"/>
      <c r="W3519" s="18"/>
      <c r="X3519" s="18"/>
      <c r="Y3519" s="18"/>
      <c r="Z3519" s="18"/>
    </row>
    <row r="3520">
      <c r="A3520" s="14">
        <v>45141.0</v>
      </c>
      <c r="B3520" s="15" t="s">
        <v>10055</v>
      </c>
      <c r="C3520" s="19" t="s">
        <v>10056</v>
      </c>
      <c r="D3520" s="19" t="s">
        <v>4679</v>
      </c>
      <c r="E3520" s="19" t="s">
        <v>10057</v>
      </c>
      <c r="F3520" s="19" t="s">
        <v>524</v>
      </c>
      <c r="G3520" s="16" t="s">
        <v>12</v>
      </c>
      <c r="H3520" s="18"/>
      <c r="I3520" s="18"/>
      <c r="J3520" s="18"/>
      <c r="K3520" s="18"/>
      <c r="L3520" s="18"/>
      <c r="M3520" s="18"/>
      <c r="N3520" s="18"/>
      <c r="O3520" s="18"/>
      <c r="P3520" s="18"/>
      <c r="Q3520" s="18"/>
      <c r="R3520" s="18"/>
      <c r="S3520" s="18"/>
      <c r="T3520" s="18"/>
      <c r="U3520" s="18"/>
      <c r="V3520" s="18"/>
      <c r="W3520" s="18"/>
      <c r="X3520" s="18"/>
      <c r="Y3520" s="18"/>
      <c r="Z3520" s="18"/>
    </row>
    <row r="3521">
      <c r="A3521" s="14">
        <v>45141.0</v>
      </c>
      <c r="B3521" s="15" t="s">
        <v>10055</v>
      </c>
      <c r="C3521" s="19" t="s">
        <v>10056</v>
      </c>
      <c r="D3521" s="19" t="s">
        <v>4679</v>
      </c>
      <c r="E3521" s="19" t="s">
        <v>47</v>
      </c>
      <c r="F3521" s="19" t="s">
        <v>10058</v>
      </c>
      <c r="G3521" s="16" t="s">
        <v>12</v>
      </c>
      <c r="H3521" s="18"/>
      <c r="I3521" s="18"/>
      <c r="J3521" s="18"/>
      <c r="K3521" s="18"/>
      <c r="L3521" s="18"/>
      <c r="M3521" s="18"/>
      <c r="N3521" s="18"/>
      <c r="O3521" s="18"/>
      <c r="P3521" s="18"/>
      <c r="Q3521" s="18"/>
      <c r="R3521" s="18"/>
      <c r="S3521" s="18"/>
      <c r="T3521" s="18"/>
      <c r="U3521" s="18"/>
      <c r="V3521" s="18"/>
      <c r="W3521" s="18"/>
      <c r="X3521" s="18"/>
      <c r="Y3521" s="18"/>
      <c r="Z3521" s="18"/>
    </row>
    <row r="3522">
      <c r="A3522" s="14">
        <v>45141.0</v>
      </c>
      <c r="B3522" s="15" t="s">
        <v>10059</v>
      </c>
      <c r="C3522" s="19" t="s">
        <v>10060</v>
      </c>
      <c r="D3522" s="19" t="s">
        <v>6727</v>
      </c>
      <c r="E3522" s="19" t="s">
        <v>5529</v>
      </c>
      <c r="F3522" s="19" t="s">
        <v>3982</v>
      </c>
      <c r="G3522" s="16" t="s">
        <v>12</v>
      </c>
      <c r="H3522" s="18"/>
      <c r="I3522" s="18"/>
      <c r="J3522" s="18"/>
      <c r="K3522" s="18"/>
      <c r="L3522" s="18"/>
      <c r="M3522" s="18"/>
      <c r="N3522" s="18"/>
      <c r="O3522" s="18"/>
      <c r="P3522" s="18"/>
      <c r="Q3522" s="18"/>
      <c r="R3522" s="18"/>
      <c r="S3522" s="18"/>
      <c r="T3522" s="18"/>
      <c r="U3522" s="18"/>
      <c r="V3522" s="18"/>
      <c r="W3522" s="18"/>
      <c r="X3522" s="18"/>
      <c r="Y3522" s="18"/>
      <c r="Z3522" s="18"/>
    </row>
    <row r="3523">
      <c r="A3523" s="14">
        <v>45141.0</v>
      </c>
      <c r="B3523" s="15" t="s">
        <v>10061</v>
      </c>
      <c r="C3523" s="19" t="s">
        <v>10062</v>
      </c>
      <c r="D3523" s="19" t="s">
        <v>4095</v>
      </c>
      <c r="E3523" s="19" t="s">
        <v>5236</v>
      </c>
      <c r="F3523" s="19" t="s">
        <v>5334</v>
      </c>
      <c r="G3523" s="16" t="s">
        <v>12</v>
      </c>
      <c r="H3523" s="18"/>
      <c r="I3523" s="18"/>
      <c r="J3523" s="18"/>
      <c r="K3523" s="18"/>
      <c r="L3523" s="18"/>
      <c r="M3523" s="18"/>
      <c r="N3523" s="18"/>
      <c r="O3523" s="18"/>
      <c r="P3523" s="18"/>
      <c r="Q3523" s="18"/>
      <c r="R3523" s="18"/>
      <c r="S3523" s="18"/>
      <c r="T3523" s="18"/>
      <c r="U3523" s="18"/>
      <c r="V3523" s="18"/>
      <c r="W3523" s="18"/>
      <c r="X3523" s="18"/>
      <c r="Y3523" s="18"/>
      <c r="Z3523" s="18"/>
    </row>
    <row r="3524">
      <c r="A3524" s="14">
        <v>45141.0</v>
      </c>
      <c r="B3524" s="15" t="s">
        <v>10063</v>
      </c>
      <c r="C3524" s="19" t="s">
        <v>10064</v>
      </c>
      <c r="D3524" s="19" t="s">
        <v>6727</v>
      </c>
      <c r="E3524" s="19" t="s">
        <v>47</v>
      </c>
      <c r="F3524" s="19" t="s">
        <v>133</v>
      </c>
      <c r="G3524" s="16" t="s">
        <v>12</v>
      </c>
      <c r="H3524" s="18"/>
      <c r="I3524" s="18"/>
      <c r="J3524" s="18"/>
      <c r="K3524" s="18"/>
      <c r="L3524" s="18"/>
      <c r="M3524" s="18"/>
      <c r="N3524" s="18"/>
      <c r="O3524" s="18"/>
      <c r="P3524" s="18"/>
      <c r="Q3524" s="18"/>
      <c r="R3524" s="18"/>
      <c r="S3524" s="18"/>
      <c r="T3524" s="18"/>
      <c r="U3524" s="18"/>
      <c r="V3524" s="18"/>
      <c r="W3524" s="18"/>
      <c r="X3524" s="18"/>
      <c r="Y3524" s="18"/>
      <c r="Z3524" s="18"/>
    </row>
    <row r="3525">
      <c r="A3525" s="14">
        <v>45142.0</v>
      </c>
      <c r="B3525" s="15" t="s">
        <v>10065</v>
      </c>
      <c r="C3525" s="19" t="s">
        <v>10066</v>
      </c>
      <c r="D3525" s="19" t="s">
        <v>64</v>
      </c>
      <c r="E3525" s="19" t="s">
        <v>47</v>
      </c>
      <c r="F3525" s="19" t="s">
        <v>457</v>
      </c>
      <c r="G3525" s="16" t="s">
        <v>84</v>
      </c>
      <c r="H3525" s="18"/>
      <c r="I3525" s="18"/>
      <c r="J3525" s="18"/>
      <c r="K3525" s="18"/>
      <c r="L3525" s="18"/>
      <c r="M3525" s="18"/>
      <c r="N3525" s="18"/>
      <c r="O3525" s="18"/>
      <c r="P3525" s="18"/>
      <c r="Q3525" s="18"/>
      <c r="R3525" s="18"/>
      <c r="S3525" s="18"/>
      <c r="T3525" s="18"/>
      <c r="U3525" s="18"/>
      <c r="V3525" s="18"/>
      <c r="W3525" s="18"/>
      <c r="X3525" s="18"/>
      <c r="Y3525" s="18"/>
      <c r="Z3525" s="18"/>
    </row>
    <row r="3526">
      <c r="A3526" s="14">
        <v>45142.0</v>
      </c>
      <c r="B3526" s="15" t="s">
        <v>10065</v>
      </c>
      <c r="C3526" s="19" t="s">
        <v>10066</v>
      </c>
      <c r="D3526" s="19" t="s">
        <v>64</v>
      </c>
      <c r="E3526" s="19" t="s">
        <v>10067</v>
      </c>
      <c r="F3526" s="19" t="s">
        <v>2701</v>
      </c>
      <c r="G3526" s="16" t="s">
        <v>84</v>
      </c>
      <c r="H3526" s="18"/>
      <c r="I3526" s="18"/>
      <c r="J3526" s="18"/>
      <c r="K3526" s="18"/>
      <c r="L3526" s="18"/>
      <c r="M3526" s="18"/>
      <c r="N3526" s="18"/>
      <c r="O3526" s="18"/>
      <c r="P3526" s="18"/>
      <c r="Q3526" s="18"/>
      <c r="R3526" s="18"/>
      <c r="S3526" s="18"/>
      <c r="T3526" s="18"/>
      <c r="U3526" s="18"/>
      <c r="V3526" s="18"/>
      <c r="W3526" s="18"/>
      <c r="X3526" s="18"/>
      <c r="Y3526" s="18"/>
      <c r="Z3526" s="18"/>
    </row>
    <row r="3527">
      <c r="A3527" s="14">
        <v>45142.0</v>
      </c>
      <c r="B3527" s="15" t="s">
        <v>10068</v>
      </c>
      <c r="C3527" s="19" t="s">
        <v>10069</v>
      </c>
      <c r="D3527" s="19" t="s">
        <v>4046</v>
      </c>
      <c r="E3527" s="19" t="s">
        <v>44</v>
      </c>
      <c r="F3527" s="19" t="s">
        <v>61</v>
      </c>
      <c r="G3527" s="16" t="s">
        <v>12</v>
      </c>
      <c r="H3527" s="18"/>
      <c r="I3527" s="18"/>
      <c r="J3527" s="18"/>
      <c r="K3527" s="18"/>
      <c r="L3527" s="18"/>
      <c r="M3527" s="18"/>
      <c r="N3527" s="18"/>
      <c r="O3527" s="18"/>
      <c r="P3527" s="18"/>
      <c r="Q3527" s="18"/>
      <c r="R3527" s="18"/>
      <c r="S3527" s="18"/>
      <c r="T3527" s="18"/>
      <c r="U3527" s="18"/>
      <c r="V3527" s="18"/>
      <c r="W3527" s="18"/>
      <c r="X3527" s="18"/>
      <c r="Y3527" s="18"/>
      <c r="Z3527" s="18"/>
    </row>
    <row r="3528">
      <c r="A3528" s="14">
        <v>45142.0</v>
      </c>
      <c r="B3528" s="15" t="s">
        <v>10068</v>
      </c>
      <c r="C3528" s="19" t="s">
        <v>10069</v>
      </c>
      <c r="D3528" s="19" t="s">
        <v>4762</v>
      </c>
      <c r="E3528" s="19" t="s">
        <v>4762</v>
      </c>
      <c r="F3528" s="19" t="s">
        <v>34</v>
      </c>
      <c r="G3528" s="16" t="s">
        <v>84</v>
      </c>
      <c r="H3528" s="18"/>
      <c r="I3528" s="18"/>
      <c r="J3528" s="18"/>
      <c r="K3528" s="18"/>
      <c r="L3528" s="18"/>
      <c r="M3528" s="18"/>
      <c r="N3528" s="18"/>
      <c r="O3528" s="18"/>
      <c r="P3528" s="18"/>
      <c r="Q3528" s="18"/>
      <c r="R3528" s="18"/>
      <c r="S3528" s="18"/>
      <c r="T3528" s="18"/>
      <c r="U3528" s="18"/>
      <c r="V3528" s="18"/>
      <c r="W3528" s="18"/>
      <c r="X3528" s="18"/>
      <c r="Y3528" s="18"/>
      <c r="Z3528" s="18"/>
    </row>
    <row r="3529">
      <c r="A3529" s="14">
        <v>45142.0</v>
      </c>
      <c r="B3529" s="15" t="s">
        <v>10070</v>
      </c>
      <c r="C3529" s="19" t="s">
        <v>10071</v>
      </c>
      <c r="D3529" s="19" t="s">
        <v>4067</v>
      </c>
      <c r="E3529" s="19" t="s">
        <v>47</v>
      </c>
      <c r="F3529" s="19" t="s">
        <v>133</v>
      </c>
      <c r="G3529" s="16" t="s">
        <v>12</v>
      </c>
      <c r="H3529" s="18"/>
      <c r="I3529" s="18"/>
      <c r="J3529" s="18"/>
      <c r="K3529" s="18"/>
      <c r="L3529" s="18"/>
      <c r="M3529" s="18"/>
      <c r="N3529" s="18"/>
      <c r="O3529" s="18"/>
      <c r="P3529" s="18"/>
      <c r="Q3529" s="18"/>
      <c r="R3529" s="18"/>
      <c r="S3529" s="18"/>
      <c r="T3529" s="18"/>
      <c r="U3529" s="18"/>
      <c r="V3529" s="18"/>
      <c r="W3529" s="18"/>
      <c r="X3529" s="18"/>
      <c r="Y3529" s="18"/>
      <c r="Z3529" s="18"/>
    </row>
    <row r="3530">
      <c r="A3530" s="14">
        <v>45142.0</v>
      </c>
      <c r="B3530" s="15" t="s">
        <v>10070</v>
      </c>
      <c r="C3530" s="19" t="s">
        <v>10071</v>
      </c>
      <c r="D3530" s="19" t="s">
        <v>4067</v>
      </c>
      <c r="E3530" s="18"/>
      <c r="F3530" s="19" t="s">
        <v>378</v>
      </c>
      <c r="G3530" s="16" t="s">
        <v>12</v>
      </c>
      <c r="H3530" s="19" t="s">
        <v>47</v>
      </c>
      <c r="I3530" s="18"/>
      <c r="J3530" s="18"/>
      <c r="K3530" s="18"/>
      <c r="L3530" s="18"/>
      <c r="M3530" s="18"/>
      <c r="N3530" s="18"/>
      <c r="O3530" s="18"/>
      <c r="P3530" s="18"/>
      <c r="Q3530" s="18"/>
      <c r="R3530" s="18"/>
      <c r="S3530" s="18"/>
      <c r="T3530" s="18"/>
      <c r="U3530" s="18"/>
      <c r="V3530" s="18"/>
      <c r="W3530" s="18"/>
      <c r="X3530" s="18"/>
      <c r="Y3530" s="18"/>
      <c r="Z3530" s="18"/>
    </row>
    <row r="3531">
      <c r="A3531" s="14">
        <v>45142.0</v>
      </c>
      <c r="B3531" s="15" t="s">
        <v>10072</v>
      </c>
      <c r="C3531" s="19" t="s">
        <v>10073</v>
      </c>
      <c r="D3531" s="19" t="s">
        <v>1587</v>
      </c>
      <c r="E3531" s="19" t="s">
        <v>44</v>
      </c>
      <c r="F3531" s="19" t="s">
        <v>61</v>
      </c>
      <c r="G3531" s="16" t="s">
        <v>12</v>
      </c>
      <c r="H3531" s="18"/>
      <c r="I3531" s="18"/>
      <c r="J3531" s="18"/>
      <c r="K3531" s="18"/>
      <c r="L3531" s="18"/>
      <c r="M3531" s="18"/>
      <c r="N3531" s="18"/>
      <c r="O3531" s="18"/>
      <c r="P3531" s="18"/>
      <c r="Q3531" s="18"/>
      <c r="R3531" s="18"/>
      <c r="S3531" s="18"/>
      <c r="T3531" s="18"/>
      <c r="U3531" s="18"/>
      <c r="V3531" s="18"/>
      <c r="W3531" s="18"/>
      <c r="X3531" s="18"/>
      <c r="Y3531" s="18"/>
      <c r="Z3531" s="18"/>
    </row>
    <row r="3532">
      <c r="A3532" s="14">
        <v>45142.0</v>
      </c>
      <c r="B3532" s="15" t="s">
        <v>10072</v>
      </c>
      <c r="C3532" s="19" t="s">
        <v>10073</v>
      </c>
      <c r="D3532" s="19" t="s">
        <v>4046</v>
      </c>
      <c r="E3532" s="19" t="s">
        <v>44</v>
      </c>
      <c r="F3532" s="19" t="s">
        <v>61</v>
      </c>
      <c r="G3532" s="16" t="s">
        <v>12</v>
      </c>
      <c r="H3532" s="18"/>
      <c r="I3532" s="18"/>
      <c r="J3532" s="18"/>
      <c r="K3532" s="18"/>
      <c r="L3532" s="18"/>
      <c r="M3532" s="18"/>
      <c r="N3532" s="18"/>
      <c r="O3532" s="18"/>
      <c r="P3532" s="18"/>
      <c r="Q3532" s="18"/>
      <c r="R3532" s="18"/>
      <c r="S3532" s="18"/>
      <c r="T3532" s="18"/>
      <c r="U3532" s="18"/>
      <c r="V3532" s="18"/>
      <c r="W3532" s="18"/>
      <c r="X3532" s="18"/>
      <c r="Y3532" s="18"/>
      <c r="Z3532" s="18"/>
    </row>
    <row r="3533">
      <c r="A3533" s="14">
        <v>45142.0</v>
      </c>
      <c r="B3533" s="15" t="s">
        <v>10074</v>
      </c>
      <c r="C3533" s="19" t="s">
        <v>10075</v>
      </c>
      <c r="D3533" s="19" t="s">
        <v>6305</v>
      </c>
      <c r="E3533" s="18"/>
      <c r="F3533" s="19" t="s">
        <v>171</v>
      </c>
      <c r="G3533" s="16" t="s">
        <v>12</v>
      </c>
      <c r="H3533" s="19" t="s">
        <v>47</v>
      </c>
      <c r="I3533" s="18"/>
      <c r="J3533" s="18"/>
      <c r="K3533" s="18"/>
      <c r="L3533" s="18"/>
      <c r="M3533" s="18"/>
      <c r="N3533" s="18"/>
      <c r="O3533" s="18"/>
      <c r="P3533" s="18"/>
      <c r="Q3533" s="18"/>
      <c r="R3533" s="18"/>
      <c r="S3533" s="18"/>
      <c r="T3533" s="18"/>
      <c r="U3533" s="18"/>
      <c r="V3533" s="18"/>
      <c r="W3533" s="18"/>
      <c r="X3533" s="18"/>
      <c r="Y3533" s="18"/>
      <c r="Z3533" s="18"/>
    </row>
    <row r="3534">
      <c r="A3534" s="14">
        <v>45142.0</v>
      </c>
      <c r="B3534" s="15" t="s">
        <v>10074</v>
      </c>
      <c r="C3534" s="19" t="s">
        <v>10075</v>
      </c>
      <c r="D3534" s="19" t="s">
        <v>6305</v>
      </c>
      <c r="E3534" s="19" t="s">
        <v>47</v>
      </c>
      <c r="F3534" s="19" t="s">
        <v>1420</v>
      </c>
      <c r="G3534" s="16" t="s">
        <v>12</v>
      </c>
      <c r="H3534" s="18"/>
      <c r="I3534" s="18"/>
      <c r="J3534" s="18"/>
      <c r="K3534" s="18"/>
      <c r="L3534" s="18"/>
      <c r="M3534" s="18"/>
      <c r="N3534" s="18"/>
      <c r="O3534" s="18"/>
      <c r="P3534" s="18"/>
      <c r="Q3534" s="18"/>
      <c r="R3534" s="18"/>
      <c r="S3534" s="18"/>
      <c r="T3534" s="18"/>
      <c r="U3534" s="18"/>
      <c r="V3534" s="18"/>
      <c r="W3534" s="18"/>
      <c r="X3534" s="18"/>
      <c r="Y3534" s="18"/>
      <c r="Z3534" s="18"/>
    </row>
    <row r="3535">
      <c r="A3535" s="14">
        <v>45142.0</v>
      </c>
      <c r="B3535" s="15" t="s">
        <v>10076</v>
      </c>
      <c r="C3535" s="19" t="s">
        <v>10077</v>
      </c>
      <c r="D3535" s="19" t="s">
        <v>4174</v>
      </c>
      <c r="E3535" s="19" t="s">
        <v>135</v>
      </c>
      <c r="F3535" s="19" t="s">
        <v>4572</v>
      </c>
      <c r="G3535" s="16" t="s">
        <v>84</v>
      </c>
      <c r="H3535" s="18"/>
      <c r="I3535" s="18"/>
      <c r="J3535" s="18"/>
      <c r="K3535" s="18"/>
      <c r="L3535" s="18"/>
      <c r="M3535" s="18"/>
      <c r="N3535" s="18"/>
      <c r="O3535" s="18"/>
      <c r="P3535" s="18"/>
      <c r="Q3535" s="18"/>
      <c r="R3535" s="18"/>
      <c r="S3535" s="18"/>
      <c r="T3535" s="18"/>
      <c r="U3535" s="18"/>
      <c r="V3535" s="18"/>
      <c r="W3535" s="18"/>
      <c r="X3535" s="18"/>
      <c r="Y3535" s="18"/>
      <c r="Z3535" s="18"/>
    </row>
    <row r="3536">
      <c r="A3536" s="14">
        <v>45142.0</v>
      </c>
      <c r="B3536" s="15" t="s">
        <v>10078</v>
      </c>
      <c r="C3536" s="19" t="s">
        <v>10079</v>
      </c>
      <c r="D3536" s="19" t="s">
        <v>7427</v>
      </c>
      <c r="E3536" s="19" t="s">
        <v>426</v>
      </c>
      <c r="F3536" s="19" t="s">
        <v>4714</v>
      </c>
      <c r="G3536" s="16" t="s">
        <v>12</v>
      </c>
      <c r="H3536" s="18"/>
      <c r="I3536" s="18"/>
      <c r="J3536" s="18"/>
      <c r="K3536" s="18"/>
      <c r="L3536" s="18"/>
      <c r="M3536" s="18"/>
      <c r="N3536" s="18"/>
      <c r="O3536" s="18"/>
      <c r="P3536" s="18"/>
      <c r="Q3536" s="18"/>
      <c r="R3536" s="18"/>
      <c r="S3536" s="18"/>
      <c r="T3536" s="18"/>
      <c r="U3536" s="18"/>
      <c r="V3536" s="18"/>
      <c r="W3536" s="18"/>
      <c r="X3536" s="18"/>
      <c r="Y3536" s="18"/>
      <c r="Z3536" s="18"/>
    </row>
    <row r="3537">
      <c r="A3537" s="14">
        <v>45142.0</v>
      </c>
      <c r="B3537" s="15" t="s">
        <v>10080</v>
      </c>
      <c r="C3537" s="19" t="s">
        <v>10081</v>
      </c>
      <c r="D3537" s="19" t="s">
        <v>1587</v>
      </c>
      <c r="E3537" s="19" t="s">
        <v>10082</v>
      </c>
      <c r="F3537" s="19" t="s">
        <v>1185</v>
      </c>
      <c r="G3537" s="16" t="s">
        <v>12</v>
      </c>
      <c r="H3537" s="18"/>
      <c r="I3537" s="18"/>
      <c r="J3537" s="18"/>
      <c r="K3537" s="18"/>
      <c r="L3537" s="18"/>
      <c r="M3537" s="18"/>
      <c r="N3537" s="18"/>
      <c r="O3537" s="18"/>
      <c r="P3537" s="18"/>
      <c r="Q3537" s="18"/>
      <c r="R3537" s="18"/>
      <c r="S3537" s="18"/>
      <c r="T3537" s="18"/>
      <c r="U3537" s="18"/>
      <c r="V3537" s="18"/>
      <c r="W3537" s="18"/>
      <c r="X3537" s="18"/>
      <c r="Y3537" s="18"/>
      <c r="Z3537" s="18"/>
    </row>
    <row r="3538">
      <c r="A3538" s="14">
        <v>45143.0</v>
      </c>
      <c r="B3538" s="15" t="s">
        <v>10083</v>
      </c>
      <c r="C3538" s="19" t="s">
        <v>10084</v>
      </c>
      <c r="D3538" s="19" t="s">
        <v>4095</v>
      </c>
      <c r="E3538" s="19" t="s">
        <v>217</v>
      </c>
      <c r="F3538" s="19" t="s">
        <v>524</v>
      </c>
      <c r="G3538" s="16" t="s">
        <v>12</v>
      </c>
      <c r="H3538" s="18"/>
      <c r="I3538" s="18"/>
      <c r="J3538" s="18"/>
      <c r="K3538" s="18"/>
      <c r="L3538" s="18"/>
      <c r="M3538" s="18"/>
      <c r="N3538" s="18"/>
      <c r="O3538" s="18"/>
      <c r="P3538" s="18"/>
      <c r="Q3538" s="18"/>
      <c r="R3538" s="18"/>
      <c r="S3538" s="18"/>
      <c r="T3538" s="18"/>
      <c r="U3538" s="18"/>
      <c r="V3538" s="18"/>
      <c r="W3538" s="18"/>
      <c r="X3538" s="18"/>
      <c r="Y3538" s="18"/>
      <c r="Z3538" s="18"/>
    </row>
    <row r="3539">
      <c r="A3539" s="14">
        <v>45143.0</v>
      </c>
      <c r="B3539" s="15" t="s">
        <v>10083</v>
      </c>
      <c r="C3539" s="19" t="s">
        <v>10084</v>
      </c>
      <c r="D3539" s="19" t="s">
        <v>4095</v>
      </c>
      <c r="E3539" s="19" t="s">
        <v>47</v>
      </c>
      <c r="F3539" s="19" t="s">
        <v>133</v>
      </c>
      <c r="G3539" s="16" t="s">
        <v>12</v>
      </c>
      <c r="H3539" s="18"/>
      <c r="I3539" s="18"/>
      <c r="J3539" s="18"/>
      <c r="K3539" s="18"/>
      <c r="L3539" s="18"/>
      <c r="M3539" s="18"/>
      <c r="N3539" s="18"/>
      <c r="O3539" s="18"/>
      <c r="P3539" s="18"/>
      <c r="Q3539" s="18"/>
      <c r="R3539" s="18"/>
      <c r="S3539" s="18"/>
      <c r="T3539" s="18"/>
      <c r="U3539" s="18"/>
      <c r="V3539" s="18"/>
      <c r="W3539" s="18"/>
      <c r="X3539" s="18"/>
      <c r="Y3539" s="18"/>
      <c r="Z3539" s="18"/>
    </row>
    <row r="3540">
      <c r="A3540" s="14">
        <v>45145.0</v>
      </c>
      <c r="B3540" s="15" t="s">
        <v>10085</v>
      </c>
      <c r="C3540" s="19" t="s">
        <v>10086</v>
      </c>
      <c r="D3540" s="19" t="s">
        <v>168</v>
      </c>
      <c r="E3540" s="19" t="s">
        <v>47</v>
      </c>
      <c r="F3540" s="19" t="s">
        <v>3982</v>
      </c>
      <c r="G3540" s="16" t="s">
        <v>12</v>
      </c>
      <c r="H3540" s="18"/>
      <c r="I3540" s="18"/>
      <c r="J3540" s="18"/>
      <c r="K3540" s="18"/>
      <c r="L3540" s="18"/>
      <c r="M3540" s="18"/>
      <c r="N3540" s="18"/>
      <c r="O3540" s="18"/>
      <c r="P3540" s="18"/>
      <c r="Q3540" s="18"/>
      <c r="R3540" s="18"/>
      <c r="S3540" s="18"/>
      <c r="T3540" s="18"/>
      <c r="U3540" s="18"/>
      <c r="V3540" s="18"/>
      <c r="W3540" s="18"/>
      <c r="X3540" s="18"/>
      <c r="Y3540" s="18"/>
      <c r="Z3540" s="18"/>
    </row>
    <row r="3541">
      <c r="A3541" s="14">
        <v>45145.0</v>
      </c>
      <c r="B3541" s="15" t="s">
        <v>10085</v>
      </c>
      <c r="C3541" s="19" t="s">
        <v>10086</v>
      </c>
      <c r="D3541" s="19" t="s">
        <v>168</v>
      </c>
      <c r="E3541" s="19" t="s">
        <v>46</v>
      </c>
      <c r="F3541" s="19" t="s">
        <v>133</v>
      </c>
      <c r="G3541" s="16" t="s">
        <v>12</v>
      </c>
      <c r="H3541" s="18"/>
      <c r="I3541" s="18"/>
      <c r="J3541" s="18"/>
      <c r="K3541" s="18"/>
      <c r="L3541" s="18"/>
      <c r="M3541" s="18"/>
      <c r="N3541" s="18"/>
      <c r="O3541" s="18"/>
      <c r="P3541" s="18"/>
      <c r="Q3541" s="18"/>
      <c r="R3541" s="18"/>
      <c r="S3541" s="18"/>
      <c r="T3541" s="18"/>
      <c r="U3541" s="18"/>
      <c r="V3541" s="18"/>
      <c r="W3541" s="18"/>
      <c r="X3541" s="18"/>
      <c r="Y3541" s="18"/>
      <c r="Z3541" s="18"/>
    </row>
    <row r="3542">
      <c r="A3542" s="14">
        <v>45145.0</v>
      </c>
      <c r="B3542" s="15" t="s">
        <v>10087</v>
      </c>
      <c r="C3542" s="19" t="s">
        <v>10088</v>
      </c>
      <c r="D3542" s="19" t="s">
        <v>8583</v>
      </c>
      <c r="E3542" s="19" t="s">
        <v>47</v>
      </c>
      <c r="F3542" s="19" t="s">
        <v>133</v>
      </c>
      <c r="G3542" s="16" t="s">
        <v>12</v>
      </c>
      <c r="H3542" s="18"/>
      <c r="I3542" s="18"/>
      <c r="J3542" s="18"/>
      <c r="K3542" s="18"/>
      <c r="L3542" s="18"/>
      <c r="M3542" s="18"/>
      <c r="N3542" s="18"/>
      <c r="O3542" s="18"/>
      <c r="P3542" s="18"/>
      <c r="Q3542" s="18"/>
      <c r="R3542" s="18"/>
      <c r="S3542" s="18"/>
      <c r="T3542" s="18"/>
      <c r="U3542" s="18"/>
      <c r="V3542" s="18"/>
      <c r="W3542" s="18"/>
      <c r="X3542" s="18"/>
      <c r="Y3542" s="18"/>
      <c r="Z3542" s="18"/>
    </row>
    <row r="3543">
      <c r="A3543" s="14">
        <v>45145.0</v>
      </c>
      <c r="B3543" s="15" t="s">
        <v>10087</v>
      </c>
      <c r="C3543" s="19" t="s">
        <v>10088</v>
      </c>
      <c r="D3543" s="19" t="s">
        <v>8583</v>
      </c>
      <c r="E3543" s="19" t="s">
        <v>46</v>
      </c>
      <c r="F3543" s="19" t="s">
        <v>3982</v>
      </c>
      <c r="G3543" s="16" t="s">
        <v>12</v>
      </c>
      <c r="H3543" s="18"/>
      <c r="I3543" s="18"/>
      <c r="J3543" s="18"/>
      <c r="K3543" s="18"/>
      <c r="L3543" s="18"/>
      <c r="M3543" s="18"/>
      <c r="N3543" s="18"/>
      <c r="O3543" s="18"/>
      <c r="P3543" s="18"/>
      <c r="Q3543" s="18"/>
      <c r="R3543" s="18"/>
      <c r="S3543" s="18"/>
      <c r="T3543" s="18"/>
      <c r="U3543" s="18"/>
      <c r="V3543" s="18"/>
      <c r="W3543" s="18"/>
      <c r="X3543" s="18"/>
      <c r="Y3543" s="18"/>
      <c r="Z3543" s="18"/>
    </row>
    <row r="3544">
      <c r="A3544" s="14">
        <v>45145.0</v>
      </c>
      <c r="B3544" s="15" t="s">
        <v>10089</v>
      </c>
      <c r="C3544" s="19" t="s">
        <v>10090</v>
      </c>
      <c r="D3544" s="19" t="s">
        <v>10091</v>
      </c>
      <c r="E3544" s="19" t="s">
        <v>47</v>
      </c>
      <c r="F3544" s="19" t="s">
        <v>457</v>
      </c>
      <c r="G3544" s="16" t="s">
        <v>84</v>
      </c>
      <c r="H3544" s="18"/>
      <c r="I3544" s="18"/>
      <c r="J3544" s="18"/>
      <c r="K3544" s="18"/>
      <c r="L3544" s="18"/>
      <c r="M3544" s="18"/>
      <c r="N3544" s="18"/>
      <c r="O3544" s="18"/>
      <c r="P3544" s="18"/>
      <c r="Q3544" s="18"/>
      <c r="R3544" s="18"/>
      <c r="S3544" s="18"/>
      <c r="T3544" s="18"/>
      <c r="U3544" s="18"/>
      <c r="V3544" s="18"/>
      <c r="W3544" s="18"/>
      <c r="X3544" s="18"/>
      <c r="Y3544" s="18"/>
      <c r="Z3544" s="18"/>
    </row>
    <row r="3545">
      <c r="A3545" s="14">
        <v>45145.0</v>
      </c>
      <c r="B3545" s="15" t="s">
        <v>10092</v>
      </c>
      <c r="C3545" s="19" t="s">
        <v>10093</v>
      </c>
      <c r="D3545" s="19" t="s">
        <v>10094</v>
      </c>
      <c r="E3545" s="19" t="s">
        <v>47</v>
      </c>
      <c r="F3545" s="19" t="s">
        <v>386</v>
      </c>
      <c r="G3545" s="16" t="s">
        <v>84</v>
      </c>
      <c r="H3545" s="18"/>
      <c r="I3545" s="18"/>
      <c r="J3545" s="18"/>
      <c r="K3545" s="18"/>
      <c r="L3545" s="18"/>
      <c r="M3545" s="18"/>
      <c r="N3545" s="18"/>
      <c r="O3545" s="18"/>
      <c r="P3545" s="18"/>
      <c r="Q3545" s="18"/>
      <c r="R3545" s="18"/>
      <c r="S3545" s="18"/>
      <c r="T3545" s="18"/>
      <c r="U3545" s="18"/>
      <c r="V3545" s="18"/>
      <c r="W3545" s="18"/>
      <c r="X3545" s="18"/>
      <c r="Y3545" s="18"/>
      <c r="Z3545" s="18"/>
    </row>
    <row r="3546">
      <c r="A3546" s="14">
        <v>45145.0</v>
      </c>
      <c r="B3546" s="15" t="s">
        <v>10095</v>
      </c>
      <c r="C3546" s="19" t="s">
        <v>10096</v>
      </c>
      <c r="D3546" s="19" t="s">
        <v>1055</v>
      </c>
      <c r="E3546" s="19" t="s">
        <v>44</v>
      </c>
      <c r="F3546" s="19" t="s">
        <v>61</v>
      </c>
      <c r="G3546" s="16" t="s">
        <v>12</v>
      </c>
      <c r="H3546" s="18"/>
      <c r="I3546" s="18"/>
      <c r="J3546" s="18"/>
      <c r="K3546" s="18"/>
      <c r="L3546" s="18"/>
      <c r="M3546" s="18"/>
      <c r="N3546" s="18"/>
      <c r="O3546" s="18"/>
      <c r="P3546" s="18"/>
      <c r="Q3546" s="18"/>
      <c r="R3546" s="18"/>
      <c r="S3546" s="18"/>
      <c r="T3546" s="18"/>
      <c r="U3546" s="18"/>
      <c r="V3546" s="18"/>
      <c r="W3546" s="18"/>
      <c r="X3546" s="18"/>
      <c r="Y3546" s="18"/>
      <c r="Z3546" s="18"/>
    </row>
    <row r="3547">
      <c r="A3547" s="14">
        <v>45145.0</v>
      </c>
      <c r="B3547" s="15" t="s">
        <v>10095</v>
      </c>
      <c r="C3547" s="19" t="s">
        <v>10096</v>
      </c>
      <c r="D3547" s="19" t="s">
        <v>4762</v>
      </c>
      <c r="E3547" s="19" t="s">
        <v>44</v>
      </c>
      <c r="F3547" s="19" t="s">
        <v>61</v>
      </c>
      <c r="G3547" s="16" t="s">
        <v>12</v>
      </c>
      <c r="H3547" s="18"/>
      <c r="I3547" s="18"/>
      <c r="J3547" s="18"/>
      <c r="K3547" s="18"/>
      <c r="L3547" s="18"/>
      <c r="M3547" s="18"/>
      <c r="N3547" s="18"/>
      <c r="O3547" s="18"/>
      <c r="P3547" s="18"/>
      <c r="Q3547" s="18"/>
      <c r="R3547" s="18"/>
      <c r="S3547" s="18"/>
      <c r="T3547" s="18"/>
      <c r="U3547" s="18"/>
      <c r="V3547" s="18"/>
      <c r="W3547" s="18"/>
      <c r="X3547" s="18"/>
      <c r="Y3547" s="18"/>
      <c r="Z3547" s="18"/>
    </row>
    <row r="3548">
      <c r="A3548" s="14">
        <v>45145.0</v>
      </c>
      <c r="B3548" s="15" t="s">
        <v>10095</v>
      </c>
      <c r="C3548" s="19" t="s">
        <v>10096</v>
      </c>
      <c r="D3548" s="19" t="s">
        <v>1054</v>
      </c>
      <c r="E3548" s="19" t="s">
        <v>44</v>
      </c>
      <c r="F3548" s="19" t="s">
        <v>61</v>
      </c>
      <c r="G3548" s="16" t="s">
        <v>12</v>
      </c>
      <c r="H3548" s="18"/>
      <c r="I3548" s="18"/>
      <c r="J3548" s="18"/>
      <c r="K3548" s="18"/>
      <c r="L3548" s="18"/>
      <c r="M3548" s="18"/>
      <c r="N3548" s="18"/>
      <c r="O3548" s="18"/>
      <c r="P3548" s="18"/>
      <c r="Q3548" s="18"/>
      <c r="R3548" s="18"/>
      <c r="S3548" s="18"/>
      <c r="T3548" s="18"/>
      <c r="U3548" s="18"/>
      <c r="V3548" s="18"/>
      <c r="W3548" s="18"/>
      <c r="X3548" s="18"/>
      <c r="Y3548" s="18"/>
      <c r="Z3548" s="18"/>
    </row>
    <row r="3549">
      <c r="A3549" s="14">
        <v>45145.0</v>
      </c>
      <c r="B3549" s="15" t="s">
        <v>10097</v>
      </c>
      <c r="C3549" s="31" t="s">
        <v>10098</v>
      </c>
      <c r="D3549" s="19" t="s">
        <v>6060</v>
      </c>
      <c r="E3549" s="19" t="s">
        <v>6890</v>
      </c>
      <c r="F3549" s="19" t="s">
        <v>4714</v>
      </c>
      <c r="G3549" s="16" t="s">
        <v>12</v>
      </c>
      <c r="H3549" s="18"/>
      <c r="I3549" s="18"/>
      <c r="J3549" s="18"/>
      <c r="K3549" s="18"/>
      <c r="L3549" s="18"/>
      <c r="M3549" s="18"/>
      <c r="N3549" s="18"/>
      <c r="O3549" s="18"/>
      <c r="P3549" s="18"/>
      <c r="Q3549" s="18"/>
      <c r="R3549" s="18"/>
      <c r="S3549" s="18"/>
      <c r="T3549" s="18"/>
      <c r="U3549" s="18"/>
      <c r="V3549" s="18"/>
      <c r="W3549" s="18"/>
      <c r="X3549" s="18"/>
      <c r="Y3549" s="18"/>
      <c r="Z3549" s="18"/>
    </row>
    <row r="3550">
      <c r="A3550" s="14">
        <v>45145.0</v>
      </c>
      <c r="B3550" s="15" t="s">
        <v>10099</v>
      </c>
      <c r="C3550" s="19" t="s">
        <v>10100</v>
      </c>
      <c r="D3550" s="19" t="s">
        <v>1546</v>
      </c>
      <c r="E3550" s="19" t="s">
        <v>47</v>
      </c>
      <c r="F3550" s="19" t="s">
        <v>10101</v>
      </c>
      <c r="G3550" s="16" t="s">
        <v>12</v>
      </c>
      <c r="H3550" s="18"/>
      <c r="I3550" s="18"/>
      <c r="J3550" s="18"/>
      <c r="K3550" s="18"/>
      <c r="L3550" s="18"/>
      <c r="M3550" s="18"/>
      <c r="N3550" s="18"/>
      <c r="O3550" s="18"/>
      <c r="P3550" s="18"/>
      <c r="Q3550" s="18"/>
      <c r="R3550" s="18"/>
      <c r="S3550" s="18"/>
      <c r="T3550" s="18"/>
      <c r="U3550" s="18"/>
      <c r="V3550" s="18"/>
      <c r="W3550" s="18"/>
      <c r="X3550" s="18"/>
      <c r="Y3550" s="18"/>
      <c r="Z3550" s="18"/>
    </row>
    <row r="3551">
      <c r="A3551" s="14">
        <v>45145.0</v>
      </c>
      <c r="B3551" s="15" t="s">
        <v>10102</v>
      </c>
      <c r="C3551" s="19" t="s">
        <v>10103</v>
      </c>
      <c r="D3551" s="19" t="s">
        <v>4190</v>
      </c>
      <c r="E3551" s="19" t="s">
        <v>47</v>
      </c>
      <c r="F3551" s="19" t="s">
        <v>457</v>
      </c>
      <c r="G3551" s="16" t="s">
        <v>84</v>
      </c>
      <c r="H3551" s="18"/>
      <c r="I3551" s="18"/>
      <c r="J3551" s="18"/>
      <c r="K3551" s="18"/>
      <c r="L3551" s="18"/>
      <c r="M3551" s="18"/>
      <c r="N3551" s="18"/>
      <c r="O3551" s="18"/>
      <c r="P3551" s="18"/>
      <c r="Q3551" s="18"/>
      <c r="R3551" s="18"/>
      <c r="S3551" s="18"/>
      <c r="T3551" s="18"/>
      <c r="U3551" s="18"/>
      <c r="V3551" s="18"/>
      <c r="W3551" s="18"/>
      <c r="X3551" s="18"/>
      <c r="Y3551" s="18"/>
      <c r="Z3551" s="18"/>
    </row>
    <row r="3552">
      <c r="A3552" s="14">
        <v>45145.0</v>
      </c>
      <c r="B3552" s="15" t="s">
        <v>10104</v>
      </c>
      <c r="C3552" s="19" t="s">
        <v>10105</v>
      </c>
      <c r="D3552" s="19" t="s">
        <v>896</v>
      </c>
      <c r="E3552" s="19" t="s">
        <v>44</v>
      </c>
      <c r="F3552" s="19" t="s">
        <v>851</v>
      </c>
      <c r="G3552" s="16" t="s">
        <v>84</v>
      </c>
      <c r="H3552" s="18"/>
      <c r="I3552" s="18"/>
      <c r="J3552" s="18"/>
      <c r="K3552" s="18"/>
      <c r="L3552" s="18"/>
      <c r="M3552" s="18"/>
      <c r="N3552" s="18"/>
      <c r="O3552" s="18"/>
      <c r="P3552" s="18"/>
      <c r="Q3552" s="18"/>
      <c r="R3552" s="18"/>
      <c r="S3552" s="18"/>
      <c r="T3552" s="18"/>
      <c r="U3552" s="18"/>
      <c r="V3552" s="18"/>
      <c r="W3552" s="18"/>
      <c r="X3552" s="18"/>
      <c r="Y3552" s="18"/>
      <c r="Z3552" s="18"/>
    </row>
    <row r="3553">
      <c r="A3553" s="14">
        <v>45145.0</v>
      </c>
      <c r="B3553" s="15" t="s">
        <v>10104</v>
      </c>
      <c r="C3553" s="19" t="s">
        <v>10105</v>
      </c>
      <c r="D3553" s="19" t="s">
        <v>257</v>
      </c>
      <c r="E3553" s="19" t="s">
        <v>44</v>
      </c>
      <c r="F3553" s="19" t="s">
        <v>851</v>
      </c>
      <c r="G3553" s="16" t="s">
        <v>84</v>
      </c>
      <c r="H3553" s="18"/>
      <c r="I3553" s="18"/>
      <c r="J3553" s="18"/>
      <c r="K3553" s="18"/>
      <c r="L3553" s="18"/>
      <c r="M3553" s="18"/>
      <c r="N3553" s="18"/>
      <c r="O3553" s="18"/>
      <c r="P3553" s="18"/>
      <c r="Q3553" s="18"/>
      <c r="R3553" s="18"/>
      <c r="S3553" s="18"/>
      <c r="T3553" s="18"/>
      <c r="U3553" s="18"/>
      <c r="V3553" s="18"/>
      <c r="W3553" s="18"/>
      <c r="X3553" s="18"/>
      <c r="Y3553" s="18"/>
      <c r="Z3553" s="18"/>
    </row>
    <row r="3554">
      <c r="A3554" s="14">
        <v>45145.0</v>
      </c>
      <c r="B3554" s="15" t="s">
        <v>10104</v>
      </c>
      <c r="C3554" s="19" t="s">
        <v>10105</v>
      </c>
      <c r="D3554" s="19" t="s">
        <v>4137</v>
      </c>
      <c r="E3554" s="19" t="s">
        <v>44</v>
      </c>
      <c r="F3554" s="19" t="s">
        <v>851</v>
      </c>
      <c r="G3554" s="16" t="s">
        <v>84</v>
      </c>
      <c r="H3554" s="18"/>
      <c r="I3554" s="18"/>
      <c r="J3554" s="18"/>
      <c r="K3554" s="18"/>
      <c r="L3554" s="18"/>
      <c r="M3554" s="18"/>
      <c r="N3554" s="18"/>
      <c r="O3554" s="18"/>
      <c r="P3554" s="18"/>
      <c r="Q3554" s="18"/>
      <c r="R3554" s="18"/>
      <c r="S3554" s="18"/>
      <c r="T3554" s="18"/>
      <c r="U3554" s="18"/>
      <c r="V3554" s="18"/>
      <c r="W3554" s="18"/>
      <c r="X3554" s="18"/>
      <c r="Y3554" s="18"/>
      <c r="Z3554" s="18"/>
    </row>
    <row r="3555">
      <c r="A3555" s="14">
        <v>45145.0</v>
      </c>
      <c r="B3555" s="15" t="s">
        <v>10106</v>
      </c>
      <c r="C3555" s="19" t="s">
        <v>10107</v>
      </c>
      <c r="D3555" s="19" t="s">
        <v>1055</v>
      </c>
      <c r="E3555" s="19" t="s">
        <v>47</v>
      </c>
      <c r="F3555" s="19" t="s">
        <v>4335</v>
      </c>
      <c r="G3555" s="16" t="s">
        <v>12</v>
      </c>
      <c r="H3555" s="18"/>
      <c r="I3555" s="18"/>
      <c r="J3555" s="18"/>
      <c r="K3555" s="18"/>
      <c r="L3555" s="18"/>
      <c r="M3555" s="18"/>
      <c r="N3555" s="18"/>
      <c r="O3555" s="18"/>
      <c r="P3555" s="18"/>
      <c r="Q3555" s="18"/>
      <c r="R3555" s="18"/>
      <c r="S3555" s="18"/>
      <c r="T3555" s="18"/>
      <c r="U3555" s="18"/>
      <c r="V3555" s="18"/>
      <c r="W3555" s="18"/>
      <c r="X3555" s="18"/>
      <c r="Y3555" s="18"/>
      <c r="Z3555" s="18"/>
    </row>
    <row r="3556">
      <c r="A3556" s="14">
        <v>45145.0</v>
      </c>
      <c r="B3556" s="15" t="s">
        <v>10106</v>
      </c>
      <c r="C3556" s="19" t="s">
        <v>10107</v>
      </c>
      <c r="D3556" s="19" t="s">
        <v>1055</v>
      </c>
      <c r="E3556" s="19" t="s">
        <v>5337</v>
      </c>
      <c r="F3556" s="19" t="s">
        <v>4412</v>
      </c>
      <c r="G3556" s="16" t="s">
        <v>12</v>
      </c>
      <c r="H3556" s="18"/>
      <c r="I3556" s="18"/>
      <c r="J3556" s="18"/>
      <c r="K3556" s="18"/>
      <c r="L3556" s="18"/>
      <c r="M3556" s="18"/>
      <c r="N3556" s="18"/>
      <c r="O3556" s="18"/>
      <c r="P3556" s="18"/>
      <c r="Q3556" s="18"/>
      <c r="R3556" s="18"/>
      <c r="S3556" s="18"/>
      <c r="T3556" s="18"/>
      <c r="U3556" s="18"/>
      <c r="V3556" s="18"/>
      <c r="W3556" s="18"/>
      <c r="X3556" s="18"/>
      <c r="Y3556" s="18"/>
      <c r="Z3556" s="18"/>
    </row>
    <row r="3557">
      <c r="A3557" s="14">
        <v>45145.0</v>
      </c>
      <c r="B3557" s="15" t="s">
        <v>10108</v>
      </c>
      <c r="C3557" s="19" t="s">
        <v>10109</v>
      </c>
      <c r="D3557" s="19" t="s">
        <v>7427</v>
      </c>
      <c r="E3557" s="19" t="s">
        <v>98</v>
      </c>
      <c r="F3557" s="19" t="s">
        <v>83</v>
      </c>
      <c r="G3557" s="16" t="s">
        <v>84</v>
      </c>
      <c r="H3557" s="18"/>
      <c r="I3557" s="18"/>
      <c r="J3557" s="18"/>
      <c r="K3557" s="18"/>
      <c r="L3557" s="18"/>
      <c r="M3557" s="18"/>
      <c r="N3557" s="18"/>
      <c r="O3557" s="18"/>
      <c r="P3557" s="18"/>
      <c r="Q3557" s="18"/>
      <c r="R3557" s="18"/>
      <c r="S3557" s="18"/>
      <c r="T3557" s="18"/>
      <c r="U3557" s="18"/>
      <c r="V3557" s="18"/>
      <c r="W3557" s="18"/>
      <c r="X3557" s="18"/>
      <c r="Y3557" s="18"/>
      <c r="Z3557" s="18"/>
    </row>
    <row r="3558">
      <c r="A3558" s="14">
        <v>45145.0</v>
      </c>
      <c r="B3558" s="15" t="s">
        <v>10110</v>
      </c>
      <c r="C3558" s="19" t="s">
        <v>10111</v>
      </c>
      <c r="D3558" s="19" t="s">
        <v>10112</v>
      </c>
      <c r="E3558" s="19" t="s">
        <v>47</v>
      </c>
      <c r="F3558" s="19" t="s">
        <v>10113</v>
      </c>
      <c r="G3558" s="16" t="s">
        <v>12</v>
      </c>
      <c r="H3558" s="18"/>
      <c r="I3558" s="18"/>
      <c r="J3558" s="18"/>
      <c r="K3558" s="18"/>
      <c r="L3558" s="18"/>
      <c r="M3558" s="18"/>
      <c r="N3558" s="18"/>
      <c r="O3558" s="18"/>
      <c r="P3558" s="18"/>
      <c r="Q3558" s="18"/>
      <c r="R3558" s="18"/>
      <c r="S3558" s="18"/>
      <c r="T3558" s="18"/>
      <c r="U3558" s="18"/>
      <c r="V3558" s="18"/>
      <c r="W3558" s="18"/>
      <c r="X3558" s="18"/>
      <c r="Y3558" s="18"/>
      <c r="Z3558" s="18"/>
    </row>
    <row r="3559">
      <c r="A3559" s="14">
        <v>45145.0</v>
      </c>
      <c r="B3559" s="15" t="s">
        <v>10114</v>
      </c>
      <c r="C3559" s="19" t="s">
        <v>10115</v>
      </c>
      <c r="D3559" s="19" t="s">
        <v>4563</v>
      </c>
      <c r="E3559" s="19" t="s">
        <v>10116</v>
      </c>
      <c r="F3559" s="19" t="s">
        <v>4219</v>
      </c>
      <c r="G3559" s="16" t="s">
        <v>12</v>
      </c>
      <c r="H3559" s="18"/>
      <c r="I3559" s="18"/>
      <c r="J3559" s="18"/>
      <c r="K3559" s="18"/>
      <c r="L3559" s="18"/>
      <c r="M3559" s="18"/>
      <c r="N3559" s="18"/>
      <c r="O3559" s="18"/>
      <c r="P3559" s="18"/>
      <c r="Q3559" s="18"/>
      <c r="R3559" s="18"/>
      <c r="S3559" s="18"/>
      <c r="T3559" s="18"/>
      <c r="U3559" s="18"/>
      <c r="V3559" s="18"/>
      <c r="W3559" s="18"/>
      <c r="X3559" s="18"/>
      <c r="Y3559" s="18"/>
      <c r="Z3559" s="18"/>
    </row>
    <row r="3560">
      <c r="A3560" s="14">
        <v>45145.0</v>
      </c>
      <c r="B3560" s="15" t="s">
        <v>10117</v>
      </c>
      <c r="C3560" s="19" t="s">
        <v>10118</v>
      </c>
      <c r="D3560" s="19" t="s">
        <v>6305</v>
      </c>
      <c r="E3560" s="19" t="s">
        <v>47</v>
      </c>
      <c r="F3560" s="19" t="s">
        <v>171</v>
      </c>
      <c r="G3560" s="16" t="s">
        <v>12</v>
      </c>
      <c r="H3560" s="18"/>
      <c r="I3560" s="18"/>
      <c r="J3560" s="18"/>
      <c r="K3560" s="18"/>
      <c r="L3560" s="18"/>
      <c r="M3560" s="18"/>
      <c r="N3560" s="18"/>
      <c r="O3560" s="18"/>
      <c r="P3560" s="18"/>
      <c r="Q3560" s="18"/>
      <c r="R3560" s="18"/>
      <c r="S3560" s="18"/>
      <c r="T3560" s="18"/>
      <c r="U3560" s="18"/>
      <c r="V3560" s="18"/>
      <c r="W3560" s="18"/>
      <c r="X3560" s="18"/>
      <c r="Y3560" s="18"/>
      <c r="Z3560" s="18"/>
    </row>
    <row r="3561">
      <c r="A3561" s="14">
        <v>45145.0</v>
      </c>
      <c r="B3561" s="15" t="s">
        <v>10119</v>
      </c>
      <c r="C3561" s="19" t="s">
        <v>10120</v>
      </c>
      <c r="D3561" s="19" t="s">
        <v>6422</v>
      </c>
      <c r="E3561" s="19" t="s">
        <v>519</v>
      </c>
      <c r="F3561" s="19" t="s">
        <v>1539</v>
      </c>
      <c r="G3561" s="16" t="s">
        <v>12</v>
      </c>
      <c r="H3561" s="18"/>
      <c r="I3561" s="18"/>
      <c r="J3561" s="18"/>
      <c r="K3561" s="18"/>
      <c r="L3561" s="18"/>
      <c r="M3561" s="18"/>
      <c r="N3561" s="18"/>
      <c r="O3561" s="18"/>
      <c r="P3561" s="18"/>
      <c r="Q3561" s="18"/>
      <c r="R3561" s="18"/>
      <c r="S3561" s="18"/>
      <c r="T3561" s="18"/>
      <c r="U3561" s="18"/>
      <c r="V3561" s="18"/>
      <c r="W3561" s="18"/>
      <c r="X3561" s="18"/>
      <c r="Y3561" s="18"/>
      <c r="Z3561" s="18"/>
    </row>
    <row r="3562">
      <c r="A3562" s="14">
        <v>45146.0</v>
      </c>
      <c r="B3562" s="15" t="s">
        <v>10121</v>
      </c>
      <c r="C3562" s="19" t="s">
        <v>10122</v>
      </c>
      <c r="D3562" s="19" t="s">
        <v>4289</v>
      </c>
      <c r="E3562" s="19" t="s">
        <v>47</v>
      </c>
      <c r="F3562" s="19" t="s">
        <v>457</v>
      </c>
      <c r="G3562" s="16" t="s">
        <v>84</v>
      </c>
      <c r="H3562" s="18"/>
      <c r="I3562" s="18"/>
      <c r="J3562" s="18"/>
      <c r="K3562" s="18"/>
      <c r="L3562" s="18"/>
      <c r="M3562" s="18"/>
      <c r="N3562" s="18"/>
      <c r="O3562" s="18"/>
      <c r="P3562" s="18"/>
      <c r="Q3562" s="18"/>
      <c r="R3562" s="18"/>
      <c r="S3562" s="18"/>
      <c r="T3562" s="18"/>
      <c r="U3562" s="18"/>
      <c r="V3562" s="18"/>
      <c r="W3562" s="18"/>
      <c r="X3562" s="18"/>
      <c r="Y3562" s="18"/>
      <c r="Z3562" s="18"/>
    </row>
    <row r="3563">
      <c r="A3563" s="14">
        <v>45146.0</v>
      </c>
      <c r="B3563" s="15" t="s">
        <v>10121</v>
      </c>
      <c r="C3563" s="19" t="s">
        <v>10122</v>
      </c>
      <c r="D3563" s="19" t="s">
        <v>4289</v>
      </c>
      <c r="E3563" s="19" t="s">
        <v>46</v>
      </c>
      <c r="F3563" s="19" t="s">
        <v>457</v>
      </c>
      <c r="G3563" s="16" t="s">
        <v>84</v>
      </c>
      <c r="H3563" s="18"/>
      <c r="I3563" s="18"/>
      <c r="J3563" s="18"/>
      <c r="K3563" s="18"/>
      <c r="L3563" s="18"/>
      <c r="M3563" s="18"/>
      <c r="N3563" s="18"/>
      <c r="O3563" s="18"/>
      <c r="P3563" s="18"/>
      <c r="Q3563" s="18"/>
      <c r="R3563" s="18"/>
      <c r="S3563" s="18"/>
      <c r="T3563" s="18"/>
      <c r="U3563" s="18"/>
      <c r="V3563" s="18"/>
      <c r="W3563" s="18"/>
      <c r="X3563" s="18"/>
      <c r="Y3563" s="18"/>
      <c r="Z3563" s="18"/>
    </row>
    <row r="3564">
      <c r="A3564" s="14">
        <v>45146.0</v>
      </c>
      <c r="B3564" s="15" t="s">
        <v>10123</v>
      </c>
      <c r="C3564" s="19" t="s">
        <v>10124</v>
      </c>
      <c r="D3564" s="19" t="s">
        <v>1806</v>
      </c>
      <c r="E3564" s="19" t="s">
        <v>47</v>
      </c>
      <c r="F3564" s="19" t="s">
        <v>457</v>
      </c>
      <c r="G3564" s="16" t="s">
        <v>84</v>
      </c>
      <c r="H3564" s="18"/>
      <c r="I3564" s="18"/>
      <c r="J3564" s="18"/>
      <c r="K3564" s="18"/>
      <c r="L3564" s="18"/>
      <c r="M3564" s="18"/>
      <c r="N3564" s="18"/>
      <c r="O3564" s="18"/>
      <c r="P3564" s="18"/>
      <c r="Q3564" s="18"/>
      <c r="R3564" s="18"/>
      <c r="S3564" s="18"/>
      <c r="T3564" s="18"/>
      <c r="U3564" s="18"/>
      <c r="V3564" s="18"/>
      <c r="W3564" s="18"/>
      <c r="X3564" s="18"/>
      <c r="Y3564" s="18"/>
      <c r="Z3564" s="18"/>
    </row>
    <row r="3565">
      <c r="A3565" s="14">
        <v>45146.0</v>
      </c>
      <c r="B3565" s="15" t="s">
        <v>10123</v>
      </c>
      <c r="C3565" s="19" t="s">
        <v>10124</v>
      </c>
      <c r="D3565" s="19" t="s">
        <v>1806</v>
      </c>
      <c r="E3565" s="19" t="s">
        <v>426</v>
      </c>
      <c r="F3565" s="19" t="s">
        <v>457</v>
      </c>
      <c r="G3565" s="16" t="s">
        <v>84</v>
      </c>
      <c r="H3565" s="18"/>
      <c r="I3565" s="18"/>
      <c r="J3565" s="18"/>
      <c r="K3565" s="18"/>
      <c r="L3565" s="18"/>
      <c r="M3565" s="18"/>
      <c r="N3565" s="18"/>
      <c r="O3565" s="18"/>
      <c r="P3565" s="18"/>
      <c r="Q3565" s="18"/>
      <c r="R3565" s="18"/>
      <c r="S3565" s="18"/>
      <c r="T3565" s="18"/>
      <c r="U3565" s="18"/>
      <c r="V3565" s="18"/>
      <c r="W3565" s="18"/>
      <c r="X3565" s="18"/>
      <c r="Y3565" s="18"/>
      <c r="Z3565" s="18"/>
    </row>
    <row r="3566">
      <c r="A3566" s="14">
        <v>45146.0</v>
      </c>
      <c r="B3566" s="15" t="s">
        <v>10125</v>
      </c>
      <c r="C3566" s="19" t="s">
        <v>10126</v>
      </c>
      <c r="D3566" s="19" t="s">
        <v>4038</v>
      </c>
      <c r="E3566" s="19" t="s">
        <v>426</v>
      </c>
      <c r="F3566" s="19" t="s">
        <v>428</v>
      </c>
      <c r="G3566" s="16" t="s">
        <v>84</v>
      </c>
      <c r="H3566" s="18"/>
      <c r="I3566" s="18"/>
      <c r="J3566" s="18"/>
      <c r="K3566" s="18"/>
      <c r="L3566" s="18"/>
      <c r="M3566" s="18"/>
      <c r="N3566" s="18"/>
      <c r="O3566" s="18"/>
      <c r="P3566" s="18"/>
      <c r="Q3566" s="18"/>
      <c r="R3566" s="18"/>
      <c r="S3566" s="18"/>
      <c r="T3566" s="18"/>
      <c r="U3566" s="18"/>
      <c r="V3566" s="18"/>
      <c r="W3566" s="18"/>
      <c r="X3566" s="18"/>
      <c r="Y3566" s="18"/>
      <c r="Z3566" s="18"/>
    </row>
    <row r="3567">
      <c r="A3567" s="14">
        <v>45146.0</v>
      </c>
      <c r="B3567" s="15" t="s">
        <v>10127</v>
      </c>
      <c r="C3567" s="19" t="s">
        <v>10128</v>
      </c>
      <c r="D3567" s="19" t="s">
        <v>4223</v>
      </c>
      <c r="E3567" s="19" t="s">
        <v>99</v>
      </c>
      <c r="F3567" s="19" t="s">
        <v>6033</v>
      </c>
      <c r="G3567" s="16" t="s">
        <v>84</v>
      </c>
      <c r="H3567" s="18"/>
      <c r="I3567" s="18"/>
      <c r="J3567" s="18"/>
      <c r="K3567" s="18"/>
      <c r="L3567" s="18"/>
      <c r="M3567" s="18"/>
      <c r="N3567" s="18"/>
      <c r="O3567" s="18"/>
      <c r="P3567" s="18"/>
      <c r="Q3567" s="18"/>
      <c r="R3567" s="18"/>
      <c r="S3567" s="18"/>
      <c r="T3567" s="18"/>
      <c r="U3567" s="18"/>
      <c r="V3567" s="18"/>
      <c r="W3567" s="18"/>
      <c r="X3567" s="18"/>
      <c r="Y3567" s="18"/>
      <c r="Z3567" s="18"/>
    </row>
    <row r="3568">
      <c r="A3568" s="14">
        <v>45146.0</v>
      </c>
      <c r="B3568" s="15" t="s">
        <v>10127</v>
      </c>
      <c r="C3568" s="19" t="s">
        <v>10128</v>
      </c>
      <c r="D3568" s="19" t="s">
        <v>4223</v>
      </c>
      <c r="E3568" s="19" t="s">
        <v>8324</v>
      </c>
      <c r="F3568" s="19" t="s">
        <v>83</v>
      </c>
      <c r="G3568" s="16" t="s">
        <v>84</v>
      </c>
      <c r="H3568" s="18"/>
      <c r="I3568" s="18"/>
      <c r="J3568" s="18"/>
      <c r="K3568" s="18"/>
      <c r="L3568" s="18"/>
      <c r="M3568" s="18"/>
      <c r="N3568" s="18"/>
      <c r="O3568" s="18"/>
      <c r="P3568" s="18"/>
      <c r="Q3568" s="18"/>
      <c r="R3568" s="18"/>
      <c r="S3568" s="18"/>
      <c r="T3568" s="18"/>
      <c r="U3568" s="18"/>
      <c r="V3568" s="18"/>
      <c r="W3568" s="18"/>
      <c r="X3568" s="18"/>
      <c r="Y3568" s="18"/>
      <c r="Z3568" s="18"/>
    </row>
    <row r="3569">
      <c r="A3569" s="14">
        <v>45146.0</v>
      </c>
      <c r="B3569" s="15" t="s">
        <v>10129</v>
      </c>
      <c r="C3569" s="19" t="s">
        <v>10130</v>
      </c>
      <c r="D3569" s="19" t="s">
        <v>4243</v>
      </c>
      <c r="E3569" s="19" t="s">
        <v>47</v>
      </c>
      <c r="F3569" s="19" t="s">
        <v>133</v>
      </c>
      <c r="G3569" s="16" t="s">
        <v>12</v>
      </c>
      <c r="H3569" s="18"/>
      <c r="I3569" s="18"/>
      <c r="J3569" s="18"/>
      <c r="K3569" s="18"/>
      <c r="L3569" s="18"/>
      <c r="M3569" s="18"/>
      <c r="N3569" s="18"/>
      <c r="O3569" s="18"/>
      <c r="P3569" s="18"/>
      <c r="Q3569" s="18"/>
      <c r="R3569" s="18"/>
      <c r="S3569" s="18"/>
      <c r="T3569" s="18"/>
      <c r="U3569" s="18"/>
      <c r="V3569" s="18"/>
      <c r="W3569" s="18"/>
      <c r="X3569" s="18"/>
      <c r="Y3569" s="18"/>
      <c r="Z3569" s="18"/>
    </row>
    <row r="3570">
      <c r="A3570" s="14">
        <v>45146.0</v>
      </c>
      <c r="B3570" s="15" t="s">
        <v>10131</v>
      </c>
      <c r="C3570" s="19" t="s">
        <v>10132</v>
      </c>
      <c r="D3570" s="19" t="s">
        <v>1508</v>
      </c>
      <c r="E3570" s="19" t="s">
        <v>47</v>
      </c>
      <c r="F3570" s="19" t="s">
        <v>457</v>
      </c>
      <c r="G3570" s="16" t="s">
        <v>84</v>
      </c>
      <c r="H3570" s="18"/>
      <c r="I3570" s="18"/>
      <c r="J3570" s="18"/>
      <c r="K3570" s="18"/>
      <c r="L3570" s="18"/>
      <c r="M3570" s="18"/>
      <c r="N3570" s="18"/>
      <c r="O3570" s="18"/>
      <c r="P3570" s="18"/>
      <c r="Q3570" s="18"/>
      <c r="R3570" s="18"/>
      <c r="S3570" s="18"/>
      <c r="T3570" s="18"/>
      <c r="U3570" s="18"/>
      <c r="V3570" s="18"/>
      <c r="W3570" s="18"/>
      <c r="X3570" s="18"/>
      <c r="Y3570" s="18"/>
      <c r="Z3570" s="18"/>
    </row>
    <row r="3571">
      <c r="A3571" s="14">
        <v>45146.0</v>
      </c>
      <c r="B3571" s="15" t="s">
        <v>10133</v>
      </c>
      <c r="C3571" s="19" t="s">
        <v>10134</v>
      </c>
      <c r="D3571" s="19" t="s">
        <v>896</v>
      </c>
      <c r="E3571" s="19" t="s">
        <v>44</v>
      </c>
      <c r="F3571" s="19" t="s">
        <v>83</v>
      </c>
      <c r="G3571" s="16" t="s">
        <v>84</v>
      </c>
      <c r="H3571" s="18"/>
      <c r="I3571" s="18"/>
      <c r="J3571" s="18"/>
      <c r="K3571" s="18"/>
      <c r="L3571" s="18"/>
      <c r="M3571" s="18"/>
      <c r="N3571" s="18"/>
      <c r="O3571" s="18"/>
      <c r="P3571" s="18"/>
      <c r="Q3571" s="18"/>
      <c r="R3571" s="18"/>
      <c r="S3571" s="18"/>
      <c r="T3571" s="18"/>
      <c r="U3571" s="18"/>
      <c r="V3571" s="18"/>
      <c r="W3571" s="18"/>
      <c r="X3571" s="18"/>
      <c r="Y3571" s="18"/>
      <c r="Z3571" s="18"/>
    </row>
    <row r="3572">
      <c r="A3572" s="14">
        <v>45146.0</v>
      </c>
      <c r="B3572" s="15" t="s">
        <v>10133</v>
      </c>
      <c r="C3572" s="19" t="s">
        <v>10134</v>
      </c>
      <c r="D3572" s="19" t="s">
        <v>168</v>
      </c>
      <c r="E3572" s="19" t="s">
        <v>44</v>
      </c>
      <c r="F3572" s="19" t="s">
        <v>83</v>
      </c>
      <c r="G3572" s="16" t="s">
        <v>84</v>
      </c>
      <c r="H3572" s="18"/>
      <c r="I3572" s="18"/>
      <c r="J3572" s="18"/>
      <c r="K3572" s="18"/>
      <c r="L3572" s="18"/>
      <c r="M3572" s="18"/>
      <c r="N3572" s="18"/>
      <c r="O3572" s="18"/>
      <c r="P3572" s="18"/>
      <c r="Q3572" s="18"/>
      <c r="R3572" s="18"/>
      <c r="S3572" s="18"/>
      <c r="T3572" s="18"/>
      <c r="U3572" s="18"/>
      <c r="V3572" s="18"/>
      <c r="W3572" s="18"/>
      <c r="X3572" s="18"/>
      <c r="Y3572" s="18"/>
      <c r="Z3572" s="18"/>
    </row>
    <row r="3573">
      <c r="A3573" s="14">
        <v>45146.0</v>
      </c>
      <c r="B3573" s="15" t="s">
        <v>10133</v>
      </c>
      <c r="C3573" s="19" t="s">
        <v>10134</v>
      </c>
      <c r="D3573" s="19" t="s">
        <v>1055</v>
      </c>
      <c r="E3573" s="19" t="s">
        <v>44</v>
      </c>
      <c r="F3573" s="19" t="s">
        <v>83</v>
      </c>
      <c r="G3573" s="16" t="s">
        <v>84</v>
      </c>
      <c r="H3573" s="18"/>
      <c r="I3573" s="18"/>
      <c r="J3573" s="18"/>
      <c r="K3573" s="18"/>
      <c r="L3573" s="18"/>
      <c r="M3573" s="18"/>
      <c r="N3573" s="18"/>
      <c r="O3573" s="18"/>
      <c r="P3573" s="18"/>
      <c r="Q3573" s="18"/>
      <c r="R3573" s="18"/>
      <c r="S3573" s="18"/>
      <c r="T3573" s="18"/>
      <c r="U3573" s="18"/>
      <c r="V3573" s="18"/>
      <c r="W3573" s="18"/>
      <c r="X3573" s="18"/>
      <c r="Y3573" s="18"/>
      <c r="Z3573" s="18"/>
    </row>
    <row r="3574">
      <c r="A3574" s="14">
        <v>45146.0</v>
      </c>
      <c r="B3574" s="15" t="s">
        <v>10135</v>
      </c>
      <c r="C3574" s="19" t="s">
        <v>10136</v>
      </c>
      <c r="D3574" s="19" t="s">
        <v>5223</v>
      </c>
      <c r="E3574" s="19" t="s">
        <v>4032</v>
      </c>
      <c r="F3574" s="19" t="s">
        <v>1185</v>
      </c>
      <c r="G3574" s="16" t="s">
        <v>12</v>
      </c>
      <c r="H3574" s="18"/>
      <c r="I3574" s="18"/>
      <c r="J3574" s="18"/>
      <c r="K3574" s="18"/>
      <c r="L3574" s="18"/>
      <c r="M3574" s="18"/>
      <c r="N3574" s="18"/>
      <c r="O3574" s="18"/>
      <c r="P3574" s="18"/>
      <c r="Q3574" s="18"/>
      <c r="R3574" s="18"/>
      <c r="S3574" s="18"/>
      <c r="T3574" s="18"/>
      <c r="U3574" s="18"/>
      <c r="V3574" s="18"/>
      <c r="W3574" s="18"/>
      <c r="X3574" s="18"/>
      <c r="Y3574" s="18"/>
      <c r="Z3574" s="18"/>
    </row>
    <row r="3575">
      <c r="A3575" s="14">
        <v>45146.0</v>
      </c>
      <c r="B3575" s="15" t="s">
        <v>10137</v>
      </c>
      <c r="C3575" s="19" t="s">
        <v>10138</v>
      </c>
      <c r="D3575" s="19" t="s">
        <v>4602</v>
      </c>
      <c r="E3575" s="19" t="s">
        <v>98</v>
      </c>
      <c r="F3575" s="19" t="s">
        <v>4349</v>
      </c>
      <c r="G3575" s="16" t="s">
        <v>12</v>
      </c>
      <c r="H3575" s="18"/>
      <c r="I3575" s="18"/>
      <c r="J3575" s="18"/>
      <c r="K3575" s="18"/>
      <c r="L3575" s="18"/>
      <c r="M3575" s="18"/>
      <c r="N3575" s="18"/>
      <c r="O3575" s="18"/>
      <c r="P3575" s="18"/>
      <c r="Q3575" s="18"/>
      <c r="R3575" s="18"/>
      <c r="S3575" s="18"/>
      <c r="T3575" s="18"/>
      <c r="U3575" s="18"/>
      <c r="V3575" s="18"/>
      <c r="W3575" s="18"/>
      <c r="X3575" s="18"/>
      <c r="Y3575" s="18"/>
      <c r="Z3575" s="18"/>
    </row>
    <row r="3576">
      <c r="A3576" s="14">
        <v>45146.0</v>
      </c>
      <c r="B3576" s="15" t="s">
        <v>10137</v>
      </c>
      <c r="C3576" s="19" t="s">
        <v>10138</v>
      </c>
      <c r="D3576" s="19" t="s">
        <v>4602</v>
      </c>
      <c r="E3576" s="19" t="s">
        <v>47</v>
      </c>
      <c r="F3576" s="19" t="s">
        <v>133</v>
      </c>
      <c r="G3576" s="16" t="s">
        <v>12</v>
      </c>
      <c r="H3576" s="18"/>
      <c r="I3576" s="18"/>
      <c r="J3576" s="18"/>
      <c r="K3576" s="18"/>
      <c r="L3576" s="18"/>
      <c r="M3576" s="18"/>
      <c r="N3576" s="18"/>
      <c r="O3576" s="18"/>
      <c r="P3576" s="18"/>
      <c r="Q3576" s="18"/>
      <c r="R3576" s="18"/>
      <c r="S3576" s="18"/>
      <c r="T3576" s="18"/>
      <c r="U3576" s="18"/>
      <c r="V3576" s="18"/>
      <c r="W3576" s="18"/>
      <c r="X3576" s="18"/>
      <c r="Y3576" s="18"/>
      <c r="Z3576" s="18"/>
    </row>
    <row r="3577">
      <c r="A3577" s="14">
        <v>45146.0</v>
      </c>
      <c r="B3577" s="15" t="s">
        <v>10139</v>
      </c>
      <c r="C3577" s="19" t="s">
        <v>10140</v>
      </c>
      <c r="D3577" s="19" t="s">
        <v>5711</v>
      </c>
      <c r="E3577" s="19" t="s">
        <v>47</v>
      </c>
      <c r="F3577" s="19" t="s">
        <v>457</v>
      </c>
      <c r="G3577" s="16" t="s">
        <v>84</v>
      </c>
      <c r="H3577" s="18"/>
      <c r="I3577" s="18"/>
      <c r="J3577" s="18"/>
      <c r="K3577" s="18"/>
      <c r="L3577" s="18"/>
      <c r="M3577" s="18"/>
      <c r="N3577" s="18"/>
      <c r="O3577" s="18"/>
      <c r="P3577" s="18"/>
      <c r="Q3577" s="18"/>
      <c r="R3577" s="18"/>
      <c r="S3577" s="18"/>
      <c r="T3577" s="18"/>
      <c r="U3577" s="18"/>
      <c r="V3577" s="18"/>
      <c r="W3577" s="18"/>
      <c r="X3577" s="18"/>
      <c r="Y3577" s="18"/>
      <c r="Z3577" s="18"/>
    </row>
    <row r="3578">
      <c r="A3578" s="14">
        <v>45146.0</v>
      </c>
      <c r="B3578" s="15" t="s">
        <v>10141</v>
      </c>
      <c r="C3578" s="19" t="s">
        <v>10142</v>
      </c>
      <c r="D3578" s="19" t="s">
        <v>4541</v>
      </c>
      <c r="E3578" s="19" t="s">
        <v>47</v>
      </c>
      <c r="F3578" s="19" t="s">
        <v>578</v>
      </c>
      <c r="G3578" s="16" t="s">
        <v>84</v>
      </c>
      <c r="H3578" s="18"/>
      <c r="I3578" s="18"/>
      <c r="J3578" s="18"/>
      <c r="K3578" s="18"/>
      <c r="L3578" s="18"/>
      <c r="M3578" s="18"/>
      <c r="N3578" s="18"/>
      <c r="O3578" s="18"/>
      <c r="P3578" s="18"/>
      <c r="Q3578" s="18"/>
      <c r="R3578" s="18"/>
      <c r="S3578" s="18"/>
      <c r="T3578" s="18"/>
      <c r="U3578" s="18"/>
      <c r="V3578" s="18"/>
      <c r="W3578" s="18"/>
      <c r="X3578" s="18"/>
      <c r="Y3578" s="18"/>
      <c r="Z3578" s="18"/>
    </row>
    <row r="3579">
      <c r="A3579" s="14">
        <v>45146.0</v>
      </c>
      <c r="B3579" s="15" t="s">
        <v>10143</v>
      </c>
      <c r="C3579" s="19" t="s">
        <v>10144</v>
      </c>
      <c r="D3579" s="19" t="s">
        <v>4108</v>
      </c>
      <c r="E3579" s="19" t="s">
        <v>47</v>
      </c>
      <c r="F3579" s="19" t="s">
        <v>133</v>
      </c>
      <c r="G3579" s="16" t="s">
        <v>12</v>
      </c>
      <c r="H3579" s="18"/>
      <c r="I3579" s="18"/>
      <c r="J3579" s="18"/>
      <c r="K3579" s="18"/>
      <c r="L3579" s="18"/>
      <c r="M3579" s="18"/>
      <c r="N3579" s="18"/>
      <c r="O3579" s="18"/>
      <c r="P3579" s="18"/>
      <c r="Q3579" s="18"/>
      <c r="R3579" s="18"/>
      <c r="S3579" s="18"/>
      <c r="T3579" s="18"/>
      <c r="U3579" s="18"/>
      <c r="V3579" s="18"/>
      <c r="W3579" s="18"/>
      <c r="X3579" s="18"/>
      <c r="Y3579" s="18"/>
      <c r="Z3579" s="18"/>
    </row>
    <row r="3580">
      <c r="A3580" s="14">
        <v>45146.0</v>
      </c>
      <c r="B3580" s="15" t="s">
        <v>10145</v>
      </c>
      <c r="C3580" s="19" t="s">
        <v>10146</v>
      </c>
      <c r="D3580" s="19" t="s">
        <v>10147</v>
      </c>
      <c r="E3580" s="19" t="s">
        <v>47</v>
      </c>
      <c r="F3580" s="19" t="s">
        <v>63</v>
      </c>
      <c r="G3580" s="16" t="s">
        <v>12</v>
      </c>
      <c r="H3580" s="18"/>
      <c r="I3580" s="18"/>
      <c r="J3580" s="18"/>
      <c r="K3580" s="18"/>
      <c r="L3580" s="18"/>
      <c r="M3580" s="18"/>
      <c r="N3580" s="18"/>
      <c r="O3580" s="18"/>
      <c r="P3580" s="18"/>
      <c r="Q3580" s="18"/>
      <c r="R3580" s="18"/>
      <c r="S3580" s="18"/>
      <c r="T3580" s="18"/>
      <c r="U3580" s="18"/>
      <c r="V3580" s="18"/>
      <c r="W3580" s="18"/>
      <c r="X3580" s="18"/>
      <c r="Y3580" s="18"/>
      <c r="Z3580" s="18"/>
    </row>
    <row r="3581">
      <c r="A3581" s="14">
        <v>45146.0</v>
      </c>
      <c r="B3581" s="15" t="s">
        <v>10148</v>
      </c>
      <c r="C3581" s="19" t="s">
        <v>10149</v>
      </c>
      <c r="D3581" s="19" t="s">
        <v>896</v>
      </c>
      <c r="E3581" s="19" t="s">
        <v>44</v>
      </c>
      <c r="F3581" s="19" t="s">
        <v>851</v>
      </c>
      <c r="G3581" s="16" t="s">
        <v>84</v>
      </c>
      <c r="H3581" s="18"/>
      <c r="I3581" s="18"/>
      <c r="J3581" s="18"/>
      <c r="K3581" s="18"/>
      <c r="L3581" s="18"/>
      <c r="M3581" s="18"/>
      <c r="N3581" s="18"/>
      <c r="O3581" s="18"/>
      <c r="P3581" s="18"/>
      <c r="Q3581" s="18"/>
      <c r="R3581" s="18"/>
      <c r="S3581" s="18"/>
      <c r="T3581" s="18"/>
      <c r="U3581" s="18"/>
      <c r="V3581" s="18"/>
      <c r="W3581" s="18"/>
      <c r="X3581" s="18"/>
      <c r="Y3581" s="18"/>
      <c r="Z3581" s="18"/>
    </row>
    <row r="3582">
      <c r="A3582" s="14">
        <v>45146.0</v>
      </c>
      <c r="B3582" s="15" t="s">
        <v>10148</v>
      </c>
      <c r="C3582" s="19" t="s">
        <v>10149</v>
      </c>
      <c r="D3582" s="19" t="s">
        <v>1587</v>
      </c>
      <c r="E3582" s="19" t="s">
        <v>44</v>
      </c>
      <c r="F3582" s="19" t="s">
        <v>851</v>
      </c>
      <c r="G3582" s="16" t="s">
        <v>84</v>
      </c>
      <c r="H3582" s="18"/>
      <c r="I3582" s="18"/>
      <c r="J3582" s="18"/>
      <c r="K3582" s="18"/>
      <c r="L3582" s="18"/>
      <c r="M3582" s="18"/>
      <c r="N3582" s="18"/>
      <c r="O3582" s="18"/>
      <c r="P3582" s="18"/>
      <c r="Q3582" s="18"/>
      <c r="R3582" s="18"/>
      <c r="S3582" s="18"/>
      <c r="T3582" s="18"/>
      <c r="U3582" s="18"/>
      <c r="V3582" s="18"/>
      <c r="W3582" s="18"/>
      <c r="X3582" s="18"/>
      <c r="Y3582" s="18"/>
      <c r="Z3582" s="18"/>
    </row>
    <row r="3583">
      <c r="A3583" s="14">
        <v>45146.0</v>
      </c>
      <c r="B3583" s="15" t="s">
        <v>10150</v>
      </c>
      <c r="C3583" s="19" t="s">
        <v>10151</v>
      </c>
      <c r="D3583" s="19" t="s">
        <v>168</v>
      </c>
      <c r="E3583" s="19" t="s">
        <v>47</v>
      </c>
      <c r="F3583" s="19" t="s">
        <v>133</v>
      </c>
      <c r="G3583" s="16" t="s">
        <v>12</v>
      </c>
      <c r="H3583" s="18"/>
      <c r="I3583" s="18"/>
      <c r="J3583" s="18"/>
      <c r="K3583" s="18"/>
      <c r="L3583" s="18"/>
      <c r="M3583" s="18"/>
      <c r="N3583" s="18"/>
      <c r="O3583" s="18"/>
      <c r="P3583" s="18"/>
      <c r="Q3583" s="18"/>
      <c r="R3583" s="18"/>
      <c r="S3583" s="18"/>
      <c r="T3583" s="18"/>
      <c r="U3583" s="18"/>
      <c r="V3583" s="18"/>
      <c r="W3583" s="18"/>
      <c r="X3583" s="18"/>
      <c r="Y3583" s="18"/>
      <c r="Z3583" s="18"/>
    </row>
    <row r="3584">
      <c r="A3584" s="14">
        <v>45146.0</v>
      </c>
      <c r="B3584" s="15" t="s">
        <v>10152</v>
      </c>
      <c r="C3584" s="19" t="s">
        <v>10153</v>
      </c>
      <c r="D3584" s="19" t="s">
        <v>4190</v>
      </c>
      <c r="E3584" s="19" t="s">
        <v>47</v>
      </c>
      <c r="F3584" s="19" t="s">
        <v>4576</v>
      </c>
      <c r="G3584" s="16" t="s">
        <v>12</v>
      </c>
      <c r="H3584" s="18"/>
      <c r="I3584" s="18"/>
      <c r="J3584" s="18"/>
      <c r="K3584" s="18"/>
      <c r="L3584" s="18"/>
      <c r="M3584" s="18"/>
      <c r="N3584" s="18"/>
      <c r="O3584" s="18"/>
      <c r="P3584" s="18"/>
      <c r="Q3584" s="18"/>
      <c r="R3584" s="18"/>
      <c r="S3584" s="18"/>
      <c r="T3584" s="18"/>
      <c r="U3584" s="18"/>
      <c r="V3584" s="18"/>
      <c r="W3584" s="18"/>
      <c r="X3584" s="18"/>
      <c r="Y3584" s="18"/>
      <c r="Z3584" s="18"/>
    </row>
    <row r="3585">
      <c r="A3585" s="14">
        <v>45146.0</v>
      </c>
      <c r="B3585" s="15" t="s">
        <v>10154</v>
      </c>
      <c r="C3585" s="19" t="s">
        <v>10155</v>
      </c>
      <c r="D3585" s="19" t="s">
        <v>4137</v>
      </c>
      <c r="E3585" s="19" t="s">
        <v>4683</v>
      </c>
      <c r="F3585" s="19" t="s">
        <v>10156</v>
      </c>
      <c r="G3585" s="16" t="s">
        <v>84</v>
      </c>
      <c r="H3585" s="18"/>
      <c r="I3585" s="18"/>
      <c r="J3585" s="18"/>
      <c r="K3585" s="18"/>
      <c r="L3585" s="18"/>
      <c r="M3585" s="18"/>
      <c r="N3585" s="18"/>
      <c r="O3585" s="18"/>
      <c r="P3585" s="18"/>
      <c r="Q3585" s="18"/>
      <c r="R3585" s="18"/>
      <c r="S3585" s="18"/>
      <c r="T3585" s="18"/>
      <c r="U3585" s="18"/>
      <c r="V3585" s="18"/>
      <c r="W3585" s="18"/>
      <c r="X3585" s="18"/>
      <c r="Y3585" s="18"/>
      <c r="Z3585" s="18"/>
    </row>
    <row r="3586">
      <c r="A3586" s="14">
        <v>45146.0</v>
      </c>
      <c r="B3586" s="15" t="s">
        <v>10154</v>
      </c>
      <c r="C3586" s="19" t="s">
        <v>10155</v>
      </c>
      <c r="D3586" s="19" t="s">
        <v>4137</v>
      </c>
      <c r="E3586" s="18"/>
      <c r="F3586" s="19" t="s">
        <v>8081</v>
      </c>
      <c r="G3586" s="16" t="s">
        <v>12</v>
      </c>
      <c r="H3586" s="16" t="s">
        <v>47</v>
      </c>
      <c r="I3586" s="18"/>
      <c r="J3586" s="18"/>
      <c r="K3586" s="18"/>
      <c r="L3586" s="18"/>
      <c r="M3586" s="18"/>
      <c r="N3586" s="18"/>
      <c r="O3586" s="18"/>
      <c r="P3586" s="18"/>
      <c r="Q3586" s="18"/>
      <c r="R3586" s="18"/>
      <c r="S3586" s="18"/>
      <c r="T3586" s="18"/>
      <c r="U3586" s="18"/>
      <c r="V3586" s="18"/>
      <c r="W3586" s="18"/>
      <c r="X3586" s="18"/>
      <c r="Y3586" s="18"/>
      <c r="Z3586" s="18"/>
    </row>
    <row r="3587">
      <c r="A3587" s="14">
        <v>45146.0</v>
      </c>
      <c r="B3587" s="15" t="s">
        <v>10157</v>
      </c>
      <c r="C3587" s="19" t="s">
        <v>10158</v>
      </c>
      <c r="D3587" s="19" t="s">
        <v>6115</v>
      </c>
      <c r="E3587" s="19" t="s">
        <v>5529</v>
      </c>
      <c r="F3587" s="19" t="s">
        <v>3982</v>
      </c>
      <c r="G3587" s="16" t="s">
        <v>12</v>
      </c>
      <c r="H3587" s="18"/>
      <c r="I3587" s="18"/>
      <c r="J3587" s="18"/>
      <c r="K3587" s="18"/>
      <c r="L3587" s="18"/>
      <c r="M3587" s="18"/>
      <c r="N3587" s="18"/>
      <c r="O3587" s="18"/>
      <c r="P3587" s="18"/>
      <c r="Q3587" s="18"/>
      <c r="R3587" s="18"/>
      <c r="S3587" s="18"/>
      <c r="T3587" s="18"/>
      <c r="U3587" s="18"/>
      <c r="V3587" s="18"/>
      <c r="W3587" s="18"/>
      <c r="X3587" s="18"/>
      <c r="Y3587" s="18"/>
      <c r="Z3587" s="18"/>
    </row>
    <row r="3588">
      <c r="A3588" s="14">
        <v>45146.0</v>
      </c>
      <c r="B3588" s="15" t="s">
        <v>10159</v>
      </c>
      <c r="C3588" s="19" t="s">
        <v>10160</v>
      </c>
      <c r="D3588" s="19" t="s">
        <v>5972</v>
      </c>
      <c r="E3588" s="19" t="s">
        <v>47</v>
      </c>
      <c r="F3588" s="19" t="s">
        <v>133</v>
      </c>
      <c r="G3588" s="16" t="s">
        <v>12</v>
      </c>
      <c r="H3588" s="18"/>
      <c r="I3588" s="18"/>
      <c r="J3588" s="18"/>
      <c r="K3588" s="18"/>
      <c r="L3588" s="18"/>
      <c r="M3588" s="18"/>
      <c r="N3588" s="18"/>
      <c r="O3588" s="18"/>
      <c r="P3588" s="18"/>
      <c r="Q3588" s="18"/>
      <c r="R3588" s="18"/>
      <c r="S3588" s="18"/>
      <c r="T3588" s="18"/>
      <c r="U3588" s="18"/>
      <c r="V3588" s="18"/>
      <c r="W3588" s="18"/>
      <c r="X3588" s="18"/>
      <c r="Y3588" s="18"/>
      <c r="Z3588" s="18"/>
    </row>
    <row r="3589">
      <c r="A3589" s="14">
        <v>45146.0</v>
      </c>
      <c r="B3589" s="15" t="s">
        <v>10159</v>
      </c>
      <c r="C3589" s="19" t="s">
        <v>10160</v>
      </c>
      <c r="D3589" s="19" t="s">
        <v>5972</v>
      </c>
      <c r="E3589" s="19" t="s">
        <v>46</v>
      </c>
      <c r="F3589" s="19" t="s">
        <v>1097</v>
      </c>
      <c r="G3589" s="16" t="s">
        <v>12</v>
      </c>
      <c r="H3589" s="18"/>
      <c r="I3589" s="18"/>
      <c r="J3589" s="18"/>
      <c r="K3589" s="18"/>
      <c r="L3589" s="18"/>
      <c r="M3589" s="18"/>
      <c r="N3589" s="18"/>
      <c r="O3589" s="18"/>
      <c r="P3589" s="18"/>
      <c r="Q3589" s="18"/>
      <c r="R3589" s="18"/>
      <c r="S3589" s="18"/>
      <c r="T3589" s="18"/>
      <c r="U3589" s="18"/>
      <c r="V3589" s="18"/>
      <c r="W3589" s="18"/>
      <c r="X3589" s="18"/>
      <c r="Y3589" s="18"/>
      <c r="Z3589" s="18"/>
    </row>
    <row r="3590">
      <c r="A3590" s="14">
        <v>45146.0</v>
      </c>
      <c r="B3590" s="15" t="s">
        <v>10161</v>
      </c>
      <c r="C3590" s="19" t="s">
        <v>10162</v>
      </c>
      <c r="D3590" s="19" t="s">
        <v>4214</v>
      </c>
      <c r="E3590" s="19" t="s">
        <v>85</v>
      </c>
      <c r="F3590" s="19" t="s">
        <v>524</v>
      </c>
      <c r="G3590" s="16" t="s">
        <v>12</v>
      </c>
      <c r="H3590" s="18"/>
      <c r="I3590" s="18"/>
      <c r="J3590" s="18"/>
      <c r="K3590" s="18"/>
      <c r="L3590" s="18"/>
      <c r="M3590" s="18"/>
      <c r="N3590" s="18"/>
      <c r="O3590" s="18"/>
      <c r="P3590" s="18"/>
      <c r="Q3590" s="18"/>
      <c r="R3590" s="18"/>
      <c r="S3590" s="18"/>
      <c r="T3590" s="18"/>
      <c r="U3590" s="18"/>
      <c r="V3590" s="18"/>
      <c r="W3590" s="18"/>
      <c r="X3590" s="18"/>
      <c r="Y3590" s="18"/>
      <c r="Z3590" s="18"/>
    </row>
    <row r="3591">
      <c r="A3591" s="14">
        <v>45146.0</v>
      </c>
      <c r="B3591" s="15" t="s">
        <v>10163</v>
      </c>
      <c r="C3591" s="19" t="s">
        <v>10164</v>
      </c>
      <c r="D3591" s="19" t="s">
        <v>6115</v>
      </c>
      <c r="E3591" s="19" t="s">
        <v>47</v>
      </c>
      <c r="F3591" s="19" t="s">
        <v>241</v>
      </c>
      <c r="G3591" s="16" t="s">
        <v>12</v>
      </c>
      <c r="H3591" s="18"/>
      <c r="I3591" s="18"/>
      <c r="J3591" s="18"/>
      <c r="K3591" s="18"/>
      <c r="L3591" s="18"/>
      <c r="M3591" s="18"/>
      <c r="N3591" s="18"/>
      <c r="O3591" s="18"/>
      <c r="P3591" s="18"/>
      <c r="Q3591" s="18"/>
      <c r="R3591" s="18"/>
      <c r="S3591" s="18"/>
      <c r="T3591" s="18"/>
      <c r="U3591" s="18"/>
      <c r="V3591" s="18"/>
      <c r="W3591" s="18"/>
      <c r="X3591" s="18"/>
      <c r="Y3591" s="18"/>
      <c r="Z3591" s="18"/>
    </row>
    <row r="3592">
      <c r="A3592" s="14">
        <v>45147.0</v>
      </c>
      <c r="B3592" s="15" t="s">
        <v>10165</v>
      </c>
      <c r="C3592" s="19" t="s">
        <v>10166</v>
      </c>
      <c r="D3592" s="19" t="s">
        <v>4359</v>
      </c>
      <c r="E3592" s="19" t="s">
        <v>47</v>
      </c>
      <c r="F3592" s="19" t="s">
        <v>4576</v>
      </c>
      <c r="G3592" s="16" t="s">
        <v>12</v>
      </c>
      <c r="H3592" s="18"/>
      <c r="I3592" s="18"/>
      <c r="J3592" s="18"/>
      <c r="K3592" s="18"/>
      <c r="L3592" s="18"/>
      <c r="M3592" s="18"/>
      <c r="N3592" s="18"/>
      <c r="O3592" s="18"/>
      <c r="P3592" s="18"/>
      <c r="Q3592" s="18"/>
      <c r="R3592" s="18"/>
      <c r="S3592" s="18"/>
      <c r="T3592" s="18"/>
      <c r="U3592" s="18"/>
      <c r="V3592" s="18"/>
      <c r="W3592" s="18"/>
      <c r="X3592" s="18"/>
      <c r="Y3592" s="18"/>
      <c r="Z3592" s="18"/>
    </row>
    <row r="3593">
      <c r="A3593" s="14">
        <v>45147.0</v>
      </c>
      <c r="B3593" s="15" t="s">
        <v>10167</v>
      </c>
      <c r="C3593" s="19" t="s">
        <v>10168</v>
      </c>
      <c r="D3593" s="19" t="s">
        <v>256</v>
      </c>
      <c r="E3593" s="19" t="s">
        <v>47</v>
      </c>
      <c r="F3593" s="19" t="s">
        <v>457</v>
      </c>
      <c r="G3593" s="16" t="s">
        <v>84</v>
      </c>
      <c r="H3593" s="18"/>
      <c r="I3593" s="18"/>
      <c r="J3593" s="18"/>
      <c r="K3593" s="18"/>
      <c r="L3593" s="18"/>
      <c r="M3593" s="18"/>
      <c r="N3593" s="18"/>
      <c r="O3593" s="18"/>
      <c r="P3593" s="18"/>
      <c r="Q3593" s="18"/>
      <c r="R3593" s="18"/>
      <c r="S3593" s="18"/>
      <c r="T3593" s="18"/>
      <c r="U3593" s="18"/>
      <c r="V3593" s="18"/>
      <c r="W3593" s="18"/>
      <c r="X3593" s="18"/>
      <c r="Y3593" s="18"/>
      <c r="Z3593" s="18"/>
    </row>
    <row r="3594">
      <c r="A3594" s="14">
        <v>45147.0</v>
      </c>
      <c r="B3594" s="15" t="s">
        <v>10169</v>
      </c>
      <c r="C3594" s="19" t="s">
        <v>10170</v>
      </c>
      <c r="D3594" s="19" t="s">
        <v>4411</v>
      </c>
      <c r="E3594" s="19" t="s">
        <v>47</v>
      </c>
      <c r="F3594" s="19" t="s">
        <v>457</v>
      </c>
      <c r="G3594" s="16" t="s">
        <v>84</v>
      </c>
      <c r="H3594" s="18"/>
      <c r="I3594" s="18"/>
      <c r="J3594" s="18"/>
      <c r="K3594" s="18"/>
      <c r="L3594" s="18"/>
      <c r="M3594" s="18"/>
      <c r="N3594" s="18"/>
      <c r="O3594" s="18"/>
      <c r="P3594" s="18"/>
      <c r="Q3594" s="18"/>
      <c r="R3594" s="18"/>
      <c r="S3594" s="18"/>
      <c r="T3594" s="18"/>
      <c r="U3594" s="18"/>
      <c r="V3594" s="18"/>
      <c r="W3594" s="18"/>
      <c r="X3594" s="18"/>
      <c r="Y3594" s="18"/>
      <c r="Z3594" s="18"/>
    </row>
    <row r="3595">
      <c r="A3595" s="14">
        <v>45147.0</v>
      </c>
      <c r="B3595" s="15" t="s">
        <v>10171</v>
      </c>
      <c r="C3595" s="19" t="s">
        <v>10172</v>
      </c>
      <c r="D3595" s="19" t="s">
        <v>4575</v>
      </c>
      <c r="E3595" s="19" t="s">
        <v>47</v>
      </c>
      <c r="F3595" s="19" t="s">
        <v>4572</v>
      </c>
      <c r="G3595" s="16" t="s">
        <v>84</v>
      </c>
      <c r="H3595" s="18"/>
      <c r="I3595" s="18"/>
      <c r="J3595" s="18"/>
      <c r="K3595" s="18"/>
      <c r="L3595" s="18"/>
      <c r="M3595" s="18"/>
      <c r="N3595" s="18"/>
      <c r="O3595" s="18"/>
      <c r="P3595" s="18"/>
      <c r="Q3595" s="18"/>
      <c r="R3595" s="18"/>
      <c r="S3595" s="18"/>
      <c r="T3595" s="18"/>
      <c r="U3595" s="18"/>
      <c r="V3595" s="18"/>
      <c r="W3595" s="18"/>
      <c r="X3595" s="18"/>
      <c r="Y3595" s="18"/>
      <c r="Z3595" s="18"/>
    </row>
    <row r="3596">
      <c r="A3596" s="14">
        <v>45147.0</v>
      </c>
      <c r="B3596" s="15" t="s">
        <v>10173</v>
      </c>
      <c r="C3596" s="19" t="s">
        <v>10174</v>
      </c>
      <c r="D3596" s="19" t="s">
        <v>4184</v>
      </c>
      <c r="E3596" s="19" t="s">
        <v>47</v>
      </c>
      <c r="F3596" s="19" t="s">
        <v>133</v>
      </c>
      <c r="G3596" s="16" t="s">
        <v>12</v>
      </c>
      <c r="H3596" s="18"/>
      <c r="I3596" s="18"/>
      <c r="J3596" s="18"/>
      <c r="K3596" s="18"/>
      <c r="L3596" s="18"/>
      <c r="M3596" s="18"/>
      <c r="N3596" s="18"/>
      <c r="O3596" s="18"/>
      <c r="P3596" s="18"/>
      <c r="Q3596" s="18"/>
      <c r="R3596" s="18"/>
      <c r="S3596" s="18"/>
      <c r="T3596" s="18"/>
      <c r="U3596" s="18"/>
      <c r="V3596" s="18"/>
      <c r="W3596" s="18"/>
      <c r="X3596" s="18"/>
      <c r="Y3596" s="18"/>
      <c r="Z3596" s="18"/>
    </row>
    <row r="3597">
      <c r="A3597" s="14">
        <v>45147.0</v>
      </c>
      <c r="B3597" s="15" t="s">
        <v>10175</v>
      </c>
      <c r="C3597" s="19" t="s">
        <v>10176</v>
      </c>
      <c r="D3597" s="19" t="s">
        <v>5072</v>
      </c>
      <c r="E3597" s="19" t="s">
        <v>47</v>
      </c>
      <c r="F3597" s="19" t="s">
        <v>3982</v>
      </c>
      <c r="G3597" s="16" t="s">
        <v>12</v>
      </c>
      <c r="H3597" s="18"/>
      <c r="I3597" s="18"/>
      <c r="J3597" s="18"/>
      <c r="K3597" s="18"/>
      <c r="L3597" s="18"/>
      <c r="M3597" s="18"/>
      <c r="N3597" s="18"/>
      <c r="O3597" s="18"/>
      <c r="P3597" s="18"/>
      <c r="Q3597" s="18"/>
      <c r="R3597" s="18"/>
      <c r="S3597" s="18"/>
      <c r="T3597" s="18"/>
      <c r="U3597" s="18"/>
      <c r="V3597" s="18"/>
      <c r="W3597" s="18"/>
      <c r="X3597" s="18"/>
      <c r="Y3597" s="18"/>
      <c r="Z3597" s="18"/>
    </row>
    <row r="3598">
      <c r="A3598" s="14">
        <v>45147.0</v>
      </c>
      <c r="B3598" s="15" t="s">
        <v>10177</v>
      </c>
      <c r="C3598" s="19" t="s">
        <v>10178</v>
      </c>
      <c r="D3598" s="19" t="s">
        <v>5716</v>
      </c>
      <c r="E3598" s="18"/>
      <c r="F3598" s="19" t="s">
        <v>428</v>
      </c>
      <c r="G3598" s="16" t="s">
        <v>84</v>
      </c>
      <c r="H3598" s="19" t="s">
        <v>46</v>
      </c>
      <c r="I3598" s="18"/>
      <c r="J3598" s="18"/>
      <c r="K3598" s="18"/>
      <c r="L3598" s="18"/>
      <c r="M3598" s="18"/>
      <c r="N3598" s="18"/>
      <c r="O3598" s="18"/>
      <c r="P3598" s="18"/>
      <c r="Q3598" s="18"/>
      <c r="R3598" s="18"/>
      <c r="S3598" s="18"/>
      <c r="T3598" s="18"/>
      <c r="U3598" s="18"/>
      <c r="V3598" s="18"/>
      <c r="W3598" s="18"/>
      <c r="X3598" s="18"/>
      <c r="Y3598" s="18"/>
      <c r="Z3598" s="18"/>
    </row>
    <row r="3599">
      <c r="A3599" s="14">
        <v>45147.0</v>
      </c>
      <c r="B3599" s="15" t="s">
        <v>10179</v>
      </c>
      <c r="C3599" s="17" t="s">
        <v>10180</v>
      </c>
      <c r="D3599" s="19" t="s">
        <v>10181</v>
      </c>
      <c r="E3599" s="19" t="s">
        <v>47</v>
      </c>
      <c r="F3599" s="19" t="s">
        <v>457</v>
      </c>
      <c r="G3599" s="16" t="s">
        <v>84</v>
      </c>
      <c r="H3599" s="18"/>
      <c r="I3599" s="18"/>
      <c r="J3599" s="18"/>
      <c r="K3599" s="18"/>
      <c r="L3599" s="18"/>
      <c r="M3599" s="18"/>
      <c r="N3599" s="18"/>
      <c r="O3599" s="18"/>
      <c r="P3599" s="18"/>
      <c r="Q3599" s="18"/>
      <c r="R3599" s="18"/>
      <c r="S3599" s="18"/>
      <c r="T3599" s="18"/>
      <c r="U3599" s="18"/>
      <c r="V3599" s="18"/>
      <c r="W3599" s="18"/>
      <c r="X3599" s="18"/>
      <c r="Y3599" s="18"/>
      <c r="Z3599" s="18"/>
    </row>
    <row r="3600">
      <c r="A3600" s="14">
        <v>45147.0</v>
      </c>
      <c r="B3600" s="15" t="s">
        <v>10182</v>
      </c>
      <c r="C3600" s="19" t="s">
        <v>10183</v>
      </c>
      <c r="D3600" s="19" t="s">
        <v>4762</v>
      </c>
      <c r="E3600" s="19" t="s">
        <v>10184</v>
      </c>
      <c r="F3600" s="19" t="s">
        <v>4362</v>
      </c>
      <c r="G3600" s="16" t="s">
        <v>12</v>
      </c>
      <c r="H3600" s="18"/>
      <c r="I3600" s="18"/>
      <c r="J3600" s="18"/>
      <c r="K3600" s="18"/>
      <c r="L3600" s="18"/>
      <c r="M3600" s="18"/>
      <c r="N3600" s="18"/>
      <c r="O3600" s="18"/>
      <c r="P3600" s="18"/>
      <c r="Q3600" s="18"/>
      <c r="R3600" s="18"/>
      <c r="S3600" s="18"/>
      <c r="T3600" s="18"/>
      <c r="U3600" s="18"/>
      <c r="V3600" s="18"/>
      <c r="W3600" s="18"/>
      <c r="X3600" s="18"/>
      <c r="Y3600" s="18"/>
      <c r="Z3600" s="18"/>
    </row>
    <row r="3601">
      <c r="A3601" s="14">
        <v>45147.0</v>
      </c>
      <c r="B3601" s="15" t="s">
        <v>10182</v>
      </c>
      <c r="C3601" s="19" t="s">
        <v>10183</v>
      </c>
      <c r="D3601" s="19" t="s">
        <v>1806</v>
      </c>
      <c r="E3601" s="19" t="s">
        <v>10184</v>
      </c>
      <c r="F3601" s="19" t="s">
        <v>4362</v>
      </c>
      <c r="G3601" s="16" t="s">
        <v>12</v>
      </c>
      <c r="H3601" s="18"/>
      <c r="I3601" s="18"/>
      <c r="J3601" s="18"/>
      <c r="K3601" s="18"/>
      <c r="L3601" s="18"/>
      <c r="M3601" s="18"/>
      <c r="N3601" s="18"/>
      <c r="O3601" s="18"/>
      <c r="P3601" s="18"/>
      <c r="Q3601" s="18"/>
      <c r="R3601" s="18"/>
      <c r="S3601" s="18"/>
      <c r="T3601" s="18"/>
      <c r="U3601" s="18"/>
      <c r="V3601" s="18"/>
      <c r="W3601" s="18"/>
      <c r="X3601" s="18"/>
      <c r="Y3601" s="18"/>
      <c r="Z3601" s="18"/>
    </row>
    <row r="3602">
      <c r="A3602" s="14">
        <v>45147.0</v>
      </c>
      <c r="B3602" s="15" t="s">
        <v>10185</v>
      </c>
      <c r="C3602" s="19" t="s">
        <v>10186</v>
      </c>
      <c r="D3602" s="19" t="s">
        <v>4038</v>
      </c>
      <c r="E3602" s="19" t="s">
        <v>4159</v>
      </c>
      <c r="F3602" s="19" t="s">
        <v>34</v>
      </c>
      <c r="G3602" s="16" t="s">
        <v>84</v>
      </c>
      <c r="H3602" s="18"/>
      <c r="I3602" s="18"/>
      <c r="J3602" s="18"/>
      <c r="K3602" s="18"/>
      <c r="L3602" s="18"/>
      <c r="M3602" s="18"/>
      <c r="N3602" s="18"/>
      <c r="O3602" s="18"/>
      <c r="P3602" s="18"/>
      <c r="Q3602" s="18"/>
      <c r="R3602" s="18"/>
      <c r="S3602" s="18"/>
      <c r="T3602" s="18"/>
      <c r="U3602" s="18"/>
      <c r="V3602" s="18"/>
      <c r="W3602" s="18"/>
      <c r="X3602" s="18"/>
      <c r="Y3602" s="18"/>
      <c r="Z3602" s="18"/>
    </row>
    <row r="3603">
      <c r="A3603" s="14">
        <v>45147.0</v>
      </c>
      <c r="B3603" s="15" t="s">
        <v>10185</v>
      </c>
      <c r="C3603" s="19" t="s">
        <v>10186</v>
      </c>
      <c r="D3603" s="19" t="s">
        <v>4038</v>
      </c>
      <c r="E3603" s="18" t="s">
        <v>10187</v>
      </c>
      <c r="F3603" s="19" t="s">
        <v>428</v>
      </c>
      <c r="G3603" s="16" t="s">
        <v>84</v>
      </c>
      <c r="H3603" s="18"/>
      <c r="I3603" s="18"/>
      <c r="J3603" s="18"/>
      <c r="K3603" s="18"/>
      <c r="L3603" s="18"/>
      <c r="M3603" s="18"/>
      <c r="N3603" s="18"/>
      <c r="O3603" s="18"/>
      <c r="P3603" s="18"/>
      <c r="Q3603" s="18"/>
      <c r="R3603" s="18"/>
      <c r="S3603" s="18"/>
      <c r="T3603" s="18"/>
      <c r="U3603" s="18"/>
      <c r="V3603" s="18"/>
      <c r="W3603" s="18"/>
      <c r="X3603" s="18"/>
      <c r="Y3603" s="18"/>
      <c r="Z3603" s="18"/>
    </row>
    <row r="3604">
      <c r="A3604" s="14">
        <v>45147.0</v>
      </c>
      <c r="B3604" s="15" t="s">
        <v>10185</v>
      </c>
      <c r="C3604" s="19" t="s">
        <v>10186</v>
      </c>
      <c r="D3604" s="19" t="s">
        <v>4038</v>
      </c>
      <c r="E3604" s="19" t="s">
        <v>1748</v>
      </c>
      <c r="F3604" s="19" t="s">
        <v>10188</v>
      </c>
      <c r="G3604" s="16" t="s">
        <v>84</v>
      </c>
      <c r="H3604" s="18"/>
      <c r="I3604" s="18"/>
      <c r="J3604" s="18"/>
      <c r="K3604" s="18"/>
      <c r="L3604" s="18"/>
      <c r="M3604" s="18"/>
      <c r="N3604" s="18"/>
      <c r="O3604" s="18"/>
      <c r="P3604" s="18"/>
      <c r="Q3604" s="18"/>
      <c r="R3604" s="18"/>
      <c r="S3604" s="18"/>
      <c r="T3604" s="18"/>
      <c r="U3604" s="18"/>
      <c r="V3604" s="18"/>
      <c r="W3604" s="18"/>
      <c r="X3604" s="18"/>
      <c r="Y3604" s="18"/>
      <c r="Z3604" s="18"/>
    </row>
    <row r="3605">
      <c r="A3605" s="14">
        <v>45147.0</v>
      </c>
      <c r="B3605" s="15" t="s">
        <v>10189</v>
      </c>
      <c r="C3605" s="19" t="s">
        <v>10190</v>
      </c>
      <c r="D3605" s="19" t="s">
        <v>1465</v>
      </c>
      <c r="E3605" s="19" t="s">
        <v>10191</v>
      </c>
      <c r="F3605" s="19" t="s">
        <v>4033</v>
      </c>
      <c r="G3605" s="16" t="s">
        <v>12</v>
      </c>
      <c r="H3605" s="18"/>
      <c r="I3605" s="18"/>
      <c r="J3605" s="18"/>
      <c r="K3605" s="18"/>
      <c r="L3605" s="18"/>
      <c r="M3605" s="18"/>
      <c r="N3605" s="18"/>
      <c r="O3605" s="18"/>
      <c r="P3605" s="18"/>
      <c r="Q3605" s="18"/>
      <c r="R3605" s="18"/>
      <c r="S3605" s="18"/>
      <c r="T3605" s="18"/>
      <c r="U3605" s="18"/>
      <c r="V3605" s="18"/>
      <c r="W3605" s="18"/>
      <c r="X3605" s="18"/>
      <c r="Y3605" s="18"/>
      <c r="Z3605" s="18"/>
    </row>
    <row r="3606">
      <c r="A3606" s="14">
        <v>45147.0</v>
      </c>
      <c r="B3606" s="15" t="s">
        <v>10189</v>
      </c>
      <c r="C3606" s="19" t="s">
        <v>10190</v>
      </c>
      <c r="D3606" s="19" t="s">
        <v>1465</v>
      </c>
      <c r="E3606" s="19" t="s">
        <v>47</v>
      </c>
      <c r="F3606" s="19" t="s">
        <v>5926</v>
      </c>
      <c r="G3606" s="16" t="s">
        <v>12</v>
      </c>
      <c r="H3606" s="18"/>
      <c r="I3606" s="18"/>
      <c r="J3606" s="18"/>
      <c r="K3606" s="18"/>
      <c r="L3606" s="18"/>
      <c r="M3606" s="18"/>
      <c r="N3606" s="18"/>
      <c r="O3606" s="18"/>
      <c r="P3606" s="18"/>
      <c r="Q3606" s="18"/>
      <c r="R3606" s="18"/>
      <c r="S3606" s="18"/>
      <c r="T3606" s="18"/>
      <c r="U3606" s="18"/>
      <c r="V3606" s="18"/>
      <c r="W3606" s="18"/>
      <c r="X3606" s="18"/>
      <c r="Y3606" s="18"/>
      <c r="Z3606" s="18"/>
    </row>
    <row r="3607">
      <c r="A3607" s="14">
        <v>45147.0</v>
      </c>
      <c r="B3607" s="15" t="s">
        <v>10192</v>
      </c>
      <c r="C3607" s="19" t="s">
        <v>10193</v>
      </c>
      <c r="D3607" s="19" t="s">
        <v>4623</v>
      </c>
      <c r="E3607" s="19" t="s">
        <v>141</v>
      </c>
      <c r="F3607" s="19" t="s">
        <v>1185</v>
      </c>
      <c r="G3607" s="16" t="s">
        <v>12</v>
      </c>
      <c r="H3607" s="18"/>
      <c r="I3607" s="18"/>
      <c r="J3607" s="18"/>
      <c r="K3607" s="18"/>
      <c r="L3607" s="18"/>
      <c r="M3607" s="18"/>
      <c r="N3607" s="18"/>
      <c r="O3607" s="18"/>
      <c r="P3607" s="18"/>
      <c r="Q3607" s="18"/>
      <c r="R3607" s="18"/>
      <c r="S3607" s="18"/>
      <c r="T3607" s="18"/>
      <c r="U3607" s="18"/>
      <c r="V3607" s="18"/>
      <c r="W3607" s="18"/>
      <c r="X3607" s="18"/>
      <c r="Y3607" s="18"/>
      <c r="Z3607" s="18"/>
    </row>
    <row r="3608">
      <c r="A3608" s="14">
        <v>45147.0</v>
      </c>
      <c r="B3608" s="15" t="s">
        <v>10192</v>
      </c>
      <c r="C3608" s="19" t="s">
        <v>10193</v>
      </c>
      <c r="D3608" s="19" t="s">
        <v>4623</v>
      </c>
      <c r="E3608" s="19" t="s">
        <v>7762</v>
      </c>
      <c r="F3608" s="19" t="s">
        <v>3982</v>
      </c>
      <c r="G3608" s="16" t="s">
        <v>12</v>
      </c>
      <c r="H3608" s="18"/>
      <c r="I3608" s="18"/>
      <c r="J3608" s="18"/>
      <c r="K3608" s="18"/>
      <c r="L3608" s="18"/>
      <c r="M3608" s="18"/>
      <c r="N3608" s="18"/>
      <c r="O3608" s="18"/>
      <c r="P3608" s="18"/>
      <c r="Q3608" s="18"/>
      <c r="R3608" s="18"/>
      <c r="S3608" s="18"/>
      <c r="T3608" s="18"/>
      <c r="U3608" s="18"/>
      <c r="V3608" s="18"/>
      <c r="W3608" s="18"/>
      <c r="X3608" s="18"/>
      <c r="Y3608" s="18"/>
      <c r="Z3608" s="18"/>
    </row>
    <row r="3609">
      <c r="A3609" s="14">
        <v>45147.0</v>
      </c>
      <c r="B3609" s="15" t="s">
        <v>10194</v>
      </c>
      <c r="C3609" s="19" t="s">
        <v>10195</v>
      </c>
      <c r="D3609" s="19" t="s">
        <v>751</v>
      </c>
      <c r="E3609" s="19" t="s">
        <v>99</v>
      </c>
      <c r="F3609" s="19" t="s">
        <v>10196</v>
      </c>
      <c r="G3609" s="16" t="s">
        <v>84</v>
      </c>
      <c r="H3609" s="18"/>
      <c r="I3609" s="18"/>
      <c r="J3609" s="18"/>
      <c r="K3609" s="18"/>
      <c r="L3609" s="18"/>
      <c r="M3609" s="18"/>
      <c r="N3609" s="18"/>
      <c r="O3609" s="18"/>
      <c r="P3609" s="18"/>
      <c r="Q3609" s="18"/>
      <c r="R3609" s="18"/>
      <c r="S3609" s="18"/>
      <c r="T3609" s="18"/>
      <c r="U3609" s="18"/>
      <c r="V3609" s="18"/>
      <c r="W3609" s="18"/>
      <c r="X3609" s="18"/>
      <c r="Y3609" s="18"/>
      <c r="Z3609" s="18"/>
    </row>
    <row r="3610">
      <c r="A3610" s="14">
        <v>45147.0</v>
      </c>
      <c r="B3610" s="15" t="s">
        <v>10194</v>
      </c>
      <c r="C3610" s="19" t="s">
        <v>10195</v>
      </c>
      <c r="D3610" s="19" t="s">
        <v>751</v>
      </c>
      <c r="E3610" s="19" t="s">
        <v>46</v>
      </c>
      <c r="F3610" s="19" t="s">
        <v>457</v>
      </c>
      <c r="G3610" s="16" t="s">
        <v>84</v>
      </c>
      <c r="H3610" s="18"/>
      <c r="I3610" s="18"/>
      <c r="J3610" s="18"/>
      <c r="K3610" s="18"/>
      <c r="L3610" s="18"/>
      <c r="M3610" s="18"/>
      <c r="N3610" s="18"/>
      <c r="O3610" s="18"/>
      <c r="P3610" s="18"/>
      <c r="Q3610" s="18"/>
      <c r="R3610" s="18"/>
      <c r="S3610" s="18"/>
      <c r="T3610" s="18"/>
      <c r="U3610" s="18"/>
      <c r="V3610" s="18"/>
      <c r="W3610" s="18"/>
      <c r="X3610" s="18"/>
      <c r="Y3610" s="18"/>
      <c r="Z3610" s="18"/>
    </row>
    <row r="3611">
      <c r="A3611" s="14">
        <v>45147.0</v>
      </c>
      <c r="B3611" s="15" t="s">
        <v>10197</v>
      </c>
      <c r="C3611" s="19" t="s">
        <v>10198</v>
      </c>
      <c r="D3611" s="19" t="s">
        <v>778</v>
      </c>
      <c r="E3611" s="19" t="s">
        <v>47</v>
      </c>
      <c r="F3611" s="19" t="s">
        <v>4576</v>
      </c>
      <c r="G3611" s="16" t="s">
        <v>12</v>
      </c>
      <c r="H3611" s="18"/>
      <c r="I3611" s="18"/>
      <c r="J3611" s="18"/>
      <c r="K3611" s="18"/>
      <c r="L3611" s="18"/>
      <c r="M3611" s="18"/>
      <c r="N3611" s="18"/>
      <c r="O3611" s="18"/>
      <c r="P3611" s="18"/>
      <c r="Q3611" s="18"/>
      <c r="R3611" s="18"/>
      <c r="S3611" s="18"/>
      <c r="T3611" s="18"/>
      <c r="U3611" s="18"/>
      <c r="V3611" s="18"/>
      <c r="W3611" s="18"/>
      <c r="X3611" s="18"/>
      <c r="Y3611" s="18"/>
      <c r="Z3611" s="18"/>
    </row>
    <row r="3612">
      <c r="A3612" s="14">
        <v>45147.0</v>
      </c>
      <c r="B3612" s="15" t="s">
        <v>10199</v>
      </c>
      <c r="C3612" s="19" t="s">
        <v>10200</v>
      </c>
      <c r="D3612" s="19" t="s">
        <v>1465</v>
      </c>
      <c r="E3612" s="19" t="s">
        <v>47</v>
      </c>
      <c r="F3612" s="19" t="s">
        <v>31</v>
      </c>
      <c r="G3612" s="16" t="s">
        <v>12</v>
      </c>
      <c r="H3612" s="18"/>
      <c r="I3612" s="18"/>
      <c r="J3612" s="18"/>
      <c r="K3612" s="18"/>
      <c r="L3612" s="18"/>
      <c r="M3612" s="18"/>
      <c r="N3612" s="18"/>
      <c r="O3612" s="18"/>
      <c r="P3612" s="18"/>
      <c r="Q3612" s="18"/>
      <c r="R3612" s="18"/>
      <c r="S3612" s="18"/>
      <c r="T3612" s="18"/>
      <c r="U3612" s="18"/>
      <c r="V3612" s="18"/>
      <c r="W3612" s="18"/>
      <c r="X3612" s="18"/>
      <c r="Y3612" s="18"/>
      <c r="Z3612" s="18"/>
    </row>
    <row r="3613">
      <c r="A3613" s="14">
        <v>45147.0</v>
      </c>
      <c r="B3613" s="15" t="s">
        <v>10201</v>
      </c>
      <c r="C3613" s="19" t="s">
        <v>10202</v>
      </c>
      <c r="D3613" s="19" t="s">
        <v>4623</v>
      </c>
      <c r="E3613" s="19" t="s">
        <v>47</v>
      </c>
      <c r="F3613" s="19" t="s">
        <v>457</v>
      </c>
      <c r="G3613" s="16" t="s">
        <v>84</v>
      </c>
      <c r="H3613" s="18"/>
      <c r="I3613" s="18"/>
      <c r="J3613" s="18"/>
      <c r="K3613" s="18"/>
      <c r="L3613" s="18"/>
      <c r="M3613" s="18"/>
      <c r="N3613" s="18"/>
      <c r="O3613" s="18"/>
      <c r="P3613" s="18"/>
      <c r="Q3613" s="18"/>
      <c r="R3613" s="18"/>
      <c r="S3613" s="18"/>
      <c r="T3613" s="18"/>
      <c r="U3613" s="18"/>
      <c r="V3613" s="18"/>
      <c r="W3613" s="18"/>
      <c r="X3613" s="18"/>
      <c r="Y3613" s="18"/>
      <c r="Z3613" s="18"/>
    </row>
    <row r="3614">
      <c r="A3614" s="14">
        <v>45147.0</v>
      </c>
      <c r="B3614" s="15" t="s">
        <v>10203</v>
      </c>
      <c r="C3614" s="19" t="s">
        <v>10204</v>
      </c>
      <c r="D3614" s="19" t="s">
        <v>4762</v>
      </c>
      <c r="E3614" s="19" t="s">
        <v>44</v>
      </c>
      <c r="F3614" s="19" t="s">
        <v>61</v>
      </c>
      <c r="G3614" s="16" t="s">
        <v>12</v>
      </c>
      <c r="H3614" s="18"/>
      <c r="I3614" s="18"/>
      <c r="J3614" s="18"/>
      <c r="K3614" s="18"/>
      <c r="L3614" s="18"/>
      <c r="M3614" s="18"/>
      <c r="N3614" s="18"/>
      <c r="O3614" s="18"/>
      <c r="P3614" s="18"/>
      <c r="Q3614" s="18"/>
      <c r="R3614" s="18"/>
      <c r="S3614" s="18"/>
      <c r="T3614" s="18"/>
      <c r="U3614" s="18"/>
      <c r="V3614" s="18"/>
      <c r="W3614" s="18"/>
      <c r="X3614" s="18"/>
      <c r="Y3614" s="18"/>
      <c r="Z3614" s="18"/>
    </row>
    <row r="3615">
      <c r="A3615" s="14">
        <v>45147.0</v>
      </c>
      <c r="B3615" s="15" t="s">
        <v>10203</v>
      </c>
      <c r="C3615" s="19" t="s">
        <v>10204</v>
      </c>
      <c r="D3615" s="19" t="s">
        <v>1806</v>
      </c>
      <c r="E3615" s="19" t="s">
        <v>44</v>
      </c>
      <c r="F3615" s="19" t="s">
        <v>61</v>
      </c>
      <c r="G3615" s="16" t="s">
        <v>12</v>
      </c>
      <c r="H3615" s="18"/>
      <c r="I3615" s="18"/>
      <c r="J3615" s="18"/>
      <c r="K3615" s="18"/>
      <c r="L3615" s="18"/>
      <c r="M3615" s="18"/>
      <c r="N3615" s="18"/>
      <c r="O3615" s="18"/>
      <c r="P3615" s="18"/>
      <c r="Q3615" s="18"/>
      <c r="R3615" s="18"/>
      <c r="S3615" s="18"/>
      <c r="T3615" s="18"/>
      <c r="U3615" s="18"/>
      <c r="V3615" s="18"/>
      <c r="W3615" s="18"/>
      <c r="X3615" s="18"/>
      <c r="Y3615" s="18"/>
      <c r="Z3615" s="18"/>
    </row>
    <row r="3616">
      <c r="A3616" s="14">
        <v>45147.0</v>
      </c>
      <c r="B3616" s="15" t="s">
        <v>10203</v>
      </c>
      <c r="C3616" s="19" t="s">
        <v>10204</v>
      </c>
      <c r="D3616" s="19" t="s">
        <v>4120</v>
      </c>
      <c r="E3616" s="19" t="s">
        <v>44</v>
      </c>
      <c r="F3616" s="19" t="s">
        <v>61</v>
      </c>
      <c r="G3616" s="16" t="s">
        <v>12</v>
      </c>
      <c r="H3616" s="18"/>
      <c r="I3616" s="18"/>
      <c r="J3616" s="18"/>
      <c r="K3616" s="18"/>
      <c r="L3616" s="18"/>
      <c r="M3616" s="18"/>
      <c r="N3616" s="18"/>
      <c r="O3616" s="18"/>
      <c r="P3616" s="18"/>
      <c r="Q3616" s="18"/>
      <c r="R3616" s="18"/>
      <c r="S3616" s="18"/>
      <c r="T3616" s="18"/>
      <c r="U3616" s="18"/>
      <c r="V3616" s="18"/>
      <c r="W3616" s="18"/>
      <c r="X3616" s="18"/>
      <c r="Y3616" s="18"/>
      <c r="Z3616" s="18"/>
    </row>
    <row r="3617">
      <c r="A3617" s="14">
        <v>45147.0</v>
      </c>
      <c r="B3617" s="15" t="s">
        <v>10205</v>
      </c>
      <c r="C3617" s="19" t="s">
        <v>10206</v>
      </c>
      <c r="D3617" s="19" t="s">
        <v>2452</v>
      </c>
      <c r="E3617" s="19" t="s">
        <v>47</v>
      </c>
      <c r="F3617" s="19" t="s">
        <v>457</v>
      </c>
      <c r="G3617" s="16" t="s">
        <v>84</v>
      </c>
      <c r="H3617" s="18"/>
      <c r="I3617" s="18"/>
      <c r="J3617" s="18"/>
      <c r="K3617" s="18"/>
      <c r="L3617" s="18"/>
      <c r="M3617" s="18"/>
      <c r="N3617" s="18"/>
      <c r="O3617" s="18"/>
      <c r="P3617" s="18"/>
      <c r="Q3617" s="18"/>
      <c r="R3617" s="18"/>
      <c r="S3617" s="18"/>
      <c r="T3617" s="18"/>
      <c r="U3617" s="18"/>
      <c r="V3617" s="18"/>
      <c r="W3617" s="18"/>
      <c r="X3617" s="18"/>
      <c r="Y3617" s="18"/>
      <c r="Z3617" s="18"/>
    </row>
    <row r="3618">
      <c r="A3618" s="14">
        <v>45147.0</v>
      </c>
      <c r="B3618" s="15" t="s">
        <v>10205</v>
      </c>
      <c r="C3618" s="19" t="s">
        <v>10206</v>
      </c>
      <c r="D3618" s="19" t="s">
        <v>2452</v>
      </c>
      <c r="E3618" s="19" t="s">
        <v>47</v>
      </c>
      <c r="F3618" s="19" t="s">
        <v>31</v>
      </c>
      <c r="G3618" s="16" t="s">
        <v>12</v>
      </c>
      <c r="H3618" s="18"/>
      <c r="I3618" s="18"/>
      <c r="J3618" s="18"/>
      <c r="K3618" s="18"/>
      <c r="L3618" s="18"/>
      <c r="M3618" s="18"/>
      <c r="N3618" s="18"/>
      <c r="O3618" s="18"/>
      <c r="P3618" s="18"/>
      <c r="Q3618" s="18"/>
      <c r="R3618" s="18"/>
      <c r="S3618" s="18"/>
      <c r="T3618" s="18"/>
      <c r="U3618" s="18"/>
      <c r="V3618" s="18"/>
      <c r="W3618" s="18"/>
      <c r="X3618" s="18"/>
      <c r="Y3618" s="18"/>
      <c r="Z3618" s="18"/>
    </row>
    <row r="3619">
      <c r="A3619" s="14">
        <v>45147.0</v>
      </c>
      <c r="B3619" s="15" t="s">
        <v>10207</v>
      </c>
      <c r="C3619" s="19" t="s">
        <v>10208</v>
      </c>
      <c r="D3619" s="19" t="s">
        <v>4120</v>
      </c>
      <c r="E3619" s="19" t="s">
        <v>98</v>
      </c>
      <c r="F3619" s="19" t="s">
        <v>4349</v>
      </c>
      <c r="G3619" s="16" t="s">
        <v>12</v>
      </c>
      <c r="H3619" s="18"/>
      <c r="I3619" s="18"/>
      <c r="J3619" s="18"/>
      <c r="K3619" s="18"/>
      <c r="L3619" s="18"/>
      <c r="M3619" s="18"/>
      <c r="N3619" s="18"/>
      <c r="O3619" s="18"/>
      <c r="P3619" s="18"/>
      <c r="Q3619" s="18"/>
      <c r="R3619" s="18"/>
      <c r="S3619" s="18"/>
      <c r="T3619" s="18"/>
      <c r="U3619" s="18"/>
      <c r="V3619" s="18"/>
      <c r="W3619" s="18"/>
      <c r="X3619" s="18"/>
      <c r="Y3619" s="18"/>
      <c r="Z3619" s="18"/>
    </row>
    <row r="3620">
      <c r="A3620" s="14">
        <v>45147.0</v>
      </c>
      <c r="B3620" s="15" t="s">
        <v>10207</v>
      </c>
      <c r="C3620" s="19" t="s">
        <v>10208</v>
      </c>
      <c r="D3620" s="19" t="s">
        <v>4120</v>
      </c>
      <c r="E3620" s="19" t="s">
        <v>47</v>
      </c>
      <c r="F3620" s="19" t="s">
        <v>4576</v>
      </c>
      <c r="G3620" s="16" t="s">
        <v>12</v>
      </c>
      <c r="H3620" s="18"/>
      <c r="I3620" s="18"/>
      <c r="J3620" s="18"/>
      <c r="K3620" s="18"/>
      <c r="L3620" s="18"/>
      <c r="M3620" s="18"/>
      <c r="N3620" s="18"/>
      <c r="O3620" s="18"/>
      <c r="P3620" s="18"/>
      <c r="Q3620" s="18"/>
      <c r="R3620" s="18"/>
      <c r="S3620" s="18"/>
      <c r="T3620" s="18"/>
      <c r="U3620" s="18"/>
      <c r="V3620" s="18"/>
      <c r="W3620" s="18"/>
      <c r="X3620" s="18"/>
      <c r="Y3620" s="18"/>
      <c r="Z3620" s="18"/>
    </row>
    <row r="3621">
      <c r="A3621" s="14">
        <v>45147.0</v>
      </c>
      <c r="B3621" s="15" t="s">
        <v>10209</v>
      </c>
      <c r="C3621" s="19" t="s">
        <v>10210</v>
      </c>
      <c r="D3621" s="19" t="s">
        <v>4223</v>
      </c>
      <c r="E3621" s="19" t="s">
        <v>85</v>
      </c>
      <c r="F3621" s="19" t="s">
        <v>4572</v>
      </c>
      <c r="G3621" s="16" t="s">
        <v>84</v>
      </c>
      <c r="H3621" s="18"/>
      <c r="I3621" s="18"/>
      <c r="J3621" s="18"/>
      <c r="K3621" s="18"/>
      <c r="L3621" s="18"/>
      <c r="M3621" s="18"/>
      <c r="N3621" s="18"/>
      <c r="O3621" s="18"/>
      <c r="P3621" s="18"/>
      <c r="Q3621" s="18"/>
      <c r="R3621" s="18"/>
      <c r="S3621" s="18"/>
      <c r="T3621" s="18"/>
      <c r="U3621" s="18"/>
      <c r="V3621" s="18"/>
      <c r="W3621" s="18"/>
      <c r="X3621" s="18"/>
      <c r="Y3621" s="18"/>
      <c r="Z3621" s="18"/>
    </row>
    <row r="3622">
      <c r="A3622" s="14">
        <v>45147.0</v>
      </c>
      <c r="B3622" s="15" t="s">
        <v>10211</v>
      </c>
      <c r="C3622" s="19" t="s">
        <v>10212</v>
      </c>
      <c r="D3622" s="19" t="s">
        <v>4546</v>
      </c>
      <c r="E3622" s="19" t="s">
        <v>98</v>
      </c>
      <c r="F3622" s="19" t="s">
        <v>4362</v>
      </c>
      <c r="G3622" s="16" t="s">
        <v>12</v>
      </c>
      <c r="H3622" s="18"/>
      <c r="I3622" s="18"/>
      <c r="J3622" s="18"/>
      <c r="K3622" s="18"/>
      <c r="L3622" s="18"/>
      <c r="M3622" s="18"/>
      <c r="N3622" s="18"/>
      <c r="O3622" s="18"/>
      <c r="P3622" s="18"/>
      <c r="Q3622" s="18"/>
      <c r="R3622" s="18"/>
      <c r="S3622" s="18"/>
      <c r="T3622" s="18"/>
      <c r="U3622" s="18"/>
      <c r="V3622" s="18"/>
      <c r="W3622" s="18"/>
      <c r="X3622" s="18"/>
      <c r="Y3622" s="18"/>
      <c r="Z3622" s="18"/>
    </row>
    <row r="3623">
      <c r="A3623" s="14">
        <v>45147.0</v>
      </c>
      <c r="B3623" s="15" t="s">
        <v>10211</v>
      </c>
      <c r="C3623" s="19" t="s">
        <v>10212</v>
      </c>
      <c r="D3623" s="19" t="s">
        <v>4546</v>
      </c>
      <c r="E3623" s="19" t="s">
        <v>47</v>
      </c>
      <c r="F3623" s="19" t="s">
        <v>133</v>
      </c>
      <c r="G3623" s="16" t="s">
        <v>12</v>
      </c>
      <c r="H3623" s="18"/>
      <c r="I3623" s="18"/>
      <c r="J3623" s="18"/>
      <c r="K3623" s="18"/>
      <c r="L3623" s="18"/>
      <c r="M3623" s="18"/>
      <c r="N3623" s="18"/>
      <c r="O3623" s="18"/>
      <c r="P3623" s="18"/>
      <c r="Q3623" s="18"/>
      <c r="R3623" s="18"/>
      <c r="S3623" s="18"/>
      <c r="T3623" s="18"/>
      <c r="U3623" s="18"/>
      <c r="V3623" s="18"/>
      <c r="W3623" s="18"/>
      <c r="X3623" s="18"/>
      <c r="Y3623" s="18"/>
      <c r="Z3623" s="18"/>
    </row>
    <row r="3624">
      <c r="A3624" s="14">
        <v>45147.0</v>
      </c>
      <c r="B3624" s="15" t="s">
        <v>10213</v>
      </c>
      <c r="C3624" s="19" t="s">
        <v>10214</v>
      </c>
      <c r="D3624" s="19" t="s">
        <v>1478</v>
      </c>
      <c r="E3624" s="19" t="s">
        <v>47</v>
      </c>
      <c r="F3624" s="19" t="s">
        <v>31</v>
      </c>
      <c r="G3624" s="16" t="s">
        <v>12</v>
      </c>
      <c r="H3624" s="18"/>
      <c r="I3624" s="18"/>
      <c r="J3624" s="18"/>
      <c r="K3624" s="18"/>
      <c r="L3624" s="18"/>
      <c r="M3624" s="18"/>
      <c r="N3624" s="18"/>
      <c r="O3624" s="18"/>
      <c r="P3624" s="18"/>
      <c r="Q3624" s="18"/>
      <c r="R3624" s="18"/>
      <c r="S3624" s="18"/>
      <c r="T3624" s="18"/>
      <c r="U3624" s="18"/>
      <c r="V3624" s="18"/>
      <c r="W3624" s="18"/>
      <c r="X3624" s="18"/>
      <c r="Y3624" s="18"/>
      <c r="Z3624" s="18"/>
    </row>
    <row r="3625">
      <c r="A3625" s="14">
        <v>45147.0</v>
      </c>
      <c r="B3625" s="15" t="s">
        <v>10215</v>
      </c>
      <c r="C3625" s="19" t="s">
        <v>10216</v>
      </c>
      <c r="D3625" s="19" t="s">
        <v>10147</v>
      </c>
      <c r="E3625" s="19" t="s">
        <v>6350</v>
      </c>
      <c r="F3625" s="19" t="s">
        <v>63</v>
      </c>
      <c r="G3625" s="16" t="s">
        <v>12</v>
      </c>
      <c r="H3625" s="18"/>
      <c r="I3625" s="18"/>
      <c r="J3625" s="18"/>
      <c r="K3625" s="18"/>
      <c r="L3625" s="18"/>
      <c r="M3625" s="18"/>
      <c r="N3625" s="18"/>
      <c r="O3625" s="18"/>
      <c r="P3625" s="18"/>
      <c r="Q3625" s="18"/>
      <c r="R3625" s="18"/>
      <c r="S3625" s="18"/>
      <c r="T3625" s="18"/>
      <c r="U3625" s="18"/>
      <c r="V3625" s="18"/>
      <c r="W3625" s="18"/>
      <c r="X3625" s="18"/>
      <c r="Y3625" s="18"/>
      <c r="Z3625" s="18"/>
    </row>
    <row r="3626">
      <c r="A3626" s="14">
        <v>45147.0</v>
      </c>
      <c r="B3626" s="15" t="s">
        <v>10217</v>
      </c>
      <c r="C3626" s="19" t="s">
        <v>10218</v>
      </c>
      <c r="D3626" s="19" t="s">
        <v>4018</v>
      </c>
      <c r="E3626" s="29"/>
      <c r="F3626" s="19" t="s">
        <v>4112</v>
      </c>
      <c r="G3626" s="16" t="s">
        <v>12</v>
      </c>
      <c r="H3626" s="19" t="s">
        <v>47</v>
      </c>
      <c r="I3626" s="18"/>
      <c r="J3626" s="18"/>
      <c r="K3626" s="18"/>
      <c r="L3626" s="18"/>
      <c r="M3626" s="18"/>
      <c r="N3626" s="18"/>
      <c r="O3626" s="18"/>
      <c r="P3626" s="18"/>
      <c r="Q3626" s="18"/>
      <c r="R3626" s="18"/>
      <c r="S3626" s="18"/>
      <c r="T3626" s="18"/>
      <c r="U3626" s="18"/>
      <c r="V3626" s="18"/>
      <c r="W3626" s="18"/>
      <c r="X3626" s="18"/>
      <c r="Y3626" s="18"/>
      <c r="Z3626" s="18"/>
    </row>
    <row r="3627">
      <c r="A3627" s="14">
        <v>45147.0</v>
      </c>
      <c r="B3627" s="15" t="s">
        <v>10217</v>
      </c>
      <c r="C3627" s="19" t="s">
        <v>10218</v>
      </c>
      <c r="D3627" s="19" t="s">
        <v>4018</v>
      </c>
      <c r="E3627" s="19" t="s">
        <v>47</v>
      </c>
      <c r="F3627" s="19" t="s">
        <v>10219</v>
      </c>
      <c r="G3627" s="16" t="s">
        <v>12</v>
      </c>
      <c r="H3627" s="18"/>
      <c r="I3627" s="18"/>
      <c r="J3627" s="18"/>
      <c r="K3627" s="18"/>
      <c r="L3627" s="18"/>
      <c r="M3627" s="18"/>
      <c r="N3627" s="18"/>
      <c r="O3627" s="18"/>
      <c r="P3627" s="18"/>
      <c r="Q3627" s="18"/>
      <c r="R3627" s="18"/>
      <c r="S3627" s="18"/>
      <c r="T3627" s="18"/>
      <c r="U3627" s="18"/>
      <c r="V3627" s="18"/>
      <c r="W3627" s="18"/>
      <c r="X3627" s="18"/>
      <c r="Y3627" s="18"/>
      <c r="Z3627" s="18"/>
    </row>
    <row r="3628">
      <c r="A3628" s="14">
        <v>45147.0</v>
      </c>
      <c r="B3628" s="15" t="s">
        <v>10220</v>
      </c>
      <c r="C3628" s="19" t="s">
        <v>10221</v>
      </c>
      <c r="D3628" s="19" t="s">
        <v>5972</v>
      </c>
      <c r="E3628" s="19" t="s">
        <v>47</v>
      </c>
      <c r="F3628" s="19" t="s">
        <v>63</v>
      </c>
      <c r="G3628" s="16" t="s">
        <v>12</v>
      </c>
      <c r="H3628" s="18"/>
      <c r="I3628" s="18"/>
      <c r="J3628" s="18"/>
      <c r="K3628" s="18"/>
      <c r="L3628" s="18"/>
      <c r="M3628" s="18"/>
      <c r="N3628" s="18"/>
      <c r="O3628" s="18"/>
      <c r="P3628" s="18"/>
      <c r="Q3628" s="18"/>
      <c r="R3628" s="18"/>
      <c r="S3628" s="18"/>
      <c r="T3628" s="18"/>
      <c r="U3628" s="18"/>
      <c r="V3628" s="18"/>
      <c r="W3628" s="18"/>
      <c r="X3628" s="18"/>
      <c r="Y3628" s="18"/>
      <c r="Z3628" s="18"/>
    </row>
    <row r="3629">
      <c r="A3629" s="14">
        <v>45148.0</v>
      </c>
      <c r="B3629" s="15" t="s">
        <v>10222</v>
      </c>
      <c r="C3629" s="19" t="s">
        <v>10223</v>
      </c>
      <c r="D3629" s="19" t="s">
        <v>4080</v>
      </c>
      <c r="E3629" s="19" t="s">
        <v>47</v>
      </c>
      <c r="F3629" s="19" t="s">
        <v>8615</v>
      </c>
      <c r="G3629" s="16" t="s">
        <v>84</v>
      </c>
      <c r="H3629" s="18"/>
      <c r="I3629" s="18"/>
      <c r="J3629" s="18"/>
      <c r="K3629" s="18"/>
      <c r="L3629" s="18"/>
      <c r="M3629" s="18"/>
      <c r="N3629" s="18"/>
      <c r="O3629" s="18"/>
      <c r="P3629" s="18"/>
      <c r="Q3629" s="18"/>
      <c r="R3629" s="18"/>
      <c r="S3629" s="18"/>
      <c r="T3629" s="18"/>
      <c r="U3629" s="18"/>
      <c r="V3629" s="18"/>
      <c r="W3629" s="18"/>
      <c r="X3629" s="18"/>
      <c r="Y3629" s="18"/>
      <c r="Z3629" s="18"/>
    </row>
    <row r="3630">
      <c r="A3630" s="14">
        <v>45148.0</v>
      </c>
      <c r="B3630" s="15" t="s">
        <v>10224</v>
      </c>
      <c r="C3630" s="19" t="s">
        <v>10225</v>
      </c>
      <c r="D3630" s="19" t="s">
        <v>4563</v>
      </c>
      <c r="E3630" s="19" t="s">
        <v>4233</v>
      </c>
      <c r="F3630" s="19" t="s">
        <v>134</v>
      </c>
      <c r="G3630" s="16" t="s">
        <v>12</v>
      </c>
      <c r="H3630" s="18"/>
      <c r="I3630" s="18"/>
      <c r="J3630" s="18"/>
      <c r="K3630" s="18"/>
      <c r="L3630" s="18"/>
      <c r="M3630" s="18"/>
      <c r="N3630" s="18"/>
      <c r="O3630" s="18"/>
      <c r="P3630" s="18"/>
      <c r="Q3630" s="18"/>
      <c r="R3630" s="18"/>
      <c r="S3630" s="18"/>
      <c r="T3630" s="18"/>
      <c r="U3630" s="18"/>
      <c r="V3630" s="18"/>
      <c r="W3630" s="18"/>
      <c r="X3630" s="18"/>
      <c r="Y3630" s="18"/>
      <c r="Z3630" s="18"/>
    </row>
    <row r="3631">
      <c r="A3631" s="14">
        <v>45148.0</v>
      </c>
      <c r="B3631" s="15" t="s">
        <v>10226</v>
      </c>
      <c r="C3631" s="19" t="s">
        <v>10227</v>
      </c>
      <c r="D3631" s="19" t="s">
        <v>4933</v>
      </c>
      <c r="E3631" s="19" t="s">
        <v>47</v>
      </c>
      <c r="F3631" s="19" t="s">
        <v>133</v>
      </c>
      <c r="G3631" s="16" t="s">
        <v>12</v>
      </c>
      <c r="H3631" s="18"/>
      <c r="I3631" s="18"/>
      <c r="J3631" s="18"/>
      <c r="K3631" s="18"/>
      <c r="L3631" s="18"/>
      <c r="M3631" s="18"/>
      <c r="N3631" s="18"/>
      <c r="O3631" s="18"/>
      <c r="P3631" s="18"/>
      <c r="Q3631" s="18"/>
      <c r="R3631" s="18"/>
      <c r="S3631" s="18"/>
      <c r="T3631" s="18"/>
      <c r="U3631" s="18"/>
      <c r="V3631" s="18"/>
      <c r="W3631" s="18"/>
      <c r="X3631" s="18"/>
      <c r="Y3631" s="18"/>
      <c r="Z3631" s="18"/>
    </row>
    <row r="3632">
      <c r="A3632" s="14">
        <v>45148.0</v>
      </c>
      <c r="B3632" s="15" t="s">
        <v>10228</v>
      </c>
      <c r="C3632" s="19" t="s">
        <v>10229</v>
      </c>
      <c r="D3632" s="19" t="s">
        <v>1469</v>
      </c>
      <c r="E3632" s="18" t="s">
        <v>10230</v>
      </c>
      <c r="F3632" s="19" t="s">
        <v>10231</v>
      </c>
      <c r="G3632" s="16" t="s">
        <v>12</v>
      </c>
      <c r="H3632" s="18"/>
      <c r="I3632" s="18"/>
      <c r="J3632" s="18"/>
      <c r="K3632" s="18"/>
      <c r="L3632" s="18"/>
      <c r="M3632" s="18"/>
      <c r="N3632" s="18"/>
      <c r="O3632" s="18"/>
      <c r="P3632" s="18"/>
      <c r="Q3632" s="18"/>
      <c r="R3632" s="18"/>
      <c r="S3632" s="18"/>
      <c r="T3632" s="18"/>
      <c r="U3632" s="18"/>
      <c r="V3632" s="18"/>
      <c r="W3632" s="18"/>
      <c r="X3632" s="18"/>
      <c r="Y3632" s="18"/>
      <c r="Z3632" s="18"/>
    </row>
    <row r="3633">
      <c r="A3633" s="14">
        <v>45148.0</v>
      </c>
      <c r="B3633" s="15" t="s">
        <v>10232</v>
      </c>
      <c r="C3633" s="19" t="s">
        <v>10233</v>
      </c>
      <c r="D3633" s="19" t="s">
        <v>4535</v>
      </c>
      <c r="E3633" s="19" t="s">
        <v>47</v>
      </c>
      <c r="F3633" s="19" t="s">
        <v>457</v>
      </c>
      <c r="G3633" s="16" t="s">
        <v>84</v>
      </c>
      <c r="H3633" s="18"/>
      <c r="I3633" s="18"/>
      <c r="J3633" s="18"/>
      <c r="K3633" s="18"/>
      <c r="L3633" s="18"/>
      <c r="M3633" s="18"/>
      <c r="N3633" s="18"/>
      <c r="O3633" s="18"/>
      <c r="P3633" s="18"/>
      <c r="Q3633" s="18"/>
      <c r="R3633" s="18"/>
      <c r="S3633" s="18"/>
      <c r="T3633" s="18"/>
      <c r="U3633" s="18"/>
      <c r="V3633" s="18"/>
      <c r="W3633" s="18"/>
      <c r="X3633" s="18"/>
      <c r="Y3633" s="18"/>
      <c r="Z3633" s="18"/>
    </row>
    <row r="3634">
      <c r="A3634" s="14">
        <v>45148.0</v>
      </c>
      <c r="B3634" s="15" t="s">
        <v>10234</v>
      </c>
      <c r="C3634" s="19" t="s">
        <v>10235</v>
      </c>
      <c r="D3634" s="19" t="s">
        <v>1058</v>
      </c>
      <c r="E3634" s="19" t="s">
        <v>10236</v>
      </c>
      <c r="F3634" s="19" t="s">
        <v>133</v>
      </c>
      <c r="G3634" s="16" t="s">
        <v>12</v>
      </c>
      <c r="H3634" s="18"/>
      <c r="I3634" s="18"/>
      <c r="J3634" s="18"/>
      <c r="K3634" s="18"/>
      <c r="L3634" s="18"/>
      <c r="M3634" s="18"/>
      <c r="N3634" s="18"/>
      <c r="O3634" s="18"/>
      <c r="P3634" s="18"/>
      <c r="Q3634" s="18"/>
      <c r="R3634" s="18"/>
      <c r="S3634" s="18"/>
      <c r="T3634" s="18"/>
      <c r="U3634" s="18"/>
      <c r="V3634" s="18"/>
      <c r="W3634" s="18"/>
      <c r="X3634" s="18"/>
      <c r="Y3634" s="18"/>
      <c r="Z3634" s="18"/>
    </row>
    <row r="3635">
      <c r="A3635" s="14">
        <v>45148.0</v>
      </c>
      <c r="B3635" s="15" t="s">
        <v>10237</v>
      </c>
      <c r="C3635" s="19" t="s">
        <v>10238</v>
      </c>
      <c r="D3635" s="19" t="s">
        <v>4470</v>
      </c>
      <c r="E3635" s="19" t="s">
        <v>47</v>
      </c>
      <c r="F3635" s="19" t="s">
        <v>5155</v>
      </c>
      <c r="G3635" s="16" t="s">
        <v>12</v>
      </c>
      <c r="H3635" s="18"/>
      <c r="I3635" s="18"/>
      <c r="J3635" s="18"/>
      <c r="K3635" s="18"/>
      <c r="L3635" s="18"/>
      <c r="M3635" s="18"/>
      <c r="N3635" s="18"/>
      <c r="O3635" s="18"/>
      <c r="P3635" s="18"/>
      <c r="Q3635" s="18"/>
      <c r="R3635" s="18"/>
      <c r="S3635" s="18"/>
      <c r="T3635" s="18"/>
      <c r="U3635" s="18"/>
      <c r="V3635" s="18"/>
      <c r="W3635" s="18"/>
      <c r="X3635" s="18"/>
      <c r="Y3635" s="18"/>
      <c r="Z3635" s="18"/>
    </row>
    <row r="3636">
      <c r="A3636" s="14">
        <v>45148.0</v>
      </c>
      <c r="B3636" s="15" t="s">
        <v>10239</v>
      </c>
      <c r="C3636" s="19" t="s">
        <v>10240</v>
      </c>
      <c r="D3636" s="19" t="s">
        <v>1641</v>
      </c>
      <c r="E3636" s="19" t="s">
        <v>47</v>
      </c>
      <c r="F3636" s="19" t="s">
        <v>133</v>
      </c>
      <c r="G3636" s="16" t="s">
        <v>12</v>
      </c>
      <c r="H3636" s="18"/>
      <c r="I3636" s="18"/>
      <c r="J3636" s="18"/>
      <c r="K3636" s="18"/>
      <c r="L3636" s="18"/>
      <c r="M3636" s="18"/>
      <c r="N3636" s="18"/>
      <c r="O3636" s="18"/>
      <c r="P3636" s="18"/>
      <c r="Q3636" s="18"/>
      <c r="R3636" s="18"/>
      <c r="S3636" s="18"/>
      <c r="T3636" s="18"/>
      <c r="U3636" s="18"/>
      <c r="V3636" s="18"/>
      <c r="W3636" s="18"/>
      <c r="X3636" s="18"/>
      <c r="Y3636" s="18"/>
      <c r="Z3636" s="18"/>
    </row>
    <row r="3637">
      <c r="A3637" s="14">
        <v>45148.0</v>
      </c>
      <c r="B3637" s="15" t="s">
        <v>10241</v>
      </c>
      <c r="C3637" s="19" t="s">
        <v>10242</v>
      </c>
      <c r="D3637" s="19" t="s">
        <v>770</v>
      </c>
      <c r="E3637" s="19" t="s">
        <v>47</v>
      </c>
      <c r="F3637" s="19" t="s">
        <v>133</v>
      </c>
      <c r="G3637" s="16" t="s">
        <v>12</v>
      </c>
      <c r="H3637" s="18"/>
      <c r="I3637" s="18"/>
      <c r="J3637" s="18"/>
      <c r="K3637" s="18"/>
      <c r="L3637" s="18"/>
      <c r="M3637" s="18"/>
      <c r="N3637" s="18"/>
      <c r="O3637" s="18"/>
      <c r="P3637" s="18"/>
      <c r="Q3637" s="18"/>
      <c r="R3637" s="18"/>
      <c r="S3637" s="18"/>
      <c r="T3637" s="18"/>
      <c r="U3637" s="18"/>
      <c r="V3637" s="18"/>
      <c r="W3637" s="18"/>
      <c r="X3637" s="18"/>
      <c r="Y3637" s="18"/>
      <c r="Z3637" s="18"/>
    </row>
    <row r="3638">
      <c r="A3638" s="14">
        <v>45148.0</v>
      </c>
      <c r="B3638" s="15" t="s">
        <v>10243</v>
      </c>
      <c r="C3638" s="19" t="s">
        <v>10244</v>
      </c>
      <c r="D3638" s="19" t="s">
        <v>4563</v>
      </c>
      <c r="E3638" s="19" t="s">
        <v>47</v>
      </c>
      <c r="F3638" s="19" t="s">
        <v>457</v>
      </c>
      <c r="G3638" s="16" t="s">
        <v>84</v>
      </c>
      <c r="H3638" s="18"/>
      <c r="I3638" s="18"/>
      <c r="J3638" s="18"/>
      <c r="K3638" s="18"/>
      <c r="L3638" s="18"/>
      <c r="M3638" s="18"/>
      <c r="N3638" s="18"/>
      <c r="O3638" s="18"/>
      <c r="P3638" s="18"/>
      <c r="Q3638" s="18"/>
      <c r="R3638" s="18"/>
      <c r="S3638" s="18"/>
      <c r="T3638" s="18"/>
      <c r="U3638" s="18"/>
      <c r="V3638" s="18"/>
      <c r="W3638" s="18"/>
      <c r="X3638" s="18"/>
      <c r="Y3638" s="18"/>
      <c r="Z3638" s="18"/>
    </row>
    <row r="3639">
      <c r="A3639" s="14">
        <v>45148.0</v>
      </c>
      <c r="B3639" s="15" t="s">
        <v>10245</v>
      </c>
      <c r="C3639" s="19" t="s">
        <v>10246</v>
      </c>
      <c r="D3639" s="19" t="s">
        <v>5368</v>
      </c>
      <c r="E3639" s="19" t="s">
        <v>47</v>
      </c>
      <c r="F3639" s="19" t="s">
        <v>133</v>
      </c>
      <c r="G3639" s="16" t="s">
        <v>12</v>
      </c>
      <c r="H3639" s="18"/>
      <c r="I3639" s="18"/>
      <c r="J3639" s="18"/>
      <c r="K3639" s="18"/>
      <c r="L3639" s="18"/>
      <c r="M3639" s="18"/>
      <c r="N3639" s="18"/>
      <c r="O3639" s="18"/>
      <c r="P3639" s="18"/>
      <c r="Q3639" s="18"/>
      <c r="R3639" s="18"/>
      <c r="S3639" s="18"/>
      <c r="T3639" s="18"/>
      <c r="U3639" s="18"/>
      <c r="V3639" s="18"/>
      <c r="W3639" s="18"/>
      <c r="X3639" s="18"/>
      <c r="Y3639" s="18"/>
      <c r="Z3639" s="18"/>
    </row>
    <row r="3640">
      <c r="A3640" s="14">
        <v>45148.0</v>
      </c>
      <c r="B3640" s="15" t="s">
        <v>10247</v>
      </c>
      <c r="C3640" s="19" t="s">
        <v>10248</v>
      </c>
      <c r="D3640" s="19" t="s">
        <v>896</v>
      </c>
      <c r="E3640" s="19" t="s">
        <v>47</v>
      </c>
      <c r="F3640" s="19" t="s">
        <v>4576</v>
      </c>
      <c r="G3640" s="16" t="s">
        <v>12</v>
      </c>
      <c r="H3640" s="18"/>
      <c r="I3640" s="18"/>
      <c r="J3640" s="18"/>
      <c r="K3640" s="18"/>
      <c r="L3640" s="18"/>
      <c r="M3640" s="18"/>
      <c r="N3640" s="18"/>
      <c r="O3640" s="18"/>
      <c r="P3640" s="18"/>
      <c r="Q3640" s="18"/>
      <c r="R3640" s="18"/>
      <c r="S3640" s="18"/>
      <c r="T3640" s="18"/>
      <c r="U3640" s="18"/>
      <c r="V3640" s="18"/>
      <c r="W3640" s="18"/>
      <c r="X3640" s="18"/>
      <c r="Y3640" s="18"/>
      <c r="Z3640" s="18"/>
    </row>
    <row r="3641">
      <c r="A3641" s="14">
        <v>45148.0</v>
      </c>
      <c r="B3641" s="15" t="s">
        <v>10249</v>
      </c>
      <c r="C3641" s="19" t="s">
        <v>10250</v>
      </c>
      <c r="D3641" s="19" t="s">
        <v>6397</v>
      </c>
      <c r="E3641" s="19" t="s">
        <v>47</v>
      </c>
      <c r="F3641" s="19" t="s">
        <v>133</v>
      </c>
      <c r="G3641" s="16" t="s">
        <v>12</v>
      </c>
      <c r="H3641" s="18"/>
      <c r="I3641" s="18"/>
      <c r="J3641" s="18"/>
      <c r="K3641" s="18"/>
      <c r="L3641" s="18"/>
      <c r="M3641" s="18"/>
      <c r="N3641" s="18"/>
      <c r="O3641" s="18"/>
      <c r="P3641" s="18"/>
      <c r="Q3641" s="18"/>
      <c r="R3641" s="18"/>
      <c r="S3641" s="18"/>
      <c r="T3641" s="18"/>
      <c r="U3641" s="18"/>
      <c r="V3641" s="18"/>
      <c r="W3641" s="18"/>
      <c r="X3641" s="18"/>
      <c r="Y3641" s="18"/>
      <c r="Z3641" s="18"/>
    </row>
    <row r="3642">
      <c r="A3642" s="14">
        <v>45148.0</v>
      </c>
      <c r="B3642" s="15" t="s">
        <v>10251</v>
      </c>
      <c r="C3642" s="19" t="s">
        <v>10252</v>
      </c>
      <c r="D3642" s="19" t="s">
        <v>20</v>
      </c>
      <c r="E3642" s="19" t="s">
        <v>44</v>
      </c>
      <c r="F3642" s="19" t="s">
        <v>61</v>
      </c>
      <c r="G3642" s="16" t="s">
        <v>12</v>
      </c>
      <c r="H3642" s="18"/>
      <c r="I3642" s="18"/>
      <c r="J3642" s="18"/>
      <c r="K3642" s="18"/>
      <c r="L3642" s="18"/>
      <c r="M3642" s="18"/>
      <c r="N3642" s="18"/>
      <c r="O3642" s="18"/>
      <c r="P3642" s="18"/>
      <c r="Q3642" s="18"/>
      <c r="R3642" s="18"/>
      <c r="S3642" s="18"/>
      <c r="T3642" s="18"/>
      <c r="U3642" s="18"/>
      <c r="V3642" s="18"/>
      <c r="W3642" s="18"/>
      <c r="X3642" s="18"/>
      <c r="Y3642" s="18"/>
      <c r="Z3642" s="18"/>
    </row>
    <row r="3643">
      <c r="A3643" s="14">
        <v>45148.0</v>
      </c>
      <c r="B3643" s="15" t="s">
        <v>10251</v>
      </c>
      <c r="C3643" s="19" t="s">
        <v>10252</v>
      </c>
      <c r="D3643" s="19" t="s">
        <v>4563</v>
      </c>
      <c r="E3643" s="19" t="s">
        <v>44</v>
      </c>
      <c r="F3643" s="19" t="s">
        <v>61</v>
      </c>
      <c r="G3643" s="16" t="s">
        <v>12</v>
      </c>
      <c r="H3643" s="18"/>
      <c r="I3643" s="18"/>
      <c r="J3643" s="18"/>
      <c r="K3643" s="18"/>
      <c r="L3643" s="18"/>
      <c r="M3643" s="18"/>
      <c r="N3643" s="18"/>
      <c r="O3643" s="18"/>
      <c r="P3643" s="18"/>
      <c r="Q3643" s="18"/>
      <c r="R3643" s="18"/>
      <c r="S3643" s="18"/>
      <c r="T3643" s="18"/>
      <c r="U3643" s="18"/>
      <c r="V3643" s="18"/>
      <c r="W3643" s="18"/>
      <c r="X3643" s="18"/>
      <c r="Y3643" s="18"/>
      <c r="Z3643" s="18"/>
    </row>
    <row r="3644">
      <c r="A3644" s="14">
        <v>45148.0</v>
      </c>
      <c r="B3644" s="15" t="s">
        <v>10251</v>
      </c>
      <c r="C3644" s="19" t="s">
        <v>10252</v>
      </c>
      <c r="D3644" s="19" t="s">
        <v>4046</v>
      </c>
      <c r="E3644" s="19" t="s">
        <v>44</v>
      </c>
      <c r="F3644" s="19" t="s">
        <v>61</v>
      </c>
      <c r="G3644" s="16" t="s">
        <v>12</v>
      </c>
      <c r="H3644" s="18"/>
      <c r="I3644" s="18"/>
      <c r="J3644" s="18"/>
      <c r="K3644" s="18"/>
      <c r="L3644" s="18"/>
      <c r="M3644" s="18"/>
      <c r="N3644" s="18"/>
      <c r="O3644" s="18"/>
      <c r="P3644" s="18"/>
      <c r="Q3644" s="18"/>
      <c r="R3644" s="18"/>
      <c r="S3644" s="18"/>
      <c r="T3644" s="18"/>
      <c r="U3644" s="18"/>
      <c r="V3644" s="18"/>
      <c r="W3644" s="18"/>
      <c r="X3644" s="18"/>
      <c r="Y3644" s="18"/>
      <c r="Z3644" s="18"/>
    </row>
    <row r="3645">
      <c r="A3645" s="14">
        <v>45148.0</v>
      </c>
      <c r="B3645" s="15" t="s">
        <v>10253</v>
      </c>
      <c r="C3645" s="19" t="s">
        <v>10254</v>
      </c>
      <c r="D3645" s="19" t="s">
        <v>157</v>
      </c>
      <c r="E3645" s="19" t="s">
        <v>47</v>
      </c>
      <c r="F3645" s="19" t="s">
        <v>5687</v>
      </c>
      <c r="G3645" s="16" t="s">
        <v>12</v>
      </c>
      <c r="H3645" s="18"/>
      <c r="I3645" s="18"/>
      <c r="J3645" s="18"/>
      <c r="K3645" s="18"/>
      <c r="L3645" s="18"/>
      <c r="M3645" s="18"/>
      <c r="N3645" s="18"/>
      <c r="O3645" s="18"/>
      <c r="P3645" s="18"/>
      <c r="Q3645" s="18"/>
      <c r="R3645" s="18"/>
      <c r="S3645" s="18"/>
      <c r="T3645" s="18"/>
      <c r="U3645" s="18"/>
      <c r="V3645" s="18"/>
      <c r="W3645" s="18"/>
      <c r="X3645" s="18"/>
      <c r="Y3645" s="18"/>
      <c r="Z3645" s="18"/>
    </row>
    <row r="3646">
      <c r="A3646" s="14">
        <v>45148.0</v>
      </c>
      <c r="B3646" s="15" t="s">
        <v>10255</v>
      </c>
      <c r="C3646" s="19" t="s">
        <v>10256</v>
      </c>
      <c r="D3646" s="19" t="s">
        <v>2826</v>
      </c>
      <c r="E3646" s="18" t="s">
        <v>10257</v>
      </c>
      <c r="F3646" s="19" t="s">
        <v>4010</v>
      </c>
      <c r="G3646" s="16" t="s">
        <v>12</v>
      </c>
      <c r="H3646" s="18"/>
      <c r="I3646" s="18"/>
      <c r="J3646" s="18"/>
      <c r="K3646" s="18"/>
      <c r="L3646" s="18"/>
      <c r="M3646" s="18"/>
      <c r="N3646" s="18"/>
      <c r="O3646" s="18"/>
      <c r="P3646" s="18"/>
      <c r="Q3646" s="18"/>
      <c r="R3646" s="18"/>
      <c r="S3646" s="18"/>
      <c r="T3646" s="18"/>
      <c r="U3646" s="18"/>
      <c r="V3646" s="18"/>
      <c r="W3646" s="18"/>
      <c r="X3646" s="18"/>
      <c r="Y3646" s="18"/>
      <c r="Z3646" s="18"/>
    </row>
    <row r="3647">
      <c r="A3647" s="14">
        <v>45148.0</v>
      </c>
      <c r="B3647" s="15" t="s">
        <v>10258</v>
      </c>
      <c r="C3647" s="19" t="s">
        <v>10259</v>
      </c>
      <c r="D3647" s="19" t="s">
        <v>10260</v>
      </c>
      <c r="E3647" s="19" t="s">
        <v>338</v>
      </c>
      <c r="F3647" s="19" t="s">
        <v>67</v>
      </c>
      <c r="G3647" s="16" t="s">
        <v>12</v>
      </c>
      <c r="H3647" s="18"/>
      <c r="I3647" s="18"/>
      <c r="J3647" s="18"/>
      <c r="K3647" s="18"/>
      <c r="L3647" s="18"/>
      <c r="M3647" s="18"/>
      <c r="N3647" s="18"/>
      <c r="O3647" s="18"/>
      <c r="P3647" s="18"/>
      <c r="Q3647" s="18"/>
      <c r="R3647" s="18"/>
      <c r="S3647" s="18"/>
      <c r="T3647" s="18"/>
      <c r="U3647" s="18"/>
      <c r="V3647" s="18"/>
      <c r="W3647" s="18"/>
      <c r="X3647" s="18"/>
      <c r="Y3647" s="18"/>
      <c r="Z3647" s="18"/>
    </row>
    <row r="3648">
      <c r="A3648" s="14">
        <v>45148.0</v>
      </c>
      <c r="B3648" s="15" t="s">
        <v>10261</v>
      </c>
      <c r="C3648" s="19" t="s">
        <v>10262</v>
      </c>
      <c r="D3648" s="19" t="s">
        <v>5753</v>
      </c>
      <c r="E3648" s="19" t="s">
        <v>47</v>
      </c>
      <c r="F3648" s="19" t="s">
        <v>133</v>
      </c>
      <c r="G3648" s="16" t="s">
        <v>12</v>
      </c>
      <c r="H3648" s="18"/>
      <c r="I3648" s="18"/>
      <c r="J3648" s="18"/>
      <c r="K3648" s="18"/>
      <c r="L3648" s="18"/>
      <c r="M3648" s="18"/>
      <c r="N3648" s="18"/>
      <c r="O3648" s="18"/>
      <c r="P3648" s="18"/>
      <c r="Q3648" s="18"/>
      <c r="R3648" s="18"/>
      <c r="S3648" s="18"/>
      <c r="T3648" s="18"/>
      <c r="U3648" s="18"/>
      <c r="V3648" s="18"/>
      <c r="W3648" s="18"/>
      <c r="X3648" s="18"/>
      <c r="Y3648" s="18"/>
      <c r="Z3648" s="18"/>
    </row>
    <row r="3649">
      <c r="A3649" s="14">
        <v>45148.0</v>
      </c>
      <c r="B3649" s="15" t="s">
        <v>10263</v>
      </c>
      <c r="C3649" s="19" t="s">
        <v>10264</v>
      </c>
      <c r="D3649" s="19" t="s">
        <v>10265</v>
      </c>
      <c r="E3649" s="19" t="s">
        <v>338</v>
      </c>
      <c r="F3649" s="19" t="s">
        <v>457</v>
      </c>
      <c r="G3649" s="16" t="s">
        <v>84</v>
      </c>
      <c r="H3649" s="18"/>
      <c r="I3649" s="18"/>
      <c r="J3649" s="18"/>
      <c r="K3649" s="18"/>
      <c r="L3649" s="18"/>
      <c r="M3649" s="18"/>
      <c r="N3649" s="18"/>
      <c r="O3649" s="18"/>
      <c r="P3649" s="18"/>
      <c r="Q3649" s="18"/>
      <c r="R3649" s="18"/>
      <c r="S3649" s="18"/>
      <c r="T3649" s="18"/>
      <c r="U3649" s="18"/>
      <c r="V3649" s="18"/>
      <c r="W3649" s="18"/>
      <c r="X3649" s="18"/>
      <c r="Y3649" s="18"/>
      <c r="Z3649" s="18"/>
    </row>
    <row r="3650">
      <c r="A3650" s="14">
        <v>45148.0</v>
      </c>
      <c r="B3650" s="15" t="s">
        <v>10263</v>
      </c>
      <c r="C3650" s="19" t="s">
        <v>10264</v>
      </c>
      <c r="D3650" s="19" t="s">
        <v>10265</v>
      </c>
      <c r="E3650" s="19" t="s">
        <v>98</v>
      </c>
      <c r="F3650" s="19" t="s">
        <v>457</v>
      </c>
      <c r="G3650" s="16" t="s">
        <v>84</v>
      </c>
      <c r="H3650" s="18"/>
      <c r="I3650" s="18"/>
      <c r="J3650" s="18"/>
      <c r="K3650" s="18"/>
      <c r="L3650" s="18"/>
      <c r="M3650" s="18"/>
      <c r="N3650" s="18"/>
      <c r="O3650" s="18"/>
      <c r="P3650" s="18"/>
      <c r="Q3650" s="18"/>
      <c r="R3650" s="18"/>
      <c r="S3650" s="18"/>
      <c r="T3650" s="18"/>
      <c r="U3650" s="18"/>
      <c r="V3650" s="18"/>
      <c r="W3650" s="18"/>
      <c r="X3650" s="18"/>
      <c r="Y3650" s="18"/>
      <c r="Z3650" s="18"/>
    </row>
    <row r="3651">
      <c r="A3651" s="14">
        <v>45148.0</v>
      </c>
      <c r="B3651" s="15" t="s">
        <v>10266</v>
      </c>
      <c r="C3651" s="19" t="s">
        <v>10267</v>
      </c>
      <c r="D3651" s="19" t="s">
        <v>10268</v>
      </c>
      <c r="E3651" s="18"/>
      <c r="F3651" s="19" t="s">
        <v>428</v>
      </c>
      <c r="G3651" s="16" t="s">
        <v>84</v>
      </c>
      <c r="H3651" s="16" t="s">
        <v>46</v>
      </c>
      <c r="I3651" s="18"/>
      <c r="J3651" s="18"/>
      <c r="K3651" s="18"/>
      <c r="L3651" s="18"/>
      <c r="M3651" s="18"/>
      <c r="N3651" s="18"/>
      <c r="O3651" s="18"/>
      <c r="P3651" s="18"/>
      <c r="Q3651" s="18"/>
      <c r="R3651" s="18"/>
      <c r="S3651" s="18"/>
      <c r="T3651" s="18"/>
      <c r="U3651" s="18"/>
      <c r="V3651" s="18"/>
      <c r="W3651" s="18"/>
      <c r="X3651" s="18"/>
      <c r="Y3651" s="18"/>
      <c r="Z3651" s="18"/>
    </row>
    <row r="3652">
      <c r="A3652" s="14">
        <v>45148.0</v>
      </c>
      <c r="B3652" s="15" t="s">
        <v>10269</v>
      </c>
      <c r="C3652" s="19" t="s">
        <v>10270</v>
      </c>
      <c r="D3652" s="19" t="s">
        <v>4862</v>
      </c>
      <c r="E3652" s="19" t="s">
        <v>47</v>
      </c>
      <c r="F3652" s="19" t="s">
        <v>4576</v>
      </c>
      <c r="G3652" s="16" t="s">
        <v>12</v>
      </c>
      <c r="H3652" s="18"/>
      <c r="I3652" s="18"/>
      <c r="J3652" s="18"/>
      <c r="K3652" s="18"/>
      <c r="L3652" s="18"/>
      <c r="M3652" s="18"/>
      <c r="N3652" s="18"/>
      <c r="O3652" s="18"/>
      <c r="P3652" s="18"/>
      <c r="Q3652" s="18"/>
      <c r="R3652" s="18"/>
      <c r="S3652" s="18"/>
      <c r="T3652" s="18"/>
      <c r="U3652" s="18"/>
      <c r="V3652" s="18"/>
      <c r="W3652" s="18"/>
      <c r="X3652" s="18"/>
      <c r="Y3652" s="18"/>
      <c r="Z3652" s="18"/>
    </row>
    <row r="3653">
      <c r="A3653" s="14">
        <v>45148.0</v>
      </c>
      <c r="B3653" s="15" t="s">
        <v>10271</v>
      </c>
      <c r="C3653" s="19" t="s">
        <v>10272</v>
      </c>
      <c r="D3653" s="19" t="s">
        <v>6514</v>
      </c>
      <c r="E3653" s="19" t="s">
        <v>47</v>
      </c>
      <c r="F3653" s="19" t="s">
        <v>133</v>
      </c>
      <c r="G3653" s="16" t="s">
        <v>12</v>
      </c>
      <c r="H3653" s="18"/>
      <c r="I3653" s="18"/>
      <c r="J3653" s="18"/>
      <c r="K3653" s="18"/>
      <c r="L3653" s="18"/>
      <c r="M3653" s="18"/>
      <c r="N3653" s="18"/>
      <c r="O3653" s="18"/>
      <c r="P3653" s="18"/>
      <c r="Q3653" s="18"/>
      <c r="R3653" s="18"/>
      <c r="S3653" s="18"/>
      <c r="T3653" s="18"/>
      <c r="U3653" s="18"/>
      <c r="V3653" s="18"/>
      <c r="W3653" s="18"/>
      <c r="X3653" s="18"/>
      <c r="Y3653" s="18"/>
      <c r="Z3653" s="18"/>
    </row>
    <row r="3654">
      <c r="A3654" s="14">
        <v>45148.0</v>
      </c>
      <c r="B3654" s="15" t="s">
        <v>10273</v>
      </c>
      <c r="C3654" s="19" t="s">
        <v>10274</v>
      </c>
      <c r="D3654" s="19" t="s">
        <v>256</v>
      </c>
      <c r="E3654" s="19" t="s">
        <v>44</v>
      </c>
      <c r="F3654" s="19" t="s">
        <v>851</v>
      </c>
      <c r="G3654" s="16" t="s">
        <v>84</v>
      </c>
      <c r="H3654" s="18"/>
      <c r="I3654" s="18"/>
      <c r="J3654" s="18"/>
      <c r="K3654" s="18"/>
      <c r="L3654" s="18"/>
      <c r="M3654" s="18"/>
      <c r="N3654" s="18"/>
      <c r="O3654" s="18"/>
      <c r="P3654" s="18"/>
      <c r="Q3654" s="18"/>
      <c r="R3654" s="18"/>
      <c r="S3654" s="18"/>
      <c r="T3654" s="18"/>
      <c r="U3654" s="18"/>
      <c r="V3654" s="18"/>
      <c r="W3654" s="18"/>
      <c r="X3654" s="18"/>
      <c r="Y3654" s="18"/>
      <c r="Z3654" s="18"/>
    </row>
    <row r="3655">
      <c r="A3655" s="14">
        <v>45148.0</v>
      </c>
      <c r="B3655" s="15" t="s">
        <v>10273</v>
      </c>
      <c r="C3655" s="19" t="s">
        <v>10274</v>
      </c>
      <c r="D3655" s="19" t="s">
        <v>4095</v>
      </c>
      <c r="E3655" s="19" t="s">
        <v>44</v>
      </c>
      <c r="F3655" s="19" t="s">
        <v>851</v>
      </c>
      <c r="G3655" s="16" t="s">
        <v>84</v>
      </c>
      <c r="H3655" s="18"/>
      <c r="I3655" s="18"/>
      <c r="J3655" s="18"/>
      <c r="K3655" s="18"/>
      <c r="L3655" s="18"/>
      <c r="M3655" s="18"/>
      <c r="N3655" s="18"/>
      <c r="O3655" s="18"/>
      <c r="P3655" s="18"/>
      <c r="Q3655" s="18"/>
      <c r="R3655" s="18"/>
      <c r="S3655" s="18"/>
      <c r="T3655" s="18"/>
      <c r="U3655" s="18"/>
      <c r="V3655" s="18"/>
      <c r="W3655" s="18"/>
      <c r="X3655" s="18"/>
      <c r="Y3655" s="18"/>
      <c r="Z3655" s="18"/>
    </row>
    <row r="3656">
      <c r="A3656" s="14">
        <v>45148.0</v>
      </c>
      <c r="B3656" s="15" t="s">
        <v>10273</v>
      </c>
      <c r="C3656" s="19" t="s">
        <v>10274</v>
      </c>
      <c r="D3656" s="19" t="s">
        <v>4046</v>
      </c>
      <c r="E3656" s="18"/>
      <c r="F3656" s="19" t="s">
        <v>299</v>
      </c>
      <c r="G3656" s="16" t="s">
        <v>12</v>
      </c>
      <c r="H3656" s="19" t="s">
        <v>44</v>
      </c>
      <c r="I3656" s="18"/>
      <c r="J3656" s="18"/>
      <c r="K3656" s="18"/>
      <c r="L3656" s="18"/>
      <c r="M3656" s="18"/>
      <c r="N3656" s="18"/>
      <c r="O3656" s="18"/>
      <c r="P3656" s="18"/>
      <c r="Q3656" s="18"/>
      <c r="R3656" s="18"/>
      <c r="S3656" s="18"/>
      <c r="T3656" s="18"/>
      <c r="U3656" s="18"/>
      <c r="V3656" s="18"/>
      <c r="W3656" s="18"/>
      <c r="X3656" s="18"/>
      <c r="Y3656" s="18"/>
      <c r="Z3656" s="18"/>
    </row>
    <row r="3657">
      <c r="A3657" s="14">
        <v>45148.0</v>
      </c>
      <c r="B3657" s="15" t="s">
        <v>10275</v>
      </c>
      <c r="C3657" s="19" t="s">
        <v>10276</v>
      </c>
      <c r="D3657" s="19" t="s">
        <v>4676</v>
      </c>
      <c r="E3657" s="19" t="s">
        <v>4081</v>
      </c>
      <c r="F3657" s="19" t="s">
        <v>1296</v>
      </c>
      <c r="G3657" s="16" t="s">
        <v>12</v>
      </c>
      <c r="H3657" s="18"/>
      <c r="I3657" s="18"/>
      <c r="J3657" s="18"/>
      <c r="K3657" s="18"/>
      <c r="L3657" s="18"/>
      <c r="M3657" s="18"/>
      <c r="N3657" s="18"/>
      <c r="O3657" s="18"/>
      <c r="P3657" s="18"/>
      <c r="Q3657" s="18"/>
      <c r="R3657" s="18"/>
      <c r="S3657" s="18"/>
      <c r="T3657" s="18"/>
      <c r="U3657" s="18"/>
      <c r="V3657" s="18"/>
      <c r="W3657" s="18"/>
      <c r="X3657" s="18"/>
      <c r="Y3657" s="18"/>
      <c r="Z3657" s="18"/>
    </row>
    <row r="3658">
      <c r="A3658" s="14">
        <v>45148.0</v>
      </c>
      <c r="B3658" s="15" t="s">
        <v>10277</v>
      </c>
      <c r="C3658" s="19" t="s">
        <v>10278</v>
      </c>
      <c r="D3658" s="19" t="s">
        <v>4184</v>
      </c>
      <c r="E3658" s="19" t="s">
        <v>10279</v>
      </c>
      <c r="F3658" s="19" t="s">
        <v>10280</v>
      </c>
      <c r="G3658" s="16" t="s">
        <v>12</v>
      </c>
      <c r="H3658" s="18"/>
      <c r="I3658" s="18"/>
      <c r="J3658" s="18"/>
      <c r="K3658" s="18"/>
      <c r="L3658" s="18"/>
      <c r="M3658" s="18"/>
      <c r="N3658" s="18"/>
      <c r="O3658" s="18"/>
      <c r="P3658" s="18"/>
      <c r="Q3658" s="18"/>
      <c r="R3658" s="18"/>
      <c r="S3658" s="18"/>
      <c r="T3658" s="18"/>
      <c r="U3658" s="18"/>
      <c r="V3658" s="18"/>
      <c r="W3658" s="18"/>
      <c r="X3658" s="18"/>
      <c r="Y3658" s="18"/>
      <c r="Z3658" s="18"/>
    </row>
    <row r="3659">
      <c r="A3659" s="14">
        <v>45148.0</v>
      </c>
      <c r="B3659" s="15" t="s">
        <v>10281</v>
      </c>
      <c r="C3659" s="19" t="s">
        <v>10282</v>
      </c>
      <c r="D3659" s="19" t="s">
        <v>10283</v>
      </c>
      <c r="E3659" s="19" t="s">
        <v>436</v>
      </c>
      <c r="F3659" s="19" t="s">
        <v>1185</v>
      </c>
      <c r="G3659" s="16" t="s">
        <v>12</v>
      </c>
      <c r="H3659" s="18"/>
      <c r="I3659" s="18"/>
      <c r="J3659" s="18"/>
      <c r="K3659" s="18"/>
      <c r="L3659" s="18"/>
      <c r="M3659" s="18"/>
      <c r="N3659" s="18"/>
      <c r="O3659" s="18"/>
      <c r="P3659" s="18"/>
      <c r="Q3659" s="18"/>
      <c r="R3659" s="18"/>
      <c r="S3659" s="18"/>
      <c r="T3659" s="18"/>
      <c r="U3659" s="18"/>
      <c r="V3659" s="18"/>
      <c r="W3659" s="18"/>
      <c r="X3659" s="18"/>
      <c r="Y3659" s="18"/>
      <c r="Z3659" s="18"/>
    </row>
    <row r="3660">
      <c r="A3660" s="14">
        <v>45148.0</v>
      </c>
      <c r="B3660" s="15" t="s">
        <v>10281</v>
      </c>
      <c r="C3660" s="19" t="s">
        <v>10282</v>
      </c>
      <c r="D3660" s="19" t="s">
        <v>10283</v>
      </c>
      <c r="E3660" s="19" t="s">
        <v>46</v>
      </c>
      <c r="F3660" s="19" t="s">
        <v>63</v>
      </c>
      <c r="G3660" s="16" t="s">
        <v>12</v>
      </c>
      <c r="H3660" s="18"/>
      <c r="I3660" s="18"/>
      <c r="J3660" s="18"/>
      <c r="K3660" s="18"/>
      <c r="L3660" s="18"/>
      <c r="M3660" s="18"/>
      <c r="N3660" s="18"/>
      <c r="O3660" s="18"/>
      <c r="P3660" s="18"/>
      <c r="Q3660" s="18"/>
      <c r="R3660" s="18"/>
      <c r="S3660" s="18"/>
      <c r="T3660" s="18"/>
      <c r="U3660" s="18"/>
      <c r="V3660" s="18"/>
      <c r="W3660" s="18"/>
      <c r="X3660" s="18"/>
      <c r="Y3660" s="18"/>
      <c r="Z3660" s="18"/>
    </row>
    <row r="3661">
      <c r="A3661" s="14">
        <v>45148.0</v>
      </c>
      <c r="B3661" s="15" t="s">
        <v>10284</v>
      </c>
      <c r="C3661" s="19" t="s">
        <v>10285</v>
      </c>
      <c r="D3661" s="19" t="s">
        <v>4046</v>
      </c>
      <c r="E3661" s="19" t="s">
        <v>98</v>
      </c>
      <c r="F3661" s="19" t="s">
        <v>10286</v>
      </c>
      <c r="G3661" s="16" t="s">
        <v>12</v>
      </c>
      <c r="H3661" s="18"/>
      <c r="I3661" s="18"/>
      <c r="J3661" s="18"/>
      <c r="K3661" s="18"/>
      <c r="L3661" s="18"/>
      <c r="M3661" s="18"/>
      <c r="N3661" s="18"/>
      <c r="O3661" s="18"/>
      <c r="P3661" s="18"/>
      <c r="Q3661" s="18"/>
      <c r="R3661" s="18"/>
      <c r="S3661" s="18"/>
      <c r="T3661" s="18"/>
      <c r="U3661" s="18"/>
      <c r="V3661" s="18"/>
      <c r="W3661" s="18"/>
      <c r="X3661" s="18"/>
      <c r="Y3661" s="18"/>
      <c r="Z3661" s="18"/>
    </row>
    <row r="3662">
      <c r="A3662" s="14">
        <v>45148.0</v>
      </c>
      <c r="B3662" s="15" t="s">
        <v>10284</v>
      </c>
      <c r="C3662" s="19" t="s">
        <v>10285</v>
      </c>
      <c r="D3662" s="19" t="s">
        <v>4046</v>
      </c>
      <c r="E3662" s="19" t="s">
        <v>47</v>
      </c>
      <c r="F3662" s="19" t="s">
        <v>4576</v>
      </c>
      <c r="G3662" s="16" t="s">
        <v>12</v>
      </c>
      <c r="H3662" s="18"/>
      <c r="I3662" s="18"/>
      <c r="J3662" s="18"/>
      <c r="K3662" s="18"/>
      <c r="L3662" s="18"/>
      <c r="M3662" s="18"/>
      <c r="N3662" s="18"/>
      <c r="O3662" s="18"/>
      <c r="P3662" s="18"/>
      <c r="Q3662" s="18"/>
      <c r="R3662" s="18"/>
      <c r="S3662" s="18"/>
      <c r="T3662" s="18"/>
      <c r="U3662" s="18"/>
      <c r="V3662" s="18"/>
      <c r="W3662" s="18"/>
      <c r="X3662" s="18"/>
      <c r="Y3662" s="18"/>
      <c r="Z3662" s="18"/>
    </row>
    <row r="3663">
      <c r="A3663" s="14">
        <v>45148.0</v>
      </c>
      <c r="B3663" s="15" t="s">
        <v>10287</v>
      </c>
      <c r="C3663" s="19" t="s">
        <v>10288</v>
      </c>
      <c r="D3663" s="19" t="s">
        <v>4046</v>
      </c>
      <c r="E3663" s="19" t="s">
        <v>47</v>
      </c>
      <c r="F3663" s="19" t="s">
        <v>4576</v>
      </c>
      <c r="G3663" s="16" t="s">
        <v>12</v>
      </c>
      <c r="H3663" s="18"/>
      <c r="I3663" s="18"/>
      <c r="J3663" s="18"/>
      <c r="K3663" s="18"/>
      <c r="L3663" s="18"/>
      <c r="M3663" s="18"/>
      <c r="N3663" s="18"/>
      <c r="O3663" s="18"/>
      <c r="P3663" s="18"/>
      <c r="Q3663" s="18"/>
      <c r="R3663" s="18"/>
      <c r="S3663" s="18"/>
      <c r="T3663" s="18"/>
      <c r="U3663" s="18"/>
      <c r="V3663" s="18"/>
      <c r="W3663" s="18"/>
      <c r="X3663" s="18"/>
      <c r="Y3663" s="18"/>
      <c r="Z3663" s="18"/>
    </row>
    <row r="3664">
      <c r="A3664" s="14">
        <v>45148.0</v>
      </c>
      <c r="B3664" s="15" t="s">
        <v>10289</v>
      </c>
      <c r="C3664" s="19" t="s">
        <v>10290</v>
      </c>
      <c r="D3664" s="19" t="s">
        <v>10291</v>
      </c>
      <c r="E3664" s="18"/>
      <c r="F3664" s="19" t="s">
        <v>428</v>
      </c>
      <c r="G3664" s="16" t="s">
        <v>84</v>
      </c>
      <c r="H3664" s="16" t="s">
        <v>6034</v>
      </c>
      <c r="I3664" s="18"/>
      <c r="J3664" s="18"/>
      <c r="K3664" s="18"/>
      <c r="L3664" s="18"/>
      <c r="M3664" s="18"/>
      <c r="N3664" s="18"/>
      <c r="O3664" s="18"/>
      <c r="P3664" s="18"/>
      <c r="Q3664" s="18"/>
      <c r="R3664" s="18"/>
      <c r="S3664" s="18"/>
      <c r="T3664" s="18"/>
      <c r="U3664" s="18"/>
      <c r="V3664" s="18"/>
      <c r="W3664" s="18"/>
      <c r="X3664" s="18"/>
      <c r="Y3664" s="18"/>
      <c r="Z3664" s="18"/>
    </row>
    <row r="3665">
      <c r="A3665" s="14">
        <v>45148.0</v>
      </c>
      <c r="B3665" s="15" t="s">
        <v>10292</v>
      </c>
      <c r="C3665" s="19" t="s">
        <v>10293</v>
      </c>
      <c r="D3665" s="19" t="s">
        <v>4132</v>
      </c>
      <c r="E3665" s="18"/>
      <c r="F3665" s="19" t="s">
        <v>10294</v>
      </c>
      <c r="G3665" s="16" t="s">
        <v>84</v>
      </c>
      <c r="H3665" s="16" t="s">
        <v>6034</v>
      </c>
      <c r="I3665" s="18"/>
      <c r="J3665" s="18"/>
      <c r="K3665" s="18"/>
      <c r="L3665" s="18"/>
      <c r="M3665" s="18"/>
      <c r="N3665" s="18"/>
      <c r="O3665" s="18"/>
      <c r="P3665" s="18"/>
      <c r="Q3665" s="18"/>
      <c r="R3665" s="18"/>
      <c r="S3665" s="18"/>
      <c r="T3665" s="18"/>
      <c r="U3665" s="18"/>
      <c r="V3665" s="18"/>
      <c r="W3665" s="18"/>
      <c r="X3665" s="18"/>
      <c r="Y3665" s="18"/>
      <c r="Z3665" s="18"/>
    </row>
    <row r="3666">
      <c r="A3666" s="14">
        <v>45148.0</v>
      </c>
      <c r="B3666" s="15" t="s">
        <v>10295</v>
      </c>
      <c r="C3666" s="19" t="s">
        <v>10296</v>
      </c>
      <c r="D3666" s="19" t="s">
        <v>4549</v>
      </c>
      <c r="E3666" s="19" t="s">
        <v>10297</v>
      </c>
      <c r="F3666" s="19" t="s">
        <v>67</v>
      </c>
      <c r="G3666" s="16" t="s">
        <v>12</v>
      </c>
      <c r="H3666" s="18"/>
      <c r="I3666" s="18"/>
      <c r="J3666" s="18"/>
      <c r="K3666" s="18"/>
      <c r="L3666" s="18"/>
      <c r="M3666" s="18"/>
      <c r="N3666" s="18"/>
      <c r="O3666" s="18"/>
      <c r="P3666" s="18"/>
      <c r="Q3666" s="18"/>
      <c r="R3666" s="18"/>
      <c r="S3666" s="18"/>
      <c r="T3666" s="18"/>
      <c r="U3666" s="18"/>
      <c r="V3666" s="18"/>
      <c r="W3666" s="18"/>
      <c r="X3666" s="18"/>
      <c r="Y3666" s="18"/>
      <c r="Z3666" s="18"/>
    </row>
    <row r="3667">
      <c r="A3667" s="14">
        <v>45148.0</v>
      </c>
      <c r="B3667" s="15" t="s">
        <v>10298</v>
      </c>
      <c r="C3667" s="19" t="s">
        <v>10299</v>
      </c>
      <c r="D3667" s="19" t="s">
        <v>8151</v>
      </c>
      <c r="E3667" s="19" t="s">
        <v>1780</v>
      </c>
      <c r="F3667" s="19" t="s">
        <v>63</v>
      </c>
      <c r="G3667" s="16" t="s">
        <v>12</v>
      </c>
      <c r="H3667" s="18"/>
      <c r="I3667" s="18"/>
      <c r="J3667" s="18"/>
      <c r="K3667" s="18"/>
      <c r="L3667" s="18"/>
      <c r="M3667" s="18"/>
      <c r="N3667" s="18"/>
      <c r="O3667" s="18"/>
      <c r="P3667" s="18"/>
      <c r="Q3667" s="18"/>
      <c r="R3667" s="18"/>
      <c r="S3667" s="18"/>
      <c r="T3667" s="18"/>
      <c r="U3667" s="18"/>
      <c r="V3667" s="18"/>
      <c r="W3667" s="18"/>
      <c r="X3667" s="18"/>
      <c r="Y3667" s="18"/>
      <c r="Z3667" s="18"/>
    </row>
    <row r="3668">
      <c r="A3668" s="14">
        <v>45148.0</v>
      </c>
      <c r="B3668" s="15" t="s">
        <v>10300</v>
      </c>
      <c r="C3668" s="19" t="s">
        <v>10301</v>
      </c>
      <c r="D3668" s="19" t="s">
        <v>4602</v>
      </c>
      <c r="E3668" s="19" t="s">
        <v>10302</v>
      </c>
      <c r="F3668" s="19" t="s">
        <v>4946</v>
      </c>
      <c r="G3668" s="16" t="s">
        <v>12</v>
      </c>
      <c r="H3668" s="18"/>
      <c r="I3668" s="18"/>
      <c r="J3668" s="18"/>
      <c r="K3668" s="18"/>
      <c r="L3668" s="18"/>
      <c r="M3668" s="18"/>
      <c r="N3668" s="18"/>
      <c r="O3668" s="18"/>
      <c r="P3668" s="18"/>
      <c r="Q3668" s="18"/>
      <c r="R3668" s="18"/>
      <c r="S3668" s="18"/>
      <c r="T3668" s="18"/>
      <c r="U3668" s="18"/>
      <c r="V3668" s="18"/>
      <c r="W3668" s="18"/>
      <c r="X3668" s="18"/>
      <c r="Y3668" s="18"/>
      <c r="Z3668" s="18"/>
    </row>
    <row r="3669">
      <c r="A3669" s="14">
        <v>45148.0</v>
      </c>
      <c r="B3669" s="15" t="s">
        <v>10303</v>
      </c>
      <c r="C3669" s="19" t="s">
        <v>10304</v>
      </c>
      <c r="D3669" s="19" t="s">
        <v>4470</v>
      </c>
      <c r="E3669" s="19" t="s">
        <v>1780</v>
      </c>
      <c r="F3669" s="19" t="s">
        <v>63</v>
      </c>
      <c r="G3669" s="16" t="s">
        <v>12</v>
      </c>
      <c r="H3669" s="18"/>
      <c r="I3669" s="18"/>
      <c r="J3669" s="18"/>
      <c r="K3669" s="18"/>
      <c r="L3669" s="18"/>
      <c r="M3669" s="18"/>
      <c r="N3669" s="18"/>
      <c r="O3669" s="18"/>
      <c r="P3669" s="18"/>
      <c r="Q3669" s="18"/>
      <c r="R3669" s="18"/>
      <c r="S3669" s="18"/>
      <c r="T3669" s="18"/>
      <c r="U3669" s="18"/>
      <c r="V3669" s="18"/>
      <c r="W3669" s="18"/>
      <c r="X3669" s="18"/>
      <c r="Y3669" s="18"/>
      <c r="Z3669" s="18"/>
    </row>
    <row r="3670">
      <c r="A3670" s="14">
        <v>45148.0</v>
      </c>
      <c r="B3670" s="15" t="s">
        <v>10305</v>
      </c>
      <c r="C3670" s="19" t="s">
        <v>10306</v>
      </c>
      <c r="D3670" s="19" t="s">
        <v>4623</v>
      </c>
      <c r="E3670" s="18"/>
      <c r="F3670" s="19" t="s">
        <v>8362</v>
      </c>
      <c r="G3670" s="16" t="s">
        <v>12</v>
      </c>
      <c r="H3670" s="16" t="s">
        <v>141</v>
      </c>
      <c r="I3670" s="18"/>
      <c r="J3670" s="18"/>
      <c r="K3670" s="18"/>
      <c r="L3670" s="18"/>
      <c r="M3670" s="18"/>
      <c r="N3670" s="18"/>
      <c r="O3670" s="18"/>
      <c r="P3670" s="18"/>
      <c r="Q3670" s="18"/>
      <c r="R3670" s="18"/>
      <c r="S3670" s="18"/>
      <c r="T3670" s="18"/>
      <c r="U3670" s="18"/>
      <c r="V3670" s="18"/>
      <c r="W3670" s="18"/>
      <c r="X3670" s="18"/>
      <c r="Y3670" s="18"/>
      <c r="Z3670" s="18"/>
    </row>
    <row r="3671">
      <c r="A3671" s="14">
        <v>45148.0</v>
      </c>
      <c r="B3671" s="15" t="s">
        <v>10305</v>
      </c>
      <c r="C3671" s="19" t="s">
        <v>10306</v>
      </c>
      <c r="D3671" s="19" t="s">
        <v>4623</v>
      </c>
      <c r="E3671" s="19" t="s">
        <v>2481</v>
      </c>
      <c r="F3671" s="19" t="s">
        <v>10307</v>
      </c>
      <c r="G3671" s="16" t="s">
        <v>12</v>
      </c>
      <c r="H3671" s="18"/>
      <c r="I3671" s="18"/>
      <c r="J3671" s="18"/>
      <c r="K3671" s="18"/>
      <c r="L3671" s="18"/>
      <c r="M3671" s="18"/>
      <c r="N3671" s="18"/>
      <c r="O3671" s="18"/>
      <c r="P3671" s="18"/>
      <c r="Q3671" s="18"/>
      <c r="R3671" s="18"/>
      <c r="S3671" s="18"/>
      <c r="T3671" s="18"/>
      <c r="U3671" s="18"/>
      <c r="V3671" s="18"/>
      <c r="W3671" s="18"/>
      <c r="X3671" s="18"/>
      <c r="Y3671" s="18"/>
      <c r="Z3671" s="18"/>
    </row>
    <row r="3672">
      <c r="A3672" s="14">
        <v>45149.0</v>
      </c>
      <c r="B3672" s="15" t="s">
        <v>10308</v>
      </c>
      <c r="C3672" s="19" t="s">
        <v>10309</v>
      </c>
      <c r="D3672" s="19" t="s">
        <v>257</v>
      </c>
      <c r="E3672" s="19" t="s">
        <v>47</v>
      </c>
      <c r="F3672" s="19" t="s">
        <v>31</v>
      </c>
      <c r="G3672" s="16" t="s">
        <v>12</v>
      </c>
      <c r="H3672" s="18"/>
      <c r="I3672" s="18"/>
      <c r="J3672" s="18"/>
      <c r="K3672" s="18"/>
      <c r="L3672" s="18"/>
      <c r="M3672" s="18"/>
      <c r="N3672" s="18"/>
      <c r="O3672" s="18"/>
      <c r="P3672" s="18"/>
      <c r="Q3672" s="18"/>
      <c r="R3672" s="18"/>
      <c r="S3672" s="18"/>
      <c r="T3672" s="18"/>
      <c r="U3672" s="18"/>
      <c r="V3672" s="18"/>
      <c r="W3672" s="18"/>
      <c r="X3672" s="18"/>
      <c r="Y3672" s="18"/>
      <c r="Z3672" s="18"/>
    </row>
    <row r="3673">
      <c r="A3673" s="14">
        <v>45149.0</v>
      </c>
      <c r="B3673" s="15" t="s">
        <v>10310</v>
      </c>
      <c r="C3673" s="19" t="s">
        <v>10311</v>
      </c>
      <c r="D3673" s="19" t="s">
        <v>3277</v>
      </c>
      <c r="E3673" s="19" t="s">
        <v>10312</v>
      </c>
      <c r="F3673" s="19" t="s">
        <v>10313</v>
      </c>
      <c r="G3673" s="16" t="s">
        <v>12</v>
      </c>
      <c r="H3673" s="18"/>
      <c r="I3673" s="18"/>
      <c r="J3673" s="18"/>
      <c r="K3673" s="18"/>
      <c r="L3673" s="18"/>
      <c r="M3673" s="18"/>
      <c r="N3673" s="18"/>
      <c r="O3673" s="18"/>
      <c r="P3673" s="18"/>
      <c r="Q3673" s="18"/>
      <c r="R3673" s="18"/>
      <c r="S3673" s="18"/>
      <c r="T3673" s="18"/>
      <c r="U3673" s="18"/>
      <c r="V3673" s="18"/>
      <c r="W3673" s="18"/>
      <c r="X3673" s="18"/>
      <c r="Y3673" s="18"/>
      <c r="Z3673" s="18"/>
    </row>
    <row r="3674">
      <c r="A3674" s="14">
        <v>45149.0</v>
      </c>
      <c r="B3674" s="15" t="s">
        <v>10310</v>
      </c>
      <c r="C3674" s="19" t="s">
        <v>10311</v>
      </c>
      <c r="D3674" s="19" t="s">
        <v>3277</v>
      </c>
      <c r="E3674" s="19" t="s">
        <v>468</v>
      </c>
      <c r="F3674" s="19" t="s">
        <v>133</v>
      </c>
      <c r="G3674" s="16" t="s">
        <v>12</v>
      </c>
      <c r="H3674" s="18"/>
      <c r="I3674" s="18"/>
      <c r="J3674" s="18"/>
      <c r="K3674" s="18"/>
      <c r="L3674" s="18"/>
      <c r="M3674" s="18"/>
      <c r="N3674" s="18"/>
      <c r="O3674" s="18"/>
      <c r="P3674" s="18"/>
      <c r="Q3674" s="18"/>
      <c r="R3674" s="18"/>
      <c r="S3674" s="18"/>
      <c r="T3674" s="18"/>
      <c r="U3674" s="18"/>
      <c r="V3674" s="18"/>
      <c r="W3674" s="18"/>
      <c r="X3674" s="18"/>
      <c r="Y3674" s="18"/>
      <c r="Z3674" s="18"/>
    </row>
    <row r="3675">
      <c r="A3675" s="14">
        <v>45149.0</v>
      </c>
      <c r="B3675" s="15" t="s">
        <v>10314</v>
      </c>
      <c r="C3675" s="19" t="s">
        <v>10315</v>
      </c>
      <c r="D3675" s="19" t="s">
        <v>4709</v>
      </c>
      <c r="E3675" s="19" t="s">
        <v>47</v>
      </c>
      <c r="F3675" s="19" t="s">
        <v>133</v>
      </c>
      <c r="G3675" s="16" t="s">
        <v>12</v>
      </c>
      <c r="H3675" s="18"/>
      <c r="I3675" s="18"/>
      <c r="J3675" s="18"/>
      <c r="K3675" s="18"/>
      <c r="L3675" s="18"/>
      <c r="M3675" s="18"/>
      <c r="N3675" s="18"/>
      <c r="O3675" s="18"/>
      <c r="P3675" s="18"/>
      <c r="Q3675" s="18"/>
      <c r="R3675" s="18"/>
      <c r="S3675" s="18"/>
      <c r="T3675" s="18"/>
      <c r="U3675" s="18"/>
      <c r="V3675" s="18"/>
      <c r="W3675" s="18"/>
      <c r="X3675" s="18"/>
      <c r="Y3675" s="18"/>
      <c r="Z3675" s="18"/>
    </row>
    <row r="3676">
      <c r="A3676" s="14">
        <v>45149.0</v>
      </c>
      <c r="B3676" s="15" t="s">
        <v>10316</v>
      </c>
      <c r="C3676" s="19" t="s">
        <v>10317</v>
      </c>
      <c r="D3676" s="19" t="s">
        <v>4210</v>
      </c>
      <c r="E3676" s="19" t="s">
        <v>2481</v>
      </c>
      <c r="F3676" s="19" t="s">
        <v>1185</v>
      </c>
      <c r="G3676" s="16" t="s">
        <v>12</v>
      </c>
      <c r="H3676" s="18"/>
      <c r="I3676" s="18"/>
      <c r="J3676" s="18"/>
      <c r="K3676" s="18"/>
      <c r="L3676" s="18"/>
      <c r="M3676" s="18"/>
      <c r="N3676" s="18"/>
      <c r="O3676" s="18"/>
      <c r="P3676" s="18"/>
      <c r="Q3676" s="18"/>
      <c r="R3676" s="18"/>
      <c r="S3676" s="18"/>
      <c r="T3676" s="18"/>
      <c r="U3676" s="18"/>
      <c r="V3676" s="18"/>
      <c r="W3676" s="18"/>
      <c r="X3676" s="18"/>
      <c r="Y3676" s="18"/>
      <c r="Z3676" s="18"/>
    </row>
    <row r="3677">
      <c r="A3677" s="14">
        <v>45149.0</v>
      </c>
      <c r="B3677" s="15" t="s">
        <v>10318</v>
      </c>
      <c r="C3677" s="19" t="s">
        <v>10319</v>
      </c>
      <c r="D3677" s="19" t="s">
        <v>4268</v>
      </c>
      <c r="E3677" s="19" t="s">
        <v>338</v>
      </c>
      <c r="F3677" s="19" t="s">
        <v>1726</v>
      </c>
      <c r="G3677" s="16" t="s">
        <v>12</v>
      </c>
      <c r="H3677" s="18"/>
      <c r="I3677" s="18"/>
      <c r="J3677" s="18"/>
      <c r="K3677" s="18"/>
      <c r="L3677" s="18"/>
      <c r="M3677" s="18"/>
      <c r="N3677" s="18"/>
      <c r="O3677" s="18"/>
      <c r="P3677" s="18"/>
      <c r="Q3677" s="18"/>
      <c r="R3677" s="18"/>
      <c r="S3677" s="18"/>
      <c r="T3677" s="18"/>
      <c r="U3677" s="18"/>
      <c r="V3677" s="18"/>
      <c r="W3677" s="18"/>
      <c r="X3677" s="18"/>
      <c r="Y3677" s="18"/>
      <c r="Z3677" s="18"/>
    </row>
    <row r="3678">
      <c r="A3678" s="14">
        <v>45149.0</v>
      </c>
      <c r="B3678" s="15" t="s">
        <v>10320</v>
      </c>
      <c r="C3678" s="19" t="s">
        <v>10321</v>
      </c>
      <c r="D3678" s="19" t="s">
        <v>5671</v>
      </c>
      <c r="E3678" s="19" t="s">
        <v>44</v>
      </c>
      <c r="F3678" s="19" t="s">
        <v>61</v>
      </c>
      <c r="G3678" s="16" t="s">
        <v>12</v>
      </c>
      <c r="H3678" s="18"/>
      <c r="I3678" s="18"/>
      <c r="J3678" s="18"/>
      <c r="K3678" s="18"/>
      <c r="L3678" s="18"/>
      <c r="M3678" s="18"/>
      <c r="N3678" s="18"/>
      <c r="O3678" s="18"/>
      <c r="P3678" s="18"/>
      <c r="Q3678" s="18"/>
      <c r="R3678" s="18"/>
      <c r="S3678" s="18"/>
      <c r="T3678" s="18"/>
      <c r="U3678" s="18"/>
      <c r="V3678" s="18"/>
      <c r="W3678" s="18"/>
      <c r="X3678" s="18"/>
      <c r="Y3678" s="18"/>
      <c r="Z3678" s="18"/>
    </row>
    <row r="3679">
      <c r="A3679" s="14">
        <v>45149.0</v>
      </c>
      <c r="B3679" s="15" t="s">
        <v>10320</v>
      </c>
      <c r="C3679" s="19" t="s">
        <v>10321</v>
      </c>
      <c r="D3679" s="19" t="s">
        <v>4067</v>
      </c>
      <c r="E3679" s="19" t="s">
        <v>44</v>
      </c>
      <c r="F3679" s="19" t="s">
        <v>61</v>
      </c>
      <c r="G3679" s="16" t="s">
        <v>12</v>
      </c>
      <c r="H3679" s="18"/>
      <c r="I3679" s="18"/>
      <c r="J3679" s="18"/>
      <c r="K3679" s="18"/>
      <c r="L3679" s="18"/>
      <c r="M3679" s="18"/>
      <c r="N3679" s="18"/>
      <c r="O3679" s="18"/>
      <c r="P3679" s="18"/>
      <c r="Q3679" s="18"/>
      <c r="R3679" s="18"/>
      <c r="S3679" s="18"/>
      <c r="T3679" s="18"/>
      <c r="U3679" s="18"/>
      <c r="V3679" s="18"/>
      <c r="W3679" s="18"/>
      <c r="X3679" s="18"/>
      <c r="Y3679" s="18"/>
      <c r="Z3679" s="18"/>
    </row>
    <row r="3680">
      <c r="A3680" s="14">
        <v>45149.0</v>
      </c>
      <c r="B3680" s="15" t="s">
        <v>10322</v>
      </c>
      <c r="C3680" s="19" t="s">
        <v>10323</v>
      </c>
      <c r="D3680" s="19" t="s">
        <v>7359</v>
      </c>
      <c r="E3680" s="19" t="s">
        <v>46</v>
      </c>
      <c r="F3680" s="19" t="s">
        <v>10058</v>
      </c>
      <c r="G3680" s="16" t="s">
        <v>12</v>
      </c>
      <c r="H3680" s="18"/>
      <c r="I3680" s="18"/>
      <c r="J3680" s="18"/>
      <c r="K3680" s="18"/>
      <c r="L3680" s="18"/>
      <c r="M3680" s="18"/>
      <c r="N3680" s="18"/>
      <c r="O3680" s="18"/>
      <c r="P3680" s="18"/>
      <c r="Q3680" s="18"/>
      <c r="R3680" s="18"/>
      <c r="S3680" s="18"/>
      <c r="T3680" s="18"/>
      <c r="U3680" s="18"/>
      <c r="V3680" s="18"/>
      <c r="W3680" s="18"/>
      <c r="X3680" s="18"/>
      <c r="Y3680" s="18"/>
      <c r="Z3680" s="18"/>
    </row>
    <row r="3681">
      <c r="A3681" s="14">
        <v>45149.0</v>
      </c>
      <c r="B3681" s="15" t="s">
        <v>10324</v>
      </c>
      <c r="C3681" s="19" t="s">
        <v>10325</v>
      </c>
      <c r="D3681" s="19" t="s">
        <v>258</v>
      </c>
      <c r="E3681" s="19" t="s">
        <v>587</v>
      </c>
      <c r="F3681" s="19" t="s">
        <v>1296</v>
      </c>
      <c r="G3681" s="16" t="s">
        <v>12</v>
      </c>
      <c r="H3681" s="18"/>
      <c r="I3681" s="18"/>
      <c r="J3681" s="18"/>
      <c r="K3681" s="18"/>
      <c r="L3681" s="18"/>
      <c r="M3681" s="18"/>
      <c r="N3681" s="18"/>
      <c r="O3681" s="18"/>
      <c r="P3681" s="18"/>
      <c r="Q3681" s="18"/>
      <c r="R3681" s="18"/>
      <c r="S3681" s="18"/>
      <c r="T3681" s="18"/>
      <c r="U3681" s="18"/>
      <c r="V3681" s="18"/>
      <c r="W3681" s="18"/>
      <c r="X3681" s="18"/>
      <c r="Y3681" s="18"/>
      <c r="Z3681" s="18"/>
    </row>
    <row r="3682">
      <c r="A3682" s="14">
        <v>45149.0</v>
      </c>
      <c r="B3682" s="15" t="s">
        <v>10324</v>
      </c>
      <c r="C3682" s="19" t="s">
        <v>10325</v>
      </c>
      <c r="D3682" s="19" t="s">
        <v>258</v>
      </c>
      <c r="E3682" s="19" t="s">
        <v>10326</v>
      </c>
      <c r="F3682" s="19" t="s">
        <v>1185</v>
      </c>
      <c r="G3682" s="16" t="s">
        <v>12</v>
      </c>
      <c r="H3682" s="18"/>
      <c r="I3682" s="18"/>
      <c r="J3682" s="18"/>
      <c r="K3682" s="18"/>
      <c r="L3682" s="18"/>
      <c r="M3682" s="18"/>
      <c r="N3682" s="18"/>
      <c r="O3682" s="18"/>
      <c r="P3682" s="18"/>
      <c r="Q3682" s="18"/>
      <c r="R3682" s="18"/>
      <c r="S3682" s="18"/>
      <c r="T3682" s="18"/>
      <c r="U3682" s="18"/>
      <c r="V3682" s="18"/>
      <c r="W3682" s="18"/>
      <c r="X3682" s="18"/>
      <c r="Y3682" s="18"/>
      <c r="Z3682" s="18"/>
    </row>
    <row r="3683">
      <c r="A3683" s="14">
        <v>45149.0</v>
      </c>
      <c r="B3683" s="15" t="s">
        <v>10327</v>
      </c>
      <c r="C3683" s="19" t="s">
        <v>10328</v>
      </c>
      <c r="D3683" s="19" t="s">
        <v>897</v>
      </c>
      <c r="E3683" s="19" t="s">
        <v>47</v>
      </c>
      <c r="F3683" s="19" t="s">
        <v>4576</v>
      </c>
      <c r="G3683" s="16" t="s">
        <v>12</v>
      </c>
      <c r="H3683" s="18"/>
      <c r="I3683" s="18"/>
      <c r="J3683" s="18"/>
      <c r="K3683" s="18"/>
      <c r="L3683" s="18"/>
      <c r="M3683" s="18"/>
      <c r="N3683" s="18"/>
      <c r="O3683" s="18"/>
      <c r="P3683" s="18"/>
      <c r="Q3683" s="18"/>
      <c r="R3683" s="18"/>
      <c r="S3683" s="18"/>
      <c r="T3683" s="18"/>
      <c r="U3683" s="18"/>
      <c r="V3683" s="18"/>
      <c r="W3683" s="18"/>
      <c r="X3683" s="18"/>
      <c r="Y3683" s="18"/>
      <c r="Z3683" s="18"/>
    </row>
    <row r="3684">
      <c r="A3684" s="14">
        <v>45149.0</v>
      </c>
      <c r="B3684" s="15" t="s">
        <v>10327</v>
      </c>
      <c r="C3684" s="19" t="s">
        <v>10328</v>
      </c>
      <c r="D3684" s="19" t="s">
        <v>897</v>
      </c>
      <c r="E3684" s="19" t="s">
        <v>1377</v>
      </c>
      <c r="F3684" s="19" t="s">
        <v>299</v>
      </c>
      <c r="G3684" s="16" t="s">
        <v>12</v>
      </c>
      <c r="H3684" s="18"/>
      <c r="I3684" s="18"/>
      <c r="J3684" s="18"/>
      <c r="K3684" s="18"/>
      <c r="L3684" s="18"/>
      <c r="M3684" s="18"/>
      <c r="N3684" s="18"/>
      <c r="O3684" s="18"/>
      <c r="P3684" s="18"/>
      <c r="Q3684" s="18"/>
      <c r="R3684" s="18"/>
      <c r="S3684" s="18"/>
      <c r="T3684" s="18"/>
      <c r="U3684" s="18"/>
      <c r="V3684" s="18"/>
      <c r="W3684" s="18"/>
      <c r="X3684" s="18"/>
      <c r="Y3684" s="18"/>
      <c r="Z3684" s="18"/>
    </row>
    <row r="3685">
      <c r="A3685" s="14">
        <v>45149.0</v>
      </c>
      <c r="B3685" s="15" t="s">
        <v>10329</v>
      </c>
      <c r="C3685" s="19" t="s">
        <v>10330</v>
      </c>
      <c r="D3685" s="19" t="s">
        <v>258</v>
      </c>
      <c r="E3685" s="19" t="s">
        <v>47</v>
      </c>
      <c r="F3685" s="19" t="s">
        <v>1233</v>
      </c>
      <c r="G3685" s="16" t="s">
        <v>84</v>
      </c>
      <c r="H3685" s="18"/>
      <c r="I3685" s="18"/>
      <c r="J3685" s="18"/>
      <c r="K3685" s="18"/>
      <c r="L3685" s="18"/>
      <c r="M3685" s="18"/>
      <c r="N3685" s="18"/>
      <c r="O3685" s="18"/>
      <c r="P3685" s="18"/>
      <c r="Q3685" s="18"/>
      <c r="R3685" s="18"/>
      <c r="S3685" s="18"/>
      <c r="T3685" s="18"/>
      <c r="U3685" s="18"/>
      <c r="V3685" s="18"/>
      <c r="W3685" s="18"/>
      <c r="X3685" s="18"/>
      <c r="Y3685" s="18"/>
      <c r="Z3685" s="18"/>
    </row>
    <row r="3686">
      <c r="A3686" s="14">
        <v>45149.0</v>
      </c>
      <c r="B3686" s="15" t="s">
        <v>10331</v>
      </c>
      <c r="C3686" s="19" t="s">
        <v>10332</v>
      </c>
      <c r="D3686" s="19" t="s">
        <v>6403</v>
      </c>
      <c r="E3686" s="19" t="s">
        <v>47</v>
      </c>
      <c r="F3686" s="19" t="s">
        <v>457</v>
      </c>
      <c r="G3686" s="16" t="s">
        <v>84</v>
      </c>
      <c r="H3686" s="18"/>
      <c r="I3686" s="18"/>
      <c r="J3686" s="18"/>
      <c r="K3686" s="18"/>
      <c r="L3686" s="18"/>
      <c r="M3686" s="18"/>
      <c r="N3686" s="18"/>
      <c r="O3686" s="18"/>
      <c r="P3686" s="18"/>
      <c r="Q3686" s="18"/>
      <c r="R3686" s="18"/>
      <c r="S3686" s="18"/>
      <c r="T3686" s="18"/>
      <c r="U3686" s="18"/>
      <c r="V3686" s="18"/>
      <c r="W3686" s="18"/>
      <c r="X3686" s="18"/>
      <c r="Y3686" s="18"/>
      <c r="Z3686" s="18"/>
    </row>
    <row r="3687">
      <c r="A3687" s="14">
        <v>45149.0</v>
      </c>
      <c r="B3687" s="15" t="s">
        <v>10331</v>
      </c>
      <c r="C3687" s="19" t="s">
        <v>10332</v>
      </c>
      <c r="D3687" s="19" t="s">
        <v>6403</v>
      </c>
      <c r="E3687" s="19" t="s">
        <v>587</v>
      </c>
      <c r="F3687" s="19" t="s">
        <v>457</v>
      </c>
      <c r="G3687" s="16" t="s">
        <v>84</v>
      </c>
      <c r="H3687" s="18"/>
      <c r="I3687" s="18"/>
      <c r="J3687" s="18"/>
      <c r="K3687" s="18"/>
      <c r="L3687" s="18"/>
      <c r="M3687" s="18"/>
      <c r="N3687" s="18"/>
      <c r="O3687" s="18"/>
      <c r="P3687" s="18"/>
      <c r="Q3687" s="18"/>
      <c r="R3687" s="18"/>
      <c r="S3687" s="18"/>
      <c r="T3687" s="18"/>
      <c r="U3687" s="18"/>
      <c r="V3687" s="18"/>
      <c r="W3687" s="18"/>
      <c r="X3687" s="18"/>
      <c r="Y3687" s="18"/>
      <c r="Z3687" s="18"/>
    </row>
    <row r="3688">
      <c r="A3688" s="14">
        <v>45149.0</v>
      </c>
      <c r="B3688" s="15" t="s">
        <v>10331</v>
      </c>
      <c r="C3688" s="19" t="s">
        <v>10332</v>
      </c>
      <c r="D3688" s="19" t="s">
        <v>6403</v>
      </c>
      <c r="E3688" s="19" t="s">
        <v>10333</v>
      </c>
      <c r="F3688" s="19" t="s">
        <v>457</v>
      </c>
      <c r="G3688" s="16" t="s">
        <v>84</v>
      </c>
      <c r="H3688" s="18"/>
      <c r="I3688" s="18"/>
      <c r="J3688" s="18"/>
      <c r="K3688" s="18"/>
      <c r="L3688" s="18"/>
      <c r="M3688" s="18"/>
      <c r="N3688" s="18"/>
      <c r="O3688" s="18"/>
      <c r="P3688" s="18"/>
      <c r="Q3688" s="18"/>
      <c r="R3688" s="18"/>
      <c r="S3688" s="18"/>
      <c r="T3688" s="18"/>
      <c r="U3688" s="18"/>
      <c r="V3688" s="18"/>
      <c r="W3688" s="18"/>
      <c r="X3688" s="18"/>
      <c r="Y3688" s="18"/>
      <c r="Z3688" s="18"/>
    </row>
    <row r="3689">
      <c r="A3689" s="14">
        <v>45149.0</v>
      </c>
      <c r="B3689" s="15" t="s">
        <v>10334</v>
      </c>
      <c r="C3689" s="19" t="s">
        <v>10335</v>
      </c>
      <c r="D3689" s="19" t="s">
        <v>4313</v>
      </c>
      <c r="E3689" s="19" t="s">
        <v>47</v>
      </c>
      <c r="F3689" s="19" t="s">
        <v>105</v>
      </c>
      <c r="G3689" s="16" t="s">
        <v>12</v>
      </c>
      <c r="H3689" s="18"/>
      <c r="I3689" s="18"/>
      <c r="J3689" s="18"/>
      <c r="K3689" s="18"/>
      <c r="L3689" s="18"/>
      <c r="M3689" s="18"/>
      <c r="N3689" s="18"/>
      <c r="O3689" s="18"/>
      <c r="P3689" s="18"/>
      <c r="Q3689" s="18"/>
      <c r="R3689" s="18"/>
      <c r="S3689" s="18"/>
      <c r="T3689" s="18"/>
      <c r="U3689" s="18"/>
      <c r="V3689" s="18"/>
      <c r="W3689" s="18"/>
      <c r="X3689" s="18"/>
      <c r="Y3689" s="18"/>
      <c r="Z3689" s="18"/>
    </row>
    <row r="3690">
      <c r="A3690" s="14">
        <v>45149.0</v>
      </c>
      <c r="B3690" s="15" t="s">
        <v>10334</v>
      </c>
      <c r="C3690" s="19" t="s">
        <v>10335</v>
      </c>
      <c r="D3690" s="19" t="s">
        <v>4313</v>
      </c>
      <c r="E3690" s="19" t="s">
        <v>140</v>
      </c>
      <c r="F3690" s="19" t="s">
        <v>67</v>
      </c>
      <c r="G3690" s="16" t="s">
        <v>12</v>
      </c>
      <c r="H3690" s="18"/>
      <c r="I3690" s="18"/>
      <c r="J3690" s="18"/>
      <c r="K3690" s="18"/>
      <c r="L3690" s="18"/>
      <c r="M3690" s="18"/>
      <c r="N3690" s="18"/>
      <c r="O3690" s="18"/>
      <c r="P3690" s="18"/>
      <c r="Q3690" s="18"/>
      <c r="R3690" s="18"/>
      <c r="S3690" s="18"/>
      <c r="T3690" s="18"/>
      <c r="U3690" s="18"/>
      <c r="V3690" s="18"/>
      <c r="W3690" s="18"/>
      <c r="X3690" s="18"/>
      <c r="Y3690" s="18"/>
      <c r="Z3690" s="18"/>
    </row>
    <row r="3691">
      <c r="A3691" s="14">
        <v>45149.0</v>
      </c>
      <c r="B3691" s="15" t="s">
        <v>10336</v>
      </c>
      <c r="C3691" s="19" t="s">
        <v>10337</v>
      </c>
      <c r="D3691" s="19" t="s">
        <v>7084</v>
      </c>
      <c r="E3691" s="18"/>
      <c r="F3691" s="19" t="s">
        <v>428</v>
      </c>
      <c r="G3691" s="16" t="s">
        <v>84</v>
      </c>
      <c r="H3691" s="16" t="s">
        <v>6034</v>
      </c>
      <c r="I3691" s="18"/>
      <c r="J3691" s="18"/>
      <c r="K3691" s="18"/>
      <c r="L3691" s="18"/>
      <c r="M3691" s="18"/>
      <c r="N3691" s="18"/>
      <c r="O3691" s="18"/>
      <c r="P3691" s="18"/>
      <c r="Q3691" s="18"/>
      <c r="R3691" s="18"/>
      <c r="S3691" s="18"/>
      <c r="T3691" s="18"/>
      <c r="U3691" s="18"/>
      <c r="V3691" s="18"/>
      <c r="W3691" s="18"/>
      <c r="X3691" s="18"/>
      <c r="Y3691" s="18"/>
      <c r="Z3691" s="18"/>
    </row>
    <row r="3692">
      <c r="A3692" s="14">
        <v>45149.0</v>
      </c>
      <c r="B3692" s="15" t="s">
        <v>10338</v>
      </c>
      <c r="C3692" s="19" t="s">
        <v>10339</v>
      </c>
      <c r="D3692" s="19" t="s">
        <v>1858</v>
      </c>
      <c r="E3692" s="19" t="s">
        <v>426</v>
      </c>
      <c r="F3692" s="19" t="s">
        <v>10340</v>
      </c>
      <c r="G3692" s="16" t="s">
        <v>84</v>
      </c>
      <c r="H3692" s="18"/>
      <c r="I3692" s="18"/>
      <c r="J3692" s="18"/>
      <c r="K3692" s="18"/>
      <c r="L3692" s="18"/>
      <c r="M3692" s="18"/>
      <c r="N3692" s="18"/>
      <c r="O3692" s="18"/>
      <c r="P3692" s="18"/>
      <c r="Q3692" s="18"/>
      <c r="R3692" s="18"/>
      <c r="S3692" s="18"/>
      <c r="T3692" s="18"/>
      <c r="U3692" s="18"/>
      <c r="V3692" s="18"/>
      <c r="W3692" s="18"/>
      <c r="X3692" s="18"/>
      <c r="Y3692" s="18"/>
      <c r="Z3692" s="18"/>
    </row>
    <row r="3693">
      <c r="A3693" s="14">
        <v>45149.0</v>
      </c>
      <c r="B3693" s="15" t="s">
        <v>10338</v>
      </c>
      <c r="C3693" s="19" t="s">
        <v>10339</v>
      </c>
      <c r="D3693" s="19" t="s">
        <v>1858</v>
      </c>
      <c r="E3693" s="18"/>
      <c r="F3693" s="19" t="s">
        <v>428</v>
      </c>
      <c r="G3693" s="16" t="s">
        <v>84</v>
      </c>
      <c r="H3693" s="16" t="s">
        <v>6034</v>
      </c>
      <c r="I3693" s="18"/>
      <c r="J3693" s="18"/>
      <c r="K3693" s="18"/>
      <c r="L3693" s="18"/>
      <c r="M3693" s="18"/>
      <c r="N3693" s="18"/>
      <c r="O3693" s="18"/>
      <c r="P3693" s="18"/>
      <c r="Q3693" s="18"/>
      <c r="R3693" s="18"/>
      <c r="S3693" s="18"/>
      <c r="T3693" s="18"/>
      <c r="U3693" s="18"/>
      <c r="V3693" s="18"/>
      <c r="W3693" s="18"/>
      <c r="X3693" s="18"/>
      <c r="Y3693" s="18"/>
      <c r="Z3693" s="18"/>
    </row>
    <row r="3694">
      <c r="A3694" s="14">
        <v>45149.0</v>
      </c>
      <c r="B3694" s="15" t="s">
        <v>10341</v>
      </c>
      <c r="C3694" s="19" t="s">
        <v>10342</v>
      </c>
      <c r="D3694" s="19" t="s">
        <v>896</v>
      </c>
      <c r="E3694" s="19" t="s">
        <v>426</v>
      </c>
      <c r="F3694" s="19" t="s">
        <v>4576</v>
      </c>
      <c r="G3694" s="16" t="s">
        <v>12</v>
      </c>
      <c r="H3694" s="18"/>
      <c r="I3694" s="18"/>
      <c r="J3694" s="18"/>
      <c r="K3694" s="18"/>
      <c r="L3694" s="18"/>
      <c r="M3694" s="18"/>
      <c r="N3694" s="18"/>
      <c r="O3694" s="18"/>
      <c r="P3694" s="18"/>
      <c r="Q3694" s="18"/>
      <c r="R3694" s="18"/>
      <c r="S3694" s="18"/>
      <c r="T3694" s="18"/>
      <c r="U3694" s="18"/>
      <c r="V3694" s="18"/>
      <c r="W3694" s="18"/>
      <c r="X3694" s="18"/>
      <c r="Y3694" s="18"/>
      <c r="Z3694" s="18"/>
    </row>
    <row r="3695">
      <c r="A3695" s="14">
        <v>45149.0</v>
      </c>
      <c r="B3695" s="15" t="s">
        <v>10343</v>
      </c>
      <c r="C3695" s="19" t="s">
        <v>10344</v>
      </c>
      <c r="D3695" s="19" t="s">
        <v>896</v>
      </c>
      <c r="E3695" s="19" t="s">
        <v>44</v>
      </c>
      <c r="F3695" s="19" t="s">
        <v>61</v>
      </c>
      <c r="G3695" s="16" t="s">
        <v>12</v>
      </c>
      <c r="H3695" s="18"/>
      <c r="I3695" s="18"/>
      <c r="J3695" s="18"/>
      <c r="K3695" s="18"/>
      <c r="L3695" s="18"/>
      <c r="M3695" s="18"/>
      <c r="N3695" s="18"/>
      <c r="O3695" s="18"/>
      <c r="P3695" s="18"/>
      <c r="Q3695" s="18"/>
      <c r="R3695" s="18"/>
      <c r="S3695" s="18"/>
      <c r="T3695" s="18"/>
      <c r="U3695" s="18"/>
      <c r="V3695" s="18"/>
      <c r="W3695" s="18"/>
      <c r="X3695" s="18"/>
      <c r="Y3695" s="18"/>
      <c r="Z3695" s="18"/>
    </row>
    <row r="3696">
      <c r="A3696" s="14">
        <v>45149.0</v>
      </c>
      <c r="B3696" s="15" t="s">
        <v>10343</v>
      </c>
      <c r="C3696" s="19" t="s">
        <v>10344</v>
      </c>
      <c r="D3696" s="19" t="s">
        <v>5671</v>
      </c>
      <c r="E3696" s="19" t="s">
        <v>44</v>
      </c>
      <c r="F3696" s="19" t="s">
        <v>61</v>
      </c>
      <c r="G3696" s="16" t="s">
        <v>12</v>
      </c>
      <c r="H3696" s="18"/>
      <c r="I3696" s="18"/>
      <c r="J3696" s="18"/>
      <c r="K3696" s="18"/>
      <c r="L3696" s="18"/>
      <c r="M3696" s="18"/>
      <c r="N3696" s="18"/>
      <c r="O3696" s="18"/>
      <c r="P3696" s="18"/>
      <c r="Q3696" s="18"/>
      <c r="R3696" s="18"/>
      <c r="S3696" s="18"/>
      <c r="T3696" s="18"/>
      <c r="U3696" s="18"/>
      <c r="V3696" s="18"/>
      <c r="W3696" s="18"/>
      <c r="X3696" s="18"/>
      <c r="Y3696" s="18"/>
      <c r="Z3696" s="18"/>
    </row>
    <row r="3697">
      <c r="A3697" s="14">
        <v>45149.0</v>
      </c>
      <c r="B3697" s="15" t="s">
        <v>10343</v>
      </c>
      <c r="C3697" s="19" t="s">
        <v>10344</v>
      </c>
      <c r="D3697" s="19" t="s">
        <v>87</v>
      </c>
      <c r="E3697" s="19" t="s">
        <v>44</v>
      </c>
      <c r="F3697" s="19" t="s">
        <v>61</v>
      </c>
      <c r="G3697" s="16" t="s">
        <v>12</v>
      </c>
      <c r="H3697" s="18"/>
      <c r="I3697" s="18"/>
      <c r="J3697" s="18"/>
      <c r="K3697" s="18"/>
      <c r="L3697" s="18"/>
      <c r="M3697" s="18"/>
      <c r="N3697" s="18"/>
      <c r="O3697" s="18"/>
      <c r="P3697" s="18"/>
      <c r="Q3697" s="18"/>
      <c r="R3697" s="18"/>
      <c r="S3697" s="18"/>
      <c r="T3697" s="18"/>
      <c r="U3697" s="18"/>
      <c r="V3697" s="18"/>
      <c r="W3697" s="18"/>
      <c r="X3697" s="18"/>
      <c r="Y3697" s="18"/>
      <c r="Z3697" s="18"/>
    </row>
    <row r="3698">
      <c r="A3698" s="14">
        <v>45149.0</v>
      </c>
      <c r="B3698" s="15" t="s">
        <v>10345</v>
      </c>
      <c r="C3698" s="19" t="s">
        <v>10346</v>
      </c>
      <c r="D3698" s="19" t="s">
        <v>4251</v>
      </c>
      <c r="E3698" s="19" t="s">
        <v>46</v>
      </c>
      <c r="F3698" s="19" t="s">
        <v>1097</v>
      </c>
      <c r="G3698" s="16" t="s">
        <v>12</v>
      </c>
      <c r="H3698" s="18"/>
      <c r="I3698" s="18"/>
      <c r="J3698" s="18"/>
      <c r="K3698" s="18"/>
      <c r="L3698" s="18"/>
      <c r="M3698" s="18"/>
      <c r="N3698" s="18"/>
      <c r="O3698" s="18"/>
      <c r="P3698" s="18"/>
      <c r="Q3698" s="18"/>
      <c r="R3698" s="18"/>
      <c r="S3698" s="18"/>
      <c r="T3698" s="18"/>
      <c r="U3698" s="18"/>
      <c r="V3698" s="18"/>
      <c r="W3698" s="18"/>
      <c r="X3698" s="18"/>
      <c r="Y3698" s="18"/>
      <c r="Z3698" s="18"/>
    </row>
    <row r="3699">
      <c r="A3699" s="14">
        <v>45149.0</v>
      </c>
      <c r="B3699" s="15" t="s">
        <v>10347</v>
      </c>
      <c r="C3699" s="19" t="s">
        <v>10348</v>
      </c>
      <c r="D3699" s="19" t="s">
        <v>4286</v>
      </c>
      <c r="E3699" s="19" t="s">
        <v>47</v>
      </c>
      <c r="F3699" s="19" t="s">
        <v>4572</v>
      </c>
      <c r="G3699" s="16" t="s">
        <v>84</v>
      </c>
      <c r="H3699" s="18"/>
      <c r="I3699" s="18"/>
      <c r="J3699" s="18"/>
      <c r="K3699" s="18"/>
      <c r="L3699" s="18"/>
      <c r="M3699" s="18"/>
      <c r="N3699" s="18"/>
      <c r="O3699" s="18"/>
      <c r="P3699" s="18"/>
      <c r="Q3699" s="18"/>
      <c r="R3699" s="18"/>
      <c r="S3699" s="18"/>
      <c r="T3699" s="18"/>
      <c r="U3699" s="18"/>
      <c r="V3699" s="18"/>
      <c r="W3699" s="18"/>
      <c r="X3699" s="18"/>
      <c r="Y3699" s="18"/>
      <c r="Z3699" s="18"/>
    </row>
    <row r="3700">
      <c r="A3700" s="14">
        <v>45149.0</v>
      </c>
      <c r="B3700" s="15" t="s">
        <v>10349</v>
      </c>
      <c r="C3700" s="19" t="s">
        <v>10350</v>
      </c>
      <c r="D3700" s="19" t="s">
        <v>6184</v>
      </c>
      <c r="E3700" s="19" t="s">
        <v>47</v>
      </c>
      <c r="F3700" s="19" t="s">
        <v>133</v>
      </c>
      <c r="G3700" s="16" t="s">
        <v>12</v>
      </c>
      <c r="H3700" s="18"/>
      <c r="I3700" s="18"/>
      <c r="J3700" s="18"/>
      <c r="K3700" s="18"/>
      <c r="L3700" s="18"/>
      <c r="M3700" s="18"/>
      <c r="N3700" s="18"/>
      <c r="O3700" s="18"/>
      <c r="P3700" s="18"/>
      <c r="Q3700" s="18"/>
      <c r="R3700" s="18"/>
      <c r="S3700" s="18"/>
      <c r="T3700" s="18"/>
      <c r="U3700" s="18"/>
      <c r="V3700" s="18"/>
      <c r="W3700" s="18"/>
      <c r="X3700" s="18"/>
      <c r="Y3700" s="18"/>
      <c r="Z3700" s="18"/>
    </row>
    <row r="3701">
      <c r="A3701" s="14">
        <v>45149.0</v>
      </c>
      <c r="B3701" s="15" t="s">
        <v>10351</v>
      </c>
      <c r="C3701" s="19" t="s">
        <v>10352</v>
      </c>
      <c r="D3701" s="19" t="s">
        <v>5671</v>
      </c>
      <c r="E3701" s="19" t="s">
        <v>426</v>
      </c>
      <c r="F3701" s="19" t="s">
        <v>10196</v>
      </c>
      <c r="G3701" s="16" t="s">
        <v>84</v>
      </c>
      <c r="H3701" s="18"/>
      <c r="I3701" s="18"/>
      <c r="J3701" s="18"/>
      <c r="K3701" s="18"/>
      <c r="L3701" s="18"/>
      <c r="M3701" s="18"/>
      <c r="N3701" s="18"/>
      <c r="O3701" s="18"/>
      <c r="P3701" s="18"/>
      <c r="Q3701" s="18"/>
      <c r="R3701" s="18"/>
      <c r="S3701" s="18"/>
      <c r="T3701" s="18"/>
      <c r="U3701" s="18"/>
      <c r="V3701" s="18"/>
      <c r="W3701" s="18"/>
      <c r="X3701" s="18"/>
      <c r="Y3701" s="18"/>
      <c r="Z3701" s="18"/>
    </row>
    <row r="3702">
      <c r="A3702" s="14">
        <v>45149.0</v>
      </c>
      <c r="B3702" s="15" t="s">
        <v>10351</v>
      </c>
      <c r="C3702" s="19" t="s">
        <v>10352</v>
      </c>
      <c r="D3702" s="19" t="s">
        <v>5695</v>
      </c>
      <c r="E3702" s="19" t="s">
        <v>426</v>
      </c>
      <c r="F3702" s="19" t="s">
        <v>10196</v>
      </c>
      <c r="G3702" s="16" t="s">
        <v>84</v>
      </c>
      <c r="H3702" s="18"/>
      <c r="I3702" s="18"/>
      <c r="J3702" s="18"/>
      <c r="K3702" s="18"/>
      <c r="L3702" s="18"/>
      <c r="M3702" s="18"/>
      <c r="N3702" s="18"/>
      <c r="O3702" s="18"/>
      <c r="P3702" s="18"/>
      <c r="Q3702" s="18"/>
      <c r="R3702" s="18"/>
      <c r="S3702" s="18"/>
      <c r="T3702" s="18"/>
      <c r="U3702" s="18"/>
      <c r="V3702" s="18"/>
      <c r="W3702" s="18"/>
      <c r="X3702" s="18"/>
      <c r="Y3702" s="18"/>
      <c r="Z3702" s="18"/>
    </row>
    <row r="3703">
      <c r="A3703" s="14">
        <v>45149.0</v>
      </c>
      <c r="B3703" s="15" t="s">
        <v>10353</v>
      </c>
      <c r="C3703" s="19" t="s">
        <v>10354</v>
      </c>
      <c r="D3703" s="19" t="s">
        <v>5671</v>
      </c>
      <c r="E3703" s="19" t="s">
        <v>99</v>
      </c>
      <c r="F3703" s="19" t="s">
        <v>6033</v>
      </c>
      <c r="G3703" s="16" t="s">
        <v>84</v>
      </c>
      <c r="H3703" s="18"/>
      <c r="I3703" s="18"/>
      <c r="J3703" s="18"/>
      <c r="K3703" s="18"/>
      <c r="L3703" s="18"/>
      <c r="M3703" s="18"/>
      <c r="N3703" s="18"/>
      <c r="O3703" s="18"/>
      <c r="P3703" s="18"/>
      <c r="Q3703" s="18"/>
      <c r="R3703" s="18"/>
      <c r="S3703" s="18"/>
      <c r="T3703" s="18"/>
      <c r="U3703" s="18"/>
      <c r="V3703" s="18"/>
      <c r="W3703" s="18"/>
      <c r="X3703" s="18"/>
      <c r="Y3703" s="18"/>
      <c r="Z3703" s="18"/>
    </row>
    <row r="3704">
      <c r="A3704" s="14">
        <v>45149.0</v>
      </c>
      <c r="B3704" s="15" t="s">
        <v>10353</v>
      </c>
      <c r="C3704" s="19" t="s">
        <v>10354</v>
      </c>
      <c r="D3704" s="19" t="s">
        <v>5695</v>
      </c>
      <c r="E3704" s="19" t="s">
        <v>743</v>
      </c>
      <c r="F3704" s="19" t="s">
        <v>67</v>
      </c>
      <c r="G3704" s="16" t="s">
        <v>12</v>
      </c>
      <c r="H3704" s="18"/>
      <c r="I3704" s="18"/>
      <c r="J3704" s="18"/>
      <c r="K3704" s="18"/>
      <c r="L3704" s="18"/>
      <c r="M3704" s="18"/>
      <c r="N3704" s="18"/>
      <c r="O3704" s="18"/>
      <c r="P3704" s="18"/>
      <c r="Q3704" s="18"/>
      <c r="R3704" s="18"/>
      <c r="S3704" s="18"/>
      <c r="T3704" s="18"/>
      <c r="U3704" s="18"/>
      <c r="V3704" s="18"/>
      <c r="W3704" s="18"/>
      <c r="X3704" s="18"/>
      <c r="Y3704" s="18"/>
      <c r="Z3704" s="18"/>
    </row>
    <row r="3705">
      <c r="A3705" s="14">
        <v>45149.0</v>
      </c>
      <c r="B3705" s="15" t="s">
        <v>10355</v>
      </c>
      <c r="C3705" s="19" t="s">
        <v>10356</v>
      </c>
      <c r="D3705" s="19" t="s">
        <v>4438</v>
      </c>
      <c r="E3705" s="19" t="s">
        <v>47</v>
      </c>
      <c r="F3705" s="19" t="s">
        <v>5325</v>
      </c>
      <c r="G3705" s="16" t="s">
        <v>12</v>
      </c>
      <c r="H3705" s="18"/>
      <c r="I3705" s="18"/>
      <c r="J3705" s="18"/>
      <c r="K3705" s="18"/>
      <c r="L3705" s="18"/>
      <c r="M3705" s="18"/>
      <c r="N3705" s="18"/>
      <c r="O3705" s="18"/>
      <c r="P3705" s="18"/>
      <c r="Q3705" s="18"/>
      <c r="R3705" s="18"/>
      <c r="S3705" s="18"/>
      <c r="T3705" s="18"/>
      <c r="U3705" s="18"/>
      <c r="V3705" s="18"/>
      <c r="W3705" s="18"/>
      <c r="X3705" s="18"/>
      <c r="Y3705" s="18"/>
      <c r="Z3705" s="18"/>
    </row>
    <row r="3706">
      <c r="A3706" s="14">
        <v>45149.0</v>
      </c>
      <c r="B3706" s="15" t="s">
        <v>10357</v>
      </c>
      <c r="C3706" s="19" t="s">
        <v>10358</v>
      </c>
      <c r="D3706" s="19" t="s">
        <v>1587</v>
      </c>
      <c r="E3706" s="19" t="s">
        <v>4032</v>
      </c>
      <c r="F3706" s="19" t="s">
        <v>10359</v>
      </c>
      <c r="G3706" s="16" t="s">
        <v>84</v>
      </c>
      <c r="H3706" s="18"/>
      <c r="I3706" s="18"/>
      <c r="J3706" s="18"/>
      <c r="K3706" s="18"/>
      <c r="L3706" s="18"/>
      <c r="M3706" s="18"/>
      <c r="N3706" s="18"/>
      <c r="O3706" s="18"/>
      <c r="P3706" s="18"/>
      <c r="Q3706" s="18"/>
      <c r="R3706" s="18"/>
      <c r="S3706" s="18"/>
      <c r="T3706" s="18"/>
      <c r="U3706" s="18"/>
      <c r="V3706" s="18"/>
      <c r="W3706" s="18"/>
      <c r="X3706" s="18"/>
      <c r="Y3706" s="18"/>
      <c r="Z3706" s="18"/>
    </row>
    <row r="3707">
      <c r="A3707" s="14">
        <v>45149.0</v>
      </c>
      <c r="B3707" s="15" t="s">
        <v>10360</v>
      </c>
      <c r="C3707" s="19" t="s">
        <v>10361</v>
      </c>
      <c r="D3707" s="19" t="s">
        <v>5695</v>
      </c>
      <c r="E3707" s="18"/>
      <c r="F3707" s="19" t="s">
        <v>3039</v>
      </c>
      <c r="G3707" s="16" t="s">
        <v>84</v>
      </c>
      <c r="H3707" s="16" t="s">
        <v>141</v>
      </c>
      <c r="I3707" s="18"/>
      <c r="J3707" s="18"/>
      <c r="K3707" s="18"/>
      <c r="L3707" s="18"/>
      <c r="M3707" s="18"/>
      <c r="N3707" s="18"/>
      <c r="O3707" s="18"/>
      <c r="P3707" s="18"/>
      <c r="Q3707" s="18"/>
      <c r="R3707" s="18"/>
      <c r="S3707" s="18"/>
      <c r="T3707" s="18"/>
      <c r="U3707" s="18"/>
      <c r="V3707" s="18"/>
      <c r="W3707" s="18"/>
      <c r="X3707" s="18"/>
      <c r="Y3707" s="18"/>
      <c r="Z3707" s="18"/>
    </row>
    <row r="3708">
      <c r="A3708" s="14">
        <v>45149.0</v>
      </c>
      <c r="B3708" s="15" t="s">
        <v>10360</v>
      </c>
      <c r="C3708" s="19" t="s">
        <v>10361</v>
      </c>
      <c r="D3708" s="19" t="s">
        <v>5695</v>
      </c>
      <c r="E3708" s="18"/>
      <c r="F3708" s="19" t="s">
        <v>6033</v>
      </c>
      <c r="G3708" s="16" t="s">
        <v>84</v>
      </c>
      <c r="H3708" s="16" t="s">
        <v>46</v>
      </c>
      <c r="I3708" s="18"/>
      <c r="J3708" s="18"/>
      <c r="K3708" s="18"/>
      <c r="L3708" s="18"/>
      <c r="M3708" s="18"/>
      <c r="N3708" s="18"/>
      <c r="O3708" s="18"/>
      <c r="P3708" s="18"/>
      <c r="Q3708" s="18"/>
      <c r="R3708" s="18"/>
      <c r="S3708" s="18"/>
      <c r="T3708" s="18"/>
      <c r="U3708" s="18"/>
      <c r="V3708" s="18"/>
      <c r="W3708" s="18"/>
      <c r="X3708" s="18"/>
      <c r="Y3708" s="18"/>
      <c r="Z3708" s="18"/>
    </row>
    <row r="3709">
      <c r="A3709" s="14">
        <v>45149.0</v>
      </c>
      <c r="B3709" s="15" t="s">
        <v>10362</v>
      </c>
      <c r="C3709" s="19" t="s">
        <v>10363</v>
      </c>
      <c r="D3709" s="19" t="s">
        <v>4535</v>
      </c>
      <c r="E3709" s="19" t="s">
        <v>4051</v>
      </c>
      <c r="F3709" s="19" t="s">
        <v>4904</v>
      </c>
      <c r="G3709" s="16" t="s">
        <v>12</v>
      </c>
      <c r="H3709" s="18"/>
      <c r="I3709" s="18"/>
      <c r="J3709" s="18"/>
      <c r="K3709" s="18"/>
      <c r="L3709" s="18"/>
      <c r="M3709" s="18"/>
      <c r="N3709" s="18"/>
      <c r="O3709" s="18"/>
      <c r="P3709" s="18"/>
      <c r="Q3709" s="18"/>
      <c r="R3709" s="18"/>
      <c r="S3709" s="18"/>
      <c r="T3709" s="18"/>
      <c r="U3709" s="18"/>
      <c r="V3709" s="18"/>
      <c r="W3709" s="18"/>
      <c r="X3709" s="18"/>
      <c r="Y3709" s="18"/>
      <c r="Z3709" s="18"/>
    </row>
    <row r="3710">
      <c r="A3710" s="14">
        <v>45149.0</v>
      </c>
      <c r="B3710" s="15" t="s">
        <v>10364</v>
      </c>
      <c r="C3710" s="19" t="s">
        <v>10365</v>
      </c>
      <c r="D3710" s="19" t="s">
        <v>4470</v>
      </c>
      <c r="E3710" s="19" t="s">
        <v>47</v>
      </c>
      <c r="F3710" s="19" t="s">
        <v>133</v>
      </c>
      <c r="G3710" s="16" t="s">
        <v>12</v>
      </c>
      <c r="H3710" s="18"/>
      <c r="I3710" s="18"/>
      <c r="J3710" s="18"/>
      <c r="K3710" s="18"/>
      <c r="L3710" s="18"/>
      <c r="M3710" s="18"/>
      <c r="N3710" s="18"/>
      <c r="O3710" s="18"/>
      <c r="P3710" s="18"/>
      <c r="Q3710" s="18"/>
      <c r="R3710" s="18"/>
      <c r="S3710" s="18"/>
      <c r="T3710" s="18"/>
      <c r="U3710" s="18"/>
      <c r="V3710" s="18"/>
      <c r="W3710" s="18"/>
      <c r="X3710" s="18"/>
      <c r="Y3710" s="18"/>
      <c r="Z3710" s="18"/>
    </row>
    <row r="3711">
      <c r="A3711" s="14">
        <v>45149.0</v>
      </c>
      <c r="B3711" s="15" t="s">
        <v>10366</v>
      </c>
      <c r="C3711" s="19" t="s">
        <v>10367</v>
      </c>
      <c r="D3711" s="19" t="s">
        <v>817</v>
      </c>
      <c r="E3711" s="19" t="s">
        <v>47</v>
      </c>
      <c r="F3711" s="19" t="s">
        <v>5692</v>
      </c>
      <c r="G3711" s="16" t="s">
        <v>12</v>
      </c>
      <c r="H3711" s="18"/>
      <c r="I3711" s="18"/>
      <c r="J3711" s="18"/>
      <c r="K3711" s="18"/>
      <c r="L3711" s="18"/>
      <c r="M3711" s="18"/>
      <c r="N3711" s="18"/>
      <c r="O3711" s="18"/>
      <c r="P3711" s="18"/>
      <c r="Q3711" s="18"/>
      <c r="R3711" s="18"/>
      <c r="S3711" s="18"/>
      <c r="T3711" s="18"/>
      <c r="U3711" s="18"/>
      <c r="V3711" s="18"/>
      <c r="W3711" s="18"/>
      <c r="X3711" s="18"/>
      <c r="Y3711" s="18"/>
      <c r="Z3711" s="18"/>
    </row>
    <row r="3712">
      <c r="A3712" s="14">
        <v>45149.0</v>
      </c>
      <c r="B3712" s="15" t="s">
        <v>10368</v>
      </c>
      <c r="C3712" s="19" t="s">
        <v>10369</v>
      </c>
      <c r="D3712" s="19" t="s">
        <v>4865</v>
      </c>
      <c r="E3712" s="19" t="s">
        <v>338</v>
      </c>
      <c r="F3712" s="19" t="s">
        <v>63</v>
      </c>
      <c r="G3712" s="16" t="s">
        <v>12</v>
      </c>
      <c r="H3712" s="18"/>
      <c r="I3712" s="18"/>
      <c r="J3712" s="18"/>
      <c r="K3712" s="18"/>
      <c r="L3712" s="18"/>
      <c r="M3712" s="18"/>
      <c r="N3712" s="18"/>
      <c r="O3712" s="18"/>
      <c r="P3712" s="18"/>
      <c r="Q3712" s="18"/>
      <c r="R3712" s="18"/>
      <c r="S3712" s="18"/>
      <c r="T3712" s="18"/>
      <c r="U3712" s="18"/>
      <c r="V3712" s="18"/>
      <c r="W3712" s="18"/>
      <c r="X3712" s="18"/>
      <c r="Y3712" s="18"/>
      <c r="Z3712" s="18"/>
    </row>
    <row r="3713">
      <c r="A3713" s="14">
        <v>45149.0</v>
      </c>
      <c r="B3713" s="15" t="s">
        <v>10368</v>
      </c>
      <c r="C3713" s="19" t="s">
        <v>10369</v>
      </c>
      <c r="D3713" s="19" t="s">
        <v>4865</v>
      </c>
      <c r="E3713" s="19" t="s">
        <v>85</v>
      </c>
      <c r="F3713" s="19" t="s">
        <v>133</v>
      </c>
      <c r="G3713" s="16" t="s">
        <v>12</v>
      </c>
      <c r="H3713" s="18"/>
      <c r="I3713" s="18"/>
      <c r="J3713" s="18"/>
      <c r="K3713" s="18"/>
      <c r="L3713" s="18"/>
      <c r="M3713" s="18"/>
      <c r="N3713" s="18"/>
      <c r="O3713" s="18"/>
      <c r="P3713" s="18"/>
      <c r="Q3713" s="18"/>
      <c r="R3713" s="18"/>
      <c r="S3713" s="18"/>
      <c r="T3713" s="18"/>
      <c r="U3713" s="18"/>
      <c r="V3713" s="18"/>
      <c r="W3713" s="18"/>
      <c r="X3713" s="18"/>
      <c r="Y3713" s="18"/>
      <c r="Z3713" s="18"/>
    </row>
    <row r="3714">
      <c r="A3714" s="14">
        <v>45149.0</v>
      </c>
      <c r="B3714" s="15" t="s">
        <v>10370</v>
      </c>
      <c r="C3714" s="19" t="s">
        <v>10371</v>
      </c>
      <c r="D3714" s="19" t="s">
        <v>5753</v>
      </c>
      <c r="E3714" s="19" t="s">
        <v>426</v>
      </c>
      <c r="F3714" s="19" t="s">
        <v>161</v>
      </c>
      <c r="G3714" s="16" t="s">
        <v>12</v>
      </c>
      <c r="H3714" s="18"/>
      <c r="I3714" s="18"/>
      <c r="J3714" s="18"/>
      <c r="K3714" s="18"/>
      <c r="L3714" s="18"/>
      <c r="M3714" s="18"/>
      <c r="N3714" s="18"/>
      <c r="O3714" s="18"/>
      <c r="P3714" s="18"/>
      <c r="Q3714" s="18"/>
      <c r="R3714" s="18"/>
      <c r="S3714" s="18"/>
      <c r="T3714" s="18"/>
      <c r="U3714" s="18"/>
      <c r="V3714" s="18"/>
      <c r="W3714" s="18"/>
      <c r="X3714" s="18"/>
      <c r="Y3714" s="18"/>
      <c r="Z3714" s="18"/>
    </row>
    <row r="3715">
      <c r="A3715" s="14">
        <v>45149.0</v>
      </c>
      <c r="B3715" s="15" t="s">
        <v>10372</v>
      </c>
      <c r="C3715" s="19" t="s">
        <v>10373</v>
      </c>
      <c r="D3715" s="19" t="s">
        <v>4067</v>
      </c>
      <c r="E3715" s="18"/>
      <c r="F3715" s="19" t="s">
        <v>171</v>
      </c>
      <c r="G3715" s="16" t="s">
        <v>12</v>
      </c>
      <c r="H3715" s="19" t="s">
        <v>47</v>
      </c>
      <c r="I3715" s="18"/>
      <c r="J3715" s="18"/>
      <c r="K3715" s="18"/>
      <c r="L3715" s="18"/>
      <c r="M3715" s="18"/>
      <c r="N3715" s="18"/>
      <c r="O3715" s="18"/>
      <c r="P3715" s="18"/>
      <c r="Q3715" s="18"/>
      <c r="R3715" s="18"/>
      <c r="S3715" s="18"/>
      <c r="T3715" s="18"/>
      <c r="U3715" s="18"/>
      <c r="V3715" s="18"/>
      <c r="W3715" s="18"/>
      <c r="X3715" s="18"/>
      <c r="Y3715" s="18"/>
      <c r="Z3715" s="18"/>
    </row>
    <row r="3716">
      <c r="A3716" s="14">
        <v>45149.0</v>
      </c>
      <c r="B3716" s="15" t="s">
        <v>10372</v>
      </c>
      <c r="C3716" s="19" t="s">
        <v>10373</v>
      </c>
      <c r="D3716" s="19" t="s">
        <v>4067</v>
      </c>
      <c r="E3716" s="19" t="s">
        <v>85</v>
      </c>
      <c r="F3716" s="19" t="s">
        <v>10374</v>
      </c>
      <c r="G3716" s="16" t="s">
        <v>12</v>
      </c>
      <c r="H3716" s="18"/>
      <c r="I3716" s="18"/>
      <c r="J3716" s="18"/>
      <c r="K3716" s="18"/>
      <c r="L3716" s="18"/>
      <c r="M3716" s="18"/>
      <c r="N3716" s="18"/>
      <c r="O3716" s="18"/>
      <c r="P3716" s="18"/>
      <c r="Q3716" s="18"/>
      <c r="R3716" s="18"/>
      <c r="S3716" s="18"/>
      <c r="T3716" s="18"/>
      <c r="U3716" s="18"/>
      <c r="V3716" s="18"/>
      <c r="W3716" s="18"/>
      <c r="X3716" s="18"/>
      <c r="Y3716" s="18"/>
      <c r="Z3716" s="18"/>
    </row>
    <row r="3717">
      <c r="A3717" s="14">
        <v>45149.0</v>
      </c>
      <c r="B3717" s="15" t="s">
        <v>10375</v>
      </c>
      <c r="C3717" s="19" t="s">
        <v>10376</v>
      </c>
      <c r="D3717" s="19" t="s">
        <v>896</v>
      </c>
      <c r="E3717" s="19" t="s">
        <v>47</v>
      </c>
      <c r="F3717" s="19" t="s">
        <v>6443</v>
      </c>
      <c r="G3717" s="16" t="s">
        <v>12</v>
      </c>
      <c r="H3717" s="18"/>
      <c r="I3717" s="18"/>
      <c r="J3717" s="18"/>
      <c r="K3717" s="18"/>
      <c r="L3717" s="18"/>
      <c r="M3717" s="18"/>
      <c r="N3717" s="18"/>
      <c r="O3717" s="18"/>
      <c r="P3717" s="18"/>
      <c r="Q3717" s="18"/>
      <c r="R3717" s="18"/>
      <c r="S3717" s="18"/>
      <c r="T3717" s="18"/>
      <c r="U3717" s="18"/>
      <c r="V3717" s="18"/>
      <c r="W3717" s="18"/>
      <c r="X3717" s="18"/>
      <c r="Y3717" s="18"/>
      <c r="Z3717" s="18"/>
    </row>
    <row r="3718">
      <c r="A3718" s="14">
        <v>45149.0</v>
      </c>
      <c r="B3718" s="15" t="s">
        <v>10377</v>
      </c>
      <c r="C3718" s="19" t="s">
        <v>10378</v>
      </c>
      <c r="D3718" s="19" t="s">
        <v>770</v>
      </c>
      <c r="E3718" s="19" t="s">
        <v>47</v>
      </c>
      <c r="F3718" s="19" t="s">
        <v>4538</v>
      </c>
      <c r="G3718" s="16" t="s">
        <v>12</v>
      </c>
      <c r="H3718" s="18"/>
      <c r="I3718" s="18"/>
      <c r="J3718" s="18"/>
      <c r="K3718" s="18"/>
      <c r="L3718" s="18"/>
      <c r="M3718" s="18"/>
      <c r="N3718" s="18"/>
      <c r="O3718" s="18"/>
      <c r="P3718" s="18"/>
      <c r="Q3718" s="18"/>
      <c r="R3718" s="18"/>
      <c r="S3718" s="18"/>
      <c r="T3718" s="18"/>
      <c r="U3718" s="18"/>
      <c r="V3718" s="18"/>
      <c r="W3718" s="18"/>
      <c r="X3718" s="18"/>
      <c r="Y3718" s="18"/>
      <c r="Z3718" s="18"/>
    </row>
    <row r="3719">
      <c r="A3719" s="14">
        <v>45150.0</v>
      </c>
      <c r="B3719" s="15" t="s">
        <v>10379</v>
      </c>
      <c r="C3719" s="19" t="s">
        <v>10380</v>
      </c>
      <c r="D3719" s="19" t="s">
        <v>10381</v>
      </c>
      <c r="E3719" s="19" t="s">
        <v>1049</v>
      </c>
      <c r="F3719" s="19" t="s">
        <v>10382</v>
      </c>
      <c r="G3719" s="16" t="s">
        <v>84</v>
      </c>
      <c r="H3719" s="18"/>
      <c r="I3719" s="18"/>
      <c r="J3719" s="18"/>
      <c r="K3719" s="18"/>
      <c r="L3719" s="18"/>
      <c r="M3719" s="18"/>
      <c r="N3719" s="18"/>
      <c r="O3719" s="18"/>
      <c r="P3719" s="18"/>
      <c r="Q3719" s="18"/>
      <c r="R3719" s="18"/>
      <c r="S3719" s="18"/>
      <c r="T3719" s="18"/>
      <c r="U3719" s="18"/>
      <c r="V3719" s="18"/>
      <c r="W3719" s="18"/>
      <c r="X3719" s="18"/>
      <c r="Y3719" s="18"/>
      <c r="Z3719" s="18"/>
    </row>
    <row r="3720">
      <c r="A3720" s="14">
        <v>45150.0</v>
      </c>
      <c r="B3720" s="15" t="s">
        <v>10383</v>
      </c>
      <c r="C3720" s="19" t="s">
        <v>10384</v>
      </c>
      <c r="D3720" s="19" t="s">
        <v>5614</v>
      </c>
      <c r="E3720" s="19" t="s">
        <v>8876</v>
      </c>
      <c r="F3720" s="19" t="s">
        <v>10236</v>
      </c>
      <c r="G3720" s="16" t="s">
        <v>12</v>
      </c>
      <c r="H3720" s="18"/>
      <c r="I3720" s="18"/>
      <c r="J3720" s="18"/>
      <c r="K3720" s="18"/>
      <c r="L3720" s="18"/>
      <c r="M3720" s="18"/>
      <c r="N3720" s="18"/>
      <c r="O3720" s="18"/>
      <c r="P3720" s="18"/>
      <c r="Q3720" s="18"/>
      <c r="R3720" s="18"/>
      <c r="S3720" s="18"/>
      <c r="T3720" s="18"/>
      <c r="U3720" s="18"/>
      <c r="V3720" s="18"/>
      <c r="W3720" s="18"/>
      <c r="X3720" s="18"/>
      <c r="Y3720" s="18"/>
      <c r="Z3720" s="18"/>
    </row>
    <row r="3721">
      <c r="A3721" s="14">
        <v>45150.0</v>
      </c>
      <c r="B3721" s="15" t="s">
        <v>10385</v>
      </c>
      <c r="C3721" s="19" t="s">
        <v>10386</v>
      </c>
      <c r="D3721" s="19" t="s">
        <v>4442</v>
      </c>
      <c r="E3721" s="19" t="s">
        <v>47</v>
      </c>
      <c r="F3721" s="19" t="s">
        <v>4576</v>
      </c>
      <c r="G3721" s="16" t="s">
        <v>12</v>
      </c>
      <c r="H3721" s="18"/>
      <c r="I3721" s="18"/>
      <c r="J3721" s="18"/>
      <c r="K3721" s="18"/>
      <c r="L3721" s="18"/>
      <c r="M3721" s="18"/>
      <c r="N3721" s="18"/>
      <c r="O3721" s="18"/>
      <c r="P3721" s="18"/>
      <c r="Q3721" s="18"/>
      <c r="R3721" s="18"/>
      <c r="S3721" s="18"/>
      <c r="T3721" s="18"/>
      <c r="U3721" s="18"/>
      <c r="V3721" s="18"/>
      <c r="W3721" s="18"/>
      <c r="X3721" s="18"/>
      <c r="Y3721" s="18"/>
      <c r="Z3721" s="18"/>
    </row>
    <row r="3722">
      <c r="A3722" s="14">
        <v>45150.0</v>
      </c>
      <c r="B3722" s="15" t="s">
        <v>10387</v>
      </c>
      <c r="C3722" s="19" t="s">
        <v>10388</v>
      </c>
      <c r="D3722" s="19" t="s">
        <v>9152</v>
      </c>
      <c r="E3722" s="19" t="s">
        <v>47</v>
      </c>
      <c r="F3722" s="19" t="s">
        <v>457</v>
      </c>
      <c r="G3722" s="16" t="s">
        <v>84</v>
      </c>
      <c r="H3722" s="18"/>
      <c r="I3722" s="18"/>
      <c r="J3722" s="18"/>
      <c r="K3722" s="18"/>
      <c r="L3722" s="18"/>
      <c r="M3722" s="18"/>
      <c r="N3722" s="18"/>
      <c r="O3722" s="18"/>
      <c r="P3722" s="18"/>
      <c r="Q3722" s="18"/>
      <c r="R3722" s="18"/>
      <c r="S3722" s="18"/>
      <c r="T3722" s="18"/>
      <c r="U3722" s="18"/>
      <c r="V3722" s="18"/>
      <c r="W3722" s="18"/>
      <c r="X3722" s="18"/>
      <c r="Y3722" s="18"/>
      <c r="Z3722" s="18"/>
    </row>
    <row r="3723">
      <c r="A3723" s="14">
        <v>45150.0</v>
      </c>
      <c r="B3723" s="15" t="s">
        <v>10389</v>
      </c>
      <c r="C3723" s="19" t="s">
        <v>10390</v>
      </c>
      <c r="D3723" s="19" t="s">
        <v>4100</v>
      </c>
      <c r="E3723" s="18"/>
      <c r="F3723" s="19" t="s">
        <v>67</v>
      </c>
      <c r="G3723" s="16" t="s">
        <v>12</v>
      </c>
      <c r="H3723" s="16" t="s">
        <v>141</v>
      </c>
      <c r="I3723" s="18"/>
      <c r="J3723" s="18"/>
      <c r="K3723" s="18"/>
      <c r="L3723" s="18"/>
      <c r="M3723" s="18"/>
      <c r="N3723" s="18"/>
      <c r="O3723" s="18"/>
      <c r="P3723" s="18"/>
      <c r="Q3723" s="18"/>
      <c r="R3723" s="18"/>
      <c r="S3723" s="18"/>
      <c r="T3723" s="18"/>
      <c r="U3723" s="18"/>
      <c r="V3723" s="18"/>
      <c r="W3723" s="18"/>
      <c r="X3723" s="18"/>
      <c r="Y3723" s="18"/>
      <c r="Z3723" s="18"/>
    </row>
    <row r="3724">
      <c r="A3724" s="14">
        <v>45150.0</v>
      </c>
      <c r="B3724" s="15" t="s">
        <v>10389</v>
      </c>
      <c r="C3724" s="19" t="s">
        <v>10390</v>
      </c>
      <c r="D3724" s="19" t="s">
        <v>4100</v>
      </c>
      <c r="E3724" s="18"/>
      <c r="F3724" s="19" t="s">
        <v>10391</v>
      </c>
      <c r="G3724" s="16" t="s">
        <v>12</v>
      </c>
      <c r="H3724" s="16" t="s">
        <v>46</v>
      </c>
      <c r="I3724" s="18"/>
      <c r="J3724" s="18"/>
      <c r="K3724" s="18"/>
      <c r="L3724" s="18"/>
      <c r="M3724" s="18"/>
      <c r="N3724" s="18"/>
      <c r="O3724" s="18"/>
      <c r="P3724" s="18"/>
      <c r="Q3724" s="18"/>
      <c r="R3724" s="18"/>
      <c r="S3724" s="18"/>
      <c r="T3724" s="18"/>
      <c r="U3724" s="18"/>
      <c r="V3724" s="18"/>
      <c r="W3724" s="18"/>
      <c r="X3724" s="18"/>
      <c r="Y3724" s="18"/>
      <c r="Z3724" s="18"/>
    </row>
    <row r="3725">
      <c r="A3725" s="14">
        <v>45151.0</v>
      </c>
      <c r="B3725" s="15" t="s">
        <v>10392</v>
      </c>
      <c r="C3725" s="19" t="s">
        <v>10393</v>
      </c>
      <c r="D3725" s="19" t="s">
        <v>258</v>
      </c>
      <c r="E3725" s="19" t="s">
        <v>4032</v>
      </c>
      <c r="F3725" s="19" t="s">
        <v>10394</v>
      </c>
      <c r="G3725" s="16" t="s">
        <v>84</v>
      </c>
      <c r="H3725" s="18"/>
      <c r="I3725" s="18"/>
      <c r="J3725" s="18"/>
      <c r="K3725" s="18"/>
      <c r="L3725" s="18"/>
      <c r="M3725" s="18"/>
      <c r="N3725" s="18"/>
      <c r="O3725" s="18"/>
      <c r="P3725" s="18"/>
      <c r="Q3725" s="18"/>
      <c r="R3725" s="18"/>
      <c r="S3725" s="18"/>
      <c r="T3725" s="18"/>
      <c r="U3725" s="18"/>
      <c r="V3725" s="18"/>
      <c r="W3725" s="18"/>
      <c r="X3725" s="18"/>
      <c r="Y3725" s="18"/>
      <c r="Z3725" s="18"/>
    </row>
    <row r="3726">
      <c r="A3726" s="14">
        <v>45152.0</v>
      </c>
      <c r="B3726" s="15" t="s">
        <v>10395</v>
      </c>
      <c r="C3726" s="19" t="s">
        <v>10396</v>
      </c>
      <c r="D3726" s="19" t="s">
        <v>4067</v>
      </c>
      <c r="E3726" s="19" t="s">
        <v>9043</v>
      </c>
      <c r="F3726" s="19" t="s">
        <v>10397</v>
      </c>
      <c r="G3726" s="16" t="s">
        <v>12</v>
      </c>
      <c r="H3726" s="18"/>
      <c r="I3726" s="18"/>
      <c r="J3726" s="18"/>
      <c r="K3726" s="18"/>
      <c r="L3726" s="18"/>
      <c r="M3726" s="18"/>
      <c r="N3726" s="18"/>
      <c r="O3726" s="18"/>
      <c r="P3726" s="18"/>
      <c r="Q3726" s="18"/>
      <c r="R3726" s="18"/>
      <c r="S3726" s="18"/>
      <c r="T3726" s="18"/>
      <c r="U3726" s="18"/>
      <c r="V3726" s="18"/>
      <c r="W3726" s="18"/>
      <c r="X3726" s="18"/>
      <c r="Y3726" s="18"/>
      <c r="Z3726" s="18"/>
    </row>
    <row r="3727">
      <c r="A3727" s="14">
        <v>45152.0</v>
      </c>
      <c r="B3727" s="15" t="s">
        <v>10398</v>
      </c>
      <c r="C3727" s="19" t="s">
        <v>10399</v>
      </c>
      <c r="D3727" s="19" t="s">
        <v>4274</v>
      </c>
      <c r="E3727" s="19" t="s">
        <v>47</v>
      </c>
      <c r="F3727" s="19" t="s">
        <v>4714</v>
      </c>
      <c r="G3727" s="16" t="s">
        <v>12</v>
      </c>
      <c r="H3727" s="18"/>
      <c r="I3727" s="18"/>
      <c r="J3727" s="18"/>
      <c r="K3727" s="18"/>
      <c r="L3727" s="18"/>
      <c r="M3727" s="18"/>
      <c r="N3727" s="18"/>
      <c r="O3727" s="18"/>
      <c r="P3727" s="18"/>
      <c r="Q3727" s="18"/>
      <c r="R3727" s="18"/>
      <c r="S3727" s="18"/>
      <c r="T3727" s="18"/>
      <c r="U3727" s="18"/>
      <c r="V3727" s="18"/>
      <c r="W3727" s="18"/>
      <c r="X3727" s="18"/>
      <c r="Y3727" s="18"/>
      <c r="Z3727" s="18"/>
    </row>
    <row r="3728">
      <c r="A3728" s="14">
        <v>45153.0</v>
      </c>
      <c r="B3728" s="15" t="s">
        <v>10400</v>
      </c>
      <c r="C3728" s="19" t="s">
        <v>10401</v>
      </c>
      <c r="D3728" s="19" t="s">
        <v>7427</v>
      </c>
      <c r="E3728" s="19" t="s">
        <v>47</v>
      </c>
      <c r="F3728" s="19" t="s">
        <v>133</v>
      </c>
      <c r="G3728" s="16" t="s">
        <v>12</v>
      </c>
      <c r="H3728" s="18"/>
      <c r="I3728" s="18"/>
      <c r="J3728" s="18"/>
      <c r="K3728" s="18"/>
      <c r="L3728" s="18"/>
      <c r="M3728" s="18"/>
      <c r="N3728" s="18"/>
      <c r="O3728" s="18"/>
      <c r="P3728" s="18"/>
      <c r="Q3728" s="18"/>
      <c r="R3728" s="18"/>
      <c r="S3728" s="18"/>
      <c r="T3728" s="18"/>
      <c r="U3728" s="18"/>
      <c r="V3728" s="18"/>
      <c r="W3728" s="18"/>
      <c r="X3728" s="18"/>
      <c r="Y3728" s="18"/>
      <c r="Z3728" s="18"/>
    </row>
    <row r="3729">
      <c r="A3729" s="14">
        <v>45153.0</v>
      </c>
      <c r="B3729" s="15" t="s">
        <v>10400</v>
      </c>
      <c r="C3729" s="19" t="s">
        <v>10401</v>
      </c>
      <c r="D3729" s="19" t="s">
        <v>7427</v>
      </c>
      <c r="E3729" s="19" t="s">
        <v>46</v>
      </c>
      <c r="F3729" s="19" t="s">
        <v>31</v>
      </c>
      <c r="G3729" s="16" t="s">
        <v>12</v>
      </c>
      <c r="H3729" s="18"/>
      <c r="I3729" s="18"/>
      <c r="J3729" s="18"/>
      <c r="K3729" s="18"/>
      <c r="L3729" s="18"/>
      <c r="M3729" s="18"/>
      <c r="N3729" s="18"/>
      <c r="O3729" s="18"/>
      <c r="P3729" s="18"/>
      <c r="Q3729" s="18"/>
      <c r="R3729" s="18"/>
      <c r="S3729" s="18"/>
      <c r="T3729" s="18"/>
      <c r="U3729" s="18"/>
      <c r="V3729" s="18"/>
      <c r="W3729" s="18"/>
      <c r="X3729" s="18"/>
      <c r="Y3729" s="18"/>
      <c r="Z3729" s="18"/>
    </row>
    <row r="3730">
      <c r="A3730" s="14">
        <v>45153.0</v>
      </c>
      <c r="B3730" s="15" t="s">
        <v>10400</v>
      </c>
      <c r="C3730" s="19" t="s">
        <v>10401</v>
      </c>
      <c r="D3730" s="19" t="s">
        <v>7427</v>
      </c>
      <c r="E3730" s="19" t="s">
        <v>5570</v>
      </c>
      <c r="F3730" s="19" t="s">
        <v>4240</v>
      </c>
      <c r="G3730" s="16" t="s">
        <v>12</v>
      </c>
      <c r="H3730" s="18"/>
      <c r="I3730" s="18"/>
      <c r="J3730" s="18"/>
      <c r="K3730" s="18"/>
      <c r="L3730" s="18"/>
      <c r="M3730" s="18"/>
      <c r="N3730" s="18"/>
      <c r="O3730" s="18"/>
      <c r="P3730" s="18"/>
      <c r="Q3730" s="18"/>
      <c r="R3730" s="18"/>
      <c r="S3730" s="18"/>
      <c r="T3730" s="18"/>
      <c r="U3730" s="18"/>
      <c r="V3730" s="18"/>
      <c r="W3730" s="18"/>
      <c r="X3730" s="18"/>
      <c r="Y3730" s="18"/>
      <c r="Z3730" s="18"/>
    </row>
    <row r="3731">
      <c r="A3731" s="14">
        <v>45153.0</v>
      </c>
      <c r="B3731" s="15" t="s">
        <v>10402</v>
      </c>
      <c r="C3731" s="19" t="s">
        <v>10403</v>
      </c>
      <c r="D3731" s="19" t="s">
        <v>5640</v>
      </c>
      <c r="E3731" s="19" t="s">
        <v>47</v>
      </c>
      <c r="F3731" s="19" t="s">
        <v>47</v>
      </c>
      <c r="G3731" s="16" t="s">
        <v>12</v>
      </c>
      <c r="H3731" s="18"/>
      <c r="I3731" s="18"/>
      <c r="J3731" s="18"/>
      <c r="K3731" s="18"/>
      <c r="L3731" s="18"/>
      <c r="M3731" s="18"/>
      <c r="N3731" s="18"/>
      <c r="O3731" s="18"/>
      <c r="P3731" s="18"/>
      <c r="Q3731" s="18"/>
      <c r="R3731" s="18"/>
      <c r="S3731" s="18"/>
      <c r="T3731" s="18"/>
      <c r="U3731" s="18"/>
      <c r="V3731" s="18"/>
      <c r="W3731" s="18"/>
      <c r="X3731" s="18"/>
      <c r="Y3731" s="18"/>
      <c r="Z3731" s="18"/>
    </row>
    <row r="3732">
      <c r="A3732" s="14">
        <v>45153.0</v>
      </c>
      <c r="B3732" s="15" t="s">
        <v>10404</v>
      </c>
      <c r="C3732" s="19" t="s">
        <v>10405</v>
      </c>
      <c r="D3732" s="19" t="s">
        <v>4811</v>
      </c>
      <c r="E3732" s="19" t="s">
        <v>47</v>
      </c>
      <c r="F3732" s="19" t="s">
        <v>133</v>
      </c>
      <c r="G3732" s="16" t="s">
        <v>12</v>
      </c>
      <c r="H3732" s="18"/>
      <c r="I3732" s="18"/>
      <c r="J3732" s="18"/>
      <c r="K3732" s="18"/>
      <c r="L3732" s="18"/>
      <c r="M3732" s="18"/>
      <c r="N3732" s="18"/>
      <c r="O3732" s="18"/>
      <c r="P3732" s="18"/>
      <c r="Q3732" s="18"/>
      <c r="R3732" s="18"/>
      <c r="S3732" s="18"/>
      <c r="T3732" s="18"/>
      <c r="U3732" s="18"/>
      <c r="V3732" s="18"/>
      <c r="W3732" s="18"/>
      <c r="X3732" s="18"/>
      <c r="Y3732" s="18"/>
      <c r="Z3732" s="18"/>
    </row>
    <row r="3733">
      <c r="A3733" s="14">
        <v>45153.0</v>
      </c>
      <c r="B3733" s="15" t="s">
        <v>10404</v>
      </c>
      <c r="C3733" s="19" t="s">
        <v>10405</v>
      </c>
      <c r="D3733" s="19" t="s">
        <v>4811</v>
      </c>
      <c r="E3733" s="19" t="s">
        <v>46</v>
      </c>
      <c r="F3733" s="19" t="s">
        <v>3982</v>
      </c>
      <c r="G3733" s="16" t="s">
        <v>12</v>
      </c>
      <c r="H3733" s="18"/>
      <c r="I3733" s="18"/>
      <c r="J3733" s="18"/>
      <c r="K3733" s="18"/>
      <c r="L3733" s="18"/>
      <c r="M3733" s="18"/>
      <c r="N3733" s="18"/>
      <c r="O3733" s="18"/>
      <c r="P3733" s="18"/>
      <c r="Q3733" s="18"/>
      <c r="R3733" s="18"/>
      <c r="S3733" s="18"/>
      <c r="T3733" s="18"/>
      <c r="U3733" s="18"/>
      <c r="V3733" s="18"/>
      <c r="W3733" s="18"/>
      <c r="X3733" s="18"/>
      <c r="Y3733" s="18"/>
      <c r="Z3733" s="18"/>
    </row>
    <row r="3734">
      <c r="A3734" s="14">
        <v>45153.0</v>
      </c>
      <c r="B3734" s="15" t="s">
        <v>10406</v>
      </c>
      <c r="C3734" s="19" t="s">
        <v>10407</v>
      </c>
      <c r="D3734" s="19" t="s">
        <v>87</v>
      </c>
      <c r="E3734" s="19" t="s">
        <v>47</v>
      </c>
      <c r="F3734" s="19" t="s">
        <v>47</v>
      </c>
      <c r="G3734" s="16" t="s">
        <v>12</v>
      </c>
      <c r="H3734" s="18"/>
      <c r="I3734" s="18"/>
      <c r="J3734" s="18"/>
      <c r="K3734" s="18"/>
      <c r="L3734" s="18"/>
      <c r="M3734" s="18"/>
      <c r="N3734" s="18"/>
      <c r="O3734" s="18"/>
      <c r="P3734" s="18"/>
      <c r="Q3734" s="18"/>
      <c r="R3734" s="18"/>
      <c r="S3734" s="18"/>
      <c r="T3734" s="18"/>
      <c r="U3734" s="18"/>
      <c r="V3734" s="18"/>
      <c r="W3734" s="18"/>
      <c r="X3734" s="18"/>
      <c r="Y3734" s="18"/>
      <c r="Z3734" s="18"/>
    </row>
    <row r="3735">
      <c r="A3735" s="14">
        <v>45153.0</v>
      </c>
      <c r="B3735" s="15" t="s">
        <v>10406</v>
      </c>
      <c r="C3735" s="19" t="s">
        <v>10407</v>
      </c>
      <c r="D3735" s="19" t="s">
        <v>87</v>
      </c>
      <c r="E3735" s="19" t="s">
        <v>428</v>
      </c>
      <c r="F3735" s="19" t="s">
        <v>386</v>
      </c>
      <c r="G3735" s="16" t="s">
        <v>12</v>
      </c>
      <c r="H3735" s="18"/>
      <c r="I3735" s="18"/>
      <c r="J3735" s="18"/>
      <c r="K3735" s="18"/>
      <c r="L3735" s="18"/>
      <c r="M3735" s="18"/>
      <c r="N3735" s="18"/>
      <c r="O3735" s="18"/>
      <c r="P3735" s="18"/>
      <c r="Q3735" s="18"/>
      <c r="R3735" s="18"/>
      <c r="S3735" s="18"/>
      <c r="T3735" s="18"/>
      <c r="U3735" s="18"/>
      <c r="V3735" s="18"/>
      <c r="W3735" s="18"/>
      <c r="X3735" s="18"/>
      <c r="Y3735" s="18"/>
      <c r="Z3735" s="18"/>
    </row>
    <row r="3736">
      <c r="A3736" s="14">
        <v>45153.0</v>
      </c>
      <c r="B3736" s="15" t="s">
        <v>10406</v>
      </c>
      <c r="C3736" s="19" t="s">
        <v>10407</v>
      </c>
      <c r="D3736" s="19" t="s">
        <v>87</v>
      </c>
      <c r="E3736" s="19" t="s">
        <v>338</v>
      </c>
      <c r="F3736" s="19" t="s">
        <v>31</v>
      </c>
      <c r="G3736" s="16" t="s">
        <v>12</v>
      </c>
      <c r="H3736" s="18"/>
      <c r="I3736" s="18"/>
      <c r="J3736" s="18"/>
      <c r="K3736" s="18"/>
      <c r="L3736" s="18"/>
      <c r="M3736" s="18"/>
      <c r="N3736" s="18"/>
      <c r="O3736" s="18"/>
      <c r="P3736" s="18"/>
      <c r="Q3736" s="18"/>
      <c r="R3736" s="18"/>
      <c r="S3736" s="18"/>
      <c r="T3736" s="18"/>
      <c r="U3736" s="18"/>
      <c r="V3736" s="18"/>
      <c r="W3736" s="18"/>
      <c r="X3736" s="18"/>
      <c r="Y3736" s="18"/>
      <c r="Z3736" s="18"/>
    </row>
    <row r="3737">
      <c r="A3737" s="14">
        <v>45153.0</v>
      </c>
      <c r="B3737" s="15" t="s">
        <v>10408</v>
      </c>
      <c r="C3737" s="19" t="s">
        <v>10409</v>
      </c>
      <c r="D3737" s="19" t="s">
        <v>4479</v>
      </c>
      <c r="E3737" s="19" t="s">
        <v>44</v>
      </c>
      <c r="F3737" s="19" t="s">
        <v>851</v>
      </c>
      <c r="G3737" s="16" t="s">
        <v>84</v>
      </c>
      <c r="H3737" s="18"/>
      <c r="I3737" s="18"/>
      <c r="J3737" s="18"/>
      <c r="K3737" s="18"/>
      <c r="L3737" s="18"/>
      <c r="M3737" s="18"/>
      <c r="N3737" s="18"/>
      <c r="O3737" s="18"/>
      <c r="P3737" s="18"/>
      <c r="Q3737" s="18"/>
      <c r="R3737" s="18"/>
      <c r="S3737" s="18"/>
      <c r="T3737" s="18"/>
      <c r="U3737" s="18"/>
      <c r="V3737" s="18"/>
      <c r="W3737" s="18"/>
      <c r="X3737" s="18"/>
      <c r="Y3737" s="18"/>
      <c r="Z3737" s="18"/>
    </row>
    <row r="3738">
      <c r="A3738" s="14">
        <v>45153.0</v>
      </c>
      <c r="B3738" s="15" t="s">
        <v>10408</v>
      </c>
      <c r="C3738" s="19" t="s">
        <v>10409</v>
      </c>
      <c r="D3738" s="19" t="s">
        <v>20</v>
      </c>
      <c r="E3738" s="19" t="s">
        <v>44</v>
      </c>
      <c r="F3738" s="19" t="s">
        <v>851</v>
      </c>
      <c r="G3738" s="16" t="s">
        <v>84</v>
      </c>
      <c r="H3738" s="18"/>
      <c r="I3738" s="18"/>
      <c r="J3738" s="18"/>
      <c r="K3738" s="18"/>
      <c r="L3738" s="18"/>
      <c r="M3738" s="18"/>
      <c r="N3738" s="18"/>
      <c r="O3738" s="18"/>
      <c r="P3738" s="18"/>
      <c r="Q3738" s="18"/>
      <c r="R3738" s="18"/>
      <c r="S3738" s="18"/>
      <c r="T3738" s="18"/>
      <c r="U3738" s="18"/>
      <c r="V3738" s="18"/>
      <c r="W3738" s="18"/>
      <c r="X3738" s="18"/>
      <c r="Y3738" s="18"/>
      <c r="Z3738" s="18"/>
    </row>
    <row r="3739">
      <c r="A3739" s="14">
        <v>45153.0</v>
      </c>
      <c r="B3739" s="15" t="s">
        <v>10408</v>
      </c>
      <c r="C3739" s="19" t="s">
        <v>10409</v>
      </c>
      <c r="D3739" s="19" t="s">
        <v>257</v>
      </c>
      <c r="E3739" s="19" t="s">
        <v>44</v>
      </c>
      <c r="F3739" s="19" t="s">
        <v>851</v>
      </c>
      <c r="G3739" s="16" t="s">
        <v>84</v>
      </c>
      <c r="H3739" s="18"/>
      <c r="I3739" s="18"/>
      <c r="J3739" s="18"/>
      <c r="K3739" s="18"/>
      <c r="L3739" s="18"/>
      <c r="M3739" s="18"/>
      <c r="N3739" s="18"/>
      <c r="O3739" s="18"/>
      <c r="P3739" s="18"/>
      <c r="Q3739" s="18"/>
      <c r="R3739" s="18"/>
      <c r="S3739" s="18"/>
      <c r="T3739" s="18"/>
      <c r="U3739" s="18"/>
      <c r="V3739" s="18"/>
      <c r="W3739" s="18"/>
      <c r="X3739" s="18"/>
      <c r="Y3739" s="18"/>
      <c r="Z3739" s="18"/>
    </row>
    <row r="3740">
      <c r="A3740" s="14">
        <v>45153.0</v>
      </c>
      <c r="B3740" s="15" t="s">
        <v>10410</v>
      </c>
      <c r="C3740" s="19" t="s">
        <v>10411</v>
      </c>
      <c r="D3740" s="19" t="s">
        <v>4644</v>
      </c>
      <c r="E3740" s="19" t="s">
        <v>98</v>
      </c>
      <c r="F3740" s="19" t="s">
        <v>10412</v>
      </c>
      <c r="G3740" s="16" t="s">
        <v>12</v>
      </c>
      <c r="H3740" s="18"/>
      <c r="I3740" s="18"/>
      <c r="J3740" s="18"/>
      <c r="K3740" s="18"/>
      <c r="L3740" s="18"/>
      <c r="M3740" s="18"/>
      <c r="N3740" s="18"/>
      <c r="O3740" s="18"/>
      <c r="P3740" s="18"/>
      <c r="Q3740" s="18"/>
      <c r="R3740" s="18"/>
      <c r="S3740" s="18"/>
      <c r="T3740" s="18"/>
      <c r="U3740" s="18"/>
      <c r="V3740" s="18"/>
      <c r="W3740" s="18"/>
      <c r="X3740" s="18"/>
      <c r="Y3740" s="18"/>
      <c r="Z3740" s="18"/>
    </row>
    <row r="3741">
      <c r="A3741" s="14">
        <v>45153.0</v>
      </c>
      <c r="B3741" s="15" t="s">
        <v>10413</v>
      </c>
      <c r="C3741" s="19" t="s">
        <v>10414</v>
      </c>
      <c r="D3741" s="19" t="s">
        <v>5898</v>
      </c>
      <c r="E3741" s="19" t="s">
        <v>10415</v>
      </c>
      <c r="F3741" s="19" t="s">
        <v>10416</v>
      </c>
      <c r="G3741" s="16" t="s">
        <v>12</v>
      </c>
      <c r="H3741" s="18"/>
      <c r="I3741" s="18"/>
      <c r="J3741" s="18"/>
      <c r="K3741" s="18"/>
      <c r="L3741" s="18"/>
      <c r="M3741" s="18"/>
      <c r="N3741" s="18"/>
      <c r="O3741" s="18"/>
      <c r="P3741" s="18"/>
      <c r="Q3741" s="18"/>
      <c r="R3741" s="18"/>
      <c r="S3741" s="18"/>
      <c r="T3741" s="18"/>
      <c r="U3741" s="18"/>
      <c r="V3741" s="18"/>
      <c r="W3741" s="18"/>
      <c r="X3741" s="18"/>
      <c r="Y3741" s="18"/>
      <c r="Z3741" s="18"/>
    </row>
    <row r="3742">
      <c r="A3742" s="14">
        <v>45153.0</v>
      </c>
      <c r="B3742" s="15" t="s">
        <v>10413</v>
      </c>
      <c r="C3742" s="19" t="s">
        <v>10414</v>
      </c>
      <c r="D3742" s="19" t="s">
        <v>5898</v>
      </c>
      <c r="E3742" s="19" t="s">
        <v>10417</v>
      </c>
      <c r="F3742" s="19" t="s">
        <v>1185</v>
      </c>
      <c r="G3742" s="16" t="s">
        <v>12</v>
      </c>
      <c r="H3742" s="18"/>
      <c r="I3742" s="18"/>
      <c r="J3742" s="18"/>
      <c r="K3742" s="18"/>
      <c r="L3742" s="18"/>
      <c r="M3742" s="18"/>
      <c r="N3742" s="18"/>
      <c r="O3742" s="18"/>
      <c r="P3742" s="18"/>
      <c r="Q3742" s="18"/>
      <c r="R3742" s="18"/>
      <c r="S3742" s="18"/>
      <c r="T3742" s="18"/>
      <c r="U3742" s="18"/>
      <c r="V3742" s="18"/>
      <c r="W3742" s="18"/>
      <c r="X3742" s="18"/>
      <c r="Y3742" s="18"/>
      <c r="Z3742" s="18"/>
    </row>
    <row r="3743">
      <c r="A3743" s="14">
        <v>45153.0</v>
      </c>
      <c r="B3743" s="15" t="s">
        <v>10418</v>
      </c>
      <c r="C3743" s="19" t="s">
        <v>10419</v>
      </c>
      <c r="D3743" s="19" t="s">
        <v>4108</v>
      </c>
      <c r="E3743" s="19" t="s">
        <v>47</v>
      </c>
      <c r="F3743" s="19" t="s">
        <v>133</v>
      </c>
      <c r="G3743" s="16" t="s">
        <v>12</v>
      </c>
      <c r="H3743" s="18"/>
      <c r="I3743" s="18"/>
      <c r="J3743" s="18"/>
      <c r="K3743" s="18"/>
      <c r="L3743" s="18"/>
      <c r="M3743" s="18"/>
      <c r="N3743" s="18"/>
      <c r="O3743" s="18"/>
      <c r="P3743" s="18"/>
      <c r="Q3743" s="18"/>
      <c r="R3743" s="18"/>
      <c r="S3743" s="18"/>
      <c r="T3743" s="18"/>
      <c r="U3743" s="18"/>
      <c r="V3743" s="18"/>
      <c r="W3743" s="18"/>
      <c r="X3743" s="18"/>
      <c r="Y3743" s="18"/>
      <c r="Z3743" s="18"/>
    </row>
    <row r="3744">
      <c r="A3744" s="14">
        <v>45153.0</v>
      </c>
      <c r="B3744" s="15" t="s">
        <v>10420</v>
      </c>
      <c r="C3744" s="19" t="s">
        <v>10421</v>
      </c>
      <c r="D3744" s="19" t="s">
        <v>4608</v>
      </c>
      <c r="E3744" s="19" t="s">
        <v>47</v>
      </c>
      <c r="F3744" s="19" t="s">
        <v>133</v>
      </c>
      <c r="G3744" s="16" t="s">
        <v>12</v>
      </c>
      <c r="H3744" s="18"/>
      <c r="I3744" s="18"/>
      <c r="J3744" s="18"/>
      <c r="K3744" s="18"/>
      <c r="L3744" s="18"/>
      <c r="M3744" s="18"/>
      <c r="N3744" s="18"/>
      <c r="O3744" s="18"/>
      <c r="P3744" s="18"/>
      <c r="Q3744" s="18"/>
      <c r="R3744" s="18"/>
      <c r="S3744" s="18"/>
      <c r="T3744" s="18"/>
      <c r="U3744" s="18"/>
      <c r="V3744" s="18"/>
      <c r="W3744" s="18"/>
      <c r="X3744" s="18"/>
      <c r="Y3744" s="18"/>
      <c r="Z3744" s="18"/>
    </row>
    <row r="3745">
      <c r="A3745" s="14">
        <v>45153.0</v>
      </c>
      <c r="B3745" s="15" t="s">
        <v>10422</v>
      </c>
      <c r="C3745" s="19" t="s">
        <v>10423</v>
      </c>
      <c r="D3745" s="19" t="s">
        <v>4179</v>
      </c>
      <c r="E3745" s="19" t="s">
        <v>10424</v>
      </c>
      <c r="F3745" s="19" t="s">
        <v>133</v>
      </c>
      <c r="G3745" s="16" t="s">
        <v>12</v>
      </c>
      <c r="H3745" s="18"/>
      <c r="I3745" s="18"/>
      <c r="J3745" s="18"/>
      <c r="K3745" s="18"/>
      <c r="L3745" s="18"/>
      <c r="M3745" s="18"/>
      <c r="N3745" s="18"/>
      <c r="O3745" s="18"/>
      <c r="P3745" s="18"/>
      <c r="Q3745" s="18"/>
      <c r="R3745" s="18"/>
      <c r="S3745" s="18"/>
      <c r="T3745" s="18"/>
      <c r="U3745" s="18"/>
      <c r="V3745" s="18"/>
      <c r="W3745" s="18"/>
      <c r="X3745" s="18"/>
      <c r="Y3745" s="18"/>
      <c r="Z3745" s="18"/>
    </row>
    <row r="3746">
      <c r="A3746" s="14">
        <v>45153.0</v>
      </c>
      <c r="B3746" s="15" t="s">
        <v>10425</v>
      </c>
      <c r="C3746" s="19" t="s">
        <v>10426</v>
      </c>
      <c r="D3746" s="19" t="s">
        <v>4174</v>
      </c>
      <c r="E3746" s="19" t="s">
        <v>7460</v>
      </c>
      <c r="F3746" s="19" t="s">
        <v>10427</v>
      </c>
      <c r="G3746" s="16" t="s">
        <v>84</v>
      </c>
      <c r="H3746" s="18"/>
      <c r="I3746" s="18"/>
      <c r="J3746" s="18"/>
      <c r="K3746" s="18"/>
      <c r="L3746" s="18"/>
      <c r="M3746" s="18"/>
      <c r="N3746" s="18"/>
      <c r="O3746" s="18"/>
      <c r="P3746" s="18"/>
      <c r="Q3746" s="18"/>
      <c r="R3746" s="18"/>
      <c r="S3746" s="18"/>
      <c r="T3746" s="18"/>
      <c r="U3746" s="18"/>
      <c r="V3746" s="18"/>
      <c r="W3746" s="18"/>
      <c r="X3746" s="18"/>
      <c r="Y3746" s="18"/>
      <c r="Z3746" s="18"/>
    </row>
    <row r="3747">
      <c r="A3747" s="14">
        <v>45153.0</v>
      </c>
      <c r="B3747" s="15" t="s">
        <v>10428</v>
      </c>
      <c r="C3747" s="19" t="s">
        <v>10429</v>
      </c>
      <c r="D3747" s="19" t="s">
        <v>4154</v>
      </c>
      <c r="E3747" s="19" t="s">
        <v>46</v>
      </c>
      <c r="F3747" s="19" t="s">
        <v>4581</v>
      </c>
      <c r="G3747" s="16" t="s">
        <v>12</v>
      </c>
      <c r="H3747" s="18"/>
      <c r="I3747" s="18"/>
      <c r="J3747" s="18"/>
      <c r="K3747" s="18"/>
      <c r="L3747" s="18"/>
      <c r="M3747" s="18"/>
      <c r="N3747" s="18"/>
      <c r="O3747" s="18"/>
      <c r="P3747" s="18"/>
      <c r="Q3747" s="18"/>
      <c r="R3747" s="18"/>
      <c r="S3747" s="18"/>
      <c r="T3747" s="18"/>
      <c r="U3747" s="18"/>
      <c r="V3747" s="18"/>
      <c r="W3747" s="18"/>
      <c r="X3747" s="18"/>
      <c r="Y3747" s="18"/>
      <c r="Z3747" s="18"/>
    </row>
    <row r="3748">
      <c r="A3748" s="14">
        <v>45153.0</v>
      </c>
      <c r="B3748" s="15" t="s">
        <v>10430</v>
      </c>
      <c r="C3748" s="31" t="s">
        <v>10431</v>
      </c>
      <c r="D3748" s="19" t="s">
        <v>6390</v>
      </c>
      <c r="E3748" s="19" t="s">
        <v>4032</v>
      </c>
      <c r="F3748" s="19" t="s">
        <v>10432</v>
      </c>
      <c r="G3748" s="16" t="s">
        <v>84</v>
      </c>
      <c r="H3748" s="18"/>
      <c r="I3748" s="18"/>
      <c r="J3748" s="18"/>
      <c r="K3748" s="18"/>
      <c r="L3748" s="18"/>
      <c r="M3748" s="18"/>
      <c r="N3748" s="18"/>
      <c r="O3748" s="18"/>
      <c r="P3748" s="18"/>
      <c r="Q3748" s="18"/>
      <c r="R3748" s="18"/>
      <c r="S3748" s="18"/>
      <c r="T3748" s="18"/>
      <c r="U3748" s="18"/>
      <c r="V3748" s="18"/>
      <c r="W3748" s="18"/>
      <c r="X3748" s="18"/>
      <c r="Y3748" s="18"/>
      <c r="Z3748" s="18"/>
    </row>
    <row r="3749">
      <c r="A3749" s="14">
        <v>45153.0</v>
      </c>
      <c r="B3749" s="15" t="s">
        <v>10430</v>
      </c>
      <c r="C3749" s="31" t="s">
        <v>10431</v>
      </c>
      <c r="D3749" s="19" t="s">
        <v>6390</v>
      </c>
      <c r="E3749" s="19" t="s">
        <v>1766</v>
      </c>
      <c r="F3749" s="19" t="s">
        <v>10433</v>
      </c>
      <c r="G3749" s="16" t="s">
        <v>84</v>
      </c>
      <c r="H3749" s="18"/>
      <c r="I3749" s="18"/>
      <c r="J3749" s="18"/>
      <c r="K3749" s="18"/>
      <c r="L3749" s="18"/>
      <c r="M3749" s="18"/>
      <c r="N3749" s="18"/>
      <c r="O3749" s="18"/>
      <c r="P3749" s="18"/>
      <c r="Q3749" s="18"/>
      <c r="R3749" s="18"/>
      <c r="S3749" s="18"/>
      <c r="T3749" s="18"/>
      <c r="U3749" s="18"/>
      <c r="V3749" s="18"/>
      <c r="W3749" s="18"/>
      <c r="X3749" s="18"/>
      <c r="Y3749" s="18"/>
      <c r="Z3749" s="18"/>
    </row>
    <row r="3750">
      <c r="A3750" s="14">
        <v>45153.0</v>
      </c>
      <c r="B3750" s="15" t="s">
        <v>10434</v>
      </c>
      <c r="C3750" s="19" t="s">
        <v>10435</v>
      </c>
      <c r="D3750" s="19" t="s">
        <v>4025</v>
      </c>
      <c r="E3750" s="19" t="s">
        <v>4032</v>
      </c>
      <c r="F3750" s="19" t="s">
        <v>4576</v>
      </c>
      <c r="G3750" s="16" t="s">
        <v>12</v>
      </c>
      <c r="H3750" s="18"/>
      <c r="I3750" s="18"/>
      <c r="J3750" s="18"/>
      <c r="K3750" s="18"/>
      <c r="L3750" s="18"/>
      <c r="M3750" s="18"/>
      <c r="N3750" s="18"/>
      <c r="O3750" s="18"/>
      <c r="P3750" s="18"/>
      <c r="Q3750" s="18"/>
      <c r="R3750" s="18"/>
      <c r="S3750" s="18"/>
      <c r="T3750" s="18"/>
      <c r="U3750" s="18"/>
      <c r="V3750" s="18"/>
      <c r="W3750" s="18"/>
      <c r="X3750" s="18"/>
      <c r="Y3750" s="18"/>
      <c r="Z3750" s="18"/>
    </row>
    <row r="3751">
      <c r="A3751" s="14">
        <v>45153.0</v>
      </c>
      <c r="B3751" s="15" t="s">
        <v>10436</v>
      </c>
      <c r="C3751" s="19" t="s">
        <v>10437</v>
      </c>
      <c r="D3751" s="19" t="s">
        <v>20</v>
      </c>
      <c r="E3751" s="19" t="s">
        <v>44</v>
      </c>
      <c r="F3751" s="19" t="s">
        <v>851</v>
      </c>
      <c r="G3751" s="16" t="s">
        <v>84</v>
      </c>
      <c r="H3751" s="18"/>
      <c r="I3751" s="18"/>
      <c r="J3751" s="18"/>
      <c r="K3751" s="18"/>
      <c r="L3751" s="18"/>
      <c r="M3751" s="18"/>
      <c r="N3751" s="18"/>
      <c r="O3751" s="18"/>
      <c r="P3751" s="18"/>
      <c r="Q3751" s="18"/>
      <c r="R3751" s="18"/>
      <c r="S3751" s="18"/>
      <c r="T3751" s="18"/>
      <c r="U3751" s="18"/>
      <c r="V3751" s="18"/>
      <c r="W3751" s="18"/>
      <c r="X3751" s="18"/>
      <c r="Y3751" s="18"/>
      <c r="Z3751" s="18"/>
    </row>
    <row r="3752">
      <c r="A3752" s="14">
        <v>45153.0</v>
      </c>
      <c r="B3752" s="15" t="s">
        <v>10436</v>
      </c>
      <c r="C3752" s="19" t="s">
        <v>10437</v>
      </c>
      <c r="D3752" s="19" t="s">
        <v>4645</v>
      </c>
      <c r="E3752" s="19" t="s">
        <v>44</v>
      </c>
      <c r="F3752" s="19" t="s">
        <v>851</v>
      </c>
      <c r="G3752" s="16" t="s">
        <v>84</v>
      </c>
      <c r="H3752" s="18"/>
      <c r="I3752" s="18"/>
      <c r="J3752" s="18"/>
      <c r="K3752" s="18"/>
      <c r="L3752" s="18"/>
      <c r="M3752" s="18"/>
      <c r="N3752" s="18"/>
      <c r="O3752" s="18"/>
      <c r="P3752" s="18"/>
      <c r="Q3752" s="18"/>
      <c r="R3752" s="18"/>
      <c r="S3752" s="18"/>
      <c r="T3752" s="18"/>
      <c r="U3752" s="18"/>
      <c r="V3752" s="18"/>
      <c r="W3752" s="18"/>
      <c r="X3752" s="18"/>
      <c r="Y3752" s="18"/>
      <c r="Z3752" s="18"/>
    </row>
    <row r="3753">
      <c r="A3753" s="14">
        <v>45153.0</v>
      </c>
      <c r="B3753" s="15" t="s">
        <v>10436</v>
      </c>
      <c r="C3753" s="19" t="s">
        <v>10437</v>
      </c>
      <c r="D3753" s="19" t="s">
        <v>1587</v>
      </c>
      <c r="E3753" s="19" t="s">
        <v>44</v>
      </c>
      <c r="F3753" s="19" t="s">
        <v>851</v>
      </c>
      <c r="G3753" s="16" t="s">
        <v>84</v>
      </c>
      <c r="H3753" s="18"/>
      <c r="I3753" s="18"/>
      <c r="J3753" s="18"/>
      <c r="K3753" s="18"/>
      <c r="L3753" s="18"/>
      <c r="M3753" s="18"/>
      <c r="N3753" s="18"/>
      <c r="O3753" s="18"/>
      <c r="P3753" s="18"/>
      <c r="Q3753" s="18"/>
      <c r="R3753" s="18"/>
      <c r="S3753" s="18"/>
      <c r="T3753" s="18"/>
      <c r="U3753" s="18"/>
      <c r="V3753" s="18"/>
      <c r="W3753" s="18"/>
      <c r="X3753" s="18"/>
      <c r="Y3753" s="18"/>
      <c r="Z3753" s="18"/>
    </row>
    <row r="3754">
      <c r="A3754" s="14">
        <v>45153.0</v>
      </c>
      <c r="B3754" s="15" t="s">
        <v>10438</v>
      </c>
      <c r="C3754" s="19" t="s">
        <v>10439</v>
      </c>
      <c r="D3754" s="19" t="s">
        <v>896</v>
      </c>
      <c r="E3754" s="19" t="s">
        <v>8184</v>
      </c>
      <c r="F3754" s="19" t="s">
        <v>134</v>
      </c>
      <c r="G3754" s="16" t="s">
        <v>12</v>
      </c>
      <c r="H3754" s="18"/>
      <c r="I3754" s="18"/>
      <c r="J3754" s="18"/>
      <c r="K3754" s="18"/>
      <c r="L3754" s="18"/>
      <c r="M3754" s="18"/>
      <c r="N3754" s="18"/>
      <c r="O3754" s="18"/>
      <c r="P3754" s="18"/>
      <c r="Q3754" s="18"/>
      <c r="R3754" s="18"/>
      <c r="S3754" s="18"/>
      <c r="T3754" s="18"/>
      <c r="U3754" s="18"/>
      <c r="V3754" s="18"/>
      <c r="W3754" s="18"/>
      <c r="X3754" s="18"/>
      <c r="Y3754" s="18"/>
      <c r="Z3754" s="18"/>
    </row>
    <row r="3755">
      <c r="A3755" s="14">
        <v>45153.0</v>
      </c>
      <c r="B3755" s="15" t="s">
        <v>10440</v>
      </c>
      <c r="C3755" s="19" t="s">
        <v>10441</v>
      </c>
      <c r="D3755" s="19" t="s">
        <v>4479</v>
      </c>
      <c r="E3755" s="19" t="s">
        <v>98</v>
      </c>
      <c r="F3755" s="19" t="s">
        <v>10442</v>
      </c>
      <c r="G3755" s="16" t="s">
        <v>84</v>
      </c>
      <c r="H3755" s="18"/>
      <c r="I3755" s="18"/>
      <c r="J3755" s="18"/>
      <c r="K3755" s="18"/>
      <c r="L3755" s="18"/>
      <c r="M3755" s="18"/>
      <c r="N3755" s="18"/>
      <c r="O3755" s="18"/>
      <c r="P3755" s="18"/>
      <c r="Q3755" s="18"/>
      <c r="R3755" s="18"/>
      <c r="S3755" s="18"/>
      <c r="T3755" s="18"/>
      <c r="U3755" s="18"/>
      <c r="V3755" s="18"/>
      <c r="W3755" s="18"/>
      <c r="X3755" s="18"/>
      <c r="Y3755" s="18"/>
      <c r="Z3755" s="18"/>
    </row>
    <row r="3756">
      <c r="A3756" s="14">
        <v>45153.0</v>
      </c>
      <c r="B3756" s="15" t="s">
        <v>10440</v>
      </c>
      <c r="C3756" s="19" t="s">
        <v>10441</v>
      </c>
      <c r="D3756" s="19" t="s">
        <v>4479</v>
      </c>
      <c r="E3756" s="19" t="s">
        <v>47</v>
      </c>
      <c r="F3756" s="19" t="s">
        <v>4572</v>
      </c>
      <c r="G3756" s="16" t="s">
        <v>84</v>
      </c>
      <c r="H3756" s="18"/>
      <c r="I3756" s="18"/>
      <c r="J3756" s="18"/>
      <c r="K3756" s="18"/>
      <c r="L3756" s="18"/>
      <c r="M3756" s="18"/>
      <c r="N3756" s="18"/>
      <c r="O3756" s="18"/>
      <c r="P3756" s="18"/>
      <c r="Q3756" s="18"/>
      <c r="R3756" s="18"/>
      <c r="S3756" s="18"/>
      <c r="T3756" s="18"/>
      <c r="U3756" s="18"/>
      <c r="V3756" s="18"/>
      <c r="W3756" s="18"/>
      <c r="X3756" s="18"/>
      <c r="Y3756" s="18"/>
      <c r="Z3756" s="18"/>
    </row>
    <row r="3757">
      <c r="A3757" s="14">
        <v>45153.0</v>
      </c>
      <c r="B3757" s="15" t="s">
        <v>10443</v>
      </c>
      <c r="C3757" s="19" t="s">
        <v>10444</v>
      </c>
      <c r="D3757" s="19" t="s">
        <v>257</v>
      </c>
      <c r="E3757" s="19" t="s">
        <v>47</v>
      </c>
      <c r="F3757" s="19" t="s">
        <v>5818</v>
      </c>
      <c r="G3757" s="16" t="s">
        <v>12</v>
      </c>
      <c r="H3757" s="18"/>
      <c r="I3757" s="18"/>
      <c r="J3757" s="18"/>
      <c r="K3757" s="18"/>
      <c r="L3757" s="18"/>
      <c r="M3757" s="18"/>
      <c r="N3757" s="18"/>
      <c r="O3757" s="18"/>
      <c r="P3757" s="18"/>
      <c r="Q3757" s="18"/>
      <c r="R3757" s="18"/>
      <c r="S3757" s="18"/>
      <c r="T3757" s="18"/>
      <c r="U3757" s="18"/>
      <c r="V3757" s="18"/>
      <c r="W3757" s="18"/>
      <c r="X3757" s="18"/>
      <c r="Y3757" s="18"/>
      <c r="Z3757" s="18"/>
    </row>
    <row r="3758">
      <c r="A3758" s="14">
        <v>45153.0</v>
      </c>
      <c r="B3758" s="15" t="s">
        <v>10445</v>
      </c>
      <c r="C3758" s="19" t="s">
        <v>10446</v>
      </c>
      <c r="D3758" s="19" t="s">
        <v>6497</v>
      </c>
      <c r="E3758" s="19" t="s">
        <v>10447</v>
      </c>
      <c r="F3758" s="19" t="s">
        <v>133</v>
      </c>
      <c r="G3758" s="16" t="s">
        <v>12</v>
      </c>
      <c r="H3758" s="18"/>
      <c r="I3758" s="18"/>
      <c r="J3758" s="18"/>
      <c r="K3758" s="18"/>
      <c r="L3758" s="18"/>
      <c r="M3758" s="18"/>
      <c r="N3758" s="18"/>
      <c r="O3758" s="18"/>
      <c r="P3758" s="18"/>
      <c r="Q3758" s="18"/>
      <c r="R3758" s="18"/>
      <c r="S3758" s="18"/>
      <c r="T3758" s="18"/>
      <c r="U3758" s="18"/>
      <c r="V3758" s="18"/>
      <c r="W3758" s="18"/>
      <c r="X3758" s="18"/>
      <c r="Y3758" s="18"/>
      <c r="Z3758" s="18"/>
    </row>
    <row r="3759">
      <c r="A3759" s="14">
        <v>45153.0</v>
      </c>
      <c r="B3759" s="15" t="s">
        <v>10448</v>
      </c>
      <c r="C3759" s="19" t="s">
        <v>10449</v>
      </c>
      <c r="D3759" s="19" t="s">
        <v>844</v>
      </c>
      <c r="E3759" s="19" t="s">
        <v>338</v>
      </c>
      <c r="F3759" s="19" t="s">
        <v>63</v>
      </c>
      <c r="G3759" s="16" t="s">
        <v>12</v>
      </c>
      <c r="H3759" s="18"/>
      <c r="I3759" s="18"/>
      <c r="J3759" s="18"/>
      <c r="K3759" s="18"/>
      <c r="L3759" s="18"/>
      <c r="M3759" s="18"/>
      <c r="N3759" s="18"/>
      <c r="O3759" s="18"/>
      <c r="P3759" s="18"/>
      <c r="Q3759" s="18"/>
      <c r="R3759" s="18"/>
      <c r="S3759" s="18"/>
      <c r="T3759" s="18"/>
      <c r="U3759" s="18"/>
      <c r="V3759" s="18"/>
      <c r="W3759" s="18"/>
      <c r="X3759" s="18"/>
      <c r="Y3759" s="18"/>
      <c r="Z3759" s="18"/>
    </row>
    <row r="3760">
      <c r="A3760" s="14">
        <v>45153.0</v>
      </c>
      <c r="B3760" s="15" t="s">
        <v>10448</v>
      </c>
      <c r="C3760" s="19" t="s">
        <v>10449</v>
      </c>
      <c r="D3760" s="19" t="s">
        <v>844</v>
      </c>
      <c r="E3760" s="19" t="s">
        <v>70</v>
      </c>
      <c r="F3760" s="19" t="s">
        <v>10450</v>
      </c>
      <c r="G3760" s="16" t="s">
        <v>12</v>
      </c>
      <c r="H3760" s="18"/>
      <c r="I3760" s="18"/>
      <c r="J3760" s="18"/>
      <c r="K3760" s="18"/>
      <c r="L3760" s="18"/>
      <c r="M3760" s="18"/>
      <c r="N3760" s="18"/>
      <c r="O3760" s="18"/>
      <c r="P3760" s="18"/>
      <c r="Q3760" s="18"/>
      <c r="R3760" s="18"/>
      <c r="S3760" s="18"/>
      <c r="T3760" s="18"/>
      <c r="U3760" s="18"/>
      <c r="V3760" s="18"/>
      <c r="W3760" s="18"/>
      <c r="X3760" s="18"/>
      <c r="Y3760" s="18"/>
      <c r="Z3760" s="18"/>
    </row>
    <row r="3761">
      <c r="A3761" s="14">
        <v>45153.0</v>
      </c>
      <c r="B3761" s="15" t="s">
        <v>10448</v>
      </c>
      <c r="C3761" s="19" t="s">
        <v>10449</v>
      </c>
      <c r="D3761" s="19" t="s">
        <v>844</v>
      </c>
      <c r="E3761" s="18"/>
      <c r="F3761" s="19" t="s">
        <v>10058</v>
      </c>
      <c r="G3761" s="16" t="s">
        <v>12</v>
      </c>
      <c r="H3761" s="19" t="s">
        <v>47</v>
      </c>
      <c r="I3761" s="18"/>
      <c r="J3761" s="18"/>
      <c r="K3761" s="18"/>
      <c r="L3761" s="18"/>
      <c r="M3761" s="18"/>
      <c r="N3761" s="18"/>
      <c r="O3761" s="18"/>
      <c r="P3761" s="18"/>
      <c r="Q3761" s="18"/>
      <c r="R3761" s="18"/>
      <c r="S3761" s="18"/>
      <c r="T3761" s="18"/>
      <c r="U3761" s="18"/>
      <c r="V3761" s="18"/>
      <c r="W3761" s="18"/>
      <c r="X3761" s="18"/>
      <c r="Y3761" s="18"/>
      <c r="Z3761" s="18"/>
    </row>
    <row r="3762">
      <c r="A3762" s="14">
        <v>45153.0</v>
      </c>
      <c r="B3762" s="15" t="s">
        <v>10451</v>
      </c>
      <c r="C3762" s="19" t="s">
        <v>10452</v>
      </c>
      <c r="D3762" s="19" t="s">
        <v>6348</v>
      </c>
      <c r="E3762" s="19" t="s">
        <v>10453</v>
      </c>
      <c r="F3762" s="19" t="s">
        <v>4318</v>
      </c>
      <c r="G3762" s="16" t="s">
        <v>12</v>
      </c>
      <c r="H3762" s="18"/>
      <c r="I3762" s="18"/>
      <c r="J3762" s="18"/>
      <c r="K3762" s="18"/>
      <c r="L3762" s="18"/>
      <c r="M3762" s="18"/>
      <c r="N3762" s="18"/>
      <c r="O3762" s="18"/>
      <c r="P3762" s="18"/>
      <c r="Q3762" s="18"/>
      <c r="R3762" s="18"/>
      <c r="S3762" s="18"/>
      <c r="T3762" s="18"/>
      <c r="U3762" s="18"/>
      <c r="V3762" s="18"/>
      <c r="W3762" s="18"/>
      <c r="X3762" s="18"/>
      <c r="Y3762" s="18"/>
      <c r="Z3762" s="18"/>
    </row>
    <row r="3763">
      <c r="A3763" s="14">
        <v>45153.0</v>
      </c>
      <c r="B3763" s="15" t="s">
        <v>10454</v>
      </c>
      <c r="C3763" s="19" t="s">
        <v>10455</v>
      </c>
      <c r="D3763" s="19" t="s">
        <v>5730</v>
      </c>
      <c r="E3763" s="19" t="s">
        <v>46</v>
      </c>
      <c r="F3763" s="19" t="s">
        <v>171</v>
      </c>
      <c r="G3763" s="16" t="s">
        <v>12</v>
      </c>
      <c r="H3763" s="18"/>
      <c r="I3763" s="18"/>
      <c r="J3763" s="18"/>
      <c r="K3763" s="18"/>
      <c r="L3763" s="18"/>
      <c r="M3763" s="18"/>
      <c r="N3763" s="18"/>
      <c r="O3763" s="18"/>
      <c r="P3763" s="18"/>
      <c r="Q3763" s="18"/>
      <c r="R3763" s="18"/>
      <c r="S3763" s="18"/>
      <c r="T3763" s="18"/>
      <c r="U3763" s="18"/>
      <c r="V3763" s="18"/>
      <c r="W3763" s="18"/>
      <c r="X3763" s="18"/>
      <c r="Y3763" s="18"/>
      <c r="Z3763" s="18"/>
    </row>
    <row r="3764">
      <c r="A3764" s="14">
        <v>45153.0</v>
      </c>
      <c r="B3764" s="15" t="s">
        <v>10456</v>
      </c>
      <c r="C3764" s="19" t="s">
        <v>10457</v>
      </c>
      <c r="D3764" s="19" t="s">
        <v>751</v>
      </c>
      <c r="E3764" s="19" t="s">
        <v>6969</v>
      </c>
      <c r="F3764" s="19" t="s">
        <v>5400</v>
      </c>
      <c r="G3764" s="16" t="s">
        <v>12</v>
      </c>
      <c r="H3764" s="18"/>
      <c r="I3764" s="18"/>
      <c r="J3764" s="18"/>
      <c r="K3764" s="18"/>
      <c r="L3764" s="18"/>
      <c r="M3764" s="18"/>
      <c r="N3764" s="18"/>
      <c r="O3764" s="18"/>
      <c r="P3764" s="18"/>
      <c r="Q3764" s="18"/>
      <c r="R3764" s="18"/>
      <c r="S3764" s="18"/>
      <c r="T3764" s="18"/>
      <c r="U3764" s="18"/>
      <c r="V3764" s="18"/>
      <c r="W3764" s="18"/>
      <c r="X3764" s="18"/>
      <c r="Y3764" s="18"/>
      <c r="Z3764" s="18"/>
    </row>
    <row r="3765">
      <c r="A3765" s="14">
        <v>45153.0</v>
      </c>
      <c r="B3765" s="15" t="s">
        <v>10458</v>
      </c>
      <c r="C3765" s="19" t="s">
        <v>10459</v>
      </c>
      <c r="D3765" s="19" t="s">
        <v>5948</v>
      </c>
      <c r="E3765" s="19" t="s">
        <v>10460</v>
      </c>
      <c r="F3765" s="19" t="s">
        <v>6300</v>
      </c>
      <c r="G3765" s="16" t="s">
        <v>12</v>
      </c>
      <c r="H3765" s="18"/>
      <c r="I3765" s="18"/>
      <c r="J3765" s="18"/>
      <c r="K3765" s="18"/>
      <c r="L3765" s="18"/>
      <c r="M3765" s="18"/>
      <c r="N3765" s="18"/>
      <c r="O3765" s="18"/>
      <c r="P3765" s="18"/>
      <c r="Q3765" s="18"/>
      <c r="R3765" s="18"/>
      <c r="S3765" s="18"/>
      <c r="T3765" s="18"/>
      <c r="U3765" s="18"/>
      <c r="V3765" s="18"/>
      <c r="W3765" s="18"/>
      <c r="X3765" s="18"/>
      <c r="Y3765" s="18"/>
      <c r="Z3765" s="18"/>
    </row>
    <row r="3766">
      <c r="A3766" s="14">
        <v>45153.0</v>
      </c>
      <c r="B3766" s="15" t="s">
        <v>10461</v>
      </c>
      <c r="C3766" s="19" t="s">
        <v>10462</v>
      </c>
      <c r="D3766" s="19" t="s">
        <v>4243</v>
      </c>
      <c r="E3766" s="19" t="s">
        <v>10463</v>
      </c>
      <c r="F3766" s="19" t="s">
        <v>4219</v>
      </c>
      <c r="G3766" s="16" t="s">
        <v>12</v>
      </c>
      <c r="H3766" s="18"/>
      <c r="I3766" s="18"/>
      <c r="J3766" s="18"/>
      <c r="K3766" s="18"/>
      <c r="L3766" s="18"/>
      <c r="M3766" s="18"/>
      <c r="N3766" s="18"/>
      <c r="O3766" s="18"/>
      <c r="P3766" s="18"/>
      <c r="Q3766" s="18"/>
      <c r="R3766" s="18"/>
      <c r="S3766" s="18"/>
      <c r="T3766" s="18"/>
      <c r="U3766" s="18"/>
      <c r="V3766" s="18"/>
      <c r="W3766" s="18"/>
      <c r="X3766" s="18"/>
      <c r="Y3766" s="18"/>
      <c r="Z3766" s="18"/>
    </row>
    <row r="3767">
      <c r="A3767" s="14">
        <v>45153.0</v>
      </c>
      <c r="B3767" s="15" t="s">
        <v>10464</v>
      </c>
      <c r="C3767" s="19" t="s">
        <v>10465</v>
      </c>
      <c r="D3767" s="19" t="s">
        <v>1573</v>
      </c>
      <c r="E3767" s="19" t="s">
        <v>10466</v>
      </c>
      <c r="F3767" s="19" t="s">
        <v>10467</v>
      </c>
      <c r="G3767" s="16" t="s">
        <v>12</v>
      </c>
      <c r="H3767" s="18"/>
      <c r="I3767" s="18"/>
      <c r="J3767" s="18"/>
      <c r="K3767" s="18"/>
      <c r="L3767" s="18"/>
      <c r="M3767" s="18"/>
      <c r="N3767" s="18"/>
      <c r="O3767" s="18"/>
      <c r="P3767" s="18"/>
      <c r="Q3767" s="18"/>
      <c r="R3767" s="18"/>
      <c r="S3767" s="18"/>
      <c r="T3767" s="18"/>
      <c r="U3767" s="18"/>
      <c r="V3767" s="18"/>
      <c r="W3767" s="18"/>
      <c r="X3767" s="18"/>
      <c r="Y3767" s="18"/>
      <c r="Z3767" s="18"/>
    </row>
    <row r="3768">
      <c r="A3768" s="14">
        <v>45154.0</v>
      </c>
      <c r="B3768" s="15" t="s">
        <v>10468</v>
      </c>
      <c r="C3768" s="19" t="s">
        <v>10469</v>
      </c>
      <c r="D3768" s="19" t="s">
        <v>4248</v>
      </c>
      <c r="E3768" s="19" t="s">
        <v>7963</v>
      </c>
      <c r="F3768" s="19" t="s">
        <v>164</v>
      </c>
      <c r="G3768" s="16" t="s">
        <v>12</v>
      </c>
      <c r="H3768" s="18"/>
      <c r="I3768" s="18"/>
      <c r="J3768" s="18"/>
      <c r="K3768" s="18"/>
      <c r="L3768" s="18"/>
      <c r="M3768" s="18"/>
      <c r="N3768" s="18"/>
      <c r="O3768" s="18"/>
      <c r="P3768" s="18"/>
      <c r="Q3768" s="18"/>
      <c r="R3768" s="18"/>
      <c r="S3768" s="18"/>
      <c r="T3768" s="18"/>
      <c r="U3768" s="18"/>
      <c r="V3768" s="18"/>
      <c r="W3768" s="18"/>
      <c r="X3768" s="18"/>
      <c r="Y3768" s="18"/>
      <c r="Z3768" s="18"/>
    </row>
    <row r="3769">
      <c r="A3769" s="14">
        <v>45154.0</v>
      </c>
      <c r="B3769" s="15" t="s">
        <v>10470</v>
      </c>
      <c r="C3769" s="19" t="s">
        <v>10471</v>
      </c>
      <c r="D3769" s="19" t="s">
        <v>6074</v>
      </c>
      <c r="E3769" s="19" t="s">
        <v>47</v>
      </c>
      <c r="F3769" s="19" t="s">
        <v>1781</v>
      </c>
      <c r="G3769" s="16" t="s">
        <v>12</v>
      </c>
      <c r="H3769" s="18"/>
      <c r="I3769" s="18"/>
      <c r="J3769" s="18"/>
      <c r="K3769" s="18"/>
      <c r="L3769" s="18"/>
      <c r="M3769" s="18"/>
      <c r="N3769" s="18"/>
      <c r="O3769" s="18"/>
      <c r="P3769" s="18"/>
      <c r="Q3769" s="18"/>
      <c r="R3769" s="18"/>
      <c r="S3769" s="18"/>
      <c r="T3769" s="18"/>
      <c r="U3769" s="18"/>
      <c r="V3769" s="18"/>
      <c r="W3769" s="18"/>
      <c r="X3769" s="18"/>
      <c r="Y3769" s="18"/>
      <c r="Z3769" s="18"/>
    </row>
    <row r="3770">
      <c r="A3770" s="14">
        <v>45154.0</v>
      </c>
      <c r="B3770" s="15" t="s">
        <v>10472</v>
      </c>
      <c r="C3770" s="19" t="s">
        <v>10473</v>
      </c>
      <c r="D3770" s="19" t="s">
        <v>4762</v>
      </c>
      <c r="E3770" s="19" t="s">
        <v>44</v>
      </c>
      <c r="F3770" s="19" t="s">
        <v>851</v>
      </c>
      <c r="G3770" s="16" t="s">
        <v>84</v>
      </c>
      <c r="H3770" s="29"/>
      <c r="I3770" s="18"/>
      <c r="J3770" s="18"/>
      <c r="K3770" s="18"/>
      <c r="L3770" s="18"/>
      <c r="M3770" s="18"/>
      <c r="N3770" s="18"/>
      <c r="O3770" s="18"/>
      <c r="P3770" s="18"/>
      <c r="Q3770" s="18"/>
      <c r="R3770" s="18"/>
      <c r="S3770" s="18"/>
      <c r="T3770" s="18"/>
      <c r="U3770" s="18"/>
      <c r="V3770" s="18"/>
      <c r="W3770" s="18"/>
      <c r="X3770" s="18"/>
      <c r="Y3770" s="18"/>
      <c r="Z3770" s="18"/>
    </row>
    <row r="3771">
      <c r="A3771" s="14">
        <v>45154.0</v>
      </c>
      <c r="B3771" s="15" t="s">
        <v>10472</v>
      </c>
      <c r="C3771" s="19" t="s">
        <v>10473</v>
      </c>
      <c r="D3771" s="19" t="s">
        <v>20</v>
      </c>
      <c r="E3771" s="19" t="s">
        <v>44</v>
      </c>
      <c r="F3771" s="19" t="s">
        <v>851</v>
      </c>
      <c r="G3771" s="16" t="s">
        <v>84</v>
      </c>
      <c r="H3771" s="29"/>
      <c r="I3771" s="18"/>
      <c r="J3771" s="18"/>
      <c r="K3771" s="18"/>
      <c r="L3771" s="18"/>
      <c r="M3771" s="18"/>
      <c r="N3771" s="18"/>
      <c r="O3771" s="18"/>
      <c r="P3771" s="18"/>
      <c r="Q3771" s="18"/>
      <c r="R3771" s="18"/>
      <c r="S3771" s="18"/>
      <c r="T3771" s="18"/>
      <c r="U3771" s="18"/>
      <c r="V3771" s="18"/>
      <c r="W3771" s="18"/>
      <c r="X3771" s="18"/>
      <c r="Y3771" s="18"/>
      <c r="Z3771" s="18"/>
    </row>
    <row r="3772">
      <c r="A3772" s="14">
        <v>45154.0</v>
      </c>
      <c r="B3772" s="15" t="s">
        <v>10472</v>
      </c>
      <c r="C3772" s="19" t="s">
        <v>10473</v>
      </c>
      <c r="D3772" s="19" t="s">
        <v>87</v>
      </c>
      <c r="E3772" s="18"/>
      <c r="F3772" s="19" t="s">
        <v>299</v>
      </c>
      <c r="G3772" s="16" t="s">
        <v>12</v>
      </c>
      <c r="H3772" s="19" t="s">
        <v>44</v>
      </c>
      <c r="I3772" s="18"/>
      <c r="J3772" s="18"/>
      <c r="K3772" s="18"/>
      <c r="L3772" s="18"/>
      <c r="M3772" s="18"/>
      <c r="N3772" s="18"/>
      <c r="O3772" s="18"/>
      <c r="P3772" s="18"/>
      <c r="Q3772" s="18"/>
      <c r="R3772" s="18"/>
      <c r="S3772" s="18"/>
      <c r="T3772" s="18"/>
      <c r="U3772" s="18"/>
      <c r="V3772" s="18"/>
      <c r="W3772" s="18"/>
      <c r="X3772" s="18"/>
      <c r="Y3772" s="18"/>
      <c r="Z3772" s="18"/>
    </row>
    <row r="3773">
      <c r="A3773" s="14">
        <v>45154.0</v>
      </c>
      <c r="B3773" s="15" t="s">
        <v>10474</v>
      </c>
      <c r="C3773" s="19" t="s">
        <v>10475</v>
      </c>
      <c r="D3773" s="19" t="s">
        <v>4811</v>
      </c>
      <c r="E3773" s="19" t="s">
        <v>47</v>
      </c>
      <c r="F3773" s="19" t="s">
        <v>6195</v>
      </c>
      <c r="G3773" s="16" t="s">
        <v>84</v>
      </c>
      <c r="H3773" s="18"/>
      <c r="I3773" s="18"/>
      <c r="J3773" s="18"/>
      <c r="K3773" s="18"/>
      <c r="L3773" s="18"/>
      <c r="M3773" s="18"/>
      <c r="N3773" s="18"/>
      <c r="O3773" s="18"/>
      <c r="P3773" s="18"/>
      <c r="Q3773" s="18"/>
      <c r="R3773" s="18"/>
      <c r="S3773" s="18"/>
      <c r="T3773" s="18"/>
      <c r="U3773" s="18"/>
      <c r="V3773" s="18"/>
      <c r="W3773" s="18"/>
      <c r="X3773" s="18"/>
      <c r="Y3773" s="18"/>
      <c r="Z3773" s="18"/>
    </row>
    <row r="3774">
      <c r="A3774" s="14">
        <v>45154.0</v>
      </c>
      <c r="B3774" s="15" t="s">
        <v>10476</v>
      </c>
      <c r="C3774" s="19" t="s">
        <v>10477</v>
      </c>
      <c r="D3774" s="19" t="s">
        <v>825</v>
      </c>
      <c r="E3774" s="19" t="s">
        <v>10478</v>
      </c>
      <c r="F3774" s="18" t="s">
        <v>10479</v>
      </c>
      <c r="G3774" s="16" t="s">
        <v>12</v>
      </c>
      <c r="H3774" s="18"/>
      <c r="I3774" s="18"/>
      <c r="J3774" s="18"/>
      <c r="K3774" s="18"/>
      <c r="L3774" s="18"/>
      <c r="M3774" s="18"/>
      <c r="N3774" s="18"/>
      <c r="O3774" s="18"/>
      <c r="P3774" s="18"/>
      <c r="Q3774" s="18"/>
      <c r="R3774" s="18"/>
      <c r="S3774" s="18"/>
      <c r="T3774" s="18"/>
      <c r="U3774" s="18"/>
      <c r="V3774" s="18"/>
      <c r="W3774" s="18"/>
      <c r="X3774" s="18"/>
      <c r="Y3774" s="18"/>
      <c r="Z3774" s="18"/>
    </row>
    <row r="3775">
      <c r="A3775" s="14">
        <v>45154.0</v>
      </c>
      <c r="B3775" s="15" t="s">
        <v>10476</v>
      </c>
      <c r="C3775" s="19" t="s">
        <v>10477</v>
      </c>
      <c r="D3775" s="19" t="s">
        <v>825</v>
      </c>
      <c r="E3775" s="18" t="s">
        <v>10480</v>
      </c>
      <c r="F3775" s="18" t="s">
        <v>10481</v>
      </c>
      <c r="G3775" s="16" t="s">
        <v>12</v>
      </c>
      <c r="H3775" s="18"/>
      <c r="I3775" s="18"/>
      <c r="J3775" s="18"/>
      <c r="K3775" s="18"/>
      <c r="L3775" s="18"/>
      <c r="M3775" s="18"/>
      <c r="N3775" s="18"/>
      <c r="O3775" s="18"/>
      <c r="P3775" s="18"/>
      <c r="Q3775" s="18"/>
      <c r="R3775" s="18"/>
      <c r="S3775" s="18"/>
      <c r="T3775" s="18"/>
      <c r="U3775" s="18"/>
      <c r="V3775" s="18"/>
      <c r="W3775" s="18"/>
      <c r="X3775" s="18"/>
      <c r="Y3775" s="18"/>
      <c r="Z3775" s="18"/>
    </row>
    <row r="3776">
      <c r="A3776" s="14">
        <v>45154.0</v>
      </c>
      <c r="B3776" s="15" t="s">
        <v>10476</v>
      </c>
      <c r="C3776" s="19" t="s">
        <v>10477</v>
      </c>
      <c r="D3776" s="19" t="s">
        <v>825</v>
      </c>
      <c r="E3776" s="19" t="s">
        <v>47</v>
      </c>
      <c r="F3776" s="19" t="s">
        <v>6531</v>
      </c>
      <c r="G3776" s="16" t="s">
        <v>12</v>
      </c>
      <c r="H3776" s="18"/>
      <c r="I3776" s="18"/>
      <c r="J3776" s="18"/>
      <c r="K3776" s="18"/>
      <c r="L3776" s="18"/>
      <c r="M3776" s="18"/>
      <c r="N3776" s="18"/>
      <c r="O3776" s="18"/>
      <c r="P3776" s="18"/>
      <c r="Q3776" s="18"/>
      <c r="R3776" s="18"/>
      <c r="S3776" s="18"/>
      <c r="T3776" s="18"/>
      <c r="U3776" s="18"/>
      <c r="V3776" s="18"/>
      <c r="W3776" s="18"/>
      <c r="X3776" s="18"/>
      <c r="Y3776" s="18"/>
      <c r="Z3776" s="18"/>
    </row>
    <row r="3777">
      <c r="A3777" s="14">
        <v>45154.0</v>
      </c>
      <c r="B3777" s="15" t="s">
        <v>10482</v>
      </c>
      <c r="C3777" s="19" t="s">
        <v>10483</v>
      </c>
      <c r="D3777" s="19" t="s">
        <v>4569</v>
      </c>
      <c r="E3777" s="19" t="s">
        <v>4032</v>
      </c>
      <c r="F3777" s="19" t="s">
        <v>4576</v>
      </c>
      <c r="G3777" s="16" t="s">
        <v>12</v>
      </c>
      <c r="H3777" s="18"/>
      <c r="I3777" s="18"/>
      <c r="J3777" s="18"/>
      <c r="K3777" s="18"/>
      <c r="L3777" s="18"/>
      <c r="M3777" s="18"/>
      <c r="N3777" s="18"/>
      <c r="O3777" s="18"/>
      <c r="P3777" s="18"/>
      <c r="Q3777" s="18"/>
      <c r="R3777" s="18"/>
      <c r="S3777" s="18"/>
      <c r="T3777" s="18"/>
      <c r="U3777" s="18"/>
      <c r="V3777" s="18"/>
      <c r="W3777" s="18"/>
      <c r="X3777" s="18"/>
      <c r="Y3777" s="18"/>
      <c r="Z3777" s="18"/>
    </row>
    <row r="3778">
      <c r="A3778" s="14">
        <v>45154.0</v>
      </c>
      <c r="B3778" s="15" t="s">
        <v>10484</v>
      </c>
      <c r="C3778" s="19" t="s">
        <v>10485</v>
      </c>
      <c r="D3778" s="19" t="s">
        <v>4608</v>
      </c>
      <c r="E3778" s="19" t="s">
        <v>47</v>
      </c>
      <c r="F3778" s="19" t="s">
        <v>133</v>
      </c>
      <c r="G3778" s="16" t="s">
        <v>12</v>
      </c>
      <c r="H3778" s="18"/>
      <c r="I3778" s="18"/>
      <c r="J3778" s="18"/>
      <c r="K3778" s="18"/>
      <c r="L3778" s="18"/>
      <c r="M3778" s="18"/>
      <c r="N3778" s="18"/>
      <c r="O3778" s="18"/>
      <c r="P3778" s="18"/>
      <c r="Q3778" s="18"/>
      <c r="R3778" s="18"/>
      <c r="S3778" s="18"/>
      <c r="T3778" s="18"/>
      <c r="U3778" s="18"/>
      <c r="V3778" s="18"/>
      <c r="W3778" s="18"/>
      <c r="X3778" s="18"/>
      <c r="Y3778" s="18"/>
      <c r="Z3778" s="18"/>
    </row>
    <row r="3779">
      <c r="A3779" s="14">
        <v>45154.0</v>
      </c>
      <c r="B3779" s="15" t="s">
        <v>10486</v>
      </c>
      <c r="C3779" s="19" t="s">
        <v>10487</v>
      </c>
      <c r="D3779" s="19" t="s">
        <v>4061</v>
      </c>
      <c r="E3779" s="19" t="s">
        <v>47</v>
      </c>
      <c r="F3779" s="19" t="s">
        <v>63</v>
      </c>
      <c r="G3779" s="16" t="s">
        <v>12</v>
      </c>
      <c r="H3779" s="18"/>
      <c r="I3779" s="18"/>
      <c r="J3779" s="18"/>
      <c r="K3779" s="18"/>
      <c r="L3779" s="18"/>
      <c r="M3779" s="18"/>
      <c r="N3779" s="18"/>
      <c r="O3779" s="18"/>
      <c r="P3779" s="18"/>
      <c r="Q3779" s="18"/>
      <c r="R3779" s="18"/>
      <c r="S3779" s="18"/>
      <c r="T3779" s="18"/>
      <c r="U3779" s="18"/>
      <c r="V3779" s="18"/>
      <c r="W3779" s="18"/>
      <c r="X3779" s="18"/>
      <c r="Y3779" s="18"/>
      <c r="Z3779" s="18"/>
    </row>
    <row r="3780">
      <c r="A3780" s="14">
        <v>45154.0</v>
      </c>
      <c r="B3780" s="15" t="s">
        <v>10488</v>
      </c>
      <c r="C3780" s="19" t="s">
        <v>10489</v>
      </c>
      <c r="D3780" s="19" t="s">
        <v>1911</v>
      </c>
      <c r="E3780" s="19" t="s">
        <v>9425</v>
      </c>
      <c r="F3780" s="19" t="s">
        <v>67</v>
      </c>
      <c r="G3780" s="16" t="s">
        <v>12</v>
      </c>
      <c r="H3780" s="18"/>
      <c r="I3780" s="18"/>
      <c r="J3780" s="18"/>
      <c r="K3780" s="18"/>
      <c r="L3780" s="18"/>
      <c r="M3780" s="18"/>
      <c r="N3780" s="18"/>
      <c r="O3780" s="18"/>
      <c r="P3780" s="18"/>
      <c r="Q3780" s="18"/>
      <c r="R3780" s="18"/>
      <c r="S3780" s="18"/>
      <c r="T3780" s="18"/>
      <c r="U3780" s="18"/>
      <c r="V3780" s="18"/>
      <c r="W3780" s="18"/>
      <c r="X3780" s="18"/>
      <c r="Y3780" s="18"/>
      <c r="Z3780" s="18"/>
    </row>
    <row r="3781">
      <c r="A3781" s="14">
        <v>45154.0</v>
      </c>
      <c r="B3781" s="15" t="s">
        <v>10490</v>
      </c>
      <c r="C3781" s="19" t="s">
        <v>10491</v>
      </c>
      <c r="D3781" s="19" t="s">
        <v>1573</v>
      </c>
      <c r="E3781" s="19" t="s">
        <v>47</v>
      </c>
      <c r="F3781" s="19" t="s">
        <v>63</v>
      </c>
      <c r="G3781" s="16" t="s">
        <v>12</v>
      </c>
      <c r="H3781" s="18"/>
      <c r="I3781" s="18"/>
      <c r="J3781" s="18"/>
      <c r="K3781" s="18"/>
      <c r="L3781" s="18"/>
      <c r="M3781" s="18"/>
      <c r="N3781" s="18"/>
      <c r="O3781" s="18"/>
      <c r="P3781" s="18"/>
      <c r="Q3781" s="18"/>
      <c r="R3781" s="18"/>
      <c r="S3781" s="18"/>
      <c r="T3781" s="18"/>
      <c r="U3781" s="18"/>
      <c r="V3781" s="18"/>
      <c r="W3781" s="18"/>
      <c r="X3781" s="18"/>
      <c r="Y3781" s="18"/>
      <c r="Z3781" s="18"/>
    </row>
    <row r="3782">
      <c r="A3782" s="14">
        <v>45154.0</v>
      </c>
      <c r="B3782" s="15" t="s">
        <v>10492</v>
      </c>
      <c r="C3782" s="19" t="s">
        <v>10493</v>
      </c>
      <c r="D3782" s="19" t="s">
        <v>10494</v>
      </c>
      <c r="E3782" s="19" t="s">
        <v>47</v>
      </c>
      <c r="F3782" s="19" t="s">
        <v>31</v>
      </c>
      <c r="G3782" s="16" t="s">
        <v>12</v>
      </c>
      <c r="H3782" s="18"/>
      <c r="I3782" s="18"/>
      <c r="J3782" s="18"/>
      <c r="K3782" s="18"/>
      <c r="L3782" s="18"/>
      <c r="M3782" s="18"/>
      <c r="N3782" s="18"/>
      <c r="O3782" s="18"/>
      <c r="P3782" s="18"/>
      <c r="Q3782" s="18"/>
      <c r="R3782" s="18"/>
      <c r="S3782" s="18"/>
      <c r="T3782" s="18"/>
      <c r="U3782" s="18"/>
      <c r="V3782" s="18"/>
      <c r="W3782" s="18"/>
      <c r="X3782" s="18"/>
      <c r="Y3782" s="18"/>
      <c r="Z3782" s="18"/>
    </row>
    <row r="3783">
      <c r="A3783" s="14">
        <v>45154.0</v>
      </c>
      <c r="B3783" s="15" t="s">
        <v>10495</v>
      </c>
      <c r="C3783" s="19" t="s">
        <v>10496</v>
      </c>
      <c r="D3783" s="19" t="s">
        <v>978</v>
      </c>
      <c r="E3783" s="19" t="s">
        <v>4032</v>
      </c>
      <c r="F3783" s="19" t="s">
        <v>4572</v>
      </c>
      <c r="G3783" s="16" t="s">
        <v>84</v>
      </c>
      <c r="H3783" s="18"/>
      <c r="I3783" s="18"/>
      <c r="J3783" s="18"/>
      <c r="K3783" s="18"/>
      <c r="L3783" s="18"/>
      <c r="M3783" s="18"/>
      <c r="N3783" s="18"/>
      <c r="O3783" s="18"/>
      <c r="P3783" s="18"/>
      <c r="Q3783" s="18"/>
      <c r="R3783" s="18"/>
      <c r="S3783" s="18"/>
      <c r="T3783" s="18"/>
      <c r="U3783" s="18"/>
      <c r="V3783" s="18"/>
      <c r="W3783" s="18"/>
      <c r="X3783" s="18"/>
      <c r="Y3783" s="18"/>
      <c r="Z3783" s="18"/>
    </row>
    <row r="3784">
      <c r="A3784" s="14">
        <v>45154.0</v>
      </c>
      <c r="B3784" s="15" t="s">
        <v>10497</v>
      </c>
      <c r="C3784" s="19" t="s">
        <v>10498</v>
      </c>
      <c r="D3784" s="19" t="s">
        <v>87</v>
      </c>
      <c r="E3784" s="19" t="s">
        <v>47</v>
      </c>
      <c r="F3784" s="19" t="s">
        <v>10499</v>
      </c>
      <c r="G3784" s="16" t="s">
        <v>12</v>
      </c>
      <c r="H3784" s="18"/>
      <c r="I3784" s="18"/>
      <c r="J3784" s="18"/>
      <c r="K3784" s="18"/>
      <c r="L3784" s="18"/>
      <c r="M3784" s="18"/>
      <c r="N3784" s="18"/>
      <c r="O3784" s="18"/>
      <c r="P3784" s="18"/>
      <c r="Q3784" s="18"/>
      <c r="R3784" s="18"/>
      <c r="S3784" s="18"/>
      <c r="T3784" s="18"/>
      <c r="U3784" s="18"/>
      <c r="V3784" s="18"/>
      <c r="W3784" s="18"/>
      <c r="X3784" s="18"/>
      <c r="Y3784" s="18"/>
      <c r="Z3784" s="18"/>
    </row>
    <row r="3785">
      <c r="A3785" s="14">
        <v>45154.0</v>
      </c>
      <c r="B3785" s="15" t="s">
        <v>10497</v>
      </c>
      <c r="C3785" s="19" t="s">
        <v>10498</v>
      </c>
      <c r="D3785" s="19" t="s">
        <v>87</v>
      </c>
      <c r="E3785" s="19" t="s">
        <v>3015</v>
      </c>
      <c r="F3785" s="19" t="s">
        <v>378</v>
      </c>
      <c r="G3785" s="16" t="s">
        <v>12</v>
      </c>
      <c r="H3785" s="18"/>
      <c r="I3785" s="18"/>
      <c r="J3785" s="18"/>
      <c r="K3785" s="18"/>
      <c r="L3785" s="18"/>
      <c r="M3785" s="18"/>
      <c r="N3785" s="18"/>
      <c r="O3785" s="18"/>
      <c r="P3785" s="18"/>
      <c r="Q3785" s="18"/>
      <c r="R3785" s="18"/>
      <c r="S3785" s="18"/>
      <c r="T3785" s="18"/>
      <c r="U3785" s="18"/>
      <c r="V3785" s="18"/>
      <c r="W3785" s="18"/>
      <c r="X3785" s="18"/>
      <c r="Y3785" s="18"/>
      <c r="Z3785" s="18"/>
    </row>
    <row r="3786">
      <c r="A3786" s="14">
        <v>45154.0</v>
      </c>
      <c r="B3786" s="15" t="s">
        <v>10500</v>
      </c>
      <c r="C3786" s="19" t="s">
        <v>10501</v>
      </c>
      <c r="D3786" s="19" t="s">
        <v>7213</v>
      </c>
      <c r="E3786" s="19" t="s">
        <v>47</v>
      </c>
      <c r="F3786" s="19" t="s">
        <v>63</v>
      </c>
      <c r="G3786" s="16" t="s">
        <v>12</v>
      </c>
      <c r="H3786" s="18"/>
      <c r="I3786" s="18"/>
      <c r="J3786" s="18"/>
      <c r="K3786" s="18"/>
      <c r="L3786" s="18"/>
      <c r="M3786" s="18"/>
      <c r="N3786" s="18"/>
      <c r="O3786" s="18"/>
      <c r="P3786" s="18"/>
      <c r="Q3786" s="18"/>
      <c r="R3786" s="18"/>
      <c r="S3786" s="18"/>
      <c r="T3786" s="18"/>
      <c r="U3786" s="18"/>
      <c r="V3786" s="18"/>
      <c r="W3786" s="18"/>
      <c r="X3786" s="18"/>
      <c r="Y3786" s="18"/>
      <c r="Z3786" s="18"/>
    </row>
    <row r="3787">
      <c r="A3787" s="14">
        <v>45154.0</v>
      </c>
      <c r="B3787" s="15" t="s">
        <v>10502</v>
      </c>
      <c r="C3787" s="19" t="s">
        <v>10503</v>
      </c>
      <c r="D3787" s="19" t="s">
        <v>4105</v>
      </c>
      <c r="E3787" s="19" t="s">
        <v>85</v>
      </c>
      <c r="F3787" s="19" t="s">
        <v>63</v>
      </c>
      <c r="G3787" s="16" t="s">
        <v>12</v>
      </c>
      <c r="H3787" s="18"/>
      <c r="I3787" s="18"/>
      <c r="J3787" s="18"/>
      <c r="K3787" s="18"/>
      <c r="L3787" s="18"/>
      <c r="M3787" s="18"/>
      <c r="N3787" s="18"/>
      <c r="O3787" s="18"/>
      <c r="P3787" s="18"/>
      <c r="Q3787" s="18"/>
      <c r="R3787" s="18"/>
      <c r="S3787" s="18"/>
      <c r="T3787" s="18"/>
      <c r="U3787" s="18"/>
      <c r="V3787" s="18"/>
      <c r="W3787" s="18"/>
      <c r="X3787" s="18"/>
      <c r="Y3787" s="18"/>
      <c r="Z3787" s="18"/>
    </row>
    <row r="3788">
      <c r="A3788" s="14">
        <v>45154.0</v>
      </c>
      <c r="B3788" s="15" t="s">
        <v>10504</v>
      </c>
      <c r="C3788" s="19" t="s">
        <v>10505</v>
      </c>
      <c r="D3788" s="19" t="s">
        <v>4476</v>
      </c>
      <c r="E3788" s="19" t="s">
        <v>47</v>
      </c>
      <c r="F3788" s="19" t="s">
        <v>10219</v>
      </c>
      <c r="G3788" s="16" t="s">
        <v>12</v>
      </c>
      <c r="H3788" s="18"/>
      <c r="I3788" s="18"/>
      <c r="J3788" s="18"/>
      <c r="K3788" s="18"/>
      <c r="L3788" s="18"/>
      <c r="M3788" s="18"/>
      <c r="N3788" s="18"/>
      <c r="O3788" s="18"/>
      <c r="P3788" s="18"/>
      <c r="Q3788" s="18"/>
      <c r="R3788" s="18"/>
      <c r="S3788" s="18"/>
      <c r="T3788" s="18"/>
      <c r="U3788" s="18"/>
      <c r="V3788" s="18"/>
      <c r="W3788" s="18"/>
      <c r="X3788" s="18"/>
      <c r="Y3788" s="18"/>
      <c r="Z3788" s="18"/>
    </row>
    <row r="3789">
      <c r="A3789" s="14">
        <v>45154.0</v>
      </c>
      <c r="B3789" s="15" t="s">
        <v>10506</v>
      </c>
      <c r="C3789" s="19" t="s">
        <v>10507</v>
      </c>
      <c r="D3789" s="19" t="s">
        <v>1459</v>
      </c>
      <c r="E3789" s="19" t="s">
        <v>10508</v>
      </c>
      <c r="F3789" s="19" t="s">
        <v>9809</v>
      </c>
      <c r="G3789" s="16" t="s">
        <v>12</v>
      </c>
      <c r="H3789" s="18"/>
      <c r="I3789" s="18"/>
      <c r="J3789" s="18"/>
      <c r="K3789" s="18"/>
      <c r="L3789" s="18"/>
      <c r="M3789" s="18"/>
      <c r="N3789" s="18"/>
      <c r="O3789" s="18"/>
      <c r="P3789" s="18"/>
      <c r="Q3789" s="18"/>
      <c r="R3789" s="18"/>
      <c r="S3789" s="18"/>
      <c r="T3789" s="18"/>
      <c r="U3789" s="18"/>
      <c r="V3789" s="18"/>
      <c r="W3789" s="18"/>
      <c r="X3789" s="18"/>
      <c r="Y3789" s="18"/>
      <c r="Z3789" s="18"/>
    </row>
    <row r="3790">
      <c r="A3790" s="14">
        <v>45155.0</v>
      </c>
      <c r="B3790" s="15" t="s">
        <v>10509</v>
      </c>
      <c r="C3790" s="19" t="s">
        <v>10510</v>
      </c>
      <c r="D3790" s="19" t="s">
        <v>4313</v>
      </c>
      <c r="E3790" s="18"/>
      <c r="F3790" s="19" t="s">
        <v>10511</v>
      </c>
      <c r="G3790" s="16" t="s">
        <v>12</v>
      </c>
      <c r="H3790" s="19" t="s">
        <v>44</v>
      </c>
      <c r="I3790" s="18"/>
      <c r="J3790" s="18"/>
      <c r="K3790" s="18"/>
      <c r="L3790" s="18"/>
      <c r="M3790" s="18"/>
      <c r="N3790" s="18"/>
      <c r="O3790" s="18"/>
      <c r="P3790" s="18"/>
      <c r="Q3790" s="18"/>
      <c r="R3790" s="18"/>
      <c r="S3790" s="18"/>
      <c r="T3790" s="18"/>
      <c r="U3790" s="18"/>
      <c r="V3790" s="18"/>
      <c r="W3790" s="18"/>
      <c r="X3790" s="18"/>
      <c r="Y3790" s="18"/>
      <c r="Z3790" s="18"/>
    </row>
    <row r="3791">
      <c r="A3791" s="14">
        <v>45155.0</v>
      </c>
      <c r="B3791" s="15" t="s">
        <v>10512</v>
      </c>
      <c r="C3791" s="19" t="s">
        <v>10513</v>
      </c>
      <c r="D3791" s="19" t="s">
        <v>5671</v>
      </c>
      <c r="E3791" s="19" t="s">
        <v>44</v>
      </c>
      <c r="F3791" s="19" t="s">
        <v>2394</v>
      </c>
      <c r="G3791" s="16" t="s">
        <v>12</v>
      </c>
      <c r="H3791" s="18"/>
      <c r="I3791" s="18"/>
      <c r="J3791" s="18"/>
      <c r="K3791" s="18"/>
      <c r="L3791" s="18"/>
      <c r="M3791" s="18"/>
      <c r="N3791" s="18"/>
      <c r="O3791" s="18"/>
      <c r="P3791" s="18"/>
      <c r="Q3791" s="18"/>
      <c r="R3791" s="18"/>
      <c r="S3791" s="18"/>
      <c r="T3791" s="18"/>
      <c r="U3791" s="18"/>
      <c r="V3791" s="18"/>
      <c r="W3791" s="18"/>
      <c r="X3791" s="18"/>
      <c r="Y3791" s="18"/>
      <c r="Z3791" s="18"/>
    </row>
    <row r="3792">
      <c r="A3792" s="14">
        <v>45155.0</v>
      </c>
      <c r="B3792" s="15" t="s">
        <v>10512</v>
      </c>
      <c r="C3792" s="19" t="s">
        <v>10513</v>
      </c>
      <c r="D3792" s="19" t="s">
        <v>4046</v>
      </c>
      <c r="E3792" s="19" t="s">
        <v>44</v>
      </c>
      <c r="F3792" s="19" t="s">
        <v>2394</v>
      </c>
      <c r="G3792" s="16" t="s">
        <v>12</v>
      </c>
      <c r="H3792" s="18"/>
      <c r="I3792" s="18"/>
      <c r="J3792" s="18"/>
      <c r="K3792" s="18"/>
      <c r="L3792" s="18"/>
      <c r="M3792" s="18"/>
      <c r="N3792" s="18"/>
      <c r="O3792" s="18"/>
      <c r="P3792" s="18"/>
      <c r="Q3792" s="18"/>
      <c r="R3792" s="18"/>
      <c r="S3792" s="18"/>
      <c r="T3792" s="18"/>
      <c r="U3792" s="18"/>
      <c r="V3792" s="18"/>
      <c r="W3792" s="18"/>
      <c r="X3792" s="18"/>
      <c r="Y3792" s="18"/>
      <c r="Z3792" s="18"/>
    </row>
    <row r="3793">
      <c r="A3793" s="14">
        <v>45155.0</v>
      </c>
      <c r="B3793" s="15" t="s">
        <v>10514</v>
      </c>
      <c r="C3793" s="19" t="s">
        <v>10515</v>
      </c>
      <c r="D3793" s="19" t="s">
        <v>7238</v>
      </c>
      <c r="E3793" s="19" t="s">
        <v>3015</v>
      </c>
      <c r="F3793" s="19" t="s">
        <v>4198</v>
      </c>
      <c r="G3793" s="16" t="s">
        <v>12</v>
      </c>
      <c r="H3793" s="18"/>
      <c r="I3793" s="18"/>
      <c r="J3793" s="18"/>
      <c r="K3793" s="18"/>
      <c r="L3793" s="18"/>
      <c r="M3793" s="18"/>
      <c r="N3793" s="18"/>
      <c r="O3793" s="18"/>
      <c r="P3793" s="18"/>
      <c r="Q3793" s="18"/>
      <c r="R3793" s="18"/>
      <c r="S3793" s="18"/>
      <c r="T3793" s="18"/>
      <c r="U3793" s="18"/>
      <c r="V3793" s="18"/>
      <c r="W3793" s="18"/>
      <c r="X3793" s="18"/>
      <c r="Y3793" s="18"/>
      <c r="Z3793" s="18"/>
    </row>
    <row r="3794">
      <c r="A3794" s="14">
        <v>45155.0</v>
      </c>
      <c r="B3794" s="15" t="s">
        <v>10514</v>
      </c>
      <c r="C3794" s="19" t="s">
        <v>10515</v>
      </c>
      <c r="D3794" s="19" t="s">
        <v>7238</v>
      </c>
      <c r="E3794" s="19" t="s">
        <v>10516</v>
      </c>
      <c r="F3794" s="19" t="s">
        <v>10517</v>
      </c>
      <c r="G3794" s="16" t="s">
        <v>12</v>
      </c>
      <c r="H3794" s="18"/>
      <c r="I3794" s="18"/>
      <c r="J3794" s="18"/>
      <c r="K3794" s="18"/>
      <c r="L3794" s="18"/>
      <c r="M3794" s="18"/>
      <c r="N3794" s="18"/>
      <c r="O3794" s="18"/>
      <c r="P3794" s="18"/>
      <c r="Q3794" s="18"/>
      <c r="R3794" s="18"/>
      <c r="S3794" s="18"/>
      <c r="T3794" s="18"/>
      <c r="U3794" s="18"/>
      <c r="V3794" s="18"/>
      <c r="W3794" s="18"/>
      <c r="X3794" s="18"/>
      <c r="Y3794" s="18"/>
      <c r="Z3794" s="18"/>
    </row>
    <row r="3795">
      <c r="A3795" s="14">
        <v>45155.0</v>
      </c>
      <c r="B3795" s="15" t="s">
        <v>10518</v>
      </c>
      <c r="C3795" s="19" t="s">
        <v>10519</v>
      </c>
      <c r="D3795" s="19" t="s">
        <v>1478</v>
      </c>
      <c r="E3795" s="19" t="s">
        <v>9043</v>
      </c>
      <c r="F3795" s="19" t="s">
        <v>133</v>
      </c>
      <c r="G3795" s="16" t="s">
        <v>12</v>
      </c>
      <c r="H3795" s="18"/>
      <c r="I3795" s="18"/>
      <c r="J3795" s="18"/>
      <c r="K3795" s="18"/>
      <c r="L3795" s="18"/>
      <c r="M3795" s="18"/>
      <c r="N3795" s="18"/>
      <c r="O3795" s="18"/>
      <c r="P3795" s="18"/>
      <c r="Q3795" s="18"/>
      <c r="R3795" s="18"/>
      <c r="S3795" s="18"/>
      <c r="T3795" s="18"/>
      <c r="U3795" s="18"/>
      <c r="V3795" s="18"/>
      <c r="W3795" s="18"/>
      <c r="X3795" s="18"/>
      <c r="Y3795" s="18"/>
      <c r="Z3795" s="18"/>
    </row>
    <row r="3796">
      <c r="A3796" s="14">
        <v>45155.0</v>
      </c>
      <c r="B3796" s="15" t="s">
        <v>10520</v>
      </c>
      <c r="C3796" s="19" t="s">
        <v>10521</v>
      </c>
      <c r="D3796" s="19" t="s">
        <v>4623</v>
      </c>
      <c r="E3796" s="18"/>
      <c r="F3796" s="19" t="s">
        <v>4335</v>
      </c>
      <c r="G3796" s="16" t="s">
        <v>12</v>
      </c>
      <c r="H3796" s="16" t="s">
        <v>141</v>
      </c>
      <c r="I3796" s="18"/>
      <c r="J3796" s="18"/>
      <c r="K3796" s="18"/>
      <c r="L3796" s="18"/>
      <c r="M3796" s="18"/>
      <c r="N3796" s="18"/>
      <c r="O3796" s="18"/>
      <c r="P3796" s="18"/>
      <c r="Q3796" s="18"/>
      <c r="R3796" s="18"/>
      <c r="S3796" s="18"/>
      <c r="T3796" s="18"/>
      <c r="U3796" s="18"/>
      <c r="V3796" s="18"/>
      <c r="W3796" s="18"/>
      <c r="X3796" s="18"/>
      <c r="Y3796" s="18"/>
      <c r="Z3796" s="18"/>
    </row>
    <row r="3797">
      <c r="A3797" s="14">
        <v>45155.0</v>
      </c>
      <c r="B3797" s="15" t="s">
        <v>10520</v>
      </c>
      <c r="C3797" s="19" t="s">
        <v>10522</v>
      </c>
      <c r="D3797" s="19" t="s">
        <v>6147</v>
      </c>
      <c r="E3797" s="19" t="s">
        <v>10523</v>
      </c>
      <c r="F3797" s="19" t="s">
        <v>63</v>
      </c>
      <c r="G3797" s="16" t="s">
        <v>12</v>
      </c>
      <c r="H3797" s="18"/>
      <c r="I3797" s="18"/>
      <c r="J3797" s="18"/>
      <c r="K3797" s="18"/>
      <c r="L3797" s="18"/>
      <c r="M3797" s="18"/>
      <c r="N3797" s="18"/>
      <c r="O3797" s="18"/>
      <c r="P3797" s="18"/>
      <c r="Q3797" s="18"/>
      <c r="R3797" s="18"/>
      <c r="S3797" s="18"/>
      <c r="T3797" s="18"/>
      <c r="U3797" s="18"/>
      <c r="V3797" s="18"/>
      <c r="W3797" s="18"/>
      <c r="X3797" s="18"/>
      <c r="Y3797" s="18"/>
      <c r="Z3797" s="18"/>
    </row>
    <row r="3798">
      <c r="A3798" s="14">
        <v>45155.0</v>
      </c>
      <c r="B3798" s="15" t="s">
        <v>10520</v>
      </c>
      <c r="C3798" s="19" t="s">
        <v>10522</v>
      </c>
      <c r="D3798" s="19" t="s">
        <v>6147</v>
      </c>
      <c r="E3798" s="19" t="s">
        <v>47</v>
      </c>
      <c r="F3798" s="19" t="s">
        <v>133</v>
      </c>
      <c r="G3798" s="16" t="s">
        <v>12</v>
      </c>
      <c r="H3798" s="18"/>
      <c r="I3798" s="18"/>
      <c r="J3798" s="18"/>
      <c r="K3798" s="18"/>
      <c r="L3798" s="18"/>
      <c r="M3798" s="18"/>
      <c r="N3798" s="18"/>
      <c r="O3798" s="18"/>
      <c r="P3798" s="18"/>
      <c r="Q3798" s="18"/>
      <c r="R3798" s="18"/>
      <c r="S3798" s="18"/>
      <c r="T3798" s="18"/>
      <c r="U3798" s="18"/>
      <c r="V3798" s="18"/>
      <c r="W3798" s="18"/>
      <c r="X3798" s="18"/>
      <c r="Y3798" s="18"/>
      <c r="Z3798" s="18"/>
    </row>
    <row r="3799">
      <c r="A3799" s="14">
        <v>45155.0</v>
      </c>
      <c r="B3799" s="15" t="s">
        <v>10524</v>
      </c>
      <c r="C3799" s="19" t="s">
        <v>10525</v>
      </c>
      <c r="D3799" s="19" t="s">
        <v>4046</v>
      </c>
      <c r="E3799" s="19" t="s">
        <v>44</v>
      </c>
      <c r="F3799" s="19" t="s">
        <v>61</v>
      </c>
      <c r="G3799" s="16" t="s">
        <v>12</v>
      </c>
      <c r="H3799" s="18"/>
      <c r="I3799" s="18"/>
      <c r="J3799" s="18"/>
      <c r="K3799" s="18"/>
      <c r="L3799" s="18"/>
      <c r="M3799" s="18"/>
      <c r="N3799" s="18"/>
      <c r="O3799" s="18"/>
      <c r="P3799" s="18"/>
      <c r="Q3799" s="18"/>
      <c r="R3799" s="18"/>
      <c r="S3799" s="18"/>
      <c r="T3799" s="18"/>
      <c r="U3799" s="18"/>
      <c r="V3799" s="18"/>
      <c r="W3799" s="18"/>
      <c r="X3799" s="18"/>
      <c r="Y3799" s="18"/>
      <c r="Z3799" s="18"/>
    </row>
    <row r="3800">
      <c r="A3800" s="14">
        <v>45155.0</v>
      </c>
      <c r="B3800" s="15" t="s">
        <v>10524</v>
      </c>
      <c r="C3800" s="19" t="s">
        <v>10525</v>
      </c>
      <c r="D3800" s="19" t="s">
        <v>20</v>
      </c>
      <c r="E3800" s="18"/>
      <c r="F3800" s="19" t="s">
        <v>34</v>
      </c>
      <c r="G3800" s="16" t="s">
        <v>84</v>
      </c>
      <c r="H3800" s="19" t="s">
        <v>44</v>
      </c>
      <c r="I3800" s="18"/>
      <c r="J3800" s="18"/>
      <c r="K3800" s="18"/>
      <c r="L3800" s="18"/>
      <c r="M3800" s="18"/>
      <c r="N3800" s="18"/>
      <c r="O3800" s="18"/>
      <c r="P3800" s="18"/>
      <c r="Q3800" s="18"/>
      <c r="R3800" s="18"/>
      <c r="S3800" s="18"/>
      <c r="T3800" s="18"/>
      <c r="U3800" s="18"/>
      <c r="V3800" s="18"/>
      <c r="W3800" s="18"/>
      <c r="X3800" s="18"/>
      <c r="Y3800" s="18"/>
      <c r="Z3800" s="18"/>
    </row>
    <row r="3801">
      <c r="A3801" s="14">
        <v>45155.0</v>
      </c>
      <c r="B3801" s="15" t="s">
        <v>10526</v>
      </c>
      <c r="C3801" s="19" t="s">
        <v>10527</v>
      </c>
      <c r="D3801" s="19" t="s">
        <v>4046</v>
      </c>
      <c r="E3801" s="19" t="s">
        <v>1766</v>
      </c>
      <c r="F3801" s="19" t="s">
        <v>4349</v>
      </c>
      <c r="G3801" s="16" t="s">
        <v>12</v>
      </c>
      <c r="H3801" s="18"/>
      <c r="I3801" s="18"/>
      <c r="J3801" s="18"/>
      <c r="K3801" s="18"/>
      <c r="L3801" s="18"/>
      <c r="M3801" s="18"/>
      <c r="N3801" s="18"/>
      <c r="O3801" s="18"/>
      <c r="P3801" s="18"/>
      <c r="Q3801" s="18"/>
      <c r="R3801" s="18"/>
      <c r="S3801" s="18"/>
      <c r="T3801" s="18"/>
      <c r="U3801" s="18"/>
      <c r="V3801" s="18"/>
      <c r="W3801" s="18"/>
      <c r="X3801" s="18"/>
      <c r="Y3801" s="18"/>
      <c r="Z3801" s="18"/>
    </row>
    <row r="3802">
      <c r="A3802" s="14">
        <v>45155.0</v>
      </c>
      <c r="B3802" s="15" t="s">
        <v>10528</v>
      </c>
      <c r="C3802" s="19" t="s">
        <v>10529</v>
      </c>
      <c r="D3802" s="19" t="s">
        <v>5226</v>
      </c>
      <c r="E3802" s="19" t="s">
        <v>46</v>
      </c>
      <c r="F3802" s="19" t="s">
        <v>63</v>
      </c>
      <c r="G3802" s="16" t="s">
        <v>12</v>
      </c>
      <c r="H3802" s="18"/>
      <c r="I3802" s="18"/>
      <c r="J3802" s="18"/>
      <c r="K3802" s="18"/>
      <c r="L3802" s="18"/>
      <c r="M3802" s="18"/>
      <c r="N3802" s="18"/>
      <c r="O3802" s="18"/>
      <c r="P3802" s="18"/>
      <c r="Q3802" s="18"/>
      <c r="R3802" s="18"/>
      <c r="S3802" s="18"/>
      <c r="T3802" s="18"/>
      <c r="U3802" s="18"/>
      <c r="V3802" s="18"/>
      <c r="W3802" s="18"/>
      <c r="X3802" s="18"/>
      <c r="Y3802" s="18"/>
      <c r="Z3802" s="18"/>
    </row>
    <row r="3803">
      <c r="A3803" s="14">
        <v>45155.0</v>
      </c>
      <c r="B3803" s="15" t="s">
        <v>10530</v>
      </c>
      <c r="C3803" s="19" t="s">
        <v>10531</v>
      </c>
      <c r="D3803" s="19" t="s">
        <v>7326</v>
      </c>
      <c r="E3803" s="19" t="s">
        <v>47</v>
      </c>
      <c r="F3803" s="19" t="s">
        <v>133</v>
      </c>
      <c r="G3803" s="16" t="s">
        <v>12</v>
      </c>
      <c r="H3803" s="18"/>
      <c r="I3803" s="18"/>
      <c r="J3803" s="18"/>
      <c r="K3803" s="18"/>
      <c r="L3803" s="18"/>
      <c r="M3803" s="18"/>
      <c r="N3803" s="18"/>
      <c r="O3803" s="18"/>
      <c r="P3803" s="18"/>
      <c r="Q3803" s="18"/>
      <c r="R3803" s="18"/>
      <c r="S3803" s="18"/>
      <c r="T3803" s="18"/>
      <c r="U3803" s="18"/>
      <c r="V3803" s="18"/>
      <c r="W3803" s="18"/>
      <c r="X3803" s="18"/>
      <c r="Y3803" s="18"/>
      <c r="Z3803" s="18"/>
    </row>
    <row r="3804">
      <c r="A3804" s="14">
        <v>45155.0</v>
      </c>
      <c r="B3804" s="15" t="s">
        <v>10532</v>
      </c>
      <c r="C3804" s="19" t="s">
        <v>10533</v>
      </c>
      <c r="D3804" s="19" t="s">
        <v>5671</v>
      </c>
      <c r="E3804" s="19" t="s">
        <v>7963</v>
      </c>
      <c r="F3804" s="19" t="s">
        <v>2256</v>
      </c>
      <c r="G3804" s="16" t="s">
        <v>12</v>
      </c>
      <c r="H3804" s="18"/>
      <c r="I3804" s="18"/>
      <c r="J3804" s="18"/>
      <c r="K3804" s="18"/>
      <c r="L3804" s="18"/>
      <c r="M3804" s="18"/>
      <c r="N3804" s="18"/>
      <c r="O3804" s="18"/>
      <c r="P3804" s="18"/>
      <c r="Q3804" s="18"/>
      <c r="R3804" s="18"/>
      <c r="S3804" s="18"/>
      <c r="T3804" s="18"/>
      <c r="U3804" s="18"/>
      <c r="V3804" s="18"/>
      <c r="W3804" s="18"/>
      <c r="X3804" s="18"/>
      <c r="Y3804" s="18"/>
      <c r="Z3804" s="18"/>
    </row>
    <row r="3805">
      <c r="A3805" s="14">
        <v>45155.0</v>
      </c>
      <c r="B3805" s="15" t="s">
        <v>10532</v>
      </c>
      <c r="C3805" s="19" t="s">
        <v>10533</v>
      </c>
      <c r="D3805" s="19" t="s">
        <v>5671</v>
      </c>
      <c r="E3805" s="19" t="s">
        <v>141</v>
      </c>
      <c r="F3805" s="19" t="s">
        <v>8251</v>
      </c>
      <c r="G3805" s="16" t="s">
        <v>12</v>
      </c>
      <c r="H3805" s="18"/>
      <c r="I3805" s="18"/>
      <c r="J3805" s="18"/>
      <c r="K3805" s="18"/>
      <c r="L3805" s="18"/>
      <c r="M3805" s="18"/>
      <c r="N3805" s="18"/>
      <c r="O3805" s="18"/>
      <c r="P3805" s="18"/>
      <c r="Q3805" s="18"/>
      <c r="R3805" s="18"/>
      <c r="S3805" s="18"/>
      <c r="T3805" s="18"/>
      <c r="U3805" s="18"/>
      <c r="V3805" s="18"/>
      <c r="W3805" s="18"/>
      <c r="X3805" s="18"/>
      <c r="Y3805" s="18"/>
      <c r="Z3805" s="18"/>
    </row>
    <row r="3806">
      <c r="A3806" s="14">
        <v>45155.0</v>
      </c>
      <c r="B3806" s="15" t="s">
        <v>10534</v>
      </c>
      <c r="C3806" s="19" t="s">
        <v>10535</v>
      </c>
      <c r="D3806" s="19" t="s">
        <v>6074</v>
      </c>
      <c r="E3806" s="19" t="s">
        <v>85</v>
      </c>
      <c r="F3806" s="19" t="s">
        <v>241</v>
      </c>
      <c r="G3806" s="16" t="s">
        <v>12</v>
      </c>
      <c r="H3806" s="18"/>
      <c r="I3806" s="18"/>
      <c r="J3806" s="18"/>
      <c r="K3806" s="18"/>
      <c r="L3806" s="18"/>
      <c r="M3806" s="18"/>
      <c r="N3806" s="18"/>
      <c r="O3806" s="18"/>
      <c r="P3806" s="18"/>
      <c r="Q3806" s="18"/>
      <c r="R3806" s="18"/>
      <c r="S3806" s="18"/>
      <c r="T3806" s="18"/>
      <c r="U3806" s="18"/>
      <c r="V3806" s="18"/>
      <c r="W3806" s="18"/>
      <c r="X3806" s="18"/>
      <c r="Y3806" s="18"/>
      <c r="Z3806" s="18"/>
    </row>
    <row r="3807">
      <c r="A3807" s="14">
        <v>45155.0</v>
      </c>
      <c r="B3807" s="15" t="s">
        <v>10534</v>
      </c>
      <c r="C3807" s="19" t="s">
        <v>10535</v>
      </c>
      <c r="D3807" s="19" t="s">
        <v>6074</v>
      </c>
      <c r="E3807" s="19" t="s">
        <v>338</v>
      </c>
      <c r="F3807" s="19" t="s">
        <v>4055</v>
      </c>
      <c r="G3807" s="16" t="s">
        <v>12</v>
      </c>
      <c r="H3807" s="18"/>
      <c r="I3807" s="18"/>
      <c r="J3807" s="18"/>
      <c r="K3807" s="18"/>
      <c r="L3807" s="18"/>
      <c r="M3807" s="18"/>
      <c r="N3807" s="18"/>
      <c r="O3807" s="18"/>
      <c r="P3807" s="18"/>
      <c r="Q3807" s="18"/>
      <c r="R3807" s="18"/>
      <c r="S3807" s="18"/>
      <c r="T3807" s="18"/>
      <c r="U3807" s="18"/>
      <c r="V3807" s="18"/>
      <c r="W3807" s="18"/>
      <c r="X3807" s="18"/>
      <c r="Y3807" s="18"/>
      <c r="Z3807" s="18"/>
    </row>
    <row r="3808">
      <c r="A3808" s="14">
        <v>45155.0</v>
      </c>
      <c r="B3808" s="15" t="s">
        <v>10536</v>
      </c>
      <c r="C3808" s="19" t="s">
        <v>10537</v>
      </c>
      <c r="D3808" s="19" t="s">
        <v>5011</v>
      </c>
      <c r="E3808" s="19" t="s">
        <v>7963</v>
      </c>
      <c r="F3808" s="19" t="s">
        <v>10538</v>
      </c>
      <c r="G3808" s="16" t="s">
        <v>12</v>
      </c>
      <c r="H3808" s="18"/>
      <c r="I3808" s="18"/>
      <c r="J3808" s="18"/>
      <c r="K3808" s="18"/>
      <c r="L3808" s="18"/>
      <c r="M3808" s="18"/>
      <c r="N3808" s="18"/>
      <c r="O3808" s="18"/>
      <c r="P3808" s="18"/>
      <c r="Q3808" s="18"/>
      <c r="R3808" s="18"/>
      <c r="S3808" s="18"/>
      <c r="T3808" s="18"/>
      <c r="U3808" s="18"/>
      <c r="V3808" s="18"/>
      <c r="W3808" s="18"/>
      <c r="X3808" s="18"/>
      <c r="Y3808" s="18"/>
      <c r="Z3808" s="18"/>
    </row>
    <row r="3809">
      <c r="A3809" s="14">
        <v>45155.0</v>
      </c>
      <c r="B3809" s="15" t="s">
        <v>10536</v>
      </c>
      <c r="C3809" s="19" t="s">
        <v>10537</v>
      </c>
      <c r="D3809" s="19" t="s">
        <v>5011</v>
      </c>
      <c r="E3809" s="19" t="s">
        <v>5443</v>
      </c>
      <c r="F3809" s="19" t="s">
        <v>3104</v>
      </c>
      <c r="G3809" s="16" t="s">
        <v>12</v>
      </c>
      <c r="H3809" s="18"/>
      <c r="I3809" s="18"/>
      <c r="J3809" s="18"/>
      <c r="K3809" s="18"/>
      <c r="L3809" s="18"/>
      <c r="M3809" s="18"/>
      <c r="N3809" s="18"/>
      <c r="O3809" s="18"/>
      <c r="P3809" s="18"/>
      <c r="Q3809" s="18"/>
      <c r="R3809" s="18"/>
      <c r="S3809" s="18"/>
      <c r="T3809" s="18"/>
      <c r="U3809" s="18"/>
      <c r="V3809" s="18"/>
      <c r="W3809" s="18"/>
      <c r="X3809" s="18"/>
      <c r="Y3809" s="18"/>
      <c r="Z3809" s="18"/>
    </row>
    <row r="3810">
      <c r="A3810" s="14">
        <v>45155.0</v>
      </c>
      <c r="B3810" s="15" t="s">
        <v>10536</v>
      </c>
      <c r="C3810" s="19" t="s">
        <v>10537</v>
      </c>
      <c r="D3810" s="19" t="s">
        <v>5011</v>
      </c>
      <c r="E3810" s="19" t="s">
        <v>2481</v>
      </c>
      <c r="F3810" s="19" t="s">
        <v>105</v>
      </c>
      <c r="G3810" s="16" t="s">
        <v>12</v>
      </c>
      <c r="H3810" s="18"/>
      <c r="I3810" s="18"/>
      <c r="J3810" s="18"/>
      <c r="K3810" s="18"/>
      <c r="L3810" s="18"/>
      <c r="M3810" s="18"/>
      <c r="N3810" s="18"/>
      <c r="O3810" s="18"/>
      <c r="P3810" s="18"/>
      <c r="Q3810" s="18"/>
      <c r="R3810" s="18"/>
      <c r="S3810" s="18"/>
      <c r="T3810" s="18"/>
      <c r="U3810" s="18"/>
      <c r="V3810" s="18"/>
      <c r="W3810" s="18"/>
      <c r="X3810" s="18"/>
      <c r="Y3810" s="18"/>
      <c r="Z3810" s="18"/>
    </row>
    <row r="3811">
      <c r="A3811" s="14">
        <v>45155.0</v>
      </c>
      <c r="B3811" s="15" t="s">
        <v>10539</v>
      </c>
      <c r="C3811" s="19" t="s">
        <v>10540</v>
      </c>
      <c r="D3811" s="19" t="s">
        <v>4184</v>
      </c>
      <c r="E3811" s="19" t="s">
        <v>47</v>
      </c>
      <c r="F3811" s="19" t="s">
        <v>10541</v>
      </c>
      <c r="G3811" s="16" t="s">
        <v>12</v>
      </c>
      <c r="H3811" s="18"/>
      <c r="I3811" s="18"/>
      <c r="J3811" s="18"/>
      <c r="K3811" s="18"/>
      <c r="L3811" s="18"/>
      <c r="M3811" s="18"/>
      <c r="N3811" s="18"/>
      <c r="O3811" s="18"/>
      <c r="P3811" s="18"/>
      <c r="Q3811" s="18"/>
      <c r="R3811" s="18"/>
      <c r="S3811" s="18"/>
      <c r="T3811" s="18"/>
      <c r="U3811" s="18"/>
      <c r="V3811" s="18"/>
      <c r="W3811" s="18"/>
      <c r="X3811" s="18"/>
      <c r="Y3811" s="18"/>
      <c r="Z3811" s="18"/>
    </row>
    <row r="3812">
      <c r="A3812" s="14">
        <v>45155.0</v>
      </c>
      <c r="B3812" s="15" t="s">
        <v>10539</v>
      </c>
      <c r="C3812" s="19" t="s">
        <v>10540</v>
      </c>
      <c r="D3812" s="19" t="s">
        <v>4184</v>
      </c>
      <c r="E3812" s="19" t="s">
        <v>385</v>
      </c>
      <c r="F3812" s="19" t="s">
        <v>161</v>
      </c>
      <c r="G3812" s="16" t="s">
        <v>12</v>
      </c>
      <c r="H3812" s="18"/>
      <c r="I3812" s="18"/>
      <c r="J3812" s="18"/>
      <c r="K3812" s="18"/>
      <c r="L3812" s="18"/>
      <c r="M3812" s="18"/>
      <c r="N3812" s="18"/>
      <c r="O3812" s="18"/>
      <c r="P3812" s="18"/>
      <c r="Q3812" s="18"/>
      <c r="R3812" s="18"/>
      <c r="S3812" s="18"/>
      <c r="T3812" s="18"/>
      <c r="U3812" s="18"/>
      <c r="V3812" s="18"/>
      <c r="W3812" s="18"/>
      <c r="X3812" s="18"/>
      <c r="Y3812" s="18"/>
      <c r="Z3812" s="18"/>
    </row>
    <row r="3813">
      <c r="A3813" s="14">
        <v>45155.0</v>
      </c>
      <c r="B3813" s="15" t="s">
        <v>10542</v>
      </c>
      <c r="C3813" s="19" t="s">
        <v>10543</v>
      </c>
      <c r="D3813" s="19" t="s">
        <v>10544</v>
      </c>
      <c r="E3813" s="19" t="s">
        <v>8845</v>
      </c>
      <c r="F3813" s="19" t="s">
        <v>428</v>
      </c>
      <c r="G3813" s="16" t="s">
        <v>84</v>
      </c>
      <c r="H3813" s="18"/>
      <c r="I3813" s="18"/>
      <c r="J3813" s="18"/>
      <c r="K3813" s="18"/>
      <c r="L3813" s="18"/>
      <c r="M3813" s="18"/>
      <c r="N3813" s="18"/>
      <c r="O3813" s="18"/>
      <c r="P3813" s="18"/>
      <c r="Q3813" s="18"/>
      <c r="R3813" s="18"/>
      <c r="S3813" s="18"/>
      <c r="T3813" s="18"/>
      <c r="U3813" s="18"/>
      <c r="V3813" s="18"/>
      <c r="W3813" s="18"/>
      <c r="X3813" s="18"/>
      <c r="Y3813" s="18"/>
      <c r="Z3813" s="18"/>
    </row>
    <row r="3814">
      <c r="A3814" s="14">
        <v>45155.0</v>
      </c>
      <c r="B3814" s="15" t="s">
        <v>10542</v>
      </c>
      <c r="C3814" s="19" t="s">
        <v>10543</v>
      </c>
      <c r="D3814" s="19" t="s">
        <v>10544</v>
      </c>
      <c r="E3814" s="19" t="s">
        <v>10545</v>
      </c>
      <c r="F3814" s="19" t="s">
        <v>578</v>
      </c>
      <c r="G3814" s="16" t="s">
        <v>84</v>
      </c>
      <c r="H3814" s="18"/>
      <c r="I3814" s="18"/>
      <c r="J3814" s="18"/>
      <c r="K3814" s="18"/>
      <c r="L3814" s="18"/>
      <c r="M3814" s="18"/>
      <c r="N3814" s="18"/>
      <c r="O3814" s="18"/>
      <c r="P3814" s="18"/>
      <c r="Q3814" s="18"/>
      <c r="R3814" s="18"/>
      <c r="S3814" s="18"/>
      <c r="T3814" s="18"/>
      <c r="U3814" s="18"/>
      <c r="V3814" s="18"/>
      <c r="W3814" s="18"/>
      <c r="X3814" s="18"/>
      <c r="Y3814" s="18"/>
      <c r="Z3814" s="18"/>
    </row>
    <row r="3815">
      <c r="A3815" s="14">
        <v>45155.0</v>
      </c>
      <c r="B3815" s="15" t="s">
        <v>10546</v>
      </c>
      <c r="C3815" s="19" t="s">
        <v>10547</v>
      </c>
      <c r="D3815" s="19" t="s">
        <v>4095</v>
      </c>
      <c r="E3815" s="19" t="s">
        <v>44</v>
      </c>
      <c r="F3815" s="19" t="s">
        <v>83</v>
      </c>
      <c r="G3815" s="16" t="s">
        <v>84</v>
      </c>
      <c r="H3815" s="18"/>
      <c r="I3815" s="18"/>
      <c r="J3815" s="18"/>
      <c r="K3815" s="18"/>
      <c r="L3815" s="18"/>
      <c r="M3815" s="18"/>
      <c r="N3815" s="18"/>
      <c r="O3815" s="18"/>
      <c r="P3815" s="18"/>
      <c r="Q3815" s="18"/>
      <c r="R3815" s="18"/>
      <c r="S3815" s="18"/>
      <c r="T3815" s="18"/>
      <c r="U3815" s="18"/>
      <c r="V3815" s="18"/>
      <c r="W3815" s="18"/>
      <c r="X3815" s="18"/>
      <c r="Y3815" s="18"/>
      <c r="Z3815" s="18"/>
    </row>
    <row r="3816">
      <c r="A3816" s="14">
        <v>45155.0</v>
      </c>
      <c r="B3816" s="15" t="s">
        <v>10546</v>
      </c>
      <c r="C3816" s="19" t="s">
        <v>10547</v>
      </c>
      <c r="D3816" s="19" t="s">
        <v>1587</v>
      </c>
      <c r="E3816" s="19" t="s">
        <v>44</v>
      </c>
      <c r="F3816" s="19" t="s">
        <v>83</v>
      </c>
      <c r="G3816" s="16" t="s">
        <v>84</v>
      </c>
      <c r="H3816" s="18"/>
      <c r="I3816" s="18"/>
      <c r="J3816" s="18"/>
      <c r="K3816" s="18"/>
      <c r="L3816" s="18"/>
      <c r="M3816" s="18"/>
      <c r="N3816" s="18"/>
      <c r="O3816" s="18"/>
      <c r="P3816" s="18"/>
      <c r="Q3816" s="18"/>
      <c r="R3816" s="18"/>
      <c r="S3816" s="18"/>
      <c r="T3816" s="18"/>
      <c r="U3816" s="18"/>
      <c r="V3816" s="18"/>
      <c r="W3816" s="18"/>
      <c r="X3816" s="18"/>
      <c r="Y3816" s="18"/>
      <c r="Z3816" s="18"/>
    </row>
    <row r="3817">
      <c r="A3817" s="14">
        <v>45155.0</v>
      </c>
      <c r="B3817" s="15" t="s">
        <v>10548</v>
      </c>
      <c r="C3817" s="19" t="s">
        <v>10549</v>
      </c>
      <c r="D3817" s="19" t="s">
        <v>4095</v>
      </c>
      <c r="E3817" s="19" t="s">
        <v>44</v>
      </c>
      <c r="F3817" s="19" t="s">
        <v>851</v>
      </c>
      <c r="G3817" s="16" t="s">
        <v>84</v>
      </c>
      <c r="H3817" s="18"/>
      <c r="I3817" s="18"/>
      <c r="J3817" s="18"/>
      <c r="K3817" s="18"/>
      <c r="L3817" s="18"/>
      <c r="M3817" s="18"/>
      <c r="N3817" s="18"/>
      <c r="O3817" s="18"/>
      <c r="P3817" s="18"/>
      <c r="Q3817" s="18"/>
      <c r="R3817" s="18"/>
      <c r="S3817" s="18"/>
      <c r="T3817" s="18"/>
      <c r="U3817" s="18"/>
      <c r="V3817" s="18"/>
      <c r="W3817" s="18"/>
      <c r="X3817" s="18"/>
      <c r="Y3817" s="18"/>
      <c r="Z3817" s="18"/>
    </row>
    <row r="3818">
      <c r="A3818" s="14">
        <v>45155.0</v>
      </c>
      <c r="B3818" s="15" t="s">
        <v>10548</v>
      </c>
      <c r="C3818" s="19" t="s">
        <v>10549</v>
      </c>
      <c r="D3818" s="19" t="s">
        <v>1054</v>
      </c>
      <c r="E3818" s="19" t="s">
        <v>44</v>
      </c>
      <c r="F3818" s="19" t="s">
        <v>851</v>
      </c>
      <c r="G3818" s="16" t="s">
        <v>84</v>
      </c>
      <c r="H3818" s="18"/>
      <c r="I3818" s="18"/>
      <c r="J3818" s="18"/>
      <c r="K3818" s="18"/>
      <c r="L3818" s="18"/>
      <c r="M3818" s="18"/>
      <c r="N3818" s="18"/>
      <c r="O3818" s="18"/>
      <c r="P3818" s="18"/>
      <c r="Q3818" s="18"/>
      <c r="R3818" s="18"/>
      <c r="S3818" s="18"/>
      <c r="T3818" s="18"/>
      <c r="U3818" s="18"/>
      <c r="V3818" s="18"/>
      <c r="W3818" s="18"/>
      <c r="X3818" s="18"/>
      <c r="Y3818" s="18"/>
      <c r="Z3818" s="18"/>
    </row>
    <row r="3819">
      <c r="A3819" s="14">
        <v>45155.0</v>
      </c>
      <c r="B3819" s="15" t="s">
        <v>10548</v>
      </c>
      <c r="C3819" s="19" t="s">
        <v>10549</v>
      </c>
      <c r="D3819" s="19" t="s">
        <v>1058</v>
      </c>
      <c r="E3819" s="18"/>
      <c r="F3819" s="19" t="s">
        <v>299</v>
      </c>
      <c r="G3819" s="16" t="s">
        <v>12</v>
      </c>
      <c r="H3819" s="19" t="s">
        <v>44</v>
      </c>
      <c r="I3819" s="18"/>
      <c r="J3819" s="18"/>
      <c r="K3819" s="18"/>
      <c r="L3819" s="18"/>
      <c r="M3819" s="18"/>
      <c r="N3819" s="18"/>
      <c r="O3819" s="18"/>
      <c r="P3819" s="18"/>
      <c r="Q3819" s="18"/>
      <c r="R3819" s="18"/>
      <c r="S3819" s="18"/>
      <c r="T3819" s="18"/>
      <c r="U3819" s="18"/>
      <c r="V3819" s="18"/>
      <c r="W3819" s="18"/>
      <c r="X3819" s="18"/>
      <c r="Y3819" s="18"/>
      <c r="Z3819" s="18"/>
    </row>
    <row r="3820">
      <c r="A3820" s="14">
        <v>45156.0</v>
      </c>
      <c r="B3820" s="15" t="s">
        <v>10550</v>
      </c>
      <c r="C3820" s="19" t="s">
        <v>10551</v>
      </c>
      <c r="D3820" s="19" t="s">
        <v>1058</v>
      </c>
      <c r="E3820" s="19" t="s">
        <v>98</v>
      </c>
      <c r="F3820" s="19" t="s">
        <v>171</v>
      </c>
      <c r="G3820" s="16" t="s">
        <v>12</v>
      </c>
      <c r="H3820" s="18"/>
      <c r="I3820" s="18"/>
      <c r="J3820" s="18"/>
      <c r="K3820" s="18"/>
      <c r="L3820" s="18"/>
      <c r="M3820" s="18"/>
      <c r="N3820" s="18"/>
      <c r="O3820" s="18"/>
      <c r="P3820" s="18"/>
      <c r="Q3820" s="18"/>
      <c r="R3820" s="18"/>
      <c r="S3820" s="18"/>
      <c r="T3820" s="18"/>
      <c r="U3820" s="18"/>
      <c r="V3820" s="18"/>
      <c r="W3820" s="18"/>
      <c r="X3820" s="18"/>
      <c r="Y3820" s="18"/>
      <c r="Z3820" s="18"/>
    </row>
    <row r="3821">
      <c r="A3821" s="14">
        <v>45156.0</v>
      </c>
      <c r="B3821" s="15" t="s">
        <v>10552</v>
      </c>
      <c r="C3821" s="19" t="s">
        <v>10553</v>
      </c>
      <c r="D3821" s="19" t="s">
        <v>4470</v>
      </c>
      <c r="E3821" s="19" t="s">
        <v>9700</v>
      </c>
      <c r="F3821" s="19" t="s">
        <v>10554</v>
      </c>
      <c r="G3821" s="16" t="s">
        <v>12</v>
      </c>
      <c r="H3821" s="18"/>
      <c r="I3821" s="18"/>
      <c r="J3821" s="18"/>
      <c r="K3821" s="18"/>
      <c r="L3821" s="18"/>
      <c r="M3821" s="18"/>
      <c r="N3821" s="18"/>
      <c r="O3821" s="18"/>
      <c r="P3821" s="18"/>
      <c r="Q3821" s="18"/>
      <c r="R3821" s="18"/>
      <c r="S3821" s="18"/>
      <c r="T3821" s="18"/>
      <c r="U3821" s="18"/>
      <c r="V3821" s="18"/>
      <c r="W3821" s="18"/>
      <c r="X3821" s="18"/>
      <c r="Y3821" s="18"/>
      <c r="Z3821" s="18"/>
    </row>
    <row r="3822">
      <c r="A3822" s="14">
        <v>45156.0</v>
      </c>
      <c r="B3822" s="15" t="s">
        <v>10555</v>
      </c>
      <c r="C3822" s="19" t="s">
        <v>10556</v>
      </c>
      <c r="D3822" s="19" t="s">
        <v>10557</v>
      </c>
      <c r="E3822" s="19" t="s">
        <v>2494</v>
      </c>
      <c r="F3822" s="19" t="s">
        <v>1046</v>
      </c>
      <c r="G3822" s="16" t="s">
        <v>12</v>
      </c>
      <c r="H3822" s="18"/>
      <c r="I3822" s="18"/>
      <c r="J3822" s="18"/>
      <c r="K3822" s="18"/>
      <c r="L3822" s="18"/>
      <c r="M3822" s="18"/>
      <c r="N3822" s="18"/>
      <c r="O3822" s="18"/>
      <c r="P3822" s="18"/>
      <c r="Q3822" s="18"/>
      <c r="R3822" s="18"/>
      <c r="S3822" s="18"/>
      <c r="T3822" s="18"/>
      <c r="U3822" s="18"/>
      <c r="V3822" s="18"/>
      <c r="W3822" s="18"/>
      <c r="X3822" s="18"/>
      <c r="Y3822" s="18"/>
      <c r="Z3822" s="18"/>
    </row>
    <row r="3823">
      <c r="A3823" s="14">
        <v>45156.0</v>
      </c>
      <c r="B3823" s="15" t="s">
        <v>10555</v>
      </c>
      <c r="C3823" s="19" t="s">
        <v>10556</v>
      </c>
      <c r="D3823" s="19" t="s">
        <v>10557</v>
      </c>
      <c r="E3823" s="19" t="s">
        <v>85</v>
      </c>
      <c r="F3823" s="19" t="s">
        <v>1185</v>
      </c>
      <c r="G3823" s="16" t="s">
        <v>12</v>
      </c>
      <c r="H3823" s="18"/>
      <c r="I3823" s="18"/>
      <c r="J3823" s="18"/>
      <c r="K3823" s="18"/>
      <c r="L3823" s="18"/>
      <c r="M3823" s="18"/>
      <c r="N3823" s="18"/>
      <c r="O3823" s="18"/>
      <c r="P3823" s="18"/>
      <c r="Q3823" s="18"/>
      <c r="R3823" s="18"/>
      <c r="S3823" s="18"/>
      <c r="T3823" s="18"/>
      <c r="U3823" s="18"/>
      <c r="V3823" s="18"/>
      <c r="W3823" s="18"/>
      <c r="X3823" s="18"/>
      <c r="Y3823" s="18"/>
      <c r="Z3823" s="18"/>
    </row>
    <row r="3824">
      <c r="A3824" s="14">
        <v>45156.0</v>
      </c>
      <c r="B3824" s="15" t="s">
        <v>10558</v>
      </c>
      <c r="C3824" s="19" t="s">
        <v>10559</v>
      </c>
      <c r="D3824" s="19" t="s">
        <v>7321</v>
      </c>
      <c r="E3824" s="19" t="s">
        <v>47</v>
      </c>
      <c r="F3824" s="19" t="s">
        <v>5923</v>
      </c>
      <c r="G3824" s="16" t="s">
        <v>12</v>
      </c>
      <c r="H3824" s="18"/>
      <c r="I3824" s="18"/>
      <c r="J3824" s="18"/>
      <c r="K3824" s="18"/>
      <c r="L3824" s="18"/>
      <c r="M3824" s="18"/>
      <c r="N3824" s="18"/>
      <c r="O3824" s="18"/>
      <c r="P3824" s="18"/>
      <c r="Q3824" s="18"/>
      <c r="R3824" s="18"/>
      <c r="S3824" s="18"/>
      <c r="T3824" s="18"/>
      <c r="U3824" s="18"/>
      <c r="V3824" s="18"/>
      <c r="W3824" s="18"/>
      <c r="X3824" s="18"/>
      <c r="Y3824" s="18"/>
      <c r="Z3824" s="18"/>
    </row>
    <row r="3825">
      <c r="A3825" s="14">
        <v>45156.0</v>
      </c>
      <c r="B3825" s="15" t="s">
        <v>10560</v>
      </c>
      <c r="C3825" s="19" t="s">
        <v>10561</v>
      </c>
      <c r="D3825" s="19" t="s">
        <v>1486</v>
      </c>
      <c r="E3825" s="19" t="s">
        <v>10562</v>
      </c>
      <c r="F3825" s="19" t="s">
        <v>31</v>
      </c>
      <c r="G3825" s="16" t="s">
        <v>12</v>
      </c>
      <c r="H3825" s="18"/>
      <c r="I3825" s="18"/>
      <c r="J3825" s="18"/>
      <c r="K3825" s="18"/>
      <c r="L3825" s="18"/>
      <c r="M3825" s="18"/>
      <c r="N3825" s="18"/>
      <c r="O3825" s="18"/>
      <c r="P3825" s="18"/>
      <c r="Q3825" s="18"/>
      <c r="R3825" s="18"/>
      <c r="S3825" s="18"/>
      <c r="T3825" s="18"/>
      <c r="U3825" s="18"/>
      <c r="V3825" s="18"/>
      <c r="W3825" s="18"/>
      <c r="X3825" s="18"/>
      <c r="Y3825" s="18"/>
      <c r="Z3825" s="18"/>
    </row>
    <row r="3826">
      <c r="A3826" s="14">
        <v>45156.0</v>
      </c>
      <c r="B3826" s="15" t="s">
        <v>10560</v>
      </c>
      <c r="C3826" s="19" t="s">
        <v>10561</v>
      </c>
      <c r="D3826" s="19" t="s">
        <v>1486</v>
      </c>
      <c r="E3826" s="19" t="s">
        <v>10563</v>
      </c>
      <c r="F3826" s="19" t="s">
        <v>1097</v>
      </c>
      <c r="G3826" s="16" t="s">
        <v>12</v>
      </c>
      <c r="H3826" s="18"/>
      <c r="I3826" s="18"/>
      <c r="J3826" s="18"/>
      <c r="K3826" s="18"/>
      <c r="L3826" s="18"/>
      <c r="M3826" s="18"/>
      <c r="N3826" s="18"/>
      <c r="O3826" s="18"/>
      <c r="P3826" s="18"/>
      <c r="Q3826" s="18"/>
      <c r="R3826" s="18"/>
      <c r="S3826" s="18"/>
      <c r="T3826" s="18"/>
      <c r="U3826" s="18"/>
      <c r="V3826" s="18"/>
      <c r="W3826" s="18"/>
      <c r="X3826" s="18"/>
      <c r="Y3826" s="18"/>
      <c r="Z3826" s="18"/>
    </row>
    <row r="3827">
      <c r="A3827" s="14">
        <v>45156.0</v>
      </c>
      <c r="B3827" s="15" t="s">
        <v>10564</v>
      </c>
      <c r="C3827" s="19" t="s">
        <v>10565</v>
      </c>
      <c r="D3827" s="19" t="s">
        <v>6959</v>
      </c>
      <c r="E3827" s="19" t="s">
        <v>10566</v>
      </c>
      <c r="F3827" s="19" t="s">
        <v>6200</v>
      </c>
      <c r="G3827" s="16" t="s">
        <v>12</v>
      </c>
      <c r="H3827" s="18"/>
      <c r="I3827" s="18"/>
      <c r="J3827" s="18"/>
      <c r="K3827" s="18"/>
      <c r="L3827" s="18"/>
      <c r="M3827" s="18"/>
      <c r="N3827" s="18"/>
      <c r="O3827" s="18"/>
      <c r="P3827" s="18"/>
      <c r="Q3827" s="18"/>
      <c r="R3827" s="18"/>
      <c r="S3827" s="18"/>
      <c r="T3827" s="18"/>
      <c r="U3827" s="18"/>
      <c r="V3827" s="18"/>
      <c r="W3827" s="18"/>
      <c r="X3827" s="18"/>
      <c r="Y3827" s="18"/>
      <c r="Z3827" s="18"/>
    </row>
    <row r="3828">
      <c r="A3828" s="14">
        <v>45157.0</v>
      </c>
      <c r="B3828" s="15" t="s">
        <v>10567</v>
      </c>
      <c r="C3828" s="19" t="s">
        <v>10568</v>
      </c>
      <c r="D3828" s="19" t="s">
        <v>1478</v>
      </c>
      <c r="E3828" s="19" t="s">
        <v>69</v>
      </c>
      <c r="F3828" s="19" t="s">
        <v>3895</v>
      </c>
      <c r="G3828" s="16" t="s">
        <v>12</v>
      </c>
      <c r="H3828" s="18"/>
      <c r="I3828" s="18"/>
      <c r="J3828" s="18"/>
      <c r="K3828" s="18"/>
      <c r="L3828" s="18"/>
      <c r="M3828" s="18"/>
      <c r="N3828" s="18"/>
      <c r="O3828" s="18"/>
      <c r="P3828" s="18"/>
      <c r="Q3828" s="18"/>
      <c r="R3828" s="18"/>
      <c r="S3828" s="18"/>
      <c r="T3828" s="18"/>
      <c r="U3828" s="18"/>
      <c r="V3828" s="18"/>
      <c r="W3828" s="18"/>
      <c r="X3828" s="18"/>
      <c r="Y3828" s="18"/>
      <c r="Z3828" s="18"/>
    </row>
    <row r="3829">
      <c r="A3829" s="14">
        <v>45159.0</v>
      </c>
      <c r="B3829" s="15" t="s">
        <v>10569</v>
      </c>
      <c r="C3829" s="19" t="s">
        <v>10570</v>
      </c>
      <c r="D3829" s="19" t="s">
        <v>10260</v>
      </c>
      <c r="E3829" s="19" t="s">
        <v>10571</v>
      </c>
      <c r="F3829" s="19" t="s">
        <v>10572</v>
      </c>
      <c r="G3829" s="16" t="s">
        <v>12</v>
      </c>
      <c r="H3829" s="18"/>
      <c r="I3829" s="18"/>
      <c r="J3829" s="18"/>
      <c r="K3829" s="18"/>
      <c r="L3829" s="18"/>
      <c r="M3829" s="18"/>
      <c r="N3829" s="18"/>
      <c r="O3829" s="18"/>
      <c r="P3829" s="18"/>
      <c r="Q3829" s="18"/>
      <c r="R3829" s="18"/>
      <c r="S3829" s="18"/>
      <c r="T3829" s="18"/>
      <c r="U3829" s="18"/>
      <c r="V3829" s="18"/>
      <c r="W3829" s="18"/>
      <c r="X3829" s="18"/>
      <c r="Y3829" s="18"/>
      <c r="Z3829" s="18"/>
    </row>
    <row r="3830">
      <c r="A3830" s="14">
        <v>45159.0</v>
      </c>
      <c r="B3830" s="15" t="s">
        <v>10573</v>
      </c>
      <c r="C3830" s="19" t="s">
        <v>10574</v>
      </c>
      <c r="D3830" s="19" t="s">
        <v>4762</v>
      </c>
      <c r="E3830" s="19" t="s">
        <v>44</v>
      </c>
      <c r="F3830" s="19" t="s">
        <v>61</v>
      </c>
      <c r="G3830" s="16" t="s">
        <v>12</v>
      </c>
      <c r="H3830" s="18"/>
      <c r="I3830" s="18"/>
      <c r="J3830" s="18"/>
      <c r="K3830" s="18"/>
      <c r="L3830" s="18"/>
      <c r="M3830" s="18"/>
      <c r="N3830" s="18"/>
      <c r="O3830" s="18"/>
      <c r="P3830" s="18"/>
      <c r="Q3830" s="18"/>
      <c r="R3830" s="18"/>
      <c r="S3830" s="18"/>
      <c r="T3830" s="18"/>
      <c r="U3830" s="18"/>
      <c r="V3830" s="18"/>
      <c r="W3830" s="18"/>
      <c r="X3830" s="18"/>
      <c r="Y3830" s="18"/>
      <c r="Z3830" s="18"/>
    </row>
    <row r="3831">
      <c r="A3831" s="14">
        <v>45159.0</v>
      </c>
      <c r="B3831" s="15" t="s">
        <v>10573</v>
      </c>
      <c r="C3831" s="19" t="s">
        <v>10574</v>
      </c>
      <c r="D3831" s="19" t="s">
        <v>896</v>
      </c>
      <c r="E3831" s="19" t="s">
        <v>44</v>
      </c>
      <c r="F3831" s="19" t="s">
        <v>61</v>
      </c>
      <c r="G3831" s="16" t="s">
        <v>12</v>
      </c>
      <c r="H3831" s="18"/>
      <c r="I3831" s="18"/>
      <c r="J3831" s="18"/>
      <c r="K3831" s="18"/>
      <c r="L3831" s="18"/>
      <c r="M3831" s="18"/>
      <c r="N3831" s="18"/>
      <c r="O3831" s="18"/>
      <c r="P3831" s="18"/>
      <c r="Q3831" s="18"/>
      <c r="R3831" s="18"/>
      <c r="S3831" s="18"/>
      <c r="T3831" s="18"/>
      <c r="U3831" s="18"/>
      <c r="V3831" s="18"/>
      <c r="W3831" s="18"/>
      <c r="X3831" s="18"/>
      <c r="Y3831" s="18"/>
      <c r="Z3831" s="18"/>
    </row>
    <row r="3832">
      <c r="A3832" s="14">
        <v>45159.0</v>
      </c>
      <c r="B3832" s="15" t="s">
        <v>10573</v>
      </c>
      <c r="C3832" s="19" t="s">
        <v>10574</v>
      </c>
      <c r="D3832" s="19" t="s">
        <v>1910</v>
      </c>
      <c r="E3832" s="19" t="s">
        <v>44</v>
      </c>
      <c r="F3832" s="19" t="s">
        <v>61</v>
      </c>
      <c r="G3832" s="16" t="s">
        <v>12</v>
      </c>
      <c r="H3832" s="18"/>
      <c r="I3832" s="18"/>
      <c r="J3832" s="18"/>
      <c r="K3832" s="18"/>
      <c r="L3832" s="18"/>
      <c r="M3832" s="18"/>
      <c r="N3832" s="18"/>
      <c r="O3832" s="18"/>
      <c r="P3832" s="18"/>
      <c r="Q3832" s="18"/>
      <c r="R3832" s="18"/>
      <c r="S3832" s="18"/>
      <c r="T3832" s="18"/>
      <c r="U3832" s="18"/>
      <c r="V3832" s="18"/>
      <c r="W3832" s="18"/>
      <c r="X3832" s="18"/>
      <c r="Y3832" s="18"/>
      <c r="Z3832" s="18"/>
    </row>
    <row r="3833">
      <c r="A3833" s="14">
        <v>45159.0</v>
      </c>
      <c r="B3833" s="15" t="s">
        <v>10575</v>
      </c>
      <c r="C3833" s="19" t="s">
        <v>10576</v>
      </c>
      <c r="D3833" s="19" t="s">
        <v>1058</v>
      </c>
      <c r="E3833" s="19" t="s">
        <v>9043</v>
      </c>
      <c r="F3833" s="19" t="s">
        <v>6668</v>
      </c>
      <c r="G3833" s="16" t="s">
        <v>12</v>
      </c>
      <c r="H3833" s="18"/>
      <c r="I3833" s="18"/>
      <c r="J3833" s="18"/>
      <c r="K3833" s="18"/>
      <c r="L3833" s="18"/>
      <c r="M3833" s="18"/>
      <c r="N3833" s="18"/>
      <c r="O3833" s="18"/>
      <c r="P3833" s="18"/>
      <c r="Q3833" s="18"/>
      <c r="R3833" s="18"/>
      <c r="S3833" s="18"/>
      <c r="T3833" s="18"/>
      <c r="U3833" s="18"/>
      <c r="V3833" s="18"/>
      <c r="W3833" s="18"/>
      <c r="X3833" s="18"/>
      <c r="Y3833" s="18"/>
      <c r="Z3833" s="18"/>
    </row>
    <row r="3834">
      <c r="A3834" s="14">
        <v>45159.0</v>
      </c>
      <c r="B3834" s="15" t="s">
        <v>10575</v>
      </c>
      <c r="C3834" s="19" t="s">
        <v>10576</v>
      </c>
      <c r="D3834" s="19" t="s">
        <v>1058</v>
      </c>
      <c r="E3834" s="19" t="s">
        <v>10577</v>
      </c>
      <c r="F3834" s="19" t="s">
        <v>9616</v>
      </c>
      <c r="G3834" s="16" t="s">
        <v>12</v>
      </c>
      <c r="H3834" s="18"/>
      <c r="I3834" s="18"/>
      <c r="J3834" s="18"/>
      <c r="K3834" s="18"/>
      <c r="L3834" s="18"/>
      <c r="M3834" s="18"/>
      <c r="N3834" s="18"/>
      <c r="O3834" s="18"/>
      <c r="P3834" s="18"/>
      <c r="Q3834" s="18"/>
      <c r="R3834" s="18"/>
      <c r="S3834" s="18"/>
      <c r="T3834" s="18"/>
      <c r="U3834" s="18"/>
      <c r="V3834" s="18"/>
      <c r="W3834" s="18"/>
      <c r="X3834" s="18"/>
      <c r="Y3834" s="18"/>
      <c r="Z3834" s="18"/>
    </row>
    <row r="3835">
      <c r="A3835" s="14">
        <v>45159.0</v>
      </c>
      <c r="B3835" s="15" t="s">
        <v>10578</v>
      </c>
      <c r="C3835" s="19" t="s">
        <v>10579</v>
      </c>
      <c r="D3835" s="19" t="s">
        <v>10580</v>
      </c>
      <c r="E3835" s="19" t="s">
        <v>46</v>
      </c>
      <c r="F3835" s="19" t="s">
        <v>63</v>
      </c>
      <c r="G3835" s="16" t="s">
        <v>12</v>
      </c>
      <c r="H3835" s="18"/>
      <c r="I3835" s="18"/>
      <c r="J3835" s="18"/>
      <c r="K3835" s="18"/>
      <c r="L3835" s="18"/>
      <c r="M3835" s="18"/>
      <c r="N3835" s="18"/>
      <c r="O3835" s="18"/>
      <c r="P3835" s="18"/>
      <c r="Q3835" s="18"/>
      <c r="R3835" s="18"/>
      <c r="S3835" s="18"/>
      <c r="T3835" s="18"/>
      <c r="U3835" s="18"/>
      <c r="V3835" s="18"/>
      <c r="W3835" s="18"/>
      <c r="X3835" s="18"/>
      <c r="Y3835" s="18"/>
      <c r="Z3835" s="18"/>
    </row>
    <row r="3836">
      <c r="A3836" s="14">
        <v>45159.0</v>
      </c>
      <c r="B3836" s="15" t="s">
        <v>10578</v>
      </c>
      <c r="C3836" s="19" t="s">
        <v>10579</v>
      </c>
      <c r="D3836" s="19" t="s">
        <v>10580</v>
      </c>
      <c r="E3836" s="19" t="s">
        <v>338</v>
      </c>
      <c r="F3836" s="19" t="s">
        <v>1097</v>
      </c>
      <c r="G3836" s="16" t="s">
        <v>12</v>
      </c>
      <c r="H3836" s="18"/>
      <c r="I3836" s="18"/>
      <c r="J3836" s="18"/>
      <c r="K3836" s="18"/>
      <c r="L3836" s="18"/>
      <c r="M3836" s="18"/>
      <c r="N3836" s="18"/>
      <c r="O3836" s="18"/>
      <c r="P3836" s="18"/>
      <c r="Q3836" s="18"/>
      <c r="R3836" s="18"/>
      <c r="S3836" s="18"/>
      <c r="T3836" s="18"/>
      <c r="U3836" s="18"/>
      <c r="V3836" s="18"/>
      <c r="W3836" s="18"/>
      <c r="X3836" s="18"/>
      <c r="Y3836" s="18"/>
      <c r="Z3836" s="18"/>
    </row>
    <row r="3837">
      <c r="A3837" s="14">
        <v>45159.0</v>
      </c>
      <c r="B3837" s="15" t="s">
        <v>10581</v>
      </c>
      <c r="C3837" s="19" t="s">
        <v>10582</v>
      </c>
      <c r="D3837" s="19" t="s">
        <v>7213</v>
      </c>
      <c r="E3837" s="19" t="s">
        <v>46</v>
      </c>
      <c r="F3837" s="19" t="s">
        <v>4010</v>
      </c>
      <c r="G3837" s="16" t="s">
        <v>12</v>
      </c>
      <c r="H3837" s="18"/>
      <c r="I3837" s="18"/>
      <c r="J3837" s="18"/>
      <c r="K3837" s="18"/>
      <c r="L3837" s="18"/>
      <c r="M3837" s="18"/>
      <c r="N3837" s="18"/>
      <c r="O3837" s="18"/>
      <c r="P3837" s="18"/>
      <c r="Q3837" s="18"/>
      <c r="R3837" s="18"/>
      <c r="S3837" s="18"/>
      <c r="T3837" s="18"/>
      <c r="U3837" s="18"/>
      <c r="V3837" s="18"/>
      <c r="W3837" s="18"/>
      <c r="X3837" s="18"/>
      <c r="Y3837" s="18"/>
      <c r="Z3837" s="18"/>
    </row>
    <row r="3838">
      <c r="A3838" s="14">
        <v>45159.0</v>
      </c>
      <c r="B3838" s="15" t="s">
        <v>10583</v>
      </c>
      <c r="C3838" s="19" t="s">
        <v>10584</v>
      </c>
      <c r="D3838" s="19" t="s">
        <v>4762</v>
      </c>
      <c r="E3838" s="19" t="s">
        <v>44</v>
      </c>
      <c r="F3838" s="19" t="s">
        <v>61</v>
      </c>
      <c r="G3838" s="16" t="s">
        <v>12</v>
      </c>
      <c r="H3838" s="18"/>
      <c r="I3838" s="18"/>
      <c r="J3838" s="18"/>
      <c r="K3838" s="18"/>
      <c r="L3838" s="18"/>
      <c r="M3838" s="18"/>
      <c r="N3838" s="18"/>
      <c r="O3838" s="18"/>
      <c r="P3838" s="18"/>
      <c r="Q3838" s="18"/>
      <c r="R3838" s="18"/>
      <c r="S3838" s="18"/>
      <c r="T3838" s="18"/>
      <c r="U3838" s="18"/>
      <c r="V3838" s="18"/>
      <c r="W3838" s="18"/>
      <c r="X3838" s="18"/>
      <c r="Y3838" s="18"/>
      <c r="Z3838" s="18"/>
    </row>
    <row r="3839">
      <c r="A3839" s="14">
        <v>45159.0</v>
      </c>
      <c r="B3839" s="15" t="s">
        <v>10583</v>
      </c>
      <c r="C3839" s="19" t="s">
        <v>10584</v>
      </c>
      <c r="D3839" s="19" t="s">
        <v>1910</v>
      </c>
      <c r="E3839" s="19" t="s">
        <v>44</v>
      </c>
      <c r="F3839" s="19" t="s">
        <v>61</v>
      </c>
      <c r="G3839" s="16" t="s">
        <v>12</v>
      </c>
      <c r="H3839" s="18"/>
      <c r="I3839" s="18"/>
      <c r="J3839" s="18"/>
      <c r="K3839" s="18"/>
      <c r="L3839" s="18"/>
      <c r="M3839" s="18"/>
      <c r="N3839" s="18"/>
      <c r="O3839" s="18"/>
      <c r="P3839" s="18"/>
      <c r="Q3839" s="18"/>
      <c r="R3839" s="18"/>
      <c r="S3839" s="18"/>
      <c r="T3839" s="18"/>
      <c r="U3839" s="18"/>
      <c r="V3839" s="18"/>
      <c r="W3839" s="18"/>
      <c r="X3839" s="18"/>
      <c r="Y3839" s="18"/>
      <c r="Z3839" s="18"/>
    </row>
    <row r="3840">
      <c r="A3840" s="14">
        <v>45159.0</v>
      </c>
      <c r="B3840" s="15" t="s">
        <v>10583</v>
      </c>
      <c r="C3840" s="19" t="s">
        <v>10584</v>
      </c>
      <c r="D3840" s="19" t="s">
        <v>168</v>
      </c>
      <c r="E3840" s="18"/>
      <c r="F3840" s="19" t="s">
        <v>34</v>
      </c>
      <c r="G3840" s="16" t="s">
        <v>84</v>
      </c>
      <c r="H3840" s="19" t="s">
        <v>44</v>
      </c>
      <c r="I3840" s="18"/>
      <c r="J3840" s="18"/>
      <c r="K3840" s="18"/>
      <c r="L3840" s="18"/>
      <c r="M3840" s="18"/>
      <c r="N3840" s="18"/>
      <c r="O3840" s="18"/>
      <c r="P3840" s="18"/>
      <c r="Q3840" s="18"/>
      <c r="R3840" s="18"/>
      <c r="S3840" s="18"/>
      <c r="T3840" s="18"/>
      <c r="U3840" s="18"/>
      <c r="V3840" s="18"/>
      <c r="W3840" s="18"/>
      <c r="X3840" s="18"/>
      <c r="Y3840" s="18"/>
      <c r="Z3840" s="18"/>
    </row>
    <row r="3841">
      <c r="A3841" s="14">
        <v>45159.0</v>
      </c>
      <c r="B3841" s="15" t="s">
        <v>10585</v>
      </c>
      <c r="C3841" s="19" t="s">
        <v>10586</v>
      </c>
      <c r="D3841" s="19" t="s">
        <v>87</v>
      </c>
      <c r="E3841" s="18"/>
      <c r="F3841" s="19" t="s">
        <v>10587</v>
      </c>
      <c r="G3841" s="16" t="s">
        <v>12</v>
      </c>
      <c r="H3841" s="16" t="s">
        <v>141</v>
      </c>
      <c r="I3841" s="18"/>
      <c r="J3841" s="18"/>
      <c r="K3841" s="18"/>
      <c r="L3841" s="18"/>
      <c r="M3841" s="18"/>
      <c r="N3841" s="18"/>
      <c r="O3841" s="18"/>
      <c r="P3841" s="18"/>
      <c r="Q3841" s="18"/>
      <c r="R3841" s="18"/>
      <c r="S3841" s="18"/>
      <c r="T3841" s="18"/>
      <c r="U3841" s="18"/>
      <c r="V3841" s="18"/>
      <c r="W3841" s="18"/>
      <c r="X3841" s="18"/>
      <c r="Y3841" s="18"/>
      <c r="Z3841" s="18"/>
    </row>
    <row r="3842">
      <c r="A3842" s="14">
        <v>45159.0</v>
      </c>
      <c r="B3842" s="15" t="s">
        <v>10585</v>
      </c>
      <c r="C3842" s="19" t="s">
        <v>10586</v>
      </c>
      <c r="D3842" s="19" t="s">
        <v>87</v>
      </c>
      <c r="E3842" s="19" t="s">
        <v>4081</v>
      </c>
      <c r="F3842" s="19" t="s">
        <v>61</v>
      </c>
      <c r="G3842" s="16" t="s">
        <v>12</v>
      </c>
      <c r="H3842" s="18"/>
      <c r="I3842" s="18"/>
      <c r="J3842" s="18"/>
      <c r="K3842" s="18"/>
      <c r="L3842" s="18"/>
      <c r="M3842" s="18"/>
      <c r="N3842" s="18"/>
      <c r="O3842" s="18"/>
      <c r="P3842" s="18"/>
      <c r="Q3842" s="18"/>
      <c r="R3842" s="18"/>
      <c r="S3842" s="18"/>
      <c r="T3842" s="18"/>
      <c r="U3842" s="18"/>
      <c r="V3842" s="18"/>
      <c r="W3842" s="18"/>
      <c r="X3842" s="18"/>
      <c r="Y3842" s="18"/>
      <c r="Z3842" s="18"/>
    </row>
    <row r="3843">
      <c r="A3843" s="14">
        <v>45159.0</v>
      </c>
      <c r="B3843" s="15" t="s">
        <v>10588</v>
      </c>
      <c r="C3843" s="19" t="s">
        <v>10589</v>
      </c>
      <c r="D3843" s="19" t="s">
        <v>4743</v>
      </c>
      <c r="E3843" s="19" t="s">
        <v>8184</v>
      </c>
      <c r="F3843" s="19" t="s">
        <v>530</v>
      </c>
      <c r="G3843" s="16" t="s">
        <v>12</v>
      </c>
      <c r="H3843" s="18"/>
      <c r="I3843" s="18"/>
      <c r="J3843" s="18"/>
      <c r="K3843" s="18"/>
      <c r="L3843" s="18"/>
      <c r="M3843" s="18"/>
      <c r="N3843" s="18"/>
      <c r="O3843" s="18"/>
      <c r="P3843" s="18"/>
      <c r="Q3843" s="18"/>
      <c r="R3843" s="18"/>
      <c r="S3843" s="18"/>
      <c r="T3843" s="18"/>
      <c r="U3843" s="18"/>
      <c r="V3843" s="18"/>
      <c r="W3843" s="18"/>
      <c r="X3843" s="18"/>
      <c r="Y3843" s="18"/>
      <c r="Z3843" s="18"/>
    </row>
    <row r="3844">
      <c r="A3844" s="14">
        <v>45159.0</v>
      </c>
      <c r="B3844" s="15" t="s">
        <v>10588</v>
      </c>
      <c r="C3844" s="19" t="s">
        <v>10589</v>
      </c>
      <c r="D3844" s="19" t="s">
        <v>4743</v>
      </c>
      <c r="E3844" s="19" t="s">
        <v>47</v>
      </c>
      <c r="F3844" s="19" t="s">
        <v>4001</v>
      </c>
      <c r="G3844" s="16" t="s">
        <v>12</v>
      </c>
      <c r="H3844" s="18"/>
      <c r="I3844" s="18"/>
      <c r="J3844" s="18"/>
      <c r="K3844" s="18"/>
      <c r="L3844" s="18"/>
      <c r="M3844" s="18"/>
      <c r="N3844" s="18"/>
      <c r="O3844" s="18"/>
      <c r="P3844" s="18"/>
      <c r="Q3844" s="18"/>
      <c r="R3844" s="18"/>
      <c r="S3844" s="18"/>
      <c r="T3844" s="18"/>
      <c r="U3844" s="18"/>
      <c r="V3844" s="18"/>
      <c r="W3844" s="18"/>
      <c r="X3844" s="18"/>
      <c r="Y3844" s="18"/>
      <c r="Z3844" s="18"/>
    </row>
    <row r="3845">
      <c r="A3845" s="14">
        <v>45159.0</v>
      </c>
      <c r="B3845" s="15" t="s">
        <v>10590</v>
      </c>
      <c r="C3845" s="19" t="s">
        <v>10591</v>
      </c>
      <c r="D3845" s="19" t="s">
        <v>10592</v>
      </c>
      <c r="E3845" s="19" t="s">
        <v>47</v>
      </c>
      <c r="F3845" s="19" t="s">
        <v>5381</v>
      </c>
      <c r="G3845" s="16" t="s">
        <v>12</v>
      </c>
      <c r="H3845" s="18"/>
      <c r="I3845" s="18"/>
      <c r="J3845" s="18"/>
      <c r="K3845" s="18"/>
      <c r="L3845" s="18"/>
      <c r="M3845" s="18"/>
      <c r="N3845" s="18"/>
      <c r="O3845" s="18"/>
      <c r="P3845" s="18"/>
      <c r="Q3845" s="18"/>
      <c r="R3845" s="18"/>
      <c r="S3845" s="18"/>
      <c r="T3845" s="18"/>
      <c r="U3845" s="18"/>
      <c r="V3845" s="18"/>
      <c r="W3845" s="18"/>
      <c r="X3845" s="18"/>
      <c r="Y3845" s="18"/>
      <c r="Z3845" s="18"/>
    </row>
    <row r="3846">
      <c r="A3846" s="14">
        <v>45160.0</v>
      </c>
      <c r="B3846" s="15" t="s">
        <v>10593</v>
      </c>
      <c r="C3846" s="19" t="s">
        <v>10594</v>
      </c>
      <c r="D3846" s="19" t="s">
        <v>4811</v>
      </c>
      <c r="E3846" s="19" t="s">
        <v>44</v>
      </c>
      <c r="F3846" s="19" t="s">
        <v>61</v>
      </c>
      <c r="G3846" s="16" t="s">
        <v>12</v>
      </c>
      <c r="H3846" s="18"/>
      <c r="I3846" s="18"/>
      <c r="J3846" s="18"/>
      <c r="K3846" s="18"/>
      <c r="L3846" s="18"/>
      <c r="M3846" s="18"/>
      <c r="N3846" s="18"/>
      <c r="O3846" s="18"/>
      <c r="P3846" s="18"/>
      <c r="Q3846" s="18"/>
      <c r="R3846" s="18"/>
      <c r="S3846" s="18"/>
      <c r="T3846" s="18"/>
      <c r="U3846" s="18"/>
      <c r="V3846" s="18"/>
      <c r="W3846" s="18"/>
      <c r="X3846" s="18"/>
      <c r="Y3846" s="18"/>
      <c r="Z3846" s="18"/>
    </row>
    <row r="3847">
      <c r="A3847" s="14">
        <v>45160.0</v>
      </c>
      <c r="B3847" s="15" t="s">
        <v>10593</v>
      </c>
      <c r="C3847" s="19" t="s">
        <v>10594</v>
      </c>
      <c r="D3847" s="19" t="s">
        <v>4095</v>
      </c>
      <c r="E3847" s="19" t="s">
        <v>44</v>
      </c>
      <c r="F3847" s="19" t="s">
        <v>61</v>
      </c>
      <c r="G3847" s="16" t="s">
        <v>12</v>
      </c>
      <c r="H3847" s="18"/>
      <c r="I3847" s="18"/>
      <c r="J3847" s="18"/>
      <c r="K3847" s="18"/>
      <c r="L3847" s="18"/>
      <c r="M3847" s="18"/>
      <c r="N3847" s="18"/>
      <c r="O3847" s="18"/>
      <c r="P3847" s="18"/>
      <c r="Q3847" s="18"/>
      <c r="R3847" s="18"/>
      <c r="S3847" s="18"/>
      <c r="T3847" s="18"/>
      <c r="U3847" s="18"/>
      <c r="V3847" s="18"/>
      <c r="W3847" s="18"/>
      <c r="X3847" s="18"/>
      <c r="Y3847" s="18"/>
      <c r="Z3847" s="18"/>
    </row>
    <row r="3848">
      <c r="A3848" s="14">
        <v>45160.0</v>
      </c>
      <c r="B3848" s="15" t="s">
        <v>10593</v>
      </c>
      <c r="C3848" s="19" t="s">
        <v>10594</v>
      </c>
      <c r="D3848" s="19" t="s">
        <v>896</v>
      </c>
      <c r="E3848" s="19" t="s">
        <v>44</v>
      </c>
      <c r="F3848" s="19" t="s">
        <v>61</v>
      </c>
      <c r="G3848" s="16" t="s">
        <v>12</v>
      </c>
      <c r="H3848" s="18"/>
      <c r="I3848" s="18"/>
      <c r="J3848" s="18"/>
      <c r="K3848" s="18"/>
      <c r="L3848" s="18"/>
      <c r="M3848" s="18"/>
      <c r="N3848" s="18"/>
      <c r="O3848" s="18"/>
      <c r="P3848" s="18"/>
      <c r="Q3848" s="18"/>
      <c r="R3848" s="18"/>
      <c r="S3848" s="18"/>
      <c r="T3848" s="18"/>
      <c r="U3848" s="18"/>
      <c r="V3848" s="18"/>
      <c r="W3848" s="18"/>
      <c r="X3848" s="18"/>
      <c r="Y3848" s="18"/>
      <c r="Z3848" s="18"/>
    </row>
    <row r="3849">
      <c r="A3849" s="14">
        <v>45160.0</v>
      </c>
      <c r="B3849" s="15" t="s">
        <v>10595</v>
      </c>
      <c r="C3849" s="19" t="s">
        <v>10596</v>
      </c>
      <c r="D3849" s="19" t="s">
        <v>10597</v>
      </c>
      <c r="E3849" s="19" t="s">
        <v>4787</v>
      </c>
      <c r="F3849" s="19" t="s">
        <v>378</v>
      </c>
      <c r="G3849" s="16" t="s">
        <v>12</v>
      </c>
      <c r="H3849" s="18"/>
      <c r="I3849" s="18"/>
      <c r="J3849" s="18"/>
      <c r="K3849" s="18"/>
      <c r="L3849" s="18"/>
      <c r="M3849" s="18"/>
      <c r="N3849" s="18"/>
      <c r="O3849" s="18"/>
      <c r="P3849" s="18"/>
      <c r="Q3849" s="18"/>
      <c r="R3849" s="18"/>
      <c r="S3849" s="18"/>
      <c r="T3849" s="18"/>
      <c r="U3849" s="18"/>
      <c r="V3849" s="18"/>
      <c r="W3849" s="18"/>
      <c r="X3849" s="18"/>
      <c r="Y3849" s="18"/>
      <c r="Z3849" s="18"/>
    </row>
    <row r="3850">
      <c r="A3850" s="14">
        <v>45160.0</v>
      </c>
      <c r="B3850" s="15" t="s">
        <v>10595</v>
      </c>
      <c r="C3850" s="19" t="s">
        <v>10596</v>
      </c>
      <c r="D3850" s="19" t="s">
        <v>1756</v>
      </c>
      <c r="E3850" s="19" t="s">
        <v>4787</v>
      </c>
      <c r="F3850" s="19" t="s">
        <v>378</v>
      </c>
      <c r="G3850" s="16" t="s">
        <v>12</v>
      </c>
      <c r="H3850" s="18"/>
      <c r="I3850" s="18"/>
      <c r="J3850" s="18"/>
      <c r="K3850" s="18"/>
      <c r="L3850" s="18"/>
      <c r="M3850" s="18"/>
      <c r="N3850" s="18"/>
      <c r="O3850" s="18"/>
      <c r="P3850" s="18"/>
      <c r="Q3850" s="18"/>
      <c r="R3850" s="18"/>
      <c r="S3850" s="18"/>
      <c r="T3850" s="18"/>
      <c r="U3850" s="18"/>
      <c r="V3850" s="18"/>
      <c r="W3850" s="18"/>
      <c r="X3850" s="18"/>
      <c r="Y3850" s="18"/>
      <c r="Z3850" s="18"/>
    </row>
    <row r="3851">
      <c r="A3851" s="14">
        <v>45160.0</v>
      </c>
      <c r="B3851" s="15" t="s">
        <v>10598</v>
      </c>
      <c r="C3851" s="19" t="s">
        <v>10599</v>
      </c>
      <c r="D3851" s="19" t="s">
        <v>4811</v>
      </c>
      <c r="E3851" s="19" t="s">
        <v>44</v>
      </c>
      <c r="F3851" s="19" t="s">
        <v>61</v>
      </c>
      <c r="G3851" s="16" t="s">
        <v>12</v>
      </c>
      <c r="H3851" s="18"/>
      <c r="I3851" s="18"/>
      <c r="J3851" s="18"/>
      <c r="K3851" s="18"/>
      <c r="L3851" s="18"/>
      <c r="M3851" s="18"/>
      <c r="N3851" s="18"/>
      <c r="O3851" s="18"/>
      <c r="P3851" s="18"/>
      <c r="Q3851" s="18"/>
      <c r="R3851" s="18"/>
      <c r="S3851" s="18"/>
      <c r="T3851" s="18"/>
      <c r="U3851" s="18"/>
      <c r="V3851" s="18"/>
      <c r="W3851" s="18"/>
      <c r="X3851" s="18"/>
      <c r="Y3851" s="18"/>
      <c r="Z3851" s="18"/>
    </row>
    <row r="3852">
      <c r="A3852" s="14">
        <v>45160.0</v>
      </c>
      <c r="B3852" s="15" t="s">
        <v>10598</v>
      </c>
      <c r="C3852" s="19" t="s">
        <v>10599</v>
      </c>
      <c r="D3852" s="19" t="s">
        <v>1057</v>
      </c>
      <c r="E3852" s="19" t="s">
        <v>44</v>
      </c>
      <c r="F3852" s="19" t="s">
        <v>61</v>
      </c>
      <c r="G3852" s="16" t="s">
        <v>12</v>
      </c>
      <c r="H3852" s="18"/>
      <c r="I3852" s="18"/>
      <c r="J3852" s="18"/>
      <c r="K3852" s="18"/>
      <c r="L3852" s="18"/>
      <c r="M3852" s="18"/>
      <c r="N3852" s="18"/>
      <c r="O3852" s="18"/>
      <c r="P3852" s="18"/>
      <c r="Q3852" s="18"/>
      <c r="R3852" s="18"/>
      <c r="S3852" s="18"/>
      <c r="T3852" s="18"/>
      <c r="U3852" s="18"/>
      <c r="V3852" s="18"/>
      <c r="W3852" s="18"/>
      <c r="X3852" s="18"/>
      <c r="Y3852" s="18"/>
      <c r="Z3852" s="18"/>
    </row>
    <row r="3853">
      <c r="A3853" s="14">
        <v>45160.0</v>
      </c>
      <c r="B3853" s="15" t="s">
        <v>10598</v>
      </c>
      <c r="C3853" s="19" t="s">
        <v>10599</v>
      </c>
      <c r="D3853" s="19" t="s">
        <v>1910</v>
      </c>
      <c r="E3853" s="19" t="s">
        <v>44</v>
      </c>
      <c r="F3853" s="19" t="s">
        <v>61</v>
      </c>
      <c r="G3853" s="16" t="s">
        <v>12</v>
      </c>
      <c r="H3853" s="18"/>
      <c r="I3853" s="18"/>
      <c r="J3853" s="18"/>
      <c r="K3853" s="18"/>
      <c r="L3853" s="18"/>
      <c r="M3853" s="18"/>
      <c r="N3853" s="18"/>
      <c r="O3853" s="18"/>
      <c r="P3853" s="18"/>
      <c r="Q3853" s="18"/>
      <c r="R3853" s="18"/>
      <c r="S3853" s="18"/>
      <c r="T3853" s="18"/>
      <c r="U3853" s="18"/>
      <c r="V3853" s="18"/>
      <c r="W3853" s="18"/>
      <c r="X3853" s="18"/>
      <c r="Y3853" s="18"/>
      <c r="Z3853" s="18"/>
    </row>
    <row r="3854">
      <c r="A3854" s="14">
        <v>45160.0</v>
      </c>
      <c r="B3854" s="15" t="s">
        <v>10600</v>
      </c>
      <c r="C3854" s="19" t="s">
        <v>10601</v>
      </c>
      <c r="D3854" s="19" t="b">
        <v>1</v>
      </c>
      <c r="E3854" s="19" t="s">
        <v>44</v>
      </c>
      <c r="F3854" s="19" t="s">
        <v>164</v>
      </c>
      <c r="G3854" s="16" t="s">
        <v>12</v>
      </c>
      <c r="H3854" s="18"/>
      <c r="I3854" s="18"/>
      <c r="J3854" s="18"/>
      <c r="K3854" s="18"/>
      <c r="L3854" s="18"/>
      <c r="M3854" s="18"/>
      <c r="N3854" s="18"/>
      <c r="O3854" s="18"/>
      <c r="P3854" s="18"/>
      <c r="Q3854" s="18"/>
      <c r="R3854" s="18"/>
      <c r="S3854" s="18"/>
      <c r="T3854" s="18"/>
      <c r="U3854" s="18"/>
      <c r="V3854" s="18"/>
      <c r="W3854" s="18"/>
      <c r="X3854" s="18"/>
      <c r="Y3854" s="18"/>
      <c r="Z3854" s="18"/>
    </row>
    <row r="3855">
      <c r="A3855" s="14">
        <v>45160.0</v>
      </c>
      <c r="B3855" s="15" t="s">
        <v>10600</v>
      </c>
      <c r="C3855" s="19" t="s">
        <v>10601</v>
      </c>
      <c r="D3855" s="19" t="s">
        <v>4762</v>
      </c>
      <c r="E3855" s="19" t="s">
        <v>44</v>
      </c>
      <c r="F3855" s="19" t="s">
        <v>164</v>
      </c>
      <c r="G3855" s="16" t="s">
        <v>12</v>
      </c>
      <c r="H3855" s="18"/>
      <c r="I3855" s="18"/>
      <c r="J3855" s="18"/>
      <c r="K3855" s="18"/>
      <c r="L3855" s="18"/>
      <c r="M3855" s="18"/>
      <c r="N3855" s="18"/>
      <c r="O3855" s="18"/>
      <c r="P3855" s="18"/>
      <c r="Q3855" s="18"/>
      <c r="R3855" s="18"/>
      <c r="S3855" s="18"/>
      <c r="T3855" s="18"/>
      <c r="U3855" s="18"/>
      <c r="V3855" s="18"/>
      <c r="W3855" s="18"/>
      <c r="X3855" s="18"/>
      <c r="Y3855" s="18"/>
      <c r="Z3855" s="18"/>
    </row>
    <row r="3856">
      <c r="A3856" s="14">
        <v>45160.0</v>
      </c>
      <c r="B3856" s="15" t="s">
        <v>10600</v>
      </c>
      <c r="C3856" s="19" t="s">
        <v>10601</v>
      </c>
      <c r="D3856" s="19" t="s">
        <v>4411</v>
      </c>
      <c r="E3856" s="19" t="s">
        <v>44</v>
      </c>
      <c r="F3856" s="19" t="s">
        <v>164</v>
      </c>
      <c r="G3856" s="16" t="s">
        <v>12</v>
      </c>
      <c r="H3856" s="18"/>
      <c r="I3856" s="18"/>
      <c r="J3856" s="18"/>
      <c r="K3856" s="18"/>
      <c r="L3856" s="18"/>
      <c r="M3856" s="18"/>
      <c r="N3856" s="18"/>
      <c r="O3856" s="18"/>
      <c r="P3856" s="18"/>
      <c r="Q3856" s="18"/>
      <c r="R3856" s="18"/>
      <c r="S3856" s="18"/>
      <c r="T3856" s="18"/>
      <c r="U3856" s="18"/>
      <c r="V3856" s="18"/>
      <c r="W3856" s="18"/>
      <c r="X3856" s="18"/>
      <c r="Y3856" s="18"/>
      <c r="Z3856" s="18"/>
    </row>
    <row r="3857">
      <c r="A3857" s="14">
        <v>45160.0</v>
      </c>
      <c r="B3857" s="15" t="s">
        <v>10600</v>
      </c>
      <c r="C3857" s="19" t="s">
        <v>10601</v>
      </c>
      <c r="D3857" s="19" t="s">
        <v>1478</v>
      </c>
      <c r="E3857" s="19" t="s">
        <v>44</v>
      </c>
      <c r="F3857" s="19" t="s">
        <v>164</v>
      </c>
      <c r="G3857" s="16" t="s">
        <v>12</v>
      </c>
      <c r="H3857" s="18"/>
      <c r="I3857" s="18"/>
      <c r="J3857" s="18"/>
      <c r="K3857" s="18"/>
      <c r="L3857" s="18"/>
      <c r="M3857" s="18"/>
      <c r="N3857" s="18"/>
      <c r="O3857" s="18"/>
      <c r="P3857" s="18"/>
      <c r="Q3857" s="18"/>
      <c r="R3857" s="18"/>
      <c r="S3857" s="18"/>
      <c r="T3857" s="18"/>
      <c r="U3857" s="18"/>
      <c r="V3857" s="18"/>
      <c r="W3857" s="18"/>
      <c r="X3857" s="18"/>
      <c r="Y3857" s="18"/>
      <c r="Z3857" s="18"/>
    </row>
    <row r="3858">
      <c r="A3858" s="14">
        <v>45160.0</v>
      </c>
      <c r="B3858" s="15" t="s">
        <v>10602</v>
      </c>
      <c r="C3858" s="19" t="s">
        <v>10603</v>
      </c>
      <c r="D3858" s="19" t="s">
        <v>6236</v>
      </c>
      <c r="E3858" s="19" t="s">
        <v>10604</v>
      </c>
      <c r="F3858" s="19" t="s">
        <v>4946</v>
      </c>
      <c r="G3858" s="16" t="s">
        <v>12</v>
      </c>
      <c r="H3858" s="18"/>
      <c r="I3858" s="18"/>
      <c r="J3858" s="18"/>
      <c r="K3858" s="18"/>
      <c r="L3858" s="18"/>
      <c r="M3858" s="18"/>
      <c r="N3858" s="18"/>
      <c r="O3858" s="18"/>
      <c r="P3858" s="18"/>
      <c r="Q3858" s="18"/>
      <c r="R3858" s="18"/>
      <c r="S3858" s="18"/>
      <c r="T3858" s="18"/>
      <c r="U3858" s="18"/>
      <c r="V3858" s="18"/>
      <c r="W3858" s="18"/>
      <c r="X3858" s="18"/>
      <c r="Y3858" s="18"/>
      <c r="Z3858" s="18"/>
    </row>
    <row r="3859">
      <c r="A3859" s="14">
        <v>45160.0</v>
      </c>
      <c r="B3859" s="15" t="s">
        <v>10602</v>
      </c>
      <c r="C3859" s="19" t="s">
        <v>10603</v>
      </c>
      <c r="D3859" s="19" t="s">
        <v>6236</v>
      </c>
      <c r="E3859" s="19" t="s">
        <v>9043</v>
      </c>
      <c r="F3859" s="19" t="s">
        <v>6864</v>
      </c>
      <c r="G3859" s="16" t="s">
        <v>12</v>
      </c>
      <c r="H3859" s="18"/>
      <c r="I3859" s="18"/>
      <c r="J3859" s="18"/>
      <c r="K3859" s="18"/>
      <c r="L3859" s="18"/>
      <c r="M3859" s="18"/>
      <c r="N3859" s="18"/>
      <c r="O3859" s="18"/>
      <c r="P3859" s="18"/>
      <c r="Q3859" s="18"/>
      <c r="R3859" s="18"/>
      <c r="S3859" s="18"/>
      <c r="T3859" s="18"/>
      <c r="U3859" s="18"/>
      <c r="V3859" s="18"/>
      <c r="W3859" s="18"/>
      <c r="X3859" s="18"/>
      <c r="Y3859" s="18"/>
      <c r="Z3859" s="18"/>
    </row>
    <row r="3860">
      <c r="A3860" s="14">
        <v>45160.0</v>
      </c>
      <c r="B3860" s="15" t="s">
        <v>10605</v>
      </c>
      <c r="C3860" s="19" t="s">
        <v>10606</v>
      </c>
      <c r="D3860" s="19" t="s">
        <v>4398</v>
      </c>
      <c r="E3860" s="18"/>
      <c r="F3860" s="19" t="s">
        <v>4706</v>
      </c>
      <c r="G3860" s="16" t="s">
        <v>12</v>
      </c>
      <c r="H3860" s="16" t="s">
        <v>141</v>
      </c>
      <c r="I3860" s="18"/>
      <c r="J3860" s="18"/>
      <c r="K3860" s="18"/>
      <c r="L3860" s="18"/>
      <c r="M3860" s="18"/>
      <c r="N3860" s="18"/>
      <c r="O3860" s="18"/>
      <c r="P3860" s="18"/>
      <c r="Q3860" s="18"/>
      <c r="R3860" s="18"/>
      <c r="S3860" s="18"/>
      <c r="T3860" s="18"/>
      <c r="U3860" s="18"/>
      <c r="V3860" s="18"/>
      <c r="W3860" s="18"/>
      <c r="X3860" s="18"/>
      <c r="Y3860" s="18"/>
      <c r="Z3860" s="18"/>
    </row>
    <row r="3861">
      <c r="A3861" s="14">
        <v>45160.0</v>
      </c>
      <c r="B3861" s="15" t="s">
        <v>10605</v>
      </c>
      <c r="C3861" s="19" t="s">
        <v>10606</v>
      </c>
      <c r="D3861" s="19" t="s">
        <v>4398</v>
      </c>
      <c r="E3861" s="19" t="s">
        <v>10607</v>
      </c>
      <c r="F3861" s="19" t="s">
        <v>63</v>
      </c>
      <c r="G3861" s="16" t="s">
        <v>12</v>
      </c>
      <c r="H3861" s="18"/>
      <c r="I3861" s="18"/>
      <c r="J3861" s="18"/>
      <c r="K3861" s="18"/>
      <c r="L3861" s="18"/>
      <c r="M3861" s="18"/>
      <c r="N3861" s="18"/>
      <c r="O3861" s="18"/>
      <c r="P3861" s="18"/>
      <c r="Q3861" s="18"/>
      <c r="R3861" s="18"/>
      <c r="S3861" s="18"/>
      <c r="T3861" s="18"/>
      <c r="U3861" s="18"/>
      <c r="V3861" s="18"/>
      <c r="W3861" s="18"/>
      <c r="X3861" s="18"/>
      <c r="Y3861" s="18"/>
      <c r="Z3861" s="18"/>
    </row>
    <row r="3862">
      <c r="A3862" s="14">
        <v>45160.0</v>
      </c>
      <c r="B3862" s="15" t="s">
        <v>10608</v>
      </c>
      <c r="C3862" s="19" t="s">
        <v>10609</v>
      </c>
      <c r="D3862" s="19" t="s">
        <v>770</v>
      </c>
      <c r="E3862" s="19" t="s">
        <v>98</v>
      </c>
      <c r="F3862" s="19" t="s">
        <v>4362</v>
      </c>
      <c r="G3862" s="16" t="s">
        <v>12</v>
      </c>
      <c r="H3862" s="18"/>
      <c r="I3862" s="18"/>
      <c r="J3862" s="18"/>
      <c r="K3862" s="18"/>
      <c r="L3862" s="18"/>
      <c r="M3862" s="18"/>
      <c r="N3862" s="18"/>
      <c r="O3862" s="18"/>
      <c r="P3862" s="18"/>
      <c r="Q3862" s="18"/>
      <c r="R3862" s="18"/>
      <c r="S3862" s="18"/>
      <c r="T3862" s="18"/>
      <c r="U3862" s="18"/>
      <c r="V3862" s="18"/>
      <c r="W3862" s="18"/>
      <c r="X3862" s="18"/>
      <c r="Y3862" s="18"/>
      <c r="Z3862" s="18"/>
    </row>
    <row r="3863">
      <c r="A3863" s="14">
        <v>45160.0</v>
      </c>
      <c r="B3863" s="15" t="s">
        <v>10608</v>
      </c>
      <c r="C3863" s="19" t="s">
        <v>10609</v>
      </c>
      <c r="D3863" s="19" t="s">
        <v>770</v>
      </c>
      <c r="E3863" s="19" t="s">
        <v>47</v>
      </c>
      <c r="F3863" s="19" t="s">
        <v>133</v>
      </c>
      <c r="G3863" s="16" t="s">
        <v>12</v>
      </c>
      <c r="H3863" s="18"/>
      <c r="I3863" s="18"/>
      <c r="J3863" s="18"/>
      <c r="K3863" s="18"/>
      <c r="L3863" s="18"/>
      <c r="M3863" s="18"/>
      <c r="N3863" s="18"/>
      <c r="O3863" s="18"/>
      <c r="P3863" s="18"/>
      <c r="Q3863" s="18"/>
      <c r="R3863" s="18"/>
      <c r="S3863" s="18"/>
      <c r="T3863" s="18"/>
      <c r="U3863" s="18"/>
      <c r="V3863" s="18"/>
      <c r="W3863" s="18"/>
      <c r="X3863" s="18"/>
      <c r="Y3863" s="18"/>
      <c r="Z3863" s="18"/>
    </row>
    <row r="3864">
      <c r="A3864" s="14">
        <v>45160.0</v>
      </c>
      <c r="B3864" s="15" t="s">
        <v>10610</v>
      </c>
      <c r="C3864" s="19" t="s">
        <v>10611</v>
      </c>
      <c r="D3864" s="19" t="s">
        <v>1452</v>
      </c>
      <c r="E3864" s="19" t="s">
        <v>46</v>
      </c>
      <c r="F3864" s="19" t="s">
        <v>171</v>
      </c>
      <c r="G3864" s="16" t="s">
        <v>12</v>
      </c>
      <c r="H3864" s="18"/>
      <c r="I3864" s="18"/>
      <c r="J3864" s="18"/>
      <c r="K3864" s="18"/>
      <c r="L3864" s="18"/>
      <c r="M3864" s="18"/>
      <c r="N3864" s="18"/>
      <c r="O3864" s="18"/>
      <c r="P3864" s="18"/>
      <c r="Q3864" s="18"/>
      <c r="R3864" s="18"/>
      <c r="S3864" s="18"/>
      <c r="T3864" s="18"/>
      <c r="U3864" s="18"/>
      <c r="V3864" s="18"/>
      <c r="W3864" s="18"/>
      <c r="X3864" s="18"/>
      <c r="Y3864" s="18"/>
      <c r="Z3864" s="18"/>
    </row>
    <row r="3865">
      <c r="A3865" s="14">
        <v>45160.0</v>
      </c>
      <c r="B3865" s="15" t="s">
        <v>10610</v>
      </c>
      <c r="C3865" s="19" t="s">
        <v>10611</v>
      </c>
      <c r="D3865" s="19" t="s">
        <v>1452</v>
      </c>
      <c r="E3865" s="19" t="s">
        <v>47</v>
      </c>
      <c r="F3865" s="19" t="s">
        <v>171</v>
      </c>
      <c r="G3865" s="16" t="s">
        <v>12</v>
      </c>
      <c r="H3865" s="18"/>
      <c r="I3865" s="18"/>
      <c r="J3865" s="18"/>
      <c r="K3865" s="18"/>
      <c r="L3865" s="18"/>
      <c r="M3865" s="18"/>
      <c r="N3865" s="18"/>
      <c r="O3865" s="18"/>
      <c r="P3865" s="18"/>
      <c r="Q3865" s="18"/>
      <c r="R3865" s="18"/>
      <c r="S3865" s="18"/>
      <c r="T3865" s="18"/>
      <c r="U3865" s="18"/>
      <c r="V3865" s="18"/>
      <c r="W3865" s="18"/>
      <c r="X3865" s="18"/>
      <c r="Y3865" s="18"/>
      <c r="Z3865" s="18"/>
    </row>
    <row r="3866">
      <c r="A3866" s="14">
        <v>45160.0</v>
      </c>
      <c r="B3866" s="15" t="s">
        <v>10612</v>
      </c>
      <c r="C3866" s="19" t="s">
        <v>10613</v>
      </c>
      <c r="D3866" s="19" t="s">
        <v>4144</v>
      </c>
      <c r="E3866" s="19" t="s">
        <v>47</v>
      </c>
      <c r="F3866" s="19" t="s">
        <v>4198</v>
      </c>
      <c r="G3866" s="16" t="s">
        <v>12</v>
      </c>
      <c r="H3866" s="18"/>
      <c r="I3866" s="18"/>
      <c r="J3866" s="18"/>
      <c r="K3866" s="18"/>
      <c r="L3866" s="18"/>
      <c r="M3866" s="18"/>
      <c r="N3866" s="18"/>
      <c r="O3866" s="18"/>
      <c r="P3866" s="18"/>
      <c r="Q3866" s="18"/>
      <c r="R3866" s="18"/>
      <c r="S3866" s="18"/>
      <c r="T3866" s="18"/>
      <c r="U3866" s="18"/>
      <c r="V3866" s="18"/>
      <c r="W3866" s="18"/>
      <c r="X3866" s="18"/>
      <c r="Y3866" s="18"/>
      <c r="Z3866" s="18"/>
    </row>
    <row r="3867">
      <c r="A3867" s="14">
        <v>45160.0</v>
      </c>
      <c r="B3867" s="15" t="s">
        <v>10614</v>
      </c>
      <c r="C3867" s="19" t="s">
        <v>10615</v>
      </c>
      <c r="D3867" s="19" t="s">
        <v>8958</v>
      </c>
      <c r="E3867" s="19" t="s">
        <v>10616</v>
      </c>
      <c r="F3867" s="19" t="s">
        <v>7600</v>
      </c>
      <c r="G3867" s="16" t="s">
        <v>12</v>
      </c>
      <c r="H3867" s="18"/>
      <c r="I3867" s="18"/>
      <c r="J3867" s="18"/>
      <c r="K3867" s="18"/>
      <c r="L3867" s="18"/>
      <c r="M3867" s="18"/>
      <c r="N3867" s="18"/>
      <c r="O3867" s="18"/>
      <c r="P3867" s="18"/>
      <c r="Q3867" s="18"/>
      <c r="R3867" s="18"/>
      <c r="S3867" s="18"/>
      <c r="T3867" s="18"/>
      <c r="U3867" s="18"/>
      <c r="V3867" s="18"/>
      <c r="W3867" s="18"/>
      <c r="X3867" s="18"/>
      <c r="Y3867" s="18"/>
      <c r="Z3867" s="18"/>
    </row>
    <row r="3868">
      <c r="A3868" s="14">
        <v>45160.0</v>
      </c>
      <c r="B3868" s="15" t="s">
        <v>10617</v>
      </c>
      <c r="C3868" s="19" t="s">
        <v>10618</v>
      </c>
      <c r="D3868" s="19" t="s">
        <v>6390</v>
      </c>
      <c r="E3868" s="19" t="s">
        <v>10619</v>
      </c>
      <c r="F3868" s="19" t="s">
        <v>10620</v>
      </c>
      <c r="G3868" s="16" t="s">
        <v>12</v>
      </c>
      <c r="H3868" s="18"/>
      <c r="I3868" s="18"/>
      <c r="J3868" s="18"/>
      <c r="K3868" s="18"/>
      <c r="L3868" s="18"/>
      <c r="M3868" s="18"/>
      <c r="N3868" s="18"/>
      <c r="O3868" s="18"/>
      <c r="P3868" s="18"/>
      <c r="Q3868" s="18"/>
      <c r="R3868" s="18"/>
      <c r="S3868" s="18"/>
      <c r="T3868" s="18"/>
      <c r="U3868" s="18"/>
      <c r="V3868" s="18"/>
      <c r="W3868" s="18"/>
      <c r="X3868" s="18"/>
      <c r="Y3868" s="18"/>
      <c r="Z3868" s="18"/>
    </row>
    <row r="3869">
      <c r="A3869" s="14">
        <v>45160.0</v>
      </c>
      <c r="B3869" s="15" t="s">
        <v>10617</v>
      </c>
      <c r="C3869" s="19" t="s">
        <v>10618</v>
      </c>
      <c r="D3869" s="19" t="s">
        <v>6390</v>
      </c>
      <c r="E3869" s="19" t="s">
        <v>385</v>
      </c>
      <c r="F3869" s="19" t="s">
        <v>530</v>
      </c>
      <c r="G3869" s="16" t="s">
        <v>12</v>
      </c>
      <c r="H3869" s="18"/>
      <c r="I3869" s="18"/>
      <c r="J3869" s="18"/>
      <c r="K3869" s="18"/>
      <c r="L3869" s="18"/>
      <c r="M3869" s="18"/>
      <c r="N3869" s="18"/>
      <c r="O3869" s="18"/>
      <c r="P3869" s="18"/>
      <c r="Q3869" s="18"/>
      <c r="R3869" s="18"/>
      <c r="S3869" s="18"/>
      <c r="T3869" s="18"/>
      <c r="U3869" s="18"/>
      <c r="V3869" s="18"/>
      <c r="W3869" s="18"/>
      <c r="X3869" s="18"/>
      <c r="Y3869" s="18"/>
      <c r="Z3869" s="18"/>
    </row>
    <row r="3870">
      <c r="A3870" s="14">
        <v>45160.0</v>
      </c>
      <c r="B3870" s="15" t="s">
        <v>10621</v>
      </c>
      <c r="C3870" s="19" t="s">
        <v>10622</v>
      </c>
      <c r="D3870" s="19" t="s">
        <v>4569</v>
      </c>
      <c r="E3870" s="19" t="s">
        <v>9043</v>
      </c>
      <c r="F3870" s="19" t="s">
        <v>164</v>
      </c>
      <c r="G3870" s="16" t="s">
        <v>12</v>
      </c>
      <c r="H3870" s="18"/>
      <c r="I3870" s="18"/>
      <c r="J3870" s="18"/>
      <c r="K3870" s="18"/>
      <c r="L3870" s="18"/>
      <c r="M3870" s="18"/>
      <c r="N3870" s="18"/>
      <c r="O3870" s="18"/>
      <c r="P3870" s="18"/>
      <c r="Q3870" s="18"/>
      <c r="R3870" s="18"/>
      <c r="S3870" s="18"/>
      <c r="T3870" s="18"/>
      <c r="U3870" s="18"/>
      <c r="V3870" s="18"/>
      <c r="W3870" s="18"/>
      <c r="X3870" s="18"/>
      <c r="Y3870" s="18"/>
      <c r="Z3870" s="18"/>
    </row>
    <row r="3871">
      <c r="A3871" s="14">
        <v>45161.0</v>
      </c>
      <c r="B3871" s="15" t="s">
        <v>10623</v>
      </c>
      <c r="C3871" s="19" t="s">
        <v>10624</v>
      </c>
      <c r="D3871" s="19" t="s">
        <v>4228</v>
      </c>
      <c r="E3871" s="19" t="s">
        <v>47</v>
      </c>
      <c r="F3871" s="19" t="s">
        <v>457</v>
      </c>
      <c r="G3871" s="16" t="s">
        <v>84</v>
      </c>
      <c r="H3871" s="18"/>
      <c r="I3871" s="18"/>
      <c r="J3871" s="18"/>
      <c r="K3871" s="18"/>
      <c r="L3871" s="18"/>
      <c r="M3871" s="18"/>
      <c r="N3871" s="18"/>
      <c r="O3871" s="18"/>
      <c r="P3871" s="18"/>
      <c r="Q3871" s="18"/>
      <c r="R3871" s="18"/>
      <c r="S3871" s="18"/>
      <c r="T3871" s="18"/>
      <c r="U3871" s="18"/>
      <c r="V3871" s="18"/>
      <c r="W3871" s="18"/>
      <c r="X3871" s="18"/>
      <c r="Y3871" s="18"/>
      <c r="Z3871" s="18"/>
    </row>
    <row r="3872">
      <c r="A3872" s="14">
        <v>45161.0</v>
      </c>
      <c r="B3872" s="15" t="s">
        <v>10625</v>
      </c>
      <c r="C3872" s="19" t="s">
        <v>10626</v>
      </c>
      <c r="D3872" s="19" t="s">
        <v>896</v>
      </c>
      <c r="E3872" s="19" t="s">
        <v>44</v>
      </c>
      <c r="F3872" s="19" t="s">
        <v>164</v>
      </c>
      <c r="G3872" s="16" t="s">
        <v>12</v>
      </c>
      <c r="H3872" s="18"/>
      <c r="I3872" s="18"/>
      <c r="J3872" s="18"/>
      <c r="K3872" s="18"/>
      <c r="L3872" s="18"/>
      <c r="M3872" s="18"/>
      <c r="N3872" s="18"/>
      <c r="O3872" s="18"/>
      <c r="P3872" s="18"/>
      <c r="Q3872" s="18"/>
      <c r="R3872" s="18"/>
      <c r="S3872" s="18"/>
      <c r="T3872" s="18"/>
      <c r="U3872" s="18"/>
      <c r="V3872" s="18"/>
      <c r="W3872" s="18"/>
      <c r="X3872" s="18"/>
      <c r="Y3872" s="18"/>
      <c r="Z3872" s="18"/>
    </row>
    <row r="3873">
      <c r="A3873" s="14">
        <v>45161.0</v>
      </c>
      <c r="B3873" s="15" t="s">
        <v>10627</v>
      </c>
      <c r="C3873" s="19" t="s">
        <v>10628</v>
      </c>
      <c r="D3873" s="19" t="s">
        <v>4762</v>
      </c>
      <c r="E3873" s="19" t="s">
        <v>44</v>
      </c>
      <c r="F3873" s="19" t="s">
        <v>61</v>
      </c>
      <c r="G3873" s="16" t="s">
        <v>12</v>
      </c>
      <c r="H3873" s="18"/>
      <c r="I3873" s="18"/>
      <c r="J3873" s="18"/>
      <c r="K3873" s="18"/>
      <c r="L3873" s="18"/>
      <c r="M3873" s="18"/>
      <c r="N3873" s="18"/>
      <c r="O3873" s="18"/>
      <c r="P3873" s="18"/>
      <c r="Q3873" s="18"/>
      <c r="R3873" s="18"/>
      <c r="S3873" s="18"/>
      <c r="T3873" s="18"/>
      <c r="U3873" s="18"/>
      <c r="V3873" s="18"/>
      <c r="W3873" s="18"/>
      <c r="X3873" s="18"/>
      <c r="Y3873" s="18"/>
      <c r="Z3873" s="18"/>
    </row>
    <row r="3874">
      <c r="A3874" s="14">
        <v>45161.0</v>
      </c>
      <c r="B3874" s="15" t="s">
        <v>10627</v>
      </c>
      <c r="C3874" s="19" t="s">
        <v>10628</v>
      </c>
      <c r="D3874" s="19" t="s">
        <v>896</v>
      </c>
      <c r="E3874" s="19" t="s">
        <v>44</v>
      </c>
      <c r="F3874" s="19" t="s">
        <v>61</v>
      </c>
      <c r="G3874" s="16" t="s">
        <v>12</v>
      </c>
      <c r="H3874" s="18"/>
      <c r="I3874" s="18"/>
      <c r="J3874" s="18"/>
      <c r="K3874" s="18"/>
      <c r="L3874" s="18"/>
      <c r="M3874" s="18"/>
      <c r="N3874" s="18"/>
      <c r="O3874" s="18"/>
      <c r="P3874" s="18"/>
      <c r="Q3874" s="18"/>
      <c r="R3874" s="18"/>
      <c r="S3874" s="18"/>
      <c r="T3874" s="18"/>
      <c r="U3874" s="18"/>
      <c r="V3874" s="18"/>
      <c r="W3874" s="18"/>
      <c r="X3874" s="18"/>
      <c r="Y3874" s="18"/>
      <c r="Z3874" s="18"/>
    </row>
    <row r="3875">
      <c r="A3875" s="14">
        <v>45161.0</v>
      </c>
      <c r="B3875" s="15" t="s">
        <v>10627</v>
      </c>
      <c r="C3875" s="19" t="s">
        <v>10628</v>
      </c>
      <c r="D3875" s="19" t="s">
        <v>4563</v>
      </c>
      <c r="E3875" s="18"/>
      <c r="F3875" s="19" t="s">
        <v>34</v>
      </c>
      <c r="G3875" s="16" t="s">
        <v>12</v>
      </c>
      <c r="H3875" s="19" t="s">
        <v>44</v>
      </c>
      <c r="I3875" s="18"/>
      <c r="J3875" s="18"/>
      <c r="K3875" s="18"/>
      <c r="L3875" s="18"/>
      <c r="M3875" s="18"/>
      <c r="N3875" s="18"/>
      <c r="O3875" s="18"/>
      <c r="P3875" s="18"/>
      <c r="Q3875" s="18"/>
      <c r="R3875" s="18"/>
      <c r="S3875" s="18"/>
      <c r="T3875" s="18"/>
      <c r="U3875" s="18"/>
      <c r="V3875" s="18"/>
      <c r="W3875" s="18"/>
      <c r="X3875" s="18"/>
      <c r="Y3875" s="18"/>
      <c r="Z3875" s="18"/>
    </row>
    <row r="3876">
      <c r="A3876" s="14">
        <v>45161.0</v>
      </c>
      <c r="B3876" s="15" t="s">
        <v>10629</v>
      </c>
      <c r="C3876" s="19" t="s">
        <v>10630</v>
      </c>
      <c r="D3876" s="19" t="s">
        <v>10631</v>
      </c>
      <c r="E3876" s="19" t="s">
        <v>10632</v>
      </c>
      <c r="F3876" s="19" t="s">
        <v>63</v>
      </c>
      <c r="G3876" s="16" t="s">
        <v>12</v>
      </c>
      <c r="H3876" s="18"/>
      <c r="I3876" s="18"/>
      <c r="J3876" s="18"/>
      <c r="K3876" s="18"/>
      <c r="L3876" s="18"/>
      <c r="M3876" s="18"/>
      <c r="N3876" s="18"/>
      <c r="O3876" s="18"/>
      <c r="P3876" s="18"/>
      <c r="Q3876" s="18"/>
      <c r="R3876" s="18"/>
      <c r="S3876" s="18"/>
      <c r="T3876" s="18"/>
      <c r="U3876" s="18"/>
      <c r="V3876" s="18"/>
      <c r="W3876" s="18"/>
      <c r="X3876" s="18"/>
      <c r="Y3876" s="18"/>
      <c r="Z3876" s="18"/>
    </row>
    <row r="3877">
      <c r="A3877" s="14">
        <v>45161.0</v>
      </c>
      <c r="B3877" s="15" t="s">
        <v>10633</v>
      </c>
      <c r="C3877" s="19" t="s">
        <v>10634</v>
      </c>
      <c r="D3877" s="19" t="s">
        <v>4080</v>
      </c>
      <c r="E3877" s="19" t="s">
        <v>9043</v>
      </c>
      <c r="F3877" s="19" t="s">
        <v>4112</v>
      </c>
      <c r="G3877" s="16" t="s">
        <v>12</v>
      </c>
      <c r="H3877" s="18"/>
      <c r="I3877" s="18"/>
      <c r="J3877" s="18"/>
      <c r="K3877" s="18"/>
      <c r="L3877" s="18"/>
      <c r="M3877" s="18"/>
      <c r="N3877" s="18"/>
      <c r="O3877" s="18"/>
      <c r="P3877" s="18"/>
      <c r="Q3877" s="18"/>
      <c r="R3877" s="18"/>
      <c r="S3877" s="18"/>
      <c r="T3877" s="18"/>
      <c r="U3877" s="18"/>
      <c r="V3877" s="18"/>
      <c r="W3877" s="18"/>
      <c r="X3877" s="18"/>
      <c r="Y3877" s="18"/>
      <c r="Z3877" s="18"/>
    </row>
    <row r="3878">
      <c r="A3878" s="14">
        <v>45161.0</v>
      </c>
      <c r="B3878" s="15" t="s">
        <v>10635</v>
      </c>
      <c r="C3878" s="19" t="s">
        <v>10636</v>
      </c>
      <c r="D3878" s="19" t="s">
        <v>1910</v>
      </c>
      <c r="E3878" s="19" t="s">
        <v>47</v>
      </c>
      <c r="F3878" s="19" t="s">
        <v>378</v>
      </c>
      <c r="G3878" s="16" t="s">
        <v>12</v>
      </c>
      <c r="H3878" s="18"/>
      <c r="I3878" s="18"/>
      <c r="J3878" s="18"/>
      <c r="K3878" s="18"/>
      <c r="L3878" s="18"/>
      <c r="M3878" s="18"/>
      <c r="N3878" s="18"/>
      <c r="O3878" s="18"/>
      <c r="P3878" s="18"/>
      <c r="Q3878" s="18"/>
      <c r="R3878" s="18"/>
      <c r="S3878" s="18"/>
      <c r="T3878" s="18"/>
      <c r="U3878" s="18"/>
      <c r="V3878" s="18"/>
      <c r="W3878" s="18"/>
      <c r="X3878" s="18"/>
      <c r="Y3878" s="18"/>
      <c r="Z3878" s="18"/>
    </row>
    <row r="3879">
      <c r="A3879" s="14">
        <v>45161.0</v>
      </c>
      <c r="B3879" s="15" t="s">
        <v>10637</v>
      </c>
      <c r="C3879" s="19" t="s">
        <v>10638</v>
      </c>
      <c r="D3879" s="19" t="s">
        <v>4286</v>
      </c>
      <c r="E3879" s="19" t="s">
        <v>85</v>
      </c>
      <c r="F3879" s="19" t="s">
        <v>1922</v>
      </c>
      <c r="G3879" s="16" t="s">
        <v>12</v>
      </c>
      <c r="H3879" s="18"/>
      <c r="I3879" s="18"/>
      <c r="J3879" s="18"/>
      <c r="K3879" s="18"/>
      <c r="L3879" s="18"/>
      <c r="M3879" s="18"/>
      <c r="N3879" s="18"/>
      <c r="O3879" s="18"/>
      <c r="P3879" s="18"/>
      <c r="Q3879" s="18"/>
      <c r="R3879" s="18"/>
      <c r="S3879" s="18"/>
      <c r="T3879" s="18"/>
      <c r="U3879" s="18"/>
      <c r="V3879" s="18"/>
      <c r="W3879" s="18"/>
      <c r="X3879" s="18"/>
      <c r="Y3879" s="18"/>
      <c r="Z3879" s="18"/>
    </row>
    <row r="3880">
      <c r="A3880" s="14">
        <v>45161.0</v>
      </c>
      <c r="B3880" s="15" t="s">
        <v>10637</v>
      </c>
      <c r="C3880" s="19" t="s">
        <v>10638</v>
      </c>
      <c r="D3880" s="19" t="s">
        <v>4286</v>
      </c>
      <c r="E3880" s="19" t="s">
        <v>46</v>
      </c>
      <c r="F3880" s="19" t="s">
        <v>2394</v>
      </c>
      <c r="G3880" s="16" t="s">
        <v>12</v>
      </c>
      <c r="H3880" s="18"/>
      <c r="I3880" s="18"/>
      <c r="J3880" s="18"/>
      <c r="K3880" s="18"/>
      <c r="L3880" s="18"/>
      <c r="M3880" s="18"/>
      <c r="N3880" s="18"/>
      <c r="O3880" s="18"/>
      <c r="P3880" s="18"/>
      <c r="Q3880" s="18"/>
      <c r="R3880" s="18"/>
      <c r="S3880" s="18"/>
      <c r="T3880" s="18"/>
      <c r="U3880" s="18"/>
      <c r="V3880" s="18"/>
      <c r="W3880" s="18"/>
      <c r="X3880" s="18"/>
      <c r="Y3880" s="18"/>
      <c r="Z3880" s="18"/>
    </row>
    <row r="3881">
      <c r="A3881" s="14">
        <v>45161.0</v>
      </c>
      <c r="B3881" s="15" t="s">
        <v>10639</v>
      </c>
      <c r="C3881" s="19" t="s">
        <v>10640</v>
      </c>
      <c r="D3881" s="19" t="s">
        <v>5753</v>
      </c>
      <c r="E3881" s="19" t="s">
        <v>46</v>
      </c>
      <c r="F3881" s="19" t="s">
        <v>133</v>
      </c>
      <c r="G3881" s="16" t="s">
        <v>12</v>
      </c>
      <c r="H3881" s="18"/>
      <c r="I3881" s="18"/>
      <c r="J3881" s="18"/>
      <c r="K3881" s="18"/>
      <c r="L3881" s="18"/>
      <c r="M3881" s="18"/>
      <c r="N3881" s="18"/>
      <c r="O3881" s="18"/>
      <c r="P3881" s="18"/>
      <c r="Q3881" s="18"/>
      <c r="R3881" s="18"/>
      <c r="S3881" s="18"/>
      <c r="T3881" s="18"/>
      <c r="U3881" s="18"/>
      <c r="V3881" s="18"/>
      <c r="W3881" s="18"/>
      <c r="X3881" s="18"/>
      <c r="Y3881" s="18"/>
      <c r="Z3881" s="18"/>
    </row>
    <row r="3882">
      <c r="A3882" s="14">
        <v>45161.0</v>
      </c>
      <c r="B3882" s="15" t="s">
        <v>10641</v>
      </c>
      <c r="C3882" s="19" t="s">
        <v>10642</v>
      </c>
      <c r="D3882" s="19" t="s">
        <v>4438</v>
      </c>
      <c r="E3882" s="19" t="s">
        <v>98</v>
      </c>
      <c r="F3882" s="19" t="s">
        <v>4362</v>
      </c>
      <c r="G3882" s="16" t="s">
        <v>12</v>
      </c>
      <c r="H3882" s="18"/>
      <c r="I3882" s="18"/>
      <c r="J3882" s="18"/>
      <c r="K3882" s="18"/>
      <c r="L3882" s="18"/>
      <c r="M3882" s="18"/>
      <c r="N3882" s="18"/>
      <c r="O3882" s="18"/>
      <c r="P3882" s="18"/>
      <c r="Q3882" s="18"/>
      <c r="R3882" s="18"/>
      <c r="S3882" s="18"/>
      <c r="T3882" s="18"/>
      <c r="U3882" s="18"/>
      <c r="V3882" s="18"/>
      <c r="W3882" s="18"/>
      <c r="X3882" s="18"/>
      <c r="Y3882" s="18"/>
      <c r="Z3882" s="18"/>
    </row>
    <row r="3883">
      <c r="A3883" s="14">
        <v>45161.0</v>
      </c>
      <c r="B3883" s="15" t="s">
        <v>10643</v>
      </c>
      <c r="C3883" s="19" t="s">
        <v>10644</v>
      </c>
      <c r="D3883" s="19" t="s">
        <v>1452</v>
      </c>
      <c r="E3883" s="19" t="s">
        <v>10645</v>
      </c>
      <c r="F3883" s="19" t="s">
        <v>171</v>
      </c>
      <c r="G3883" s="16" t="s">
        <v>12</v>
      </c>
      <c r="H3883" s="18"/>
      <c r="I3883" s="18"/>
      <c r="J3883" s="18"/>
      <c r="K3883" s="18"/>
      <c r="L3883" s="18"/>
      <c r="M3883" s="18"/>
      <c r="N3883" s="18"/>
      <c r="O3883" s="18"/>
      <c r="P3883" s="18"/>
      <c r="Q3883" s="18"/>
      <c r="R3883" s="18"/>
      <c r="S3883" s="18"/>
      <c r="T3883" s="18"/>
      <c r="U3883" s="18"/>
      <c r="V3883" s="18"/>
      <c r="W3883" s="18"/>
      <c r="X3883" s="18"/>
      <c r="Y3883" s="18"/>
      <c r="Z3883" s="18"/>
    </row>
    <row r="3884">
      <c r="A3884" s="14">
        <v>45161.0</v>
      </c>
      <c r="B3884" s="15" t="s">
        <v>10646</v>
      </c>
      <c r="C3884" s="19" t="s">
        <v>10647</v>
      </c>
      <c r="D3884" s="19" t="s">
        <v>7740</v>
      </c>
      <c r="E3884" s="19" t="s">
        <v>7545</v>
      </c>
      <c r="F3884" s="19" t="s">
        <v>5400</v>
      </c>
      <c r="G3884" s="16" t="s">
        <v>12</v>
      </c>
      <c r="H3884" s="18"/>
      <c r="I3884" s="18"/>
      <c r="J3884" s="18"/>
      <c r="K3884" s="18"/>
      <c r="L3884" s="18"/>
      <c r="M3884" s="18"/>
      <c r="N3884" s="18"/>
      <c r="O3884" s="18"/>
      <c r="P3884" s="18"/>
      <c r="Q3884" s="18"/>
      <c r="R3884" s="18"/>
      <c r="S3884" s="18"/>
      <c r="T3884" s="18"/>
      <c r="U3884" s="18"/>
      <c r="V3884" s="18"/>
      <c r="W3884" s="18"/>
      <c r="X3884" s="18"/>
      <c r="Y3884" s="18"/>
      <c r="Z3884" s="18"/>
    </row>
    <row r="3885">
      <c r="A3885" s="14">
        <v>45161.0</v>
      </c>
      <c r="B3885" s="15" t="s">
        <v>10648</v>
      </c>
      <c r="C3885" s="19" t="s">
        <v>10649</v>
      </c>
      <c r="D3885" s="19" t="s">
        <v>4950</v>
      </c>
      <c r="E3885" s="19" t="s">
        <v>10650</v>
      </c>
      <c r="F3885" s="19" t="s">
        <v>4989</v>
      </c>
      <c r="G3885" s="16" t="s">
        <v>12</v>
      </c>
      <c r="H3885" s="18"/>
      <c r="I3885" s="18"/>
      <c r="J3885" s="18"/>
      <c r="K3885" s="18"/>
      <c r="L3885" s="18"/>
      <c r="M3885" s="18"/>
      <c r="N3885" s="18"/>
      <c r="O3885" s="18"/>
      <c r="P3885" s="18"/>
      <c r="Q3885" s="18"/>
      <c r="R3885" s="18"/>
      <c r="S3885" s="18"/>
      <c r="T3885" s="18"/>
      <c r="U3885" s="18"/>
      <c r="V3885" s="18"/>
      <c r="W3885" s="18"/>
      <c r="X3885" s="18"/>
      <c r="Y3885" s="18"/>
      <c r="Z3885" s="18"/>
    </row>
    <row r="3886">
      <c r="A3886" s="14">
        <v>45161.0</v>
      </c>
      <c r="B3886" s="15" t="s">
        <v>10648</v>
      </c>
      <c r="C3886" s="19" t="s">
        <v>10649</v>
      </c>
      <c r="D3886" s="19" t="s">
        <v>4950</v>
      </c>
      <c r="E3886" s="19" t="s">
        <v>10651</v>
      </c>
      <c r="F3886" s="19" t="s">
        <v>6350</v>
      </c>
      <c r="G3886" s="16" t="s">
        <v>12</v>
      </c>
      <c r="H3886" s="18"/>
      <c r="I3886" s="18"/>
      <c r="J3886" s="18"/>
      <c r="K3886" s="18"/>
      <c r="L3886" s="18"/>
      <c r="M3886" s="18"/>
      <c r="N3886" s="18"/>
      <c r="O3886" s="18"/>
      <c r="P3886" s="18"/>
      <c r="Q3886" s="18"/>
      <c r="R3886" s="18"/>
      <c r="S3886" s="18"/>
      <c r="T3886" s="18"/>
      <c r="U3886" s="18"/>
      <c r="V3886" s="18"/>
      <c r="W3886" s="18"/>
      <c r="X3886" s="18"/>
      <c r="Y3886" s="18"/>
      <c r="Z3886" s="18"/>
    </row>
    <row r="3887">
      <c r="A3887" s="14">
        <v>45161.0</v>
      </c>
      <c r="B3887" s="15" t="s">
        <v>10652</v>
      </c>
      <c r="C3887" s="19" t="s">
        <v>10653</v>
      </c>
      <c r="D3887" s="19" t="s">
        <v>4080</v>
      </c>
      <c r="E3887" s="19" t="s">
        <v>5443</v>
      </c>
      <c r="F3887" s="19" t="s">
        <v>133</v>
      </c>
      <c r="G3887" s="16" t="s">
        <v>12</v>
      </c>
      <c r="H3887" s="18"/>
      <c r="I3887" s="18"/>
      <c r="J3887" s="18"/>
      <c r="K3887" s="18"/>
      <c r="L3887" s="18"/>
      <c r="M3887" s="18"/>
      <c r="N3887" s="18"/>
      <c r="O3887" s="18"/>
      <c r="P3887" s="18"/>
      <c r="Q3887" s="18"/>
      <c r="R3887" s="18"/>
      <c r="S3887" s="18"/>
      <c r="T3887" s="18"/>
      <c r="U3887" s="18"/>
      <c r="V3887" s="18"/>
      <c r="W3887" s="18"/>
      <c r="X3887" s="18"/>
      <c r="Y3887" s="18"/>
      <c r="Z3887" s="18"/>
    </row>
    <row r="3888">
      <c r="A3888" s="14">
        <v>45161.0</v>
      </c>
      <c r="B3888" s="15" t="s">
        <v>10652</v>
      </c>
      <c r="C3888" s="19" t="s">
        <v>10653</v>
      </c>
      <c r="D3888" s="19" t="s">
        <v>4080</v>
      </c>
      <c r="E3888" s="19" t="s">
        <v>10654</v>
      </c>
      <c r="F3888" s="19" t="s">
        <v>67</v>
      </c>
      <c r="G3888" s="16" t="s">
        <v>12</v>
      </c>
      <c r="H3888" s="18"/>
      <c r="I3888" s="18"/>
      <c r="J3888" s="18"/>
      <c r="K3888" s="18"/>
      <c r="L3888" s="18"/>
      <c r="M3888" s="18"/>
      <c r="N3888" s="18"/>
      <c r="O3888" s="18"/>
      <c r="P3888" s="18"/>
      <c r="Q3888" s="18"/>
      <c r="R3888" s="18"/>
      <c r="S3888" s="18"/>
      <c r="T3888" s="18"/>
      <c r="U3888" s="18"/>
      <c r="V3888" s="18"/>
      <c r="W3888" s="18"/>
      <c r="X3888" s="18"/>
      <c r="Y3888" s="18"/>
      <c r="Z3888" s="18"/>
    </row>
    <row r="3889">
      <c r="A3889" s="14">
        <v>45161.0</v>
      </c>
      <c r="B3889" s="15" t="s">
        <v>10655</v>
      </c>
      <c r="C3889" s="19" t="s">
        <v>10656</v>
      </c>
      <c r="D3889" s="19" t="s">
        <v>4470</v>
      </c>
      <c r="E3889" s="19" t="s">
        <v>10657</v>
      </c>
      <c r="F3889" s="19" t="s">
        <v>10658</v>
      </c>
      <c r="G3889" s="16" t="s">
        <v>12</v>
      </c>
      <c r="H3889" s="18"/>
      <c r="I3889" s="18"/>
      <c r="J3889" s="18"/>
      <c r="K3889" s="18"/>
      <c r="L3889" s="18"/>
      <c r="M3889" s="18"/>
      <c r="N3889" s="18"/>
      <c r="O3889" s="18"/>
      <c r="P3889" s="18"/>
      <c r="Q3889" s="18"/>
      <c r="R3889" s="18"/>
      <c r="S3889" s="18"/>
      <c r="T3889" s="18"/>
      <c r="U3889" s="18"/>
      <c r="V3889" s="18"/>
      <c r="W3889" s="18"/>
      <c r="X3889" s="18"/>
      <c r="Y3889" s="18"/>
      <c r="Z3889" s="18"/>
    </row>
    <row r="3890">
      <c r="A3890" s="14">
        <v>45162.0</v>
      </c>
      <c r="B3890" s="15" t="s">
        <v>10659</v>
      </c>
      <c r="C3890" s="19" t="s">
        <v>10660</v>
      </c>
      <c r="D3890" s="19" t="s">
        <v>4910</v>
      </c>
      <c r="E3890" s="19" t="s">
        <v>44</v>
      </c>
      <c r="F3890" s="19" t="s">
        <v>4116</v>
      </c>
      <c r="G3890" s="16" t="s">
        <v>12</v>
      </c>
      <c r="H3890" s="18"/>
      <c r="I3890" s="18"/>
      <c r="J3890" s="18"/>
      <c r="K3890" s="18"/>
      <c r="L3890" s="18"/>
      <c r="M3890" s="18"/>
      <c r="N3890" s="18"/>
      <c r="O3890" s="18"/>
      <c r="P3890" s="18"/>
      <c r="Q3890" s="18"/>
      <c r="R3890" s="18"/>
      <c r="S3890" s="18"/>
      <c r="T3890" s="18"/>
      <c r="U3890" s="18"/>
      <c r="V3890" s="18"/>
      <c r="W3890" s="18"/>
      <c r="X3890" s="18"/>
      <c r="Y3890" s="18"/>
      <c r="Z3890" s="18"/>
    </row>
    <row r="3891">
      <c r="A3891" s="14">
        <v>45162.0</v>
      </c>
      <c r="B3891" s="15" t="s">
        <v>10661</v>
      </c>
      <c r="C3891" s="19" t="s">
        <v>10662</v>
      </c>
      <c r="D3891" s="19" t="s">
        <v>4004</v>
      </c>
      <c r="E3891" s="19" t="s">
        <v>389</v>
      </c>
      <c r="F3891" s="19" t="s">
        <v>133</v>
      </c>
      <c r="G3891" s="16" t="s">
        <v>12</v>
      </c>
      <c r="H3891" s="18"/>
      <c r="I3891" s="18"/>
      <c r="J3891" s="18"/>
      <c r="K3891" s="18"/>
      <c r="L3891" s="18"/>
      <c r="M3891" s="18"/>
      <c r="N3891" s="18"/>
      <c r="O3891" s="18"/>
      <c r="P3891" s="18"/>
      <c r="Q3891" s="18"/>
      <c r="R3891" s="18"/>
      <c r="S3891" s="18"/>
      <c r="T3891" s="18"/>
      <c r="U3891" s="18"/>
      <c r="V3891" s="18"/>
      <c r="W3891" s="18"/>
      <c r="X3891" s="18"/>
      <c r="Y3891" s="18"/>
      <c r="Z3891" s="18"/>
    </row>
    <row r="3892">
      <c r="A3892" s="14">
        <v>45162.0</v>
      </c>
      <c r="B3892" s="15" t="s">
        <v>10663</v>
      </c>
      <c r="C3892" s="19" t="s">
        <v>10664</v>
      </c>
      <c r="D3892" s="19" t="s">
        <v>4095</v>
      </c>
      <c r="E3892" s="19" t="s">
        <v>44</v>
      </c>
      <c r="F3892" s="19" t="s">
        <v>61</v>
      </c>
      <c r="G3892" s="16" t="s">
        <v>12</v>
      </c>
      <c r="H3892" s="18"/>
      <c r="I3892" s="18"/>
      <c r="J3892" s="18"/>
      <c r="K3892" s="18"/>
      <c r="L3892" s="18"/>
      <c r="M3892" s="18"/>
      <c r="N3892" s="18"/>
      <c r="O3892" s="18"/>
      <c r="P3892" s="18"/>
      <c r="Q3892" s="18"/>
      <c r="R3892" s="18"/>
      <c r="S3892" s="18"/>
      <c r="T3892" s="18"/>
      <c r="U3892" s="18"/>
      <c r="V3892" s="18"/>
      <c r="W3892" s="18"/>
      <c r="X3892" s="18"/>
      <c r="Y3892" s="18"/>
      <c r="Z3892" s="18"/>
    </row>
    <row r="3893">
      <c r="A3893" s="14">
        <v>45162.0</v>
      </c>
      <c r="B3893" s="15" t="s">
        <v>10663</v>
      </c>
      <c r="C3893" s="19" t="s">
        <v>10664</v>
      </c>
      <c r="D3893" s="19" t="s">
        <v>257</v>
      </c>
      <c r="E3893" s="19" t="s">
        <v>44</v>
      </c>
      <c r="F3893" s="19" t="s">
        <v>61</v>
      </c>
      <c r="G3893" s="16" t="s">
        <v>12</v>
      </c>
      <c r="H3893" s="18"/>
      <c r="I3893" s="18"/>
      <c r="J3893" s="18"/>
      <c r="K3893" s="18"/>
      <c r="L3893" s="18"/>
      <c r="M3893" s="18"/>
      <c r="N3893" s="18"/>
      <c r="O3893" s="18"/>
      <c r="P3893" s="18"/>
      <c r="Q3893" s="18"/>
      <c r="R3893" s="18"/>
      <c r="S3893" s="18"/>
      <c r="T3893" s="18"/>
      <c r="U3893" s="18"/>
      <c r="V3893" s="18"/>
      <c r="W3893" s="18"/>
      <c r="X3893" s="18"/>
      <c r="Y3893" s="18"/>
      <c r="Z3893" s="18"/>
    </row>
    <row r="3894">
      <c r="A3894" s="14">
        <v>45162.0</v>
      </c>
      <c r="B3894" s="15" t="s">
        <v>10663</v>
      </c>
      <c r="C3894" s="19" t="s">
        <v>10664</v>
      </c>
      <c r="D3894" s="19" t="s">
        <v>1806</v>
      </c>
      <c r="E3894" s="19" t="s">
        <v>44</v>
      </c>
      <c r="F3894" s="19" t="s">
        <v>61</v>
      </c>
      <c r="G3894" s="16" t="s">
        <v>12</v>
      </c>
      <c r="H3894" s="18"/>
      <c r="I3894" s="18"/>
      <c r="J3894" s="18"/>
      <c r="K3894" s="18"/>
      <c r="L3894" s="18"/>
      <c r="M3894" s="18"/>
      <c r="N3894" s="18"/>
      <c r="O3894" s="18"/>
      <c r="P3894" s="18"/>
      <c r="Q3894" s="18"/>
      <c r="R3894" s="18"/>
      <c r="S3894" s="18"/>
      <c r="T3894" s="18"/>
      <c r="U3894" s="18"/>
      <c r="V3894" s="18"/>
      <c r="W3894" s="18"/>
      <c r="X3894" s="18"/>
      <c r="Y3894" s="18"/>
      <c r="Z3894" s="18"/>
    </row>
    <row r="3895">
      <c r="A3895" s="14">
        <v>45162.0</v>
      </c>
      <c r="B3895" s="15" t="s">
        <v>10665</v>
      </c>
      <c r="C3895" s="19" t="s">
        <v>10666</v>
      </c>
      <c r="D3895" s="19" t="s">
        <v>5368</v>
      </c>
      <c r="E3895" s="18"/>
      <c r="F3895" s="19" t="s">
        <v>4318</v>
      </c>
      <c r="G3895" s="16" t="s">
        <v>12</v>
      </c>
      <c r="H3895" s="16" t="s">
        <v>141</v>
      </c>
      <c r="I3895" s="18"/>
      <c r="J3895" s="18"/>
      <c r="K3895" s="18"/>
      <c r="L3895" s="18"/>
      <c r="M3895" s="18"/>
      <c r="N3895" s="18"/>
      <c r="O3895" s="18"/>
      <c r="P3895" s="18"/>
      <c r="Q3895" s="18"/>
      <c r="R3895" s="18"/>
      <c r="S3895" s="18"/>
      <c r="T3895" s="18"/>
      <c r="U3895" s="18"/>
      <c r="V3895" s="18"/>
      <c r="W3895" s="18"/>
      <c r="X3895" s="18"/>
      <c r="Y3895" s="18"/>
      <c r="Z3895" s="18"/>
    </row>
    <row r="3896">
      <c r="A3896" s="14">
        <v>45162.0</v>
      </c>
      <c r="B3896" s="15" t="s">
        <v>10667</v>
      </c>
      <c r="C3896" s="19" t="s">
        <v>10668</v>
      </c>
      <c r="D3896" s="19" t="s">
        <v>4095</v>
      </c>
      <c r="E3896" s="19" t="s">
        <v>44</v>
      </c>
      <c r="F3896" s="19" t="s">
        <v>63</v>
      </c>
      <c r="G3896" s="16" t="s">
        <v>12</v>
      </c>
      <c r="H3896" s="18"/>
      <c r="I3896" s="18"/>
      <c r="J3896" s="18"/>
      <c r="K3896" s="18"/>
      <c r="L3896" s="18"/>
      <c r="M3896" s="18"/>
      <c r="N3896" s="18"/>
      <c r="O3896" s="18"/>
      <c r="P3896" s="18"/>
      <c r="Q3896" s="18"/>
      <c r="R3896" s="18"/>
      <c r="S3896" s="18"/>
      <c r="T3896" s="18"/>
      <c r="U3896" s="18"/>
      <c r="V3896" s="18"/>
      <c r="W3896" s="18"/>
      <c r="X3896" s="18"/>
      <c r="Y3896" s="18"/>
      <c r="Z3896" s="18"/>
    </row>
    <row r="3897">
      <c r="A3897" s="14">
        <v>45162.0</v>
      </c>
      <c r="B3897" s="15" t="s">
        <v>10667</v>
      </c>
      <c r="C3897" s="19" t="s">
        <v>10668</v>
      </c>
      <c r="D3897" s="19" t="s">
        <v>1806</v>
      </c>
      <c r="E3897" s="19" t="s">
        <v>44</v>
      </c>
      <c r="F3897" s="19" t="s">
        <v>63</v>
      </c>
      <c r="G3897" s="16" t="s">
        <v>12</v>
      </c>
      <c r="H3897" s="18"/>
      <c r="I3897" s="18"/>
      <c r="J3897" s="18"/>
      <c r="K3897" s="18"/>
      <c r="L3897" s="18"/>
      <c r="M3897" s="18"/>
      <c r="N3897" s="18"/>
      <c r="O3897" s="18"/>
      <c r="P3897" s="18"/>
      <c r="Q3897" s="18"/>
      <c r="R3897" s="18"/>
      <c r="S3897" s="18"/>
      <c r="T3897" s="18"/>
      <c r="U3897" s="18"/>
      <c r="V3897" s="18"/>
      <c r="W3897" s="18"/>
      <c r="X3897" s="18"/>
      <c r="Y3897" s="18"/>
      <c r="Z3897" s="18"/>
    </row>
    <row r="3898">
      <c r="A3898" s="14">
        <v>45162.0</v>
      </c>
      <c r="B3898" s="15" t="s">
        <v>10669</v>
      </c>
      <c r="C3898" s="19" t="s">
        <v>10670</v>
      </c>
      <c r="D3898" s="19" t="s">
        <v>1910</v>
      </c>
      <c r="E3898" s="19" t="s">
        <v>98</v>
      </c>
      <c r="F3898" s="19" t="s">
        <v>4362</v>
      </c>
      <c r="G3898" s="16" t="s">
        <v>12</v>
      </c>
      <c r="H3898" s="18"/>
      <c r="I3898" s="18"/>
      <c r="J3898" s="18"/>
      <c r="K3898" s="18"/>
      <c r="L3898" s="18"/>
      <c r="M3898" s="18"/>
      <c r="N3898" s="18"/>
      <c r="O3898" s="18"/>
      <c r="P3898" s="18"/>
      <c r="Q3898" s="18"/>
      <c r="R3898" s="18"/>
      <c r="S3898" s="18"/>
      <c r="T3898" s="18"/>
      <c r="U3898" s="18"/>
      <c r="V3898" s="18"/>
      <c r="W3898" s="18"/>
      <c r="X3898" s="18"/>
      <c r="Y3898" s="18"/>
      <c r="Z3898" s="18"/>
    </row>
    <row r="3899">
      <c r="A3899" s="14">
        <v>45162.0</v>
      </c>
      <c r="B3899" s="15" t="s">
        <v>10669</v>
      </c>
      <c r="C3899" s="19" t="s">
        <v>10670</v>
      </c>
      <c r="D3899" s="19" t="s">
        <v>1910</v>
      </c>
      <c r="E3899" s="19" t="s">
        <v>47</v>
      </c>
      <c r="F3899" s="19" t="s">
        <v>8394</v>
      </c>
      <c r="G3899" s="16" t="s">
        <v>12</v>
      </c>
      <c r="H3899" s="18"/>
      <c r="I3899" s="18"/>
      <c r="J3899" s="18"/>
      <c r="K3899" s="18"/>
      <c r="L3899" s="18"/>
      <c r="M3899" s="18"/>
      <c r="N3899" s="18"/>
      <c r="O3899" s="18"/>
      <c r="P3899" s="18"/>
      <c r="Q3899" s="18"/>
      <c r="R3899" s="18"/>
      <c r="S3899" s="18"/>
      <c r="T3899" s="18"/>
      <c r="U3899" s="18"/>
      <c r="V3899" s="18"/>
      <c r="W3899" s="18"/>
      <c r="X3899" s="18"/>
      <c r="Y3899" s="18"/>
      <c r="Z3899" s="18"/>
    </row>
    <row r="3900">
      <c r="A3900" s="14">
        <v>45162.0</v>
      </c>
      <c r="B3900" s="15" t="s">
        <v>10671</v>
      </c>
      <c r="C3900" s="19" t="s">
        <v>10672</v>
      </c>
      <c r="D3900" s="19" t="s">
        <v>168</v>
      </c>
      <c r="E3900" s="19" t="s">
        <v>10673</v>
      </c>
      <c r="F3900" s="19" t="s">
        <v>6191</v>
      </c>
      <c r="G3900" s="16" t="s">
        <v>12</v>
      </c>
      <c r="H3900" s="18"/>
      <c r="I3900" s="18"/>
      <c r="J3900" s="18"/>
      <c r="K3900" s="18"/>
      <c r="L3900" s="18"/>
      <c r="M3900" s="18"/>
      <c r="N3900" s="18"/>
      <c r="O3900" s="18"/>
      <c r="P3900" s="18"/>
      <c r="Q3900" s="18"/>
      <c r="R3900" s="18"/>
      <c r="S3900" s="18"/>
      <c r="T3900" s="18"/>
      <c r="U3900" s="18"/>
      <c r="V3900" s="18"/>
      <c r="W3900" s="18"/>
      <c r="X3900" s="18"/>
      <c r="Y3900" s="18"/>
      <c r="Z3900" s="18"/>
    </row>
    <row r="3901">
      <c r="A3901" s="14">
        <v>45162.0</v>
      </c>
      <c r="B3901" s="15" t="s">
        <v>10674</v>
      </c>
      <c r="C3901" s="19" t="s">
        <v>10675</v>
      </c>
      <c r="D3901" s="19" t="s">
        <v>7174</v>
      </c>
      <c r="E3901" s="18"/>
      <c r="F3901" s="19" t="s">
        <v>5021</v>
      </c>
      <c r="G3901" s="16" t="s">
        <v>12</v>
      </c>
      <c r="H3901" s="19" t="s">
        <v>44</v>
      </c>
      <c r="I3901" s="18"/>
      <c r="J3901" s="18"/>
      <c r="K3901" s="18"/>
      <c r="L3901" s="18"/>
      <c r="M3901" s="18"/>
      <c r="N3901" s="18"/>
      <c r="O3901" s="18"/>
      <c r="P3901" s="18"/>
      <c r="Q3901" s="18"/>
      <c r="R3901" s="18"/>
      <c r="S3901" s="18"/>
      <c r="T3901" s="18"/>
      <c r="U3901" s="18"/>
      <c r="V3901" s="18"/>
      <c r="W3901" s="18"/>
      <c r="X3901" s="18"/>
      <c r="Y3901" s="18"/>
      <c r="Z3901" s="18"/>
    </row>
    <row r="3902">
      <c r="A3902" s="14">
        <v>45162.0</v>
      </c>
      <c r="B3902" s="15" t="s">
        <v>10676</v>
      </c>
      <c r="C3902" s="19" t="s">
        <v>10677</v>
      </c>
      <c r="D3902" s="19" t="s">
        <v>10678</v>
      </c>
      <c r="E3902" s="29"/>
      <c r="F3902" s="19" t="s">
        <v>4318</v>
      </c>
      <c r="G3902" s="16" t="s">
        <v>12</v>
      </c>
      <c r="H3902" s="16" t="s">
        <v>141</v>
      </c>
      <c r="I3902" s="18"/>
      <c r="J3902" s="18"/>
      <c r="K3902" s="18"/>
      <c r="L3902" s="18"/>
      <c r="M3902" s="18"/>
      <c r="N3902" s="18"/>
      <c r="O3902" s="18"/>
      <c r="P3902" s="18"/>
      <c r="Q3902" s="18"/>
      <c r="R3902" s="18"/>
      <c r="S3902" s="18"/>
      <c r="T3902" s="18"/>
      <c r="U3902" s="18"/>
      <c r="V3902" s="18"/>
      <c r="W3902" s="18"/>
      <c r="X3902" s="18"/>
      <c r="Y3902" s="18"/>
      <c r="Z3902" s="18"/>
    </row>
    <row r="3903">
      <c r="A3903" s="14">
        <v>45162.0</v>
      </c>
      <c r="B3903" s="15" t="s">
        <v>10679</v>
      </c>
      <c r="C3903" s="19" t="s">
        <v>10680</v>
      </c>
      <c r="D3903" s="19" t="s">
        <v>4713</v>
      </c>
      <c r="E3903" s="19" t="s">
        <v>10681</v>
      </c>
      <c r="F3903" s="19" t="s">
        <v>5926</v>
      </c>
      <c r="G3903" s="16" t="s">
        <v>12</v>
      </c>
      <c r="H3903" s="18"/>
      <c r="I3903" s="18"/>
      <c r="J3903" s="18"/>
      <c r="K3903" s="18"/>
      <c r="L3903" s="18"/>
      <c r="M3903" s="18"/>
      <c r="N3903" s="18"/>
      <c r="O3903" s="18"/>
      <c r="P3903" s="18"/>
      <c r="Q3903" s="18"/>
      <c r="R3903" s="18"/>
      <c r="S3903" s="18"/>
      <c r="T3903" s="18"/>
      <c r="U3903" s="18"/>
      <c r="V3903" s="18"/>
      <c r="W3903" s="18"/>
      <c r="X3903" s="18"/>
      <c r="Y3903" s="18"/>
      <c r="Z3903" s="18"/>
    </row>
    <row r="3904">
      <c r="A3904" s="14">
        <v>45162.0</v>
      </c>
      <c r="B3904" s="15" t="s">
        <v>10682</v>
      </c>
      <c r="C3904" s="19" t="s">
        <v>10683</v>
      </c>
      <c r="D3904" s="19" t="s">
        <v>4268</v>
      </c>
      <c r="E3904" s="19" t="s">
        <v>2481</v>
      </c>
      <c r="F3904" s="19" t="s">
        <v>70</v>
      </c>
      <c r="G3904" s="16" t="s">
        <v>12</v>
      </c>
      <c r="H3904" s="18"/>
      <c r="I3904" s="18"/>
      <c r="J3904" s="18"/>
      <c r="K3904" s="18"/>
      <c r="L3904" s="18"/>
      <c r="M3904" s="18"/>
      <c r="N3904" s="18"/>
      <c r="O3904" s="18"/>
      <c r="P3904" s="18"/>
      <c r="Q3904" s="18"/>
      <c r="R3904" s="18"/>
      <c r="S3904" s="18"/>
      <c r="T3904" s="18"/>
      <c r="U3904" s="18"/>
      <c r="V3904" s="18"/>
      <c r="W3904" s="18"/>
      <c r="X3904" s="18"/>
      <c r="Y3904" s="18"/>
      <c r="Z3904" s="18"/>
    </row>
    <row r="3905">
      <c r="A3905" s="14">
        <v>45163.0</v>
      </c>
      <c r="B3905" s="15" t="s">
        <v>10684</v>
      </c>
      <c r="C3905" s="19" t="s">
        <v>10685</v>
      </c>
      <c r="D3905" s="19" t="s">
        <v>257</v>
      </c>
      <c r="E3905" s="19" t="s">
        <v>44</v>
      </c>
      <c r="F3905" s="19" t="s">
        <v>61</v>
      </c>
      <c r="G3905" s="16" t="s">
        <v>12</v>
      </c>
      <c r="H3905" s="18"/>
      <c r="I3905" s="18"/>
      <c r="J3905" s="18"/>
      <c r="K3905" s="18"/>
      <c r="L3905" s="18"/>
      <c r="M3905" s="18"/>
      <c r="N3905" s="18"/>
      <c r="O3905" s="18"/>
      <c r="P3905" s="18"/>
      <c r="Q3905" s="18"/>
      <c r="R3905" s="18"/>
      <c r="S3905" s="18"/>
      <c r="T3905" s="18"/>
      <c r="U3905" s="18"/>
      <c r="V3905" s="18"/>
      <c r="W3905" s="18"/>
      <c r="X3905" s="18"/>
      <c r="Y3905" s="18"/>
      <c r="Z3905" s="18"/>
    </row>
    <row r="3906">
      <c r="A3906" s="14">
        <v>45163.0</v>
      </c>
      <c r="B3906" s="15" t="s">
        <v>10684</v>
      </c>
      <c r="C3906" s="19" t="s">
        <v>10685</v>
      </c>
      <c r="D3906" s="19" t="s">
        <v>258</v>
      </c>
      <c r="E3906" s="19" t="s">
        <v>44</v>
      </c>
      <c r="F3906" s="19" t="s">
        <v>61</v>
      </c>
      <c r="G3906" s="16" t="s">
        <v>12</v>
      </c>
      <c r="H3906" s="18"/>
      <c r="I3906" s="18"/>
      <c r="J3906" s="18"/>
      <c r="K3906" s="18"/>
      <c r="L3906" s="18"/>
      <c r="M3906" s="18"/>
      <c r="N3906" s="18"/>
      <c r="O3906" s="18"/>
      <c r="P3906" s="18"/>
      <c r="Q3906" s="18"/>
      <c r="R3906" s="18"/>
      <c r="S3906" s="18"/>
      <c r="T3906" s="18"/>
      <c r="U3906" s="18"/>
      <c r="V3906" s="18"/>
      <c r="W3906" s="18"/>
      <c r="X3906" s="18"/>
      <c r="Y3906" s="18"/>
      <c r="Z3906" s="18"/>
    </row>
    <row r="3907">
      <c r="A3907" s="14">
        <v>45163.0</v>
      </c>
      <c r="B3907" s="15" t="s">
        <v>10684</v>
      </c>
      <c r="C3907" s="19" t="s">
        <v>10685</v>
      </c>
      <c r="D3907" s="19" t="s">
        <v>4095</v>
      </c>
      <c r="E3907" s="18"/>
      <c r="F3907" s="19" t="s">
        <v>34</v>
      </c>
      <c r="G3907" s="16" t="s">
        <v>84</v>
      </c>
      <c r="H3907" s="19" t="s">
        <v>44</v>
      </c>
      <c r="I3907" s="18"/>
      <c r="J3907" s="18"/>
      <c r="K3907" s="18"/>
      <c r="L3907" s="18"/>
      <c r="M3907" s="18"/>
      <c r="N3907" s="18"/>
      <c r="O3907" s="18"/>
      <c r="P3907" s="18"/>
      <c r="Q3907" s="18"/>
      <c r="R3907" s="18"/>
      <c r="S3907" s="18"/>
      <c r="T3907" s="18"/>
      <c r="U3907" s="18"/>
      <c r="V3907" s="18"/>
      <c r="W3907" s="18"/>
      <c r="X3907" s="18"/>
      <c r="Y3907" s="18"/>
      <c r="Z3907" s="18"/>
    </row>
    <row r="3908">
      <c r="A3908" s="14">
        <v>45163.0</v>
      </c>
      <c r="B3908" s="15" t="s">
        <v>10686</v>
      </c>
      <c r="C3908" s="19" t="s">
        <v>10687</v>
      </c>
      <c r="D3908" s="19" t="s">
        <v>4251</v>
      </c>
      <c r="E3908" s="19" t="s">
        <v>47</v>
      </c>
      <c r="F3908" s="19" t="s">
        <v>524</v>
      </c>
      <c r="G3908" s="16" t="s">
        <v>12</v>
      </c>
      <c r="H3908" s="18"/>
      <c r="I3908" s="18"/>
      <c r="J3908" s="18"/>
      <c r="K3908" s="18"/>
      <c r="L3908" s="18"/>
      <c r="M3908" s="18"/>
      <c r="N3908" s="18"/>
      <c r="O3908" s="18"/>
      <c r="P3908" s="18"/>
      <c r="Q3908" s="18"/>
      <c r="R3908" s="18"/>
      <c r="S3908" s="18"/>
      <c r="T3908" s="18"/>
      <c r="U3908" s="18"/>
      <c r="V3908" s="18"/>
      <c r="W3908" s="18"/>
      <c r="X3908" s="18"/>
      <c r="Y3908" s="18"/>
      <c r="Z3908" s="18"/>
    </row>
    <row r="3909">
      <c r="A3909" s="14">
        <v>45163.0</v>
      </c>
      <c r="B3909" s="15" t="s">
        <v>10688</v>
      </c>
      <c r="C3909" s="19" t="s">
        <v>10689</v>
      </c>
      <c r="D3909" s="19" t="s">
        <v>10690</v>
      </c>
      <c r="E3909" s="19" t="s">
        <v>46</v>
      </c>
      <c r="F3909" s="19" t="s">
        <v>10691</v>
      </c>
      <c r="G3909" s="16" t="s">
        <v>12</v>
      </c>
      <c r="H3909" s="18"/>
      <c r="I3909" s="18"/>
      <c r="J3909" s="18"/>
      <c r="K3909" s="18"/>
      <c r="L3909" s="18"/>
      <c r="M3909" s="18"/>
      <c r="N3909" s="18"/>
      <c r="O3909" s="18"/>
      <c r="P3909" s="18"/>
      <c r="Q3909" s="18"/>
      <c r="R3909" s="18"/>
      <c r="S3909" s="18"/>
      <c r="T3909" s="18"/>
      <c r="U3909" s="18"/>
      <c r="V3909" s="18"/>
      <c r="W3909" s="18"/>
      <c r="X3909" s="18"/>
      <c r="Y3909" s="18"/>
      <c r="Z3909" s="18"/>
    </row>
    <row r="3910">
      <c r="A3910" s="14">
        <v>45163.0</v>
      </c>
      <c r="B3910" s="15" t="s">
        <v>10692</v>
      </c>
      <c r="C3910" s="19" t="s">
        <v>10693</v>
      </c>
      <c r="D3910" s="19" t="s">
        <v>4095</v>
      </c>
      <c r="E3910" s="19" t="s">
        <v>44</v>
      </c>
      <c r="F3910" s="19" t="s">
        <v>851</v>
      </c>
      <c r="G3910" s="16" t="s">
        <v>84</v>
      </c>
      <c r="H3910" s="18"/>
      <c r="I3910" s="18"/>
      <c r="J3910" s="18"/>
      <c r="K3910" s="18"/>
      <c r="L3910" s="18"/>
      <c r="M3910" s="18"/>
      <c r="N3910" s="18"/>
      <c r="O3910" s="18"/>
      <c r="P3910" s="18"/>
      <c r="Q3910" s="18"/>
      <c r="R3910" s="18"/>
      <c r="S3910" s="18"/>
      <c r="T3910" s="18"/>
      <c r="U3910" s="18"/>
      <c r="V3910" s="18"/>
      <c r="W3910" s="18"/>
      <c r="X3910" s="18"/>
      <c r="Y3910" s="18"/>
      <c r="Z3910" s="18"/>
    </row>
    <row r="3911">
      <c r="A3911" s="14">
        <v>45163.0</v>
      </c>
      <c r="B3911" s="15" t="s">
        <v>10692</v>
      </c>
      <c r="C3911" s="19" t="s">
        <v>10693</v>
      </c>
      <c r="D3911" s="19" t="s">
        <v>1806</v>
      </c>
      <c r="E3911" s="19" t="s">
        <v>44</v>
      </c>
      <c r="F3911" s="19" t="s">
        <v>851</v>
      </c>
      <c r="G3911" s="16" t="s">
        <v>84</v>
      </c>
      <c r="H3911" s="18"/>
      <c r="I3911" s="18"/>
      <c r="J3911" s="18"/>
      <c r="K3911" s="18"/>
      <c r="L3911" s="18"/>
      <c r="M3911" s="18"/>
      <c r="N3911" s="18"/>
      <c r="O3911" s="18"/>
      <c r="P3911" s="18"/>
      <c r="Q3911" s="18"/>
      <c r="R3911" s="18"/>
      <c r="S3911" s="18"/>
      <c r="T3911" s="18"/>
      <c r="U3911" s="18"/>
      <c r="V3911" s="18"/>
      <c r="W3911" s="18"/>
      <c r="X3911" s="18"/>
      <c r="Y3911" s="18"/>
      <c r="Z3911" s="18"/>
    </row>
    <row r="3912">
      <c r="A3912" s="14">
        <v>45163.0</v>
      </c>
      <c r="B3912" s="15" t="s">
        <v>10692</v>
      </c>
      <c r="C3912" s="19" t="s">
        <v>10693</v>
      </c>
      <c r="D3912" s="19" t="s">
        <v>87</v>
      </c>
      <c r="E3912" s="19" t="s">
        <v>44</v>
      </c>
      <c r="F3912" s="19" t="s">
        <v>851</v>
      </c>
      <c r="G3912" s="16" t="s">
        <v>84</v>
      </c>
      <c r="H3912" s="18"/>
      <c r="I3912" s="18"/>
      <c r="J3912" s="18"/>
      <c r="K3912" s="18"/>
      <c r="L3912" s="18"/>
      <c r="M3912" s="18"/>
      <c r="N3912" s="18"/>
      <c r="O3912" s="18"/>
      <c r="P3912" s="18"/>
      <c r="Q3912" s="18"/>
      <c r="R3912" s="18"/>
      <c r="S3912" s="18"/>
      <c r="T3912" s="18"/>
      <c r="U3912" s="18"/>
      <c r="V3912" s="18"/>
      <c r="W3912" s="18"/>
      <c r="X3912" s="18"/>
      <c r="Y3912" s="18"/>
      <c r="Z3912" s="18"/>
    </row>
    <row r="3913">
      <c r="A3913" s="14">
        <v>45163.0</v>
      </c>
      <c r="B3913" s="15" t="s">
        <v>10694</v>
      </c>
      <c r="C3913" s="19" t="s">
        <v>10695</v>
      </c>
      <c r="D3913" s="19" t="s">
        <v>4061</v>
      </c>
      <c r="E3913" s="18"/>
      <c r="F3913" s="19" t="s">
        <v>3104</v>
      </c>
      <c r="G3913" s="16" t="s">
        <v>12</v>
      </c>
      <c r="H3913" s="16" t="s">
        <v>141</v>
      </c>
      <c r="I3913" s="18"/>
      <c r="J3913" s="18"/>
      <c r="K3913" s="18"/>
      <c r="L3913" s="18"/>
      <c r="M3913" s="18"/>
      <c r="N3913" s="18"/>
      <c r="O3913" s="18"/>
      <c r="P3913" s="18"/>
      <c r="Q3913" s="18"/>
      <c r="R3913" s="18"/>
      <c r="S3913" s="18"/>
      <c r="T3913" s="18"/>
      <c r="U3913" s="18"/>
      <c r="V3913" s="18"/>
      <c r="W3913" s="18"/>
      <c r="X3913" s="18"/>
      <c r="Y3913" s="18"/>
      <c r="Z3913" s="18"/>
    </row>
    <row r="3914">
      <c r="A3914" s="14">
        <v>45163.0</v>
      </c>
      <c r="B3914" s="15" t="s">
        <v>10694</v>
      </c>
      <c r="C3914" s="19" t="s">
        <v>10695</v>
      </c>
      <c r="D3914" s="19" t="s">
        <v>4061</v>
      </c>
      <c r="E3914" s="19" t="s">
        <v>1900</v>
      </c>
      <c r="F3914" s="19" t="s">
        <v>10696</v>
      </c>
      <c r="G3914" s="16" t="s">
        <v>12</v>
      </c>
      <c r="H3914" s="18"/>
      <c r="I3914" s="18"/>
      <c r="J3914" s="18"/>
      <c r="K3914" s="18"/>
      <c r="L3914" s="18"/>
      <c r="M3914" s="18"/>
      <c r="N3914" s="18"/>
      <c r="O3914" s="18"/>
      <c r="P3914" s="18"/>
      <c r="Q3914" s="18"/>
      <c r="R3914" s="18"/>
      <c r="S3914" s="18"/>
      <c r="T3914" s="18"/>
      <c r="U3914" s="18"/>
      <c r="V3914" s="18"/>
      <c r="W3914" s="18"/>
      <c r="X3914" s="18"/>
      <c r="Y3914" s="18"/>
      <c r="Z3914" s="18"/>
    </row>
    <row r="3915">
      <c r="A3915" s="14">
        <v>45163.0</v>
      </c>
      <c r="B3915" s="15" t="s">
        <v>10697</v>
      </c>
      <c r="C3915" s="19" t="s">
        <v>10698</v>
      </c>
      <c r="D3915" s="19" t="s">
        <v>4184</v>
      </c>
      <c r="E3915" s="19" t="s">
        <v>47</v>
      </c>
      <c r="F3915" s="19" t="s">
        <v>4665</v>
      </c>
      <c r="G3915" s="16" t="s">
        <v>12</v>
      </c>
      <c r="H3915" s="18"/>
      <c r="I3915" s="18"/>
      <c r="J3915" s="18"/>
      <c r="K3915" s="18"/>
      <c r="L3915" s="18"/>
      <c r="M3915" s="18"/>
      <c r="N3915" s="18"/>
      <c r="O3915" s="18"/>
      <c r="P3915" s="18"/>
      <c r="Q3915" s="18"/>
      <c r="R3915" s="18"/>
      <c r="S3915" s="18"/>
      <c r="T3915" s="18"/>
      <c r="U3915" s="18"/>
      <c r="V3915" s="18"/>
      <c r="W3915" s="18"/>
      <c r="X3915" s="18"/>
      <c r="Y3915" s="18"/>
      <c r="Z3915" s="18"/>
    </row>
    <row r="3916">
      <c r="A3916" s="14">
        <v>45163.0</v>
      </c>
      <c r="B3916" s="15" t="s">
        <v>10699</v>
      </c>
      <c r="C3916" s="19" t="s">
        <v>10700</v>
      </c>
      <c r="D3916" s="19" t="s">
        <v>20</v>
      </c>
      <c r="E3916" s="19" t="s">
        <v>98</v>
      </c>
      <c r="F3916" s="19" t="s">
        <v>4362</v>
      </c>
      <c r="G3916" s="16" t="s">
        <v>12</v>
      </c>
      <c r="H3916" s="18"/>
      <c r="I3916" s="18"/>
      <c r="J3916" s="18"/>
      <c r="K3916" s="18"/>
      <c r="L3916" s="18"/>
      <c r="M3916" s="18"/>
      <c r="N3916" s="18"/>
      <c r="O3916" s="18"/>
      <c r="P3916" s="18"/>
      <c r="Q3916" s="18"/>
      <c r="R3916" s="18"/>
      <c r="S3916" s="18"/>
      <c r="T3916" s="18"/>
      <c r="U3916" s="18"/>
      <c r="V3916" s="18"/>
      <c r="W3916" s="18"/>
      <c r="X3916" s="18"/>
      <c r="Y3916" s="18"/>
      <c r="Z3916" s="18"/>
    </row>
    <row r="3917">
      <c r="A3917" s="14">
        <v>45163.0</v>
      </c>
      <c r="B3917" s="15" t="s">
        <v>10699</v>
      </c>
      <c r="C3917" s="19" t="s">
        <v>10700</v>
      </c>
      <c r="D3917" s="19" t="s">
        <v>20</v>
      </c>
      <c r="E3917" s="19" t="s">
        <v>47</v>
      </c>
      <c r="F3917" s="19" t="s">
        <v>4010</v>
      </c>
      <c r="G3917" s="16" t="s">
        <v>12</v>
      </c>
      <c r="H3917" s="18"/>
      <c r="I3917" s="18"/>
      <c r="J3917" s="18"/>
      <c r="K3917" s="18"/>
      <c r="L3917" s="18"/>
      <c r="M3917" s="18"/>
      <c r="N3917" s="18"/>
      <c r="O3917" s="18"/>
      <c r="P3917" s="18"/>
      <c r="Q3917" s="18"/>
      <c r="R3917" s="18"/>
      <c r="S3917" s="18"/>
      <c r="T3917" s="18"/>
      <c r="U3917" s="18"/>
      <c r="V3917" s="18"/>
      <c r="W3917" s="18"/>
      <c r="X3917" s="18"/>
      <c r="Y3917" s="18"/>
      <c r="Z3917" s="18"/>
    </row>
    <row r="3918">
      <c r="A3918" s="14">
        <v>45163.0</v>
      </c>
      <c r="B3918" s="15" t="s">
        <v>10701</v>
      </c>
      <c r="C3918" s="19" t="s">
        <v>10702</v>
      </c>
      <c r="D3918" s="19" t="s">
        <v>6448</v>
      </c>
      <c r="E3918" s="19" t="s">
        <v>8991</v>
      </c>
      <c r="F3918" s="19" t="s">
        <v>4538</v>
      </c>
      <c r="G3918" s="16" t="s">
        <v>12</v>
      </c>
      <c r="H3918" s="18"/>
      <c r="I3918" s="18"/>
      <c r="J3918" s="18"/>
      <c r="K3918" s="18"/>
      <c r="L3918" s="18"/>
      <c r="M3918" s="18"/>
      <c r="N3918" s="18"/>
      <c r="O3918" s="18"/>
      <c r="P3918" s="18"/>
      <c r="Q3918" s="18"/>
      <c r="R3918" s="18"/>
      <c r="S3918" s="18"/>
      <c r="T3918" s="18"/>
      <c r="U3918" s="18"/>
      <c r="V3918" s="18"/>
      <c r="W3918" s="18"/>
      <c r="X3918" s="18"/>
      <c r="Y3918" s="18"/>
      <c r="Z3918" s="18"/>
    </row>
    <row r="3919">
      <c r="A3919" s="14">
        <v>45163.0</v>
      </c>
      <c r="B3919" s="15" t="s">
        <v>10701</v>
      </c>
      <c r="C3919" s="19" t="s">
        <v>10702</v>
      </c>
      <c r="D3919" s="19" t="s">
        <v>6448</v>
      </c>
      <c r="E3919" s="19" t="s">
        <v>46</v>
      </c>
      <c r="F3919" s="19" t="s">
        <v>63</v>
      </c>
      <c r="G3919" s="16" t="s">
        <v>12</v>
      </c>
      <c r="H3919" s="18"/>
      <c r="I3919" s="18"/>
      <c r="J3919" s="18"/>
      <c r="K3919" s="18"/>
      <c r="L3919" s="18"/>
      <c r="M3919" s="18"/>
      <c r="N3919" s="18"/>
      <c r="O3919" s="18"/>
      <c r="P3919" s="18"/>
      <c r="Q3919" s="18"/>
      <c r="R3919" s="18"/>
      <c r="S3919" s="18"/>
      <c r="T3919" s="18"/>
      <c r="U3919" s="18"/>
      <c r="V3919" s="18"/>
      <c r="W3919" s="18"/>
      <c r="X3919" s="18"/>
      <c r="Y3919" s="18"/>
      <c r="Z3919" s="18"/>
    </row>
    <row r="3920">
      <c r="A3920" s="14">
        <v>45163.0</v>
      </c>
      <c r="B3920" s="15" t="s">
        <v>10703</v>
      </c>
      <c r="C3920" s="19" t="s">
        <v>10704</v>
      </c>
      <c r="D3920" s="19" t="s">
        <v>4184</v>
      </c>
      <c r="E3920" s="19" t="s">
        <v>10571</v>
      </c>
      <c r="F3920" s="19" t="s">
        <v>10705</v>
      </c>
      <c r="G3920" s="16" t="s">
        <v>12</v>
      </c>
      <c r="H3920" s="18"/>
      <c r="I3920" s="18"/>
      <c r="J3920" s="18"/>
      <c r="K3920" s="18"/>
      <c r="L3920" s="18"/>
      <c r="M3920" s="18"/>
      <c r="N3920" s="18"/>
      <c r="O3920" s="18"/>
      <c r="P3920" s="18"/>
      <c r="Q3920" s="18"/>
      <c r="R3920" s="18"/>
      <c r="S3920" s="18"/>
      <c r="T3920" s="18"/>
      <c r="U3920" s="18"/>
      <c r="V3920" s="18"/>
      <c r="W3920" s="18"/>
      <c r="X3920" s="18"/>
      <c r="Y3920" s="18"/>
      <c r="Z3920" s="18"/>
    </row>
    <row r="3921">
      <c r="A3921" s="14">
        <v>45163.0</v>
      </c>
      <c r="B3921" s="15" t="s">
        <v>10703</v>
      </c>
      <c r="C3921" s="19" t="s">
        <v>10704</v>
      </c>
      <c r="D3921" s="19" t="s">
        <v>4184</v>
      </c>
      <c r="E3921" s="19" t="s">
        <v>338</v>
      </c>
      <c r="F3921" s="19" t="s">
        <v>1781</v>
      </c>
      <c r="G3921" s="16" t="s">
        <v>12</v>
      </c>
      <c r="H3921" s="18"/>
      <c r="I3921" s="18"/>
      <c r="J3921" s="18"/>
      <c r="K3921" s="18"/>
      <c r="L3921" s="18"/>
      <c r="M3921" s="18"/>
      <c r="N3921" s="18"/>
      <c r="O3921" s="18"/>
      <c r="P3921" s="18"/>
      <c r="Q3921" s="18"/>
      <c r="R3921" s="18"/>
      <c r="S3921" s="18"/>
      <c r="T3921" s="18"/>
      <c r="U3921" s="18"/>
      <c r="V3921" s="18"/>
      <c r="W3921" s="18"/>
      <c r="X3921" s="18"/>
      <c r="Y3921" s="18"/>
      <c r="Z3921" s="18"/>
    </row>
    <row r="3922">
      <c r="A3922" s="14">
        <v>45163.0</v>
      </c>
      <c r="B3922" s="15" t="s">
        <v>10706</v>
      </c>
      <c r="C3922" s="19" t="s">
        <v>10707</v>
      </c>
      <c r="D3922" s="19" t="s">
        <v>5716</v>
      </c>
      <c r="E3922" s="19" t="s">
        <v>10708</v>
      </c>
      <c r="F3922" s="19" t="s">
        <v>70</v>
      </c>
      <c r="G3922" s="16" t="s">
        <v>12</v>
      </c>
      <c r="H3922" s="18"/>
      <c r="I3922" s="18"/>
      <c r="J3922" s="18"/>
      <c r="K3922" s="18"/>
      <c r="L3922" s="18"/>
      <c r="M3922" s="18"/>
      <c r="N3922" s="18"/>
      <c r="O3922" s="18"/>
      <c r="P3922" s="18"/>
      <c r="Q3922" s="18"/>
      <c r="R3922" s="18"/>
      <c r="S3922" s="18"/>
      <c r="T3922" s="18"/>
      <c r="U3922" s="18"/>
      <c r="V3922" s="18"/>
      <c r="W3922" s="18"/>
      <c r="X3922" s="18"/>
      <c r="Y3922" s="18"/>
      <c r="Z3922" s="18"/>
    </row>
    <row r="3923">
      <c r="A3923" s="14">
        <v>45163.0</v>
      </c>
      <c r="B3923" s="15" t="s">
        <v>10706</v>
      </c>
      <c r="C3923" s="19" t="s">
        <v>10707</v>
      </c>
      <c r="D3923" s="19" t="s">
        <v>5716</v>
      </c>
      <c r="E3923" s="19" t="s">
        <v>7963</v>
      </c>
      <c r="F3923" s="19" t="s">
        <v>67</v>
      </c>
      <c r="G3923" s="16" t="s">
        <v>12</v>
      </c>
      <c r="H3923" s="18"/>
      <c r="I3923" s="18"/>
      <c r="J3923" s="18"/>
      <c r="K3923" s="18"/>
      <c r="L3923" s="18"/>
      <c r="M3923" s="18"/>
      <c r="N3923" s="18"/>
      <c r="O3923" s="18"/>
      <c r="P3923" s="18"/>
      <c r="Q3923" s="18"/>
      <c r="R3923" s="18"/>
      <c r="S3923" s="18"/>
      <c r="T3923" s="18"/>
      <c r="U3923" s="18"/>
      <c r="V3923" s="18"/>
      <c r="W3923" s="18"/>
      <c r="X3923" s="18"/>
      <c r="Y3923" s="18"/>
      <c r="Z3923" s="18"/>
    </row>
    <row r="3924">
      <c r="A3924" s="14">
        <v>45163.0</v>
      </c>
      <c r="B3924" s="15" t="s">
        <v>10709</v>
      </c>
      <c r="C3924" s="19" t="s">
        <v>10710</v>
      </c>
      <c r="D3924" s="19" t="s">
        <v>4043</v>
      </c>
      <c r="E3924" s="18"/>
      <c r="F3924" s="19" t="s">
        <v>68</v>
      </c>
      <c r="G3924" s="16" t="s">
        <v>12</v>
      </c>
      <c r="H3924" s="16" t="s">
        <v>141</v>
      </c>
      <c r="I3924" s="18"/>
      <c r="J3924" s="18"/>
      <c r="K3924" s="18"/>
      <c r="L3924" s="18"/>
      <c r="M3924" s="18"/>
      <c r="N3924" s="18"/>
      <c r="O3924" s="18"/>
      <c r="P3924" s="18"/>
      <c r="Q3924" s="18"/>
      <c r="R3924" s="18"/>
      <c r="S3924" s="18"/>
      <c r="T3924" s="18"/>
      <c r="U3924" s="18"/>
      <c r="V3924" s="18"/>
      <c r="W3924" s="18"/>
      <c r="X3924" s="18"/>
      <c r="Y3924" s="18"/>
      <c r="Z3924" s="18"/>
    </row>
    <row r="3925">
      <c r="A3925" s="14">
        <v>45163.0</v>
      </c>
      <c r="B3925" s="15" t="s">
        <v>10709</v>
      </c>
      <c r="C3925" s="19" t="s">
        <v>10710</v>
      </c>
      <c r="D3925" s="19" t="s">
        <v>4043</v>
      </c>
      <c r="E3925" s="19" t="s">
        <v>9480</v>
      </c>
      <c r="F3925" s="19" t="s">
        <v>6864</v>
      </c>
      <c r="G3925" s="16" t="s">
        <v>12</v>
      </c>
      <c r="H3925" s="18"/>
      <c r="I3925" s="18"/>
      <c r="J3925" s="18"/>
      <c r="K3925" s="18"/>
      <c r="L3925" s="18"/>
      <c r="M3925" s="18"/>
      <c r="N3925" s="18"/>
      <c r="O3925" s="18"/>
      <c r="P3925" s="18"/>
      <c r="Q3925" s="18"/>
      <c r="R3925" s="18"/>
      <c r="S3925" s="18"/>
      <c r="T3925" s="18"/>
      <c r="U3925" s="18"/>
      <c r="V3925" s="18"/>
      <c r="W3925" s="18"/>
      <c r="X3925" s="18"/>
      <c r="Y3925" s="18"/>
      <c r="Z3925" s="18"/>
    </row>
    <row r="3926">
      <c r="A3926" s="14">
        <v>45163.0</v>
      </c>
      <c r="B3926" s="15" t="s">
        <v>10711</v>
      </c>
      <c r="C3926" s="19" t="s">
        <v>10712</v>
      </c>
      <c r="D3926" s="19" t="s">
        <v>6968</v>
      </c>
      <c r="E3926" s="19" t="s">
        <v>85</v>
      </c>
      <c r="F3926" s="19" t="s">
        <v>1097</v>
      </c>
      <c r="G3926" s="16" t="s">
        <v>12</v>
      </c>
      <c r="H3926" s="18"/>
      <c r="I3926" s="18"/>
      <c r="J3926" s="18"/>
      <c r="K3926" s="18"/>
      <c r="L3926" s="18"/>
      <c r="M3926" s="18"/>
      <c r="N3926" s="18"/>
      <c r="O3926" s="18"/>
      <c r="P3926" s="18"/>
      <c r="Q3926" s="18"/>
      <c r="R3926" s="18"/>
      <c r="S3926" s="18"/>
      <c r="T3926" s="18"/>
      <c r="U3926" s="18"/>
      <c r="V3926" s="18"/>
      <c r="W3926" s="18"/>
      <c r="X3926" s="18"/>
      <c r="Y3926" s="18"/>
      <c r="Z3926" s="18"/>
    </row>
    <row r="3927">
      <c r="A3927" s="14">
        <v>45164.0</v>
      </c>
      <c r="B3927" s="15" t="s">
        <v>10713</v>
      </c>
      <c r="C3927" s="19" t="s">
        <v>10714</v>
      </c>
      <c r="D3927" s="19" t="s">
        <v>4080</v>
      </c>
      <c r="E3927" s="19" t="s">
        <v>47</v>
      </c>
      <c r="F3927" s="19" t="s">
        <v>67</v>
      </c>
      <c r="G3927" s="16" t="s">
        <v>12</v>
      </c>
      <c r="H3927" s="18"/>
      <c r="I3927" s="18"/>
      <c r="J3927" s="18"/>
      <c r="K3927" s="18"/>
      <c r="L3927" s="18"/>
      <c r="M3927" s="18"/>
      <c r="N3927" s="18"/>
      <c r="O3927" s="18"/>
      <c r="P3927" s="18"/>
      <c r="Q3927" s="18"/>
      <c r="R3927" s="18"/>
      <c r="S3927" s="18"/>
      <c r="T3927" s="18"/>
      <c r="U3927" s="18"/>
      <c r="V3927" s="18"/>
      <c r="W3927" s="18"/>
      <c r="X3927" s="18"/>
      <c r="Y3927" s="18"/>
      <c r="Z3927" s="18"/>
    </row>
    <row r="3928">
      <c r="A3928" s="14">
        <v>45164.0</v>
      </c>
      <c r="B3928" s="15" t="s">
        <v>10715</v>
      </c>
      <c r="C3928" s="19" t="s">
        <v>10716</v>
      </c>
      <c r="D3928" s="16" t="s">
        <v>4563</v>
      </c>
      <c r="E3928" s="19" t="s">
        <v>47</v>
      </c>
      <c r="F3928" s="19" t="s">
        <v>67</v>
      </c>
      <c r="G3928" s="16" t="s">
        <v>12</v>
      </c>
      <c r="H3928" s="18"/>
      <c r="I3928" s="18"/>
      <c r="J3928" s="18"/>
      <c r="K3928" s="18"/>
      <c r="L3928" s="18"/>
      <c r="M3928" s="18"/>
      <c r="N3928" s="18"/>
      <c r="O3928" s="18"/>
      <c r="P3928" s="18"/>
      <c r="Q3928" s="18"/>
      <c r="R3928" s="18"/>
      <c r="S3928" s="18"/>
      <c r="T3928" s="18"/>
      <c r="U3928" s="18"/>
      <c r="V3928" s="18"/>
      <c r="W3928" s="18"/>
      <c r="X3928" s="18"/>
      <c r="Y3928" s="18"/>
      <c r="Z3928" s="18"/>
    </row>
    <row r="3929">
      <c r="A3929" s="14">
        <v>45166.0</v>
      </c>
      <c r="B3929" s="15" t="s">
        <v>10717</v>
      </c>
      <c r="C3929" s="19" t="s">
        <v>10718</v>
      </c>
      <c r="D3929" s="19" t="s">
        <v>10268</v>
      </c>
      <c r="E3929" s="19" t="s">
        <v>44</v>
      </c>
      <c r="F3929" s="19" t="s">
        <v>61</v>
      </c>
      <c r="G3929" s="16" t="s">
        <v>12</v>
      </c>
      <c r="H3929" s="18"/>
      <c r="I3929" s="18"/>
      <c r="J3929" s="18"/>
      <c r="K3929" s="18"/>
      <c r="L3929" s="18"/>
      <c r="M3929" s="18"/>
      <c r="N3929" s="18"/>
      <c r="O3929" s="18"/>
      <c r="P3929" s="18"/>
      <c r="Q3929" s="18"/>
      <c r="R3929" s="18"/>
      <c r="S3929" s="18"/>
      <c r="T3929" s="18"/>
      <c r="U3929" s="18"/>
      <c r="V3929" s="18"/>
      <c r="W3929" s="18"/>
      <c r="X3929" s="18"/>
      <c r="Y3929" s="18"/>
      <c r="Z3929" s="18"/>
    </row>
    <row r="3930">
      <c r="A3930" s="14">
        <v>45166.0</v>
      </c>
      <c r="B3930" s="15" t="s">
        <v>10717</v>
      </c>
      <c r="C3930" s="19" t="s">
        <v>10718</v>
      </c>
      <c r="D3930" s="19" t="s">
        <v>1587</v>
      </c>
      <c r="E3930" s="19" t="s">
        <v>44</v>
      </c>
      <c r="F3930" s="19" t="s">
        <v>61</v>
      </c>
      <c r="G3930" s="16" t="s">
        <v>12</v>
      </c>
      <c r="H3930" s="18"/>
      <c r="I3930" s="18"/>
      <c r="J3930" s="18"/>
      <c r="K3930" s="18"/>
      <c r="L3930" s="18"/>
      <c r="M3930" s="18"/>
      <c r="N3930" s="18"/>
      <c r="O3930" s="18"/>
      <c r="P3930" s="18"/>
      <c r="Q3930" s="18"/>
      <c r="R3930" s="18"/>
      <c r="S3930" s="18"/>
      <c r="T3930" s="18"/>
      <c r="U3930" s="18"/>
      <c r="V3930" s="18"/>
      <c r="W3930" s="18"/>
      <c r="X3930" s="18"/>
      <c r="Y3930" s="18"/>
      <c r="Z3930" s="18"/>
    </row>
    <row r="3931">
      <c r="A3931" s="14">
        <v>45166.0</v>
      </c>
      <c r="B3931" s="15" t="s">
        <v>10717</v>
      </c>
      <c r="C3931" s="19" t="s">
        <v>10718</v>
      </c>
      <c r="D3931" s="19" t="s">
        <v>257</v>
      </c>
      <c r="E3931" s="29"/>
      <c r="F3931" s="19" t="s">
        <v>34</v>
      </c>
      <c r="G3931" s="16" t="s">
        <v>84</v>
      </c>
      <c r="H3931" s="19" t="s">
        <v>44</v>
      </c>
      <c r="I3931" s="18"/>
      <c r="J3931" s="18"/>
      <c r="K3931" s="18"/>
      <c r="L3931" s="18"/>
      <c r="M3931" s="18"/>
      <c r="N3931" s="18"/>
      <c r="O3931" s="18"/>
      <c r="P3931" s="18"/>
      <c r="Q3931" s="18"/>
      <c r="R3931" s="18"/>
      <c r="S3931" s="18"/>
      <c r="T3931" s="18"/>
      <c r="U3931" s="18"/>
      <c r="V3931" s="18"/>
      <c r="W3931" s="18"/>
      <c r="X3931" s="18"/>
      <c r="Y3931" s="18"/>
      <c r="Z3931" s="18"/>
    </row>
    <row r="3932">
      <c r="A3932" s="14">
        <v>45166.0</v>
      </c>
      <c r="B3932" s="15" t="s">
        <v>10719</v>
      </c>
      <c r="C3932" s="19" t="s">
        <v>10720</v>
      </c>
      <c r="D3932" s="19" t="s">
        <v>10268</v>
      </c>
      <c r="E3932" s="19" t="s">
        <v>44</v>
      </c>
      <c r="F3932" s="19" t="s">
        <v>61</v>
      </c>
      <c r="G3932" s="16" t="s">
        <v>12</v>
      </c>
      <c r="H3932" s="18"/>
      <c r="I3932" s="18"/>
      <c r="J3932" s="18"/>
      <c r="K3932" s="18"/>
      <c r="L3932" s="18"/>
      <c r="M3932" s="18"/>
      <c r="N3932" s="18"/>
      <c r="O3932" s="18"/>
      <c r="P3932" s="18"/>
      <c r="Q3932" s="18"/>
      <c r="R3932" s="18"/>
      <c r="S3932" s="18"/>
      <c r="T3932" s="18"/>
      <c r="U3932" s="18"/>
      <c r="V3932" s="18"/>
      <c r="W3932" s="18"/>
      <c r="X3932" s="18"/>
      <c r="Y3932" s="18"/>
      <c r="Z3932" s="18"/>
    </row>
    <row r="3933">
      <c r="A3933" s="14">
        <v>45166.0</v>
      </c>
      <c r="B3933" s="15" t="s">
        <v>10719</v>
      </c>
      <c r="C3933" s="19" t="s">
        <v>10720</v>
      </c>
      <c r="D3933" s="19" t="s">
        <v>854</v>
      </c>
      <c r="E3933" s="19" t="s">
        <v>44</v>
      </c>
      <c r="F3933" s="19" t="s">
        <v>61</v>
      </c>
      <c r="G3933" s="16" t="s">
        <v>12</v>
      </c>
      <c r="H3933" s="18"/>
      <c r="I3933" s="18"/>
      <c r="J3933" s="18"/>
      <c r="K3933" s="18"/>
      <c r="L3933" s="18"/>
      <c r="M3933" s="18"/>
      <c r="N3933" s="18"/>
      <c r="O3933" s="18"/>
      <c r="P3933" s="18"/>
      <c r="Q3933" s="18"/>
      <c r="R3933" s="18"/>
      <c r="S3933" s="18"/>
      <c r="T3933" s="18"/>
      <c r="U3933" s="18"/>
      <c r="V3933" s="18"/>
      <c r="W3933" s="18"/>
      <c r="X3933" s="18"/>
      <c r="Y3933" s="18"/>
      <c r="Z3933" s="18"/>
    </row>
    <row r="3934">
      <c r="A3934" s="14">
        <v>45166.0</v>
      </c>
      <c r="B3934" s="15" t="s">
        <v>10719</v>
      </c>
      <c r="C3934" s="19" t="s">
        <v>10720</v>
      </c>
      <c r="D3934" s="19" t="s">
        <v>1587</v>
      </c>
      <c r="E3934" s="19" t="s">
        <v>44</v>
      </c>
      <c r="F3934" s="19" t="s">
        <v>61</v>
      </c>
      <c r="G3934" s="16" t="s">
        <v>12</v>
      </c>
      <c r="H3934" s="18"/>
      <c r="I3934" s="18"/>
      <c r="J3934" s="18"/>
      <c r="K3934" s="18"/>
      <c r="L3934" s="18"/>
      <c r="M3934" s="18"/>
      <c r="N3934" s="18"/>
      <c r="O3934" s="18"/>
      <c r="P3934" s="18"/>
      <c r="Q3934" s="18"/>
      <c r="R3934" s="18"/>
      <c r="S3934" s="18"/>
      <c r="T3934" s="18"/>
      <c r="U3934" s="18"/>
      <c r="V3934" s="18"/>
      <c r="W3934" s="18"/>
      <c r="X3934" s="18"/>
      <c r="Y3934" s="18"/>
      <c r="Z3934" s="18"/>
    </row>
    <row r="3935">
      <c r="A3935" s="14">
        <v>45166.0</v>
      </c>
      <c r="B3935" s="15" t="s">
        <v>10721</v>
      </c>
      <c r="C3935" s="19" t="s">
        <v>10722</v>
      </c>
      <c r="D3935" s="19" t="s">
        <v>7132</v>
      </c>
      <c r="E3935" s="18"/>
      <c r="F3935" s="19" t="s">
        <v>68</v>
      </c>
      <c r="G3935" s="16" t="s">
        <v>12</v>
      </c>
      <c r="H3935" s="16" t="s">
        <v>141</v>
      </c>
      <c r="I3935" s="18"/>
      <c r="J3935" s="18"/>
      <c r="K3935" s="18"/>
      <c r="L3935" s="18"/>
      <c r="M3935" s="18"/>
      <c r="N3935" s="18"/>
      <c r="O3935" s="18"/>
      <c r="P3935" s="18"/>
      <c r="Q3935" s="18"/>
      <c r="R3935" s="18"/>
      <c r="S3935" s="18"/>
      <c r="T3935" s="18"/>
      <c r="U3935" s="18"/>
      <c r="V3935" s="18"/>
      <c r="W3935" s="18"/>
      <c r="X3935" s="18"/>
      <c r="Y3935" s="18"/>
      <c r="Z3935" s="18"/>
    </row>
    <row r="3936">
      <c r="A3936" s="14">
        <v>45166.0</v>
      </c>
      <c r="B3936" s="15" t="s">
        <v>10723</v>
      </c>
      <c r="C3936" s="19" t="s">
        <v>10724</v>
      </c>
      <c r="D3936" s="19" t="s">
        <v>4100</v>
      </c>
      <c r="E3936" s="19" t="s">
        <v>9700</v>
      </c>
      <c r="F3936" s="19" t="s">
        <v>3995</v>
      </c>
      <c r="G3936" s="16" t="s">
        <v>12</v>
      </c>
      <c r="H3936" s="18"/>
      <c r="I3936" s="18"/>
      <c r="J3936" s="18"/>
      <c r="K3936" s="18"/>
      <c r="L3936" s="18"/>
      <c r="M3936" s="18"/>
      <c r="N3936" s="18"/>
      <c r="O3936" s="18"/>
      <c r="P3936" s="18"/>
      <c r="Q3936" s="18"/>
      <c r="R3936" s="18"/>
      <c r="S3936" s="18"/>
      <c r="T3936" s="18"/>
      <c r="U3936" s="18"/>
      <c r="V3936" s="18"/>
      <c r="W3936" s="18"/>
      <c r="X3936" s="18"/>
      <c r="Y3936" s="18"/>
      <c r="Z3936" s="18"/>
    </row>
    <row r="3937">
      <c r="A3937" s="14">
        <v>45166.0</v>
      </c>
      <c r="B3937" s="15" t="s">
        <v>10723</v>
      </c>
      <c r="C3937" s="19" t="s">
        <v>10724</v>
      </c>
      <c r="D3937" s="19" t="s">
        <v>4141</v>
      </c>
      <c r="E3937" s="19" t="s">
        <v>9700</v>
      </c>
      <c r="F3937" s="19" t="s">
        <v>3995</v>
      </c>
      <c r="G3937" s="16" t="s">
        <v>12</v>
      </c>
      <c r="H3937" s="18"/>
      <c r="I3937" s="18"/>
      <c r="J3937" s="18"/>
      <c r="K3937" s="18"/>
      <c r="L3937" s="18"/>
      <c r="M3937" s="18"/>
      <c r="N3937" s="18"/>
      <c r="O3937" s="18"/>
      <c r="P3937" s="18"/>
      <c r="Q3937" s="18"/>
      <c r="R3937" s="18"/>
      <c r="S3937" s="18"/>
      <c r="T3937" s="18"/>
      <c r="U3937" s="18"/>
      <c r="V3937" s="18"/>
      <c r="W3937" s="18"/>
      <c r="X3937" s="18"/>
      <c r="Y3937" s="18"/>
      <c r="Z3937" s="18"/>
    </row>
    <row r="3938">
      <c r="A3938" s="14">
        <v>45166.0</v>
      </c>
      <c r="B3938" s="15" t="s">
        <v>10723</v>
      </c>
      <c r="C3938" s="19" t="s">
        <v>10724</v>
      </c>
      <c r="D3938" s="19" t="s">
        <v>854</v>
      </c>
      <c r="E3938" s="19" t="s">
        <v>9700</v>
      </c>
      <c r="F3938" s="19" t="s">
        <v>3995</v>
      </c>
      <c r="G3938" s="16" t="s">
        <v>12</v>
      </c>
      <c r="H3938" s="18"/>
      <c r="I3938" s="18"/>
      <c r="J3938" s="18"/>
      <c r="K3938" s="18"/>
      <c r="L3938" s="18"/>
      <c r="M3938" s="18"/>
      <c r="N3938" s="18"/>
      <c r="O3938" s="18"/>
      <c r="P3938" s="18"/>
      <c r="Q3938" s="18"/>
      <c r="R3938" s="18"/>
      <c r="S3938" s="18"/>
      <c r="T3938" s="18"/>
      <c r="U3938" s="18"/>
      <c r="V3938" s="18"/>
      <c r="W3938" s="18"/>
      <c r="X3938" s="18"/>
      <c r="Y3938" s="18"/>
      <c r="Z3938" s="18"/>
    </row>
    <row r="3939">
      <c r="A3939" s="14">
        <v>45166.0</v>
      </c>
      <c r="B3939" s="15" t="s">
        <v>10723</v>
      </c>
      <c r="C3939" s="19" t="s">
        <v>10724</v>
      </c>
      <c r="D3939" s="19" t="s">
        <v>5340</v>
      </c>
      <c r="E3939" s="19" t="s">
        <v>9700</v>
      </c>
      <c r="F3939" s="19" t="s">
        <v>3995</v>
      </c>
      <c r="G3939" s="16" t="s">
        <v>12</v>
      </c>
      <c r="H3939" s="18"/>
      <c r="I3939" s="18"/>
      <c r="J3939" s="18"/>
      <c r="K3939" s="18"/>
      <c r="L3939" s="18"/>
      <c r="M3939" s="18"/>
      <c r="N3939" s="18"/>
      <c r="O3939" s="18"/>
      <c r="P3939" s="18"/>
      <c r="Q3939" s="18"/>
      <c r="R3939" s="18"/>
      <c r="S3939" s="18"/>
      <c r="T3939" s="18"/>
      <c r="U3939" s="18"/>
      <c r="V3939" s="18"/>
      <c r="W3939" s="18"/>
      <c r="X3939" s="18"/>
      <c r="Y3939" s="18"/>
      <c r="Z3939" s="18"/>
    </row>
    <row r="3940">
      <c r="A3940" s="14">
        <v>45166.0</v>
      </c>
      <c r="B3940" s="15" t="s">
        <v>10725</v>
      </c>
      <c r="C3940" s="19" t="s">
        <v>10726</v>
      </c>
      <c r="D3940" s="19" t="s">
        <v>4648</v>
      </c>
      <c r="E3940" s="19" t="s">
        <v>10727</v>
      </c>
      <c r="F3940" s="19" t="s">
        <v>1350</v>
      </c>
      <c r="G3940" s="16" t="s">
        <v>12</v>
      </c>
      <c r="H3940" s="18"/>
      <c r="I3940" s="18"/>
      <c r="J3940" s="18"/>
      <c r="K3940" s="18"/>
      <c r="L3940" s="18"/>
      <c r="M3940" s="18"/>
      <c r="N3940" s="18"/>
      <c r="O3940" s="18"/>
      <c r="P3940" s="18"/>
      <c r="Q3940" s="18"/>
      <c r="R3940" s="18"/>
      <c r="S3940" s="18"/>
      <c r="T3940" s="18"/>
      <c r="U3940" s="18"/>
      <c r="V3940" s="18"/>
      <c r="W3940" s="18"/>
      <c r="X3940" s="18"/>
      <c r="Y3940" s="18"/>
      <c r="Z3940" s="18"/>
    </row>
    <row r="3941">
      <c r="A3941" s="14">
        <v>45167.0</v>
      </c>
      <c r="B3941" s="15" t="s">
        <v>10728</v>
      </c>
      <c r="C3941" s="19" t="s">
        <v>10729</v>
      </c>
      <c r="D3941" s="19" t="s">
        <v>854</v>
      </c>
      <c r="E3941" s="19" t="s">
        <v>44</v>
      </c>
      <c r="F3941" s="19" t="s">
        <v>61</v>
      </c>
      <c r="G3941" s="16" t="s">
        <v>12</v>
      </c>
      <c r="H3941" s="18"/>
      <c r="I3941" s="18"/>
      <c r="J3941" s="18"/>
      <c r="K3941" s="18"/>
      <c r="L3941" s="18"/>
      <c r="M3941" s="18"/>
      <c r="N3941" s="18"/>
      <c r="O3941" s="18"/>
      <c r="P3941" s="18"/>
      <c r="Q3941" s="18"/>
      <c r="R3941" s="18"/>
      <c r="S3941" s="18"/>
      <c r="T3941" s="18"/>
      <c r="U3941" s="18"/>
      <c r="V3941" s="18"/>
      <c r="W3941" s="18"/>
      <c r="X3941" s="18"/>
      <c r="Y3941" s="18"/>
      <c r="Z3941" s="18"/>
    </row>
    <row r="3942">
      <c r="A3942" s="14">
        <v>45167.0</v>
      </c>
      <c r="B3942" s="15" t="s">
        <v>10728</v>
      </c>
      <c r="C3942" s="19" t="s">
        <v>10729</v>
      </c>
      <c r="D3942" s="19" t="s">
        <v>4095</v>
      </c>
      <c r="E3942" s="19" t="s">
        <v>44</v>
      </c>
      <c r="F3942" s="19" t="s">
        <v>61</v>
      </c>
      <c r="G3942" s="16" t="s">
        <v>12</v>
      </c>
      <c r="H3942" s="18"/>
      <c r="I3942" s="18"/>
      <c r="J3942" s="18"/>
      <c r="K3942" s="18"/>
      <c r="L3942" s="18"/>
      <c r="M3942" s="18"/>
      <c r="N3942" s="18"/>
      <c r="O3942" s="18"/>
      <c r="P3942" s="18"/>
      <c r="Q3942" s="18"/>
      <c r="R3942" s="18"/>
      <c r="S3942" s="18"/>
      <c r="T3942" s="18"/>
      <c r="U3942" s="18"/>
      <c r="V3942" s="18"/>
      <c r="W3942" s="18"/>
      <c r="X3942" s="18"/>
      <c r="Y3942" s="18"/>
      <c r="Z3942" s="18"/>
    </row>
    <row r="3943">
      <c r="A3943" s="14">
        <v>45167.0</v>
      </c>
      <c r="B3943" s="15" t="s">
        <v>10730</v>
      </c>
      <c r="C3943" s="19" t="s">
        <v>10731</v>
      </c>
      <c r="D3943" s="19" t="s">
        <v>4352</v>
      </c>
      <c r="E3943" s="19" t="s">
        <v>10732</v>
      </c>
      <c r="F3943" s="19" t="s">
        <v>10733</v>
      </c>
      <c r="G3943" s="16" t="s">
        <v>12</v>
      </c>
      <c r="H3943" s="18"/>
      <c r="I3943" s="18"/>
      <c r="J3943" s="18"/>
      <c r="K3943" s="18"/>
      <c r="L3943" s="18"/>
      <c r="M3943" s="18"/>
      <c r="N3943" s="18"/>
      <c r="O3943" s="18"/>
      <c r="P3943" s="18"/>
      <c r="Q3943" s="18"/>
      <c r="R3943" s="18"/>
      <c r="S3943" s="18"/>
      <c r="T3943" s="18"/>
      <c r="U3943" s="18"/>
      <c r="V3943" s="18"/>
      <c r="W3943" s="18"/>
      <c r="X3943" s="18"/>
      <c r="Y3943" s="18"/>
      <c r="Z3943" s="18"/>
    </row>
    <row r="3944">
      <c r="A3944" s="14">
        <v>45167.0</v>
      </c>
      <c r="B3944" s="15" t="s">
        <v>10730</v>
      </c>
      <c r="C3944" s="19" t="s">
        <v>10731</v>
      </c>
      <c r="D3944" s="19" t="s">
        <v>4352</v>
      </c>
      <c r="E3944" s="19" t="s">
        <v>47</v>
      </c>
      <c r="F3944" s="19" t="s">
        <v>4010</v>
      </c>
      <c r="G3944" s="16" t="s">
        <v>12</v>
      </c>
      <c r="H3944" s="18"/>
      <c r="I3944" s="18"/>
      <c r="J3944" s="18"/>
      <c r="K3944" s="18"/>
      <c r="L3944" s="18"/>
      <c r="M3944" s="18"/>
      <c r="N3944" s="18"/>
      <c r="O3944" s="18"/>
      <c r="P3944" s="18"/>
      <c r="Q3944" s="18"/>
      <c r="R3944" s="18"/>
      <c r="S3944" s="18"/>
      <c r="T3944" s="18"/>
      <c r="U3944" s="18"/>
      <c r="V3944" s="18"/>
      <c r="W3944" s="18"/>
      <c r="X3944" s="18"/>
      <c r="Y3944" s="18"/>
      <c r="Z3944" s="18"/>
    </row>
    <row r="3945">
      <c r="A3945" s="14">
        <v>45167.0</v>
      </c>
      <c r="B3945" s="15" t="s">
        <v>10734</v>
      </c>
      <c r="C3945" s="19" t="s">
        <v>10735</v>
      </c>
      <c r="D3945" s="19" t="s">
        <v>5090</v>
      </c>
      <c r="E3945" s="19" t="s">
        <v>98</v>
      </c>
      <c r="F3945" s="19" t="s">
        <v>524</v>
      </c>
      <c r="G3945" s="16" t="s">
        <v>12</v>
      </c>
      <c r="H3945" s="18"/>
      <c r="I3945" s="18"/>
      <c r="J3945" s="18"/>
      <c r="K3945" s="18"/>
      <c r="L3945" s="18"/>
      <c r="M3945" s="18"/>
      <c r="N3945" s="18"/>
      <c r="O3945" s="18"/>
      <c r="P3945" s="18"/>
      <c r="Q3945" s="18"/>
      <c r="R3945" s="18"/>
      <c r="S3945" s="18"/>
      <c r="T3945" s="18"/>
      <c r="U3945" s="18"/>
      <c r="V3945" s="18"/>
      <c r="W3945" s="18"/>
      <c r="X3945" s="18"/>
      <c r="Y3945" s="18"/>
      <c r="Z3945" s="18"/>
    </row>
    <row r="3946">
      <c r="A3946" s="14">
        <v>45167.0</v>
      </c>
      <c r="B3946" s="15" t="s">
        <v>10736</v>
      </c>
      <c r="C3946" s="19" t="s">
        <v>10737</v>
      </c>
      <c r="D3946" s="19" t="s">
        <v>854</v>
      </c>
      <c r="E3946" s="19" t="s">
        <v>44</v>
      </c>
      <c r="F3946" s="19" t="s">
        <v>61</v>
      </c>
      <c r="G3946" s="16" t="s">
        <v>12</v>
      </c>
      <c r="H3946" s="18"/>
      <c r="I3946" s="18"/>
      <c r="J3946" s="18"/>
      <c r="K3946" s="18"/>
      <c r="L3946" s="18"/>
      <c r="M3946" s="18"/>
      <c r="N3946" s="18"/>
      <c r="O3946" s="18"/>
      <c r="P3946" s="18"/>
      <c r="Q3946" s="18"/>
      <c r="R3946" s="18"/>
      <c r="S3946" s="18"/>
      <c r="T3946" s="18"/>
      <c r="U3946" s="18"/>
      <c r="V3946" s="18"/>
      <c r="W3946" s="18"/>
      <c r="X3946" s="18"/>
      <c r="Y3946" s="18"/>
      <c r="Z3946" s="18"/>
    </row>
    <row r="3947">
      <c r="A3947" s="14">
        <v>45167.0</v>
      </c>
      <c r="B3947" s="15" t="s">
        <v>10736</v>
      </c>
      <c r="C3947" s="19" t="s">
        <v>10737</v>
      </c>
      <c r="D3947" s="19" t="s">
        <v>258</v>
      </c>
      <c r="E3947" s="18"/>
      <c r="F3947" s="19" t="s">
        <v>34</v>
      </c>
      <c r="G3947" s="16" t="s">
        <v>84</v>
      </c>
      <c r="H3947" s="19" t="s">
        <v>44</v>
      </c>
      <c r="I3947" s="18"/>
      <c r="J3947" s="18"/>
      <c r="K3947" s="18"/>
      <c r="L3947" s="18"/>
      <c r="M3947" s="18"/>
      <c r="N3947" s="18"/>
      <c r="O3947" s="18"/>
      <c r="P3947" s="18"/>
      <c r="Q3947" s="18"/>
      <c r="R3947" s="18"/>
      <c r="S3947" s="18"/>
      <c r="T3947" s="18"/>
      <c r="U3947" s="18"/>
      <c r="V3947" s="18"/>
      <c r="W3947" s="18"/>
      <c r="X3947" s="18"/>
      <c r="Y3947" s="18"/>
      <c r="Z3947" s="18"/>
    </row>
    <row r="3948">
      <c r="A3948" s="14">
        <v>45167.0</v>
      </c>
      <c r="B3948" s="15" t="s">
        <v>10738</v>
      </c>
      <c r="C3948" s="19" t="s">
        <v>10739</v>
      </c>
      <c r="D3948" s="19" t="s">
        <v>854</v>
      </c>
      <c r="E3948" s="19" t="s">
        <v>98</v>
      </c>
      <c r="F3948" s="19" t="s">
        <v>4362</v>
      </c>
      <c r="G3948" s="16" t="s">
        <v>12</v>
      </c>
      <c r="H3948" s="18"/>
      <c r="I3948" s="18"/>
      <c r="J3948" s="18"/>
      <c r="K3948" s="18"/>
      <c r="L3948" s="18"/>
      <c r="M3948" s="18"/>
      <c r="N3948" s="18"/>
      <c r="O3948" s="18"/>
      <c r="P3948" s="18"/>
      <c r="Q3948" s="18"/>
      <c r="R3948" s="18"/>
      <c r="S3948" s="18"/>
      <c r="T3948" s="18"/>
      <c r="U3948" s="18"/>
      <c r="V3948" s="18"/>
      <c r="W3948" s="18"/>
      <c r="X3948" s="18"/>
      <c r="Y3948" s="18"/>
      <c r="Z3948" s="18"/>
    </row>
    <row r="3949">
      <c r="A3949" s="14">
        <v>45167.0</v>
      </c>
      <c r="B3949" s="15" t="s">
        <v>10738</v>
      </c>
      <c r="C3949" s="19" t="s">
        <v>10739</v>
      </c>
      <c r="D3949" s="19" t="s">
        <v>4100</v>
      </c>
      <c r="E3949" s="19" t="s">
        <v>98</v>
      </c>
      <c r="F3949" s="19" t="s">
        <v>4362</v>
      </c>
      <c r="G3949" s="16" t="s">
        <v>12</v>
      </c>
      <c r="H3949" s="18"/>
      <c r="I3949" s="18"/>
      <c r="J3949" s="18"/>
      <c r="K3949" s="18"/>
      <c r="L3949" s="18"/>
      <c r="M3949" s="18"/>
      <c r="N3949" s="18"/>
      <c r="O3949" s="18"/>
      <c r="P3949" s="18"/>
      <c r="Q3949" s="18"/>
      <c r="R3949" s="18"/>
      <c r="S3949" s="18"/>
      <c r="T3949" s="18"/>
      <c r="U3949" s="18"/>
      <c r="V3949" s="18"/>
      <c r="W3949" s="18"/>
      <c r="X3949" s="18"/>
      <c r="Y3949" s="18"/>
      <c r="Z3949" s="18"/>
    </row>
    <row r="3950">
      <c r="A3950" s="14">
        <v>45167.0</v>
      </c>
      <c r="B3950" s="15" t="s">
        <v>10740</v>
      </c>
      <c r="C3950" s="19" t="s">
        <v>10741</v>
      </c>
      <c r="D3950" s="19" t="s">
        <v>4021</v>
      </c>
      <c r="E3950" s="19" t="s">
        <v>7360</v>
      </c>
      <c r="F3950" s="19" t="s">
        <v>134</v>
      </c>
      <c r="G3950" s="16" t="s">
        <v>12</v>
      </c>
      <c r="H3950" s="18"/>
      <c r="I3950" s="18"/>
      <c r="J3950" s="18"/>
      <c r="K3950" s="18"/>
      <c r="L3950" s="18"/>
      <c r="M3950" s="18"/>
      <c r="N3950" s="18"/>
      <c r="O3950" s="18"/>
      <c r="P3950" s="18"/>
      <c r="Q3950" s="18"/>
      <c r="R3950" s="18"/>
      <c r="S3950" s="18"/>
      <c r="T3950" s="18"/>
      <c r="U3950" s="18"/>
      <c r="V3950" s="18"/>
      <c r="W3950" s="18"/>
      <c r="X3950" s="18"/>
      <c r="Y3950" s="18"/>
      <c r="Z3950" s="18"/>
    </row>
    <row r="3951">
      <c r="A3951" s="14">
        <v>45167.0</v>
      </c>
      <c r="B3951" s="15" t="s">
        <v>10742</v>
      </c>
      <c r="C3951" s="19" t="s">
        <v>10743</v>
      </c>
      <c r="D3951" s="19" t="s">
        <v>4743</v>
      </c>
      <c r="E3951" s="19" t="s">
        <v>338</v>
      </c>
      <c r="F3951" s="19" t="s">
        <v>5926</v>
      </c>
      <c r="G3951" s="16" t="s">
        <v>12</v>
      </c>
      <c r="H3951" s="18"/>
      <c r="I3951" s="18"/>
      <c r="J3951" s="18"/>
      <c r="K3951" s="18"/>
      <c r="L3951" s="18"/>
      <c r="M3951" s="18"/>
      <c r="N3951" s="18"/>
      <c r="O3951" s="18"/>
      <c r="P3951" s="18"/>
      <c r="Q3951" s="18"/>
      <c r="R3951" s="18"/>
      <c r="S3951" s="18"/>
      <c r="T3951" s="18"/>
      <c r="U3951" s="18"/>
      <c r="V3951" s="18"/>
      <c r="W3951" s="18"/>
      <c r="X3951" s="18"/>
      <c r="Y3951" s="18"/>
      <c r="Z3951" s="18"/>
    </row>
    <row r="3952">
      <c r="A3952" s="14">
        <v>45167.0</v>
      </c>
      <c r="B3952" s="15" t="s">
        <v>10744</v>
      </c>
      <c r="C3952" s="19" t="s">
        <v>10745</v>
      </c>
      <c r="D3952" s="19" t="s">
        <v>4563</v>
      </c>
      <c r="E3952" s="19" t="s">
        <v>2481</v>
      </c>
      <c r="F3952" s="19" t="s">
        <v>356</v>
      </c>
      <c r="G3952" s="16" t="s">
        <v>12</v>
      </c>
      <c r="H3952" s="18"/>
      <c r="I3952" s="18"/>
      <c r="J3952" s="18"/>
      <c r="K3952" s="18"/>
      <c r="L3952" s="18"/>
      <c r="M3952" s="18"/>
      <c r="N3952" s="18"/>
      <c r="O3952" s="18"/>
      <c r="P3952" s="18"/>
      <c r="Q3952" s="18"/>
      <c r="R3952" s="18"/>
      <c r="S3952" s="18"/>
      <c r="T3952" s="18"/>
      <c r="U3952" s="18"/>
      <c r="V3952" s="18"/>
      <c r="W3952" s="18"/>
      <c r="X3952" s="18"/>
      <c r="Y3952" s="18"/>
      <c r="Z3952" s="18"/>
    </row>
    <row r="3953">
      <c r="A3953" s="14">
        <v>45167.0</v>
      </c>
      <c r="B3953" s="15" t="s">
        <v>10744</v>
      </c>
      <c r="C3953" s="19" t="s">
        <v>10745</v>
      </c>
      <c r="D3953" s="19" t="s">
        <v>4563</v>
      </c>
      <c r="E3953" s="19" t="s">
        <v>46</v>
      </c>
      <c r="F3953" s="19" t="s">
        <v>105</v>
      </c>
      <c r="G3953" s="16" t="s">
        <v>12</v>
      </c>
      <c r="H3953" s="18"/>
      <c r="I3953" s="18"/>
      <c r="J3953" s="18"/>
      <c r="K3953" s="18"/>
      <c r="L3953" s="18"/>
      <c r="M3953" s="18"/>
      <c r="N3953" s="18"/>
      <c r="O3953" s="18"/>
      <c r="P3953" s="18"/>
      <c r="Q3953" s="18"/>
      <c r="R3953" s="18"/>
      <c r="S3953" s="18"/>
      <c r="T3953" s="18"/>
      <c r="U3953" s="18"/>
      <c r="V3953" s="18"/>
      <c r="W3953" s="18"/>
      <c r="X3953" s="18"/>
      <c r="Y3953" s="18"/>
      <c r="Z3953" s="18"/>
    </row>
    <row r="3954">
      <c r="A3954" s="14">
        <v>45168.0</v>
      </c>
      <c r="B3954" s="15" t="s">
        <v>10746</v>
      </c>
      <c r="C3954" s="19" t="s">
        <v>10747</v>
      </c>
      <c r="D3954" s="19" t="s">
        <v>5671</v>
      </c>
      <c r="E3954" s="19" t="s">
        <v>44</v>
      </c>
      <c r="F3954" s="19" t="s">
        <v>61</v>
      </c>
      <c r="G3954" s="16" t="s">
        <v>12</v>
      </c>
      <c r="H3954" s="18"/>
      <c r="I3954" s="18"/>
      <c r="J3954" s="18"/>
      <c r="K3954" s="18"/>
      <c r="L3954" s="18"/>
      <c r="M3954" s="18"/>
      <c r="N3954" s="18"/>
      <c r="O3954" s="18"/>
      <c r="P3954" s="18"/>
      <c r="Q3954" s="18"/>
      <c r="R3954" s="18"/>
      <c r="S3954" s="18"/>
      <c r="T3954" s="18"/>
      <c r="U3954" s="18"/>
      <c r="V3954" s="18"/>
      <c r="W3954" s="18"/>
      <c r="X3954" s="18"/>
      <c r="Y3954" s="18"/>
      <c r="Z3954" s="18"/>
    </row>
    <row r="3955">
      <c r="A3955" s="14">
        <v>45168.0</v>
      </c>
      <c r="B3955" s="15" t="s">
        <v>10748</v>
      </c>
      <c r="C3955" s="19" t="s">
        <v>10749</v>
      </c>
      <c r="D3955" s="19" t="s">
        <v>896</v>
      </c>
      <c r="E3955" s="19" t="s">
        <v>338</v>
      </c>
      <c r="F3955" s="19" t="s">
        <v>31</v>
      </c>
      <c r="G3955" s="16" t="s">
        <v>12</v>
      </c>
      <c r="H3955" s="18"/>
      <c r="I3955" s="18"/>
      <c r="J3955" s="18"/>
      <c r="K3955" s="18"/>
      <c r="L3955" s="18"/>
      <c r="M3955" s="18"/>
      <c r="N3955" s="18"/>
      <c r="O3955" s="18"/>
      <c r="P3955" s="18"/>
      <c r="Q3955" s="18"/>
      <c r="R3955" s="18"/>
      <c r="S3955" s="18"/>
      <c r="T3955" s="18"/>
      <c r="U3955" s="18"/>
      <c r="V3955" s="18"/>
      <c r="W3955" s="18"/>
      <c r="X3955" s="18"/>
      <c r="Y3955" s="18"/>
      <c r="Z3955" s="18"/>
    </row>
    <row r="3956">
      <c r="A3956" s="14">
        <v>45168.0</v>
      </c>
      <c r="B3956" s="15" t="s">
        <v>10750</v>
      </c>
      <c r="C3956" s="19" t="s">
        <v>10751</v>
      </c>
      <c r="D3956" s="19" t="s">
        <v>10752</v>
      </c>
      <c r="E3956" s="19" t="s">
        <v>46</v>
      </c>
      <c r="F3956" s="19" t="s">
        <v>5145</v>
      </c>
      <c r="G3956" s="16" t="s">
        <v>12</v>
      </c>
      <c r="H3956" s="18"/>
      <c r="I3956" s="18"/>
      <c r="J3956" s="18"/>
      <c r="K3956" s="18"/>
      <c r="L3956" s="18"/>
      <c r="M3956" s="18"/>
      <c r="N3956" s="18"/>
      <c r="O3956" s="18"/>
      <c r="P3956" s="18"/>
      <c r="Q3956" s="18"/>
      <c r="R3956" s="18"/>
      <c r="S3956" s="18"/>
      <c r="T3956" s="18"/>
      <c r="U3956" s="18"/>
      <c r="V3956" s="18"/>
      <c r="W3956" s="18"/>
      <c r="X3956" s="18"/>
      <c r="Y3956" s="18"/>
      <c r="Z3956" s="18"/>
    </row>
    <row r="3957">
      <c r="A3957" s="14">
        <v>45168.0</v>
      </c>
      <c r="B3957" s="15" t="s">
        <v>10753</v>
      </c>
      <c r="C3957" s="19" t="s">
        <v>10754</v>
      </c>
      <c r="D3957" s="19" t="s">
        <v>4862</v>
      </c>
      <c r="E3957" s="19" t="s">
        <v>338</v>
      </c>
      <c r="F3957" s="19" t="s">
        <v>134</v>
      </c>
      <c r="G3957" s="16" t="s">
        <v>12</v>
      </c>
      <c r="H3957" s="18"/>
      <c r="I3957" s="18"/>
      <c r="J3957" s="18"/>
      <c r="K3957" s="18"/>
      <c r="L3957" s="18"/>
      <c r="M3957" s="18"/>
      <c r="N3957" s="18"/>
      <c r="O3957" s="18"/>
      <c r="P3957" s="18"/>
      <c r="Q3957" s="18"/>
      <c r="R3957" s="18"/>
      <c r="S3957" s="18"/>
      <c r="T3957" s="18"/>
      <c r="U3957" s="18"/>
      <c r="V3957" s="18"/>
      <c r="W3957" s="18"/>
      <c r="X3957" s="18"/>
      <c r="Y3957" s="18"/>
      <c r="Z3957" s="18"/>
    </row>
    <row r="3958">
      <c r="A3958" s="14">
        <v>45168.0</v>
      </c>
      <c r="B3958" s="15" t="s">
        <v>10755</v>
      </c>
      <c r="C3958" s="19" t="s">
        <v>10756</v>
      </c>
      <c r="D3958" s="19" t="s">
        <v>6184</v>
      </c>
      <c r="E3958" s="19" t="s">
        <v>338</v>
      </c>
      <c r="F3958" s="19" t="s">
        <v>133</v>
      </c>
      <c r="G3958" s="16" t="s">
        <v>12</v>
      </c>
      <c r="H3958" s="18"/>
      <c r="I3958" s="18"/>
      <c r="J3958" s="18"/>
      <c r="K3958" s="18"/>
      <c r="L3958" s="18"/>
      <c r="M3958" s="18"/>
      <c r="N3958" s="18"/>
      <c r="O3958" s="18"/>
      <c r="P3958" s="18"/>
      <c r="Q3958" s="18"/>
      <c r="R3958" s="18"/>
      <c r="S3958" s="18"/>
      <c r="T3958" s="18"/>
      <c r="U3958" s="18"/>
      <c r="V3958" s="18"/>
      <c r="W3958" s="18"/>
      <c r="X3958" s="18"/>
      <c r="Y3958" s="18"/>
      <c r="Z3958" s="18"/>
    </row>
    <row r="3959">
      <c r="A3959" s="14">
        <v>45168.0</v>
      </c>
      <c r="B3959" s="15" t="s">
        <v>10757</v>
      </c>
      <c r="C3959" s="19" t="s">
        <v>10758</v>
      </c>
      <c r="D3959" s="19" t="s">
        <v>168</v>
      </c>
      <c r="E3959" s="19" t="s">
        <v>44</v>
      </c>
      <c r="F3959" s="19" t="s">
        <v>61</v>
      </c>
      <c r="G3959" s="16" t="s">
        <v>12</v>
      </c>
      <c r="H3959" s="18"/>
      <c r="I3959" s="18"/>
      <c r="J3959" s="18"/>
      <c r="K3959" s="18"/>
      <c r="L3959" s="18"/>
      <c r="M3959" s="18"/>
      <c r="N3959" s="18"/>
      <c r="O3959" s="18"/>
      <c r="P3959" s="18"/>
      <c r="Q3959" s="18"/>
      <c r="R3959" s="18"/>
      <c r="S3959" s="18"/>
      <c r="T3959" s="18"/>
      <c r="U3959" s="18"/>
      <c r="V3959" s="18"/>
      <c r="W3959" s="18"/>
      <c r="X3959" s="18"/>
      <c r="Y3959" s="18"/>
      <c r="Z3959" s="18"/>
    </row>
    <row r="3960">
      <c r="A3960" s="14">
        <v>45168.0</v>
      </c>
      <c r="B3960" s="15" t="s">
        <v>10757</v>
      </c>
      <c r="C3960" s="19" t="s">
        <v>10758</v>
      </c>
      <c r="D3960" s="19" t="s">
        <v>5671</v>
      </c>
      <c r="E3960" s="19" t="s">
        <v>44</v>
      </c>
      <c r="F3960" s="19" t="s">
        <v>61</v>
      </c>
      <c r="G3960" s="16" t="s">
        <v>12</v>
      </c>
      <c r="H3960" s="18"/>
      <c r="I3960" s="18"/>
      <c r="J3960" s="18"/>
      <c r="K3960" s="18"/>
      <c r="L3960" s="18"/>
      <c r="M3960" s="18"/>
      <c r="N3960" s="18"/>
      <c r="O3960" s="18"/>
      <c r="P3960" s="18"/>
      <c r="Q3960" s="18"/>
      <c r="R3960" s="18"/>
      <c r="S3960" s="18"/>
      <c r="T3960" s="18"/>
      <c r="U3960" s="18"/>
      <c r="V3960" s="18"/>
      <c r="W3960" s="18"/>
      <c r="X3960" s="18"/>
      <c r="Y3960" s="18"/>
      <c r="Z3960" s="18"/>
    </row>
    <row r="3961">
      <c r="A3961" s="14">
        <v>45168.0</v>
      </c>
      <c r="B3961" s="15" t="s">
        <v>10757</v>
      </c>
      <c r="C3961" s="19" t="s">
        <v>10758</v>
      </c>
      <c r="D3961" s="19" t="s">
        <v>20</v>
      </c>
      <c r="E3961" s="19" t="s">
        <v>44</v>
      </c>
      <c r="F3961" s="19" t="s">
        <v>61</v>
      </c>
      <c r="G3961" s="16" t="s">
        <v>12</v>
      </c>
      <c r="H3961" s="18"/>
      <c r="I3961" s="18"/>
      <c r="J3961" s="18"/>
      <c r="K3961" s="18"/>
      <c r="L3961" s="18"/>
      <c r="M3961" s="18"/>
      <c r="N3961" s="18"/>
      <c r="O3961" s="18"/>
      <c r="P3961" s="18"/>
      <c r="Q3961" s="18"/>
      <c r="R3961" s="18"/>
      <c r="S3961" s="18"/>
      <c r="T3961" s="18"/>
      <c r="U3961" s="18"/>
      <c r="V3961" s="18"/>
      <c r="W3961" s="18"/>
      <c r="X3961" s="18"/>
      <c r="Y3961" s="18"/>
      <c r="Z3961" s="18"/>
    </row>
    <row r="3962">
      <c r="A3962" s="14">
        <v>45168.0</v>
      </c>
      <c r="B3962" s="15" t="s">
        <v>10759</v>
      </c>
      <c r="C3962" s="19" t="s">
        <v>10760</v>
      </c>
      <c r="D3962" s="19" t="s">
        <v>4190</v>
      </c>
      <c r="E3962" s="19" t="s">
        <v>9043</v>
      </c>
      <c r="F3962" s="19" t="s">
        <v>67</v>
      </c>
      <c r="G3962" s="16" t="s">
        <v>12</v>
      </c>
      <c r="H3962" s="18"/>
      <c r="I3962" s="18"/>
      <c r="J3962" s="18"/>
      <c r="K3962" s="18"/>
      <c r="L3962" s="18"/>
      <c r="M3962" s="18"/>
      <c r="N3962" s="18"/>
      <c r="O3962" s="18"/>
      <c r="P3962" s="18"/>
      <c r="Q3962" s="18"/>
      <c r="R3962" s="18"/>
      <c r="S3962" s="18"/>
      <c r="T3962" s="18"/>
      <c r="U3962" s="18"/>
      <c r="V3962" s="18"/>
      <c r="W3962" s="18"/>
      <c r="X3962" s="18"/>
      <c r="Y3962" s="18"/>
      <c r="Z3962" s="18"/>
    </row>
    <row r="3963">
      <c r="A3963" s="14">
        <v>45168.0</v>
      </c>
      <c r="B3963" s="15" t="s">
        <v>10761</v>
      </c>
      <c r="C3963" s="19" t="s">
        <v>10762</v>
      </c>
      <c r="D3963" s="19" t="s">
        <v>5415</v>
      </c>
      <c r="E3963" s="19" t="s">
        <v>4197</v>
      </c>
      <c r="F3963" s="19" t="s">
        <v>4538</v>
      </c>
      <c r="G3963" s="16" t="s">
        <v>12</v>
      </c>
      <c r="H3963" s="18"/>
      <c r="I3963" s="18"/>
      <c r="J3963" s="18"/>
      <c r="K3963" s="18"/>
      <c r="L3963" s="18"/>
      <c r="M3963" s="18"/>
      <c r="N3963" s="18"/>
      <c r="O3963" s="18"/>
      <c r="P3963" s="18"/>
      <c r="Q3963" s="18"/>
      <c r="R3963" s="18"/>
      <c r="S3963" s="18"/>
      <c r="T3963" s="18"/>
      <c r="U3963" s="18"/>
      <c r="V3963" s="18"/>
      <c r="W3963" s="18"/>
      <c r="X3963" s="18"/>
      <c r="Y3963" s="18"/>
      <c r="Z3963" s="18"/>
    </row>
    <row r="3964">
      <c r="A3964" s="14">
        <v>45168.0</v>
      </c>
      <c r="B3964" s="15" t="s">
        <v>10763</v>
      </c>
      <c r="C3964" s="19" t="s">
        <v>10764</v>
      </c>
      <c r="D3964" s="19" t="s">
        <v>4179</v>
      </c>
      <c r="E3964" s="19" t="s">
        <v>47</v>
      </c>
      <c r="F3964" s="19" t="s">
        <v>4198</v>
      </c>
      <c r="G3964" s="16" t="s">
        <v>12</v>
      </c>
      <c r="H3964" s="18"/>
      <c r="I3964" s="18"/>
      <c r="J3964" s="18"/>
      <c r="K3964" s="18"/>
      <c r="L3964" s="18"/>
      <c r="M3964" s="18"/>
      <c r="N3964" s="18"/>
      <c r="O3964" s="18"/>
      <c r="P3964" s="18"/>
      <c r="Q3964" s="18"/>
      <c r="R3964" s="18"/>
      <c r="S3964" s="18"/>
      <c r="T3964" s="18"/>
      <c r="U3964" s="18"/>
      <c r="V3964" s="18"/>
      <c r="W3964" s="18"/>
      <c r="X3964" s="18"/>
      <c r="Y3964" s="18"/>
      <c r="Z3964" s="18"/>
    </row>
    <row r="3965">
      <c r="A3965" s="14">
        <v>45168.0</v>
      </c>
      <c r="B3965" s="15" t="s">
        <v>10765</v>
      </c>
      <c r="C3965" s="19" t="s">
        <v>10766</v>
      </c>
      <c r="D3965" s="19" t="s">
        <v>5972</v>
      </c>
      <c r="E3965" s="19" t="s">
        <v>46</v>
      </c>
      <c r="F3965" s="19" t="s">
        <v>133</v>
      </c>
      <c r="G3965" s="16" t="s">
        <v>12</v>
      </c>
      <c r="H3965" s="18"/>
      <c r="I3965" s="18"/>
      <c r="J3965" s="18"/>
      <c r="K3965" s="18"/>
      <c r="L3965" s="18"/>
      <c r="M3965" s="18"/>
      <c r="N3965" s="18"/>
      <c r="O3965" s="18"/>
      <c r="P3965" s="18"/>
      <c r="Q3965" s="18"/>
      <c r="R3965" s="18"/>
      <c r="S3965" s="18"/>
      <c r="T3965" s="18"/>
      <c r="U3965" s="18"/>
      <c r="V3965" s="18"/>
      <c r="W3965" s="18"/>
      <c r="X3965" s="18"/>
      <c r="Y3965" s="18"/>
      <c r="Z3965" s="18"/>
    </row>
    <row r="3966">
      <c r="A3966" s="14">
        <v>45168.0</v>
      </c>
      <c r="B3966" s="15" t="s">
        <v>10767</v>
      </c>
      <c r="C3966" s="19" t="s">
        <v>10768</v>
      </c>
      <c r="D3966" s="19" t="s">
        <v>4141</v>
      </c>
      <c r="E3966" s="19" t="s">
        <v>98</v>
      </c>
      <c r="F3966" s="19" t="s">
        <v>4362</v>
      </c>
      <c r="G3966" s="16" t="s">
        <v>12</v>
      </c>
      <c r="H3966" s="18"/>
      <c r="I3966" s="18"/>
      <c r="J3966" s="18"/>
      <c r="K3966" s="18"/>
      <c r="L3966" s="18"/>
      <c r="M3966" s="18"/>
      <c r="N3966" s="18"/>
      <c r="O3966" s="18"/>
      <c r="P3966" s="18"/>
      <c r="Q3966" s="18"/>
      <c r="R3966" s="18"/>
      <c r="S3966" s="18"/>
      <c r="T3966" s="18"/>
      <c r="U3966" s="18"/>
      <c r="V3966" s="18"/>
      <c r="W3966" s="18"/>
      <c r="X3966" s="18"/>
      <c r="Y3966" s="18"/>
      <c r="Z3966" s="18"/>
    </row>
    <row r="3967">
      <c r="A3967" s="14" t="s">
        <v>10769</v>
      </c>
      <c r="B3967" s="15" t="s">
        <v>10770</v>
      </c>
      <c r="C3967" s="19" t="s">
        <v>10771</v>
      </c>
      <c r="D3967" s="19" t="s">
        <v>4563</v>
      </c>
      <c r="E3967" s="19" t="s">
        <v>44</v>
      </c>
      <c r="F3967" s="19" t="s">
        <v>83</v>
      </c>
      <c r="G3967" s="16" t="s">
        <v>84</v>
      </c>
      <c r="H3967" s="18"/>
      <c r="I3967" s="18"/>
      <c r="J3967" s="18"/>
      <c r="K3967" s="18"/>
      <c r="L3967" s="18"/>
      <c r="M3967" s="18"/>
      <c r="N3967" s="18"/>
      <c r="O3967" s="18"/>
      <c r="P3967" s="18"/>
      <c r="Q3967" s="18"/>
      <c r="R3967" s="18"/>
      <c r="S3967" s="18"/>
      <c r="T3967" s="18"/>
      <c r="U3967" s="18"/>
      <c r="V3967" s="18"/>
      <c r="W3967" s="18"/>
      <c r="X3967" s="18"/>
      <c r="Y3967" s="18"/>
      <c r="Z3967" s="18"/>
    </row>
    <row r="3968">
      <c r="A3968" s="14" t="s">
        <v>10769</v>
      </c>
      <c r="B3968" s="15" t="s">
        <v>10770</v>
      </c>
      <c r="C3968" s="19" t="s">
        <v>10771</v>
      </c>
      <c r="D3968" s="19" t="s">
        <v>20</v>
      </c>
      <c r="E3968" s="19" t="s">
        <v>44</v>
      </c>
      <c r="F3968" s="19" t="s">
        <v>83</v>
      </c>
      <c r="G3968" s="16" t="s">
        <v>84</v>
      </c>
      <c r="H3968" s="18"/>
      <c r="I3968" s="18"/>
      <c r="J3968" s="18"/>
      <c r="K3968" s="18"/>
      <c r="L3968" s="18"/>
      <c r="M3968" s="18"/>
      <c r="N3968" s="18"/>
      <c r="O3968" s="18"/>
      <c r="P3968" s="18"/>
      <c r="Q3968" s="18"/>
      <c r="R3968" s="18"/>
      <c r="S3968" s="18"/>
      <c r="T3968" s="18"/>
      <c r="U3968" s="18"/>
      <c r="V3968" s="18"/>
      <c r="W3968" s="18"/>
      <c r="X3968" s="18"/>
      <c r="Y3968" s="18"/>
      <c r="Z3968" s="18"/>
    </row>
    <row r="3969">
      <c r="A3969" s="14" t="s">
        <v>10769</v>
      </c>
      <c r="B3969" s="15" t="s">
        <v>10770</v>
      </c>
      <c r="C3969" s="19" t="s">
        <v>10771</v>
      </c>
      <c r="D3969" s="19" t="s">
        <v>4623</v>
      </c>
      <c r="E3969" s="19" t="s">
        <v>44</v>
      </c>
      <c r="F3969" s="19" t="s">
        <v>83</v>
      </c>
      <c r="G3969" s="16" t="s">
        <v>84</v>
      </c>
      <c r="H3969" s="18"/>
      <c r="I3969" s="18"/>
      <c r="J3969" s="18"/>
      <c r="K3969" s="18"/>
      <c r="L3969" s="18"/>
      <c r="M3969" s="18"/>
      <c r="N3969" s="18"/>
      <c r="O3969" s="18"/>
      <c r="P3969" s="18"/>
      <c r="Q3969" s="18"/>
      <c r="R3969" s="18"/>
      <c r="S3969" s="18"/>
      <c r="T3969" s="18"/>
      <c r="U3969" s="18"/>
      <c r="V3969" s="18"/>
      <c r="W3969" s="18"/>
      <c r="X3969" s="18"/>
      <c r="Y3969" s="18"/>
      <c r="Z3969" s="18"/>
    </row>
    <row r="3970">
      <c r="A3970" s="14" t="s">
        <v>10769</v>
      </c>
      <c r="B3970" s="15" t="s">
        <v>10772</v>
      </c>
      <c r="C3970" s="19" t="s">
        <v>10773</v>
      </c>
      <c r="D3970" s="19" t="s">
        <v>10774</v>
      </c>
      <c r="E3970" s="19" t="s">
        <v>46</v>
      </c>
      <c r="F3970" s="19" t="s">
        <v>133</v>
      </c>
      <c r="G3970" s="16" t="s">
        <v>12</v>
      </c>
      <c r="H3970" s="18"/>
      <c r="I3970" s="18"/>
      <c r="J3970" s="18"/>
      <c r="K3970" s="18"/>
      <c r="L3970" s="18"/>
      <c r="M3970" s="18"/>
      <c r="N3970" s="18"/>
      <c r="O3970" s="18"/>
      <c r="P3970" s="18"/>
      <c r="Q3970" s="18"/>
      <c r="R3970" s="18"/>
      <c r="S3970" s="18"/>
      <c r="T3970" s="18"/>
      <c r="U3970" s="18"/>
      <c r="V3970" s="18"/>
      <c r="W3970" s="18"/>
      <c r="X3970" s="18"/>
      <c r="Y3970" s="18"/>
      <c r="Z3970" s="18"/>
    </row>
    <row r="3971">
      <c r="A3971" s="14" t="s">
        <v>10769</v>
      </c>
      <c r="B3971" s="15" t="s">
        <v>10775</v>
      </c>
      <c r="C3971" s="19" t="s">
        <v>10776</v>
      </c>
      <c r="D3971" s="19" t="s">
        <v>4623</v>
      </c>
      <c r="E3971" s="19" t="s">
        <v>44</v>
      </c>
      <c r="F3971" s="16" t="s">
        <v>851</v>
      </c>
      <c r="G3971" s="16" t="s">
        <v>84</v>
      </c>
      <c r="H3971" s="18"/>
      <c r="I3971" s="18"/>
      <c r="J3971" s="18"/>
      <c r="K3971" s="18"/>
      <c r="L3971" s="18"/>
      <c r="M3971" s="18"/>
      <c r="N3971" s="18"/>
      <c r="O3971" s="18"/>
      <c r="P3971" s="18"/>
      <c r="Q3971" s="18"/>
      <c r="R3971" s="18"/>
      <c r="S3971" s="18"/>
      <c r="T3971" s="18"/>
      <c r="U3971" s="18"/>
      <c r="V3971" s="18"/>
      <c r="W3971" s="18"/>
      <c r="X3971" s="18"/>
      <c r="Y3971" s="18"/>
      <c r="Z3971" s="18"/>
    </row>
    <row r="3972">
      <c r="A3972" s="14" t="s">
        <v>10769</v>
      </c>
      <c r="B3972" s="15" t="s">
        <v>10775</v>
      </c>
      <c r="C3972" s="19" t="s">
        <v>10776</v>
      </c>
      <c r="D3972" s="19" t="s">
        <v>20</v>
      </c>
      <c r="E3972" s="19" t="s">
        <v>44</v>
      </c>
      <c r="F3972" s="16" t="s">
        <v>851</v>
      </c>
      <c r="G3972" s="16" t="s">
        <v>84</v>
      </c>
      <c r="H3972" s="18"/>
      <c r="I3972" s="18"/>
      <c r="J3972" s="18"/>
      <c r="K3972" s="18"/>
      <c r="L3972" s="18"/>
      <c r="M3972" s="18"/>
      <c r="N3972" s="18"/>
      <c r="O3972" s="18"/>
      <c r="P3972" s="18"/>
      <c r="Q3972" s="18"/>
      <c r="R3972" s="18"/>
      <c r="S3972" s="18"/>
      <c r="T3972" s="18"/>
      <c r="U3972" s="18"/>
      <c r="V3972" s="18"/>
      <c r="W3972" s="18"/>
      <c r="X3972" s="18"/>
      <c r="Y3972" s="18"/>
      <c r="Z3972" s="18"/>
    </row>
    <row r="3973">
      <c r="A3973" s="14" t="s">
        <v>10769</v>
      </c>
      <c r="B3973" s="15" t="s">
        <v>10775</v>
      </c>
      <c r="C3973" s="19" t="s">
        <v>10776</v>
      </c>
      <c r="D3973" s="19" t="s">
        <v>257</v>
      </c>
      <c r="E3973" s="19" t="s">
        <v>44</v>
      </c>
      <c r="F3973" s="16" t="s">
        <v>851</v>
      </c>
      <c r="G3973" s="16" t="s">
        <v>84</v>
      </c>
      <c r="H3973" s="18"/>
      <c r="I3973" s="18"/>
      <c r="J3973" s="18"/>
      <c r="K3973" s="18"/>
      <c r="L3973" s="18"/>
      <c r="M3973" s="18"/>
      <c r="N3973" s="18"/>
      <c r="O3973" s="18"/>
      <c r="P3973" s="18"/>
      <c r="Q3973" s="18"/>
      <c r="R3973" s="18"/>
      <c r="S3973" s="18"/>
      <c r="T3973" s="18"/>
      <c r="U3973" s="18"/>
      <c r="V3973" s="18"/>
      <c r="W3973" s="18"/>
      <c r="X3973" s="18"/>
      <c r="Y3973" s="18"/>
      <c r="Z3973" s="18"/>
    </row>
    <row r="3974">
      <c r="A3974" s="14" t="s">
        <v>10769</v>
      </c>
      <c r="B3974" s="15" t="s">
        <v>10777</v>
      </c>
      <c r="C3974" s="19" t="s">
        <v>10778</v>
      </c>
      <c r="D3974" s="19" t="s">
        <v>7856</v>
      </c>
      <c r="E3974" s="19" t="s">
        <v>46</v>
      </c>
      <c r="F3974" s="19" t="s">
        <v>63</v>
      </c>
      <c r="G3974" s="16" t="s">
        <v>12</v>
      </c>
      <c r="H3974" s="18"/>
      <c r="I3974" s="18"/>
      <c r="J3974" s="18"/>
      <c r="K3974" s="18"/>
      <c r="L3974" s="18"/>
      <c r="M3974" s="18"/>
      <c r="N3974" s="18"/>
      <c r="O3974" s="18"/>
      <c r="P3974" s="18"/>
      <c r="Q3974" s="18"/>
      <c r="R3974" s="18"/>
      <c r="S3974" s="18"/>
      <c r="T3974" s="18"/>
      <c r="U3974" s="18"/>
      <c r="V3974" s="18"/>
      <c r="W3974" s="18"/>
      <c r="X3974" s="18"/>
      <c r="Y3974" s="18"/>
      <c r="Z3974" s="18"/>
    </row>
    <row r="3975">
      <c r="A3975" s="14" t="s">
        <v>10769</v>
      </c>
      <c r="B3975" s="15" t="s">
        <v>10777</v>
      </c>
      <c r="C3975" s="19" t="s">
        <v>10778</v>
      </c>
      <c r="D3975" s="19" t="s">
        <v>7856</v>
      </c>
      <c r="E3975" s="19" t="s">
        <v>8211</v>
      </c>
      <c r="F3975" s="19" t="s">
        <v>4010</v>
      </c>
      <c r="G3975" s="16" t="s">
        <v>12</v>
      </c>
      <c r="H3975" s="18"/>
      <c r="I3975" s="18"/>
      <c r="J3975" s="18"/>
      <c r="K3975" s="18"/>
      <c r="L3975" s="18"/>
      <c r="M3975" s="18"/>
      <c r="N3975" s="18"/>
      <c r="O3975" s="18"/>
      <c r="P3975" s="18"/>
      <c r="Q3975" s="18"/>
      <c r="R3975" s="18"/>
      <c r="S3975" s="18"/>
      <c r="T3975" s="18"/>
      <c r="U3975" s="18"/>
      <c r="V3975" s="18"/>
      <c r="W3975" s="18"/>
      <c r="X3975" s="18"/>
      <c r="Y3975" s="18"/>
      <c r="Z3975" s="18"/>
    </row>
    <row r="3976">
      <c r="A3976" s="14" t="s">
        <v>10769</v>
      </c>
      <c r="B3976" s="15" t="s">
        <v>10777</v>
      </c>
      <c r="C3976" s="19" t="s">
        <v>10778</v>
      </c>
      <c r="D3976" s="19" t="s">
        <v>7856</v>
      </c>
      <c r="E3976" s="19" t="s">
        <v>140</v>
      </c>
      <c r="F3976" s="19" t="s">
        <v>4055</v>
      </c>
      <c r="G3976" s="16" t="s">
        <v>12</v>
      </c>
      <c r="H3976" s="18"/>
      <c r="I3976" s="18"/>
      <c r="J3976" s="18"/>
      <c r="K3976" s="18"/>
      <c r="L3976" s="18"/>
      <c r="M3976" s="18"/>
      <c r="N3976" s="18"/>
      <c r="O3976" s="18"/>
      <c r="P3976" s="18"/>
      <c r="Q3976" s="18"/>
      <c r="R3976" s="18"/>
      <c r="S3976" s="18"/>
      <c r="T3976" s="18"/>
      <c r="U3976" s="18"/>
      <c r="V3976" s="18"/>
      <c r="W3976" s="18"/>
      <c r="X3976" s="18"/>
      <c r="Y3976" s="18"/>
      <c r="Z3976" s="18"/>
    </row>
    <row r="3977">
      <c r="A3977" s="14" t="s">
        <v>10769</v>
      </c>
      <c r="B3977" s="15" t="s">
        <v>10779</v>
      </c>
      <c r="C3977" s="19" t="s">
        <v>10780</v>
      </c>
      <c r="D3977" s="19" t="s">
        <v>804</v>
      </c>
      <c r="E3977" s="19" t="s">
        <v>4159</v>
      </c>
      <c r="F3977" s="19" t="s">
        <v>1360</v>
      </c>
      <c r="G3977" s="16" t="s">
        <v>12</v>
      </c>
      <c r="H3977" s="18"/>
      <c r="I3977" s="18"/>
      <c r="J3977" s="18"/>
      <c r="K3977" s="18"/>
      <c r="L3977" s="18"/>
      <c r="M3977" s="18"/>
      <c r="N3977" s="18"/>
      <c r="O3977" s="18"/>
      <c r="P3977" s="18"/>
      <c r="Q3977" s="18"/>
      <c r="R3977" s="18"/>
      <c r="S3977" s="18"/>
      <c r="T3977" s="18"/>
      <c r="U3977" s="18"/>
      <c r="V3977" s="18"/>
      <c r="W3977" s="18"/>
      <c r="X3977" s="18"/>
      <c r="Y3977" s="18"/>
      <c r="Z3977" s="18"/>
    </row>
    <row r="3978">
      <c r="A3978" s="14" t="s">
        <v>10769</v>
      </c>
      <c r="B3978" s="15" t="s">
        <v>10779</v>
      </c>
      <c r="C3978" s="19" t="s">
        <v>10780</v>
      </c>
      <c r="D3978" s="19" t="s">
        <v>804</v>
      </c>
      <c r="E3978" s="19" t="s">
        <v>141</v>
      </c>
      <c r="F3978" s="19" t="s">
        <v>67</v>
      </c>
      <c r="G3978" s="16" t="s">
        <v>12</v>
      </c>
      <c r="H3978" s="18"/>
      <c r="I3978" s="18"/>
      <c r="J3978" s="18"/>
      <c r="K3978" s="18"/>
      <c r="L3978" s="18"/>
      <c r="M3978" s="18"/>
      <c r="N3978" s="18"/>
      <c r="O3978" s="18"/>
      <c r="P3978" s="18"/>
      <c r="Q3978" s="18"/>
      <c r="R3978" s="18"/>
      <c r="S3978" s="18"/>
      <c r="T3978" s="18"/>
      <c r="U3978" s="18"/>
      <c r="V3978" s="18"/>
      <c r="W3978" s="18"/>
      <c r="X3978" s="18"/>
      <c r="Y3978" s="18"/>
      <c r="Z3978" s="18"/>
    </row>
    <row r="3979">
      <c r="A3979" s="14" t="s">
        <v>10769</v>
      </c>
      <c r="B3979" s="15" t="s">
        <v>10781</v>
      </c>
      <c r="C3979" s="19" t="s">
        <v>10782</v>
      </c>
      <c r="D3979" s="19" t="s">
        <v>4676</v>
      </c>
      <c r="E3979" s="19" t="s">
        <v>4233</v>
      </c>
      <c r="F3979" s="19" t="s">
        <v>10783</v>
      </c>
      <c r="G3979" s="16" t="s">
        <v>12</v>
      </c>
      <c r="H3979" s="18"/>
      <c r="I3979" s="18"/>
      <c r="J3979" s="18"/>
      <c r="K3979" s="18"/>
      <c r="L3979" s="18"/>
      <c r="M3979" s="18"/>
      <c r="N3979" s="18"/>
      <c r="O3979" s="18"/>
      <c r="P3979" s="18"/>
      <c r="Q3979" s="18"/>
      <c r="R3979" s="18"/>
      <c r="S3979" s="18"/>
      <c r="T3979" s="18"/>
      <c r="U3979" s="18"/>
      <c r="V3979" s="18"/>
      <c r="W3979" s="18"/>
      <c r="X3979" s="18"/>
      <c r="Y3979" s="18"/>
      <c r="Z3979" s="18"/>
    </row>
    <row r="3980">
      <c r="A3980" s="14" t="s">
        <v>10769</v>
      </c>
      <c r="B3980" s="15" t="s">
        <v>10784</v>
      </c>
      <c r="C3980" s="19" t="s">
        <v>10785</v>
      </c>
      <c r="D3980" s="19" t="s">
        <v>4218</v>
      </c>
      <c r="E3980" s="19" t="s">
        <v>10786</v>
      </c>
      <c r="F3980" s="19" t="s">
        <v>4318</v>
      </c>
      <c r="G3980" s="16" t="s">
        <v>12</v>
      </c>
      <c r="H3980" s="18"/>
      <c r="I3980" s="18"/>
      <c r="J3980" s="18"/>
      <c r="K3980" s="18"/>
      <c r="L3980" s="18"/>
      <c r="M3980" s="18"/>
      <c r="N3980" s="18"/>
      <c r="O3980" s="18"/>
      <c r="P3980" s="18"/>
      <c r="Q3980" s="18"/>
      <c r="R3980" s="18"/>
      <c r="S3980" s="18"/>
      <c r="T3980" s="18"/>
      <c r="U3980" s="18"/>
      <c r="V3980" s="18"/>
      <c r="W3980" s="18"/>
      <c r="X3980" s="18"/>
      <c r="Y3980" s="18"/>
      <c r="Z3980" s="18"/>
    </row>
    <row r="3981">
      <c r="A3981" s="14" t="s">
        <v>10769</v>
      </c>
      <c r="B3981" s="15" t="s">
        <v>10784</v>
      </c>
      <c r="C3981" s="19" t="s">
        <v>10785</v>
      </c>
      <c r="D3981" s="19" t="s">
        <v>4274</v>
      </c>
      <c r="E3981" s="19" t="s">
        <v>10786</v>
      </c>
      <c r="F3981" s="19" t="s">
        <v>4318</v>
      </c>
      <c r="G3981" s="16" t="s">
        <v>12</v>
      </c>
      <c r="H3981" s="18"/>
      <c r="I3981" s="18"/>
      <c r="J3981" s="18"/>
      <c r="K3981" s="18"/>
      <c r="L3981" s="18"/>
      <c r="M3981" s="18"/>
      <c r="N3981" s="18"/>
      <c r="O3981" s="18"/>
      <c r="P3981" s="18"/>
      <c r="Q3981" s="18"/>
      <c r="R3981" s="18"/>
      <c r="S3981" s="18"/>
      <c r="T3981" s="18"/>
      <c r="U3981" s="18"/>
      <c r="V3981" s="18"/>
      <c r="W3981" s="18"/>
      <c r="X3981" s="18"/>
      <c r="Y3981" s="18"/>
      <c r="Z3981" s="18"/>
    </row>
    <row r="3982">
      <c r="A3982" s="14" t="s">
        <v>10769</v>
      </c>
      <c r="B3982" s="15" t="s">
        <v>10784</v>
      </c>
      <c r="C3982" s="19" t="s">
        <v>10785</v>
      </c>
      <c r="D3982" s="19" t="s">
        <v>4759</v>
      </c>
      <c r="E3982" s="19" t="s">
        <v>10786</v>
      </c>
      <c r="F3982" s="19" t="s">
        <v>4318</v>
      </c>
      <c r="G3982" s="16" t="s">
        <v>12</v>
      </c>
      <c r="H3982" s="18"/>
      <c r="I3982" s="18"/>
      <c r="J3982" s="18"/>
      <c r="K3982" s="18"/>
      <c r="L3982" s="18"/>
      <c r="M3982" s="18"/>
      <c r="N3982" s="18"/>
      <c r="O3982" s="18"/>
      <c r="P3982" s="18"/>
      <c r="Q3982" s="18"/>
      <c r="R3982" s="18"/>
      <c r="S3982" s="18"/>
      <c r="T3982" s="18"/>
      <c r="U3982" s="18"/>
      <c r="V3982" s="18"/>
      <c r="W3982" s="18"/>
      <c r="X3982" s="18"/>
      <c r="Y3982" s="18"/>
      <c r="Z3982" s="18"/>
    </row>
    <row r="3983">
      <c r="A3983" s="14" t="s">
        <v>10769</v>
      </c>
      <c r="B3983" s="15" t="s">
        <v>10784</v>
      </c>
      <c r="C3983" s="19" t="s">
        <v>10785</v>
      </c>
      <c r="D3983" s="19" t="s">
        <v>10787</v>
      </c>
      <c r="E3983" s="19" t="s">
        <v>10786</v>
      </c>
      <c r="F3983" s="19" t="s">
        <v>4318</v>
      </c>
      <c r="G3983" s="16" t="s">
        <v>12</v>
      </c>
      <c r="H3983" s="18"/>
      <c r="I3983" s="18"/>
      <c r="J3983" s="18"/>
      <c r="K3983" s="18"/>
      <c r="L3983" s="18"/>
      <c r="M3983" s="18"/>
      <c r="N3983" s="18"/>
      <c r="O3983" s="18"/>
      <c r="P3983" s="18"/>
      <c r="Q3983" s="18"/>
      <c r="R3983" s="18"/>
      <c r="S3983" s="18"/>
      <c r="T3983" s="18"/>
      <c r="U3983" s="18"/>
      <c r="V3983" s="18"/>
      <c r="W3983" s="18"/>
      <c r="X3983" s="18"/>
      <c r="Y3983" s="18"/>
      <c r="Z3983" s="18"/>
    </row>
    <row r="3984">
      <c r="A3984" s="14" t="s">
        <v>10769</v>
      </c>
      <c r="B3984" s="15" t="s">
        <v>10788</v>
      </c>
      <c r="C3984" s="19" t="s">
        <v>10789</v>
      </c>
      <c r="D3984" s="19" t="s">
        <v>10790</v>
      </c>
      <c r="E3984" s="19" t="s">
        <v>1780</v>
      </c>
      <c r="F3984" s="19" t="s">
        <v>5381</v>
      </c>
      <c r="G3984" s="16" t="s">
        <v>12</v>
      </c>
      <c r="H3984" s="18"/>
      <c r="I3984" s="18"/>
      <c r="J3984" s="18"/>
      <c r="K3984" s="18"/>
      <c r="L3984" s="18"/>
      <c r="M3984" s="18"/>
      <c r="N3984" s="18"/>
      <c r="O3984" s="18"/>
      <c r="P3984" s="18"/>
      <c r="Q3984" s="18"/>
      <c r="R3984" s="18"/>
      <c r="S3984" s="18"/>
      <c r="T3984" s="18"/>
      <c r="U3984" s="18"/>
      <c r="V3984" s="18"/>
      <c r="W3984" s="18"/>
      <c r="X3984" s="18"/>
      <c r="Y3984" s="18"/>
      <c r="Z3984" s="18"/>
    </row>
    <row r="3985">
      <c r="A3985" s="14" t="s">
        <v>10769</v>
      </c>
      <c r="B3985" s="15" t="s">
        <v>10791</v>
      </c>
      <c r="C3985" s="19" t="s">
        <v>10792</v>
      </c>
      <c r="D3985" s="19" t="s">
        <v>5805</v>
      </c>
      <c r="E3985" s="19" t="s">
        <v>7963</v>
      </c>
      <c r="F3985" s="19" t="s">
        <v>4946</v>
      </c>
      <c r="G3985" s="16" t="s">
        <v>12</v>
      </c>
      <c r="H3985" s="18"/>
      <c r="I3985" s="18"/>
      <c r="J3985" s="18"/>
      <c r="K3985" s="18"/>
      <c r="L3985" s="18"/>
      <c r="M3985" s="18"/>
      <c r="N3985" s="18"/>
      <c r="O3985" s="18"/>
      <c r="P3985" s="18"/>
      <c r="Q3985" s="18"/>
      <c r="R3985" s="18"/>
      <c r="S3985" s="18"/>
      <c r="T3985" s="18"/>
      <c r="U3985" s="18"/>
      <c r="V3985" s="18"/>
      <c r="W3985" s="18"/>
      <c r="X3985" s="18"/>
      <c r="Y3985" s="18"/>
      <c r="Z3985" s="18"/>
    </row>
    <row r="3986">
      <c r="A3986" s="14" t="s">
        <v>10769</v>
      </c>
      <c r="B3986" s="15" t="s">
        <v>10793</v>
      </c>
      <c r="C3986" s="19" t="s">
        <v>10794</v>
      </c>
      <c r="D3986" s="19" t="s">
        <v>1056</v>
      </c>
      <c r="E3986" s="19" t="s">
        <v>2481</v>
      </c>
      <c r="F3986" s="19" t="s">
        <v>443</v>
      </c>
      <c r="G3986" s="16" t="s">
        <v>12</v>
      </c>
      <c r="H3986" s="18"/>
      <c r="I3986" s="18"/>
      <c r="J3986" s="18"/>
      <c r="K3986" s="18"/>
      <c r="L3986" s="18"/>
      <c r="M3986" s="18"/>
      <c r="N3986" s="18"/>
      <c r="O3986" s="18"/>
      <c r="P3986" s="18"/>
      <c r="Q3986" s="18"/>
      <c r="R3986" s="18"/>
      <c r="S3986" s="18"/>
      <c r="T3986" s="18"/>
      <c r="U3986" s="18"/>
      <c r="V3986" s="18"/>
      <c r="W3986" s="18"/>
      <c r="X3986" s="18"/>
      <c r="Y3986" s="18"/>
      <c r="Z3986" s="18"/>
    </row>
    <row r="3987">
      <c r="A3987" s="14" t="s">
        <v>10769</v>
      </c>
      <c r="B3987" s="15" t="s">
        <v>10793</v>
      </c>
      <c r="C3987" s="19" t="s">
        <v>10794</v>
      </c>
      <c r="D3987" s="19" t="s">
        <v>1056</v>
      </c>
      <c r="E3987" s="19" t="s">
        <v>2538</v>
      </c>
      <c r="F3987" s="19" t="s">
        <v>10795</v>
      </c>
      <c r="G3987" s="16" t="s">
        <v>12</v>
      </c>
      <c r="H3987" s="18"/>
      <c r="I3987" s="18"/>
      <c r="J3987" s="18"/>
      <c r="K3987" s="18"/>
      <c r="L3987" s="18"/>
      <c r="M3987" s="18"/>
      <c r="N3987" s="18"/>
      <c r="O3987" s="18"/>
      <c r="P3987" s="18"/>
      <c r="Q3987" s="18"/>
      <c r="R3987" s="18"/>
      <c r="S3987" s="18"/>
      <c r="T3987" s="18"/>
      <c r="U3987" s="18"/>
      <c r="V3987" s="18"/>
      <c r="W3987" s="18"/>
      <c r="X3987" s="18"/>
      <c r="Y3987" s="18"/>
      <c r="Z3987" s="18"/>
    </row>
    <row r="3988">
      <c r="A3988" s="32">
        <v>44935.0</v>
      </c>
      <c r="B3988" s="15" t="s">
        <v>10796</v>
      </c>
      <c r="C3988" s="19" t="s">
        <v>10797</v>
      </c>
      <c r="D3988" s="19" t="s">
        <v>6135</v>
      </c>
      <c r="E3988" s="19" t="s">
        <v>98</v>
      </c>
      <c r="F3988" s="19" t="s">
        <v>10798</v>
      </c>
      <c r="G3988" s="16" t="s">
        <v>12</v>
      </c>
      <c r="H3988" s="18"/>
      <c r="I3988" s="18"/>
      <c r="J3988" s="18"/>
      <c r="K3988" s="18"/>
      <c r="L3988" s="18"/>
      <c r="M3988" s="18"/>
      <c r="N3988" s="18"/>
      <c r="O3988" s="18"/>
      <c r="P3988" s="18"/>
      <c r="Q3988" s="18"/>
      <c r="R3988" s="18"/>
      <c r="S3988" s="18"/>
      <c r="T3988" s="18"/>
      <c r="U3988" s="18"/>
      <c r="V3988" s="18"/>
      <c r="W3988" s="18"/>
      <c r="X3988" s="18"/>
      <c r="Y3988" s="18"/>
      <c r="Z3988" s="18"/>
    </row>
    <row r="3989">
      <c r="A3989" s="32">
        <v>44935.0</v>
      </c>
      <c r="B3989" s="15" t="s">
        <v>10799</v>
      </c>
      <c r="C3989" s="19" t="s">
        <v>10800</v>
      </c>
      <c r="D3989" s="19" t="s">
        <v>1587</v>
      </c>
      <c r="E3989" s="19" t="s">
        <v>44</v>
      </c>
      <c r="F3989" s="16" t="s">
        <v>851</v>
      </c>
      <c r="G3989" s="16" t="s">
        <v>84</v>
      </c>
      <c r="H3989" s="18"/>
      <c r="I3989" s="18"/>
      <c r="J3989" s="18"/>
      <c r="K3989" s="18"/>
      <c r="L3989" s="18"/>
      <c r="M3989" s="18"/>
      <c r="N3989" s="18"/>
      <c r="O3989" s="18"/>
      <c r="P3989" s="18"/>
      <c r="Q3989" s="18"/>
      <c r="R3989" s="18"/>
      <c r="S3989" s="18"/>
      <c r="T3989" s="18"/>
      <c r="U3989" s="18"/>
      <c r="V3989" s="18"/>
      <c r="W3989" s="18"/>
      <c r="X3989" s="18"/>
      <c r="Y3989" s="18"/>
      <c r="Z3989" s="18"/>
    </row>
    <row r="3990">
      <c r="A3990" s="32">
        <v>44935.0</v>
      </c>
      <c r="B3990" s="15" t="s">
        <v>10799</v>
      </c>
      <c r="C3990" s="19" t="s">
        <v>10800</v>
      </c>
      <c r="D3990" s="19" t="s">
        <v>4645</v>
      </c>
      <c r="E3990" s="19" t="s">
        <v>44</v>
      </c>
      <c r="F3990" s="16" t="s">
        <v>851</v>
      </c>
      <c r="G3990" s="16" t="s">
        <v>84</v>
      </c>
      <c r="H3990" s="18"/>
      <c r="I3990" s="18"/>
      <c r="J3990" s="18"/>
      <c r="K3990" s="18"/>
      <c r="L3990" s="18"/>
      <c r="M3990" s="18"/>
      <c r="N3990" s="18"/>
      <c r="O3990" s="18"/>
      <c r="P3990" s="18"/>
      <c r="Q3990" s="18"/>
      <c r="R3990" s="18"/>
      <c r="S3990" s="18"/>
      <c r="T3990" s="18"/>
      <c r="U3990" s="18"/>
      <c r="V3990" s="18"/>
      <c r="W3990" s="18"/>
      <c r="X3990" s="18"/>
      <c r="Y3990" s="18"/>
      <c r="Z3990" s="18"/>
    </row>
    <row r="3991">
      <c r="A3991" s="32">
        <v>44935.0</v>
      </c>
      <c r="B3991" s="15" t="s">
        <v>10799</v>
      </c>
      <c r="C3991" s="19" t="s">
        <v>10800</v>
      </c>
      <c r="D3991" s="19" t="s">
        <v>4762</v>
      </c>
      <c r="E3991" s="19" t="s">
        <v>44</v>
      </c>
      <c r="F3991" s="16" t="s">
        <v>851</v>
      </c>
      <c r="G3991" s="16" t="s">
        <v>84</v>
      </c>
      <c r="H3991" s="18"/>
      <c r="I3991" s="18"/>
      <c r="J3991" s="18"/>
      <c r="K3991" s="18"/>
      <c r="L3991" s="18"/>
      <c r="M3991" s="18"/>
      <c r="N3991" s="18"/>
      <c r="O3991" s="18"/>
      <c r="P3991" s="18"/>
      <c r="Q3991" s="18"/>
      <c r="R3991" s="18"/>
      <c r="S3991" s="18"/>
      <c r="T3991" s="18"/>
      <c r="U3991" s="18"/>
      <c r="V3991" s="18"/>
      <c r="W3991" s="18"/>
      <c r="X3991" s="18"/>
      <c r="Y3991" s="18"/>
      <c r="Z3991" s="18"/>
    </row>
    <row r="3992">
      <c r="A3992" s="32">
        <v>44935.0</v>
      </c>
      <c r="B3992" s="15" t="s">
        <v>10801</v>
      </c>
      <c r="C3992" s="19" t="s">
        <v>10802</v>
      </c>
      <c r="D3992" s="19" t="s">
        <v>5537</v>
      </c>
      <c r="E3992" s="19" t="s">
        <v>10803</v>
      </c>
      <c r="F3992" s="19" t="s">
        <v>6534</v>
      </c>
      <c r="G3992" s="16" t="s">
        <v>12</v>
      </c>
      <c r="H3992" s="18"/>
      <c r="I3992" s="18"/>
      <c r="J3992" s="18"/>
      <c r="K3992" s="18"/>
      <c r="L3992" s="18"/>
      <c r="M3992" s="18"/>
      <c r="N3992" s="18"/>
      <c r="O3992" s="18"/>
      <c r="P3992" s="18"/>
      <c r="Q3992" s="18"/>
      <c r="R3992" s="18"/>
      <c r="S3992" s="18"/>
      <c r="T3992" s="18"/>
      <c r="U3992" s="18"/>
      <c r="V3992" s="18"/>
      <c r="W3992" s="18"/>
      <c r="X3992" s="18"/>
      <c r="Y3992" s="18"/>
      <c r="Z3992" s="18"/>
    </row>
    <row r="3993">
      <c r="A3993" s="32">
        <v>44935.0</v>
      </c>
      <c r="B3993" s="15" t="s">
        <v>10801</v>
      </c>
      <c r="C3993" s="19" t="s">
        <v>10802</v>
      </c>
      <c r="D3993" s="19" t="s">
        <v>5537</v>
      </c>
      <c r="E3993" s="19" t="s">
        <v>10804</v>
      </c>
      <c r="F3993" s="19" t="s">
        <v>4318</v>
      </c>
      <c r="G3993" s="16" t="s">
        <v>12</v>
      </c>
      <c r="H3993" s="18"/>
      <c r="I3993" s="18"/>
      <c r="J3993" s="18"/>
      <c r="K3993" s="18"/>
      <c r="L3993" s="18"/>
      <c r="M3993" s="18"/>
      <c r="N3993" s="18"/>
      <c r="O3993" s="18"/>
      <c r="P3993" s="18"/>
      <c r="Q3993" s="18"/>
      <c r="R3993" s="18"/>
      <c r="S3993" s="18"/>
      <c r="T3993" s="18"/>
      <c r="U3993" s="18"/>
      <c r="V3993" s="18"/>
      <c r="W3993" s="18"/>
      <c r="X3993" s="18"/>
      <c r="Y3993" s="18"/>
      <c r="Z3993" s="18"/>
    </row>
    <row r="3994">
      <c r="A3994" s="32">
        <v>44935.0</v>
      </c>
      <c r="B3994" s="15" t="s">
        <v>10805</v>
      </c>
      <c r="C3994" s="19" t="s">
        <v>10806</v>
      </c>
      <c r="D3994" s="19" t="s">
        <v>20</v>
      </c>
      <c r="E3994" s="19" t="s">
        <v>44</v>
      </c>
      <c r="F3994" s="19" t="s">
        <v>61</v>
      </c>
      <c r="G3994" s="16" t="s">
        <v>12</v>
      </c>
      <c r="H3994" s="18"/>
      <c r="I3994" s="18"/>
      <c r="J3994" s="18"/>
      <c r="K3994" s="18"/>
      <c r="L3994" s="18"/>
      <c r="M3994" s="18"/>
      <c r="N3994" s="18"/>
      <c r="O3994" s="18"/>
      <c r="P3994" s="18"/>
      <c r="Q3994" s="18"/>
      <c r="R3994" s="18"/>
      <c r="S3994" s="18"/>
      <c r="T3994" s="18"/>
      <c r="U3994" s="18"/>
      <c r="V3994" s="18"/>
      <c r="W3994" s="18"/>
      <c r="X3994" s="18"/>
      <c r="Y3994" s="18"/>
      <c r="Z3994" s="18"/>
    </row>
    <row r="3995">
      <c r="A3995" s="32">
        <v>44935.0</v>
      </c>
      <c r="B3995" s="15" t="s">
        <v>10805</v>
      </c>
      <c r="C3995" s="19" t="s">
        <v>10806</v>
      </c>
      <c r="D3995" s="19" t="s">
        <v>1587</v>
      </c>
      <c r="E3995" s="18"/>
      <c r="F3995" s="19" t="s">
        <v>34</v>
      </c>
      <c r="G3995" s="16" t="s">
        <v>84</v>
      </c>
      <c r="H3995" s="19" t="s">
        <v>44</v>
      </c>
      <c r="I3995" s="18"/>
      <c r="J3995" s="18"/>
      <c r="K3995" s="18"/>
      <c r="L3995" s="18"/>
      <c r="M3995" s="18"/>
      <c r="N3995" s="18"/>
      <c r="O3995" s="18"/>
      <c r="P3995" s="18"/>
      <c r="Q3995" s="18"/>
      <c r="R3995" s="18"/>
      <c r="S3995" s="18"/>
      <c r="T3995" s="18"/>
      <c r="U3995" s="18"/>
      <c r="V3995" s="18"/>
      <c r="W3995" s="18"/>
      <c r="X3995" s="18"/>
      <c r="Y3995" s="18"/>
      <c r="Z3995" s="18"/>
    </row>
    <row r="3996">
      <c r="A3996" s="32">
        <v>44935.0</v>
      </c>
      <c r="B3996" s="15" t="s">
        <v>10807</v>
      </c>
      <c r="C3996" s="19" t="s">
        <v>10808</v>
      </c>
      <c r="D3996" s="19" t="s">
        <v>4067</v>
      </c>
      <c r="E3996" s="19" t="s">
        <v>9043</v>
      </c>
      <c r="F3996" s="19" t="s">
        <v>10809</v>
      </c>
      <c r="G3996" s="16" t="s">
        <v>12</v>
      </c>
      <c r="H3996" s="18"/>
      <c r="I3996" s="18"/>
      <c r="J3996" s="18"/>
      <c r="K3996" s="18"/>
      <c r="L3996" s="18"/>
      <c r="M3996" s="18"/>
      <c r="N3996" s="18"/>
      <c r="O3996" s="18"/>
      <c r="P3996" s="18"/>
      <c r="Q3996" s="18"/>
      <c r="R3996" s="18"/>
      <c r="S3996" s="18"/>
      <c r="T3996" s="18"/>
      <c r="U3996" s="18"/>
      <c r="V3996" s="18"/>
      <c r="W3996" s="18"/>
      <c r="X3996" s="18"/>
      <c r="Y3996" s="18"/>
      <c r="Z3996" s="18"/>
    </row>
    <row r="3997">
      <c r="A3997" s="32">
        <v>44935.0</v>
      </c>
      <c r="B3997" s="15" t="s">
        <v>10807</v>
      </c>
      <c r="C3997" s="19" t="s">
        <v>10808</v>
      </c>
      <c r="D3997" s="19" t="s">
        <v>4067</v>
      </c>
      <c r="E3997" s="19" t="s">
        <v>47</v>
      </c>
      <c r="F3997" s="19" t="s">
        <v>10058</v>
      </c>
      <c r="G3997" s="16" t="s">
        <v>12</v>
      </c>
      <c r="H3997" s="18"/>
      <c r="I3997" s="18"/>
      <c r="J3997" s="18"/>
      <c r="K3997" s="18"/>
      <c r="L3997" s="18"/>
      <c r="M3997" s="18"/>
      <c r="N3997" s="18"/>
      <c r="O3997" s="18"/>
      <c r="P3997" s="18"/>
      <c r="Q3997" s="18"/>
      <c r="R3997" s="18"/>
      <c r="S3997" s="18"/>
      <c r="T3997" s="18"/>
      <c r="U3997" s="18"/>
      <c r="V3997" s="18"/>
      <c r="W3997" s="18"/>
      <c r="X3997" s="18"/>
      <c r="Y3997" s="18"/>
      <c r="Z3997" s="18"/>
    </row>
    <row r="3998">
      <c r="A3998" s="32">
        <v>44935.0</v>
      </c>
      <c r="B3998" s="15" t="s">
        <v>10810</v>
      </c>
      <c r="C3998" s="19" t="s">
        <v>10811</v>
      </c>
      <c r="D3998" s="19" t="s">
        <v>5340</v>
      </c>
      <c r="E3998" s="19" t="s">
        <v>10812</v>
      </c>
      <c r="F3998" s="19" t="s">
        <v>63</v>
      </c>
      <c r="G3998" s="16" t="s">
        <v>12</v>
      </c>
      <c r="H3998" s="18"/>
      <c r="I3998" s="18"/>
      <c r="J3998" s="18"/>
      <c r="K3998" s="18"/>
      <c r="L3998" s="18"/>
      <c r="M3998" s="18"/>
      <c r="N3998" s="18"/>
      <c r="O3998" s="18"/>
      <c r="P3998" s="18"/>
      <c r="Q3998" s="18"/>
      <c r="R3998" s="18"/>
      <c r="S3998" s="18"/>
      <c r="T3998" s="18"/>
      <c r="U3998" s="18"/>
      <c r="V3998" s="18"/>
      <c r="W3998" s="18"/>
      <c r="X3998" s="18"/>
      <c r="Y3998" s="18"/>
      <c r="Z3998" s="18"/>
    </row>
    <row r="3999">
      <c r="A3999" s="32">
        <v>44935.0</v>
      </c>
      <c r="B3999" s="15" t="s">
        <v>10810</v>
      </c>
      <c r="C3999" s="19" t="s">
        <v>10811</v>
      </c>
      <c r="D3999" s="19" t="s">
        <v>5340</v>
      </c>
      <c r="E3999" s="19" t="s">
        <v>519</v>
      </c>
      <c r="F3999" s="19" t="s">
        <v>7090</v>
      </c>
      <c r="G3999" s="16" t="s">
        <v>12</v>
      </c>
      <c r="H3999" s="18"/>
      <c r="I3999" s="18"/>
      <c r="J3999" s="18"/>
      <c r="K3999" s="18"/>
      <c r="L3999" s="18"/>
      <c r="M3999" s="18"/>
      <c r="N3999" s="18"/>
      <c r="O3999" s="18"/>
      <c r="P3999" s="18"/>
      <c r="Q3999" s="18"/>
      <c r="R3999" s="18"/>
      <c r="S3999" s="18"/>
      <c r="T3999" s="18"/>
      <c r="U3999" s="18"/>
      <c r="V3999" s="18"/>
      <c r="W3999" s="18"/>
      <c r="X3999" s="18"/>
      <c r="Y3999" s="18"/>
      <c r="Z3999" s="18"/>
    </row>
    <row r="4000">
      <c r="A4000" s="32">
        <v>44935.0</v>
      </c>
      <c r="B4000" s="15" t="s">
        <v>10813</v>
      </c>
      <c r="C4000" s="19" t="s">
        <v>10814</v>
      </c>
      <c r="D4000" s="19" t="s">
        <v>7295</v>
      </c>
      <c r="E4000" s="19" t="s">
        <v>571</v>
      </c>
      <c r="F4000" s="19" t="s">
        <v>5021</v>
      </c>
      <c r="G4000" s="16" t="s">
        <v>12</v>
      </c>
      <c r="H4000" s="18"/>
      <c r="I4000" s="18"/>
      <c r="J4000" s="18"/>
      <c r="K4000" s="18"/>
      <c r="L4000" s="18"/>
      <c r="M4000" s="18"/>
      <c r="N4000" s="18"/>
      <c r="O4000" s="18"/>
      <c r="P4000" s="18"/>
      <c r="Q4000" s="18"/>
      <c r="R4000" s="18"/>
      <c r="S4000" s="18"/>
      <c r="T4000" s="18"/>
      <c r="U4000" s="18"/>
      <c r="V4000" s="18"/>
      <c r="W4000" s="18"/>
      <c r="X4000" s="18"/>
      <c r="Y4000" s="18"/>
      <c r="Z4000" s="18"/>
    </row>
    <row r="4001">
      <c r="A4001" s="32">
        <v>44935.0</v>
      </c>
      <c r="B4001" s="15" t="s">
        <v>10813</v>
      </c>
      <c r="C4001" s="19" t="s">
        <v>10814</v>
      </c>
      <c r="D4001" s="19" t="s">
        <v>7295</v>
      </c>
      <c r="E4001" s="19" t="s">
        <v>10815</v>
      </c>
      <c r="F4001" s="19" t="s">
        <v>1539</v>
      </c>
      <c r="G4001" s="16" t="s">
        <v>12</v>
      </c>
      <c r="H4001" s="18"/>
      <c r="I4001" s="18"/>
      <c r="J4001" s="18"/>
      <c r="K4001" s="18"/>
      <c r="L4001" s="18"/>
      <c r="M4001" s="18"/>
      <c r="N4001" s="18"/>
      <c r="O4001" s="18"/>
      <c r="P4001" s="18"/>
      <c r="Q4001" s="18"/>
      <c r="R4001" s="18"/>
      <c r="S4001" s="18"/>
      <c r="T4001" s="18"/>
      <c r="U4001" s="18"/>
      <c r="V4001" s="18"/>
      <c r="W4001" s="18"/>
      <c r="X4001" s="18"/>
      <c r="Y4001" s="18"/>
      <c r="Z4001" s="18"/>
    </row>
    <row r="4002">
      <c r="A4002" s="32">
        <v>44935.0</v>
      </c>
      <c r="B4002" s="15" t="s">
        <v>10816</v>
      </c>
      <c r="C4002" s="19" t="s">
        <v>10817</v>
      </c>
      <c r="D4002" s="19" t="s">
        <v>5873</v>
      </c>
      <c r="E4002" s="19" t="s">
        <v>10818</v>
      </c>
      <c r="F4002" s="19" t="s">
        <v>4055</v>
      </c>
      <c r="G4002" s="16" t="s">
        <v>12</v>
      </c>
      <c r="H4002" s="18"/>
      <c r="I4002" s="18"/>
      <c r="J4002" s="18"/>
      <c r="K4002" s="18"/>
      <c r="L4002" s="18"/>
      <c r="M4002" s="18"/>
      <c r="N4002" s="18"/>
      <c r="O4002" s="18"/>
      <c r="P4002" s="18"/>
      <c r="Q4002" s="18"/>
      <c r="R4002" s="18"/>
      <c r="S4002" s="18"/>
      <c r="T4002" s="18"/>
      <c r="U4002" s="18"/>
      <c r="V4002" s="18"/>
      <c r="W4002" s="18"/>
      <c r="X4002" s="18"/>
      <c r="Y4002" s="18"/>
      <c r="Z4002" s="18"/>
    </row>
    <row r="4003">
      <c r="A4003" s="32">
        <v>44935.0</v>
      </c>
      <c r="B4003" s="15" t="s">
        <v>10819</v>
      </c>
      <c r="C4003" s="19" t="s">
        <v>10820</v>
      </c>
      <c r="D4003" s="19" t="s">
        <v>4644</v>
      </c>
      <c r="E4003" s="19" t="s">
        <v>10821</v>
      </c>
      <c r="F4003" s="19" t="s">
        <v>61</v>
      </c>
      <c r="G4003" s="16" t="s">
        <v>12</v>
      </c>
      <c r="H4003" s="18"/>
      <c r="I4003" s="18"/>
      <c r="J4003" s="18"/>
      <c r="K4003" s="18"/>
      <c r="L4003" s="18"/>
      <c r="M4003" s="18"/>
      <c r="N4003" s="18"/>
      <c r="O4003" s="18"/>
      <c r="P4003" s="18"/>
      <c r="Q4003" s="18"/>
      <c r="R4003" s="18"/>
      <c r="S4003" s="18"/>
      <c r="T4003" s="18"/>
      <c r="U4003" s="18"/>
      <c r="V4003" s="18"/>
      <c r="W4003" s="18"/>
      <c r="X4003" s="18"/>
      <c r="Y4003" s="18"/>
      <c r="Z4003" s="18"/>
    </row>
    <row r="4004">
      <c r="A4004" s="32">
        <v>44935.0</v>
      </c>
      <c r="B4004" s="15" t="s">
        <v>10819</v>
      </c>
      <c r="C4004" s="19" t="s">
        <v>10820</v>
      </c>
      <c r="D4004" s="19" t="s">
        <v>4644</v>
      </c>
      <c r="E4004" s="19" t="s">
        <v>338</v>
      </c>
      <c r="F4004" s="19" t="s">
        <v>524</v>
      </c>
      <c r="G4004" s="16" t="s">
        <v>12</v>
      </c>
      <c r="H4004" s="18"/>
      <c r="I4004" s="18"/>
      <c r="J4004" s="18"/>
      <c r="K4004" s="18"/>
      <c r="L4004" s="18"/>
      <c r="M4004" s="18"/>
      <c r="N4004" s="18"/>
      <c r="O4004" s="18"/>
      <c r="P4004" s="18"/>
      <c r="Q4004" s="18"/>
      <c r="R4004" s="18"/>
      <c r="S4004" s="18"/>
      <c r="T4004" s="18"/>
      <c r="U4004" s="18"/>
      <c r="V4004" s="18"/>
      <c r="W4004" s="18"/>
      <c r="X4004" s="18"/>
      <c r="Y4004" s="18"/>
      <c r="Z4004" s="18"/>
    </row>
    <row r="4005">
      <c r="A4005" s="32">
        <v>44935.0</v>
      </c>
      <c r="B4005" s="15" t="s">
        <v>10822</v>
      </c>
      <c r="C4005" s="19" t="s">
        <v>10823</v>
      </c>
      <c r="D4005" s="19" t="s">
        <v>6345</v>
      </c>
      <c r="E4005" s="19" t="s">
        <v>7963</v>
      </c>
      <c r="F4005" s="19" t="s">
        <v>164</v>
      </c>
      <c r="G4005" s="16" t="s">
        <v>12</v>
      </c>
      <c r="H4005" s="18"/>
      <c r="I4005" s="18"/>
      <c r="J4005" s="18"/>
      <c r="K4005" s="18"/>
      <c r="L4005" s="18"/>
      <c r="M4005" s="18"/>
      <c r="N4005" s="18"/>
      <c r="O4005" s="18"/>
      <c r="P4005" s="18"/>
      <c r="Q4005" s="18"/>
      <c r="R4005" s="18"/>
      <c r="S4005" s="18"/>
      <c r="T4005" s="18"/>
      <c r="U4005" s="18"/>
      <c r="V4005" s="18"/>
      <c r="W4005" s="18"/>
      <c r="X4005" s="18"/>
      <c r="Y4005" s="18"/>
      <c r="Z4005" s="18"/>
    </row>
    <row r="4006">
      <c r="A4006" s="32">
        <v>44935.0</v>
      </c>
      <c r="B4006" s="15" t="s">
        <v>10824</v>
      </c>
      <c r="C4006" s="19" t="s">
        <v>10825</v>
      </c>
      <c r="D4006" s="19" t="s">
        <v>1641</v>
      </c>
      <c r="E4006" s="19" t="s">
        <v>10826</v>
      </c>
      <c r="F4006" s="19" t="s">
        <v>63</v>
      </c>
      <c r="G4006" s="16" t="s">
        <v>12</v>
      </c>
      <c r="H4006" s="18"/>
      <c r="I4006" s="18"/>
      <c r="J4006" s="18"/>
      <c r="K4006" s="18"/>
      <c r="L4006" s="18"/>
      <c r="M4006" s="18"/>
      <c r="N4006" s="18"/>
      <c r="O4006" s="18"/>
      <c r="P4006" s="18"/>
      <c r="Q4006" s="18"/>
      <c r="R4006" s="18"/>
      <c r="S4006" s="18"/>
      <c r="T4006" s="18"/>
      <c r="U4006" s="18"/>
      <c r="V4006" s="18"/>
      <c r="W4006" s="18"/>
      <c r="X4006" s="18"/>
      <c r="Y4006" s="18"/>
      <c r="Z4006" s="18"/>
    </row>
    <row r="4007">
      <c r="A4007" s="32">
        <v>44935.0</v>
      </c>
      <c r="B4007" s="15" t="s">
        <v>10827</v>
      </c>
      <c r="C4007" s="19" t="s">
        <v>10828</v>
      </c>
      <c r="D4007" s="19" t="s">
        <v>7238</v>
      </c>
      <c r="E4007" s="19" t="s">
        <v>98</v>
      </c>
      <c r="F4007" s="19" t="s">
        <v>524</v>
      </c>
      <c r="G4007" s="16" t="s">
        <v>12</v>
      </c>
      <c r="H4007" s="18"/>
      <c r="I4007" s="18"/>
      <c r="J4007" s="18"/>
      <c r="K4007" s="18"/>
      <c r="L4007" s="18"/>
      <c r="M4007" s="18"/>
      <c r="N4007" s="18"/>
      <c r="O4007" s="18"/>
      <c r="P4007" s="18"/>
      <c r="Q4007" s="18"/>
      <c r="R4007" s="18"/>
      <c r="S4007" s="18"/>
      <c r="T4007" s="18"/>
      <c r="U4007" s="18"/>
      <c r="V4007" s="18"/>
      <c r="W4007" s="18"/>
      <c r="X4007" s="18"/>
      <c r="Y4007" s="18"/>
      <c r="Z4007" s="18"/>
    </row>
    <row r="4008">
      <c r="A4008" s="32">
        <v>44994.0</v>
      </c>
      <c r="B4008" s="15" t="s">
        <v>10829</v>
      </c>
      <c r="C4008" s="19" t="s">
        <v>10830</v>
      </c>
      <c r="D4008" s="19" t="s">
        <v>4645</v>
      </c>
      <c r="E4008" s="19" t="s">
        <v>47</v>
      </c>
      <c r="F4008" s="19" t="s">
        <v>1097</v>
      </c>
      <c r="G4008" s="16" t="s">
        <v>12</v>
      </c>
      <c r="H4008" s="18"/>
      <c r="I4008" s="18"/>
      <c r="J4008" s="18"/>
      <c r="K4008" s="18"/>
      <c r="L4008" s="18"/>
      <c r="M4008" s="18"/>
      <c r="N4008" s="18"/>
      <c r="O4008" s="18"/>
      <c r="P4008" s="18"/>
      <c r="Q4008" s="18"/>
      <c r="R4008" s="18"/>
      <c r="S4008" s="18"/>
      <c r="T4008" s="18"/>
      <c r="U4008" s="18"/>
      <c r="V4008" s="18"/>
      <c r="W4008" s="18"/>
      <c r="X4008" s="18"/>
      <c r="Y4008" s="18"/>
      <c r="Z4008" s="18"/>
    </row>
    <row r="4009">
      <c r="A4009" s="32">
        <v>44994.0</v>
      </c>
      <c r="B4009" s="15" t="s">
        <v>10831</v>
      </c>
      <c r="C4009" s="19" t="s">
        <v>10832</v>
      </c>
      <c r="D4009" s="19" t="s">
        <v>5671</v>
      </c>
      <c r="E4009" s="19" t="s">
        <v>4051</v>
      </c>
      <c r="F4009" s="19" t="s">
        <v>1185</v>
      </c>
      <c r="G4009" s="16" t="s">
        <v>12</v>
      </c>
      <c r="H4009" s="18"/>
      <c r="I4009" s="18"/>
      <c r="J4009" s="18"/>
      <c r="K4009" s="18"/>
      <c r="L4009" s="18"/>
      <c r="M4009" s="18"/>
      <c r="N4009" s="18"/>
      <c r="O4009" s="18"/>
      <c r="P4009" s="18"/>
      <c r="Q4009" s="18"/>
      <c r="R4009" s="18"/>
      <c r="S4009" s="18"/>
      <c r="T4009" s="18"/>
      <c r="U4009" s="18"/>
      <c r="V4009" s="18"/>
      <c r="W4009" s="18"/>
      <c r="X4009" s="18"/>
      <c r="Y4009" s="18"/>
      <c r="Z4009" s="18"/>
    </row>
    <row r="4010">
      <c r="A4010" s="32">
        <v>45025.0</v>
      </c>
      <c r="B4010" s="15" t="s">
        <v>10833</v>
      </c>
      <c r="C4010" s="19" t="s">
        <v>10834</v>
      </c>
      <c r="D4010" s="19" t="s">
        <v>4623</v>
      </c>
      <c r="E4010" s="19" t="s">
        <v>44</v>
      </c>
      <c r="F4010" s="16" t="s">
        <v>851</v>
      </c>
      <c r="G4010" s="16" t="s">
        <v>84</v>
      </c>
      <c r="H4010" s="18"/>
      <c r="I4010" s="18"/>
      <c r="J4010" s="18"/>
      <c r="K4010" s="18"/>
      <c r="L4010" s="18"/>
      <c r="M4010" s="18"/>
      <c r="N4010" s="18"/>
      <c r="O4010" s="18"/>
      <c r="P4010" s="18"/>
      <c r="Q4010" s="18"/>
      <c r="R4010" s="18"/>
      <c r="S4010" s="18"/>
      <c r="T4010" s="18"/>
      <c r="U4010" s="18"/>
      <c r="V4010" s="18"/>
      <c r="W4010" s="18"/>
      <c r="X4010" s="18"/>
      <c r="Y4010" s="18"/>
      <c r="Z4010" s="18"/>
    </row>
    <row r="4011">
      <c r="A4011" s="32">
        <v>45025.0</v>
      </c>
      <c r="B4011" s="15" t="s">
        <v>10833</v>
      </c>
      <c r="C4011" s="19" t="s">
        <v>10834</v>
      </c>
      <c r="D4011" s="19" t="s">
        <v>817</v>
      </c>
      <c r="E4011" s="19" t="s">
        <v>44</v>
      </c>
      <c r="F4011" s="16" t="s">
        <v>851</v>
      </c>
      <c r="G4011" s="16" t="s">
        <v>84</v>
      </c>
      <c r="H4011" s="18"/>
      <c r="I4011" s="18"/>
      <c r="J4011" s="18"/>
      <c r="K4011" s="18"/>
      <c r="L4011" s="18"/>
      <c r="M4011" s="18"/>
      <c r="N4011" s="18"/>
      <c r="O4011" s="18"/>
      <c r="P4011" s="18"/>
      <c r="Q4011" s="18"/>
      <c r="R4011" s="18"/>
      <c r="S4011" s="18"/>
      <c r="T4011" s="18"/>
      <c r="U4011" s="18"/>
      <c r="V4011" s="18"/>
      <c r="W4011" s="18"/>
      <c r="X4011" s="18"/>
      <c r="Y4011" s="18"/>
      <c r="Z4011" s="18"/>
    </row>
    <row r="4012">
      <c r="A4012" s="32">
        <v>45025.0</v>
      </c>
      <c r="B4012" s="15" t="s">
        <v>10833</v>
      </c>
      <c r="C4012" s="19" t="s">
        <v>10834</v>
      </c>
      <c r="D4012" s="19" t="s">
        <v>770</v>
      </c>
      <c r="E4012" s="19" t="s">
        <v>44</v>
      </c>
      <c r="F4012" s="16" t="s">
        <v>851</v>
      </c>
      <c r="G4012" s="16" t="s">
        <v>84</v>
      </c>
      <c r="H4012" s="18"/>
      <c r="I4012" s="18"/>
      <c r="J4012" s="18"/>
      <c r="K4012" s="18"/>
      <c r="L4012" s="18"/>
      <c r="M4012" s="18"/>
      <c r="N4012" s="18"/>
      <c r="O4012" s="18"/>
      <c r="P4012" s="18"/>
      <c r="Q4012" s="18"/>
      <c r="R4012" s="18"/>
      <c r="S4012" s="18"/>
      <c r="T4012" s="18"/>
      <c r="U4012" s="18"/>
      <c r="V4012" s="18"/>
      <c r="W4012" s="18"/>
      <c r="X4012" s="18"/>
      <c r="Y4012" s="18"/>
      <c r="Z4012" s="18"/>
    </row>
    <row r="4013">
      <c r="A4013" s="32">
        <v>45025.0</v>
      </c>
      <c r="B4013" s="15" t="s">
        <v>10835</v>
      </c>
      <c r="C4013" s="19" t="s">
        <v>10836</v>
      </c>
      <c r="D4013" s="19" t="s">
        <v>4623</v>
      </c>
      <c r="E4013" s="19" t="s">
        <v>98</v>
      </c>
      <c r="F4013" s="19" t="s">
        <v>83</v>
      </c>
      <c r="G4013" s="16" t="s">
        <v>84</v>
      </c>
      <c r="H4013" s="18"/>
      <c r="I4013" s="18"/>
      <c r="J4013" s="18"/>
      <c r="K4013" s="18"/>
      <c r="L4013" s="18"/>
      <c r="M4013" s="18"/>
      <c r="N4013" s="18"/>
      <c r="O4013" s="18"/>
      <c r="P4013" s="18"/>
      <c r="Q4013" s="18"/>
      <c r="R4013" s="18"/>
      <c r="S4013" s="18"/>
      <c r="T4013" s="18"/>
      <c r="U4013" s="18"/>
      <c r="V4013" s="18"/>
      <c r="W4013" s="18"/>
      <c r="X4013" s="18"/>
      <c r="Y4013" s="18"/>
      <c r="Z4013" s="18"/>
    </row>
    <row r="4014">
      <c r="A4014" s="32">
        <v>45025.0</v>
      </c>
      <c r="B4014" s="15" t="s">
        <v>10837</v>
      </c>
      <c r="C4014" s="19" t="s">
        <v>10838</v>
      </c>
      <c r="D4014" s="19" t="s">
        <v>7084</v>
      </c>
      <c r="E4014" s="19" t="s">
        <v>743</v>
      </c>
      <c r="F4014" s="19" t="s">
        <v>428</v>
      </c>
      <c r="G4014" s="16" t="s">
        <v>84</v>
      </c>
      <c r="H4014" s="18"/>
      <c r="I4014" s="18"/>
      <c r="J4014" s="18"/>
      <c r="K4014" s="18"/>
      <c r="L4014" s="18"/>
      <c r="M4014" s="18"/>
      <c r="N4014" s="18"/>
      <c r="O4014" s="18"/>
      <c r="P4014" s="18"/>
      <c r="Q4014" s="18"/>
      <c r="R4014" s="18"/>
      <c r="S4014" s="18"/>
      <c r="T4014" s="18"/>
      <c r="U4014" s="18"/>
      <c r="V4014" s="18"/>
      <c r="W4014" s="18"/>
      <c r="X4014" s="18"/>
      <c r="Y4014" s="18"/>
      <c r="Z4014" s="18"/>
    </row>
    <row r="4015">
      <c r="A4015" s="32">
        <v>45025.0</v>
      </c>
      <c r="B4015" s="15" t="s">
        <v>10837</v>
      </c>
      <c r="C4015" s="19" t="s">
        <v>10838</v>
      </c>
      <c r="D4015" s="19" t="s">
        <v>7084</v>
      </c>
      <c r="E4015" s="19" t="s">
        <v>98</v>
      </c>
      <c r="F4015" s="19" t="s">
        <v>457</v>
      </c>
      <c r="G4015" s="16" t="s">
        <v>84</v>
      </c>
      <c r="H4015" s="18"/>
      <c r="I4015" s="18"/>
      <c r="J4015" s="18"/>
      <c r="K4015" s="18"/>
      <c r="L4015" s="18"/>
      <c r="M4015" s="18"/>
      <c r="N4015" s="18"/>
      <c r="O4015" s="18"/>
      <c r="P4015" s="18"/>
      <c r="Q4015" s="18"/>
      <c r="R4015" s="18"/>
      <c r="S4015" s="18"/>
      <c r="T4015" s="18"/>
      <c r="U4015" s="18"/>
      <c r="V4015" s="18"/>
      <c r="W4015" s="18"/>
      <c r="X4015" s="18"/>
      <c r="Y4015" s="18"/>
      <c r="Z4015" s="18"/>
    </row>
    <row r="4016">
      <c r="A4016" s="32">
        <v>45025.0</v>
      </c>
      <c r="B4016" s="15" t="s">
        <v>10839</v>
      </c>
      <c r="C4016" s="19" t="s">
        <v>10840</v>
      </c>
      <c r="D4016" s="19" t="s">
        <v>4907</v>
      </c>
      <c r="E4016" s="19" t="s">
        <v>47</v>
      </c>
      <c r="F4016" s="19" t="s">
        <v>1185</v>
      </c>
      <c r="G4016" s="16" t="s">
        <v>12</v>
      </c>
      <c r="H4016" s="18"/>
      <c r="I4016" s="18"/>
      <c r="J4016" s="18"/>
      <c r="K4016" s="18"/>
      <c r="L4016" s="18"/>
      <c r="M4016" s="18"/>
      <c r="N4016" s="18"/>
      <c r="O4016" s="18"/>
      <c r="P4016" s="18"/>
      <c r="Q4016" s="18"/>
      <c r="R4016" s="18"/>
      <c r="S4016" s="18"/>
      <c r="T4016" s="18"/>
      <c r="U4016" s="18"/>
      <c r="V4016" s="18"/>
      <c r="W4016" s="18"/>
      <c r="X4016" s="18"/>
      <c r="Y4016" s="18"/>
      <c r="Z4016" s="18"/>
    </row>
    <row r="4017">
      <c r="A4017" s="32">
        <v>45025.0</v>
      </c>
      <c r="B4017" s="15" t="s">
        <v>10841</v>
      </c>
      <c r="C4017" s="19" t="s">
        <v>10842</v>
      </c>
      <c r="D4017" s="19" t="s">
        <v>1587</v>
      </c>
      <c r="E4017" s="19" t="s">
        <v>44</v>
      </c>
      <c r="F4017" s="19" t="s">
        <v>83</v>
      </c>
      <c r="G4017" s="16" t="s">
        <v>84</v>
      </c>
      <c r="H4017" s="18"/>
      <c r="I4017" s="18"/>
      <c r="J4017" s="18"/>
      <c r="K4017" s="18"/>
      <c r="L4017" s="18"/>
      <c r="M4017" s="18"/>
      <c r="N4017" s="18"/>
      <c r="O4017" s="18"/>
      <c r="P4017" s="18"/>
      <c r="Q4017" s="18"/>
      <c r="R4017" s="18"/>
      <c r="S4017" s="18"/>
      <c r="T4017" s="18"/>
      <c r="U4017" s="18"/>
      <c r="V4017" s="18"/>
      <c r="W4017" s="18"/>
      <c r="X4017" s="18"/>
      <c r="Y4017" s="18"/>
      <c r="Z4017" s="18"/>
    </row>
    <row r="4018">
      <c r="A4018" s="32">
        <v>45025.0</v>
      </c>
      <c r="B4018" s="15" t="s">
        <v>10841</v>
      </c>
      <c r="C4018" s="19" t="s">
        <v>10842</v>
      </c>
      <c r="D4018" s="19" t="s">
        <v>817</v>
      </c>
      <c r="E4018" s="19" t="s">
        <v>44</v>
      </c>
      <c r="F4018" s="19" t="s">
        <v>83</v>
      </c>
      <c r="G4018" s="16" t="s">
        <v>84</v>
      </c>
      <c r="H4018" s="18"/>
      <c r="I4018" s="18"/>
      <c r="J4018" s="18"/>
      <c r="K4018" s="18"/>
      <c r="L4018" s="18"/>
      <c r="M4018" s="18"/>
      <c r="N4018" s="18"/>
      <c r="O4018" s="18"/>
      <c r="P4018" s="18"/>
      <c r="Q4018" s="18"/>
      <c r="R4018" s="18"/>
      <c r="S4018" s="18"/>
      <c r="T4018" s="18"/>
      <c r="U4018" s="18"/>
      <c r="V4018" s="18"/>
      <c r="W4018" s="18"/>
      <c r="X4018" s="18"/>
      <c r="Y4018" s="18"/>
      <c r="Z4018" s="18"/>
    </row>
    <row r="4019">
      <c r="A4019" s="32">
        <v>45025.0</v>
      </c>
      <c r="B4019" s="15" t="s">
        <v>10841</v>
      </c>
      <c r="C4019" s="19" t="s">
        <v>10842</v>
      </c>
      <c r="D4019" s="19" t="s">
        <v>770</v>
      </c>
      <c r="E4019" s="19" t="s">
        <v>44</v>
      </c>
      <c r="F4019" s="19" t="s">
        <v>83</v>
      </c>
      <c r="G4019" s="16" t="s">
        <v>84</v>
      </c>
      <c r="H4019" s="18"/>
      <c r="I4019" s="18"/>
      <c r="J4019" s="18"/>
      <c r="K4019" s="18"/>
      <c r="L4019" s="18"/>
      <c r="M4019" s="18"/>
      <c r="N4019" s="18"/>
      <c r="O4019" s="18"/>
      <c r="P4019" s="18"/>
      <c r="Q4019" s="18"/>
      <c r="R4019" s="18"/>
      <c r="S4019" s="18"/>
      <c r="T4019" s="18"/>
      <c r="U4019" s="18"/>
      <c r="V4019" s="18"/>
      <c r="W4019" s="18"/>
      <c r="X4019" s="18"/>
      <c r="Y4019" s="18"/>
      <c r="Z4019" s="18"/>
    </row>
    <row r="4020">
      <c r="A4020" s="32">
        <v>45025.0</v>
      </c>
      <c r="B4020" s="15" t="s">
        <v>10843</v>
      </c>
      <c r="C4020" s="19" t="s">
        <v>10844</v>
      </c>
      <c r="D4020" s="19" t="s">
        <v>1452</v>
      </c>
      <c r="E4020" s="19" t="s">
        <v>2226</v>
      </c>
      <c r="F4020" s="19" t="s">
        <v>133</v>
      </c>
      <c r="G4020" s="16" t="s">
        <v>12</v>
      </c>
      <c r="H4020" s="18"/>
      <c r="I4020" s="18"/>
      <c r="J4020" s="18"/>
      <c r="K4020" s="18"/>
      <c r="L4020" s="18"/>
      <c r="M4020" s="18"/>
      <c r="N4020" s="18"/>
      <c r="O4020" s="18"/>
      <c r="P4020" s="18"/>
      <c r="Q4020" s="18"/>
      <c r="R4020" s="18"/>
      <c r="S4020" s="18"/>
      <c r="T4020" s="18"/>
      <c r="U4020" s="18"/>
      <c r="V4020" s="18"/>
      <c r="W4020" s="18"/>
      <c r="X4020" s="18"/>
      <c r="Y4020" s="18"/>
      <c r="Z4020" s="18"/>
    </row>
    <row r="4021">
      <c r="A4021" s="32">
        <v>45025.0</v>
      </c>
      <c r="B4021" s="15" t="s">
        <v>10843</v>
      </c>
      <c r="C4021" s="19" t="s">
        <v>10844</v>
      </c>
      <c r="D4021" s="19" t="s">
        <v>1452</v>
      </c>
      <c r="E4021" s="19" t="s">
        <v>519</v>
      </c>
      <c r="F4021" s="19" t="s">
        <v>1539</v>
      </c>
      <c r="G4021" s="16" t="s">
        <v>12</v>
      </c>
      <c r="H4021" s="18"/>
      <c r="I4021" s="18"/>
      <c r="J4021" s="18"/>
      <c r="K4021" s="18"/>
      <c r="L4021" s="18"/>
      <c r="M4021" s="18"/>
      <c r="N4021" s="18"/>
      <c r="O4021" s="18"/>
      <c r="P4021" s="18"/>
      <c r="Q4021" s="18"/>
      <c r="R4021" s="18"/>
      <c r="S4021" s="18"/>
      <c r="T4021" s="18"/>
      <c r="U4021" s="18"/>
      <c r="V4021" s="18"/>
      <c r="W4021" s="18"/>
      <c r="X4021" s="18"/>
      <c r="Y4021" s="18"/>
      <c r="Z4021" s="18"/>
    </row>
    <row r="4022">
      <c r="A4022" s="32">
        <v>45025.0</v>
      </c>
      <c r="B4022" s="15" t="s">
        <v>10845</v>
      </c>
      <c r="C4022" s="19" t="s">
        <v>10846</v>
      </c>
      <c r="D4022" s="19" t="s">
        <v>5753</v>
      </c>
      <c r="E4022" s="19" t="s">
        <v>1766</v>
      </c>
      <c r="F4022" s="19" t="s">
        <v>4033</v>
      </c>
      <c r="G4022" s="16" t="s">
        <v>12</v>
      </c>
      <c r="H4022" s="18"/>
      <c r="I4022" s="18"/>
      <c r="J4022" s="18"/>
      <c r="K4022" s="18"/>
      <c r="L4022" s="18"/>
      <c r="M4022" s="18"/>
      <c r="N4022" s="18"/>
      <c r="O4022" s="18"/>
      <c r="P4022" s="18"/>
      <c r="Q4022" s="18"/>
      <c r="R4022" s="18"/>
      <c r="S4022" s="18"/>
      <c r="T4022" s="18"/>
      <c r="U4022" s="18"/>
      <c r="V4022" s="18"/>
      <c r="W4022" s="18"/>
      <c r="X4022" s="18"/>
      <c r="Y4022" s="18"/>
      <c r="Z4022" s="18"/>
    </row>
    <row r="4023">
      <c r="A4023" s="32">
        <v>45025.0</v>
      </c>
      <c r="B4023" s="15" t="s">
        <v>10845</v>
      </c>
      <c r="C4023" s="19" t="s">
        <v>10846</v>
      </c>
      <c r="D4023" s="19" t="s">
        <v>5753</v>
      </c>
      <c r="E4023" s="19" t="s">
        <v>2560</v>
      </c>
      <c r="F4023" s="19" t="s">
        <v>10847</v>
      </c>
      <c r="G4023" s="16" t="s">
        <v>12</v>
      </c>
      <c r="H4023" s="18"/>
      <c r="I4023" s="18"/>
      <c r="J4023" s="18"/>
      <c r="K4023" s="18"/>
      <c r="L4023" s="18"/>
      <c r="M4023" s="18"/>
      <c r="N4023" s="18"/>
      <c r="O4023" s="18"/>
      <c r="P4023" s="18"/>
      <c r="Q4023" s="18"/>
      <c r="R4023" s="18"/>
      <c r="S4023" s="18"/>
      <c r="T4023" s="18"/>
      <c r="U4023" s="18"/>
      <c r="V4023" s="18"/>
      <c r="W4023" s="18"/>
      <c r="X4023" s="18"/>
      <c r="Y4023" s="18"/>
      <c r="Z4023" s="18"/>
    </row>
    <row r="4024">
      <c r="A4024" s="32">
        <v>45025.0</v>
      </c>
      <c r="B4024" s="15" t="s">
        <v>10848</v>
      </c>
      <c r="C4024" s="19" t="s">
        <v>10849</v>
      </c>
      <c r="D4024" s="19" t="s">
        <v>5312</v>
      </c>
      <c r="E4024" s="18"/>
      <c r="F4024" s="19" t="s">
        <v>1185</v>
      </c>
      <c r="G4024" s="16" t="s">
        <v>12</v>
      </c>
      <c r="H4024" s="16" t="s">
        <v>141</v>
      </c>
      <c r="I4024" s="18"/>
      <c r="J4024" s="18"/>
      <c r="K4024" s="18"/>
      <c r="L4024" s="18"/>
      <c r="M4024" s="18"/>
      <c r="N4024" s="18"/>
      <c r="O4024" s="18"/>
      <c r="P4024" s="18"/>
      <c r="Q4024" s="18"/>
      <c r="R4024" s="18"/>
      <c r="S4024" s="18"/>
      <c r="T4024" s="18"/>
      <c r="U4024" s="18"/>
      <c r="V4024" s="18"/>
      <c r="W4024" s="18"/>
      <c r="X4024" s="18"/>
      <c r="Y4024" s="18"/>
      <c r="Z4024" s="18"/>
    </row>
    <row r="4025">
      <c r="A4025" s="32">
        <v>45025.0</v>
      </c>
      <c r="B4025" s="15" t="s">
        <v>10848</v>
      </c>
      <c r="C4025" s="19" t="s">
        <v>10849</v>
      </c>
      <c r="D4025" s="19" t="s">
        <v>5312</v>
      </c>
      <c r="E4025" s="19" t="s">
        <v>98</v>
      </c>
      <c r="F4025" s="19" t="s">
        <v>4082</v>
      </c>
      <c r="G4025" s="16" t="s">
        <v>12</v>
      </c>
      <c r="H4025" s="18"/>
      <c r="I4025" s="18"/>
      <c r="J4025" s="18"/>
      <c r="K4025" s="18"/>
      <c r="L4025" s="18"/>
      <c r="M4025" s="18"/>
      <c r="N4025" s="18"/>
      <c r="O4025" s="18"/>
      <c r="P4025" s="18"/>
      <c r="Q4025" s="18"/>
      <c r="R4025" s="18"/>
      <c r="S4025" s="18"/>
      <c r="T4025" s="18"/>
      <c r="U4025" s="18"/>
      <c r="V4025" s="18"/>
      <c r="W4025" s="18"/>
      <c r="X4025" s="18"/>
      <c r="Y4025" s="18"/>
      <c r="Z4025" s="18"/>
    </row>
    <row r="4026">
      <c r="A4026" s="32">
        <v>45025.0</v>
      </c>
      <c r="B4026" s="15" t="s">
        <v>10850</v>
      </c>
      <c r="C4026" s="19" t="s">
        <v>10851</v>
      </c>
      <c r="D4026" s="19" t="s">
        <v>4623</v>
      </c>
      <c r="E4026" s="19" t="s">
        <v>47</v>
      </c>
      <c r="F4026" s="19" t="s">
        <v>10783</v>
      </c>
      <c r="G4026" s="16" t="s">
        <v>12</v>
      </c>
      <c r="H4026" s="18"/>
      <c r="I4026" s="18"/>
      <c r="J4026" s="18"/>
      <c r="K4026" s="18"/>
      <c r="L4026" s="18"/>
      <c r="M4026" s="18"/>
      <c r="N4026" s="18"/>
      <c r="O4026" s="18"/>
      <c r="P4026" s="18"/>
      <c r="Q4026" s="18"/>
      <c r="R4026" s="18"/>
      <c r="S4026" s="18"/>
      <c r="T4026" s="18"/>
      <c r="U4026" s="18"/>
      <c r="V4026" s="18"/>
      <c r="W4026" s="18"/>
      <c r="X4026" s="18"/>
      <c r="Y4026" s="18"/>
      <c r="Z4026" s="18"/>
    </row>
    <row r="4027">
      <c r="A4027" s="32">
        <v>45025.0</v>
      </c>
      <c r="B4027" s="15" t="s">
        <v>10850</v>
      </c>
      <c r="C4027" s="19" t="s">
        <v>10851</v>
      </c>
      <c r="D4027" s="19" t="s">
        <v>4623</v>
      </c>
      <c r="E4027" s="19" t="s">
        <v>98</v>
      </c>
      <c r="F4027" s="19" t="s">
        <v>4010</v>
      </c>
      <c r="G4027" s="16" t="s">
        <v>12</v>
      </c>
      <c r="H4027" s="18"/>
      <c r="I4027" s="18"/>
      <c r="J4027" s="18"/>
      <c r="K4027" s="18"/>
      <c r="L4027" s="18"/>
      <c r="M4027" s="18"/>
      <c r="N4027" s="18"/>
      <c r="O4027" s="18"/>
      <c r="P4027" s="18"/>
      <c r="Q4027" s="18"/>
      <c r="R4027" s="18"/>
      <c r="S4027" s="18"/>
      <c r="T4027" s="18"/>
      <c r="U4027" s="18"/>
      <c r="V4027" s="18"/>
      <c r="W4027" s="18"/>
      <c r="X4027" s="18"/>
      <c r="Y4027" s="18"/>
      <c r="Z4027" s="18"/>
    </row>
    <row r="4028">
      <c r="A4028" s="32">
        <v>45025.0</v>
      </c>
      <c r="B4028" s="15" t="s">
        <v>10852</v>
      </c>
      <c r="C4028" s="19" t="s">
        <v>10853</v>
      </c>
      <c r="D4028" s="19" t="s">
        <v>4120</v>
      </c>
      <c r="E4028" s="19" t="s">
        <v>468</v>
      </c>
      <c r="F4028" s="19" t="s">
        <v>4538</v>
      </c>
      <c r="G4028" s="16" t="s">
        <v>12</v>
      </c>
      <c r="H4028" s="18"/>
      <c r="I4028" s="18"/>
      <c r="J4028" s="18"/>
      <c r="K4028" s="18"/>
      <c r="L4028" s="18"/>
      <c r="M4028" s="18"/>
      <c r="N4028" s="18"/>
      <c r="O4028" s="18"/>
      <c r="P4028" s="18"/>
      <c r="Q4028" s="18"/>
      <c r="R4028" s="18"/>
      <c r="S4028" s="18"/>
      <c r="T4028" s="18"/>
      <c r="U4028" s="18"/>
      <c r="V4028" s="18"/>
      <c r="W4028" s="18"/>
      <c r="X4028" s="18"/>
      <c r="Y4028" s="18"/>
      <c r="Z4028" s="18"/>
    </row>
    <row r="4029">
      <c r="A4029" s="32">
        <v>45055.0</v>
      </c>
      <c r="B4029" s="15" t="s">
        <v>10854</v>
      </c>
      <c r="C4029" s="19" t="s">
        <v>10855</v>
      </c>
      <c r="D4029" s="19" t="s">
        <v>1587</v>
      </c>
      <c r="E4029" s="19" t="s">
        <v>44</v>
      </c>
      <c r="F4029" s="16" t="s">
        <v>851</v>
      </c>
      <c r="G4029" s="16" t="s">
        <v>84</v>
      </c>
      <c r="H4029" s="18"/>
      <c r="I4029" s="18"/>
      <c r="J4029" s="18"/>
      <c r="K4029" s="18"/>
      <c r="L4029" s="18"/>
      <c r="M4029" s="18"/>
      <c r="N4029" s="18"/>
      <c r="O4029" s="18"/>
      <c r="P4029" s="18"/>
      <c r="Q4029" s="18"/>
      <c r="R4029" s="18"/>
      <c r="S4029" s="18"/>
      <c r="T4029" s="18"/>
      <c r="U4029" s="18"/>
      <c r="V4029" s="18"/>
      <c r="W4029" s="18"/>
      <c r="X4029" s="18"/>
      <c r="Y4029" s="18"/>
      <c r="Z4029" s="18"/>
    </row>
    <row r="4030">
      <c r="A4030" s="32">
        <v>45055.0</v>
      </c>
      <c r="B4030" s="15" t="s">
        <v>10854</v>
      </c>
      <c r="C4030" s="19" t="s">
        <v>10855</v>
      </c>
      <c r="D4030" s="19" t="s">
        <v>1535</v>
      </c>
      <c r="E4030" s="19" t="s">
        <v>44</v>
      </c>
      <c r="F4030" s="16" t="s">
        <v>851</v>
      </c>
      <c r="G4030" s="16" t="s">
        <v>84</v>
      </c>
      <c r="H4030" s="18"/>
      <c r="I4030" s="18"/>
      <c r="J4030" s="18"/>
      <c r="K4030" s="18"/>
      <c r="L4030" s="18"/>
      <c r="M4030" s="18"/>
      <c r="N4030" s="18"/>
      <c r="O4030" s="18"/>
      <c r="P4030" s="18"/>
      <c r="Q4030" s="18"/>
      <c r="R4030" s="18"/>
      <c r="S4030" s="18"/>
      <c r="T4030" s="18"/>
      <c r="U4030" s="18"/>
      <c r="V4030" s="18"/>
      <c r="W4030" s="18"/>
      <c r="X4030" s="18"/>
      <c r="Y4030" s="18"/>
      <c r="Z4030" s="18"/>
    </row>
    <row r="4031">
      <c r="A4031" s="32">
        <v>45055.0</v>
      </c>
      <c r="B4031" s="15" t="s">
        <v>10854</v>
      </c>
      <c r="C4031" s="19" t="s">
        <v>10855</v>
      </c>
      <c r="D4031" s="19" t="s">
        <v>5695</v>
      </c>
      <c r="E4031" s="18"/>
      <c r="F4031" s="19" t="s">
        <v>299</v>
      </c>
      <c r="G4031" s="16" t="s">
        <v>12</v>
      </c>
      <c r="H4031" s="19" t="s">
        <v>44</v>
      </c>
      <c r="I4031" s="18"/>
      <c r="J4031" s="18"/>
      <c r="K4031" s="18"/>
      <c r="L4031" s="18"/>
      <c r="M4031" s="18"/>
      <c r="N4031" s="18"/>
      <c r="O4031" s="18"/>
      <c r="P4031" s="18"/>
      <c r="Q4031" s="18"/>
      <c r="R4031" s="18"/>
      <c r="S4031" s="18"/>
      <c r="T4031" s="18"/>
      <c r="U4031" s="18"/>
      <c r="V4031" s="18"/>
      <c r="W4031" s="18"/>
      <c r="X4031" s="18"/>
      <c r="Y4031" s="18"/>
      <c r="Z4031" s="18"/>
    </row>
    <row r="4032">
      <c r="A4032" s="32">
        <v>45055.0</v>
      </c>
      <c r="B4032" s="15" t="s">
        <v>10856</v>
      </c>
      <c r="C4032" s="19" t="s">
        <v>10857</v>
      </c>
      <c r="D4032" s="19" t="s">
        <v>5695</v>
      </c>
      <c r="E4032" s="19" t="s">
        <v>44</v>
      </c>
      <c r="F4032" s="19" t="s">
        <v>61</v>
      </c>
      <c r="G4032" s="16" t="s">
        <v>12</v>
      </c>
      <c r="H4032" s="18"/>
      <c r="I4032" s="18"/>
      <c r="J4032" s="18"/>
      <c r="K4032" s="18"/>
      <c r="L4032" s="18"/>
      <c r="M4032" s="18"/>
      <c r="N4032" s="18"/>
      <c r="O4032" s="18"/>
      <c r="P4032" s="18"/>
      <c r="Q4032" s="18"/>
      <c r="R4032" s="18"/>
      <c r="S4032" s="18"/>
      <c r="T4032" s="18"/>
      <c r="U4032" s="18"/>
      <c r="V4032" s="18"/>
      <c r="W4032" s="18"/>
      <c r="X4032" s="18"/>
      <c r="Y4032" s="18"/>
      <c r="Z4032" s="18"/>
    </row>
    <row r="4033">
      <c r="A4033" s="32">
        <v>45055.0</v>
      </c>
      <c r="B4033" s="15" t="s">
        <v>10856</v>
      </c>
      <c r="C4033" s="19" t="s">
        <v>10857</v>
      </c>
      <c r="D4033" s="19" t="s">
        <v>5671</v>
      </c>
      <c r="E4033" s="19" t="s">
        <v>44</v>
      </c>
      <c r="F4033" s="19" t="s">
        <v>61</v>
      </c>
      <c r="G4033" s="16" t="s">
        <v>12</v>
      </c>
      <c r="H4033" s="18"/>
      <c r="I4033" s="18"/>
      <c r="J4033" s="18"/>
      <c r="K4033" s="18"/>
      <c r="L4033" s="18"/>
      <c r="M4033" s="18"/>
      <c r="N4033" s="18"/>
      <c r="O4033" s="18"/>
      <c r="P4033" s="18"/>
      <c r="Q4033" s="18"/>
      <c r="R4033" s="18"/>
      <c r="S4033" s="18"/>
      <c r="T4033" s="18"/>
      <c r="U4033" s="18"/>
      <c r="V4033" s="18"/>
      <c r="W4033" s="18"/>
      <c r="X4033" s="18"/>
      <c r="Y4033" s="18"/>
      <c r="Z4033" s="18"/>
    </row>
    <row r="4034">
      <c r="A4034" s="32">
        <v>45055.0</v>
      </c>
      <c r="B4034" s="15" t="s">
        <v>10858</v>
      </c>
      <c r="C4034" s="19" t="s">
        <v>10859</v>
      </c>
      <c r="D4034" s="19" t="s">
        <v>6184</v>
      </c>
      <c r="E4034" s="19" t="s">
        <v>338</v>
      </c>
      <c r="F4034" s="19" t="s">
        <v>133</v>
      </c>
      <c r="G4034" s="16" t="s">
        <v>12</v>
      </c>
      <c r="H4034" s="18"/>
      <c r="I4034" s="18"/>
      <c r="J4034" s="18"/>
      <c r="K4034" s="18"/>
      <c r="L4034" s="18"/>
      <c r="M4034" s="18"/>
      <c r="N4034" s="18"/>
      <c r="O4034" s="18"/>
      <c r="P4034" s="18"/>
      <c r="Q4034" s="18"/>
      <c r="R4034" s="18"/>
      <c r="S4034" s="18"/>
      <c r="T4034" s="18"/>
      <c r="U4034" s="18"/>
      <c r="V4034" s="18"/>
      <c r="W4034" s="18"/>
      <c r="X4034" s="18"/>
      <c r="Y4034" s="18"/>
      <c r="Z4034" s="18"/>
    </row>
    <row r="4035">
      <c r="A4035" s="32">
        <v>45055.0</v>
      </c>
      <c r="B4035" s="15" t="s">
        <v>10860</v>
      </c>
      <c r="C4035" s="19" t="s">
        <v>10861</v>
      </c>
      <c r="D4035" s="19" t="s">
        <v>4644</v>
      </c>
      <c r="E4035" s="19" t="s">
        <v>44</v>
      </c>
      <c r="F4035" s="19" t="s">
        <v>1097</v>
      </c>
      <c r="G4035" s="16" t="s">
        <v>12</v>
      </c>
      <c r="H4035" s="18"/>
      <c r="I4035" s="18"/>
      <c r="J4035" s="18"/>
      <c r="K4035" s="18"/>
      <c r="L4035" s="18"/>
      <c r="M4035" s="18"/>
      <c r="N4035" s="18"/>
      <c r="O4035" s="18"/>
      <c r="P4035" s="18"/>
      <c r="Q4035" s="18"/>
      <c r="R4035" s="18"/>
      <c r="S4035" s="18"/>
      <c r="T4035" s="18"/>
      <c r="U4035" s="18"/>
      <c r="V4035" s="18"/>
      <c r="W4035" s="18"/>
      <c r="X4035" s="18"/>
      <c r="Y4035" s="18"/>
      <c r="Z4035" s="18"/>
    </row>
    <row r="4036">
      <c r="A4036" s="32">
        <v>45055.0</v>
      </c>
      <c r="B4036" s="15" t="s">
        <v>10860</v>
      </c>
      <c r="C4036" s="19" t="s">
        <v>10861</v>
      </c>
      <c r="D4036" s="19" t="s">
        <v>854</v>
      </c>
      <c r="E4036" s="19" t="s">
        <v>44</v>
      </c>
      <c r="F4036" s="19" t="s">
        <v>1097</v>
      </c>
      <c r="G4036" s="16" t="s">
        <v>12</v>
      </c>
      <c r="H4036" s="18"/>
      <c r="I4036" s="18"/>
      <c r="J4036" s="18"/>
      <c r="K4036" s="18"/>
      <c r="L4036" s="18"/>
      <c r="M4036" s="18"/>
      <c r="N4036" s="18"/>
      <c r="O4036" s="18"/>
      <c r="P4036" s="18"/>
      <c r="Q4036" s="18"/>
      <c r="R4036" s="18"/>
      <c r="S4036" s="18"/>
      <c r="T4036" s="18"/>
      <c r="U4036" s="18"/>
      <c r="V4036" s="18"/>
      <c r="W4036" s="18"/>
      <c r="X4036" s="18"/>
      <c r="Y4036" s="18"/>
      <c r="Z4036" s="18"/>
    </row>
    <row r="4037">
      <c r="A4037" s="32">
        <v>45055.0</v>
      </c>
      <c r="B4037" s="15" t="s">
        <v>10860</v>
      </c>
      <c r="C4037" s="19" t="s">
        <v>10861</v>
      </c>
      <c r="D4037" s="19" t="s">
        <v>1478</v>
      </c>
      <c r="E4037" s="19" t="s">
        <v>44</v>
      </c>
      <c r="F4037" s="19" t="s">
        <v>1097</v>
      </c>
      <c r="G4037" s="16" t="s">
        <v>12</v>
      </c>
      <c r="H4037" s="18"/>
      <c r="I4037" s="18"/>
      <c r="J4037" s="18"/>
      <c r="K4037" s="18"/>
      <c r="L4037" s="18"/>
      <c r="M4037" s="18"/>
      <c r="N4037" s="18"/>
      <c r="O4037" s="18"/>
      <c r="P4037" s="18"/>
      <c r="Q4037" s="18"/>
      <c r="R4037" s="18"/>
      <c r="S4037" s="18"/>
      <c r="T4037" s="18"/>
      <c r="U4037" s="18"/>
      <c r="V4037" s="18"/>
      <c r="W4037" s="18"/>
      <c r="X4037" s="18"/>
      <c r="Y4037" s="18"/>
      <c r="Z4037" s="18"/>
    </row>
    <row r="4038">
      <c r="A4038" s="32">
        <v>45055.0</v>
      </c>
      <c r="B4038" s="15" t="s">
        <v>10862</v>
      </c>
      <c r="C4038" s="19" t="s">
        <v>10863</v>
      </c>
      <c r="D4038" s="19" t="s">
        <v>7509</v>
      </c>
      <c r="E4038" s="19" t="s">
        <v>46</v>
      </c>
      <c r="F4038" s="19" t="s">
        <v>9649</v>
      </c>
      <c r="G4038" s="16" t="s">
        <v>12</v>
      </c>
      <c r="H4038" s="18"/>
      <c r="I4038" s="18"/>
      <c r="J4038" s="18"/>
      <c r="K4038" s="18"/>
      <c r="L4038" s="18"/>
      <c r="M4038" s="18"/>
      <c r="N4038" s="18"/>
      <c r="O4038" s="18"/>
      <c r="P4038" s="18"/>
      <c r="Q4038" s="18"/>
      <c r="R4038" s="18"/>
      <c r="S4038" s="18"/>
      <c r="T4038" s="18"/>
      <c r="U4038" s="18"/>
      <c r="V4038" s="18"/>
      <c r="W4038" s="18"/>
      <c r="X4038" s="18"/>
      <c r="Y4038" s="18"/>
      <c r="Z4038" s="18"/>
    </row>
    <row r="4039">
      <c r="A4039" s="32">
        <v>45055.0</v>
      </c>
      <c r="B4039" s="15" t="s">
        <v>10864</v>
      </c>
      <c r="C4039" s="19" t="s">
        <v>10865</v>
      </c>
      <c r="D4039" s="19" t="s">
        <v>4648</v>
      </c>
      <c r="E4039" s="19" t="s">
        <v>10866</v>
      </c>
      <c r="F4039" s="18" t="s">
        <v>10867</v>
      </c>
      <c r="G4039" s="16" t="s">
        <v>12</v>
      </c>
      <c r="H4039" s="18"/>
      <c r="I4039" s="18"/>
      <c r="J4039" s="18"/>
      <c r="K4039" s="18"/>
      <c r="L4039" s="18"/>
      <c r="M4039" s="18"/>
      <c r="N4039" s="18"/>
      <c r="O4039" s="18"/>
      <c r="P4039" s="18"/>
      <c r="Q4039" s="18"/>
      <c r="R4039" s="18"/>
      <c r="S4039" s="18"/>
      <c r="T4039" s="18"/>
      <c r="U4039" s="18"/>
      <c r="V4039" s="18"/>
      <c r="W4039" s="18"/>
      <c r="X4039" s="18"/>
      <c r="Y4039" s="18"/>
      <c r="Z4039" s="18"/>
    </row>
    <row r="4040">
      <c r="A4040" s="32">
        <v>45055.0</v>
      </c>
      <c r="B4040" s="15" t="s">
        <v>10864</v>
      </c>
      <c r="C4040" s="19" t="s">
        <v>10865</v>
      </c>
      <c r="D4040" s="19" t="s">
        <v>4648</v>
      </c>
      <c r="E4040" s="19" t="s">
        <v>338</v>
      </c>
      <c r="F4040" s="18" t="s">
        <v>10868</v>
      </c>
      <c r="G4040" s="16" t="s">
        <v>12</v>
      </c>
      <c r="H4040" s="18"/>
      <c r="I4040" s="18"/>
      <c r="J4040" s="18"/>
      <c r="K4040" s="18"/>
      <c r="L4040" s="18"/>
      <c r="M4040" s="18"/>
      <c r="N4040" s="18"/>
      <c r="O4040" s="18"/>
      <c r="P4040" s="18"/>
      <c r="Q4040" s="18"/>
      <c r="R4040" s="18"/>
      <c r="S4040" s="18"/>
      <c r="T4040" s="18"/>
      <c r="U4040" s="18"/>
      <c r="V4040" s="18"/>
      <c r="W4040" s="18"/>
      <c r="X4040" s="18"/>
      <c r="Y4040" s="18"/>
      <c r="Z4040" s="18"/>
    </row>
    <row r="4041">
      <c r="A4041" s="32">
        <v>45055.0</v>
      </c>
      <c r="B4041" s="15" t="s">
        <v>10869</v>
      </c>
      <c r="C4041" s="19" t="s">
        <v>10870</v>
      </c>
      <c r="D4041" s="19" t="s">
        <v>7400</v>
      </c>
      <c r="E4041" s="19" t="s">
        <v>498</v>
      </c>
      <c r="F4041" s="19" t="s">
        <v>2256</v>
      </c>
      <c r="G4041" s="16" t="s">
        <v>12</v>
      </c>
      <c r="H4041" s="18"/>
      <c r="I4041" s="18"/>
      <c r="J4041" s="18"/>
      <c r="K4041" s="18"/>
      <c r="L4041" s="18"/>
      <c r="M4041" s="18"/>
      <c r="N4041" s="18"/>
      <c r="O4041" s="18"/>
      <c r="P4041" s="18"/>
      <c r="Q4041" s="18"/>
      <c r="R4041" s="18"/>
      <c r="S4041" s="18"/>
      <c r="T4041" s="18"/>
      <c r="U4041" s="18"/>
      <c r="V4041" s="18"/>
      <c r="W4041" s="18"/>
      <c r="X4041" s="18"/>
      <c r="Y4041" s="18"/>
      <c r="Z4041" s="18"/>
    </row>
    <row r="4042">
      <c r="A4042" s="32">
        <v>45055.0</v>
      </c>
      <c r="B4042" s="15" t="s">
        <v>10871</v>
      </c>
      <c r="C4042" s="19" t="s">
        <v>10872</v>
      </c>
      <c r="D4042" s="19" t="s">
        <v>10494</v>
      </c>
      <c r="E4042" s="19" t="s">
        <v>1780</v>
      </c>
      <c r="F4042" s="19" t="s">
        <v>5926</v>
      </c>
      <c r="G4042" s="16" t="s">
        <v>12</v>
      </c>
      <c r="H4042" s="18"/>
      <c r="I4042" s="18"/>
      <c r="J4042" s="18"/>
      <c r="K4042" s="18"/>
      <c r="L4042" s="18"/>
      <c r="M4042" s="18"/>
      <c r="N4042" s="18"/>
      <c r="O4042" s="18"/>
      <c r="P4042" s="18"/>
      <c r="Q4042" s="18"/>
      <c r="R4042" s="18"/>
      <c r="S4042" s="18"/>
      <c r="T4042" s="18"/>
      <c r="U4042" s="18"/>
      <c r="V4042" s="18"/>
      <c r="W4042" s="18"/>
      <c r="X4042" s="18"/>
      <c r="Y4042" s="18"/>
      <c r="Z4042" s="18"/>
    </row>
    <row r="4043">
      <c r="A4043" s="32">
        <v>45086.0</v>
      </c>
      <c r="B4043" s="15" t="s">
        <v>10873</v>
      </c>
      <c r="C4043" s="19" t="s">
        <v>10874</v>
      </c>
      <c r="D4043" s="19" t="s">
        <v>20</v>
      </c>
      <c r="E4043" s="19" t="s">
        <v>44</v>
      </c>
      <c r="F4043" s="19" t="s">
        <v>61</v>
      </c>
      <c r="G4043" s="16" t="s">
        <v>12</v>
      </c>
      <c r="H4043" s="18"/>
      <c r="I4043" s="18"/>
      <c r="J4043" s="18"/>
      <c r="K4043" s="18"/>
      <c r="L4043" s="18"/>
      <c r="M4043" s="18"/>
      <c r="N4043" s="18"/>
      <c r="O4043" s="18"/>
      <c r="P4043" s="18"/>
      <c r="Q4043" s="18"/>
      <c r="R4043" s="18"/>
      <c r="S4043" s="18"/>
      <c r="T4043" s="18"/>
      <c r="U4043" s="18"/>
      <c r="V4043" s="18"/>
      <c r="W4043" s="18"/>
      <c r="X4043" s="18"/>
      <c r="Y4043" s="18"/>
      <c r="Z4043" s="18"/>
    </row>
    <row r="4044">
      <c r="A4044" s="32">
        <v>45086.0</v>
      </c>
      <c r="B4044" s="15" t="s">
        <v>10873</v>
      </c>
      <c r="C4044" s="19" t="s">
        <v>10874</v>
      </c>
      <c r="D4044" s="19" t="s">
        <v>4563</v>
      </c>
      <c r="E4044" s="19" t="s">
        <v>44</v>
      </c>
      <c r="F4044" s="19" t="s">
        <v>61</v>
      </c>
      <c r="G4044" s="16" t="s">
        <v>12</v>
      </c>
      <c r="H4044" s="18"/>
      <c r="I4044" s="18"/>
      <c r="J4044" s="18"/>
      <c r="K4044" s="18"/>
      <c r="L4044" s="18"/>
      <c r="M4044" s="18"/>
      <c r="N4044" s="18"/>
      <c r="O4044" s="18"/>
      <c r="P4044" s="18"/>
      <c r="Q4044" s="18"/>
      <c r="R4044" s="18"/>
      <c r="S4044" s="18"/>
      <c r="T4044" s="18"/>
      <c r="U4044" s="18"/>
      <c r="V4044" s="18"/>
      <c r="W4044" s="18"/>
      <c r="X4044" s="18"/>
      <c r="Y4044" s="18"/>
      <c r="Z4044" s="18"/>
    </row>
    <row r="4045">
      <c r="A4045" s="32">
        <v>45086.0</v>
      </c>
      <c r="B4045" s="15" t="s">
        <v>10873</v>
      </c>
      <c r="C4045" s="19" t="s">
        <v>10874</v>
      </c>
      <c r="D4045" s="19" t="s">
        <v>4395</v>
      </c>
      <c r="E4045" s="29"/>
      <c r="F4045" s="19" t="s">
        <v>34</v>
      </c>
      <c r="G4045" s="16" t="s">
        <v>84</v>
      </c>
      <c r="H4045" s="19" t="s">
        <v>44</v>
      </c>
      <c r="I4045" s="18"/>
      <c r="J4045" s="18"/>
      <c r="K4045" s="18"/>
      <c r="L4045" s="18"/>
      <c r="M4045" s="18"/>
      <c r="N4045" s="18"/>
      <c r="O4045" s="18"/>
      <c r="P4045" s="18"/>
      <c r="Q4045" s="18"/>
      <c r="R4045" s="18"/>
      <c r="S4045" s="18"/>
      <c r="T4045" s="18"/>
      <c r="U4045" s="18"/>
      <c r="V4045" s="18"/>
      <c r="W4045" s="18"/>
      <c r="X4045" s="18"/>
      <c r="Y4045" s="18"/>
      <c r="Z4045" s="18"/>
    </row>
    <row r="4046">
      <c r="A4046" s="32">
        <v>45086.0</v>
      </c>
      <c r="B4046" s="15" t="s">
        <v>10875</v>
      </c>
      <c r="C4046" s="19" t="s">
        <v>10876</v>
      </c>
      <c r="D4046" s="19" t="s">
        <v>7400</v>
      </c>
      <c r="E4046" s="16" t="s">
        <v>141</v>
      </c>
      <c r="F4046" s="19" t="s">
        <v>1185</v>
      </c>
      <c r="G4046" s="16" t="s">
        <v>12</v>
      </c>
      <c r="H4046" s="18"/>
      <c r="I4046" s="18"/>
      <c r="J4046" s="18"/>
      <c r="K4046" s="18"/>
      <c r="L4046" s="18"/>
      <c r="M4046" s="18"/>
      <c r="N4046" s="18"/>
      <c r="O4046" s="18"/>
      <c r="P4046" s="18"/>
      <c r="Q4046" s="18"/>
      <c r="R4046" s="18"/>
      <c r="S4046" s="18"/>
      <c r="T4046" s="18"/>
      <c r="U4046" s="18"/>
      <c r="V4046" s="18"/>
      <c r="W4046" s="18"/>
      <c r="X4046" s="18"/>
      <c r="Y4046" s="18"/>
      <c r="Z4046" s="18"/>
    </row>
    <row r="4047">
      <c r="A4047" s="32">
        <v>45086.0</v>
      </c>
      <c r="B4047" s="15" t="s">
        <v>10877</v>
      </c>
      <c r="C4047" s="19" t="s">
        <v>10878</v>
      </c>
      <c r="D4047" s="19" t="s">
        <v>10879</v>
      </c>
      <c r="E4047" s="19" t="s">
        <v>1780</v>
      </c>
      <c r="F4047" s="19" t="s">
        <v>63</v>
      </c>
      <c r="G4047" s="16" t="s">
        <v>12</v>
      </c>
      <c r="H4047" s="18"/>
      <c r="I4047" s="18"/>
      <c r="J4047" s="18"/>
      <c r="K4047" s="18"/>
      <c r="L4047" s="18"/>
      <c r="M4047" s="18"/>
      <c r="N4047" s="18"/>
      <c r="O4047" s="18"/>
      <c r="P4047" s="18"/>
      <c r="Q4047" s="18"/>
      <c r="R4047" s="18"/>
      <c r="S4047" s="18"/>
      <c r="T4047" s="18"/>
      <c r="U4047" s="18"/>
      <c r="V4047" s="18"/>
      <c r="W4047" s="18"/>
      <c r="X4047" s="18"/>
      <c r="Y4047" s="18"/>
      <c r="Z4047" s="18"/>
    </row>
    <row r="4048">
      <c r="A4048" s="32">
        <v>45086.0</v>
      </c>
      <c r="B4048" s="15" t="s">
        <v>10880</v>
      </c>
      <c r="C4048" s="19" t="s">
        <v>10881</v>
      </c>
      <c r="D4048" s="19" t="s">
        <v>4395</v>
      </c>
      <c r="E4048" s="19" t="s">
        <v>44</v>
      </c>
      <c r="F4048" s="16" t="s">
        <v>851</v>
      </c>
      <c r="G4048" s="16" t="s">
        <v>84</v>
      </c>
      <c r="H4048" s="18"/>
      <c r="I4048" s="18"/>
      <c r="J4048" s="18"/>
      <c r="K4048" s="18"/>
      <c r="L4048" s="18"/>
      <c r="M4048" s="18"/>
      <c r="N4048" s="18"/>
      <c r="O4048" s="18"/>
      <c r="P4048" s="18"/>
      <c r="Q4048" s="18"/>
      <c r="R4048" s="18"/>
      <c r="S4048" s="18"/>
      <c r="T4048" s="18"/>
      <c r="U4048" s="18"/>
      <c r="V4048" s="18"/>
      <c r="W4048" s="18"/>
      <c r="X4048" s="18"/>
      <c r="Y4048" s="18"/>
      <c r="Z4048" s="18"/>
    </row>
    <row r="4049">
      <c r="A4049" s="32">
        <v>45086.0</v>
      </c>
      <c r="B4049" s="15" t="s">
        <v>10880</v>
      </c>
      <c r="C4049" s="19" t="s">
        <v>10881</v>
      </c>
      <c r="D4049" s="19" t="s">
        <v>20</v>
      </c>
      <c r="E4049" s="18"/>
      <c r="F4049" s="19" t="s">
        <v>299</v>
      </c>
      <c r="G4049" s="16" t="s">
        <v>12</v>
      </c>
      <c r="H4049" s="19" t="s">
        <v>44</v>
      </c>
      <c r="I4049" s="18"/>
      <c r="J4049" s="18"/>
      <c r="K4049" s="18"/>
      <c r="L4049" s="18"/>
      <c r="M4049" s="18"/>
      <c r="N4049" s="18"/>
      <c r="O4049" s="18"/>
      <c r="P4049" s="18"/>
      <c r="Q4049" s="18"/>
      <c r="R4049" s="18"/>
      <c r="S4049" s="18"/>
      <c r="T4049" s="18"/>
      <c r="U4049" s="18"/>
      <c r="V4049" s="18"/>
      <c r="W4049" s="18"/>
      <c r="X4049" s="18"/>
      <c r="Y4049" s="18"/>
      <c r="Z4049" s="18"/>
    </row>
    <row r="4050">
      <c r="A4050" s="32">
        <v>45086.0</v>
      </c>
      <c r="B4050" s="15" t="s">
        <v>10880</v>
      </c>
      <c r="C4050" s="19" t="s">
        <v>10881</v>
      </c>
      <c r="D4050" s="19" t="s">
        <v>4563</v>
      </c>
      <c r="E4050" s="18"/>
      <c r="F4050" s="19" t="s">
        <v>299</v>
      </c>
      <c r="G4050" s="16" t="s">
        <v>12</v>
      </c>
      <c r="H4050" s="19" t="s">
        <v>44</v>
      </c>
      <c r="I4050" s="18"/>
      <c r="J4050" s="18"/>
      <c r="K4050" s="18"/>
      <c r="L4050" s="18"/>
      <c r="M4050" s="18"/>
      <c r="N4050" s="18"/>
      <c r="O4050" s="18"/>
      <c r="P4050" s="18"/>
      <c r="Q4050" s="18"/>
      <c r="R4050" s="18"/>
      <c r="S4050" s="18"/>
      <c r="T4050" s="18"/>
      <c r="U4050" s="18"/>
      <c r="V4050" s="18"/>
      <c r="W4050" s="18"/>
      <c r="X4050" s="18"/>
      <c r="Y4050" s="18"/>
      <c r="Z4050" s="18"/>
    </row>
    <row r="4051">
      <c r="A4051" s="32">
        <v>45086.0</v>
      </c>
      <c r="B4051" s="15" t="s">
        <v>10882</v>
      </c>
      <c r="C4051" s="19" t="s">
        <v>10883</v>
      </c>
      <c r="D4051" s="19" t="s">
        <v>4243</v>
      </c>
      <c r="E4051" s="19" t="s">
        <v>1428</v>
      </c>
      <c r="F4051" s="19" t="s">
        <v>1420</v>
      </c>
      <c r="G4051" s="16" t="s">
        <v>12</v>
      </c>
      <c r="H4051" s="18"/>
      <c r="I4051" s="18"/>
      <c r="J4051" s="18"/>
      <c r="K4051" s="18"/>
      <c r="L4051" s="18"/>
      <c r="M4051" s="18"/>
      <c r="N4051" s="18"/>
      <c r="O4051" s="18"/>
      <c r="P4051" s="18"/>
      <c r="Q4051" s="18"/>
      <c r="R4051" s="18"/>
      <c r="S4051" s="18"/>
      <c r="T4051" s="18"/>
      <c r="U4051" s="18"/>
      <c r="V4051" s="18"/>
      <c r="W4051" s="18"/>
      <c r="X4051" s="18"/>
      <c r="Y4051" s="18"/>
      <c r="Z4051" s="18"/>
    </row>
    <row r="4052">
      <c r="A4052" s="32">
        <v>45086.0</v>
      </c>
      <c r="B4052" s="15" t="s">
        <v>10884</v>
      </c>
      <c r="C4052" s="19" t="s">
        <v>10885</v>
      </c>
      <c r="D4052" s="19" t="s">
        <v>4865</v>
      </c>
      <c r="E4052" s="19" t="s">
        <v>47</v>
      </c>
      <c r="F4052" s="19" t="s">
        <v>10886</v>
      </c>
      <c r="G4052" s="16" t="s">
        <v>12</v>
      </c>
      <c r="H4052" s="18"/>
      <c r="I4052" s="18"/>
      <c r="J4052" s="18"/>
      <c r="K4052" s="18"/>
      <c r="L4052" s="18"/>
      <c r="M4052" s="18"/>
      <c r="N4052" s="18"/>
      <c r="O4052" s="18"/>
      <c r="P4052" s="18"/>
      <c r="Q4052" s="18"/>
      <c r="R4052" s="18"/>
      <c r="S4052" s="18"/>
      <c r="T4052" s="18"/>
      <c r="U4052" s="18"/>
      <c r="V4052" s="18"/>
      <c r="W4052" s="18"/>
      <c r="X4052" s="18"/>
      <c r="Y4052" s="18"/>
      <c r="Z4052" s="18"/>
    </row>
    <row r="4053">
      <c r="A4053" s="32">
        <v>45086.0</v>
      </c>
      <c r="B4053" s="15" t="s">
        <v>10887</v>
      </c>
      <c r="C4053" s="19" t="s">
        <v>10888</v>
      </c>
      <c r="D4053" s="19" t="s">
        <v>1570</v>
      </c>
      <c r="E4053" s="19" t="s">
        <v>217</v>
      </c>
      <c r="F4053" s="19" t="s">
        <v>134</v>
      </c>
      <c r="G4053" s="16" t="s">
        <v>12</v>
      </c>
      <c r="H4053" s="18"/>
      <c r="I4053" s="18"/>
      <c r="J4053" s="18"/>
      <c r="K4053" s="18"/>
      <c r="L4053" s="18"/>
      <c r="M4053" s="18"/>
      <c r="N4053" s="18"/>
      <c r="O4053" s="18"/>
      <c r="P4053" s="18"/>
      <c r="Q4053" s="18"/>
      <c r="R4053" s="18"/>
      <c r="S4053" s="18"/>
      <c r="T4053" s="18"/>
      <c r="U4053" s="18"/>
      <c r="V4053" s="18"/>
      <c r="W4053" s="18"/>
      <c r="X4053" s="18"/>
      <c r="Y4053" s="18"/>
      <c r="Z4053" s="18"/>
    </row>
    <row r="4054">
      <c r="A4054" s="32">
        <v>45086.0</v>
      </c>
      <c r="B4054" s="15" t="s">
        <v>10887</v>
      </c>
      <c r="C4054" s="19" t="s">
        <v>10888</v>
      </c>
      <c r="D4054" s="19" t="s">
        <v>1570</v>
      </c>
      <c r="E4054" s="19" t="s">
        <v>141</v>
      </c>
      <c r="F4054" s="19" t="s">
        <v>10889</v>
      </c>
      <c r="G4054" s="16" t="s">
        <v>12</v>
      </c>
      <c r="H4054" s="18"/>
      <c r="I4054" s="18"/>
      <c r="J4054" s="18"/>
      <c r="K4054" s="18"/>
      <c r="L4054" s="18"/>
      <c r="M4054" s="18"/>
      <c r="N4054" s="18"/>
      <c r="O4054" s="18"/>
      <c r="P4054" s="18"/>
      <c r="Q4054" s="18"/>
      <c r="R4054" s="18"/>
      <c r="S4054" s="18"/>
      <c r="T4054" s="18"/>
      <c r="U4054" s="18"/>
      <c r="V4054" s="18"/>
      <c r="W4054" s="18"/>
      <c r="X4054" s="18"/>
      <c r="Y4054" s="18"/>
      <c r="Z4054" s="18"/>
    </row>
    <row r="4055">
      <c r="A4055" s="32">
        <v>45086.0</v>
      </c>
      <c r="B4055" s="15" t="s">
        <v>10890</v>
      </c>
      <c r="C4055" s="19" t="s">
        <v>10891</v>
      </c>
      <c r="D4055" s="19" t="s">
        <v>4144</v>
      </c>
      <c r="E4055" s="19" t="s">
        <v>338</v>
      </c>
      <c r="F4055" s="19" t="s">
        <v>5381</v>
      </c>
      <c r="G4055" s="16" t="s">
        <v>12</v>
      </c>
      <c r="H4055" s="18"/>
      <c r="I4055" s="18"/>
      <c r="J4055" s="18"/>
      <c r="K4055" s="18"/>
      <c r="L4055" s="18"/>
      <c r="M4055" s="18"/>
      <c r="N4055" s="18"/>
      <c r="O4055" s="18"/>
      <c r="P4055" s="18"/>
      <c r="Q4055" s="18"/>
      <c r="R4055" s="18"/>
      <c r="S4055" s="18"/>
      <c r="T4055" s="18"/>
      <c r="U4055" s="18"/>
      <c r="V4055" s="18"/>
      <c r="W4055" s="18"/>
      <c r="X4055" s="18"/>
      <c r="Y4055" s="18"/>
      <c r="Z4055" s="18"/>
    </row>
    <row r="4056">
      <c r="A4056" s="32">
        <v>45086.0</v>
      </c>
      <c r="B4056" s="15" t="s">
        <v>10890</v>
      </c>
      <c r="C4056" s="19" t="s">
        <v>10891</v>
      </c>
      <c r="D4056" s="19" t="s">
        <v>4593</v>
      </c>
      <c r="E4056" s="19" t="s">
        <v>338</v>
      </c>
      <c r="F4056" s="19" t="s">
        <v>5381</v>
      </c>
      <c r="G4056" s="16" t="s">
        <v>12</v>
      </c>
      <c r="H4056" s="18"/>
      <c r="I4056" s="18"/>
      <c r="J4056" s="18"/>
      <c r="K4056" s="18"/>
      <c r="L4056" s="18"/>
      <c r="M4056" s="18"/>
      <c r="N4056" s="18"/>
      <c r="O4056" s="18"/>
      <c r="P4056" s="18"/>
      <c r="Q4056" s="18"/>
      <c r="R4056" s="18"/>
      <c r="S4056" s="18"/>
      <c r="T4056" s="18"/>
      <c r="U4056" s="18"/>
      <c r="V4056" s="18"/>
      <c r="W4056" s="18"/>
      <c r="X4056" s="18"/>
      <c r="Y4056" s="18"/>
      <c r="Z4056" s="18"/>
    </row>
    <row r="4057">
      <c r="A4057" s="32">
        <v>45086.0</v>
      </c>
      <c r="B4057" s="15" t="s">
        <v>10892</v>
      </c>
      <c r="C4057" s="19" t="s">
        <v>10893</v>
      </c>
      <c r="D4057" s="19" t="s">
        <v>5809</v>
      </c>
      <c r="E4057" s="19" t="s">
        <v>7963</v>
      </c>
      <c r="F4057" s="19" t="s">
        <v>68</v>
      </c>
      <c r="G4057" s="16" t="s">
        <v>12</v>
      </c>
      <c r="H4057" s="18"/>
      <c r="I4057" s="18"/>
      <c r="J4057" s="18"/>
      <c r="K4057" s="18"/>
      <c r="L4057" s="18"/>
      <c r="M4057" s="18"/>
      <c r="N4057" s="18"/>
      <c r="O4057" s="18"/>
      <c r="P4057" s="18"/>
      <c r="Q4057" s="18"/>
      <c r="R4057" s="18"/>
      <c r="S4057" s="18"/>
      <c r="T4057" s="18"/>
      <c r="U4057" s="18"/>
      <c r="V4057" s="18"/>
      <c r="W4057" s="18"/>
      <c r="X4057" s="18"/>
      <c r="Y4057" s="18"/>
      <c r="Z4057" s="18"/>
    </row>
    <row r="4058">
      <c r="A4058" s="32">
        <v>45086.0</v>
      </c>
      <c r="B4058" s="15" t="s">
        <v>10894</v>
      </c>
      <c r="C4058" s="19" t="s">
        <v>10895</v>
      </c>
      <c r="D4058" s="19" t="s">
        <v>5384</v>
      </c>
      <c r="E4058" s="19" t="s">
        <v>10896</v>
      </c>
      <c r="F4058" s="19" t="s">
        <v>63</v>
      </c>
      <c r="G4058" s="16" t="s">
        <v>12</v>
      </c>
      <c r="H4058" s="18"/>
      <c r="I4058" s="18"/>
      <c r="J4058" s="18"/>
      <c r="K4058" s="18"/>
      <c r="L4058" s="18"/>
      <c r="M4058" s="18"/>
      <c r="N4058" s="18"/>
      <c r="O4058" s="18"/>
      <c r="P4058" s="18"/>
      <c r="Q4058" s="18"/>
      <c r="R4058" s="18"/>
      <c r="S4058" s="18"/>
      <c r="T4058" s="18"/>
      <c r="U4058" s="18"/>
      <c r="V4058" s="18"/>
      <c r="W4058" s="18"/>
      <c r="X4058" s="18"/>
      <c r="Y4058" s="18"/>
      <c r="Z4058" s="18"/>
    </row>
    <row r="4059">
      <c r="A4059" s="32">
        <v>45086.0</v>
      </c>
      <c r="B4059" s="15" t="s">
        <v>10894</v>
      </c>
      <c r="C4059" s="19" t="s">
        <v>10895</v>
      </c>
      <c r="D4059" s="19" t="s">
        <v>5384</v>
      </c>
      <c r="E4059" s="19" t="s">
        <v>338</v>
      </c>
      <c r="F4059" s="19" t="s">
        <v>133</v>
      </c>
      <c r="G4059" s="16" t="s">
        <v>12</v>
      </c>
      <c r="H4059" s="18"/>
      <c r="I4059" s="18"/>
      <c r="J4059" s="18"/>
      <c r="K4059" s="18"/>
      <c r="L4059" s="18"/>
      <c r="M4059" s="18"/>
      <c r="N4059" s="18"/>
      <c r="O4059" s="18"/>
      <c r="P4059" s="18"/>
      <c r="Q4059" s="18"/>
      <c r="R4059" s="18"/>
      <c r="S4059" s="18"/>
      <c r="T4059" s="18"/>
      <c r="U4059" s="18"/>
      <c r="V4059" s="18"/>
      <c r="W4059" s="18"/>
      <c r="X4059" s="18"/>
      <c r="Y4059" s="18"/>
      <c r="Z4059" s="18"/>
    </row>
    <row r="4060">
      <c r="A4060" s="32">
        <v>45116.0</v>
      </c>
      <c r="B4060" s="15" t="s">
        <v>10897</v>
      </c>
      <c r="C4060" s="19" t="s">
        <v>10898</v>
      </c>
      <c r="D4060" s="19" t="s">
        <v>20</v>
      </c>
      <c r="E4060" s="19" t="s">
        <v>44</v>
      </c>
      <c r="F4060" s="19" t="s">
        <v>61</v>
      </c>
      <c r="G4060" s="16" t="s">
        <v>12</v>
      </c>
      <c r="H4060" s="18"/>
      <c r="I4060" s="18"/>
      <c r="J4060" s="18"/>
      <c r="K4060" s="18"/>
      <c r="L4060" s="18"/>
      <c r="M4060" s="18"/>
      <c r="N4060" s="18"/>
      <c r="O4060" s="18"/>
      <c r="P4060" s="18"/>
      <c r="Q4060" s="18"/>
      <c r="R4060" s="18"/>
      <c r="S4060" s="18"/>
      <c r="T4060" s="18"/>
      <c r="U4060" s="18"/>
      <c r="V4060" s="18"/>
      <c r="W4060" s="18"/>
      <c r="X4060" s="18"/>
      <c r="Y4060" s="18"/>
      <c r="Z4060" s="18"/>
    </row>
    <row r="4061">
      <c r="A4061" s="32">
        <v>45116.0</v>
      </c>
      <c r="B4061" s="15" t="s">
        <v>10897</v>
      </c>
      <c r="C4061" s="19" t="s">
        <v>10898</v>
      </c>
      <c r="D4061" s="19" t="s">
        <v>168</v>
      </c>
      <c r="E4061" s="19" t="s">
        <v>44</v>
      </c>
      <c r="F4061" s="19" t="s">
        <v>61</v>
      </c>
      <c r="G4061" s="16" t="s">
        <v>12</v>
      </c>
      <c r="H4061" s="18"/>
      <c r="I4061" s="18"/>
      <c r="J4061" s="18"/>
      <c r="K4061" s="18"/>
      <c r="L4061" s="18"/>
      <c r="M4061" s="18"/>
      <c r="N4061" s="18"/>
      <c r="O4061" s="18"/>
      <c r="P4061" s="18"/>
      <c r="Q4061" s="18"/>
      <c r="R4061" s="18"/>
      <c r="S4061" s="18"/>
      <c r="T4061" s="18"/>
      <c r="U4061" s="18"/>
      <c r="V4061" s="18"/>
      <c r="W4061" s="18"/>
      <c r="X4061" s="18"/>
      <c r="Y4061" s="18"/>
      <c r="Z4061" s="18"/>
    </row>
    <row r="4062">
      <c r="A4062" s="32">
        <v>45116.0</v>
      </c>
      <c r="B4062" s="15" t="s">
        <v>10897</v>
      </c>
      <c r="C4062" s="19" t="s">
        <v>10898</v>
      </c>
      <c r="D4062" s="19" t="s">
        <v>1054</v>
      </c>
      <c r="E4062" s="18"/>
      <c r="F4062" s="19" t="s">
        <v>34</v>
      </c>
      <c r="G4062" s="16" t="s">
        <v>84</v>
      </c>
      <c r="H4062" s="19" t="s">
        <v>44</v>
      </c>
      <c r="I4062" s="18"/>
      <c r="J4062" s="18"/>
      <c r="K4062" s="18"/>
      <c r="L4062" s="18"/>
      <c r="M4062" s="18"/>
      <c r="N4062" s="18"/>
      <c r="O4062" s="18"/>
      <c r="P4062" s="18"/>
      <c r="Q4062" s="18"/>
      <c r="R4062" s="18"/>
      <c r="S4062" s="18"/>
      <c r="T4062" s="18"/>
      <c r="U4062" s="18"/>
      <c r="V4062" s="18"/>
      <c r="W4062" s="18"/>
      <c r="X4062" s="18"/>
      <c r="Y4062" s="18"/>
      <c r="Z4062" s="18"/>
    </row>
    <row r="4063">
      <c r="A4063" s="32">
        <v>45116.0</v>
      </c>
      <c r="B4063" s="15" t="s">
        <v>10899</v>
      </c>
      <c r="C4063" s="19" t="s">
        <v>10900</v>
      </c>
      <c r="D4063" s="19" t="s">
        <v>10901</v>
      </c>
      <c r="E4063" s="19" t="s">
        <v>9480</v>
      </c>
      <c r="F4063" s="19" t="s">
        <v>4594</v>
      </c>
      <c r="G4063" s="16" t="s">
        <v>12</v>
      </c>
      <c r="H4063" s="18"/>
      <c r="I4063" s="18"/>
      <c r="J4063" s="18"/>
      <c r="K4063" s="18"/>
      <c r="L4063" s="18"/>
      <c r="M4063" s="18"/>
      <c r="N4063" s="18"/>
      <c r="O4063" s="18"/>
      <c r="P4063" s="18"/>
      <c r="Q4063" s="18"/>
      <c r="R4063" s="18"/>
      <c r="S4063" s="18"/>
      <c r="T4063" s="18"/>
      <c r="U4063" s="18"/>
      <c r="V4063" s="18"/>
      <c r="W4063" s="18"/>
      <c r="X4063" s="18"/>
      <c r="Y4063" s="18"/>
      <c r="Z4063" s="18"/>
    </row>
    <row r="4064">
      <c r="A4064" s="32">
        <v>45116.0</v>
      </c>
      <c r="B4064" s="15" t="s">
        <v>10902</v>
      </c>
      <c r="C4064" s="19" t="s">
        <v>10903</v>
      </c>
      <c r="D4064" s="19" t="s">
        <v>4223</v>
      </c>
      <c r="E4064" s="19" t="s">
        <v>47</v>
      </c>
      <c r="F4064" s="19" t="s">
        <v>1185</v>
      </c>
      <c r="G4064" s="16" t="s">
        <v>12</v>
      </c>
      <c r="H4064" s="18"/>
      <c r="I4064" s="18"/>
      <c r="J4064" s="18"/>
      <c r="K4064" s="18"/>
      <c r="L4064" s="18"/>
      <c r="M4064" s="18"/>
      <c r="N4064" s="18"/>
      <c r="O4064" s="18"/>
      <c r="P4064" s="18"/>
      <c r="Q4064" s="18"/>
      <c r="R4064" s="18"/>
      <c r="S4064" s="18"/>
      <c r="T4064" s="18"/>
      <c r="U4064" s="18"/>
      <c r="V4064" s="18"/>
      <c r="W4064" s="18"/>
      <c r="X4064" s="18"/>
      <c r="Y4064" s="18"/>
      <c r="Z4064" s="18"/>
    </row>
    <row r="4065">
      <c r="A4065" s="32">
        <v>45116.0</v>
      </c>
      <c r="B4065" s="15" t="s">
        <v>10904</v>
      </c>
      <c r="C4065" s="19" t="s">
        <v>10905</v>
      </c>
      <c r="D4065" s="19" t="s">
        <v>20</v>
      </c>
      <c r="E4065" s="19" t="s">
        <v>44</v>
      </c>
      <c r="F4065" s="19" t="s">
        <v>61</v>
      </c>
      <c r="G4065" s="16" t="s">
        <v>12</v>
      </c>
      <c r="H4065" s="18"/>
      <c r="I4065" s="18"/>
      <c r="J4065" s="18"/>
      <c r="K4065" s="18"/>
      <c r="L4065" s="18"/>
      <c r="M4065" s="18"/>
      <c r="N4065" s="18"/>
      <c r="O4065" s="18"/>
      <c r="P4065" s="18"/>
      <c r="Q4065" s="18"/>
      <c r="R4065" s="18"/>
      <c r="S4065" s="18"/>
      <c r="T4065" s="18"/>
      <c r="U4065" s="18"/>
      <c r="V4065" s="18"/>
      <c r="W4065" s="18"/>
      <c r="X4065" s="18"/>
      <c r="Y4065" s="18"/>
      <c r="Z4065" s="18"/>
    </row>
    <row r="4066">
      <c r="A4066" s="32">
        <v>45116.0</v>
      </c>
      <c r="B4066" s="15" t="s">
        <v>10904</v>
      </c>
      <c r="C4066" s="19" t="s">
        <v>10905</v>
      </c>
      <c r="D4066" s="19" t="s">
        <v>896</v>
      </c>
      <c r="E4066" s="19" t="s">
        <v>44</v>
      </c>
      <c r="F4066" s="19" t="s">
        <v>61</v>
      </c>
      <c r="G4066" s="16" t="s">
        <v>12</v>
      </c>
      <c r="H4066" s="18"/>
      <c r="I4066" s="18"/>
      <c r="J4066" s="18"/>
      <c r="K4066" s="18"/>
      <c r="L4066" s="18"/>
      <c r="M4066" s="18"/>
      <c r="N4066" s="18"/>
      <c r="O4066" s="18"/>
      <c r="P4066" s="18"/>
      <c r="Q4066" s="18"/>
      <c r="R4066" s="18"/>
      <c r="S4066" s="18"/>
      <c r="T4066" s="18"/>
      <c r="U4066" s="18"/>
      <c r="V4066" s="18"/>
      <c r="W4066" s="18"/>
      <c r="X4066" s="18"/>
      <c r="Y4066" s="18"/>
      <c r="Z4066" s="18"/>
    </row>
    <row r="4067">
      <c r="A4067" s="32">
        <v>45116.0</v>
      </c>
      <c r="B4067" s="15" t="s">
        <v>10904</v>
      </c>
      <c r="C4067" s="19" t="s">
        <v>10905</v>
      </c>
      <c r="D4067" s="19" t="s">
        <v>1054</v>
      </c>
      <c r="E4067" s="18"/>
      <c r="F4067" s="19" t="s">
        <v>34</v>
      </c>
      <c r="G4067" s="16" t="s">
        <v>84</v>
      </c>
      <c r="H4067" s="19" t="s">
        <v>44</v>
      </c>
      <c r="I4067" s="18"/>
      <c r="J4067" s="18"/>
      <c r="K4067" s="18"/>
      <c r="L4067" s="18"/>
      <c r="M4067" s="18"/>
      <c r="N4067" s="18"/>
      <c r="O4067" s="18"/>
      <c r="P4067" s="18"/>
      <c r="Q4067" s="18"/>
      <c r="R4067" s="18"/>
      <c r="S4067" s="18"/>
      <c r="T4067" s="18"/>
      <c r="U4067" s="18"/>
      <c r="V4067" s="18"/>
      <c r="W4067" s="18"/>
      <c r="X4067" s="18"/>
      <c r="Y4067" s="18"/>
      <c r="Z4067" s="18"/>
    </row>
    <row r="4068">
      <c r="A4068" s="32">
        <v>45116.0</v>
      </c>
      <c r="B4068" s="15" t="s">
        <v>10906</v>
      </c>
      <c r="C4068" s="19" t="s">
        <v>10907</v>
      </c>
      <c r="D4068" s="19" t="s">
        <v>4395</v>
      </c>
      <c r="E4068" s="19" t="s">
        <v>47</v>
      </c>
      <c r="F4068" s="19" t="s">
        <v>67</v>
      </c>
      <c r="G4068" s="16" t="s">
        <v>12</v>
      </c>
      <c r="H4068" s="29"/>
      <c r="I4068" s="18"/>
      <c r="J4068" s="18"/>
      <c r="K4068" s="18"/>
      <c r="L4068" s="18"/>
      <c r="M4068" s="18"/>
      <c r="N4068" s="18"/>
      <c r="O4068" s="18"/>
      <c r="P4068" s="18"/>
      <c r="Q4068" s="18"/>
      <c r="R4068" s="18"/>
      <c r="S4068" s="18"/>
      <c r="T4068" s="18"/>
      <c r="U4068" s="18"/>
      <c r="V4068" s="18"/>
      <c r="W4068" s="18"/>
      <c r="X4068" s="18"/>
      <c r="Y4068" s="18"/>
      <c r="Z4068" s="18"/>
    </row>
    <row r="4069">
      <c r="A4069" s="32">
        <v>45116.0</v>
      </c>
      <c r="B4069" s="15" t="s">
        <v>10908</v>
      </c>
      <c r="C4069" s="19" t="s">
        <v>10909</v>
      </c>
      <c r="D4069" s="19" t="s">
        <v>5300</v>
      </c>
      <c r="E4069" s="19" t="s">
        <v>338</v>
      </c>
      <c r="F4069" s="19" t="s">
        <v>409</v>
      </c>
      <c r="G4069" s="16" t="s">
        <v>12</v>
      </c>
      <c r="H4069" s="18"/>
      <c r="I4069" s="18"/>
      <c r="J4069" s="18"/>
      <c r="K4069" s="18"/>
      <c r="L4069" s="18"/>
      <c r="M4069" s="18"/>
      <c r="N4069" s="18"/>
      <c r="O4069" s="18"/>
      <c r="P4069" s="18"/>
      <c r="Q4069" s="18"/>
      <c r="R4069" s="18"/>
      <c r="S4069" s="18"/>
      <c r="T4069" s="18"/>
      <c r="U4069" s="18"/>
      <c r="V4069" s="18"/>
      <c r="W4069" s="18"/>
      <c r="X4069" s="18"/>
      <c r="Y4069" s="18"/>
      <c r="Z4069" s="18"/>
    </row>
    <row r="4070">
      <c r="A4070" s="32">
        <v>45116.0</v>
      </c>
      <c r="B4070" s="15" t="s">
        <v>10910</v>
      </c>
      <c r="C4070" s="19" t="s">
        <v>10911</v>
      </c>
      <c r="D4070" s="19" t="s">
        <v>978</v>
      </c>
      <c r="E4070" s="19" t="s">
        <v>743</v>
      </c>
      <c r="F4070" s="19" t="s">
        <v>7615</v>
      </c>
      <c r="G4070" s="16" t="s">
        <v>12</v>
      </c>
      <c r="H4070" s="18"/>
      <c r="I4070" s="18"/>
      <c r="J4070" s="18"/>
      <c r="K4070" s="18"/>
      <c r="L4070" s="18"/>
      <c r="M4070" s="18"/>
      <c r="N4070" s="18"/>
      <c r="O4070" s="18"/>
      <c r="P4070" s="18"/>
      <c r="Q4070" s="18"/>
      <c r="R4070" s="18"/>
      <c r="S4070" s="18"/>
      <c r="T4070" s="18"/>
      <c r="U4070" s="18"/>
      <c r="V4070" s="18"/>
      <c r="W4070" s="18"/>
      <c r="X4070" s="18"/>
      <c r="Y4070" s="18"/>
      <c r="Z4070" s="18"/>
    </row>
    <row r="4071">
      <c r="A4071" s="32">
        <v>45116.0</v>
      </c>
      <c r="B4071" s="15" t="s">
        <v>10912</v>
      </c>
      <c r="C4071" s="19" t="s">
        <v>10913</v>
      </c>
      <c r="D4071" s="19" t="s">
        <v>4214</v>
      </c>
      <c r="E4071" s="19" t="s">
        <v>1900</v>
      </c>
      <c r="F4071" s="19" t="s">
        <v>70</v>
      </c>
      <c r="G4071" s="16" t="s">
        <v>12</v>
      </c>
      <c r="H4071" s="18"/>
      <c r="I4071" s="18"/>
      <c r="J4071" s="18"/>
      <c r="K4071" s="18"/>
      <c r="L4071" s="18"/>
      <c r="M4071" s="18"/>
      <c r="N4071" s="18"/>
      <c r="O4071" s="18"/>
      <c r="P4071" s="18"/>
      <c r="Q4071" s="18"/>
      <c r="R4071" s="18"/>
      <c r="S4071" s="18"/>
      <c r="T4071" s="18"/>
      <c r="U4071" s="18"/>
      <c r="V4071" s="18"/>
      <c r="W4071" s="18"/>
      <c r="X4071" s="18"/>
      <c r="Y4071" s="18"/>
      <c r="Z4071" s="18"/>
    </row>
    <row r="4072">
      <c r="A4072" s="32">
        <v>45116.0</v>
      </c>
      <c r="B4072" s="15" t="s">
        <v>10914</v>
      </c>
      <c r="C4072" s="19" t="s">
        <v>10915</v>
      </c>
      <c r="D4072" s="19" t="s">
        <v>4950</v>
      </c>
      <c r="E4072" s="19" t="s">
        <v>2032</v>
      </c>
      <c r="F4072" s="19" t="s">
        <v>10916</v>
      </c>
      <c r="G4072" s="16" t="s">
        <v>12</v>
      </c>
      <c r="H4072" s="18"/>
      <c r="I4072" s="18"/>
      <c r="J4072" s="18"/>
      <c r="K4072" s="18"/>
      <c r="L4072" s="18"/>
      <c r="M4072" s="18"/>
      <c r="N4072" s="18"/>
      <c r="O4072" s="18"/>
      <c r="P4072" s="18"/>
      <c r="Q4072" s="18"/>
      <c r="R4072" s="18"/>
      <c r="S4072" s="18"/>
      <c r="T4072" s="18"/>
      <c r="U4072" s="18"/>
      <c r="V4072" s="18"/>
      <c r="W4072" s="18"/>
      <c r="X4072" s="18"/>
      <c r="Y4072" s="18"/>
      <c r="Z4072" s="18"/>
    </row>
    <row r="4073">
      <c r="A4073" s="32">
        <v>45116.0</v>
      </c>
      <c r="B4073" s="15" t="s">
        <v>10917</v>
      </c>
      <c r="C4073" s="19" t="s">
        <v>10918</v>
      </c>
      <c r="D4073" s="17" t="s">
        <v>7326</v>
      </c>
      <c r="E4073" s="19" t="s">
        <v>1780</v>
      </c>
      <c r="F4073" s="17" t="s">
        <v>5381</v>
      </c>
      <c r="G4073" s="16" t="s">
        <v>12</v>
      </c>
      <c r="H4073" s="18"/>
      <c r="I4073" s="18"/>
      <c r="J4073" s="18"/>
      <c r="K4073" s="18"/>
      <c r="L4073" s="18"/>
      <c r="M4073" s="18"/>
      <c r="N4073" s="18"/>
      <c r="O4073" s="18"/>
      <c r="P4073" s="18"/>
      <c r="Q4073" s="18"/>
      <c r="R4073" s="18"/>
      <c r="S4073" s="18"/>
      <c r="T4073" s="18"/>
      <c r="U4073" s="18"/>
      <c r="V4073" s="18"/>
      <c r="W4073" s="18"/>
      <c r="X4073" s="18"/>
      <c r="Y4073" s="18"/>
      <c r="Z4073" s="18"/>
    </row>
    <row r="4074">
      <c r="A4074" s="32">
        <v>45116.0</v>
      </c>
      <c r="B4074" s="15" t="s">
        <v>10919</v>
      </c>
      <c r="C4074" s="19" t="s">
        <v>10920</v>
      </c>
      <c r="D4074" s="19" t="s">
        <v>20</v>
      </c>
      <c r="E4074" s="19" t="s">
        <v>5443</v>
      </c>
      <c r="F4074" s="17" t="s">
        <v>3104</v>
      </c>
      <c r="G4074" s="16" t="s">
        <v>12</v>
      </c>
      <c r="H4074" s="18"/>
      <c r="I4074" s="18"/>
      <c r="J4074" s="18"/>
      <c r="K4074" s="18"/>
      <c r="L4074" s="18"/>
      <c r="M4074" s="18"/>
      <c r="N4074" s="18"/>
      <c r="O4074" s="18"/>
      <c r="P4074" s="18"/>
      <c r="Q4074" s="18"/>
      <c r="R4074" s="18"/>
      <c r="S4074" s="18"/>
      <c r="T4074" s="18"/>
      <c r="U4074" s="18"/>
      <c r="V4074" s="18"/>
      <c r="W4074" s="18"/>
      <c r="X4074" s="18"/>
      <c r="Y4074" s="18"/>
      <c r="Z4074" s="18"/>
    </row>
    <row r="4075">
      <c r="A4075" s="32">
        <v>45116.0</v>
      </c>
      <c r="B4075" s="15" t="s">
        <v>10919</v>
      </c>
      <c r="C4075" s="19" t="s">
        <v>10920</v>
      </c>
      <c r="D4075" s="19" t="s">
        <v>751</v>
      </c>
      <c r="E4075" s="19" t="s">
        <v>5443</v>
      </c>
      <c r="F4075" s="17" t="s">
        <v>3104</v>
      </c>
      <c r="G4075" s="16" t="s">
        <v>12</v>
      </c>
      <c r="H4075" s="18"/>
      <c r="I4075" s="18"/>
      <c r="J4075" s="18"/>
      <c r="K4075" s="18"/>
      <c r="L4075" s="18"/>
      <c r="M4075" s="18"/>
      <c r="N4075" s="18"/>
      <c r="O4075" s="18"/>
      <c r="P4075" s="18"/>
      <c r="Q4075" s="18"/>
      <c r="R4075" s="18"/>
      <c r="S4075" s="18"/>
      <c r="T4075" s="18"/>
      <c r="U4075" s="18"/>
      <c r="V4075" s="18"/>
      <c r="W4075" s="18"/>
      <c r="X4075" s="18"/>
      <c r="Y4075" s="18"/>
      <c r="Z4075" s="18"/>
    </row>
    <row r="4076">
      <c r="A4076" s="32">
        <v>45116.0</v>
      </c>
      <c r="B4076" s="15" t="s">
        <v>10919</v>
      </c>
      <c r="C4076" s="19" t="s">
        <v>10920</v>
      </c>
      <c r="D4076" s="19" t="s">
        <v>4223</v>
      </c>
      <c r="E4076" s="19" t="s">
        <v>5443</v>
      </c>
      <c r="F4076" s="17" t="s">
        <v>3104</v>
      </c>
      <c r="G4076" s="16" t="s">
        <v>12</v>
      </c>
      <c r="H4076" s="18"/>
      <c r="I4076" s="18"/>
      <c r="J4076" s="18"/>
      <c r="K4076" s="18"/>
      <c r="L4076" s="18"/>
      <c r="M4076" s="18"/>
      <c r="N4076" s="18"/>
      <c r="O4076" s="18"/>
      <c r="P4076" s="18"/>
      <c r="Q4076" s="18"/>
      <c r="R4076" s="18"/>
      <c r="S4076" s="18"/>
      <c r="T4076" s="18"/>
      <c r="U4076" s="18"/>
      <c r="V4076" s="18"/>
      <c r="W4076" s="18"/>
      <c r="X4076" s="18"/>
      <c r="Y4076" s="18"/>
      <c r="Z4076" s="18"/>
    </row>
    <row r="4077">
      <c r="A4077" s="32">
        <v>45116.0</v>
      </c>
      <c r="B4077" s="15" t="s">
        <v>10921</v>
      </c>
      <c r="C4077" s="19" t="s">
        <v>10922</v>
      </c>
      <c r="D4077" s="19" t="s">
        <v>1508</v>
      </c>
      <c r="E4077" s="19" t="s">
        <v>46</v>
      </c>
      <c r="F4077" s="19" t="s">
        <v>134</v>
      </c>
      <c r="G4077" s="16" t="s">
        <v>12</v>
      </c>
      <c r="H4077" s="18"/>
      <c r="I4077" s="18"/>
      <c r="J4077" s="18"/>
      <c r="K4077" s="18"/>
      <c r="L4077" s="18"/>
      <c r="M4077" s="18"/>
      <c r="N4077" s="18"/>
      <c r="O4077" s="18"/>
      <c r="P4077" s="18"/>
      <c r="Q4077" s="18"/>
      <c r="R4077" s="18"/>
      <c r="S4077" s="18"/>
      <c r="T4077" s="18"/>
      <c r="U4077" s="18"/>
      <c r="V4077" s="18"/>
      <c r="W4077" s="18"/>
      <c r="X4077" s="18"/>
      <c r="Y4077" s="18"/>
      <c r="Z4077" s="18"/>
    </row>
    <row r="4078">
      <c r="A4078" s="32">
        <v>45116.0</v>
      </c>
      <c r="B4078" s="15" t="s">
        <v>10923</v>
      </c>
      <c r="C4078" s="19" t="s">
        <v>10924</v>
      </c>
      <c r="D4078" s="19" t="s">
        <v>10925</v>
      </c>
      <c r="E4078" s="19" t="s">
        <v>465</v>
      </c>
      <c r="F4078" s="17" t="s">
        <v>386</v>
      </c>
      <c r="G4078" s="16" t="s">
        <v>12</v>
      </c>
      <c r="H4078" s="18"/>
      <c r="I4078" s="18"/>
      <c r="J4078" s="18"/>
      <c r="K4078" s="18"/>
      <c r="L4078" s="18"/>
      <c r="M4078" s="18"/>
      <c r="N4078" s="18"/>
      <c r="O4078" s="18"/>
      <c r="P4078" s="18"/>
      <c r="Q4078" s="18"/>
      <c r="R4078" s="18"/>
      <c r="S4078" s="18"/>
      <c r="T4078" s="18"/>
      <c r="U4078" s="18"/>
      <c r="V4078" s="18"/>
      <c r="W4078" s="18"/>
      <c r="X4078" s="18"/>
      <c r="Y4078" s="18"/>
      <c r="Z4078" s="18"/>
    </row>
    <row r="4079">
      <c r="A4079" s="32">
        <v>45116.0</v>
      </c>
      <c r="B4079" s="15" t="s">
        <v>10923</v>
      </c>
      <c r="C4079" s="19" t="s">
        <v>10924</v>
      </c>
      <c r="D4079" s="19" t="s">
        <v>10925</v>
      </c>
      <c r="E4079" s="19" t="s">
        <v>338</v>
      </c>
      <c r="F4079" s="19" t="s">
        <v>31</v>
      </c>
      <c r="G4079" s="16" t="s">
        <v>12</v>
      </c>
      <c r="H4079" s="18"/>
      <c r="I4079" s="18"/>
      <c r="J4079" s="18"/>
      <c r="K4079" s="18"/>
      <c r="L4079" s="18"/>
      <c r="M4079" s="18"/>
      <c r="N4079" s="18"/>
      <c r="O4079" s="18"/>
      <c r="P4079" s="18"/>
      <c r="Q4079" s="18"/>
      <c r="R4079" s="18"/>
      <c r="S4079" s="18"/>
      <c r="T4079" s="18"/>
      <c r="U4079" s="18"/>
      <c r="V4079" s="18"/>
      <c r="W4079" s="18"/>
      <c r="X4079" s="18"/>
      <c r="Y4079" s="18"/>
      <c r="Z4079" s="18"/>
    </row>
    <row r="4080">
      <c r="A4080" s="32">
        <v>45116.0</v>
      </c>
      <c r="B4080" s="15" t="s">
        <v>10926</v>
      </c>
      <c r="C4080" s="19" t="s">
        <v>10927</v>
      </c>
      <c r="D4080" s="19" t="s">
        <v>7120</v>
      </c>
      <c r="E4080" s="19" t="s">
        <v>2481</v>
      </c>
      <c r="F4080" s="19" t="s">
        <v>161</v>
      </c>
      <c r="G4080" s="16" t="s">
        <v>12</v>
      </c>
      <c r="H4080" s="18"/>
      <c r="I4080" s="18"/>
      <c r="J4080" s="18"/>
      <c r="K4080" s="18"/>
      <c r="L4080" s="18"/>
      <c r="M4080" s="18"/>
      <c r="N4080" s="18"/>
      <c r="O4080" s="18"/>
      <c r="P4080" s="18"/>
      <c r="Q4080" s="18"/>
      <c r="R4080" s="18"/>
      <c r="S4080" s="18"/>
      <c r="T4080" s="18"/>
      <c r="U4080" s="18"/>
      <c r="V4080" s="18"/>
      <c r="W4080" s="18"/>
      <c r="X4080" s="18"/>
      <c r="Y4080" s="18"/>
      <c r="Z4080" s="18"/>
    </row>
    <row r="4081">
      <c r="A4081" s="32">
        <v>45116.0</v>
      </c>
      <c r="B4081" s="15" t="s">
        <v>10928</v>
      </c>
      <c r="C4081" s="19" t="s">
        <v>10929</v>
      </c>
      <c r="D4081" s="19" t="s">
        <v>1057</v>
      </c>
      <c r="E4081" s="19" t="s">
        <v>338</v>
      </c>
      <c r="F4081" s="19" t="s">
        <v>63</v>
      </c>
      <c r="G4081" s="16" t="s">
        <v>12</v>
      </c>
      <c r="H4081" s="18"/>
      <c r="I4081" s="18"/>
      <c r="J4081" s="18"/>
      <c r="K4081" s="18"/>
      <c r="L4081" s="18"/>
      <c r="M4081" s="18"/>
      <c r="N4081" s="18"/>
      <c r="O4081" s="18"/>
      <c r="P4081" s="18"/>
      <c r="Q4081" s="18"/>
      <c r="R4081" s="18"/>
      <c r="S4081" s="18"/>
      <c r="T4081" s="18"/>
      <c r="U4081" s="18"/>
      <c r="V4081" s="18"/>
      <c r="W4081" s="18"/>
      <c r="X4081" s="18"/>
      <c r="Y4081" s="18"/>
      <c r="Z4081" s="18"/>
    </row>
    <row r="4082">
      <c r="A4082" s="32">
        <v>45147.0</v>
      </c>
      <c r="B4082" s="15" t="s">
        <v>10930</v>
      </c>
      <c r="C4082" s="19" t="s">
        <v>10931</v>
      </c>
      <c r="D4082" s="19" t="s">
        <v>9331</v>
      </c>
      <c r="E4082" s="18" t="s">
        <v>10932</v>
      </c>
      <c r="F4082" s="19" t="s">
        <v>428</v>
      </c>
      <c r="G4082" s="16" t="s">
        <v>84</v>
      </c>
      <c r="H4082" s="18"/>
      <c r="I4082" s="18"/>
      <c r="J4082" s="18"/>
      <c r="K4082" s="18"/>
      <c r="L4082" s="18"/>
      <c r="M4082" s="18"/>
      <c r="N4082" s="18"/>
      <c r="O4082" s="18"/>
      <c r="P4082" s="18"/>
      <c r="Q4082" s="18"/>
      <c r="R4082" s="18"/>
      <c r="S4082" s="18"/>
      <c r="T4082" s="18"/>
      <c r="U4082" s="18"/>
      <c r="V4082" s="18"/>
      <c r="W4082" s="18"/>
      <c r="X4082" s="18"/>
      <c r="Y4082" s="18"/>
      <c r="Z4082" s="18"/>
    </row>
    <row r="4083">
      <c r="A4083" s="32">
        <v>45147.0</v>
      </c>
      <c r="B4083" s="15" t="s">
        <v>10933</v>
      </c>
      <c r="C4083" s="19" t="s">
        <v>10934</v>
      </c>
      <c r="D4083" s="19" t="s">
        <v>5707</v>
      </c>
      <c r="E4083" s="19" t="s">
        <v>46</v>
      </c>
      <c r="F4083" s="19" t="s">
        <v>4112</v>
      </c>
      <c r="G4083" s="16" t="s">
        <v>12</v>
      </c>
      <c r="H4083" s="18"/>
      <c r="I4083" s="18"/>
      <c r="J4083" s="18"/>
      <c r="K4083" s="18"/>
      <c r="L4083" s="18"/>
      <c r="M4083" s="18"/>
      <c r="N4083" s="18"/>
      <c r="O4083" s="18"/>
      <c r="P4083" s="18"/>
      <c r="Q4083" s="18"/>
      <c r="R4083" s="18"/>
      <c r="S4083" s="18"/>
      <c r="T4083" s="18"/>
      <c r="U4083" s="18"/>
      <c r="V4083" s="18"/>
      <c r="W4083" s="18"/>
      <c r="X4083" s="18"/>
      <c r="Y4083" s="18"/>
      <c r="Z4083" s="18"/>
    </row>
    <row r="4084">
      <c r="A4084" s="32">
        <v>45147.0</v>
      </c>
      <c r="B4084" s="15" t="s">
        <v>10935</v>
      </c>
      <c r="C4084" s="17" t="s">
        <v>10936</v>
      </c>
      <c r="D4084" s="17" t="s">
        <v>10937</v>
      </c>
      <c r="E4084" s="19" t="s">
        <v>44</v>
      </c>
      <c r="F4084" s="16" t="s">
        <v>851</v>
      </c>
      <c r="G4084" s="16" t="s">
        <v>84</v>
      </c>
      <c r="H4084" s="18"/>
      <c r="I4084" s="18"/>
      <c r="J4084" s="18"/>
      <c r="K4084" s="18"/>
      <c r="L4084" s="18"/>
      <c r="M4084" s="18"/>
      <c r="N4084" s="18"/>
      <c r="O4084" s="18"/>
      <c r="P4084" s="18"/>
      <c r="Q4084" s="18"/>
      <c r="R4084" s="18"/>
      <c r="S4084" s="18"/>
      <c r="T4084" s="18"/>
      <c r="U4084" s="18"/>
      <c r="V4084" s="18"/>
      <c r="W4084" s="18"/>
      <c r="X4084" s="18"/>
      <c r="Y4084" s="18"/>
      <c r="Z4084" s="18"/>
    </row>
    <row r="4085">
      <c r="A4085" s="32">
        <v>45147.0</v>
      </c>
      <c r="B4085" s="15" t="s">
        <v>10935</v>
      </c>
      <c r="C4085" s="17" t="s">
        <v>10936</v>
      </c>
      <c r="D4085" s="17" t="s">
        <v>1587</v>
      </c>
      <c r="E4085" s="19" t="s">
        <v>44</v>
      </c>
      <c r="F4085" s="16" t="s">
        <v>851</v>
      </c>
      <c r="G4085" s="16" t="s">
        <v>84</v>
      </c>
      <c r="H4085" s="18"/>
      <c r="I4085" s="18"/>
      <c r="J4085" s="18"/>
      <c r="K4085" s="18"/>
      <c r="L4085" s="18"/>
      <c r="M4085" s="18"/>
      <c r="N4085" s="18"/>
      <c r="O4085" s="18"/>
      <c r="P4085" s="18"/>
      <c r="Q4085" s="18"/>
      <c r="R4085" s="18"/>
      <c r="S4085" s="18"/>
      <c r="T4085" s="18"/>
      <c r="U4085" s="18"/>
      <c r="V4085" s="18"/>
      <c r="W4085" s="18"/>
      <c r="X4085" s="18"/>
      <c r="Y4085" s="18"/>
      <c r="Z4085" s="18"/>
    </row>
    <row r="4086">
      <c r="A4086" s="32">
        <v>45147.0</v>
      </c>
      <c r="B4086" s="15" t="s">
        <v>10935</v>
      </c>
      <c r="C4086" s="17" t="s">
        <v>10936</v>
      </c>
      <c r="D4086" s="17" t="s">
        <v>854</v>
      </c>
      <c r="E4086" s="19" t="s">
        <v>44</v>
      </c>
      <c r="F4086" s="16" t="s">
        <v>851</v>
      </c>
      <c r="G4086" s="16" t="s">
        <v>84</v>
      </c>
      <c r="H4086" s="18"/>
      <c r="I4086" s="18"/>
      <c r="J4086" s="18"/>
      <c r="K4086" s="18"/>
      <c r="L4086" s="18"/>
      <c r="M4086" s="18"/>
      <c r="N4086" s="18"/>
      <c r="O4086" s="18"/>
      <c r="P4086" s="18"/>
      <c r="Q4086" s="18"/>
      <c r="R4086" s="18"/>
      <c r="S4086" s="18"/>
      <c r="T4086" s="18"/>
      <c r="U4086" s="18"/>
      <c r="V4086" s="18"/>
      <c r="W4086" s="18"/>
      <c r="X4086" s="18"/>
      <c r="Y4086" s="18"/>
      <c r="Z4086" s="18"/>
    </row>
    <row r="4087">
      <c r="A4087" s="32">
        <v>45147.0</v>
      </c>
      <c r="B4087" s="15" t="s">
        <v>10938</v>
      </c>
      <c r="C4087" s="19" t="s">
        <v>10939</v>
      </c>
      <c r="D4087" s="19" t="s">
        <v>7509</v>
      </c>
      <c r="E4087" s="19" t="s">
        <v>338</v>
      </c>
      <c r="F4087" s="19" t="s">
        <v>4538</v>
      </c>
      <c r="G4087" s="16" t="s">
        <v>12</v>
      </c>
      <c r="H4087" s="18"/>
      <c r="I4087" s="18"/>
      <c r="J4087" s="18"/>
      <c r="K4087" s="18"/>
      <c r="L4087" s="18"/>
      <c r="M4087" s="18"/>
      <c r="N4087" s="18"/>
      <c r="O4087" s="18"/>
      <c r="P4087" s="18"/>
      <c r="Q4087" s="18"/>
      <c r="R4087" s="18"/>
      <c r="S4087" s="18"/>
      <c r="T4087" s="18"/>
      <c r="U4087" s="18"/>
      <c r="V4087" s="18"/>
      <c r="W4087" s="18"/>
      <c r="X4087" s="18"/>
      <c r="Y4087" s="18"/>
      <c r="Z4087" s="18"/>
    </row>
    <row r="4088">
      <c r="A4088" s="32">
        <v>45147.0</v>
      </c>
      <c r="B4088" s="15" t="s">
        <v>10938</v>
      </c>
      <c r="C4088" s="19" t="s">
        <v>10939</v>
      </c>
      <c r="D4088" s="19" t="s">
        <v>7509</v>
      </c>
      <c r="E4088" s="19" t="s">
        <v>1900</v>
      </c>
      <c r="F4088" s="19" t="s">
        <v>63</v>
      </c>
      <c r="G4088" s="16" t="s">
        <v>12</v>
      </c>
      <c r="H4088" s="18"/>
      <c r="I4088" s="18"/>
      <c r="J4088" s="18"/>
      <c r="K4088" s="18"/>
      <c r="L4088" s="18"/>
      <c r="M4088" s="18"/>
      <c r="N4088" s="18"/>
      <c r="O4088" s="18"/>
      <c r="P4088" s="18"/>
      <c r="Q4088" s="18"/>
      <c r="R4088" s="18"/>
      <c r="S4088" s="18"/>
      <c r="T4088" s="18"/>
      <c r="U4088" s="18"/>
      <c r="V4088" s="18"/>
      <c r="W4088" s="18"/>
      <c r="X4088" s="18"/>
      <c r="Y4088" s="18"/>
      <c r="Z4088" s="18"/>
    </row>
    <row r="4089">
      <c r="A4089" s="32">
        <v>45147.0</v>
      </c>
      <c r="B4089" s="15" t="s">
        <v>10938</v>
      </c>
      <c r="C4089" s="19" t="s">
        <v>10939</v>
      </c>
      <c r="D4089" s="19" t="s">
        <v>7509</v>
      </c>
      <c r="E4089" s="19" t="s">
        <v>46</v>
      </c>
      <c r="F4089" s="19" t="s">
        <v>10940</v>
      </c>
      <c r="G4089" s="16" t="s">
        <v>12</v>
      </c>
      <c r="H4089" s="18"/>
      <c r="I4089" s="18"/>
      <c r="J4089" s="18"/>
      <c r="K4089" s="18"/>
      <c r="L4089" s="18"/>
      <c r="M4089" s="18"/>
      <c r="N4089" s="18"/>
      <c r="O4089" s="18"/>
      <c r="P4089" s="18"/>
      <c r="Q4089" s="18"/>
      <c r="R4089" s="18"/>
      <c r="S4089" s="18"/>
      <c r="T4089" s="18"/>
      <c r="U4089" s="18"/>
      <c r="V4089" s="18"/>
      <c r="W4089" s="18"/>
      <c r="X4089" s="18"/>
      <c r="Y4089" s="18"/>
      <c r="Z4089" s="18"/>
    </row>
    <row r="4090">
      <c r="A4090" s="32">
        <v>45147.0</v>
      </c>
      <c r="B4090" s="15" t="s">
        <v>10941</v>
      </c>
      <c r="C4090" s="19" t="s">
        <v>10942</v>
      </c>
      <c r="D4090" s="19" t="b">
        <v>1</v>
      </c>
      <c r="E4090" s="19" t="s">
        <v>44</v>
      </c>
      <c r="F4090" s="19" t="s">
        <v>61</v>
      </c>
      <c r="G4090" s="16" t="s">
        <v>12</v>
      </c>
      <c r="H4090" s="18"/>
      <c r="I4090" s="18"/>
      <c r="J4090" s="18"/>
      <c r="K4090" s="18"/>
      <c r="L4090" s="18"/>
      <c r="M4090" s="18"/>
      <c r="N4090" s="18"/>
      <c r="O4090" s="18"/>
      <c r="P4090" s="18"/>
      <c r="Q4090" s="18"/>
      <c r="R4090" s="18"/>
      <c r="S4090" s="18"/>
      <c r="T4090" s="18"/>
      <c r="U4090" s="18"/>
      <c r="V4090" s="18"/>
      <c r="W4090" s="18"/>
      <c r="X4090" s="18"/>
      <c r="Y4090" s="18"/>
      <c r="Z4090" s="18"/>
    </row>
    <row r="4091">
      <c r="A4091" s="32">
        <v>45147.0</v>
      </c>
      <c r="B4091" s="15" t="s">
        <v>10941</v>
      </c>
      <c r="C4091" s="19" t="s">
        <v>10942</v>
      </c>
      <c r="D4091" s="19" t="s">
        <v>1587</v>
      </c>
      <c r="E4091" s="18"/>
      <c r="F4091" s="19" t="s">
        <v>34</v>
      </c>
      <c r="G4091" s="16" t="s">
        <v>84</v>
      </c>
      <c r="H4091" s="19" t="s">
        <v>44</v>
      </c>
      <c r="I4091" s="18"/>
      <c r="J4091" s="18"/>
      <c r="K4091" s="18"/>
      <c r="L4091" s="18"/>
      <c r="M4091" s="18"/>
      <c r="N4091" s="18"/>
      <c r="O4091" s="18"/>
      <c r="P4091" s="18"/>
      <c r="Q4091" s="18"/>
      <c r="R4091" s="18"/>
      <c r="S4091" s="18"/>
      <c r="T4091" s="18"/>
      <c r="U4091" s="18"/>
      <c r="V4091" s="18"/>
      <c r="W4091" s="18"/>
      <c r="X4091" s="18"/>
      <c r="Y4091" s="18"/>
      <c r="Z4091" s="18"/>
    </row>
    <row r="4092">
      <c r="A4092" s="32">
        <v>45147.0</v>
      </c>
      <c r="B4092" s="15" t="s">
        <v>10943</v>
      </c>
      <c r="C4092" s="19" t="s">
        <v>10944</v>
      </c>
      <c r="D4092" s="19" t="s">
        <v>4608</v>
      </c>
      <c r="E4092" s="19" t="s">
        <v>10945</v>
      </c>
      <c r="F4092" s="19" t="s">
        <v>171</v>
      </c>
      <c r="G4092" s="16" t="s">
        <v>12</v>
      </c>
      <c r="H4092" s="18"/>
      <c r="I4092" s="18"/>
      <c r="J4092" s="18"/>
      <c r="K4092" s="18"/>
      <c r="L4092" s="18"/>
      <c r="M4092" s="18"/>
      <c r="N4092" s="18"/>
      <c r="O4092" s="18"/>
      <c r="P4092" s="18"/>
      <c r="Q4092" s="18"/>
      <c r="R4092" s="18"/>
      <c r="S4092" s="18"/>
      <c r="T4092" s="18"/>
      <c r="U4092" s="18"/>
      <c r="V4092" s="18"/>
      <c r="W4092" s="18"/>
      <c r="X4092" s="18"/>
      <c r="Y4092" s="18"/>
      <c r="Z4092" s="18"/>
    </row>
    <row r="4093">
      <c r="A4093" s="32">
        <v>45147.0</v>
      </c>
      <c r="B4093" s="15" t="s">
        <v>10946</v>
      </c>
      <c r="C4093" s="19" t="s">
        <v>10947</v>
      </c>
      <c r="D4093" s="19" t="s">
        <v>4210</v>
      </c>
      <c r="E4093" s="19" t="s">
        <v>9700</v>
      </c>
      <c r="F4093" s="19" t="s">
        <v>3995</v>
      </c>
      <c r="G4093" s="16" t="s">
        <v>12</v>
      </c>
      <c r="H4093" s="18"/>
      <c r="I4093" s="18"/>
      <c r="J4093" s="18"/>
      <c r="K4093" s="18"/>
      <c r="L4093" s="18"/>
      <c r="M4093" s="18"/>
      <c r="N4093" s="18"/>
      <c r="O4093" s="18"/>
      <c r="P4093" s="18"/>
      <c r="Q4093" s="18"/>
      <c r="R4093" s="18"/>
      <c r="S4093" s="18"/>
      <c r="T4093" s="18"/>
      <c r="U4093" s="18"/>
      <c r="V4093" s="18"/>
      <c r="W4093" s="18"/>
      <c r="X4093" s="18"/>
      <c r="Y4093" s="18"/>
      <c r="Z4093" s="18"/>
    </row>
    <row r="4094">
      <c r="A4094" s="32">
        <v>45147.0</v>
      </c>
      <c r="B4094" s="15" t="s">
        <v>10948</v>
      </c>
      <c r="C4094" s="19" t="s">
        <v>10949</v>
      </c>
      <c r="D4094" s="19" t="s">
        <v>4663</v>
      </c>
      <c r="E4094" s="19" t="s">
        <v>47</v>
      </c>
      <c r="F4094" s="19" t="s">
        <v>133</v>
      </c>
      <c r="G4094" s="16" t="s">
        <v>12</v>
      </c>
      <c r="H4094" s="18"/>
      <c r="I4094" s="18"/>
      <c r="J4094" s="18"/>
      <c r="K4094" s="18"/>
      <c r="L4094" s="18"/>
      <c r="M4094" s="18"/>
      <c r="N4094" s="18"/>
      <c r="O4094" s="18"/>
      <c r="P4094" s="18"/>
      <c r="Q4094" s="18"/>
      <c r="R4094" s="18"/>
      <c r="S4094" s="18"/>
      <c r="T4094" s="18"/>
      <c r="U4094" s="18"/>
      <c r="V4094" s="18"/>
      <c r="W4094" s="18"/>
      <c r="X4094" s="18"/>
      <c r="Y4094" s="18"/>
      <c r="Z4094" s="18"/>
    </row>
    <row r="4095">
      <c r="A4095" s="32">
        <v>45147.0</v>
      </c>
      <c r="B4095" s="15" t="s">
        <v>10950</v>
      </c>
      <c r="C4095" s="19" t="s">
        <v>10951</v>
      </c>
      <c r="D4095" s="19" t="s">
        <v>5208</v>
      </c>
      <c r="E4095" s="19" t="s">
        <v>465</v>
      </c>
      <c r="F4095" s="19" t="s">
        <v>386</v>
      </c>
      <c r="G4095" s="16" t="s">
        <v>12</v>
      </c>
      <c r="H4095" s="18"/>
      <c r="I4095" s="18"/>
      <c r="J4095" s="18"/>
      <c r="K4095" s="18"/>
      <c r="L4095" s="18"/>
      <c r="M4095" s="18"/>
      <c r="N4095" s="18"/>
      <c r="O4095" s="18"/>
      <c r="P4095" s="18"/>
      <c r="Q4095" s="18"/>
      <c r="R4095" s="18"/>
      <c r="S4095" s="18"/>
      <c r="T4095" s="18"/>
      <c r="U4095" s="18"/>
      <c r="V4095" s="18"/>
      <c r="W4095" s="18"/>
      <c r="X4095" s="18"/>
      <c r="Y4095" s="18"/>
      <c r="Z4095" s="18"/>
    </row>
    <row r="4096">
      <c r="A4096" s="32">
        <v>45147.0</v>
      </c>
      <c r="B4096" s="15" t="s">
        <v>10950</v>
      </c>
      <c r="C4096" s="19" t="s">
        <v>10951</v>
      </c>
      <c r="D4096" s="19" t="s">
        <v>5208</v>
      </c>
      <c r="E4096" s="19" t="s">
        <v>1900</v>
      </c>
      <c r="F4096" s="19" t="s">
        <v>4550</v>
      </c>
      <c r="G4096" s="16" t="s">
        <v>12</v>
      </c>
      <c r="H4096" s="18"/>
      <c r="I4096" s="18"/>
      <c r="J4096" s="18"/>
      <c r="K4096" s="18"/>
      <c r="L4096" s="18"/>
      <c r="M4096" s="18"/>
      <c r="N4096" s="18"/>
      <c r="O4096" s="18"/>
      <c r="P4096" s="18"/>
      <c r="Q4096" s="18"/>
      <c r="R4096" s="18"/>
      <c r="S4096" s="18"/>
      <c r="T4096" s="18"/>
      <c r="U4096" s="18"/>
      <c r="V4096" s="18"/>
      <c r="W4096" s="18"/>
      <c r="X4096" s="18"/>
      <c r="Y4096" s="18"/>
      <c r="Z4096" s="18"/>
    </row>
    <row r="4097">
      <c r="A4097" s="32">
        <v>45147.0</v>
      </c>
      <c r="B4097" s="15" t="s">
        <v>10950</v>
      </c>
      <c r="C4097" s="19" t="s">
        <v>10951</v>
      </c>
      <c r="D4097" s="19" t="s">
        <v>5208</v>
      </c>
      <c r="E4097" s="19" t="s">
        <v>10952</v>
      </c>
      <c r="F4097" s="19" t="s">
        <v>67</v>
      </c>
      <c r="G4097" s="16" t="s">
        <v>12</v>
      </c>
      <c r="H4097" s="18"/>
      <c r="I4097" s="18"/>
      <c r="J4097" s="18"/>
      <c r="K4097" s="18"/>
      <c r="L4097" s="18"/>
      <c r="M4097" s="18"/>
      <c r="N4097" s="18"/>
      <c r="O4097" s="18"/>
      <c r="P4097" s="18"/>
      <c r="Q4097" s="18"/>
      <c r="R4097" s="18"/>
      <c r="S4097" s="18"/>
      <c r="T4097" s="18"/>
      <c r="U4097" s="18"/>
      <c r="V4097" s="18"/>
      <c r="W4097" s="18"/>
      <c r="X4097" s="18"/>
      <c r="Y4097" s="18"/>
      <c r="Z4097" s="18"/>
    </row>
    <row r="4098">
      <c r="A4098" s="32">
        <v>45147.0</v>
      </c>
      <c r="B4098" s="15" t="s">
        <v>10953</v>
      </c>
      <c r="C4098" s="19" t="s">
        <v>10954</v>
      </c>
      <c r="D4098" s="19" t="s">
        <v>5944</v>
      </c>
      <c r="E4098" s="19" t="s">
        <v>465</v>
      </c>
      <c r="F4098" s="19" t="s">
        <v>386</v>
      </c>
      <c r="G4098" s="16" t="s">
        <v>12</v>
      </c>
      <c r="H4098" s="18"/>
      <c r="I4098" s="18"/>
      <c r="J4098" s="18"/>
      <c r="K4098" s="18"/>
      <c r="L4098" s="18"/>
      <c r="M4098" s="18"/>
      <c r="N4098" s="18"/>
      <c r="O4098" s="18"/>
      <c r="P4098" s="18"/>
      <c r="Q4098" s="18"/>
      <c r="R4098" s="18"/>
      <c r="S4098" s="18"/>
      <c r="T4098" s="18"/>
      <c r="U4098" s="18"/>
      <c r="V4098" s="18"/>
      <c r="W4098" s="18"/>
      <c r="X4098" s="18"/>
      <c r="Y4098" s="18"/>
      <c r="Z4098" s="18"/>
    </row>
    <row r="4099">
      <c r="A4099" s="32">
        <v>45147.0</v>
      </c>
      <c r="B4099" s="15" t="s">
        <v>10953</v>
      </c>
      <c r="C4099" s="19" t="s">
        <v>10954</v>
      </c>
      <c r="D4099" s="19" t="s">
        <v>5944</v>
      </c>
      <c r="E4099" s="19" t="s">
        <v>385</v>
      </c>
      <c r="F4099" s="19" t="s">
        <v>5381</v>
      </c>
      <c r="G4099" s="16" t="s">
        <v>12</v>
      </c>
      <c r="H4099" s="18"/>
      <c r="I4099" s="18"/>
      <c r="J4099" s="18"/>
      <c r="K4099" s="18"/>
      <c r="L4099" s="18"/>
      <c r="M4099" s="18"/>
      <c r="N4099" s="18"/>
      <c r="O4099" s="18"/>
      <c r="P4099" s="18"/>
      <c r="Q4099" s="18"/>
      <c r="R4099" s="18"/>
      <c r="S4099" s="18"/>
      <c r="T4099" s="18"/>
      <c r="U4099" s="18"/>
      <c r="V4099" s="18"/>
      <c r="W4099" s="18"/>
      <c r="X4099" s="18"/>
      <c r="Y4099" s="18"/>
      <c r="Z4099" s="18"/>
    </row>
    <row r="4100">
      <c r="A4100" s="32">
        <v>45147.0</v>
      </c>
      <c r="B4100" s="15" t="s">
        <v>10955</v>
      </c>
      <c r="C4100" s="19" t="s">
        <v>10956</v>
      </c>
      <c r="D4100" s="19" t="s">
        <v>4881</v>
      </c>
      <c r="E4100" s="19" t="s">
        <v>10957</v>
      </c>
      <c r="F4100" s="19" t="s">
        <v>4010</v>
      </c>
      <c r="G4100" s="16" t="s">
        <v>12</v>
      </c>
      <c r="H4100" s="18"/>
      <c r="I4100" s="18"/>
      <c r="J4100" s="18"/>
      <c r="K4100" s="18"/>
      <c r="L4100" s="18"/>
      <c r="M4100" s="18"/>
      <c r="N4100" s="18"/>
      <c r="O4100" s="18"/>
      <c r="P4100" s="18"/>
      <c r="Q4100" s="18"/>
      <c r="R4100" s="18"/>
      <c r="S4100" s="18"/>
      <c r="T4100" s="18"/>
      <c r="U4100" s="18"/>
      <c r="V4100" s="18"/>
      <c r="W4100" s="18"/>
      <c r="X4100" s="18"/>
      <c r="Y4100" s="18"/>
      <c r="Z4100" s="18"/>
    </row>
    <row r="4101">
      <c r="A4101" s="32">
        <v>45239.0</v>
      </c>
      <c r="B4101" s="15" t="s">
        <v>10958</v>
      </c>
      <c r="C4101" s="19" t="s">
        <v>10959</v>
      </c>
      <c r="D4101" s="19" t="s">
        <v>5053</v>
      </c>
      <c r="E4101" s="19" t="s">
        <v>85</v>
      </c>
      <c r="F4101" s="19" t="s">
        <v>10058</v>
      </c>
      <c r="G4101" s="16" t="s">
        <v>12</v>
      </c>
      <c r="H4101" s="18"/>
      <c r="I4101" s="18"/>
      <c r="J4101" s="18"/>
      <c r="K4101" s="18"/>
      <c r="L4101" s="18"/>
      <c r="M4101" s="18"/>
      <c r="N4101" s="18"/>
      <c r="O4101" s="18"/>
      <c r="P4101" s="18"/>
      <c r="Q4101" s="18"/>
      <c r="R4101" s="18"/>
      <c r="S4101" s="18"/>
      <c r="T4101" s="18"/>
      <c r="U4101" s="18"/>
      <c r="V4101" s="18"/>
      <c r="W4101" s="18"/>
      <c r="X4101" s="18"/>
      <c r="Y4101" s="18"/>
      <c r="Z4101" s="18"/>
    </row>
    <row r="4102">
      <c r="A4102" s="32">
        <v>45239.0</v>
      </c>
      <c r="B4102" s="15" t="s">
        <v>10960</v>
      </c>
      <c r="C4102" s="19" t="s">
        <v>10961</v>
      </c>
      <c r="D4102" s="19" t="s">
        <v>4563</v>
      </c>
      <c r="E4102" s="19" t="s">
        <v>44</v>
      </c>
      <c r="F4102" s="16" t="s">
        <v>851</v>
      </c>
      <c r="G4102" s="16" t="s">
        <v>84</v>
      </c>
      <c r="H4102" s="18"/>
      <c r="I4102" s="18"/>
      <c r="J4102" s="18"/>
      <c r="K4102" s="18"/>
      <c r="L4102" s="18"/>
      <c r="M4102" s="18"/>
      <c r="N4102" s="18"/>
      <c r="O4102" s="18"/>
      <c r="P4102" s="18"/>
      <c r="Q4102" s="18"/>
      <c r="R4102" s="18"/>
      <c r="S4102" s="18"/>
      <c r="T4102" s="18"/>
      <c r="U4102" s="18"/>
      <c r="V4102" s="18"/>
      <c r="W4102" s="18"/>
      <c r="X4102" s="18"/>
      <c r="Y4102" s="18"/>
      <c r="Z4102" s="18"/>
    </row>
    <row r="4103">
      <c r="A4103" s="32">
        <v>45239.0</v>
      </c>
      <c r="B4103" s="15" t="s">
        <v>10960</v>
      </c>
      <c r="C4103" s="19" t="s">
        <v>10961</v>
      </c>
      <c r="D4103" s="19" t="s">
        <v>20</v>
      </c>
      <c r="E4103" s="19" t="s">
        <v>44</v>
      </c>
      <c r="F4103" s="16" t="s">
        <v>851</v>
      </c>
      <c r="G4103" s="16" t="s">
        <v>84</v>
      </c>
      <c r="H4103" s="18"/>
      <c r="I4103" s="18"/>
      <c r="J4103" s="18"/>
      <c r="K4103" s="18"/>
      <c r="L4103" s="18"/>
      <c r="M4103" s="18"/>
      <c r="N4103" s="18"/>
      <c r="O4103" s="18"/>
      <c r="P4103" s="18"/>
      <c r="Q4103" s="18"/>
      <c r="R4103" s="18"/>
      <c r="S4103" s="18"/>
      <c r="T4103" s="18"/>
      <c r="U4103" s="18"/>
      <c r="V4103" s="18"/>
      <c r="W4103" s="18"/>
      <c r="X4103" s="18"/>
      <c r="Y4103" s="18"/>
      <c r="Z4103" s="18"/>
    </row>
    <row r="4104">
      <c r="A4104" s="32">
        <v>45239.0</v>
      </c>
      <c r="B4104" s="15" t="s">
        <v>10960</v>
      </c>
      <c r="C4104" s="19" t="s">
        <v>10961</v>
      </c>
      <c r="D4104" s="19" t="s">
        <v>256</v>
      </c>
      <c r="E4104" s="19" t="s">
        <v>44</v>
      </c>
      <c r="F4104" s="16" t="s">
        <v>851</v>
      </c>
      <c r="G4104" s="16" t="s">
        <v>84</v>
      </c>
      <c r="H4104" s="18"/>
      <c r="I4104" s="18"/>
      <c r="J4104" s="18"/>
      <c r="K4104" s="18"/>
      <c r="L4104" s="18"/>
      <c r="M4104" s="18"/>
      <c r="N4104" s="18"/>
      <c r="O4104" s="18"/>
      <c r="P4104" s="18"/>
      <c r="Q4104" s="18"/>
      <c r="R4104" s="18"/>
      <c r="S4104" s="18"/>
      <c r="T4104" s="18"/>
      <c r="U4104" s="18"/>
      <c r="V4104" s="18"/>
      <c r="W4104" s="18"/>
      <c r="X4104" s="18"/>
      <c r="Y4104" s="18"/>
      <c r="Z4104" s="18"/>
    </row>
    <row r="4105">
      <c r="A4105" s="32">
        <v>45239.0</v>
      </c>
      <c r="B4105" s="15" t="s">
        <v>10962</v>
      </c>
      <c r="C4105" s="19" t="s">
        <v>10963</v>
      </c>
      <c r="D4105" s="19" t="s">
        <v>6074</v>
      </c>
      <c r="E4105" s="19" t="s">
        <v>46</v>
      </c>
      <c r="F4105" s="19" t="s">
        <v>133</v>
      </c>
      <c r="G4105" s="16" t="s">
        <v>12</v>
      </c>
      <c r="H4105" s="18"/>
      <c r="I4105" s="18"/>
      <c r="J4105" s="18"/>
      <c r="K4105" s="18"/>
      <c r="L4105" s="18"/>
      <c r="M4105" s="18"/>
      <c r="N4105" s="18"/>
      <c r="O4105" s="18"/>
      <c r="P4105" s="18"/>
      <c r="Q4105" s="18"/>
      <c r="R4105" s="18"/>
      <c r="S4105" s="18"/>
      <c r="T4105" s="18"/>
      <c r="U4105" s="18"/>
      <c r="V4105" s="18"/>
      <c r="W4105" s="18"/>
      <c r="X4105" s="18"/>
      <c r="Y4105" s="18"/>
      <c r="Z4105" s="18"/>
    </row>
    <row r="4106">
      <c r="A4106" s="32">
        <v>45239.0</v>
      </c>
      <c r="B4106" s="15" t="s">
        <v>10964</v>
      </c>
      <c r="C4106" s="19" t="s">
        <v>10965</v>
      </c>
      <c r="D4106" s="19" t="s">
        <v>4132</v>
      </c>
      <c r="E4106" s="19" t="s">
        <v>1780</v>
      </c>
      <c r="F4106" s="19" t="s">
        <v>133</v>
      </c>
      <c r="G4106" s="16" t="s">
        <v>12</v>
      </c>
      <c r="H4106" s="18"/>
      <c r="I4106" s="18"/>
      <c r="J4106" s="18"/>
      <c r="K4106" s="18"/>
      <c r="L4106" s="18"/>
      <c r="M4106" s="18"/>
      <c r="N4106" s="18"/>
      <c r="O4106" s="18"/>
      <c r="P4106" s="18"/>
      <c r="Q4106" s="18"/>
      <c r="R4106" s="18"/>
      <c r="S4106" s="18"/>
      <c r="T4106" s="18"/>
      <c r="U4106" s="18"/>
      <c r="V4106" s="18"/>
      <c r="W4106" s="18"/>
      <c r="X4106" s="18"/>
      <c r="Y4106" s="18"/>
      <c r="Z4106" s="18"/>
    </row>
    <row r="4107">
      <c r="A4107" s="32">
        <v>45239.0</v>
      </c>
      <c r="B4107" s="15" t="s">
        <v>10966</v>
      </c>
      <c r="C4107" s="19" t="s">
        <v>10967</v>
      </c>
      <c r="D4107" s="19" t="s">
        <v>256</v>
      </c>
      <c r="E4107" s="19" t="s">
        <v>44</v>
      </c>
      <c r="F4107" s="16" t="s">
        <v>851</v>
      </c>
      <c r="G4107" s="16" t="s">
        <v>84</v>
      </c>
      <c r="H4107" s="18"/>
      <c r="I4107" s="18"/>
      <c r="J4107" s="18"/>
      <c r="K4107" s="18"/>
      <c r="L4107" s="18"/>
      <c r="M4107" s="18"/>
      <c r="N4107" s="18"/>
      <c r="O4107" s="18"/>
      <c r="P4107" s="18"/>
      <c r="Q4107" s="18"/>
      <c r="R4107" s="18"/>
      <c r="S4107" s="18"/>
      <c r="T4107" s="18"/>
      <c r="U4107" s="18"/>
      <c r="V4107" s="18"/>
      <c r="W4107" s="18"/>
      <c r="X4107" s="18"/>
      <c r="Y4107" s="18"/>
      <c r="Z4107" s="18"/>
    </row>
    <row r="4108">
      <c r="A4108" s="32">
        <v>45239.0</v>
      </c>
      <c r="B4108" s="15" t="s">
        <v>10966</v>
      </c>
      <c r="C4108" s="19" t="s">
        <v>10967</v>
      </c>
      <c r="D4108" s="19" t="s">
        <v>20</v>
      </c>
      <c r="E4108" s="19" t="s">
        <v>44</v>
      </c>
      <c r="F4108" s="16" t="s">
        <v>851</v>
      </c>
      <c r="G4108" s="16" t="s">
        <v>84</v>
      </c>
      <c r="H4108" s="18"/>
      <c r="I4108" s="18"/>
      <c r="J4108" s="18"/>
      <c r="K4108" s="18"/>
      <c r="L4108" s="18"/>
      <c r="M4108" s="18"/>
      <c r="N4108" s="18"/>
      <c r="O4108" s="18"/>
      <c r="P4108" s="18"/>
      <c r="Q4108" s="18"/>
      <c r="R4108" s="18"/>
      <c r="S4108" s="18"/>
      <c r="T4108" s="18"/>
      <c r="U4108" s="18"/>
      <c r="V4108" s="18"/>
      <c r="W4108" s="18"/>
      <c r="X4108" s="18"/>
      <c r="Y4108" s="18"/>
      <c r="Z4108" s="18"/>
    </row>
    <row r="4109">
      <c r="A4109" s="32">
        <v>45239.0</v>
      </c>
      <c r="B4109" s="15" t="s">
        <v>10966</v>
      </c>
      <c r="C4109" s="19" t="s">
        <v>10967</v>
      </c>
      <c r="D4109" s="19" t="s">
        <v>4046</v>
      </c>
      <c r="E4109" s="18"/>
      <c r="F4109" s="19" t="s">
        <v>299</v>
      </c>
      <c r="G4109" s="16" t="s">
        <v>12</v>
      </c>
      <c r="H4109" s="19" t="s">
        <v>44</v>
      </c>
      <c r="I4109" s="18"/>
      <c r="J4109" s="18"/>
      <c r="K4109" s="18"/>
      <c r="L4109" s="18"/>
      <c r="M4109" s="18"/>
      <c r="N4109" s="18"/>
      <c r="O4109" s="18"/>
      <c r="P4109" s="18"/>
      <c r="Q4109" s="18"/>
      <c r="R4109" s="18"/>
      <c r="S4109" s="18"/>
      <c r="T4109" s="18"/>
      <c r="U4109" s="18"/>
      <c r="V4109" s="18"/>
      <c r="W4109" s="18"/>
      <c r="X4109" s="18"/>
      <c r="Y4109" s="18"/>
      <c r="Z4109" s="18"/>
    </row>
    <row r="4110">
      <c r="A4110" s="32">
        <v>45239.0</v>
      </c>
      <c r="B4110" s="15" t="s">
        <v>10968</v>
      </c>
      <c r="C4110" s="19" t="s">
        <v>10969</v>
      </c>
      <c r="D4110" s="19" t="s">
        <v>4470</v>
      </c>
      <c r="E4110" s="19" t="s">
        <v>4159</v>
      </c>
      <c r="F4110" s="19" t="s">
        <v>299</v>
      </c>
      <c r="G4110" s="16" t="s">
        <v>12</v>
      </c>
      <c r="H4110" s="18"/>
      <c r="I4110" s="18"/>
      <c r="J4110" s="18"/>
      <c r="K4110" s="18"/>
      <c r="L4110" s="18"/>
      <c r="M4110" s="18"/>
      <c r="N4110" s="18"/>
      <c r="O4110" s="18"/>
      <c r="P4110" s="18"/>
      <c r="Q4110" s="18"/>
      <c r="R4110" s="18"/>
      <c r="S4110" s="18"/>
      <c r="T4110" s="18"/>
      <c r="U4110" s="18"/>
      <c r="V4110" s="18"/>
      <c r="W4110" s="18"/>
      <c r="X4110" s="18"/>
      <c r="Y4110" s="18"/>
      <c r="Z4110" s="18"/>
    </row>
    <row r="4111">
      <c r="A4111" s="32">
        <v>45239.0</v>
      </c>
      <c r="B4111" s="15" t="s">
        <v>10968</v>
      </c>
      <c r="C4111" s="19" t="s">
        <v>10969</v>
      </c>
      <c r="D4111" s="19" t="s">
        <v>4470</v>
      </c>
      <c r="E4111" s="19" t="s">
        <v>10970</v>
      </c>
      <c r="F4111" s="19" t="s">
        <v>10058</v>
      </c>
      <c r="G4111" s="16" t="s">
        <v>12</v>
      </c>
      <c r="H4111" s="18"/>
      <c r="I4111" s="18"/>
      <c r="J4111" s="18"/>
      <c r="K4111" s="18"/>
      <c r="L4111" s="18"/>
      <c r="M4111" s="18"/>
      <c r="N4111" s="18"/>
      <c r="O4111" s="18"/>
      <c r="P4111" s="18"/>
      <c r="Q4111" s="18"/>
      <c r="R4111" s="18"/>
      <c r="S4111" s="18"/>
      <c r="T4111" s="18"/>
      <c r="U4111" s="18"/>
      <c r="V4111" s="18"/>
      <c r="W4111" s="18"/>
      <c r="X4111" s="18"/>
      <c r="Y4111" s="18"/>
      <c r="Z4111" s="18"/>
    </row>
    <row r="4112">
      <c r="A4112" s="32">
        <v>45239.0</v>
      </c>
      <c r="B4112" s="15" t="s">
        <v>10971</v>
      </c>
      <c r="C4112" s="19" t="s">
        <v>10972</v>
      </c>
      <c r="D4112" s="19" t="s">
        <v>825</v>
      </c>
      <c r="E4112" s="19" t="s">
        <v>1766</v>
      </c>
      <c r="F4112" s="19" t="s">
        <v>63</v>
      </c>
      <c r="G4112" s="16" t="s">
        <v>12</v>
      </c>
      <c r="H4112" s="18"/>
      <c r="I4112" s="18"/>
      <c r="J4112" s="18"/>
      <c r="K4112" s="18"/>
      <c r="L4112" s="18"/>
      <c r="M4112" s="18"/>
      <c r="N4112" s="18"/>
      <c r="O4112" s="18"/>
      <c r="P4112" s="18"/>
      <c r="Q4112" s="18"/>
      <c r="R4112" s="18"/>
      <c r="S4112" s="18"/>
      <c r="T4112" s="18"/>
      <c r="U4112" s="18"/>
      <c r="V4112" s="18"/>
      <c r="W4112" s="18"/>
      <c r="X4112" s="18"/>
      <c r="Y4112" s="18"/>
      <c r="Z4112" s="18"/>
    </row>
    <row r="4113">
      <c r="A4113" s="32">
        <v>45269.0</v>
      </c>
      <c r="B4113" s="15" t="s">
        <v>10973</v>
      </c>
      <c r="C4113" s="19" t="s">
        <v>10974</v>
      </c>
      <c r="D4113" s="19" t="s">
        <v>1459</v>
      </c>
      <c r="E4113" s="19" t="s">
        <v>44</v>
      </c>
      <c r="F4113" s="19" t="s">
        <v>61</v>
      </c>
      <c r="G4113" s="16" t="s">
        <v>12</v>
      </c>
      <c r="H4113" s="18"/>
      <c r="I4113" s="18"/>
      <c r="J4113" s="18"/>
      <c r="K4113" s="18"/>
      <c r="L4113" s="18"/>
      <c r="M4113" s="18"/>
      <c r="N4113" s="18"/>
      <c r="O4113" s="18"/>
      <c r="P4113" s="18"/>
      <c r="Q4113" s="18"/>
      <c r="R4113" s="18"/>
      <c r="S4113" s="18"/>
      <c r="T4113" s="18"/>
      <c r="U4113" s="18"/>
      <c r="V4113" s="18"/>
      <c r="W4113" s="18"/>
      <c r="X4113" s="18"/>
      <c r="Y4113" s="18"/>
      <c r="Z4113" s="18"/>
    </row>
    <row r="4114">
      <c r="A4114" s="32">
        <v>45269.0</v>
      </c>
      <c r="B4114" s="15" t="s">
        <v>10973</v>
      </c>
      <c r="C4114" s="19" t="s">
        <v>10974</v>
      </c>
      <c r="D4114" s="19" t="s">
        <v>4095</v>
      </c>
      <c r="E4114" s="19" t="s">
        <v>44</v>
      </c>
      <c r="F4114" s="19" t="s">
        <v>61</v>
      </c>
      <c r="G4114" s="16" t="s">
        <v>12</v>
      </c>
      <c r="H4114" s="18"/>
      <c r="I4114" s="18"/>
      <c r="J4114" s="18"/>
      <c r="K4114" s="18"/>
      <c r="L4114" s="18"/>
      <c r="M4114" s="18"/>
      <c r="N4114" s="18"/>
      <c r="O4114" s="18"/>
      <c r="P4114" s="18"/>
      <c r="Q4114" s="18"/>
      <c r="R4114" s="18"/>
      <c r="S4114" s="18"/>
      <c r="T4114" s="18"/>
      <c r="U4114" s="18"/>
      <c r="V4114" s="18"/>
      <c r="W4114" s="18"/>
      <c r="X4114" s="18"/>
      <c r="Y4114" s="18"/>
      <c r="Z4114" s="18"/>
    </row>
    <row r="4115">
      <c r="A4115" s="32">
        <v>45269.0</v>
      </c>
      <c r="B4115" s="15" t="s">
        <v>10975</v>
      </c>
      <c r="C4115" s="19" t="s">
        <v>10976</v>
      </c>
      <c r="D4115" s="19" t="s">
        <v>854</v>
      </c>
      <c r="E4115" s="19" t="s">
        <v>47</v>
      </c>
      <c r="F4115" s="19" t="s">
        <v>133</v>
      </c>
      <c r="G4115" s="16" t="s">
        <v>12</v>
      </c>
      <c r="H4115" s="18"/>
      <c r="I4115" s="18"/>
      <c r="J4115" s="18"/>
      <c r="K4115" s="18"/>
      <c r="L4115" s="18"/>
      <c r="M4115" s="18"/>
      <c r="N4115" s="18"/>
      <c r="O4115" s="18"/>
      <c r="P4115" s="18"/>
      <c r="Q4115" s="18"/>
      <c r="R4115" s="18"/>
      <c r="S4115" s="18"/>
      <c r="T4115" s="18"/>
      <c r="U4115" s="18"/>
      <c r="V4115" s="18"/>
      <c r="W4115" s="18"/>
      <c r="X4115" s="18"/>
      <c r="Y4115" s="18"/>
      <c r="Z4115" s="18"/>
    </row>
    <row r="4116">
      <c r="A4116" s="32">
        <v>45269.0</v>
      </c>
      <c r="B4116" s="15" t="s">
        <v>10977</v>
      </c>
      <c r="C4116" s="19" t="s">
        <v>10978</v>
      </c>
      <c r="D4116" s="19" t="s">
        <v>4390</v>
      </c>
      <c r="E4116" s="18"/>
      <c r="F4116" s="19" t="s">
        <v>10412</v>
      </c>
      <c r="G4116" s="16" t="s">
        <v>12</v>
      </c>
      <c r="H4116" s="16" t="s">
        <v>141</v>
      </c>
      <c r="I4116" s="18"/>
      <c r="J4116" s="18"/>
      <c r="K4116" s="18"/>
      <c r="L4116" s="18"/>
      <c r="M4116" s="18"/>
      <c r="N4116" s="18"/>
      <c r="O4116" s="18"/>
      <c r="P4116" s="18"/>
      <c r="Q4116" s="18"/>
      <c r="R4116" s="18"/>
      <c r="S4116" s="18"/>
      <c r="T4116" s="18"/>
      <c r="U4116" s="18"/>
      <c r="V4116" s="18"/>
      <c r="W4116" s="18"/>
      <c r="X4116" s="18"/>
      <c r="Y4116" s="18"/>
      <c r="Z4116" s="18"/>
    </row>
    <row r="4117">
      <c r="A4117" s="32">
        <v>45269.0</v>
      </c>
      <c r="B4117" s="15" t="s">
        <v>10979</v>
      </c>
      <c r="C4117" s="19" t="s">
        <v>10980</v>
      </c>
      <c r="D4117" s="19" t="s">
        <v>9680</v>
      </c>
      <c r="E4117" s="19" t="s">
        <v>2481</v>
      </c>
      <c r="F4117" s="19" t="s">
        <v>63</v>
      </c>
      <c r="G4117" s="16" t="s">
        <v>12</v>
      </c>
      <c r="H4117" s="18"/>
      <c r="I4117" s="18"/>
      <c r="J4117" s="18"/>
      <c r="K4117" s="18"/>
      <c r="L4117" s="18"/>
      <c r="M4117" s="18"/>
      <c r="N4117" s="18"/>
      <c r="O4117" s="18"/>
      <c r="P4117" s="18"/>
      <c r="Q4117" s="18"/>
      <c r="R4117" s="18"/>
      <c r="S4117" s="18"/>
      <c r="T4117" s="18"/>
      <c r="U4117" s="18"/>
      <c r="V4117" s="18"/>
      <c r="W4117" s="18"/>
      <c r="X4117" s="18"/>
      <c r="Y4117" s="18"/>
      <c r="Z4117" s="18"/>
    </row>
    <row r="4118">
      <c r="A4118" s="32">
        <v>45269.0</v>
      </c>
      <c r="B4118" s="15" t="s">
        <v>10981</v>
      </c>
      <c r="C4118" s="19" t="s">
        <v>10982</v>
      </c>
      <c r="D4118" s="19" t="s">
        <v>1508</v>
      </c>
      <c r="E4118" s="19" t="s">
        <v>571</v>
      </c>
      <c r="F4118" s="19" t="s">
        <v>10983</v>
      </c>
      <c r="G4118" s="16" t="s">
        <v>12</v>
      </c>
      <c r="H4118" s="18"/>
      <c r="I4118" s="18"/>
      <c r="J4118" s="18"/>
      <c r="K4118" s="18"/>
      <c r="L4118" s="18"/>
      <c r="M4118" s="18"/>
      <c r="N4118" s="18"/>
      <c r="O4118" s="18"/>
      <c r="P4118" s="18"/>
      <c r="Q4118" s="18"/>
      <c r="R4118" s="18"/>
      <c r="S4118" s="18"/>
      <c r="T4118" s="18"/>
      <c r="U4118" s="18"/>
      <c r="V4118" s="18"/>
      <c r="W4118" s="18"/>
      <c r="X4118" s="18"/>
      <c r="Y4118" s="18"/>
      <c r="Z4118" s="18"/>
    </row>
    <row r="4119">
      <c r="A4119" s="32">
        <v>45269.0</v>
      </c>
      <c r="B4119" s="15" t="s">
        <v>10984</v>
      </c>
      <c r="C4119" s="19" t="s">
        <v>10985</v>
      </c>
      <c r="D4119" s="19" t="s">
        <v>1459</v>
      </c>
      <c r="E4119" s="19" t="s">
        <v>44</v>
      </c>
      <c r="F4119" s="19" t="s">
        <v>61</v>
      </c>
      <c r="G4119" s="16" t="s">
        <v>12</v>
      </c>
      <c r="H4119" s="18"/>
      <c r="I4119" s="18"/>
      <c r="J4119" s="18"/>
      <c r="K4119" s="18"/>
      <c r="L4119" s="18"/>
      <c r="M4119" s="18"/>
      <c r="N4119" s="18"/>
      <c r="O4119" s="18"/>
      <c r="P4119" s="18"/>
      <c r="Q4119" s="18"/>
      <c r="R4119" s="18"/>
      <c r="S4119" s="18"/>
      <c r="T4119" s="18"/>
      <c r="U4119" s="18"/>
      <c r="V4119" s="18"/>
      <c r="W4119" s="18"/>
      <c r="X4119" s="18"/>
      <c r="Y4119" s="18"/>
      <c r="Z4119" s="18"/>
    </row>
    <row r="4120">
      <c r="A4120" s="32">
        <v>45269.0</v>
      </c>
      <c r="B4120" s="15" t="s">
        <v>10984</v>
      </c>
      <c r="C4120" s="19" t="s">
        <v>10985</v>
      </c>
      <c r="D4120" s="19" t="s">
        <v>4095</v>
      </c>
      <c r="E4120" s="19" t="s">
        <v>44</v>
      </c>
      <c r="F4120" s="19" t="s">
        <v>61</v>
      </c>
      <c r="G4120" s="16" t="s">
        <v>12</v>
      </c>
      <c r="H4120" s="18"/>
      <c r="I4120" s="18"/>
      <c r="J4120" s="18"/>
      <c r="K4120" s="18"/>
      <c r="L4120" s="18"/>
      <c r="M4120" s="18"/>
      <c r="N4120" s="18"/>
      <c r="O4120" s="18"/>
      <c r="P4120" s="18"/>
      <c r="Q4120" s="18"/>
      <c r="R4120" s="18"/>
      <c r="S4120" s="18"/>
      <c r="T4120" s="18"/>
      <c r="U4120" s="18"/>
      <c r="V4120" s="18"/>
      <c r="W4120" s="18"/>
      <c r="X4120" s="18"/>
      <c r="Y4120" s="18"/>
      <c r="Z4120" s="18"/>
    </row>
    <row r="4121">
      <c r="A4121" s="32">
        <v>45269.0</v>
      </c>
      <c r="B4121" s="15" t="s">
        <v>10984</v>
      </c>
      <c r="C4121" s="19" t="s">
        <v>10985</v>
      </c>
      <c r="D4121" s="19" t="s">
        <v>1806</v>
      </c>
      <c r="E4121" s="19" t="s">
        <v>44</v>
      </c>
      <c r="F4121" s="19" t="s">
        <v>61</v>
      </c>
      <c r="G4121" s="16" t="s">
        <v>12</v>
      </c>
      <c r="H4121" s="18"/>
      <c r="I4121" s="18"/>
      <c r="J4121" s="18"/>
      <c r="K4121" s="18"/>
      <c r="L4121" s="18"/>
      <c r="M4121" s="18"/>
      <c r="N4121" s="18"/>
      <c r="O4121" s="18"/>
      <c r="P4121" s="18"/>
      <c r="Q4121" s="18"/>
      <c r="R4121" s="18"/>
      <c r="S4121" s="18"/>
      <c r="T4121" s="18"/>
      <c r="U4121" s="18"/>
      <c r="V4121" s="18"/>
      <c r="W4121" s="18"/>
      <c r="X4121" s="18"/>
      <c r="Y4121" s="18"/>
      <c r="Z4121" s="18"/>
    </row>
    <row r="4122">
      <c r="A4122" s="32">
        <v>45269.0</v>
      </c>
      <c r="B4122" s="15" t="s">
        <v>10986</v>
      </c>
      <c r="C4122" s="19" t="s">
        <v>10987</v>
      </c>
      <c r="D4122" s="19" t="s">
        <v>896</v>
      </c>
      <c r="E4122" s="19" t="s">
        <v>4051</v>
      </c>
      <c r="F4122" s="19" t="s">
        <v>3995</v>
      </c>
      <c r="G4122" s="16" t="s">
        <v>12</v>
      </c>
      <c r="H4122" s="18"/>
      <c r="I4122" s="18"/>
      <c r="J4122" s="18"/>
      <c r="K4122" s="18"/>
      <c r="L4122" s="18"/>
      <c r="M4122" s="18"/>
      <c r="N4122" s="18"/>
      <c r="O4122" s="18"/>
      <c r="P4122" s="18"/>
      <c r="Q4122" s="18"/>
      <c r="R4122" s="18"/>
      <c r="S4122" s="18"/>
      <c r="T4122" s="18"/>
      <c r="U4122" s="18"/>
      <c r="V4122" s="18"/>
      <c r="W4122" s="18"/>
      <c r="X4122" s="18"/>
      <c r="Y4122" s="18"/>
      <c r="Z4122" s="18"/>
    </row>
    <row r="4123">
      <c r="A4123" s="32">
        <v>45269.0</v>
      </c>
      <c r="B4123" s="15" t="s">
        <v>10986</v>
      </c>
      <c r="C4123" s="19" t="s">
        <v>10987</v>
      </c>
      <c r="D4123" s="19" t="s">
        <v>896</v>
      </c>
      <c r="E4123" s="19" t="s">
        <v>47</v>
      </c>
      <c r="F4123" s="19" t="s">
        <v>4010</v>
      </c>
      <c r="G4123" s="16" t="s">
        <v>12</v>
      </c>
      <c r="H4123" s="18"/>
      <c r="I4123" s="18"/>
      <c r="J4123" s="18"/>
      <c r="K4123" s="18"/>
      <c r="L4123" s="18"/>
      <c r="M4123" s="18"/>
      <c r="N4123" s="18"/>
      <c r="O4123" s="18"/>
      <c r="P4123" s="18"/>
      <c r="Q4123" s="18"/>
      <c r="R4123" s="18"/>
      <c r="S4123" s="18"/>
      <c r="T4123" s="18"/>
      <c r="U4123" s="18"/>
      <c r="V4123" s="18"/>
      <c r="W4123" s="18"/>
      <c r="X4123" s="18"/>
      <c r="Y4123" s="18"/>
      <c r="Z4123" s="18"/>
    </row>
    <row r="4124">
      <c r="A4124" s="32">
        <v>45269.0</v>
      </c>
      <c r="B4124" s="15" t="s">
        <v>10988</v>
      </c>
      <c r="C4124" s="19" t="s">
        <v>10989</v>
      </c>
      <c r="D4124" s="19" t="s">
        <v>4080</v>
      </c>
      <c r="E4124" s="19" t="s">
        <v>4096</v>
      </c>
      <c r="F4124" s="19" t="s">
        <v>299</v>
      </c>
      <c r="G4124" s="16" t="s">
        <v>12</v>
      </c>
      <c r="H4124" s="18"/>
      <c r="I4124" s="18"/>
      <c r="J4124" s="18"/>
      <c r="K4124" s="18"/>
      <c r="L4124" s="18"/>
      <c r="M4124" s="18"/>
      <c r="N4124" s="18"/>
      <c r="O4124" s="18"/>
      <c r="P4124" s="18"/>
      <c r="Q4124" s="18"/>
      <c r="R4124" s="18"/>
      <c r="S4124" s="18"/>
      <c r="T4124" s="18"/>
      <c r="U4124" s="18"/>
      <c r="V4124" s="18"/>
      <c r="W4124" s="18"/>
      <c r="X4124" s="18"/>
      <c r="Y4124" s="18"/>
      <c r="Z4124" s="18"/>
    </row>
    <row r="4125">
      <c r="A4125" s="32">
        <v>45269.0</v>
      </c>
      <c r="B4125" s="15" t="s">
        <v>10990</v>
      </c>
      <c r="C4125" s="19" t="s">
        <v>10991</v>
      </c>
      <c r="D4125" s="19" t="s">
        <v>7427</v>
      </c>
      <c r="E4125" s="19" t="s">
        <v>4051</v>
      </c>
      <c r="F4125" s="19" t="s">
        <v>4714</v>
      </c>
      <c r="G4125" s="16" t="s">
        <v>12</v>
      </c>
      <c r="H4125" s="18"/>
      <c r="I4125" s="18"/>
      <c r="J4125" s="18"/>
      <c r="K4125" s="18"/>
      <c r="L4125" s="18"/>
      <c r="M4125" s="18"/>
      <c r="N4125" s="18"/>
      <c r="O4125" s="18"/>
      <c r="P4125" s="18"/>
      <c r="Q4125" s="18"/>
      <c r="R4125" s="18"/>
      <c r="S4125" s="18"/>
      <c r="T4125" s="18"/>
      <c r="U4125" s="18"/>
      <c r="V4125" s="18"/>
      <c r="W4125" s="18"/>
      <c r="X4125" s="18"/>
      <c r="Y4125" s="18"/>
      <c r="Z4125" s="18"/>
    </row>
    <row r="4126">
      <c r="A4126" s="32">
        <v>45269.0</v>
      </c>
      <c r="B4126" s="15" t="s">
        <v>10992</v>
      </c>
      <c r="C4126" s="19" t="s">
        <v>10993</v>
      </c>
      <c r="D4126" s="19" t="s">
        <v>6074</v>
      </c>
      <c r="E4126" s="19" t="s">
        <v>3114</v>
      </c>
      <c r="F4126" s="19" t="s">
        <v>4055</v>
      </c>
      <c r="G4126" s="16" t="s">
        <v>12</v>
      </c>
      <c r="H4126" s="18"/>
      <c r="I4126" s="18"/>
      <c r="J4126" s="18"/>
      <c r="K4126" s="18"/>
      <c r="L4126" s="18"/>
      <c r="M4126" s="18"/>
      <c r="N4126" s="18"/>
      <c r="O4126" s="18"/>
      <c r="P4126" s="18"/>
      <c r="Q4126" s="18"/>
      <c r="R4126" s="18"/>
      <c r="S4126" s="18"/>
      <c r="T4126" s="18"/>
      <c r="U4126" s="18"/>
      <c r="V4126" s="18"/>
      <c r="W4126" s="18"/>
      <c r="X4126" s="18"/>
      <c r="Y4126" s="18"/>
      <c r="Z4126" s="18"/>
    </row>
    <row r="4127">
      <c r="A4127" s="32">
        <v>45269.0</v>
      </c>
      <c r="B4127" s="15" t="s">
        <v>10992</v>
      </c>
      <c r="C4127" s="19" t="s">
        <v>10993</v>
      </c>
      <c r="D4127" s="19" t="s">
        <v>6074</v>
      </c>
      <c r="E4127" s="19" t="s">
        <v>9616</v>
      </c>
      <c r="F4127" s="19" t="s">
        <v>133</v>
      </c>
      <c r="G4127" s="16" t="s">
        <v>12</v>
      </c>
      <c r="H4127" s="18"/>
      <c r="I4127" s="18"/>
      <c r="J4127" s="18"/>
      <c r="K4127" s="18"/>
      <c r="L4127" s="18"/>
      <c r="M4127" s="18"/>
      <c r="N4127" s="18"/>
      <c r="O4127" s="18"/>
      <c r="P4127" s="18"/>
      <c r="Q4127" s="18"/>
      <c r="R4127" s="18"/>
      <c r="S4127" s="18"/>
      <c r="T4127" s="18"/>
      <c r="U4127" s="18"/>
      <c r="V4127" s="18"/>
      <c r="W4127" s="18"/>
      <c r="X4127" s="18"/>
      <c r="Y4127" s="18"/>
      <c r="Z4127" s="18"/>
    </row>
    <row r="4128">
      <c r="A4128" s="32">
        <v>45269.0</v>
      </c>
      <c r="B4128" s="15" t="s">
        <v>10992</v>
      </c>
      <c r="C4128" s="19" t="s">
        <v>10993</v>
      </c>
      <c r="D4128" s="19" t="s">
        <v>6074</v>
      </c>
      <c r="E4128" s="19" t="s">
        <v>1900</v>
      </c>
      <c r="F4128" s="19" t="s">
        <v>4550</v>
      </c>
      <c r="G4128" s="16" t="s">
        <v>12</v>
      </c>
      <c r="H4128" s="18"/>
      <c r="I4128" s="18"/>
      <c r="J4128" s="18"/>
      <c r="K4128" s="18"/>
      <c r="L4128" s="18"/>
      <c r="M4128" s="18"/>
      <c r="N4128" s="18"/>
      <c r="O4128" s="18"/>
      <c r="P4128" s="18"/>
      <c r="Q4128" s="18"/>
      <c r="R4128" s="18"/>
      <c r="S4128" s="18"/>
      <c r="T4128" s="18"/>
      <c r="U4128" s="18"/>
      <c r="V4128" s="18"/>
      <c r="W4128" s="18"/>
      <c r="X4128" s="18"/>
      <c r="Y4128" s="18"/>
      <c r="Z4128" s="18"/>
    </row>
    <row r="4129">
      <c r="A4129" s="32">
        <v>45269.0</v>
      </c>
      <c r="B4129" s="15" t="s">
        <v>10994</v>
      </c>
      <c r="C4129" s="19" t="s">
        <v>10995</v>
      </c>
      <c r="D4129" s="19" t="s">
        <v>6419</v>
      </c>
      <c r="E4129" s="19" t="s">
        <v>85</v>
      </c>
      <c r="F4129" s="19" t="s">
        <v>4594</v>
      </c>
      <c r="G4129" s="16" t="s">
        <v>12</v>
      </c>
      <c r="H4129" s="18"/>
      <c r="I4129" s="18"/>
      <c r="J4129" s="18"/>
      <c r="K4129" s="18"/>
      <c r="L4129" s="18"/>
      <c r="M4129" s="18"/>
      <c r="N4129" s="18"/>
      <c r="O4129" s="18"/>
      <c r="P4129" s="18"/>
      <c r="Q4129" s="18"/>
      <c r="R4129" s="18"/>
      <c r="S4129" s="18"/>
      <c r="T4129" s="18"/>
      <c r="U4129" s="18"/>
      <c r="V4129" s="18"/>
      <c r="W4129" s="18"/>
      <c r="X4129" s="18"/>
      <c r="Y4129" s="18"/>
      <c r="Z4129" s="18"/>
    </row>
    <row r="4130">
      <c r="A4130" s="32">
        <v>45269.0</v>
      </c>
      <c r="B4130" s="15" t="s">
        <v>10996</v>
      </c>
      <c r="C4130" s="19" t="s">
        <v>10997</v>
      </c>
      <c r="D4130" s="19" t="s">
        <v>5215</v>
      </c>
      <c r="E4130" s="19" t="s">
        <v>85</v>
      </c>
      <c r="F4130" s="19" t="s">
        <v>4112</v>
      </c>
      <c r="G4130" s="16" t="s">
        <v>12</v>
      </c>
      <c r="H4130" s="18"/>
      <c r="I4130" s="18"/>
      <c r="J4130" s="18"/>
      <c r="K4130" s="18"/>
      <c r="L4130" s="18"/>
      <c r="M4130" s="18"/>
      <c r="N4130" s="18"/>
      <c r="O4130" s="18"/>
      <c r="P4130" s="18"/>
      <c r="Q4130" s="18"/>
      <c r="R4130" s="18"/>
      <c r="S4130" s="18"/>
      <c r="T4130" s="18"/>
      <c r="U4130" s="18"/>
      <c r="V4130" s="18"/>
      <c r="W4130" s="18"/>
      <c r="X4130" s="18"/>
      <c r="Y4130" s="18"/>
      <c r="Z4130" s="18"/>
    </row>
    <row r="4131">
      <c r="A4131" s="32">
        <v>45269.0</v>
      </c>
      <c r="B4131" s="15" t="s">
        <v>10998</v>
      </c>
      <c r="C4131" s="19" t="s">
        <v>10999</v>
      </c>
      <c r="D4131" s="19" t="s">
        <v>10879</v>
      </c>
      <c r="E4131" s="19" t="s">
        <v>11000</v>
      </c>
      <c r="F4131" s="19" t="s">
        <v>11001</v>
      </c>
      <c r="G4131" s="16" t="s">
        <v>12</v>
      </c>
      <c r="H4131" s="18"/>
      <c r="I4131" s="18"/>
      <c r="J4131" s="18"/>
      <c r="K4131" s="18"/>
      <c r="L4131" s="18"/>
      <c r="M4131" s="18"/>
      <c r="N4131" s="18"/>
      <c r="O4131" s="18"/>
      <c r="P4131" s="18"/>
      <c r="Q4131" s="18"/>
      <c r="R4131" s="18"/>
      <c r="S4131" s="18"/>
      <c r="T4131" s="18"/>
      <c r="U4131" s="18"/>
      <c r="V4131" s="18"/>
      <c r="W4131" s="18"/>
      <c r="X4131" s="18"/>
      <c r="Y4131" s="18"/>
      <c r="Z4131" s="18"/>
    </row>
    <row r="4132">
      <c r="A4132" s="32">
        <v>45269.0</v>
      </c>
      <c r="B4132" s="15" t="s">
        <v>11002</v>
      </c>
      <c r="C4132" s="19" t="s">
        <v>11003</v>
      </c>
      <c r="D4132" s="19" t="s">
        <v>4470</v>
      </c>
      <c r="E4132" s="19" t="s">
        <v>1077</v>
      </c>
      <c r="F4132" s="19" t="s">
        <v>11004</v>
      </c>
      <c r="G4132" s="16" t="s">
        <v>12</v>
      </c>
      <c r="H4132" s="18"/>
      <c r="I4132" s="18"/>
      <c r="J4132" s="18"/>
      <c r="K4132" s="18"/>
      <c r="L4132" s="18"/>
      <c r="M4132" s="18"/>
      <c r="N4132" s="18"/>
      <c r="O4132" s="18"/>
      <c r="P4132" s="18"/>
      <c r="Q4132" s="18"/>
      <c r="R4132" s="18"/>
      <c r="S4132" s="18"/>
      <c r="T4132" s="18"/>
      <c r="U4132" s="18"/>
      <c r="V4132" s="18"/>
      <c r="W4132" s="18"/>
      <c r="X4132" s="18"/>
      <c r="Y4132" s="18"/>
      <c r="Z4132" s="18"/>
    </row>
    <row r="4133">
      <c r="A4133" s="32">
        <v>45269.0</v>
      </c>
      <c r="B4133" s="15" t="s">
        <v>11002</v>
      </c>
      <c r="C4133" s="19" t="s">
        <v>11003</v>
      </c>
      <c r="D4133" s="19" t="s">
        <v>4470</v>
      </c>
      <c r="E4133" s="19" t="s">
        <v>5748</v>
      </c>
      <c r="F4133" s="19" t="s">
        <v>11005</v>
      </c>
      <c r="G4133" s="16" t="s">
        <v>12</v>
      </c>
      <c r="H4133" s="18"/>
      <c r="I4133" s="18"/>
      <c r="J4133" s="18"/>
      <c r="K4133" s="18"/>
      <c r="L4133" s="18"/>
      <c r="M4133" s="18"/>
      <c r="N4133" s="18"/>
      <c r="O4133" s="18"/>
      <c r="P4133" s="18"/>
      <c r="Q4133" s="18"/>
      <c r="R4133" s="18"/>
      <c r="S4133" s="18"/>
      <c r="T4133" s="18"/>
      <c r="U4133" s="18"/>
      <c r="V4133" s="18"/>
      <c r="W4133" s="18"/>
      <c r="X4133" s="18"/>
      <c r="Y4133" s="18"/>
      <c r="Z4133" s="18"/>
    </row>
    <row r="4134">
      <c r="A4134" s="14" t="s">
        <v>11006</v>
      </c>
      <c r="B4134" s="15" t="s">
        <v>11007</v>
      </c>
      <c r="C4134" s="19" t="s">
        <v>11008</v>
      </c>
      <c r="D4134" s="19" t="s">
        <v>6727</v>
      </c>
      <c r="E4134" s="19" t="s">
        <v>85</v>
      </c>
      <c r="F4134" s="19" t="s">
        <v>11009</v>
      </c>
      <c r="G4134" s="16" t="s">
        <v>12</v>
      </c>
      <c r="H4134" s="18"/>
      <c r="I4134" s="18"/>
      <c r="J4134" s="18"/>
      <c r="K4134" s="18"/>
      <c r="L4134" s="18"/>
      <c r="M4134" s="18"/>
      <c r="N4134" s="18"/>
      <c r="O4134" s="18"/>
      <c r="P4134" s="18"/>
      <c r="Q4134" s="18"/>
      <c r="R4134" s="18"/>
      <c r="S4134" s="18"/>
      <c r="T4134" s="18"/>
      <c r="U4134" s="18"/>
      <c r="V4134" s="18"/>
      <c r="W4134" s="18"/>
      <c r="X4134" s="18"/>
      <c r="Y4134" s="18"/>
      <c r="Z4134" s="18"/>
    </row>
    <row r="4135">
      <c r="A4135" s="14" t="s">
        <v>11006</v>
      </c>
      <c r="B4135" s="15" t="s">
        <v>11010</v>
      </c>
      <c r="C4135" s="19" t="s">
        <v>11011</v>
      </c>
      <c r="D4135" s="19" t="s">
        <v>257</v>
      </c>
      <c r="E4135" s="19" t="s">
        <v>44</v>
      </c>
      <c r="F4135" s="19" t="s">
        <v>83</v>
      </c>
      <c r="G4135" s="16" t="s">
        <v>84</v>
      </c>
      <c r="H4135" s="18"/>
      <c r="I4135" s="18"/>
      <c r="J4135" s="18"/>
      <c r="K4135" s="18"/>
      <c r="L4135" s="18"/>
      <c r="M4135" s="18"/>
      <c r="N4135" s="18"/>
      <c r="O4135" s="18"/>
      <c r="P4135" s="18"/>
      <c r="Q4135" s="18"/>
      <c r="R4135" s="18"/>
      <c r="S4135" s="18"/>
      <c r="T4135" s="18"/>
      <c r="U4135" s="18"/>
      <c r="V4135" s="18"/>
      <c r="W4135" s="18"/>
      <c r="X4135" s="18"/>
      <c r="Y4135" s="18"/>
      <c r="Z4135" s="18"/>
    </row>
    <row r="4136">
      <c r="A4136" s="14" t="s">
        <v>11006</v>
      </c>
      <c r="B4136" s="15" t="s">
        <v>11010</v>
      </c>
      <c r="C4136" s="19" t="s">
        <v>11011</v>
      </c>
      <c r="D4136" s="19" t="s">
        <v>87</v>
      </c>
      <c r="E4136" s="19" t="s">
        <v>44</v>
      </c>
      <c r="F4136" s="19" t="s">
        <v>83</v>
      </c>
      <c r="G4136" s="16" t="s">
        <v>84</v>
      </c>
      <c r="H4136" s="18"/>
      <c r="I4136" s="18"/>
      <c r="J4136" s="18"/>
      <c r="K4136" s="18"/>
      <c r="L4136" s="18"/>
      <c r="M4136" s="18"/>
      <c r="N4136" s="18"/>
      <c r="O4136" s="18"/>
      <c r="P4136" s="18"/>
      <c r="Q4136" s="18"/>
      <c r="R4136" s="18"/>
      <c r="S4136" s="18"/>
      <c r="T4136" s="18"/>
      <c r="U4136" s="18"/>
      <c r="V4136" s="18"/>
      <c r="W4136" s="18"/>
      <c r="X4136" s="18"/>
      <c r="Y4136" s="18"/>
      <c r="Z4136" s="18"/>
    </row>
    <row r="4137">
      <c r="A4137" s="14" t="s">
        <v>11006</v>
      </c>
      <c r="B4137" s="15" t="s">
        <v>11010</v>
      </c>
      <c r="C4137" s="19" t="s">
        <v>11011</v>
      </c>
      <c r="D4137" s="19" t="s">
        <v>1055</v>
      </c>
      <c r="E4137" s="18"/>
      <c r="F4137" s="19" t="s">
        <v>299</v>
      </c>
      <c r="G4137" s="16" t="s">
        <v>12</v>
      </c>
      <c r="H4137" s="19" t="s">
        <v>44</v>
      </c>
      <c r="I4137" s="18"/>
      <c r="J4137" s="18"/>
      <c r="K4137" s="18"/>
      <c r="L4137" s="18"/>
      <c r="M4137" s="18"/>
      <c r="N4137" s="18"/>
      <c r="O4137" s="18"/>
      <c r="P4137" s="18"/>
      <c r="Q4137" s="18"/>
      <c r="R4137" s="18"/>
      <c r="S4137" s="18"/>
      <c r="T4137" s="18"/>
      <c r="U4137" s="18"/>
      <c r="V4137" s="18"/>
      <c r="W4137" s="18"/>
      <c r="X4137" s="18"/>
      <c r="Y4137" s="18"/>
      <c r="Z4137" s="18"/>
    </row>
    <row r="4138">
      <c r="A4138" s="14" t="s">
        <v>11006</v>
      </c>
      <c r="B4138" s="15" t="s">
        <v>11012</v>
      </c>
      <c r="C4138" s="19" t="s">
        <v>11013</v>
      </c>
      <c r="D4138" s="19" t="s">
        <v>4046</v>
      </c>
      <c r="E4138" s="19" t="s">
        <v>98</v>
      </c>
      <c r="F4138" s="19" t="s">
        <v>4362</v>
      </c>
      <c r="G4138" s="16" t="s">
        <v>12</v>
      </c>
      <c r="H4138" s="18"/>
      <c r="I4138" s="18"/>
      <c r="J4138" s="18"/>
      <c r="K4138" s="18"/>
      <c r="L4138" s="18"/>
      <c r="M4138" s="18"/>
      <c r="N4138" s="18"/>
      <c r="O4138" s="18"/>
      <c r="P4138" s="18"/>
      <c r="Q4138" s="18"/>
      <c r="R4138" s="18"/>
      <c r="S4138" s="18"/>
      <c r="T4138" s="18"/>
      <c r="U4138" s="18"/>
      <c r="V4138" s="18"/>
      <c r="W4138" s="18"/>
      <c r="X4138" s="18"/>
      <c r="Y4138" s="18"/>
      <c r="Z4138" s="18"/>
    </row>
    <row r="4139">
      <c r="A4139" s="14" t="s">
        <v>11006</v>
      </c>
      <c r="B4139" s="15" t="s">
        <v>11012</v>
      </c>
      <c r="C4139" s="19" t="s">
        <v>11013</v>
      </c>
      <c r="D4139" s="19" t="s">
        <v>4046</v>
      </c>
      <c r="E4139" s="19" t="s">
        <v>47</v>
      </c>
      <c r="F4139" s="19" t="s">
        <v>10058</v>
      </c>
      <c r="G4139" s="16" t="s">
        <v>12</v>
      </c>
      <c r="H4139" s="18"/>
      <c r="I4139" s="18"/>
      <c r="J4139" s="18"/>
      <c r="K4139" s="18"/>
      <c r="L4139" s="18"/>
      <c r="M4139" s="18"/>
      <c r="N4139" s="18"/>
      <c r="O4139" s="18"/>
      <c r="P4139" s="18"/>
      <c r="Q4139" s="18"/>
      <c r="R4139" s="18"/>
      <c r="S4139" s="18"/>
      <c r="T4139" s="18"/>
      <c r="U4139" s="18"/>
      <c r="V4139" s="18"/>
      <c r="W4139" s="18"/>
      <c r="X4139" s="18"/>
      <c r="Y4139" s="18"/>
      <c r="Z4139" s="18"/>
    </row>
    <row r="4140">
      <c r="A4140" s="14" t="s">
        <v>11006</v>
      </c>
      <c r="B4140" s="15" t="s">
        <v>11014</v>
      </c>
      <c r="C4140" s="19" t="s">
        <v>11015</v>
      </c>
      <c r="D4140" s="19" t="s">
        <v>257</v>
      </c>
      <c r="E4140" s="19" t="s">
        <v>44</v>
      </c>
      <c r="F4140" s="19" t="s">
        <v>83</v>
      </c>
      <c r="G4140" s="16" t="s">
        <v>84</v>
      </c>
      <c r="H4140" s="18"/>
      <c r="I4140" s="18"/>
      <c r="J4140" s="18"/>
      <c r="K4140" s="18"/>
      <c r="L4140" s="18"/>
      <c r="M4140" s="18"/>
      <c r="N4140" s="18"/>
      <c r="O4140" s="18"/>
      <c r="P4140" s="18"/>
      <c r="Q4140" s="18"/>
      <c r="R4140" s="18"/>
      <c r="S4140" s="18"/>
      <c r="T4140" s="18"/>
      <c r="U4140" s="18"/>
      <c r="V4140" s="18"/>
      <c r="W4140" s="18"/>
      <c r="X4140" s="18"/>
      <c r="Y4140" s="18"/>
      <c r="Z4140" s="18"/>
    </row>
    <row r="4141">
      <c r="A4141" s="14" t="s">
        <v>11006</v>
      </c>
      <c r="B4141" s="15" t="s">
        <v>11014</v>
      </c>
      <c r="C4141" s="19" t="s">
        <v>11015</v>
      </c>
      <c r="D4141" s="19" t="s">
        <v>87</v>
      </c>
      <c r="E4141" s="19" t="s">
        <v>44</v>
      </c>
      <c r="F4141" s="19" t="s">
        <v>83</v>
      </c>
      <c r="G4141" s="16" t="s">
        <v>84</v>
      </c>
      <c r="H4141" s="18"/>
      <c r="I4141" s="18"/>
      <c r="J4141" s="18"/>
      <c r="K4141" s="18"/>
      <c r="L4141" s="18"/>
      <c r="M4141" s="18"/>
      <c r="N4141" s="18"/>
      <c r="O4141" s="18"/>
      <c r="P4141" s="18"/>
      <c r="Q4141" s="18"/>
      <c r="R4141" s="18"/>
      <c r="S4141" s="18"/>
      <c r="T4141" s="18"/>
      <c r="U4141" s="18"/>
      <c r="V4141" s="18"/>
      <c r="W4141" s="18"/>
      <c r="X4141" s="18"/>
      <c r="Y4141" s="18"/>
      <c r="Z4141" s="18"/>
    </row>
    <row r="4142">
      <c r="A4142" s="14" t="s">
        <v>11006</v>
      </c>
      <c r="B4142" s="15" t="s">
        <v>11014</v>
      </c>
      <c r="C4142" s="19" t="s">
        <v>11015</v>
      </c>
      <c r="D4142" s="19" t="s">
        <v>5671</v>
      </c>
      <c r="E4142" s="19" t="s">
        <v>44</v>
      </c>
      <c r="F4142" s="19" t="s">
        <v>83</v>
      </c>
      <c r="G4142" s="16" t="s">
        <v>84</v>
      </c>
      <c r="H4142" s="18"/>
      <c r="I4142" s="18"/>
      <c r="J4142" s="18"/>
      <c r="K4142" s="18"/>
      <c r="L4142" s="18"/>
      <c r="M4142" s="18"/>
      <c r="N4142" s="18"/>
      <c r="O4142" s="18"/>
      <c r="P4142" s="18"/>
      <c r="Q4142" s="18"/>
      <c r="R4142" s="18"/>
      <c r="S4142" s="18"/>
      <c r="T4142" s="18"/>
      <c r="U4142" s="18"/>
      <c r="V4142" s="18"/>
      <c r="W4142" s="18"/>
      <c r="X4142" s="18"/>
      <c r="Y4142" s="18"/>
      <c r="Z4142" s="18"/>
    </row>
    <row r="4143">
      <c r="A4143" s="14" t="s">
        <v>11006</v>
      </c>
      <c r="B4143" s="15" t="s">
        <v>11016</v>
      </c>
      <c r="C4143" s="19" t="s">
        <v>11017</v>
      </c>
      <c r="D4143" s="19" t="s">
        <v>4054</v>
      </c>
      <c r="E4143" s="19" t="s">
        <v>11018</v>
      </c>
      <c r="F4143" s="19" t="s">
        <v>4946</v>
      </c>
      <c r="G4143" s="16" t="s">
        <v>12</v>
      </c>
      <c r="H4143" s="18"/>
      <c r="I4143" s="18"/>
      <c r="J4143" s="18"/>
      <c r="K4143" s="18"/>
      <c r="L4143" s="18"/>
      <c r="M4143" s="18"/>
      <c r="N4143" s="18"/>
      <c r="O4143" s="18"/>
      <c r="P4143" s="18"/>
      <c r="Q4143" s="18"/>
      <c r="R4143" s="18"/>
      <c r="S4143" s="18"/>
      <c r="T4143" s="18"/>
      <c r="U4143" s="18"/>
      <c r="V4143" s="18"/>
      <c r="W4143" s="18"/>
      <c r="X4143" s="18"/>
      <c r="Y4143" s="18"/>
      <c r="Z4143" s="18"/>
    </row>
    <row r="4144">
      <c r="A4144" s="14" t="s">
        <v>11006</v>
      </c>
      <c r="B4144" s="15" t="s">
        <v>11016</v>
      </c>
      <c r="C4144" s="19" t="s">
        <v>11017</v>
      </c>
      <c r="D4144" s="19" t="s">
        <v>4054</v>
      </c>
      <c r="E4144" s="19" t="s">
        <v>11019</v>
      </c>
      <c r="F4144" s="19" t="s">
        <v>1539</v>
      </c>
      <c r="G4144" s="16" t="s">
        <v>12</v>
      </c>
      <c r="H4144" s="18"/>
      <c r="I4144" s="18"/>
      <c r="J4144" s="18"/>
      <c r="K4144" s="18"/>
      <c r="L4144" s="18"/>
      <c r="M4144" s="18"/>
      <c r="N4144" s="18"/>
      <c r="O4144" s="18"/>
      <c r="P4144" s="18"/>
      <c r="Q4144" s="18"/>
      <c r="R4144" s="18"/>
      <c r="S4144" s="18"/>
      <c r="T4144" s="18"/>
      <c r="U4144" s="18"/>
      <c r="V4144" s="18"/>
      <c r="W4144" s="18"/>
      <c r="X4144" s="18"/>
      <c r="Y4144" s="18"/>
      <c r="Z4144" s="18"/>
    </row>
    <row r="4145">
      <c r="A4145" s="14" t="s">
        <v>11006</v>
      </c>
      <c r="B4145" s="15" t="s">
        <v>11020</v>
      </c>
      <c r="C4145" s="19" t="s">
        <v>11021</v>
      </c>
      <c r="D4145" s="19" t="s">
        <v>4251</v>
      </c>
      <c r="E4145" s="19" t="s">
        <v>85</v>
      </c>
      <c r="F4145" s="19" t="s">
        <v>164</v>
      </c>
      <c r="G4145" s="16" t="s">
        <v>12</v>
      </c>
      <c r="H4145" s="18"/>
      <c r="I4145" s="18"/>
      <c r="J4145" s="18"/>
      <c r="K4145" s="18"/>
      <c r="L4145" s="18"/>
      <c r="M4145" s="18"/>
      <c r="N4145" s="18"/>
      <c r="O4145" s="18"/>
      <c r="P4145" s="18"/>
      <c r="Q4145" s="18"/>
      <c r="R4145" s="18"/>
      <c r="S4145" s="18"/>
      <c r="T4145" s="18"/>
      <c r="U4145" s="18"/>
      <c r="V4145" s="18"/>
      <c r="W4145" s="18"/>
      <c r="X4145" s="18"/>
      <c r="Y4145" s="18"/>
      <c r="Z4145" s="18"/>
    </row>
    <row r="4146">
      <c r="A4146" s="14" t="s">
        <v>11006</v>
      </c>
      <c r="B4146" s="15" t="s">
        <v>11022</v>
      </c>
      <c r="C4146" s="19" t="s">
        <v>11023</v>
      </c>
      <c r="D4146" s="19" t="s">
        <v>1058</v>
      </c>
      <c r="E4146" s="19" t="s">
        <v>338</v>
      </c>
      <c r="F4146" s="19" t="s">
        <v>133</v>
      </c>
      <c r="G4146" s="16" t="s">
        <v>12</v>
      </c>
      <c r="H4146" s="18"/>
      <c r="I4146" s="18"/>
      <c r="J4146" s="18"/>
      <c r="K4146" s="18"/>
      <c r="L4146" s="18"/>
      <c r="M4146" s="18"/>
      <c r="N4146" s="18"/>
      <c r="O4146" s="18"/>
      <c r="P4146" s="18"/>
      <c r="Q4146" s="18"/>
      <c r="R4146" s="18"/>
      <c r="S4146" s="18"/>
      <c r="T4146" s="18"/>
      <c r="U4146" s="18"/>
      <c r="V4146" s="18"/>
      <c r="W4146" s="18"/>
      <c r="X4146" s="18"/>
      <c r="Y4146" s="18"/>
      <c r="Z4146" s="18"/>
    </row>
    <row r="4147">
      <c r="A4147" s="14" t="s">
        <v>11006</v>
      </c>
      <c r="B4147" s="15" t="s">
        <v>11022</v>
      </c>
      <c r="C4147" s="19" t="s">
        <v>11023</v>
      </c>
      <c r="D4147" s="19" t="s">
        <v>4644</v>
      </c>
      <c r="E4147" s="19" t="s">
        <v>338</v>
      </c>
      <c r="F4147" s="19" t="s">
        <v>133</v>
      </c>
      <c r="G4147" s="16" t="s">
        <v>12</v>
      </c>
      <c r="H4147" s="18"/>
      <c r="I4147" s="18"/>
      <c r="J4147" s="18"/>
      <c r="K4147" s="18"/>
      <c r="L4147" s="18"/>
      <c r="M4147" s="18"/>
      <c r="N4147" s="18"/>
      <c r="O4147" s="18"/>
      <c r="P4147" s="18"/>
      <c r="Q4147" s="18"/>
      <c r="R4147" s="18"/>
      <c r="S4147" s="18"/>
      <c r="T4147" s="18"/>
      <c r="U4147" s="18"/>
      <c r="V4147" s="18"/>
      <c r="W4147" s="18"/>
      <c r="X4147" s="18"/>
      <c r="Y4147" s="18"/>
      <c r="Z4147" s="18"/>
    </row>
    <row r="4148">
      <c r="A4148" s="14" t="s">
        <v>11006</v>
      </c>
      <c r="B4148" s="15" t="s">
        <v>11024</v>
      </c>
      <c r="C4148" s="19" t="s">
        <v>11025</v>
      </c>
      <c r="D4148" s="19" t="s">
        <v>20</v>
      </c>
      <c r="E4148" s="19" t="s">
        <v>98</v>
      </c>
      <c r="F4148" s="19" t="s">
        <v>4362</v>
      </c>
      <c r="G4148" s="16" t="s">
        <v>12</v>
      </c>
      <c r="H4148" s="18"/>
      <c r="I4148" s="18"/>
      <c r="J4148" s="18"/>
      <c r="K4148" s="18"/>
      <c r="L4148" s="18"/>
      <c r="M4148" s="18"/>
      <c r="N4148" s="18"/>
      <c r="O4148" s="18"/>
      <c r="P4148" s="18"/>
      <c r="Q4148" s="18"/>
      <c r="R4148" s="18"/>
      <c r="S4148" s="18"/>
      <c r="T4148" s="18"/>
      <c r="U4148" s="18"/>
      <c r="V4148" s="18"/>
      <c r="W4148" s="18"/>
      <c r="X4148" s="18"/>
      <c r="Y4148" s="18"/>
      <c r="Z4148" s="18"/>
    </row>
    <row r="4149">
      <c r="A4149" s="14" t="s">
        <v>11006</v>
      </c>
      <c r="B4149" s="15" t="s">
        <v>11026</v>
      </c>
      <c r="C4149" s="19" t="s">
        <v>11027</v>
      </c>
      <c r="D4149" s="19" t="s">
        <v>8415</v>
      </c>
      <c r="E4149" s="19" t="s">
        <v>426</v>
      </c>
      <c r="F4149" s="19" t="s">
        <v>5463</v>
      </c>
      <c r="G4149" s="16" t="s">
        <v>12</v>
      </c>
      <c r="H4149" s="18"/>
      <c r="I4149" s="18"/>
      <c r="J4149" s="18"/>
      <c r="K4149" s="18"/>
      <c r="L4149" s="18"/>
      <c r="M4149" s="18"/>
      <c r="N4149" s="18"/>
      <c r="O4149" s="18"/>
      <c r="P4149" s="18"/>
      <c r="Q4149" s="18"/>
      <c r="R4149" s="18"/>
      <c r="S4149" s="18"/>
      <c r="T4149" s="18"/>
      <c r="U4149" s="18"/>
      <c r="V4149" s="18"/>
      <c r="W4149" s="18"/>
      <c r="X4149" s="18"/>
      <c r="Y4149" s="18"/>
      <c r="Z4149" s="18"/>
    </row>
    <row r="4150">
      <c r="A4150" s="14" t="s">
        <v>11006</v>
      </c>
      <c r="B4150" s="15" t="s">
        <v>11028</v>
      </c>
      <c r="C4150" s="19" t="s">
        <v>11029</v>
      </c>
      <c r="D4150" s="19" t="s">
        <v>4080</v>
      </c>
      <c r="E4150" s="19" t="s">
        <v>4166</v>
      </c>
      <c r="F4150" s="19" t="s">
        <v>11030</v>
      </c>
      <c r="G4150" s="16" t="s">
        <v>12</v>
      </c>
      <c r="H4150" s="18"/>
      <c r="I4150" s="18"/>
      <c r="J4150" s="18"/>
      <c r="K4150" s="18"/>
      <c r="L4150" s="18"/>
      <c r="M4150" s="18"/>
      <c r="N4150" s="18"/>
      <c r="O4150" s="18"/>
      <c r="P4150" s="18"/>
      <c r="Q4150" s="18"/>
      <c r="R4150" s="18"/>
      <c r="S4150" s="18"/>
      <c r="T4150" s="18"/>
      <c r="U4150" s="18"/>
      <c r="V4150" s="18"/>
      <c r="W4150" s="18"/>
      <c r="X4150" s="18"/>
      <c r="Y4150" s="18"/>
      <c r="Z4150" s="18"/>
    </row>
    <row r="4151">
      <c r="A4151" s="14" t="s">
        <v>11006</v>
      </c>
      <c r="B4151" s="15" t="s">
        <v>11031</v>
      </c>
      <c r="C4151" s="19" t="s">
        <v>11032</v>
      </c>
      <c r="D4151" s="19" t="s">
        <v>4268</v>
      </c>
      <c r="E4151" s="19" t="s">
        <v>385</v>
      </c>
      <c r="F4151" s="19" t="s">
        <v>5381</v>
      </c>
      <c r="G4151" s="16" t="s">
        <v>12</v>
      </c>
      <c r="H4151" s="18"/>
      <c r="I4151" s="18"/>
      <c r="J4151" s="18"/>
      <c r="K4151" s="18"/>
      <c r="L4151" s="18"/>
      <c r="M4151" s="18"/>
      <c r="N4151" s="18"/>
      <c r="O4151" s="18"/>
      <c r="P4151" s="18"/>
      <c r="Q4151" s="18"/>
      <c r="R4151" s="18"/>
      <c r="S4151" s="18"/>
      <c r="T4151" s="18"/>
      <c r="U4151" s="18"/>
      <c r="V4151" s="18"/>
      <c r="W4151" s="18"/>
      <c r="X4151" s="18"/>
      <c r="Y4151" s="18"/>
      <c r="Z4151" s="18"/>
    </row>
    <row r="4152">
      <c r="A4152" s="14" t="s">
        <v>11033</v>
      </c>
      <c r="B4152" s="15" t="s">
        <v>11034</v>
      </c>
      <c r="C4152" s="19" t="s">
        <v>11035</v>
      </c>
      <c r="D4152" s="19" t="s">
        <v>4623</v>
      </c>
      <c r="E4152" s="19" t="s">
        <v>44</v>
      </c>
      <c r="F4152" s="19" t="s">
        <v>61</v>
      </c>
      <c r="G4152" s="16" t="s">
        <v>12</v>
      </c>
      <c r="H4152" s="18"/>
      <c r="I4152" s="18"/>
      <c r="J4152" s="18"/>
      <c r="K4152" s="18"/>
      <c r="L4152" s="18"/>
      <c r="M4152" s="18"/>
      <c r="N4152" s="18"/>
      <c r="O4152" s="18"/>
      <c r="P4152" s="18"/>
      <c r="Q4152" s="18"/>
      <c r="R4152" s="18"/>
      <c r="S4152" s="18"/>
      <c r="T4152" s="18"/>
      <c r="U4152" s="18"/>
      <c r="V4152" s="18"/>
      <c r="W4152" s="18"/>
      <c r="X4152" s="18"/>
      <c r="Y4152" s="18"/>
      <c r="Z4152" s="18"/>
    </row>
    <row r="4153">
      <c r="A4153" s="14" t="s">
        <v>11033</v>
      </c>
      <c r="B4153" s="15" t="s">
        <v>11034</v>
      </c>
      <c r="C4153" s="19" t="s">
        <v>11035</v>
      </c>
      <c r="D4153" s="19" t="b">
        <v>1</v>
      </c>
      <c r="E4153" s="19" t="s">
        <v>44</v>
      </c>
      <c r="F4153" s="19" t="s">
        <v>61</v>
      </c>
      <c r="G4153" s="16" t="s">
        <v>12</v>
      </c>
      <c r="H4153" s="18"/>
      <c r="I4153" s="18"/>
      <c r="J4153" s="18"/>
      <c r="K4153" s="18"/>
      <c r="L4153" s="18"/>
      <c r="M4153" s="18"/>
      <c r="N4153" s="18"/>
      <c r="O4153" s="18"/>
      <c r="P4153" s="18"/>
      <c r="Q4153" s="18"/>
      <c r="R4153" s="18"/>
      <c r="S4153" s="18"/>
      <c r="T4153" s="18"/>
      <c r="U4153" s="18"/>
      <c r="V4153" s="18"/>
      <c r="W4153" s="18"/>
      <c r="X4153" s="18"/>
      <c r="Y4153" s="18"/>
      <c r="Z4153" s="18"/>
    </row>
    <row r="4154">
      <c r="A4154" s="14" t="s">
        <v>11033</v>
      </c>
      <c r="B4154" s="15" t="s">
        <v>11036</v>
      </c>
      <c r="C4154" s="19" t="s">
        <v>11037</v>
      </c>
      <c r="D4154" s="19" t="s">
        <v>5053</v>
      </c>
      <c r="E4154" s="18"/>
      <c r="F4154" s="19" t="s">
        <v>11038</v>
      </c>
      <c r="G4154" s="16" t="s">
        <v>12</v>
      </c>
      <c r="H4154" s="23" t="s">
        <v>141</v>
      </c>
      <c r="I4154" s="18"/>
      <c r="J4154" s="18"/>
      <c r="K4154" s="18"/>
      <c r="L4154" s="18"/>
      <c r="M4154" s="18"/>
      <c r="N4154" s="18"/>
      <c r="O4154" s="18"/>
      <c r="P4154" s="18"/>
      <c r="Q4154" s="18"/>
      <c r="R4154" s="18"/>
      <c r="S4154" s="18"/>
      <c r="T4154" s="18"/>
      <c r="U4154" s="18"/>
      <c r="V4154" s="18"/>
      <c r="W4154" s="18"/>
      <c r="X4154" s="18"/>
      <c r="Y4154" s="18"/>
      <c r="Z4154" s="18"/>
    </row>
    <row r="4155">
      <c r="A4155" s="14" t="s">
        <v>11033</v>
      </c>
      <c r="B4155" s="15" t="s">
        <v>11036</v>
      </c>
      <c r="C4155" s="19" t="s">
        <v>11037</v>
      </c>
      <c r="D4155" s="19" t="s">
        <v>5053</v>
      </c>
      <c r="E4155" s="19" t="s">
        <v>46</v>
      </c>
      <c r="F4155" s="19" t="s">
        <v>5727</v>
      </c>
      <c r="G4155" s="16" t="s">
        <v>12</v>
      </c>
      <c r="H4155" s="18"/>
      <c r="I4155" s="18"/>
      <c r="J4155" s="18"/>
      <c r="K4155" s="18"/>
      <c r="L4155" s="18"/>
      <c r="M4155" s="18"/>
      <c r="N4155" s="18"/>
      <c r="O4155" s="18"/>
      <c r="P4155" s="18"/>
      <c r="Q4155" s="18"/>
      <c r="R4155" s="18"/>
      <c r="S4155" s="18"/>
      <c r="T4155" s="18"/>
      <c r="U4155" s="18"/>
      <c r="V4155" s="18"/>
      <c r="W4155" s="18"/>
      <c r="X4155" s="18"/>
      <c r="Y4155" s="18"/>
      <c r="Z4155" s="18"/>
    </row>
    <row r="4156">
      <c r="A4156" s="14" t="s">
        <v>11033</v>
      </c>
      <c r="B4156" s="15" t="s">
        <v>11039</v>
      </c>
      <c r="C4156" s="19" t="s">
        <v>11040</v>
      </c>
      <c r="D4156" s="19" t="s">
        <v>4648</v>
      </c>
      <c r="E4156" s="19" t="s">
        <v>46</v>
      </c>
      <c r="F4156" s="19" t="s">
        <v>133</v>
      </c>
      <c r="G4156" s="16" t="s">
        <v>12</v>
      </c>
      <c r="H4156" s="18"/>
      <c r="I4156" s="18"/>
      <c r="J4156" s="18"/>
      <c r="K4156" s="18"/>
      <c r="L4156" s="18"/>
      <c r="M4156" s="18"/>
      <c r="N4156" s="18"/>
      <c r="O4156" s="18"/>
      <c r="P4156" s="18"/>
      <c r="Q4156" s="18"/>
      <c r="R4156" s="18"/>
      <c r="S4156" s="18"/>
      <c r="T4156" s="18"/>
      <c r="U4156" s="18"/>
      <c r="V4156" s="18"/>
      <c r="W4156" s="18"/>
      <c r="X4156" s="18"/>
      <c r="Y4156" s="18"/>
      <c r="Z4156" s="18"/>
    </row>
    <row r="4157">
      <c r="A4157" s="14" t="s">
        <v>11033</v>
      </c>
      <c r="B4157" s="15" t="s">
        <v>11041</v>
      </c>
      <c r="C4157" s="19" t="s">
        <v>11042</v>
      </c>
      <c r="D4157" s="19" t="s">
        <v>4095</v>
      </c>
      <c r="E4157" s="19" t="s">
        <v>44</v>
      </c>
      <c r="F4157" s="19" t="s">
        <v>61</v>
      </c>
      <c r="G4157" s="16" t="s">
        <v>12</v>
      </c>
      <c r="H4157" s="18"/>
      <c r="I4157" s="18"/>
      <c r="J4157" s="18"/>
      <c r="K4157" s="18"/>
      <c r="L4157" s="18"/>
      <c r="M4157" s="18"/>
      <c r="N4157" s="18"/>
      <c r="O4157" s="18"/>
      <c r="P4157" s="18"/>
      <c r="Q4157" s="18"/>
      <c r="R4157" s="18"/>
      <c r="S4157" s="18"/>
      <c r="T4157" s="18"/>
      <c r="U4157" s="18"/>
      <c r="V4157" s="18"/>
      <c r="W4157" s="18"/>
      <c r="X4157" s="18"/>
      <c r="Y4157" s="18"/>
      <c r="Z4157" s="18"/>
    </row>
    <row r="4158">
      <c r="A4158" s="14" t="s">
        <v>11033</v>
      </c>
      <c r="B4158" s="15" t="s">
        <v>11041</v>
      </c>
      <c r="C4158" s="19" t="s">
        <v>11042</v>
      </c>
      <c r="D4158" s="19" t="s">
        <v>4623</v>
      </c>
      <c r="E4158" s="19" t="s">
        <v>44</v>
      </c>
      <c r="F4158" s="19" t="s">
        <v>61</v>
      </c>
      <c r="G4158" s="16" t="s">
        <v>12</v>
      </c>
      <c r="H4158" s="18"/>
      <c r="I4158" s="18"/>
      <c r="J4158" s="18"/>
      <c r="K4158" s="18"/>
      <c r="L4158" s="18"/>
      <c r="M4158" s="18"/>
      <c r="N4158" s="18"/>
      <c r="O4158" s="18"/>
      <c r="P4158" s="18"/>
      <c r="Q4158" s="18"/>
      <c r="R4158" s="18"/>
      <c r="S4158" s="18"/>
      <c r="T4158" s="18"/>
      <c r="U4158" s="18"/>
      <c r="V4158" s="18"/>
      <c r="W4158" s="18"/>
      <c r="X4158" s="18"/>
      <c r="Y4158" s="18"/>
      <c r="Z4158" s="18"/>
    </row>
    <row r="4159">
      <c r="A4159" s="14" t="s">
        <v>11033</v>
      </c>
      <c r="B4159" s="15" t="s">
        <v>11041</v>
      </c>
      <c r="C4159" s="19" t="s">
        <v>11042</v>
      </c>
      <c r="D4159" s="19" t="s">
        <v>87</v>
      </c>
      <c r="E4159" s="19" t="s">
        <v>44</v>
      </c>
      <c r="F4159" s="19" t="s">
        <v>61</v>
      </c>
      <c r="G4159" s="16" t="s">
        <v>12</v>
      </c>
      <c r="H4159" s="18"/>
      <c r="I4159" s="18"/>
      <c r="J4159" s="18"/>
      <c r="K4159" s="18"/>
      <c r="L4159" s="18"/>
      <c r="M4159" s="18"/>
      <c r="N4159" s="18"/>
      <c r="O4159" s="18"/>
      <c r="P4159" s="18"/>
      <c r="Q4159" s="18"/>
      <c r="R4159" s="18"/>
      <c r="S4159" s="18"/>
      <c r="T4159" s="18"/>
      <c r="U4159" s="18"/>
      <c r="V4159" s="18"/>
      <c r="W4159" s="18"/>
      <c r="X4159" s="18"/>
      <c r="Y4159" s="18"/>
      <c r="Z4159" s="18"/>
    </row>
    <row r="4160">
      <c r="A4160" s="14" t="s">
        <v>11033</v>
      </c>
      <c r="B4160" s="15" t="s">
        <v>11043</v>
      </c>
      <c r="C4160" s="19" t="s">
        <v>11044</v>
      </c>
      <c r="D4160" s="19" t="s">
        <v>896</v>
      </c>
      <c r="E4160" s="19" t="s">
        <v>7593</v>
      </c>
      <c r="F4160" s="19" t="s">
        <v>11045</v>
      </c>
      <c r="G4160" s="16" t="s">
        <v>12</v>
      </c>
      <c r="H4160" s="18"/>
      <c r="I4160" s="18"/>
      <c r="J4160" s="18"/>
      <c r="K4160" s="18"/>
      <c r="L4160" s="18"/>
      <c r="M4160" s="18"/>
      <c r="N4160" s="18"/>
      <c r="O4160" s="18"/>
      <c r="P4160" s="18"/>
      <c r="Q4160" s="18"/>
      <c r="R4160" s="18"/>
      <c r="S4160" s="18"/>
      <c r="T4160" s="18"/>
      <c r="U4160" s="18"/>
      <c r="V4160" s="18"/>
      <c r="W4160" s="18"/>
      <c r="X4160" s="18"/>
      <c r="Y4160" s="18"/>
      <c r="Z4160" s="18"/>
    </row>
    <row r="4161">
      <c r="A4161" s="14" t="s">
        <v>11033</v>
      </c>
      <c r="B4161" s="15" t="s">
        <v>11043</v>
      </c>
      <c r="C4161" s="19" t="s">
        <v>11044</v>
      </c>
      <c r="D4161" s="19" t="s">
        <v>4210</v>
      </c>
      <c r="E4161" s="19" t="s">
        <v>7593</v>
      </c>
      <c r="F4161" s="19" t="s">
        <v>11045</v>
      </c>
      <c r="G4161" s="16" t="s">
        <v>12</v>
      </c>
      <c r="H4161" s="18"/>
      <c r="I4161" s="18"/>
      <c r="J4161" s="18"/>
      <c r="K4161" s="18"/>
      <c r="L4161" s="18"/>
      <c r="M4161" s="18"/>
      <c r="N4161" s="18"/>
      <c r="O4161" s="18"/>
      <c r="P4161" s="18"/>
      <c r="Q4161" s="18"/>
      <c r="R4161" s="18"/>
      <c r="S4161" s="18"/>
      <c r="T4161" s="18"/>
      <c r="U4161" s="18"/>
      <c r="V4161" s="18"/>
      <c r="W4161" s="18"/>
      <c r="X4161" s="18"/>
      <c r="Y4161" s="18"/>
      <c r="Z4161" s="18"/>
    </row>
    <row r="4162">
      <c r="A4162" s="14" t="s">
        <v>11033</v>
      </c>
      <c r="B4162" s="15" t="s">
        <v>11046</v>
      </c>
      <c r="C4162" s="19" t="s">
        <v>11047</v>
      </c>
      <c r="D4162" s="19" t="s">
        <v>4831</v>
      </c>
      <c r="E4162" s="19" t="s">
        <v>2538</v>
      </c>
      <c r="F4162" s="19" t="s">
        <v>63</v>
      </c>
      <c r="G4162" s="16" t="s">
        <v>12</v>
      </c>
      <c r="H4162" s="18"/>
      <c r="I4162" s="18"/>
      <c r="J4162" s="18"/>
      <c r="K4162" s="18"/>
      <c r="L4162" s="18"/>
      <c r="M4162" s="18"/>
      <c r="N4162" s="18"/>
      <c r="O4162" s="18"/>
      <c r="P4162" s="18"/>
      <c r="Q4162" s="18"/>
      <c r="R4162" s="18"/>
      <c r="S4162" s="18"/>
      <c r="T4162" s="18"/>
      <c r="U4162" s="18"/>
      <c r="V4162" s="18"/>
      <c r="W4162" s="18"/>
      <c r="X4162" s="18"/>
      <c r="Y4162" s="18"/>
      <c r="Z4162" s="18"/>
    </row>
    <row r="4163">
      <c r="A4163" s="14" t="s">
        <v>11033</v>
      </c>
      <c r="B4163" s="15" t="s">
        <v>11046</v>
      </c>
      <c r="C4163" s="19" t="s">
        <v>11047</v>
      </c>
      <c r="D4163" s="19" t="s">
        <v>4831</v>
      </c>
      <c r="E4163" s="19" t="s">
        <v>2481</v>
      </c>
      <c r="F4163" s="19" t="s">
        <v>1781</v>
      </c>
      <c r="G4163" s="16" t="s">
        <v>12</v>
      </c>
      <c r="H4163" s="18"/>
      <c r="I4163" s="18"/>
      <c r="J4163" s="18"/>
      <c r="K4163" s="18"/>
      <c r="L4163" s="18"/>
      <c r="M4163" s="18"/>
      <c r="N4163" s="18"/>
      <c r="O4163" s="18"/>
      <c r="P4163" s="18"/>
      <c r="Q4163" s="18"/>
      <c r="R4163" s="18"/>
      <c r="S4163" s="18"/>
      <c r="T4163" s="18"/>
      <c r="U4163" s="18"/>
      <c r="V4163" s="18"/>
      <c r="W4163" s="18"/>
      <c r="X4163" s="18"/>
      <c r="Y4163" s="18"/>
      <c r="Z4163" s="18"/>
    </row>
    <row r="4164">
      <c r="A4164" s="14" t="s">
        <v>11033</v>
      </c>
      <c r="B4164" s="15" t="s">
        <v>11048</v>
      </c>
      <c r="C4164" s="19" t="s">
        <v>11049</v>
      </c>
      <c r="D4164" s="19" t="s">
        <v>4759</v>
      </c>
      <c r="E4164" s="19" t="s">
        <v>1780</v>
      </c>
      <c r="F4164" s="19" t="s">
        <v>63</v>
      </c>
      <c r="G4164" s="16" t="s">
        <v>12</v>
      </c>
      <c r="H4164" s="18"/>
      <c r="I4164" s="18"/>
      <c r="J4164" s="18"/>
      <c r="K4164" s="18"/>
      <c r="L4164" s="18"/>
      <c r="M4164" s="18"/>
      <c r="N4164" s="18"/>
      <c r="O4164" s="18"/>
      <c r="P4164" s="18"/>
      <c r="Q4164" s="18"/>
      <c r="R4164" s="18"/>
      <c r="S4164" s="18"/>
      <c r="T4164" s="18"/>
      <c r="U4164" s="18"/>
      <c r="V4164" s="18"/>
      <c r="W4164" s="18"/>
      <c r="X4164" s="18"/>
      <c r="Y4164" s="18"/>
      <c r="Z4164" s="18"/>
    </row>
    <row r="4165">
      <c r="A4165" s="14" t="s">
        <v>11050</v>
      </c>
      <c r="B4165" s="15" t="s">
        <v>11051</v>
      </c>
      <c r="C4165" s="19" t="s">
        <v>11052</v>
      </c>
      <c r="D4165" s="19" t="s">
        <v>4811</v>
      </c>
      <c r="E4165" s="19" t="s">
        <v>44</v>
      </c>
      <c r="F4165" s="19" t="s">
        <v>851</v>
      </c>
      <c r="G4165" s="16" t="s">
        <v>84</v>
      </c>
      <c r="H4165" s="18"/>
      <c r="I4165" s="18"/>
      <c r="J4165" s="18"/>
      <c r="K4165" s="18"/>
      <c r="L4165" s="18"/>
      <c r="M4165" s="18"/>
      <c r="N4165" s="18"/>
      <c r="O4165" s="18"/>
      <c r="P4165" s="18"/>
      <c r="Q4165" s="18"/>
      <c r="R4165" s="18"/>
      <c r="S4165" s="18"/>
      <c r="T4165" s="18"/>
      <c r="U4165" s="18"/>
      <c r="V4165" s="18"/>
      <c r="W4165" s="18"/>
      <c r="X4165" s="18"/>
      <c r="Y4165" s="18"/>
      <c r="Z4165" s="18"/>
    </row>
    <row r="4166">
      <c r="A4166" s="14" t="s">
        <v>11050</v>
      </c>
      <c r="B4166" s="15" t="s">
        <v>11051</v>
      </c>
      <c r="C4166" s="19" t="s">
        <v>11052</v>
      </c>
      <c r="D4166" s="19" t="s">
        <v>3395</v>
      </c>
      <c r="E4166" s="19" t="s">
        <v>98</v>
      </c>
      <c r="F4166" s="19" t="s">
        <v>4349</v>
      </c>
      <c r="G4166" s="16" t="s">
        <v>12</v>
      </c>
      <c r="H4166" s="18"/>
      <c r="I4166" s="18"/>
      <c r="J4166" s="18"/>
      <c r="K4166" s="18"/>
      <c r="L4166" s="18"/>
      <c r="M4166" s="18"/>
      <c r="N4166" s="18"/>
      <c r="O4166" s="18"/>
      <c r="P4166" s="18"/>
      <c r="Q4166" s="18"/>
      <c r="R4166" s="18"/>
      <c r="S4166" s="18"/>
      <c r="T4166" s="18"/>
      <c r="U4166" s="18"/>
      <c r="V4166" s="18"/>
      <c r="W4166" s="18"/>
      <c r="X4166" s="18"/>
      <c r="Y4166" s="18"/>
      <c r="Z4166" s="18"/>
    </row>
    <row r="4167">
      <c r="A4167" s="14" t="s">
        <v>11050</v>
      </c>
      <c r="B4167" s="15" t="s">
        <v>11053</v>
      </c>
      <c r="C4167" s="19" t="s">
        <v>11054</v>
      </c>
      <c r="D4167" s="19" t="s">
        <v>3395</v>
      </c>
      <c r="E4167" s="29"/>
      <c r="F4167" s="19" t="s">
        <v>299</v>
      </c>
      <c r="G4167" s="16" t="s">
        <v>12</v>
      </c>
      <c r="H4167" s="19" t="s">
        <v>44</v>
      </c>
      <c r="I4167" s="18"/>
      <c r="J4167" s="18"/>
      <c r="K4167" s="18"/>
      <c r="L4167" s="18"/>
      <c r="M4167" s="18"/>
      <c r="N4167" s="18"/>
      <c r="O4167" s="18"/>
      <c r="P4167" s="18"/>
      <c r="Q4167" s="18"/>
      <c r="R4167" s="18"/>
      <c r="S4167" s="18"/>
      <c r="T4167" s="18"/>
      <c r="U4167" s="18"/>
      <c r="V4167" s="18"/>
      <c r="W4167" s="18"/>
      <c r="X4167" s="18"/>
      <c r="Y4167" s="18"/>
      <c r="Z4167" s="18"/>
    </row>
    <row r="4168">
      <c r="A4168" s="14" t="s">
        <v>11050</v>
      </c>
      <c r="B4168" s="15" t="s">
        <v>11053</v>
      </c>
      <c r="C4168" s="19" t="s">
        <v>11054</v>
      </c>
      <c r="D4168" s="19" t="s">
        <v>4811</v>
      </c>
      <c r="E4168" s="18"/>
      <c r="F4168" s="19" t="s">
        <v>34</v>
      </c>
      <c r="G4168" s="16" t="s">
        <v>84</v>
      </c>
      <c r="H4168" s="19" t="s">
        <v>44</v>
      </c>
      <c r="I4168" s="18"/>
      <c r="J4168" s="18"/>
      <c r="K4168" s="18"/>
      <c r="L4168" s="18"/>
      <c r="M4168" s="18"/>
      <c r="N4168" s="18"/>
      <c r="O4168" s="18"/>
      <c r="P4168" s="18"/>
      <c r="Q4168" s="18"/>
      <c r="R4168" s="18"/>
      <c r="S4168" s="18"/>
      <c r="T4168" s="18"/>
      <c r="U4168" s="18"/>
      <c r="V4168" s="18"/>
      <c r="W4168" s="18"/>
      <c r="X4168" s="18"/>
      <c r="Y4168" s="18"/>
      <c r="Z4168" s="18"/>
    </row>
    <row r="4169">
      <c r="A4169" s="14" t="s">
        <v>11050</v>
      </c>
      <c r="B4169" s="15" t="s">
        <v>11055</v>
      </c>
      <c r="C4169" s="19" t="s">
        <v>11056</v>
      </c>
      <c r="D4169" s="19" t="s">
        <v>11057</v>
      </c>
      <c r="E4169" s="19" t="s">
        <v>10620</v>
      </c>
      <c r="F4169" s="19" t="s">
        <v>31</v>
      </c>
      <c r="G4169" s="16" t="s">
        <v>12</v>
      </c>
      <c r="H4169" s="18"/>
      <c r="I4169" s="18"/>
      <c r="J4169" s="18"/>
      <c r="K4169" s="18"/>
      <c r="L4169" s="18"/>
      <c r="M4169" s="18"/>
      <c r="N4169" s="18"/>
      <c r="O4169" s="18"/>
      <c r="P4169" s="18"/>
      <c r="Q4169" s="18"/>
      <c r="R4169" s="18"/>
      <c r="S4169" s="18"/>
      <c r="T4169" s="18"/>
      <c r="U4169" s="18"/>
      <c r="V4169" s="18"/>
      <c r="W4169" s="18"/>
      <c r="X4169" s="18"/>
      <c r="Y4169" s="18"/>
      <c r="Z4169" s="18"/>
    </row>
    <row r="4170">
      <c r="A4170" s="14" t="s">
        <v>11050</v>
      </c>
      <c r="B4170" s="15" t="s">
        <v>11058</v>
      </c>
      <c r="C4170" s="19" t="s">
        <v>11059</v>
      </c>
      <c r="D4170" s="19" t="s">
        <v>1181</v>
      </c>
      <c r="E4170" s="19" t="s">
        <v>571</v>
      </c>
      <c r="F4170" s="19" t="s">
        <v>378</v>
      </c>
      <c r="G4170" s="16" t="s">
        <v>12</v>
      </c>
      <c r="H4170" s="18"/>
      <c r="I4170" s="18"/>
      <c r="J4170" s="18"/>
      <c r="K4170" s="18"/>
      <c r="L4170" s="18"/>
      <c r="M4170" s="18"/>
      <c r="N4170" s="18"/>
      <c r="O4170" s="18"/>
      <c r="P4170" s="18"/>
      <c r="Q4170" s="18"/>
      <c r="R4170" s="18"/>
      <c r="S4170" s="18"/>
      <c r="T4170" s="18"/>
      <c r="U4170" s="18"/>
      <c r="V4170" s="18"/>
      <c r="W4170" s="18"/>
      <c r="X4170" s="18"/>
      <c r="Y4170" s="18"/>
      <c r="Z4170" s="18"/>
    </row>
    <row r="4171">
      <c r="A4171" s="14" t="s">
        <v>11050</v>
      </c>
      <c r="B4171" s="15" t="s">
        <v>11058</v>
      </c>
      <c r="C4171" s="19" t="s">
        <v>11059</v>
      </c>
      <c r="D4171" s="19" t="s">
        <v>1181</v>
      </c>
      <c r="E4171" s="19" t="s">
        <v>85</v>
      </c>
      <c r="F4171" s="19" t="s">
        <v>524</v>
      </c>
      <c r="G4171" s="16" t="s">
        <v>12</v>
      </c>
      <c r="H4171" s="18"/>
      <c r="I4171" s="18"/>
      <c r="J4171" s="18"/>
      <c r="K4171" s="18"/>
      <c r="L4171" s="18"/>
      <c r="M4171" s="18"/>
      <c r="N4171" s="18"/>
      <c r="O4171" s="18"/>
      <c r="P4171" s="18"/>
      <c r="Q4171" s="18"/>
      <c r="R4171" s="18"/>
      <c r="S4171" s="18"/>
      <c r="T4171" s="18"/>
      <c r="U4171" s="18"/>
      <c r="V4171" s="18"/>
      <c r="W4171" s="18"/>
      <c r="X4171" s="18"/>
      <c r="Y4171" s="18"/>
      <c r="Z4171" s="18"/>
    </row>
    <row r="4172">
      <c r="A4172" s="14" t="s">
        <v>11050</v>
      </c>
      <c r="B4172" s="15" t="s">
        <v>11060</v>
      </c>
      <c r="C4172" s="19" t="s">
        <v>11061</v>
      </c>
      <c r="D4172" s="19" t="s">
        <v>10592</v>
      </c>
      <c r="E4172" s="19" t="s">
        <v>11062</v>
      </c>
      <c r="F4172" s="19" t="s">
        <v>133</v>
      </c>
      <c r="G4172" s="16" t="s">
        <v>12</v>
      </c>
      <c r="H4172" s="18"/>
      <c r="I4172" s="18"/>
      <c r="J4172" s="18"/>
      <c r="K4172" s="18"/>
      <c r="L4172" s="18"/>
      <c r="M4172" s="18"/>
      <c r="N4172" s="18"/>
      <c r="O4172" s="18"/>
      <c r="P4172" s="18"/>
      <c r="Q4172" s="18"/>
      <c r="R4172" s="18"/>
      <c r="S4172" s="18"/>
      <c r="T4172" s="18"/>
      <c r="U4172" s="18"/>
      <c r="V4172" s="18"/>
      <c r="W4172" s="18"/>
      <c r="X4172" s="18"/>
      <c r="Y4172" s="18"/>
      <c r="Z4172" s="18"/>
    </row>
    <row r="4173">
      <c r="A4173" s="14" t="s">
        <v>11050</v>
      </c>
      <c r="B4173" s="15" t="s">
        <v>11063</v>
      </c>
      <c r="C4173" s="19" t="s">
        <v>11064</v>
      </c>
      <c r="D4173" s="19" t="s">
        <v>9008</v>
      </c>
      <c r="E4173" s="18"/>
      <c r="F4173" s="19" t="s">
        <v>4318</v>
      </c>
      <c r="G4173" s="16" t="s">
        <v>12</v>
      </c>
      <c r="H4173" s="16" t="s">
        <v>141</v>
      </c>
      <c r="I4173" s="18"/>
      <c r="J4173" s="18"/>
      <c r="K4173" s="18"/>
      <c r="L4173" s="18"/>
      <c r="M4173" s="18"/>
      <c r="N4173" s="18"/>
      <c r="O4173" s="18"/>
      <c r="P4173" s="18"/>
      <c r="Q4173" s="18"/>
      <c r="R4173" s="18"/>
      <c r="S4173" s="18"/>
      <c r="T4173" s="18"/>
      <c r="U4173" s="18"/>
      <c r="V4173" s="18"/>
      <c r="W4173" s="18"/>
      <c r="X4173" s="18"/>
      <c r="Y4173" s="18"/>
      <c r="Z4173" s="18"/>
    </row>
    <row r="4174">
      <c r="A4174" s="14" t="s">
        <v>11050</v>
      </c>
      <c r="B4174" s="15" t="s">
        <v>11065</v>
      </c>
      <c r="C4174" s="19" t="s">
        <v>11066</v>
      </c>
      <c r="D4174" s="19" t="s">
        <v>4387</v>
      </c>
      <c r="E4174" s="19" t="s">
        <v>2538</v>
      </c>
      <c r="F4174" s="19" t="s">
        <v>11067</v>
      </c>
      <c r="G4174" s="16" t="s">
        <v>12</v>
      </c>
      <c r="H4174" s="18"/>
      <c r="I4174" s="18"/>
      <c r="J4174" s="18"/>
      <c r="K4174" s="18"/>
      <c r="L4174" s="18"/>
      <c r="M4174" s="18"/>
      <c r="N4174" s="18"/>
      <c r="O4174" s="18"/>
      <c r="P4174" s="18"/>
      <c r="Q4174" s="18"/>
      <c r="R4174" s="18"/>
      <c r="S4174" s="18"/>
      <c r="T4174" s="18"/>
      <c r="U4174" s="18"/>
      <c r="V4174" s="18"/>
      <c r="W4174" s="18"/>
      <c r="X4174" s="18"/>
      <c r="Y4174" s="18"/>
      <c r="Z4174" s="18"/>
    </row>
    <row r="4175">
      <c r="A4175" s="14" t="s">
        <v>11068</v>
      </c>
      <c r="B4175" s="15" t="s">
        <v>11069</v>
      </c>
      <c r="C4175" s="19" t="s">
        <v>11070</v>
      </c>
      <c r="D4175" s="19" t="s">
        <v>7213</v>
      </c>
      <c r="E4175" s="19" t="s">
        <v>9700</v>
      </c>
      <c r="F4175" s="19" t="s">
        <v>4576</v>
      </c>
      <c r="G4175" s="16" t="s">
        <v>12</v>
      </c>
      <c r="H4175" s="18"/>
      <c r="I4175" s="18"/>
      <c r="J4175" s="18"/>
      <c r="K4175" s="18"/>
      <c r="L4175" s="18"/>
      <c r="M4175" s="18"/>
      <c r="N4175" s="18"/>
      <c r="O4175" s="18"/>
      <c r="P4175" s="18"/>
      <c r="Q4175" s="18"/>
      <c r="R4175" s="18"/>
      <c r="S4175" s="18"/>
      <c r="T4175" s="18"/>
      <c r="U4175" s="18"/>
      <c r="V4175" s="18"/>
      <c r="W4175" s="18"/>
      <c r="X4175" s="18"/>
      <c r="Y4175" s="18"/>
      <c r="Z4175" s="18"/>
    </row>
    <row r="4176">
      <c r="A4176" s="14" t="s">
        <v>11068</v>
      </c>
      <c r="B4176" s="15" t="s">
        <v>11071</v>
      </c>
      <c r="C4176" s="19" t="s">
        <v>11072</v>
      </c>
      <c r="D4176" s="19" t="s">
        <v>854</v>
      </c>
      <c r="E4176" s="18"/>
      <c r="F4176" s="19" t="s">
        <v>1185</v>
      </c>
      <c r="G4176" s="16" t="s">
        <v>12</v>
      </c>
      <c r="H4176" s="16" t="s">
        <v>141</v>
      </c>
      <c r="I4176" s="18"/>
      <c r="J4176" s="18"/>
      <c r="K4176" s="18"/>
      <c r="L4176" s="18"/>
      <c r="M4176" s="18"/>
      <c r="N4176" s="18"/>
      <c r="O4176" s="18"/>
      <c r="P4176" s="18"/>
      <c r="Q4176" s="18"/>
      <c r="R4176" s="18"/>
      <c r="S4176" s="18"/>
      <c r="T4176" s="18"/>
      <c r="U4176" s="18"/>
      <c r="V4176" s="18"/>
      <c r="W4176" s="18"/>
      <c r="X4176" s="18"/>
      <c r="Y4176" s="18"/>
      <c r="Z4176" s="18"/>
    </row>
    <row r="4177">
      <c r="A4177" s="14" t="s">
        <v>11073</v>
      </c>
      <c r="B4177" s="15" t="s">
        <v>11074</v>
      </c>
      <c r="C4177" s="19" t="s">
        <v>11075</v>
      </c>
      <c r="D4177" s="19" t="s">
        <v>166</v>
      </c>
      <c r="E4177" s="19" t="s">
        <v>10727</v>
      </c>
      <c r="F4177" s="19" t="s">
        <v>171</v>
      </c>
      <c r="G4177" s="16" t="s">
        <v>12</v>
      </c>
      <c r="H4177" s="18"/>
      <c r="I4177" s="18"/>
      <c r="J4177" s="18"/>
      <c r="K4177" s="18"/>
      <c r="L4177" s="18"/>
      <c r="M4177" s="18"/>
      <c r="N4177" s="18"/>
      <c r="O4177" s="18"/>
      <c r="P4177" s="18"/>
      <c r="Q4177" s="18"/>
      <c r="R4177" s="18"/>
      <c r="S4177" s="18"/>
      <c r="T4177" s="18"/>
      <c r="U4177" s="18"/>
      <c r="V4177" s="18"/>
      <c r="W4177" s="18"/>
      <c r="X4177" s="18"/>
      <c r="Y4177" s="18"/>
      <c r="Z4177" s="18"/>
    </row>
    <row r="4178">
      <c r="A4178" s="14" t="s">
        <v>11073</v>
      </c>
      <c r="B4178" s="15" t="s">
        <v>11076</v>
      </c>
      <c r="C4178" s="19" t="s">
        <v>11077</v>
      </c>
      <c r="D4178" s="19" t="s">
        <v>87</v>
      </c>
      <c r="E4178" s="19" t="s">
        <v>44</v>
      </c>
      <c r="F4178" s="19" t="s">
        <v>851</v>
      </c>
      <c r="G4178" s="16" t="s">
        <v>84</v>
      </c>
      <c r="H4178" s="18"/>
      <c r="I4178" s="18"/>
      <c r="J4178" s="18"/>
      <c r="K4178" s="18"/>
      <c r="L4178" s="18"/>
      <c r="M4178" s="18"/>
      <c r="N4178" s="18"/>
      <c r="O4178" s="18"/>
      <c r="P4178" s="18"/>
      <c r="Q4178" s="18"/>
      <c r="R4178" s="18"/>
      <c r="S4178" s="18"/>
      <c r="T4178" s="18"/>
      <c r="U4178" s="18"/>
      <c r="V4178" s="18"/>
      <c r="W4178" s="18"/>
      <c r="X4178" s="18"/>
      <c r="Y4178" s="18"/>
      <c r="Z4178" s="18"/>
    </row>
    <row r="4179">
      <c r="A4179" s="14" t="s">
        <v>11073</v>
      </c>
      <c r="B4179" s="15" t="s">
        <v>11076</v>
      </c>
      <c r="C4179" s="19" t="s">
        <v>11077</v>
      </c>
      <c r="D4179" s="19" t="s">
        <v>4095</v>
      </c>
      <c r="E4179" s="19" t="s">
        <v>44</v>
      </c>
      <c r="F4179" s="19" t="s">
        <v>851</v>
      </c>
      <c r="G4179" s="16" t="s">
        <v>84</v>
      </c>
      <c r="H4179" s="18"/>
      <c r="I4179" s="18"/>
      <c r="J4179" s="18"/>
      <c r="K4179" s="18"/>
      <c r="L4179" s="18"/>
      <c r="M4179" s="18"/>
      <c r="N4179" s="18"/>
      <c r="O4179" s="18"/>
      <c r="P4179" s="18"/>
      <c r="Q4179" s="18"/>
      <c r="R4179" s="18"/>
      <c r="S4179" s="18"/>
      <c r="T4179" s="18"/>
      <c r="U4179" s="18"/>
      <c r="V4179" s="18"/>
      <c r="W4179" s="18"/>
      <c r="X4179" s="18"/>
      <c r="Y4179" s="18"/>
      <c r="Z4179" s="18"/>
    </row>
    <row r="4180">
      <c r="A4180" s="14" t="s">
        <v>11073</v>
      </c>
      <c r="B4180" s="15" t="s">
        <v>11076</v>
      </c>
      <c r="C4180" s="19" t="s">
        <v>11077</v>
      </c>
      <c r="D4180" s="19" t="s">
        <v>4563</v>
      </c>
      <c r="E4180" s="19" t="s">
        <v>44</v>
      </c>
      <c r="F4180" s="19" t="s">
        <v>851</v>
      </c>
      <c r="G4180" s="16" t="s">
        <v>84</v>
      </c>
      <c r="H4180" s="18"/>
      <c r="I4180" s="18"/>
      <c r="J4180" s="18"/>
      <c r="K4180" s="18"/>
      <c r="L4180" s="18"/>
      <c r="M4180" s="18"/>
      <c r="N4180" s="18"/>
      <c r="O4180" s="18"/>
      <c r="P4180" s="18"/>
      <c r="Q4180" s="18"/>
      <c r="R4180" s="18"/>
      <c r="S4180" s="18"/>
      <c r="T4180" s="18"/>
      <c r="U4180" s="18"/>
      <c r="V4180" s="18"/>
      <c r="W4180" s="18"/>
      <c r="X4180" s="18"/>
      <c r="Y4180" s="18"/>
      <c r="Z4180" s="18"/>
    </row>
    <row r="4181">
      <c r="A4181" s="14" t="s">
        <v>11073</v>
      </c>
      <c r="B4181" s="15" t="s">
        <v>11078</v>
      </c>
      <c r="C4181" s="19" t="s">
        <v>11079</v>
      </c>
      <c r="D4181" s="19" t="s">
        <v>11080</v>
      </c>
      <c r="E4181" s="19" t="s">
        <v>99</v>
      </c>
      <c r="F4181" s="19" t="s">
        <v>11081</v>
      </c>
      <c r="G4181" s="16" t="s">
        <v>12</v>
      </c>
      <c r="H4181" s="18"/>
      <c r="I4181" s="18"/>
      <c r="J4181" s="18"/>
      <c r="K4181" s="18"/>
      <c r="L4181" s="18"/>
      <c r="M4181" s="18"/>
      <c r="N4181" s="18"/>
      <c r="O4181" s="18"/>
      <c r="P4181" s="18"/>
      <c r="Q4181" s="18"/>
      <c r="R4181" s="18"/>
      <c r="S4181" s="18"/>
      <c r="T4181" s="18"/>
      <c r="U4181" s="18"/>
      <c r="V4181" s="18"/>
      <c r="W4181" s="18"/>
      <c r="X4181" s="18"/>
      <c r="Y4181" s="18"/>
      <c r="Z4181" s="18"/>
    </row>
    <row r="4182">
      <c r="A4182" s="14" t="s">
        <v>11073</v>
      </c>
      <c r="B4182" s="15" t="s">
        <v>11082</v>
      </c>
      <c r="C4182" s="19" t="s">
        <v>11083</v>
      </c>
      <c r="D4182" s="19" t="s">
        <v>4420</v>
      </c>
      <c r="E4182" s="19" t="s">
        <v>338</v>
      </c>
      <c r="F4182" s="19" t="s">
        <v>134</v>
      </c>
      <c r="G4182" s="16" t="s">
        <v>12</v>
      </c>
      <c r="H4182" s="18"/>
      <c r="I4182" s="18"/>
      <c r="J4182" s="18"/>
      <c r="K4182" s="18"/>
      <c r="L4182" s="18"/>
      <c r="M4182" s="18"/>
      <c r="N4182" s="18"/>
      <c r="O4182" s="18"/>
      <c r="P4182" s="18"/>
      <c r="Q4182" s="18"/>
      <c r="R4182" s="18"/>
      <c r="S4182" s="18"/>
      <c r="T4182" s="18"/>
      <c r="U4182" s="18"/>
      <c r="V4182" s="18"/>
      <c r="W4182" s="18"/>
      <c r="X4182" s="18"/>
      <c r="Y4182" s="18"/>
      <c r="Z4182" s="18"/>
    </row>
    <row r="4183">
      <c r="A4183" s="14" t="s">
        <v>11073</v>
      </c>
      <c r="B4183" s="15" t="s">
        <v>11084</v>
      </c>
      <c r="C4183" s="19" t="s">
        <v>11085</v>
      </c>
      <c r="D4183" s="19" t="s">
        <v>87</v>
      </c>
      <c r="E4183" s="19" t="s">
        <v>44</v>
      </c>
      <c r="F4183" s="19" t="s">
        <v>851</v>
      </c>
      <c r="G4183" s="16" t="s">
        <v>84</v>
      </c>
      <c r="H4183" s="18"/>
      <c r="I4183" s="18"/>
      <c r="J4183" s="18"/>
      <c r="K4183" s="18"/>
      <c r="L4183" s="18"/>
      <c r="M4183" s="18"/>
      <c r="N4183" s="18"/>
      <c r="O4183" s="18"/>
      <c r="P4183" s="18"/>
      <c r="Q4183" s="18"/>
      <c r="R4183" s="18"/>
      <c r="S4183" s="18"/>
      <c r="T4183" s="18"/>
      <c r="U4183" s="18"/>
      <c r="V4183" s="18"/>
      <c r="W4183" s="18"/>
      <c r="X4183" s="18"/>
      <c r="Y4183" s="18"/>
      <c r="Z4183" s="18"/>
    </row>
    <row r="4184">
      <c r="A4184" s="14" t="s">
        <v>11073</v>
      </c>
      <c r="B4184" s="15" t="s">
        <v>11084</v>
      </c>
      <c r="C4184" s="19" t="s">
        <v>11085</v>
      </c>
      <c r="D4184" s="19" t="s">
        <v>4095</v>
      </c>
      <c r="E4184" s="19" t="s">
        <v>44</v>
      </c>
      <c r="F4184" s="19" t="s">
        <v>851</v>
      </c>
      <c r="G4184" s="16" t="s">
        <v>84</v>
      </c>
      <c r="H4184" s="18"/>
      <c r="I4184" s="18"/>
      <c r="J4184" s="18"/>
      <c r="K4184" s="18"/>
      <c r="L4184" s="18"/>
      <c r="M4184" s="18"/>
      <c r="N4184" s="18"/>
      <c r="O4184" s="18"/>
      <c r="P4184" s="18"/>
      <c r="Q4184" s="18"/>
      <c r="R4184" s="18"/>
      <c r="S4184" s="18"/>
      <c r="T4184" s="18"/>
      <c r="U4184" s="18"/>
      <c r="V4184" s="18"/>
      <c r="W4184" s="18"/>
      <c r="X4184" s="18"/>
      <c r="Y4184" s="18"/>
      <c r="Z4184" s="18"/>
    </row>
    <row r="4185">
      <c r="A4185" s="14" t="s">
        <v>11073</v>
      </c>
      <c r="B4185" s="15" t="s">
        <v>11086</v>
      </c>
      <c r="C4185" s="19" t="s">
        <v>11087</v>
      </c>
      <c r="D4185" s="19" t="s">
        <v>4286</v>
      </c>
      <c r="E4185" s="19" t="s">
        <v>9043</v>
      </c>
      <c r="F4185" s="19" t="s">
        <v>11088</v>
      </c>
      <c r="G4185" s="16" t="s">
        <v>12</v>
      </c>
      <c r="H4185" s="18"/>
      <c r="I4185" s="18"/>
      <c r="J4185" s="18"/>
      <c r="K4185" s="18"/>
      <c r="L4185" s="18"/>
      <c r="M4185" s="18"/>
      <c r="N4185" s="18"/>
      <c r="O4185" s="18"/>
      <c r="P4185" s="18"/>
      <c r="Q4185" s="18"/>
      <c r="R4185" s="18"/>
      <c r="S4185" s="18"/>
      <c r="T4185" s="18"/>
      <c r="U4185" s="18"/>
      <c r="V4185" s="18"/>
      <c r="W4185" s="18"/>
      <c r="X4185" s="18"/>
      <c r="Y4185" s="18"/>
      <c r="Z4185" s="18"/>
    </row>
    <row r="4186">
      <c r="A4186" s="14" t="s">
        <v>11073</v>
      </c>
      <c r="B4186" s="15" t="s">
        <v>11089</v>
      </c>
      <c r="C4186" s="19" t="s">
        <v>11090</v>
      </c>
      <c r="D4186" s="19" t="s">
        <v>854</v>
      </c>
      <c r="E4186" s="19" t="s">
        <v>44</v>
      </c>
      <c r="F4186" s="19" t="s">
        <v>164</v>
      </c>
      <c r="G4186" s="16" t="s">
        <v>12</v>
      </c>
      <c r="H4186" s="18"/>
      <c r="I4186" s="18"/>
      <c r="J4186" s="18"/>
      <c r="K4186" s="18"/>
      <c r="L4186" s="18"/>
      <c r="M4186" s="18"/>
      <c r="N4186" s="18"/>
      <c r="O4186" s="18"/>
      <c r="P4186" s="18"/>
      <c r="Q4186" s="18"/>
      <c r="R4186" s="18"/>
      <c r="S4186" s="18"/>
      <c r="T4186" s="18"/>
      <c r="U4186" s="18"/>
      <c r="V4186" s="18"/>
      <c r="W4186" s="18"/>
      <c r="X4186" s="18"/>
      <c r="Y4186" s="18"/>
      <c r="Z4186" s="18"/>
    </row>
    <row r="4187">
      <c r="A4187" s="14" t="s">
        <v>11073</v>
      </c>
      <c r="B4187" s="15" t="s">
        <v>11089</v>
      </c>
      <c r="C4187" s="19" t="s">
        <v>11090</v>
      </c>
      <c r="D4187" s="19" t="s">
        <v>4141</v>
      </c>
      <c r="E4187" s="19" t="s">
        <v>44</v>
      </c>
      <c r="F4187" s="19" t="s">
        <v>164</v>
      </c>
      <c r="G4187" s="16" t="s">
        <v>12</v>
      </c>
      <c r="H4187" s="18"/>
      <c r="I4187" s="18"/>
      <c r="J4187" s="18"/>
      <c r="K4187" s="18"/>
      <c r="L4187" s="18"/>
      <c r="M4187" s="18"/>
      <c r="N4187" s="18"/>
      <c r="O4187" s="18"/>
      <c r="P4187" s="18"/>
      <c r="Q4187" s="18"/>
      <c r="R4187" s="18"/>
      <c r="S4187" s="18"/>
      <c r="T4187" s="18"/>
      <c r="U4187" s="18"/>
      <c r="V4187" s="18"/>
      <c r="W4187" s="18"/>
      <c r="X4187" s="18"/>
      <c r="Y4187" s="18"/>
      <c r="Z4187" s="18"/>
    </row>
    <row r="4188">
      <c r="A4188" s="14" t="s">
        <v>11073</v>
      </c>
      <c r="B4188" s="15" t="s">
        <v>11091</v>
      </c>
      <c r="C4188" s="19" t="s">
        <v>11092</v>
      </c>
      <c r="D4188" s="19" t="s">
        <v>5034</v>
      </c>
      <c r="E4188" s="19" t="s">
        <v>7963</v>
      </c>
      <c r="F4188" s="19" t="s">
        <v>4714</v>
      </c>
      <c r="G4188" s="16" t="s">
        <v>12</v>
      </c>
      <c r="H4188" s="18"/>
      <c r="I4188" s="18"/>
      <c r="J4188" s="18"/>
      <c r="K4188" s="18"/>
      <c r="L4188" s="18"/>
      <c r="M4188" s="18"/>
      <c r="N4188" s="18"/>
      <c r="O4188" s="18"/>
      <c r="P4188" s="18"/>
      <c r="Q4188" s="18"/>
      <c r="R4188" s="18"/>
      <c r="S4188" s="18"/>
      <c r="T4188" s="18"/>
      <c r="U4188" s="18"/>
      <c r="V4188" s="18"/>
      <c r="W4188" s="18"/>
      <c r="X4188" s="18"/>
      <c r="Y4188" s="18"/>
      <c r="Z4188" s="18"/>
    </row>
    <row r="4189">
      <c r="A4189" s="14" t="s">
        <v>11073</v>
      </c>
      <c r="B4189" s="15" t="s">
        <v>11093</v>
      </c>
      <c r="C4189" s="19" t="s">
        <v>11094</v>
      </c>
      <c r="D4189" s="19" t="s">
        <v>4907</v>
      </c>
      <c r="E4189" s="19" t="s">
        <v>5248</v>
      </c>
      <c r="F4189" s="19" t="s">
        <v>31</v>
      </c>
      <c r="G4189" s="16" t="s">
        <v>12</v>
      </c>
      <c r="H4189" s="18"/>
      <c r="I4189" s="18"/>
      <c r="J4189" s="18"/>
      <c r="K4189" s="18"/>
      <c r="L4189" s="18"/>
      <c r="M4189" s="18"/>
      <c r="N4189" s="18"/>
      <c r="O4189" s="18"/>
      <c r="P4189" s="18"/>
      <c r="Q4189" s="18"/>
      <c r="R4189" s="18"/>
      <c r="S4189" s="18"/>
      <c r="T4189" s="18"/>
      <c r="U4189" s="18"/>
      <c r="V4189" s="18"/>
      <c r="W4189" s="18"/>
      <c r="X4189" s="18"/>
      <c r="Y4189" s="18"/>
      <c r="Z4189" s="18"/>
    </row>
    <row r="4190">
      <c r="A4190" s="14" t="s">
        <v>11073</v>
      </c>
      <c r="B4190" s="15" t="s">
        <v>11093</v>
      </c>
      <c r="C4190" s="19" t="s">
        <v>11094</v>
      </c>
      <c r="D4190" s="19" t="s">
        <v>4907</v>
      </c>
      <c r="E4190" s="19" t="s">
        <v>46</v>
      </c>
      <c r="F4190" s="19" t="s">
        <v>4010</v>
      </c>
      <c r="G4190" s="16" t="s">
        <v>12</v>
      </c>
      <c r="H4190" s="18"/>
      <c r="I4190" s="18"/>
      <c r="J4190" s="18"/>
      <c r="K4190" s="18"/>
      <c r="L4190" s="18"/>
      <c r="M4190" s="18"/>
      <c r="N4190" s="18"/>
      <c r="O4190" s="18"/>
      <c r="P4190" s="18"/>
      <c r="Q4190" s="18"/>
      <c r="R4190" s="18"/>
      <c r="S4190" s="18"/>
      <c r="T4190" s="18"/>
      <c r="U4190" s="18"/>
      <c r="V4190" s="18"/>
      <c r="W4190" s="18"/>
      <c r="X4190" s="18"/>
      <c r="Y4190" s="18"/>
      <c r="Z4190" s="18"/>
    </row>
    <row r="4191">
      <c r="A4191" s="14" t="s">
        <v>11095</v>
      </c>
      <c r="B4191" s="15" t="s">
        <v>11096</v>
      </c>
      <c r="C4191" s="19" t="s">
        <v>11097</v>
      </c>
      <c r="D4191" s="19" t="s">
        <v>4645</v>
      </c>
      <c r="E4191" s="19" t="s">
        <v>44</v>
      </c>
      <c r="F4191" s="19" t="s">
        <v>851</v>
      </c>
      <c r="G4191" s="16" t="s">
        <v>84</v>
      </c>
      <c r="H4191" s="18"/>
      <c r="I4191" s="18"/>
      <c r="J4191" s="18"/>
      <c r="K4191" s="18"/>
      <c r="L4191" s="18"/>
      <c r="M4191" s="18"/>
      <c r="N4191" s="18"/>
      <c r="O4191" s="18"/>
      <c r="P4191" s="18"/>
      <c r="Q4191" s="18"/>
      <c r="R4191" s="18"/>
      <c r="S4191" s="18"/>
      <c r="T4191" s="18"/>
      <c r="U4191" s="18"/>
      <c r="V4191" s="18"/>
      <c r="W4191" s="18"/>
      <c r="X4191" s="18"/>
      <c r="Y4191" s="18"/>
      <c r="Z4191" s="18"/>
    </row>
    <row r="4192">
      <c r="A4192" s="14" t="s">
        <v>11095</v>
      </c>
      <c r="B4192" s="15" t="s">
        <v>11096</v>
      </c>
      <c r="C4192" s="19" t="s">
        <v>11097</v>
      </c>
      <c r="D4192" s="19" t="s">
        <v>896</v>
      </c>
      <c r="E4192" s="19" t="s">
        <v>44</v>
      </c>
      <c r="F4192" s="19" t="s">
        <v>851</v>
      </c>
      <c r="G4192" s="16" t="s">
        <v>84</v>
      </c>
      <c r="H4192" s="18"/>
      <c r="I4192" s="18"/>
      <c r="J4192" s="18"/>
      <c r="K4192" s="18"/>
      <c r="L4192" s="18"/>
      <c r="M4192" s="18"/>
      <c r="N4192" s="18"/>
      <c r="O4192" s="18"/>
      <c r="P4192" s="18"/>
      <c r="Q4192" s="18"/>
      <c r="R4192" s="18"/>
      <c r="S4192" s="18"/>
      <c r="T4192" s="18"/>
      <c r="U4192" s="18"/>
      <c r="V4192" s="18"/>
      <c r="W4192" s="18"/>
      <c r="X4192" s="18"/>
      <c r="Y4192" s="18"/>
      <c r="Z4192" s="18"/>
    </row>
    <row r="4193">
      <c r="A4193" s="14" t="s">
        <v>11095</v>
      </c>
      <c r="B4193" s="15" t="s">
        <v>11096</v>
      </c>
      <c r="C4193" s="19" t="s">
        <v>11097</v>
      </c>
      <c r="D4193" s="19" t="s">
        <v>4762</v>
      </c>
      <c r="E4193" s="19" t="s">
        <v>44</v>
      </c>
      <c r="F4193" s="19" t="s">
        <v>851</v>
      </c>
      <c r="G4193" s="16" t="s">
        <v>84</v>
      </c>
      <c r="H4193" s="18"/>
      <c r="I4193" s="18"/>
      <c r="J4193" s="18"/>
      <c r="K4193" s="18"/>
      <c r="L4193" s="18"/>
      <c r="M4193" s="18"/>
      <c r="N4193" s="18"/>
      <c r="O4193" s="18"/>
      <c r="P4193" s="18"/>
      <c r="Q4193" s="18"/>
      <c r="R4193" s="18"/>
      <c r="S4193" s="18"/>
      <c r="T4193" s="18"/>
      <c r="U4193" s="18"/>
      <c r="V4193" s="18"/>
      <c r="W4193" s="18"/>
      <c r="X4193" s="18"/>
      <c r="Y4193" s="18"/>
      <c r="Z4193" s="18"/>
    </row>
    <row r="4194">
      <c r="A4194" s="14" t="s">
        <v>11095</v>
      </c>
      <c r="B4194" s="15" t="s">
        <v>11098</v>
      </c>
      <c r="C4194" s="19" t="s">
        <v>11099</v>
      </c>
      <c r="D4194" s="19" t="s">
        <v>7604</v>
      </c>
      <c r="E4194" s="19" t="s">
        <v>8574</v>
      </c>
      <c r="F4194" s="19" t="s">
        <v>63</v>
      </c>
      <c r="G4194" s="16" t="s">
        <v>12</v>
      </c>
      <c r="H4194" s="18"/>
      <c r="I4194" s="18"/>
      <c r="J4194" s="18"/>
      <c r="K4194" s="18"/>
      <c r="L4194" s="18"/>
      <c r="M4194" s="18"/>
      <c r="N4194" s="18"/>
      <c r="O4194" s="18"/>
      <c r="P4194" s="18"/>
      <c r="Q4194" s="18"/>
      <c r="R4194" s="18"/>
      <c r="S4194" s="18"/>
      <c r="T4194" s="18"/>
      <c r="U4194" s="18"/>
      <c r="V4194" s="18"/>
      <c r="W4194" s="18"/>
      <c r="X4194" s="18"/>
      <c r="Y4194" s="18"/>
      <c r="Z4194" s="18"/>
    </row>
    <row r="4195">
      <c r="A4195" s="14" t="s">
        <v>11095</v>
      </c>
      <c r="B4195" s="15" t="s">
        <v>11100</v>
      </c>
      <c r="C4195" s="19" t="s">
        <v>11101</v>
      </c>
      <c r="D4195" s="19" t="s">
        <v>7120</v>
      </c>
      <c r="E4195" s="19" t="s">
        <v>9014</v>
      </c>
      <c r="F4195" s="19" t="s">
        <v>4055</v>
      </c>
      <c r="G4195" s="16" t="s">
        <v>12</v>
      </c>
      <c r="H4195" s="18"/>
      <c r="I4195" s="18"/>
      <c r="J4195" s="18"/>
      <c r="K4195" s="18"/>
      <c r="L4195" s="18"/>
      <c r="M4195" s="18"/>
      <c r="N4195" s="18"/>
      <c r="O4195" s="18"/>
      <c r="P4195" s="18"/>
      <c r="Q4195" s="18"/>
      <c r="R4195" s="18"/>
      <c r="S4195" s="18"/>
      <c r="T4195" s="18"/>
      <c r="U4195" s="18"/>
      <c r="V4195" s="18"/>
      <c r="W4195" s="18"/>
      <c r="X4195" s="18"/>
      <c r="Y4195" s="18"/>
      <c r="Z4195" s="18"/>
    </row>
    <row r="4196">
      <c r="A4196" s="14" t="s">
        <v>11095</v>
      </c>
      <c r="B4196" s="15" t="s">
        <v>11102</v>
      </c>
      <c r="C4196" s="19" t="s">
        <v>11103</v>
      </c>
      <c r="D4196" s="19" t="s">
        <v>4762</v>
      </c>
      <c r="E4196" s="19" t="s">
        <v>44</v>
      </c>
      <c r="F4196" s="19" t="s">
        <v>851</v>
      </c>
      <c r="G4196" s="16" t="s">
        <v>84</v>
      </c>
      <c r="H4196" s="18"/>
      <c r="I4196" s="18"/>
      <c r="J4196" s="18"/>
      <c r="K4196" s="18"/>
      <c r="L4196" s="18"/>
      <c r="M4196" s="18"/>
      <c r="N4196" s="18"/>
      <c r="O4196" s="18"/>
      <c r="P4196" s="18"/>
      <c r="Q4196" s="18"/>
      <c r="R4196" s="18"/>
      <c r="S4196" s="18"/>
      <c r="T4196" s="18"/>
      <c r="U4196" s="18"/>
      <c r="V4196" s="18"/>
      <c r="W4196" s="18"/>
      <c r="X4196" s="18"/>
      <c r="Y4196" s="18"/>
      <c r="Z4196" s="18"/>
    </row>
    <row r="4197">
      <c r="A4197" s="14" t="s">
        <v>11095</v>
      </c>
      <c r="B4197" s="15" t="s">
        <v>11102</v>
      </c>
      <c r="C4197" s="19" t="s">
        <v>11103</v>
      </c>
      <c r="D4197" s="19" t="s">
        <v>1535</v>
      </c>
      <c r="E4197" s="19" t="s">
        <v>44</v>
      </c>
      <c r="F4197" s="19" t="s">
        <v>851</v>
      </c>
      <c r="G4197" s="16" t="s">
        <v>84</v>
      </c>
      <c r="H4197" s="18"/>
      <c r="I4197" s="18"/>
      <c r="J4197" s="18"/>
      <c r="K4197" s="18"/>
      <c r="L4197" s="18"/>
      <c r="M4197" s="18"/>
      <c r="N4197" s="18"/>
      <c r="O4197" s="18"/>
      <c r="P4197" s="18"/>
      <c r="Q4197" s="18"/>
      <c r="R4197" s="18"/>
      <c r="S4197" s="18"/>
      <c r="T4197" s="18"/>
      <c r="U4197" s="18"/>
      <c r="V4197" s="18"/>
      <c r="W4197" s="18"/>
      <c r="X4197" s="18"/>
      <c r="Y4197" s="18"/>
      <c r="Z4197" s="18"/>
    </row>
    <row r="4198">
      <c r="A4198" s="14" t="s">
        <v>11095</v>
      </c>
      <c r="B4198" s="15" t="s">
        <v>11102</v>
      </c>
      <c r="C4198" s="19" t="s">
        <v>11103</v>
      </c>
      <c r="D4198" s="19" t="s">
        <v>1054</v>
      </c>
      <c r="E4198" s="19" t="s">
        <v>44</v>
      </c>
      <c r="F4198" s="19" t="s">
        <v>851</v>
      </c>
      <c r="G4198" s="16" t="s">
        <v>84</v>
      </c>
      <c r="H4198" s="18"/>
      <c r="I4198" s="18"/>
      <c r="J4198" s="18"/>
      <c r="K4198" s="18"/>
      <c r="L4198" s="18"/>
      <c r="M4198" s="18"/>
      <c r="N4198" s="18"/>
      <c r="O4198" s="18"/>
      <c r="P4198" s="18"/>
      <c r="Q4198" s="18"/>
      <c r="R4198" s="18"/>
      <c r="S4198" s="18"/>
      <c r="T4198" s="18"/>
      <c r="U4198" s="18"/>
      <c r="V4198" s="18"/>
      <c r="W4198" s="18"/>
      <c r="X4198" s="18"/>
      <c r="Y4198" s="18"/>
      <c r="Z4198" s="18"/>
    </row>
    <row r="4199">
      <c r="A4199" s="14" t="s">
        <v>11095</v>
      </c>
      <c r="B4199" s="15" t="s">
        <v>11104</v>
      </c>
      <c r="C4199" s="19" t="s">
        <v>11105</v>
      </c>
      <c r="D4199" s="19" t="s">
        <v>4686</v>
      </c>
      <c r="E4199" s="19" t="s">
        <v>47</v>
      </c>
      <c r="F4199" s="19" t="s">
        <v>4714</v>
      </c>
      <c r="G4199" s="16" t="s">
        <v>12</v>
      </c>
      <c r="H4199" s="18"/>
      <c r="I4199" s="18"/>
      <c r="J4199" s="18"/>
      <c r="K4199" s="18"/>
      <c r="L4199" s="18"/>
      <c r="M4199" s="18"/>
      <c r="N4199" s="18"/>
      <c r="O4199" s="18"/>
      <c r="P4199" s="18"/>
      <c r="Q4199" s="18"/>
      <c r="R4199" s="18"/>
      <c r="S4199" s="18"/>
      <c r="T4199" s="18"/>
      <c r="U4199" s="18"/>
      <c r="V4199" s="18"/>
      <c r="W4199" s="18"/>
      <c r="X4199" s="18"/>
      <c r="Y4199" s="18"/>
      <c r="Z4199" s="18"/>
    </row>
    <row r="4200">
      <c r="A4200" s="14" t="s">
        <v>11095</v>
      </c>
      <c r="B4200" s="15" t="s">
        <v>11106</v>
      </c>
      <c r="C4200" s="19" t="s">
        <v>11107</v>
      </c>
      <c r="D4200" s="19" t="s">
        <v>3277</v>
      </c>
      <c r="E4200" s="19" t="s">
        <v>135</v>
      </c>
      <c r="F4200" s="19" t="s">
        <v>164</v>
      </c>
      <c r="G4200" s="16" t="s">
        <v>12</v>
      </c>
      <c r="H4200" s="18"/>
      <c r="I4200" s="18"/>
      <c r="J4200" s="18"/>
      <c r="K4200" s="18"/>
      <c r="L4200" s="18"/>
      <c r="M4200" s="18"/>
      <c r="N4200" s="18"/>
      <c r="O4200" s="18"/>
      <c r="P4200" s="18"/>
      <c r="Q4200" s="18"/>
      <c r="R4200" s="18"/>
      <c r="S4200" s="18"/>
      <c r="T4200" s="18"/>
      <c r="U4200" s="18"/>
      <c r="V4200" s="18"/>
      <c r="W4200" s="18"/>
      <c r="X4200" s="18"/>
      <c r="Y4200" s="18"/>
      <c r="Z4200" s="18"/>
    </row>
    <row r="4201">
      <c r="A4201" s="14" t="s">
        <v>11095</v>
      </c>
      <c r="B4201" s="15" t="s">
        <v>11106</v>
      </c>
      <c r="C4201" s="19" t="s">
        <v>11107</v>
      </c>
      <c r="D4201" s="19" t="s">
        <v>3277</v>
      </c>
      <c r="E4201" s="19" t="s">
        <v>98</v>
      </c>
      <c r="F4201" s="19" t="s">
        <v>11045</v>
      </c>
      <c r="G4201" s="16" t="s">
        <v>12</v>
      </c>
      <c r="H4201" s="18"/>
      <c r="I4201" s="18"/>
      <c r="J4201" s="18"/>
      <c r="K4201" s="18"/>
      <c r="L4201" s="18"/>
      <c r="M4201" s="18"/>
      <c r="N4201" s="18"/>
      <c r="O4201" s="18"/>
      <c r="P4201" s="18"/>
      <c r="Q4201" s="18"/>
      <c r="R4201" s="18"/>
      <c r="S4201" s="18"/>
      <c r="T4201" s="18"/>
      <c r="U4201" s="18"/>
      <c r="V4201" s="18"/>
      <c r="W4201" s="18"/>
      <c r="X4201" s="18"/>
      <c r="Y4201" s="18"/>
      <c r="Z4201" s="18"/>
    </row>
    <row r="4202">
      <c r="A4202" s="14" t="s">
        <v>11095</v>
      </c>
      <c r="B4202" s="15" t="s">
        <v>11108</v>
      </c>
      <c r="C4202" s="19" t="s">
        <v>11109</v>
      </c>
      <c r="D4202" s="19" t="s">
        <v>8126</v>
      </c>
      <c r="E4202" s="19" t="s">
        <v>11110</v>
      </c>
      <c r="F4202" s="19" t="s">
        <v>378</v>
      </c>
      <c r="G4202" s="16" t="s">
        <v>12</v>
      </c>
      <c r="H4202" s="18"/>
      <c r="I4202" s="18"/>
      <c r="J4202" s="18"/>
      <c r="K4202" s="18"/>
      <c r="L4202" s="18"/>
      <c r="M4202" s="18"/>
      <c r="N4202" s="18"/>
      <c r="O4202" s="18"/>
      <c r="P4202" s="18"/>
      <c r="Q4202" s="18"/>
      <c r="R4202" s="18"/>
      <c r="S4202" s="18"/>
      <c r="T4202" s="18"/>
      <c r="U4202" s="18"/>
      <c r="V4202" s="18"/>
      <c r="W4202" s="18"/>
      <c r="X4202" s="18"/>
      <c r="Y4202" s="18"/>
      <c r="Z4202" s="18"/>
    </row>
    <row r="4203">
      <c r="A4203" s="14" t="s">
        <v>11095</v>
      </c>
      <c r="B4203" s="15" t="s">
        <v>11108</v>
      </c>
      <c r="C4203" s="19" t="s">
        <v>11109</v>
      </c>
      <c r="D4203" s="19" t="s">
        <v>8126</v>
      </c>
      <c r="E4203" s="19" t="s">
        <v>11111</v>
      </c>
      <c r="F4203" s="19" t="s">
        <v>133</v>
      </c>
      <c r="G4203" s="16" t="s">
        <v>12</v>
      </c>
      <c r="H4203" s="18"/>
      <c r="I4203" s="18"/>
      <c r="J4203" s="18"/>
      <c r="K4203" s="18"/>
      <c r="L4203" s="18"/>
      <c r="M4203" s="18"/>
      <c r="N4203" s="18"/>
      <c r="O4203" s="18"/>
      <c r="P4203" s="18"/>
      <c r="Q4203" s="18"/>
      <c r="R4203" s="18"/>
      <c r="S4203" s="18"/>
      <c r="T4203" s="18"/>
      <c r="U4203" s="18"/>
      <c r="V4203" s="18"/>
      <c r="W4203" s="18"/>
      <c r="X4203" s="18"/>
      <c r="Y4203" s="18"/>
      <c r="Z4203" s="18"/>
    </row>
    <row r="4204">
      <c r="A4204" s="14" t="s">
        <v>11095</v>
      </c>
      <c r="B4204" s="15" t="s">
        <v>11112</v>
      </c>
      <c r="C4204" s="19" t="s">
        <v>11113</v>
      </c>
      <c r="D4204" s="19" t="s">
        <v>4105</v>
      </c>
      <c r="E4204" s="19" t="s">
        <v>10818</v>
      </c>
      <c r="F4204" s="19" t="s">
        <v>10058</v>
      </c>
      <c r="G4204" s="16" t="s">
        <v>12</v>
      </c>
      <c r="H4204" s="18"/>
      <c r="I4204" s="18"/>
      <c r="J4204" s="18"/>
      <c r="K4204" s="18"/>
      <c r="L4204" s="18"/>
      <c r="M4204" s="18"/>
      <c r="N4204" s="18"/>
      <c r="O4204" s="18"/>
      <c r="P4204" s="18"/>
      <c r="Q4204" s="18"/>
      <c r="R4204" s="18"/>
      <c r="S4204" s="18"/>
      <c r="T4204" s="18"/>
      <c r="U4204" s="18"/>
      <c r="V4204" s="18"/>
      <c r="W4204" s="18"/>
      <c r="X4204" s="18"/>
      <c r="Y4204" s="18"/>
      <c r="Z4204" s="18"/>
    </row>
    <row r="4205">
      <c r="A4205" s="14" t="s">
        <v>11095</v>
      </c>
      <c r="B4205" s="15" t="s">
        <v>11112</v>
      </c>
      <c r="C4205" s="19" t="s">
        <v>11113</v>
      </c>
      <c r="D4205" s="19" t="s">
        <v>4105</v>
      </c>
      <c r="E4205" s="19" t="s">
        <v>85</v>
      </c>
      <c r="F4205" s="19" t="s">
        <v>5926</v>
      </c>
      <c r="G4205" s="16" t="s">
        <v>12</v>
      </c>
      <c r="H4205" s="18"/>
      <c r="I4205" s="18"/>
      <c r="J4205" s="18"/>
      <c r="K4205" s="18"/>
      <c r="L4205" s="18"/>
      <c r="M4205" s="18"/>
      <c r="N4205" s="18"/>
      <c r="O4205" s="18"/>
      <c r="P4205" s="18"/>
      <c r="Q4205" s="18"/>
      <c r="R4205" s="18"/>
      <c r="S4205" s="18"/>
      <c r="T4205" s="18"/>
      <c r="U4205" s="18"/>
      <c r="V4205" s="18"/>
      <c r="W4205" s="18"/>
      <c r="X4205" s="18"/>
      <c r="Y4205" s="18"/>
      <c r="Z4205" s="18"/>
    </row>
    <row r="4206">
      <c r="A4206" s="14" t="s">
        <v>11095</v>
      </c>
      <c r="B4206" s="15" t="s">
        <v>11114</v>
      </c>
      <c r="C4206" s="19" t="s">
        <v>11115</v>
      </c>
      <c r="D4206" s="19" t="s">
        <v>4569</v>
      </c>
      <c r="E4206" s="19" t="s">
        <v>46</v>
      </c>
      <c r="F4206" s="19" t="s">
        <v>63</v>
      </c>
      <c r="G4206" s="16" t="s">
        <v>12</v>
      </c>
      <c r="H4206" s="18"/>
      <c r="I4206" s="18"/>
      <c r="J4206" s="18"/>
      <c r="K4206" s="18"/>
      <c r="L4206" s="18"/>
      <c r="M4206" s="18"/>
      <c r="N4206" s="18"/>
      <c r="O4206" s="18"/>
      <c r="P4206" s="18"/>
      <c r="Q4206" s="18"/>
      <c r="R4206" s="18"/>
      <c r="S4206" s="18"/>
      <c r="T4206" s="18"/>
      <c r="U4206" s="18"/>
      <c r="V4206" s="18"/>
      <c r="W4206" s="18"/>
      <c r="X4206" s="18"/>
      <c r="Y4206" s="18"/>
      <c r="Z4206" s="18"/>
    </row>
    <row r="4207">
      <c r="A4207" s="14" t="s">
        <v>11116</v>
      </c>
      <c r="B4207" s="15" t="s">
        <v>11117</v>
      </c>
      <c r="C4207" s="19" t="s">
        <v>11118</v>
      </c>
      <c r="D4207" s="19" t="s">
        <v>4563</v>
      </c>
      <c r="E4207" s="19" t="s">
        <v>44</v>
      </c>
      <c r="F4207" s="19" t="s">
        <v>851</v>
      </c>
      <c r="G4207" s="16" t="s">
        <v>84</v>
      </c>
      <c r="H4207" s="18"/>
      <c r="I4207" s="18"/>
      <c r="J4207" s="18"/>
      <c r="K4207" s="18"/>
      <c r="L4207" s="18"/>
      <c r="M4207" s="18"/>
      <c r="N4207" s="18"/>
      <c r="O4207" s="18"/>
      <c r="P4207" s="18"/>
      <c r="Q4207" s="18"/>
      <c r="R4207" s="18"/>
      <c r="S4207" s="18"/>
      <c r="T4207" s="18"/>
      <c r="U4207" s="18"/>
      <c r="V4207" s="18"/>
      <c r="W4207" s="18"/>
      <c r="X4207" s="18"/>
      <c r="Y4207" s="18"/>
      <c r="Z4207" s="18"/>
    </row>
    <row r="4208">
      <c r="A4208" s="14" t="s">
        <v>11116</v>
      </c>
      <c r="B4208" s="15" t="s">
        <v>11117</v>
      </c>
      <c r="C4208" s="19" t="s">
        <v>11118</v>
      </c>
      <c r="D4208" s="19" t="s">
        <v>896</v>
      </c>
      <c r="E4208" s="19" t="s">
        <v>44</v>
      </c>
      <c r="F4208" s="19" t="s">
        <v>851</v>
      </c>
      <c r="G4208" s="16" t="s">
        <v>84</v>
      </c>
      <c r="H4208" s="18"/>
      <c r="I4208" s="18"/>
      <c r="J4208" s="18"/>
      <c r="K4208" s="18"/>
      <c r="L4208" s="18"/>
      <c r="M4208" s="18"/>
      <c r="N4208" s="18"/>
      <c r="O4208" s="18"/>
      <c r="P4208" s="18"/>
      <c r="Q4208" s="18"/>
      <c r="R4208" s="18"/>
      <c r="S4208" s="18"/>
      <c r="T4208" s="18"/>
      <c r="U4208" s="18"/>
      <c r="V4208" s="18"/>
      <c r="W4208" s="18"/>
      <c r="X4208" s="18"/>
      <c r="Y4208" s="18"/>
      <c r="Z4208" s="18"/>
    </row>
    <row r="4209">
      <c r="A4209" s="14" t="s">
        <v>11116</v>
      </c>
      <c r="B4209" s="15" t="s">
        <v>11119</v>
      </c>
      <c r="C4209" s="19" t="s">
        <v>11120</v>
      </c>
      <c r="D4209" s="19" t="s">
        <v>4184</v>
      </c>
      <c r="E4209" s="19" t="s">
        <v>47</v>
      </c>
      <c r="F4209" s="19" t="s">
        <v>171</v>
      </c>
      <c r="G4209" s="16" t="s">
        <v>12</v>
      </c>
      <c r="H4209" s="18"/>
      <c r="I4209" s="18"/>
      <c r="J4209" s="18"/>
      <c r="K4209" s="18"/>
      <c r="L4209" s="18"/>
      <c r="M4209" s="18"/>
      <c r="N4209" s="18"/>
      <c r="O4209" s="18"/>
      <c r="P4209" s="18"/>
      <c r="Q4209" s="18"/>
      <c r="R4209" s="18"/>
      <c r="S4209" s="18"/>
      <c r="T4209" s="18"/>
      <c r="U4209" s="18"/>
      <c r="V4209" s="18"/>
      <c r="W4209" s="18"/>
      <c r="X4209" s="18"/>
      <c r="Y4209" s="18"/>
      <c r="Z4209" s="18"/>
    </row>
    <row r="4210">
      <c r="A4210" s="14" t="s">
        <v>11116</v>
      </c>
      <c r="B4210" s="15" t="s">
        <v>11121</v>
      </c>
      <c r="C4210" s="19" t="s">
        <v>11122</v>
      </c>
      <c r="D4210" s="19" t="s">
        <v>4563</v>
      </c>
      <c r="E4210" s="19" t="s">
        <v>44</v>
      </c>
      <c r="F4210" s="19" t="s">
        <v>83</v>
      </c>
      <c r="G4210" s="16" t="s">
        <v>84</v>
      </c>
      <c r="H4210" s="18"/>
      <c r="I4210" s="18"/>
      <c r="J4210" s="18"/>
      <c r="K4210" s="18"/>
      <c r="L4210" s="18"/>
      <c r="M4210" s="18"/>
      <c r="N4210" s="18"/>
      <c r="O4210" s="18"/>
      <c r="P4210" s="18"/>
      <c r="Q4210" s="18"/>
      <c r="R4210" s="18"/>
      <c r="S4210" s="18"/>
      <c r="T4210" s="18"/>
      <c r="U4210" s="18"/>
      <c r="V4210" s="18"/>
      <c r="W4210" s="18"/>
      <c r="X4210" s="18"/>
      <c r="Y4210" s="18"/>
      <c r="Z4210" s="18"/>
    </row>
    <row r="4211">
      <c r="A4211" s="14" t="s">
        <v>11116</v>
      </c>
      <c r="B4211" s="15" t="s">
        <v>11121</v>
      </c>
      <c r="C4211" s="19" t="s">
        <v>11122</v>
      </c>
      <c r="D4211" s="19" t="s">
        <v>20</v>
      </c>
      <c r="E4211" s="19" t="s">
        <v>44</v>
      </c>
      <c r="F4211" s="19" t="s">
        <v>83</v>
      </c>
      <c r="G4211" s="16" t="s">
        <v>84</v>
      </c>
      <c r="H4211" s="18"/>
      <c r="I4211" s="18"/>
      <c r="J4211" s="18"/>
      <c r="K4211" s="18"/>
      <c r="L4211" s="18"/>
      <c r="M4211" s="18"/>
      <c r="N4211" s="18"/>
      <c r="O4211" s="18"/>
      <c r="P4211" s="18"/>
      <c r="Q4211" s="18"/>
      <c r="R4211" s="18"/>
      <c r="S4211" s="18"/>
      <c r="T4211" s="18"/>
      <c r="U4211" s="18"/>
      <c r="V4211" s="18"/>
      <c r="W4211" s="18"/>
      <c r="X4211" s="18"/>
      <c r="Y4211" s="18"/>
      <c r="Z4211" s="18"/>
    </row>
    <row r="4212">
      <c r="A4212" s="14" t="s">
        <v>11116</v>
      </c>
      <c r="B4212" s="15" t="s">
        <v>11123</v>
      </c>
      <c r="C4212" s="19" t="s">
        <v>11124</v>
      </c>
      <c r="D4212" s="19" t="s">
        <v>854</v>
      </c>
      <c r="E4212" s="19" t="s">
        <v>44</v>
      </c>
      <c r="F4212" s="19" t="s">
        <v>164</v>
      </c>
      <c r="G4212" s="16" t="s">
        <v>12</v>
      </c>
      <c r="H4212" s="18"/>
      <c r="I4212" s="18"/>
      <c r="J4212" s="18"/>
      <c r="K4212" s="18"/>
      <c r="L4212" s="18"/>
      <c r="M4212" s="18"/>
      <c r="N4212" s="18"/>
      <c r="O4212" s="18"/>
      <c r="P4212" s="18"/>
      <c r="Q4212" s="18"/>
      <c r="R4212" s="18"/>
      <c r="S4212" s="18"/>
      <c r="T4212" s="18"/>
      <c r="U4212" s="18"/>
      <c r="V4212" s="18"/>
      <c r="W4212" s="18"/>
      <c r="X4212" s="18"/>
      <c r="Y4212" s="18"/>
      <c r="Z4212" s="18"/>
    </row>
    <row r="4213">
      <c r="A4213" s="14" t="s">
        <v>11116</v>
      </c>
      <c r="B4213" s="15" t="s">
        <v>11123</v>
      </c>
      <c r="C4213" s="19" t="s">
        <v>11124</v>
      </c>
      <c r="D4213" s="19" t="s">
        <v>4479</v>
      </c>
      <c r="E4213" s="19" t="s">
        <v>44</v>
      </c>
      <c r="F4213" s="19" t="s">
        <v>164</v>
      </c>
      <c r="G4213" s="16" t="s">
        <v>12</v>
      </c>
      <c r="H4213" s="18"/>
      <c r="I4213" s="18"/>
      <c r="J4213" s="18"/>
      <c r="K4213" s="18"/>
      <c r="L4213" s="18"/>
      <c r="M4213" s="18"/>
      <c r="N4213" s="18"/>
      <c r="O4213" s="18"/>
      <c r="P4213" s="18"/>
      <c r="Q4213" s="18"/>
      <c r="R4213" s="18"/>
      <c r="S4213" s="18"/>
      <c r="T4213" s="18"/>
      <c r="U4213" s="18"/>
      <c r="V4213" s="18"/>
      <c r="W4213" s="18"/>
      <c r="X4213" s="18"/>
      <c r="Y4213" s="18"/>
      <c r="Z4213" s="18"/>
    </row>
    <row r="4214">
      <c r="A4214" s="14" t="s">
        <v>11116</v>
      </c>
      <c r="B4214" s="15" t="s">
        <v>11125</v>
      </c>
      <c r="C4214" s="19" t="s">
        <v>11126</v>
      </c>
      <c r="D4214" s="19" t="s">
        <v>3395</v>
      </c>
      <c r="E4214" s="19" t="s">
        <v>46</v>
      </c>
      <c r="F4214" s="19" t="s">
        <v>133</v>
      </c>
      <c r="G4214" s="16" t="s">
        <v>12</v>
      </c>
      <c r="H4214" s="18"/>
      <c r="I4214" s="18"/>
      <c r="J4214" s="18"/>
      <c r="K4214" s="18"/>
      <c r="L4214" s="18"/>
      <c r="M4214" s="18"/>
      <c r="N4214" s="18"/>
      <c r="O4214" s="18"/>
      <c r="P4214" s="18"/>
      <c r="Q4214" s="18"/>
      <c r="R4214" s="18"/>
      <c r="S4214" s="18"/>
      <c r="T4214" s="18"/>
      <c r="U4214" s="18"/>
      <c r="V4214" s="18"/>
      <c r="W4214" s="18"/>
      <c r="X4214" s="18"/>
      <c r="Y4214" s="18"/>
      <c r="Z4214" s="18"/>
    </row>
    <row r="4215">
      <c r="A4215" s="14" t="s">
        <v>11116</v>
      </c>
      <c r="B4215" s="15" t="s">
        <v>11127</v>
      </c>
      <c r="C4215" s="19" t="s">
        <v>11128</v>
      </c>
      <c r="D4215" s="19" t="s">
        <v>3277</v>
      </c>
      <c r="E4215" s="19" t="s">
        <v>135</v>
      </c>
      <c r="F4215" s="19" t="s">
        <v>530</v>
      </c>
      <c r="G4215" s="16" t="s">
        <v>12</v>
      </c>
      <c r="H4215" s="18"/>
      <c r="I4215" s="18"/>
      <c r="J4215" s="18"/>
      <c r="K4215" s="18"/>
      <c r="L4215" s="18"/>
      <c r="M4215" s="18"/>
      <c r="N4215" s="18"/>
      <c r="O4215" s="18"/>
      <c r="P4215" s="18"/>
      <c r="Q4215" s="18"/>
      <c r="R4215" s="18"/>
      <c r="S4215" s="18"/>
      <c r="T4215" s="18"/>
      <c r="U4215" s="18"/>
      <c r="V4215" s="18"/>
      <c r="W4215" s="18"/>
      <c r="X4215" s="18"/>
      <c r="Y4215" s="18"/>
      <c r="Z4215" s="18"/>
    </row>
    <row r="4216">
      <c r="A4216" s="14" t="s">
        <v>11116</v>
      </c>
      <c r="B4216" s="15" t="s">
        <v>11129</v>
      </c>
      <c r="C4216" s="19" t="s">
        <v>11130</v>
      </c>
      <c r="D4216" s="19" t="s">
        <v>11131</v>
      </c>
      <c r="E4216" s="19" t="s">
        <v>98</v>
      </c>
      <c r="F4216" s="19" t="s">
        <v>3982</v>
      </c>
      <c r="G4216" s="16" t="s">
        <v>12</v>
      </c>
      <c r="H4216" s="18"/>
      <c r="I4216" s="18"/>
      <c r="J4216" s="18"/>
      <c r="K4216" s="18"/>
      <c r="L4216" s="18"/>
      <c r="M4216" s="18"/>
      <c r="N4216" s="18"/>
      <c r="O4216" s="18"/>
      <c r="P4216" s="18"/>
      <c r="Q4216" s="18"/>
      <c r="R4216" s="18"/>
      <c r="S4216" s="18"/>
      <c r="T4216" s="18"/>
      <c r="U4216" s="18"/>
      <c r="V4216" s="18"/>
      <c r="W4216" s="18"/>
      <c r="X4216" s="18"/>
      <c r="Y4216" s="18"/>
      <c r="Z4216" s="18"/>
    </row>
    <row r="4217">
      <c r="A4217" s="14" t="s">
        <v>11116</v>
      </c>
      <c r="B4217" s="15" t="s">
        <v>11132</v>
      </c>
      <c r="C4217" s="19" t="s">
        <v>11133</v>
      </c>
      <c r="D4217" s="19" t="s">
        <v>6348</v>
      </c>
      <c r="E4217" s="19" t="s">
        <v>1889</v>
      </c>
      <c r="F4217" s="19" t="s">
        <v>4055</v>
      </c>
      <c r="G4217" s="16" t="s">
        <v>12</v>
      </c>
      <c r="H4217" s="18"/>
      <c r="I4217" s="18"/>
      <c r="J4217" s="18"/>
      <c r="K4217" s="18"/>
      <c r="L4217" s="18"/>
      <c r="M4217" s="18"/>
      <c r="N4217" s="18"/>
      <c r="O4217" s="18"/>
      <c r="P4217" s="18"/>
      <c r="Q4217" s="18"/>
      <c r="R4217" s="18"/>
      <c r="S4217" s="18"/>
      <c r="T4217" s="18"/>
      <c r="U4217" s="18"/>
      <c r="V4217" s="18"/>
      <c r="W4217" s="18"/>
      <c r="X4217" s="18"/>
      <c r="Y4217" s="18"/>
      <c r="Z4217" s="18"/>
    </row>
    <row r="4218">
      <c r="A4218" s="14" t="s">
        <v>11116</v>
      </c>
      <c r="B4218" s="15" t="s">
        <v>11132</v>
      </c>
      <c r="C4218" s="19" t="s">
        <v>11133</v>
      </c>
      <c r="D4218" s="19" t="s">
        <v>6348</v>
      </c>
      <c r="E4218" s="19" t="s">
        <v>1900</v>
      </c>
      <c r="F4218" s="19" t="s">
        <v>4126</v>
      </c>
      <c r="G4218" s="16" t="s">
        <v>12</v>
      </c>
      <c r="H4218" s="18"/>
      <c r="I4218" s="18"/>
      <c r="J4218" s="18"/>
      <c r="K4218" s="18"/>
      <c r="L4218" s="18"/>
      <c r="M4218" s="18"/>
      <c r="N4218" s="18"/>
      <c r="O4218" s="18"/>
      <c r="P4218" s="18"/>
      <c r="Q4218" s="18"/>
      <c r="R4218" s="18"/>
      <c r="S4218" s="18"/>
      <c r="T4218" s="18"/>
      <c r="U4218" s="18"/>
      <c r="V4218" s="18"/>
      <c r="W4218" s="18"/>
      <c r="X4218" s="18"/>
      <c r="Y4218" s="18"/>
      <c r="Z4218" s="18"/>
    </row>
    <row r="4219">
      <c r="A4219" s="14" t="s">
        <v>11116</v>
      </c>
      <c r="B4219" s="15" t="s">
        <v>11134</v>
      </c>
      <c r="C4219" s="19" t="s">
        <v>11135</v>
      </c>
      <c r="D4219" s="19" t="s">
        <v>4141</v>
      </c>
      <c r="E4219" s="18"/>
      <c r="F4219" s="19" t="s">
        <v>68</v>
      </c>
      <c r="G4219" s="16" t="s">
        <v>12</v>
      </c>
      <c r="H4219" s="16" t="s">
        <v>141</v>
      </c>
      <c r="I4219" s="18"/>
      <c r="J4219" s="18"/>
      <c r="K4219" s="18"/>
      <c r="L4219" s="18"/>
      <c r="M4219" s="18"/>
      <c r="N4219" s="18"/>
      <c r="O4219" s="18"/>
      <c r="P4219" s="18"/>
      <c r="Q4219" s="18"/>
      <c r="R4219" s="18"/>
      <c r="S4219" s="18"/>
      <c r="T4219" s="18"/>
      <c r="U4219" s="18"/>
      <c r="V4219" s="18"/>
      <c r="W4219" s="18"/>
      <c r="X4219" s="18"/>
      <c r="Y4219" s="18"/>
      <c r="Z4219" s="18"/>
    </row>
    <row r="4220">
      <c r="A4220" s="14" t="s">
        <v>11136</v>
      </c>
      <c r="B4220" s="15" t="s">
        <v>11137</v>
      </c>
      <c r="C4220" s="19" t="s">
        <v>11138</v>
      </c>
      <c r="D4220" s="19" t="s">
        <v>1478</v>
      </c>
      <c r="E4220" s="19" t="s">
        <v>338</v>
      </c>
      <c r="F4220" s="19" t="s">
        <v>11139</v>
      </c>
      <c r="G4220" s="16" t="s">
        <v>12</v>
      </c>
      <c r="H4220" s="18"/>
      <c r="I4220" s="18"/>
      <c r="J4220" s="18"/>
      <c r="K4220" s="18"/>
      <c r="L4220" s="18"/>
      <c r="M4220" s="18"/>
      <c r="N4220" s="18"/>
      <c r="O4220" s="18"/>
      <c r="P4220" s="18"/>
      <c r="Q4220" s="18"/>
      <c r="R4220" s="18"/>
      <c r="S4220" s="18"/>
      <c r="T4220" s="18"/>
      <c r="U4220" s="18"/>
      <c r="V4220" s="18"/>
      <c r="W4220" s="18"/>
      <c r="X4220" s="18"/>
      <c r="Y4220" s="18"/>
      <c r="Z4220" s="18"/>
    </row>
    <row r="4221">
      <c r="A4221" s="14" t="s">
        <v>11136</v>
      </c>
      <c r="B4221" s="15" t="s">
        <v>11140</v>
      </c>
      <c r="C4221" s="19" t="s">
        <v>11141</v>
      </c>
      <c r="D4221" s="19" t="s">
        <v>896</v>
      </c>
      <c r="E4221" s="19" t="s">
        <v>44</v>
      </c>
      <c r="F4221" s="19" t="s">
        <v>61</v>
      </c>
      <c r="G4221" s="16" t="s">
        <v>12</v>
      </c>
      <c r="H4221" s="18"/>
      <c r="I4221" s="18"/>
      <c r="J4221" s="18"/>
      <c r="K4221" s="18"/>
      <c r="L4221" s="18"/>
      <c r="M4221" s="18"/>
      <c r="N4221" s="18"/>
      <c r="O4221" s="18"/>
      <c r="P4221" s="18"/>
      <c r="Q4221" s="18"/>
      <c r="R4221" s="18"/>
      <c r="S4221" s="18"/>
      <c r="T4221" s="18"/>
      <c r="U4221" s="18"/>
      <c r="V4221" s="18"/>
      <c r="W4221" s="18"/>
      <c r="X4221" s="18"/>
      <c r="Y4221" s="18"/>
      <c r="Z4221" s="18"/>
    </row>
    <row r="4222">
      <c r="A4222" s="14" t="s">
        <v>11136</v>
      </c>
      <c r="B4222" s="15" t="s">
        <v>11140</v>
      </c>
      <c r="C4222" s="19" t="s">
        <v>11141</v>
      </c>
      <c r="D4222" s="19" t="b">
        <v>1</v>
      </c>
      <c r="E4222" s="19" t="s">
        <v>44</v>
      </c>
      <c r="F4222" s="19" t="s">
        <v>61</v>
      </c>
      <c r="G4222" s="16" t="s">
        <v>12</v>
      </c>
      <c r="H4222" s="18"/>
      <c r="I4222" s="18"/>
      <c r="J4222" s="18"/>
      <c r="K4222" s="18"/>
      <c r="L4222" s="18"/>
      <c r="M4222" s="18"/>
      <c r="N4222" s="18"/>
      <c r="O4222" s="18"/>
      <c r="P4222" s="18"/>
      <c r="Q4222" s="18"/>
      <c r="R4222" s="18"/>
      <c r="S4222" s="18"/>
      <c r="T4222" s="18"/>
      <c r="U4222" s="18"/>
      <c r="V4222" s="18"/>
      <c r="W4222" s="18"/>
      <c r="X4222" s="18"/>
      <c r="Y4222" s="18"/>
      <c r="Z4222" s="18"/>
    </row>
    <row r="4223">
      <c r="A4223" s="14" t="s">
        <v>11136</v>
      </c>
      <c r="B4223" s="15" t="s">
        <v>11140</v>
      </c>
      <c r="C4223" s="19" t="s">
        <v>11141</v>
      </c>
      <c r="D4223" s="19" t="s">
        <v>4095</v>
      </c>
      <c r="E4223" s="18"/>
      <c r="F4223" s="19" t="s">
        <v>34</v>
      </c>
      <c r="G4223" s="16" t="s">
        <v>84</v>
      </c>
      <c r="H4223" s="19" t="s">
        <v>44</v>
      </c>
      <c r="I4223" s="18"/>
      <c r="J4223" s="18"/>
      <c r="K4223" s="18"/>
      <c r="L4223" s="18"/>
      <c r="M4223" s="18"/>
      <c r="N4223" s="18"/>
      <c r="O4223" s="18"/>
      <c r="P4223" s="18"/>
      <c r="Q4223" s="18"/>
      <c r="R4223" s="18"/>
      <c r="S4223" s="18"/>
      <c r="T4223" s="18"/>
      <c r="U4223" s="18"/>
      <c r="V4223" s="18"/>
      <c r="W4223" s="18"/>
      <c r="X4223" s="18"/>
      <c r="Y4223" s="18"/>
      <c r="Z4223" s="18"/>
    </row>
    <row r="4224">
      <c r="A4224" s="14" t="s">
        <v>11136</v>
      </c>
      <c r="B4224" s="15" t="s">
        <v>11142</v>
      </c>
      <c r="C4224" s="19" t="s">
        <v>11143</v>
      </c>
      <c r="D4224" s="19" t="s">
        <v>2451</v>
      </c>
      <c r="E4224" s="19" t="s">
        <v>85</v>
      </c>
      <c r="F4224" s="19" t="s">
        <v>1922</v>
      </c>
      <c r="G4224" s="16" t="s">
        <v>12</v>
      </c>
      <c r="H4224" s="18"/>
      <c r="I4224" s="18"/>
      <c r="J4224" s="18"/>
      <c r="K4224" s="18"/>
      <c r="L4224" s="18"/>
      <c r="M4224" s="18"/>
      <c r="N4224" s="18"/>
      <c r="O4224" s="18"/>
      <c r="P4224" s="18"/>
      <c r="Q4224" s="18"/>
      <c r="R4224" s="18"/>
      <c r="S4224" s="18"/>
      <c r="T4224" s="18"/>
      <c r="U4224" s="18"/>
      <c r="V4224" s="18"/>
      <c r="W4224" s="18"/>
      <c r="X4224" s="18"/>
      <c r="Y4224" s="18"/>
      <c r="Z4224" s="18"/>
    </row>
    <row r="4225">
      <c r="A4225" s="14" t="s">
        <v>11136</v>
      </c>
      <c r="B4225" s="15" t="s">
        <v>11142</v>
      </c>
      <c r="C4225" s="19" t="s">
        <v>11143</v>
      </c>
      <c r="D4225" s="19" t="s">
        <v>2451</v>
      </c>
      <c r="E4225" s="19" t="s">
        <v>85</v>
      </c>
      <c r="F4225" s="19" t="s">
        <v>1726</v>
      </c>
      <c r="G4225" s="16" t="s">
        <v>12</v>
      </c>
      <c r="H4225" s="18"/>
      <c r="I4225" s="18"/>
      <c r="J4225" s="18"/>
      <c r="K4225" s="18"/>
      <c r="L4225" s="18"/>
      <c r="M4225" s="18"/>
      <c r="N4225" s="18"/>
      <c r="O4225" s="18"/>
      <c r="P4225" s="18"/>
      <c r="Q4225" s="18"/>
      <c r="R4225" s="18"/>
      <c r="S4225" s="18"/>
      <c r="T4225" s="18"/>
      <c r="U4225" s="18"/>
      <c r="V4225" s="18"/>
      <c r="W4225" s="18"/>
      <c r="X4225" s="18"/>
      <c r="Y4225" s="18"/>
      <c r="Z4225" s="18"/>
    </row>
    <row r="4226">
      <c r="A4226" s="14" t="s">
        <v>11136</v>
      </c>
      <c r="B4226" s="15" t="s">
        <v>11144</v>
      </c>
      <c r="C4226" s="19" t="s">
        <v>11145</v>
      </c>
      <c r="D4226" s="19" t="s">
        <v>896</v>
      </c>
      <c r="E4226" s="19" t="s">
        <v>44</v>
      </c>
      <c r="F4226" s="19" t="s">
        <v>61</v>
      </c>
      <c r="G4226" s="16" t="s">
        <v>12</v>
      </c>
      <c r="H4226" s="18"/>
      <c r="I4226" s="18"/>
      <c r="J4226" s="18"/>
      <c r="K4226" s="18"/>
      <c r="L4226" s="18"/>
      <c r="M4226" s="18"/>
      <c r="N4226" s="18"/>
      <c r="O4226" s="18"/>
      <c r="P4226" s="18"/>
      <c r="Q4226" s="18"/>
      <c r="R4226" s="18"/>
      <c r="S4226" s="18"/>
      <c r="T4226" s="18"/>
      <c r="U4226" s="18"/>
      <c r="V4226" s="18"/>
      <c r="W4226" s="18"/>
      <c r="X4226" s="18"/>
      <c r="Y4226" s="18"/>
      <c r="Z4226" s="18"/>
    </row>
    <row r="4227">
      <c r="A4227" s="14" t="s">
        <v>11136</v>
      </c>
      <c r="B4227" s="15" t="s">
        <v>11144</v>
      </c>
      <c r="C4227" s="19" t="s">
        <v>11145</v>
      </c>
      <c r="D4227" s="19" t="s">
        <v>4095</v>
      </c>
      <c r="E4227" s="18"/>
      <c r="F4227" s="19" t="s">
        <v>34</v>
      </c>
      <c r="G4227" s="16" t="s">
        <v>12</v>
      </c>
      <c r="H4227" s="19" t="s">
        <v>44</v>
      </c>
      <c r="I4227" s="18"/>
      <c r="J4227" s="18"/>
      <c r="K4227" s="18"/>
      <c r="L4227" s="18"/>
      <c r="M4227" s="18"/>
      <c r="N4227" s="18"/>
      <c r="O4227" s="18"/>
      <c r="P4227" s="18"/>
      <c r="Q4227" s="18"/>
      <c r="R4227" s="18"/>
      <c r="S4227" s="18"/>
      <c r="T4227" s="18"/>
      <c r="U4227" s="18"/>
      <c r="V4227" s="18"/>
      <c r="W4227" s="18"/>
      <c r="X4227" s="18"/>
      <c r="Y4227" s="18"/>
      <c r="Z4227" s="18"/>
    </row>
    <row r="4228">
      <c r="A4228" s="14" t="s">
        <v>11136</v>
      </c>
      <c r="B4228" s="15" t="s">
        <v>11146</v>
      </c>
      <c r="C4228" s="19" t="s">
        <v>11147</v>
      </c>
      <c r="D4228" s="19" t="s">
        <v>168</v>
      </c>
      <c r="E4228" s="19" t="s">
        <v>47</v>
      </c>
      <c r="F4228" s="19" t="s">
        <v>133</v>
      </c>
      <c r="G4228" s="16" t="s">
        <v>12</v>
      </c>
      <c r="H4228" s="18"/>
      <c r="I4228" s="18"/>
      <c r="J4228" s="18"/>
      <c r="K4228" s="18"/>
      <c r="L4228" s="18"/>
      <c r="M4228" s="18"/>
      <c r="N4228" s="18"/>
      <c r="O4228" s="18"/>
      <c r="P4228" s="18"/>
      <c r="Q4228" s="18"/>
      <c r="R4228" s="18"/>
      <c r="S4228" s="18"/>
      <c r="T4228" s="18"/>
      <c r="U4228" s="18"/>
      <c r="V4228" s="18"/>
      <c r="W4228" s="18"/>
      <c r="X4228" s="18"/>
      <c r="Y4228" s="18"/>
      <c r="Z4228" s="18"/>
    </row>
    <row r="4229">
      <c r="A4229" s="14" t="s">
        <v>11136</v>
      </c>
      <c r="B4229" s="15" t="s">
        <v>11148</v>
      </c>
      <c r="C4229" s="19" t="s">
        <v>11149</v>
      </c>
      <c r="D4229" s="19" t="s">
        <v>5477</v>
      </c>
      <c r="E4229" s="19" t="s">
        <v>1279</v>
      </c>
      <c r="F4229" s="19" t="s">
        <v>5466</v>
      </c>
      <c r="G4229" s="16" t="s">
        <v>12</v>
      </c>
      <c r="H4229" s="18"/>
      <c r="I4229" s="18"/>
      <c r="J4229" s="18"/>
      <c r="K4229" s="18"/>
      <c r="L4229" s="18"/>
      <c r="M4229" s="18"/>
      <c r="N4229" s="18"/>
      <c r="O4229" s="18"/>
      <c r="P4229" s="18"/>
      <c r="Q4229" s="18"/>
      <c r="R4229" s="18"/>
      <c r="S4229" s="18"/>
      <c r="T4229" s="18"/>
      <c r="U4229" s="18"/>
      <c r="V4229" s="18"/>
      <c r="W4229" s="18"/>
      <c r="X4229" s="18"/>
      <c r="Y4229" s="18"/>
      <c r="Z4229" s="18"/>
    </row>
    <row r="4230">
      <c r="A4230" s="14" t="s">
        <v>11150</v>
      </c>
      <c r="B4230" s="15" t="s">
        <v>11151</v>
      </c>
      <c r="C4230" s="19" t="s">
        <v>11152</v>
      </c>
      <c r="D4230" s="19" t="s">
        <v>168</v>
      </c>
      <c r="E4230" s="19" t="s">
        <v>44</v>
      </c>
      <c r="F4230" s="19" t="s">
        <v>61</v>
      </c>
      <c r="G4230" s="16" t="s">
        <v>12</v>
      </c>
      <c r="H4230" s="18"/>
      <c r="I4230" s="18"/>
      <c r="J4230" s="18"/>
      <c r="K4230" s="18"/>
      <c r="L4230" s="18"/>
      <c r="M4230" s="18"/>
      <c r="N4230" s="18"/>
      <c r="O4230" s="18"/>
      <c r="P4230" s="18"/>
      <c r="Q4230" s="18"/>
      <c r="R4230" s="18"/>
      <c r="S4230" s="18"/>
      <c r="T4230" s="18"/>
      <c r="U4230" s="18"/>
      <c r="V4230" s="18"/>
      <c r="W4230" s="18"/>
      <c r="X4230" s="18"/>
      <c r="Y4230" s="18"/>
      <c r="Z4230" s="18"/>
    </row>
    <row r="4231">
      <c r="A4231" s="14" t="s">
        <v>11150</v>
      </c>
      <c r="B4231" s="15" t="s">
        <v>11151</v>
      </c>
      <c r="C4231" s="19" t="s">
        <v>11152</v>
      </c>
      <c r="D4231" s="19" t="s">
        <v>1587</v>
      </c>
      <c r="E4231" s="19" t="s">
        <v>44</v>
      </c>
      <c r="F4231" s="19" t="s">
        <v>61</v>
      </c>
      <c r="G4231" s="16" t="s">
        <v>12</v>
      </c>
      <c r="H4231" s="18"/>
      <c r="I4231" s="18"/>
      <c r="J4231" s="18"/>
      <c r="K4231" s="18"/>
      <c r="L4231" s="18"/>
      <c r="M4231" s="18"/>
      <c r="N4231" s="18"/>
      <c r="O4231" s="18"/>
      <c r="P4231" s="18"/>
      <c r="Q4231" s="18"/>
      <c r="R4231" s="18"/>
      <c r="S4231" s="18"/>
      <c r="T4231" s="18"/>
      <c r="U4231" s="18"/>
      <c r="V4231" s="18"/>
      <c r="W4231" s="18"/>
      <c r="X4231" s="18"/>
      <c r="Y4231" s="18"/>
      <c r="Z4231" s="18"/>
    </row>
    <row r="4232">
      <c r="A4232" s="14" t="s">
        <v>11150</v>
      </c>
      <c r="B4232" s="15" t="s">
        <v>11151</v>
      </c>
      <c r="C4232" s="19" t="s">
        <v>11152</v>
      </c>
      <c r="D4232" s="19" t="s">
        <v>1535</v>
      </c>
      <c r="E4232" s="18"/>
      <c r="F4232" s="19" t="s">
        <v>34</v>
      </c>
      <c r="G4232" s="16" t="s">
        <v>84</v>
      </c>
      <c r="H4232" s="19" t="s">
        <v>44</v>
      </c>
      <c r="I4232" s="18"/>
      <c r="J4232" s="18"/>
      <c r="K4232" s="18"/>
      <c r="L4232" s="18"/>
      <c r="M4232" s="18"/>
      <c r="N4232" s="18"/>
      <c r="O4232" s="18"/>
      <c r="P4232" s="18"/>
      <c r="Q4232" s="18"/>
      <c r="R4232" s="18"/>
      <c r="S4232" s="18"/>
      <c r="T4232" s="18"/>
      <c r="U4232" s="18"/>
      <c r="V4232" s="18"/>
      <c r="W4232" s="18"/>
      <c r="X4232" s="18"/>
      <c r="Y4232" s="18"/>
      <c r="Z4232" s="18"/>
    </row>
    <row r="4233">
      <c r="A4233" s="14" t="s">
        <v>11150</v>
      </c>
      <c r="B4233" s="15" t="s">
        <v>11153</v>
      </c>
      <c r="C4233" s="19" t="s">
        <v>11154</v>
      </c>
      <c r="D4233" s="19" t="s">
        <v>165</v>
      </c>
      <c r="E4233" s="19" t="s">
        <v>11155</v>
      </c>
      <c r="F4233" s="19" t="s">
        <v>164</v>
      </c>
      <c r="G4233" s="16" t="s">
        <v>12</v>
      </c>
      <c r="H4233" s="18"/>
      <c r="I4233" s="18"/>
      <c r="J4233" s="18"/>
      <c r="K4233" s="18"/>
      <c r="L4233" s="18"/>
      <c r="M4233" s="18"/>
      <c r="N4233" s="18"/>
      <c r="O4233" s="18"/>
      <c r="P4233" s="18"/>
      <c r="Q4233" s="18"/>
      <c r="R4233" s="18"/>
      <c r="S4233" s="18"/>
      <c r="T4233" s="18"/>
      <c r="U4233" s="18"/>
      <c r="V4233" s="18"/>
      <c r="W4233" s="18"/>
      <c r="X4233" s="18"/>
      <c r="Y4233" s="18"/>
      <c r="Z4233" s="18"/>
    </row>
    <row r="4234">
      <c r="A4234" s="14" t="s">
        <v>11150</v>
      </c>
      <c r="B4234" s="15" t="s">
        <v>11153</v>
      </c>
      <c r="C4234" s="19" t="s">
        <v>11154</v>
      </c>
      <c r="D4234" s="19" t="s">
        <v>165</v>
      </c>
      <c r="E4234" s="18"/>
      <c r="F4234" s="19" t="s">
        <v>11156</v>
      </c>
      <c r="G4234" s="16" t="s">
        <v>12</v>
      </c>
      <c r="H4234" s="16" t="s">
        <v>141</v>
      </c>
      <c r="I4234" s="18"/>
      <c r="J4234" s="18"/>
      <c r="K4234" s="18"/>
      <c r="L4234" s="18"/>
      <c r="M4234" s="18"/>
      <c r="N4234" s="18"/>
      <c r="O4234" s="18"/>
      <c r="P4234" s="18"/>
      <c r="Q4234" s="18"/>
      <c r="R4234" s="18"/>
      <c r="S4234" s="18"/>
      <c r="T4234" s="18"/>
      <c r="U4234" s="18"/>
      <c r="V4234" s="18"/>
      <c r="W4234" s="18"/>
      <c r="X4234" s="18"/>
      <c r="Y4234" s="18"/>
      <c r="Z4234" s="18"/>
    </row>
    <row r="4235">
      <c r="A4235" s="14" t="s">
        <v>11150</v>
      </c>
      <c r="B4235" s="15" t="s">
        <v>11157</v>
      </c>
      <c r="C4235" s="19" t="s">
        <v>11158</v>
      </c>
      <c r="D4235" s="19" t="s">
        <v>1478</v>
      </c>
      <c r="E4235" s="19" t="s">
        <v>46</v>
      </c>
      <c r="F4235" s="19" t="s">
        <v>133</v>
      </c>
      <c r="G4235" s="16" t="s">
        <v>12</v>
      </c>
      <c r="H4235" s="18"/>
      <c r="I4235" s="18"/>
      <c r="J4235" s="18"/>
      <c r="K4235" s="18"/>
      <c r="L4235" s="18"/>
      <c r="M4235" s="18"/>
      <c r="N4235" s="18"/>
      <c r="O4235" s="18"/>
      <c r="P4235" s="18"/>
      <c r="Q4235" s="18"/>
      <c r="R4235" s="18"/>
      <c r="S4235" s="18"/>
      <c r="T4235" s="18"/>
      <c r="U4235" s="18"/>
      <c r="V4235" s="18"/>
      <c r="W4235" s="18"/>
      <c r="X4235" s="18"/>
      <c r="Y4235" s="18"/>
      <c r="Z4235" s="18"/>
    </row>
    <row r="4236">
      <c r="A4236" s="14" t="s">
        <v>11150</v>
      </c>
      <c r="B4236" s="15" t="s">
        <v>11159</v>
      </c>
      <c r="C4236" s="19" t="s">
        <v>11160</v>
      </c>
      <c r="D4236" s="19" t="s">
        <v>168</v>
      </c>
      <c r="E4236" s="19" t="s">
        <v>44</v>
      </c>
      <c r="F4236" s="19" t="s">
        <v>61</v>
      </c>
      <c r="G4236" s="16" t="s">
        <v>12</v>
      </c>
      <c r="H4236" s="18"/>
      <c r="I4236" s="18"/>
      <c r="J4236" s="18"/>
      <c r="K4236" s="18"/>
      <c r="L4236" s="18"/>
      <c r="M4236" s="18"/>
      <c r="N4236" s="18"/>
      <c r="O4236" s="18"/>
      <c r="P4236" s="18"/>
      <c r="Q4236" s="18"/>
      <c r="R4236" s="18"/>
      <c r="S4236" s="18"/>
      <c r="T4236" s="18"/>
      <c r="U4236" s="18"/>
      <c r="V4236" s="18"/>
      <c r="W4236" s="18"/>
      <c r="X4236" s="18"/>
      <c r="Y4236" s="18"/>
      <c r="Z4236" s="18"/>
    </row>
    <row r="4237">
      <c r="A4237" s="14" t="s">
        <v>11150</v>
      </c>
      <c r="B4237" s="15" t="s">
        <v>11159</v>
      </c>
      <c r="C4237" s="19" t="s">
        <v>11160</v>
      </c>
      <c r="D4237" s="19" t="s">
        <v>4563</v>
      </c>
      <c r="E4237" s="19" t="s">
        <v>44</v>
      </c>
      <c r="F4237" s="19" t="s">
        <v>61</v>
      </c>
      <c r="G4237" s="16" t="s">
        <v>12</v>
      </c>
      <c r="H4237" s="18"/>
      <c r="I4237" s="18"/>
      <c r="J4237" s="18"/>
      <c r="K4237" s="18"/>
      <c r="L4237" s="18"/>
      <c r="M4237" s="18"/>
      <c r="N4237" s="18"/>
      <c r="O4237" s="18"/>
      <c r="P4237" s="18"/>
      <c r="Q4237" s="18"/>
      <c r="R4237" s="18"/>
      <c r="S4237" s="18"/>
      <c r="T4237" s="18"/>
      <c r="U4237" s="18"/>
      <c r="V4237" s="18"/>
      <c r="W4237" s="18"/>
      <c r="X4237" s="18"/>
      <c r="Y4237" s="18"/>
      <c r="Z4237" s="18"/>
    </row>
    <row r="4238">
      <c r="A4238" s="14" t="s">
        <v>11150</v>
      </c>
      <c r="B4238" s="15" t="s">
        <v>11159</v>
      </c>
      <c r="C4238" s="19" t="s">
        <v>11160</v>
      </c>
      <c r="D4238" s="19" t="s">
        <v>1535</v>
      </c>
      <c r="E4238" s="18"/>
      <c r="F4238" s="19" t="s">
        <v>11161</v>
      </c>
      <c r="G4238" s="16" t="s">
        <v>84</v>
      </c>
      <c r="H4238" s="19" t="s">
        <v>44</v>
      </c>
      <c r="I4238" s="18"/>
      <c r="J4238" s="18"/>
      <c r="K4238" s="18"/>
      <c r="L4238" s="18"/>
      <c r="M4238" s="18"/>
      <c r="N4238" s="18"/>
      <c r="O4238" s="18"/>
      <c r="P4238" s="18"/>
      <c r="Q4238" s="18"/>
      <c r="R4238" s="18"/>
      <c r="S4238" s="18"/>
      <c r="T4238" s="18"/>
      <c r="U4238" s="18"/>
      <c r="V4238" s="18"/>
      <c r="W4238" s="18"/>
      <c r="X4238" s="18"/>
      <c r="Y4238" s="18"/>
      <c r="Z4238" s="18"/>
    </row>
    <row r="4239">
      <c r="A4239" s="14" t="s">
        <v>11150</v>
      </c>
      <c r="B4239" s="15" t="s">
        <v>11162</v>
      </c>
      <c r="C4239" s="19" t="s">
        <v>11163</v>
      </c>
      <c r="D4239" s="19" t="s">
        <v>1535</v>
      </c>
      <c r="E4239" s="19" t="s">
        <v>1766</v>
      </c>
      <c r="F4239" s="19" t="s">
        <v>83</v>
      </c>
      <c r="G4239" s="16" t="s">
        <v>84</v>
      </c>
      <c r="H4239" s="18"/>
      <c r="I4239" s="18"/>
      <c r="J4239" s="18"/>
      <c r="K4239" s="18"/>
      <c r="L4239" s="18"/>
      <c r="M4239" s="18"/>
      <c r="N4239" s="18"/>
      <c r="O4239" s="18"/>
      <c r="P4239" s="18"/>
      <c r="Q4239" s="18"/>
      <c r="R4239" s="18"/>
      <c r="S4239" s="18"/>
      <c r="T4239" s="18"/>
      <c r="U4239" s="18"/>
      <c r="V4239" s="18"/>
      <c r="W4239" s="18"/>
      <c r="X4239" s="18"/>
      <c r="Y4239" s="18"/>
      <c r="Z4239" s="18"/>
    </row>
    <row r="4240">
      <c r="A4240" s="14" t="s">
        <v>11150</v>
      </c>
      <c r="B4240" s="15" t="s">
        <v>11164</v>
      </c>
      <c r="C4240" s="19" t="s">
        <v>11165</v>
      </c>
      <c r="D4240" s="19" t="s">
        <v>10112</v>
      </c>
      <c r="E4240" s="19" t="s">
        <v>217</v>
      </c>
      <c r="F4240" s="19" t="s">
        <v>524</v>
      </c>
      <c r="G4240" s="16" t="s">
        <v>12</v>
      </c>
      <c r="H4240" s="18"/>
      <c r="I4240" s="18"/>
      <c r="J4240" s="18"/>
      <c r="K4240" s="18"/>
      <c r="L4240" s="18"/>
      <c r="M4240" s="18"/>
      <c r="N4240" s="18"/>
      <c r="O4240" s="18"/>
      <c r="P4240" s="18"/>
      <c r="Q4240" s="18"/>
      <c r="R4240" s="18"/>
      <c r="S4240" s="18"/>
      <c r="T4240" s="18"/>
      <c r="U4240" s="18"/>
      <c r="V4240" s="18"/>
      <c r="W4240" s="18"/>
      <c r="X4240" s="18"/>
      <c r="Y4240" s="18"/>
      <c r="Z4240" s="18"/>
    </row>
    <row r="4241">
      <c r="A4241" s="14" t="s">
        <v>11150</v>
      </c>
      <c r="B4241" s="15" t="s">
        <v>11166</v>
      </c>
      <c r="C4241" s="19" t="s">
        <v>11167</v>
      </c>
      <c r="D4241" s="19" t="s">
        <v>1478</v>
      </c>
      <c r="E4241" s="19" t="s">
        <v>338</v>
      </c>
      <c r="F4241" s="19" t="s">
        <v>4198</v>
      </c>
      <c r="G4241" s="16" t="s">
        <v>12</v>
      </c>
      <c r="H4241" s="18"/>
      <c r="I4241" s="18"/>
      <c r="J4241" s="18"/>
      <c r="K4241" s="18"/>
      <c r="L4241" s="18"/>
      <c r="M4241" s="18"/>
      <c r="N4241" s="18"/>
      <c r="O4241" s="18"/>
      <c r="P4241" s="18"/>
      <c r="Q4241" s="18"/>
      <c r="R4241" s="18"/>
      <c r="S4241" s="18"/>
      <c r="T4241" s="18"/>
      <c r="U4241" s="18"/>
      <c r="V4241" s="18"/>
      <c r="W4241" s="18"/>
      <c r="X4241" s="18"/>
      <c r="Y4241" s="18"/>
      <c r="Z4241" s="18"/>
    </row>
    <row r="4242">
      <c r="A4242" s="14" t="s">
        <v>11150</v>
      </c>
      <c r="B4242" s="15" t="s">
        <v>11168</v>
      </c>
      <c r="C4242" s="19" t="s">
        <v>11169</v>
      </c>
      <c r="D4242" s="19" t="s">
        <v>1535</v>
      </c>
      <c r="E4242" s="19" t="s">
        <v>98</v>
      </c>
      <c r="F4242" s="19" t="s">
        <v>4837</v>
      </c>
      <c r="G4242" s="16" t="s">
        <v>84</v>
      </c>
      <c r="H4242" s="18"/>
      <c r="I4242" s="18"/>
      <c r="J4242" s="18"/>
      <c r="K4242" s="18"/>
      <c r="L4242" s="18"/>
      <c r="M4242" s="18"/>
      <c r="N4242" s="18"/>
      <c r="O4242" s="18"/>
      <c r="P4242" s="18"/>
      <c r="Q4242" s="18"/>
      <c r="R4242" s="18"/>
      <c r="S4242" s="18"/>
      <c r="T4242" s="18"/>
      <c r="U4242" s="18"/>
      <c r="V4242" s="18"/>
      <c r="W4242" s="18"/>
      <c r="X4242" s="18"/>
      <c r="Y4242" s="18"/>
      <c r="Z4242" s="18"/>
    </row>
    <row r="4243">
      <c r="A4243" s="14" t="s">
        <v>11150</v>
      </c>
      <c r="B4243" s="15" t="s">
        <v>11170</v>
      </c>
      <c r="C4243" s="19" t="s">
        <v>11171</v>
      </c>
      <c r="D4243" s="17" t="s">
        <v>5805</v>
      </c>
      <c r="E4243" s="19" t="s">
        <v>10952</v>
      </c>
      <c r="F4243" s="19" t="s">
        <v>134</v>
      </c>
      <c r="G4243" s="16" t="s">
        <v>12</v>
      </c>
      <c r="H4243" s="18"/>
      <c r="I4243" s="18"/>
      <c r="J4243" s="18"/>
      <c r="K4243" s="18"/>
      <c r="L4243" s="18"/>
      <c r="M4243" s="18"/>
      <c r="N4243" s="18"/>
      <c r="O4243" s="18"/>
      <c r="P4243" s="18"/>
      <c r="Q4243" s="18"/>
      <c r="R4243" s="18"/>
      <c r="S4243" s="18"/>
      <c r="T4243" s="18"/>
      <c r="U4243" s="18"/>
      <c r="V4243" s="18"/>
      <c r="W4243" s="18"/>
      <c r="X4243" s="18"/>
      <c r="Y4243" s="18"/>
      <c r="Z4243" s="18"/>
    </row>
    <row r="4244">
      <c r="A4244" s="14" t="s">
        <v>11150</v>
      </c>
      <c r="B4244" s="15" t="s">
        <v>11172</v>
      </c>
      <c r="C4244" s="19" t="s">
        <v>11173</v>
      </c>
      <c r="D4244" s="19" t="s">
        <v>6671</v>
      </c>
      <c r="E4244" s="19" t="s">
        <v>141</v>
      </c>
      <c r="F4244" s="19" t="s">
        <v>11174</v>
      </c>
      <c r="G4244" s="16" t="s">
        <v>12</v>
      </c>
      <c r="H4244" s="18"/>
      <c r="I4244" s="18"/>
      <c r="J4244" s="18"/>
      <c r="K4244" s="18"/>
      <c r="L4244" s="18"/>
      <c r="M4244" s="18"/>
      <c r="N4244" s="18"/>
      <c r="O4244" s="18"/>
      <c r="P4244" s="18"/>
      <c r="Q4244" s="18"/>
      <c r="R4244" s="18"/>
      <c r="S4244" s="18"/>
      <c r="T4244" s="18"/>
      <c r="U4244" s="18"/>
      <c r="V4244" s="18"/>
      <c r="W4244" s="18"/>
      <c r="X4244" s="18"/>
      <c r="Y4244" s="18"/>
      <c r="Z4244" s="18"/>
    </row>
    <row r="4245">
      <c r="A4245" s="14" t="s">
        <v>11150</v>
      </c>
      <c r="B4245" s="15" t="s">
        <v>11175</v>
      </c>
      <c r="C4245" s="19" t="s">
        <v>11176</v>
      </c>
      <c r="D4245" s="19" t="s">
        <v>2451</v>
      </c>
      <c r="E4245" s="19" t="s">
        <v>85</v>
      </c>
      <c r="F4245" s="19" t="s">
        <v>4112</v>
      </c>
      <c r="G4245" s="16" t="s">
        <v>12</v>
      </c>
      <c r="H4245" s="18"/>
      <c r="I4245" s="18"/>
      <c r="J4245" s="18"/>
      <c r="K4245" s="18"/>
      <c r="L4245" s="18"/>
      <c r="M4245" s="18"/>
      <c r="N4245" s="18"/>
      <c r="O4245" s="18"/>
      <c r="P4245" s="18"/>
      <c r="Q4245" s="18"/>
      <c r="R4245" s="18"/>
      <c r="S4245" s="18"/>
      <c r="T4245" s="18"/>
      <c r="U4245" s="18"/>
      <c r="V4245" s="18"/>
      <c r="W4245" s="18"/>
      <c r="X4245" s="18"/>
      <c r="Y4245" s="18"/>
      <c r="Z4245" s="18"/>
    </row>
    <row r="4246">
      <c r="A4246" s="14" t="s">
        <v>11177</v>
      </c>
      <c r="B4246" s="15" t="s">
        <v>11178</v>
      </c>
      <c r="C4246" s="19" t="s">
        <v>11179</v>
      </c>
      <c r="D4246" s="19" t="s">
        <v>3276</v>
      </c>
      <c r="E4246" s="19" t="s">
        <v>47</v>
      </c>
      <c r="F4246" s="19" t="s">
        <v>524</v>
      </c>
      <c r="G4246" s="16" t="s">
        <v>12</v>
      </c>
      <c r="H4246" s="18"/>
      <c r="I4246" s="18"/>
      <c r="J4246" s="18"/>
      <c r="K4246" s="18"/>
      <c r="L4246" s="18"/>
      <c r="M4246" s="18"/>
      <c r="N4246" s="18"/>
      <c r="O4246" s="18"/>
      <c r="P4246" s="18"/>
      <c r="Q4246" s="18"/>
      <c r="R4246" s="18"/>
      <c r="S4246" s="18"/>
      <c r="T4246" s="18"/>
      <c r="U4246" s="18"/>
      <c r="V4246" s="18"/>
      <c r="W4246" s="18"/>
      <c r="X4246" s="18"/>
      <c r="Y4246" s="18"/>
      <c r="Z4246" s="18"/>
    </row>
    <row r="4247">
      <c r="A4247" s="14" t="s">
        <v>11180</v>
      </c>
      <c r="B4247" s="15" t="s">
        <v>11181</v>
      </c>
      <c r="C4247" s="19" t="s">
        <v>11182</v>
      </c>
      <c r="D4247" s="19" t="s">
        <v>7427</v>
      </c>
      <c r="E4247" s="19" t="s">
        <v>47</v>
      </c>
      <c r="F4247" s="19" t="s">
        <v>11183</v>
      </c>
      <c r="G4247" s="16" t="s">
        <v>84</v>
      </c>
      <c r="H4247" s="18"/>
      <c r="I4247" s="18"/>
      <c r="J4247" s="18"/>
      <c r="K4247" s="18"/>
      <c r="L4247" s="18"/>
      <c r="M4247" s="18"/>
      <c r="N4247" s="18"/>
      <c r="O4247" s="18"/>
      <c r="P4247" s="18"/>
      <c r="Q4247" s="18"/>
      <c r="R4247" s="18"/>
      <c r="S4247" s="18"/>
      <c r="T4247" s="18"/>
      <c r="U4247" s="18"/>
      <c r="V4247" s="18"/>
      <c r="W4247" s="18"/>
      <c r="X4247" s="18"/>
      <c r="Y4247" s="18"/>
      <c r="Z4247" s="18"/>
    </row>
    <row r="4248">
      <c r="A4248" s="14" t="s">
        <v>11184</v>
      </c>
      <c r="B4248" s="15" t="s">
        <v>11185</v>
      </c>
      <c r="C4248" s="19" t="s">
        <v>11186</v>
      </c>
      <c r="D4248" s="19" t="s">
        <v>257</v>
      </c>
      <c r="E4248" s="19" t="s">
        <v>44</v>
      </c>
      <c r="F4248" s="19" t="s">
        <v>851</v>
      </c>
      <c r="G4248" s="16" t="s">
        <v>84</v>
      </c>
      <c r="H4248" s="18"/>
      <c r="I4248" s="18"/>
      <c r="J4248" s="18"/>
      <c r="K4248" s="18"/>
      <c r="L4248" s="18"/>
      <c r="M4248" s="18"/>
      <c r="N4248" s="18"/>
      <c r="O4248" s="18"/>
      <c r="P4248" s="18"/>
      <c r="Q4248" s="18"/>
      <c r="R4248" s="18"/>
      <c r="S4248" s="18"/>
      <c r="T4248" s="18"/>
      <c r="U4248" s="18"/>
      <c r="V4248" s="18"/>
      <c r="W4248" s="18"/>
      <c r="X4248" s="18"/>
      <c r="Y4248" s="18"/>
      <c r="Z4248" s="18"/>
    </row>
    <row r="4249">
      <c r="A4249" s="14" t="s">
        <v>11184</v>
      </c>
      <c r="B4249" s="15" t="s">
        <v>11185</v>
      </c>
      <c r="C4249" s="19" t="s">
        <v>11186</v>
      </c>
      <c r="D4249" s="19" t="s">
        <v>854</v>
      </c>
      <c r="E4249" s="19" t="s">
        <v>44</v>
      </c>
      <c r="F4249" s="19" t="s">
        <v>851</v>
      </c>
      <c r="G4249" s="16" t="s">
        <v>84</v>
      </c>
      <c r="H4249" s="18"/>
      <c r="I4249" s="18"/>
      <c r="J4249" s="18"/>
      <c r="K4249" s="18"/>
      <c r="L4249" s="18"/>
      <c r="M4249" s="18"/>
      <c r="N4249" s="18"/>
      <c r="O4249" s="18"/>
      <c r="P4249" s="18"/>
      <c r="Q4249" s="18"/>
      <c r="R4249" s="18"/>
      <c r="S4249" s="18"/>
      <c r="T4249" s="18"/>
      <c r="U4249" s="18"/>
      <c r="V4249" s="18"/>
      <c r="W4249" s="18"/>
      <c r="X4249" s="18"/>
      <c r="Y4249" s="18"/>
      <c r="Z4249" s="18"/>
    </row>
    <row r="4250">
      <c r="A4250" s="14" t="s">
        <v>11184</v>
      </c>
      <c r="B4250" s="15" t="s">
        <v>11185</v>
      </c>
      <c r="C4250" s="19" t="s">
        <v>11186</v>
      </c>
      <c r="D4250" s="19" t="s">
        <v>770</v>
      </c>
      <c r="E4250" s="19" t="s">
        <v>44</v>
      </c>
      <c r="F4250" s="19" t="s">
        <v>851</v>
      </c>
      <c r="G4250" s="16" t="s">
        <v>84</v>
      </c>
      <c r="H4250" s="18"/>
      <c r="I4250" s="18"/>
      <c r="J4250" s="18"/>
      <c r="K4250" s="18"/>
      <c r="L4250" s="18"/>
      <c r="M4250" s="18"/>
      <c r="N4250" s="18"/>
      <c r="O4250" s="18"/>
      <c r="P4250" s="18"/>
      <c r="Q4250" s="18"/>
      <c r="R4250" s="18"/>
      <c r="S4250" s="18"/>
      <c r="T4250" s="18"/>
      <c r="U4250" s="18"/>
      <c r="V4250" s="18"/>
      <c r="W4250" s="18"/>
      <c r="X4250" s="18"/>
      <c r="Y4250" s="18"/>
      <c r="Z4250" s="18"/>
    </row>
    <row r="4251">
      <c r="A4251" s="14" t="s">
        <v>11184</v>
      </c>
      <c r="B4251" s="15" t="s">
        <v>11187</v>
      </c>
      <c r="C4251" s="19" t="s">
        <v>11188</v>
      </c>
      <c r="D4251" s="19" t="s">
        <v>5312</v>
      </c>
      <c r="E4251" s="19" t="s">
        <v>85</v>
      </c>
      <c r="F4251" s="19" t="s">
        <v>1296</v>
      </c>
      <c r="G4251" s="16" t="s">
        <v>12</v>
      </c>
      <c r="H4251" s="18"/>
      <c r="I4251" s="18"/>
      <c r="J4251" s="18"/>
      <c r="K4251" s="18"/>
      <c r="L4251" s="18"/>
      <c r="M4251" s="18"/>
      <c r="N4251" s="18"/>
      <c r="O4251" s="18"/>
      <c r="P4251" s="18"/>
      <c r="Q4251" s="18"/>
      <c r="R4251" s="18"/>
      <c r="S4251" s="18"/>
      <c r="T4251" s="18"/>
      <c r="U4251" s="18"/>
      <c r="V4251" s="18"/>
      <c r="W4251" s="18"/>
      <c r="X4251" s="18"/>
      <c r="Y4251" s="18"/>
      <c r="Z4251" s="18"/>
    </row>
    <row r="4252">
      <c r="A4252" s="14" t="s">
        <v>11184</v>
      </c>
      <c r="B4252" s="15" t="s">
        <v>11189</v>
      </c>
      <c r="C4252" s="19" t="s">
        <v>11190</v>
      </c>
      <c r="D4252" s="19" t="s">
        <v>4046</v>
      </c>
      <c r="E4252" s="19" t="s">
        <v>335</v>
      </c>
      <c r="F4252" s="19" t="s">
        <v>11191</v>
      </c>
      <c r="G4252" s="16" t="s">
        <v>12</v>
      </c>
      <c r="H4252" s="18"/>
      <c r="I4252" s="18"/>
      <c r="J4252" s="18"/>
      <c r="K4252" s="18"/>
      <c r="L4252" s="18"/>
      <c r="M4252" s="18"/>
      <c r="N4252" s="18"/>
      <c r="O4252" s="18"/>
      <c r="P4252" s="18"/>
      <c r="Q4252" s="18"/>
      <c r="R4252" s="18"/>
      <c r="S4252" s="18"/>
      <c r="T4252" s="18"/>
      <c r="U4252" s="18"/>
      <c r="V4252" s="18"/>
      <c r="W4252" s="18"/>
      <c r="X4252" s="18"/>
      <c r="Y4252" s="18"/>
      <c r="Z4252" s="18"/>
    </row>
    <row r="4253">
      <c r="A4253" s="14" t="s">
        <v>11184</v>
      </c>
      <c r="B4253" s="15" t="s">
        <v>11192</v>
      </c>
      <c r="C4253" s="19" t="s">
        <v>11193</v>
      </c>
      <c r="D4253" s="19" t="s">
        <v>4352</v>
      </c>
      <c r="E4253" s="19" t="s">
        <v>4032</v>
      </c>
      <c r="F4253" s="19" t="s">
        <v>164</v>
      </c>
      <c r="G4253" s="16" t="s">
        <v>12</v>
      </c>
      <c r="H4253" s="18"/>
      <c r="I4253" s="18"/>
      <c r="J4253" s="18"/>
      <c r="K4253" s="18"/>
      <c r="L4253" s="18"/>
      <c r="M4253" s="18"/>
      <c r="N4253" s="18"/>
      <c r="O4253" s="18"/>
      <c r="P4253" s="18"/>
      <c r="Q4253" s="18"/>
      <c r="R4253" s="18"/>
      <c r="S4253" s="18"/>
      <c r="T4253" s="18"/>
      <c r="U4253" s="18"/>
      <c r="V4253" s="18"/>
      <c r="W4253" s="18"/>
      <c r="X4253" s="18"/>
      <c r="Y4253" s="18"/>
      <c r="Z4253" s="18"/>
    </row>
    <row r="4254">
      <c r="A4254" s="14" t="s">
        <v>11184</v>
      </c>
      <c r="B4254" s="15" t="s">
        <v>11194</v>
      </c>
      <c r="C4254" s="19" t="s">
        <v>11195</v>
      </c>
      <c r="D4254" s="19" t="s">
        <v>5477</v>
      </c>
      <c r="E4254" s="19" t="s">
        <v>217</v>
      </c>
      <c r="F4254" s="19" t="s">
        <v>1420</v>
      </c>
      <c r="G4254" s="16" t="s">
        <v>12</v>
      </c>
      <c r="H4254" s="18"/>
      <c r="I4254" s="18"/>
      <c r="J4254" s="18"/>
      <c r="K4254" s="18"/>
      <c r="L4254" s="18"/>
      <c r="M4254" s="18"/>
      <c r="N4254" s="18"/>
      <c r="O4254" s="18"/>
      <c r="P4254" s="18"/>
      <c r="Q4254" s="18"/>
      <c r="R4254" s="18"/>
      <c r="S4254" s="18"/>
      <c r="T4254" s="18"/>
      <c r="U4254" s="18"/>
      <c r="V4254" s="18"/>
      <c r="W4254" s="18"/>
      <c r="X4254" s="18"/>
      <c r="Y4254" s="18"/>
      <c r="Z4254" s="18"/>
    </row>
    <row r="4255">
      <c r="A4255" s="14" t="s">
        <v>11184</v>
      </c>
      <c r="B4255" s="15" t="s">
        <v>11196</v>
      </c>
      <c r="C4255" s="19" t="s">
        <v>11197</v>
      </c>
      <c r="D4255" s="19" t="s">
        <v>4184</v>
      </c>
      <c r="E4255" s="19" t="s">
        <v>4051</v>
      </c>
      <c r="F4255" s="19" t="s">
        <v>11198</v>
      </c>
      <c r="G4255" s="16" t="s">
        <v>12</v>
      </c>
      <c r="H4255" s="18"/>
      <c r="I4255" s="18"/>
      <c r="J4255" s="18"/>
      <c r="K4255" s="18"/>
      <c r="L4255" s="18"/>
      <c r="M4255" s="18"/>
      <c r="N4255" s="18"/>
      <c r="O4255" s="18"/>
      <c r="P4255" s="18"/>
      <c r="Q4255" s="18"/>
      <c r="R4255" s="18"/>
      <c r="S4255" s="18"/>
      <c r="T4255" s="18"/>
      <c r="U4255" s="18"/>
      <c r="V4255" s="18"/>
      <c r="W4255" s="18"/>
      <c r="X4255" s="18"/>
      <c r="Y4255" s="18"/>
      <c r="Z4255" s="18"/>
    </row>
    <row r="4256">
      <c r="A4256" s="14" t="s">
        <v>11184</v>
      </c>
      <c r="B4256" s="15" t="s">
        <v>11199</v>
      </c>
      <c r="C4256" s="19" t="s">
        <v>11200</v>
      </c>
      <c r="D4256" s="19" t="s">
        <v>854</v>
      </c>
      <c r="E4256" s="19" t="s">
        <v>44</v>
      </c>
      <c r="F4256" s="19" t="s">
        <v>83</v>
      </c>
      <c r="G4256" s="16" t="s">
        <v>84</v>
      </c>
      <c r="H4256" s="18"/>
      <c r="I4256" s="18"/>
      <c r="J4256" s="18"/>
      <c r="K4256" s="18"/>
      <c r="L4256" s="18"/>
      <c r="M4256" s="18"/>
      <c r="N4256" s="18"/>
      <c r="O4256" s="18"/>
      <c r="P4256" s="18"/>
      <c r="Q4256" s="18"/>
      <c r="R4256" s="18"/>
      <c r="S4256" s="18"/>
      <c r="T4256" s="18"/>
      <c r="U4256" s="18"/>
      <c r="V4256" s="18"/>
      <c r="W4256" s="18"/>
      <c r="X4256" s="18"/>
      <c r="Y4256" s="18"/>
      <c r="Z4256" s="18"/>
    </row>
    <row r="4257">
      <c r="A4257" s="14" t="s">
        <v>11184</v>
      </c>
      <c r="B4257" s="15" t="s">
        <v>11199</v>
      </c>
      <c r="C4257" s="19" t="s">
        <v>11200</v>
      </c>
      <c r="D4257" s="19" t="s">
        <v>257</v>
      </c>
      <c r="E4257" s="19" t="s">
        <v>44</v>
      </c>
      <c r="F4257" s="19" t="s">
        <v>83</v>
      </c>
      <c r="G4257" s="16" t="s">
        <v>84</v>
      </c>
      <c r="H4257" s="18"/>
      <c r="I4257" s="18"/>
      <c r="J4257" s="18"/>
      <c r="K4257" s="18"/>
      <c r="L4257" s="18"/>
      <c r="M4257" s="18"/>
      <c r="N4257" s="18"/>
      <c r="O4257" s="18"/>
      <c r="P4257" s="18"/>
      <c r="Q4257" s="18"/>
      <c r="R4257" s="18"/>
      <c r="S4257" s="18"/>
      <c r="T4257" s="18"/>
      <c r="U4257" s="18"/>
      <c r="V4257" s="18"/>
      <c r="W4257" s="18"/>
      <c r="X4257" s="18"/>
      <c r="Y4257" s="18"/>
      <c r="Z4257" s="18"/>
    </row>
    <row r="4258">
      <c r="A4258" s="14" t="s">
        <v>11184</v>
      </c>
      <c r="B4258" s="15" t="s">
        <v>11199</v>
      </c>
      <c r="C4258" s="19" t="s">
        <v>11200</v>
      </c>
      <c r="D4258" s="19" t="s">
        <v>4095</v>
      </c>
      <c r="E4258" s="19" t="s">
        <v>44</v>
      </c>
      <c r="F4258" s="19" t="s">
        <v>83</v>
      </c>
      <c r="G4258" s="16" t="s">
        <v>84</v>
      </c>
      <c r="H4258" s="18"/>
      <c r="I4258" s="18"/>
      <c r="J4258" s="18"/>
      <c r="K4258" s="18"/>
      <c r="L4258" s="18"/>
      <c r="M4258" s="18"/>
      <c r="N4258" s="18"/>
      <c r="O4258" s="18"/>
      <c r="P4258" s="18"/>
      <c r="Q4258" s="18"/>
      <c r="R4258" s="18"/>
      <c r="S4258" s="18"/>
      <c r="T4258" s="18"/>
      <c r="U4258" s="18"/>
      <c r="V4258" s="18"/>
      <c r="W4258" s="18"/>
      <c r="X4258" s="18"/>
      <c r="Y4258" s="18"/>
      <c r="Z4258" s="18"/>
    </row>
    <row r="4259">
      <c r="A4259" s="14" t="s">
        <v>11184</v>
      </c>
      <c r="B4259" s="15" t="s">
        <v>11201</v>
      </c>
      <c r="C4259" s="19" t="s">
        <v>11202</v>
      </c>
      <c r="D4259" s="19" t="s">
        <v>4223</v>
      </c>
      <c r="E4259" s="19" t="s">
        <v>98</v>
      </c>
      <c r="F4259" s="19" t="s">
        <v>4362</v>
      </c>
      <c r="G4259" s="16" t="s">
        <v>12</v>
      </c>
      <c r="H4259" s="18"/>
      <c r="I4259" s="18"/>
      <c r="J4259" s="18"/>
      <c r="K4259" s="18"/>
      <c r="L4259" s="18"/>
      <c r="M4259" s="18"/>
      <c r="N4259" s="18"/>
      <c r="O4259" s="18"/>
      <c r="P4259" s="18"/>
      <c r="Q4259" s="18"/>
      <c r="R4259" s="18"/>
      <c r="S4259" s="18"/>
      <c r="T4259" s="18"/>
      <c r="U4259" s="18"/>
      <c r="V4259" s="18"/>
      <c r="W4259" s="18"/>
      <c r="X4259" s="18"/>
      <c r="Y4259" s="18"/>
      <c r="Z4259" s="18"/>
    </row>
    <row r="4260">
      <c r="A4260" s="14" t="s">
        <v>11184</v>
      </c>
      <c r="B4260" s="15" t="s">
        <v>11201</v>
      </c>
      <c r="C4260" s="19" t="s">
        <v>11202</v>
      </c>
      <c r="D4260" s="19" t="s">
        <v>4223</v>
      </c>
      <c r="E4260" s="19" t="s">
        <v>47</v>
      </c>
      <c r="F4260" s="19" t="s">
        <v>3104</v>
      </c>
      <c r="G4260" s="16" t="s">
        <v>12</v>
      </c>
      <c r="H4260" s="18"/>
      <c r="I4260" s="18"/>
      <c r="J4260" s="18"/>
      <c r="K4260" s="18"/>
      <c r="L4260" s="18"/>
      <c r="M4260" s="18"/>
      <c r="N4260" s="18"/>
      <c r="O4260" s="18"/>
      <c r="P4260" s="18"/>
      <c r="Q4260" s="18"/>
      <c r="R4260" s="18"/>
      <c r="S4260" s="18"/>
      <c r="T4260" s="18"/>
      <c r="U4260" s="18"/>
      <c r="V4260" s="18"/>
      <c r="W4260" s="18"/>
      <c r="X4260" s="18"/>
      <c r="Y4260" s="18"/>
      <c r="Z4260" s="18"/>
    </row>
    <row r="4261">
      <c r="A4261" s="14" t="s">
        <v>11184</v>
      </c>
      <c r="B4261" s="15" t="s">
        <v>11203</v>
      </c>
      <c r="C4261" s="19" t="s">
        <v>11204</v>
      </c>
      <c r="D4261" s="19" t="s">
        <v>1587</v>
      </c>
      <c r="E4261" s="19" t="s">
        <v>4032</v>
      </c>
      <c r="F4261" s="19" t="s">
        <v>7011</v>
      </c>
      <c r="G4261" s="16" t="s">
        <v>12</v>
      </c>
      <c r="H4261" s="18"/>
      <c r="I4261" s="18"/>
      <c r="J4261" s="18"/>
      <c r="K4261" s="18"/>
      <c r="L4261" s="18"/>
      <c r="M4261" s="18"/>
      <c r="N4261" s="18"/>
      <c r="O4261" s="18"/>
      <c r="P4261" s="18"/>
      <c r="Q4261" s="18"/>
      <c r="R4261" s="18"/>
      <c r="S4261" s="18"/>
      <c r="T4261" s="18"/>
      <c r="U4261" s="18"/>
      <c r="V4261" s="18"/>
      <c r="W4261" s="18"/>
      <c r="X4261" s="18"/>
      <c r="Y4261" s="18"/>
      <c r="Z4261" s="18"/>
    </row>
    <row r="4262">
      <c r="A4262" s="14" t="s">
        <v>11184</v>
      </c>
      <c r="B4262" s="15" t="s">
        <v>11203</v>
      </c>
      <c r="C4262" s="19" t="s">
        <v>11204</v>
      </c>
      <c r="D4262" s="19" t="s">
        <v>1587</v>
      </c>
      <c r="E4262" s="19" t="s">
        <v>744</v>
      </c>
      <c r="F4262" s="19" t="s">
        <v>4412</v>
      </c>
      <c r="G4262" s="16" t="s">
        <v>12</v>
      </c>
      <c r="H4262" s="18"/>
      <c r="I4262" s="18"/>
      <c r="J4262" s="18"/>
      <c r="K4262" s="18"/>
      <c r="L4262" s="18"/>
      <c r="M4262" s="18"/>
      <c r="N4262" s="18"/>
      <c r="O4262" s="18"/>
      <c r="P4262" s="18"/>
      <c r="Q4262" s="18"/>
      <c r="R4262" s="18"/>
      <c r="S4262" s="18"/>
      <c r="T4262" s="18"/>
      <c r="U4262" s="18"/>
      <c r="V4262" s="18"/>
      <c r="W4262" s="18"/>
      <c r="X4262" s="18"/>
      <c r="Y4262" s="18"/>
      <c r="Z4262" s="18"/>
    </row>
    <row r="4263">
      <c r="A4263" s="14" t="s">
        <v>11184</v>
      </c>
      <c r="B4263" s="15" t="s">
        <v>11205</v>
      </c>
      <c r="C4263" s="19" t="s">
        <v>11206</v>
      </c>
      <c r="D4263" s="19" t="s">
        <v>1465</v>
      </c>
      <c r="E4263" s="19" t="s">
        <v>279</v>
      </c>
      <c r="F4263" s="19" t="s">
        <v>5584</v>
      </c>
      <c r="G4263" s="16" t="s">
        <v>12</v>
      </c>
      <c r="H4263" s="18"/>
      <c r="I4263" s="18"/>
      <c r="J4263" s="18"/>
      <c r="K4263" s="18"/>
      <c r="L4263" s="18"/>
      <c r="M4263" s="18"/>
      <c r="N4263" s="18"/>
      <c r="O4263" s="18"/>
      <c r="P4263" s="18"/>
      <c r="Q4263" s="18"/>
      <c r="R4263" s="18"/>
      <c r="S4263" s="18"/>
      <c r="T4263" s="18"/>
      <c r="U4263" s="18"/>
      <c r="V4263" s="18"/>
      <c r="W4263" s="18"/>
      <c r="X4263" s="18"/>
      <c r="Y4263" s="18"/>
      <c r="Z4263" s="18"/>
    </row>
    <row r="4264">
      <c r="A4264" s="14" t="s">
        <v>11184</v>
      </c>
      <c r="B4264" s="15" t="s">
        <v>11207</v>
      </c>
      <c r="C4264" s="19" t="s">
        <v>11208</v>
      </c>
      <c r="D4264" s="19" t="s">
        <v>4038</v>
      </c>
      <c r="E4264" s="19" t="s">
        <v>2880</v>
      </c>
      <c r="F4264" s="19" t="s">
        <v>11209</v>
      </c>
      <c r="G4264" s="16" t="s">
        <v>12</v>
      </c>
      <c r="H4264" s="18"/>
      <c r="I4264" s="18"/>
      <c r="J4264" s="18"/>
      <c r="K4264" s="18"/>
      <c r="L4264" s="18"/>
      <c r="M4264" s="18"/>
      <c r="N4264" s="18"/>
      <c r="O4264" s="18"/>
      <c r="P4264" s="18"/>
      <c r="Q4264" s="18"/>
      <c r="R4264" s="18"/>
      <c r="S4264" s="18"/>
      <c r="T4264" s="18"/>
      <c r="U4264" s="18"/>
      <c r="V4264" s="18"/>
      <c r="W4264" s="18"/>
      <c r="X4264" s="18"/>
      <c r="Y4264" s="18"/>
      <c r="Z4264" s="18"/>
    </row>
    <row r="4265">
      <c r="A4265" s="14" t="s">
        <v>11184</v>
      </c>
      <c r="B4265" s="15" t="s">
        <v>11210</v>
      </c>
      <c r="C4265" s="19" t="s">
        <v>11211</v>
      </c>
      <c r="D4265" s="19" t="s">
        <v>4154</v>
      </c>
      <c r="E4265" s="19" t="s">
        <v>46</v>
      </c>
      <c r="F4265" s="19" t="s">
        <v>7262</v>
      </c>
      <c r="G4265" s="16" t="s">
        <v>12</v>
      </c>
      <c r="H4265" s="18"/>
      <c r="I4265" s="18"/>
      <c r="J4265" s="18"/>
      <c r="K4265" s="18"/>
      <c r="L4265" s="18"/>
      <c r="M4265" s="18"/>
      <c r="N4265" s="18"/>
      <c r="O4265" s="18"/>
      <c r="P4265" s="18"/>
      <c r="Q4265" s="18"/>
      <c r="R4265" s="18"/>
      <c r="S4265" s="18"/>
      <c r="T4265" s="18"/>
      <c r="U4265" s="18"/>
      <c r="V4265" s="18"/>
      <c r="W4265" s="18"/>
      <c r="X4265" s="18"/>
      <c r="Y4265" s="18"/>
      <c r="Z4265" s="18"/>
    </row>
    <row r="4266">
      <c r="A4266" s="14" t="s">
        <v>11184</v>
      </c>
      <c r="B4266" s="15" t="s">
        <v>11212</v>
      </c>
      <c r="C4266" s="19" t="s">
        <v>11213</v>
      </c>
      <c r="D4266" s="19" t="s">
        <v>11214</v>
      </c>
      <c r="E4266" s="19" t="s">
        <v>385</v>
      </c>
      <c r="F4266" s="19" t="s">
        <v>530</v>
      </c>
      <c r="G4266" s="16" t="s">
        <v>12</v>
      </c>
      <c r="H4266" s="18"/>
      <c r="I4266" s="18"/>
      <c r="J4266" s="18"/>
      <c r="K4266" s="18"/>
      <c r="L4266" s="18"/>
      <c r="M4266" s="18"/>
      <c r="N4266" s="18"/>
      <c r="O4266" s="18"/>
      <c r="P4266" s="18"/>
      <c r="Q4266" s="18"/>
      <c r="R4266" s="18"/>
      <c r="S4266" s="18"/>
      <c r="T4266" s="18"/>
      <c r="U4266" s="18"/>
      <c r="V4266" s="18"/>
      <c r="W4266" s="18"/>
      <c r="X4266" s="18"/>
      <c r="Y4266" s="18"/>
      <c r="Z4266" s="18"/>
    </row>
    <row r="4267">
      <c r="A4267" s="14" t="s">
        <v>11184</v>
      </c>
      <c r="B4267" s="15" t="s">
        <v>11215</v>
      </c>
      <c r="C4267" s="19" t="s">
        <v>11216</v>
      </c>
      <c r="D4267" s="19" t="s">
        <v>5736</v>
      </c>
      <c r="E4267" s="19" t="s">
        <v>5434</v>
      </c>
      <c r="F4267" s="19" t="s">
        <v>530</v>
      </c>
      <c r="G4267" s="16" t="s">
        <v>12</v>
      </c>
      <c r="H4267" s="18"/>
      <c r="I4267" s="18"/>
      <c r="J4267" s="18"/>
      <c r="K4267" s="18"/>
      <c r="L4267" s="18"/>
      <c r="M4267" s="18"/>
      <c r="N4267" s="18"/>
      <c r="O4267" s="18"/>
      <c r="P4267" s="18"/>
      <c r="Q4267" s="18"/>
      <c r="R4267" s="18"/>
      <c r="S4267" s="18"/>
      <c r="T4267" s="18"/>
      <c r="U4267" s="18"/>
      <c r="V4267" s="18"/>
      <c r="W4267" s="18"/>
      <c r="X4267" s="18"/>
      <c r="Y4267" s="18"/>
      <c r="Z4267" s="18"/>
    </row>
    <row r="4268">
      <c r="A4268" s="14" t="s">
        <v>11184</v>
      </c>
      <c r="B4268" s="15" t="s">
        <v>11215</v>
      </c>
      <c r="C4268" s="19" t="s">
        <v>11216</v>
      </c>
      <c r="D4268" s="19" t="s">
        <v>5736</v>
      </c>
      <c r="E4268" s="19" t="s">
        <v>7931</v>
      </c>
      <c r="F4268" s="19" t="s">
        <v>63</v>
      </c>
      <c r="G4268" s="16" t="s">
        <v>12</v>
      </c>
      <c r="H4268" s="18"/>
      <c r="I4268" s="18"/>
      <c r="J4268" s="18"/>
      <c r="K4268" s="18"/>
      <c r="L4268" s="18"/>
      <c r="M4268" s="18"/>
      <c r="N4268" s="18"/>
      <c r="O4268" s="18"/>
      <c r="P4268" s="18"/>
      <c r="Q4268" s="18"/>
      <c r="R4268" s="18"/>
      <c r="S4268" s="18"/>
      <c r="T4268" s="18"/>
      <c r="U4268" s="18"/>
      <c r="V4268" s="18"/>
      <c r="W4268" s="18"/>
      <c r="X4268" s="18"/>
      <c r="Y4268" s="18"/>
      <c r="Z4268" s="18"/>
    </row>
    <row r="4269">
      <c r="A4269" s="14" t="s">
        <v>11184</v>
      </c>
      <c r="B4269" s="15" t="s">
        <v>11217</v>
      </c>
      <c r="C4269" s="19" t="s">
        <v>11218</v>
      </c>
      <c r="D4269" s="19" t="s">
        <v>5956</v>
      </c>
      <c r="E4269" s="19" t="s">
        <v>46</v>
      </c>
      <c r="F4269" s="19" t="s">
        <v>11219</v>
      </c>
      <c r="G4269" s="16" t="s">
        <v>12</v>
      </c>
      <c r="H4269" s="18"/>
      <c r="I4269" s="18"/>
      <c r="J4269" s="18"/>
      <c r="K4269" s="18"/>
      <c r="L4269" s="18"/>
      <c r="M4269" s="18"/>
      <c r="N4269" s="18"/>
      <c r="O4269" s="18"/>
      <c r="P4269" s="18"/>
      <c r="Q4269" s="18"/>
      <c r="R4269" s="18"/>
      <c r="S4269" s="18"/>
      <c r="T4269" s="18"/>
      <c r="U4269" s="18"/>
      <c r="V4269" s="18"/>
      <c r="W4269" s="18"/>
      <c r="X4269" s="18"/>
      <c r="Y4269" s="18"/>
      <c r="Z4269" s="18"/>
    </row>
    <row r="4270">
      <c r="A4270" s="14" t="s">
        <v>11184</v>
      </c>
      <c r="B4270" s="15" t="s">
        <v>11220</v>
      </c>
      <c r="C4270" s="19" t="s">
        <v>11221</v>
      </c>
      <c r="D4270" s="19" t="s">
        <v>4223</v>
      </c>
      <c r="E4270" s="19" t="s">
        <v>10571</v>
      </c>
      <c r="F4270" s="19" t="s">
        <v>164</v>
      </c>
      <c r="G4270" s="16" t="s">
        <v>12</v>
      </c>
      <c r="H4270" s="18"/>
      <c r="I4270" s="18"/>
      <c r="J4270" s="18"/>
      <c r="K4270" s="18"/>
      <c r="L4270" s="18"/>
      <c r="M4270" s="18"/>
      <c r="N4270" s="18"/>
      <c r="O4270" s="18"/>
      <c r="P4270" s="18"/>
      <c r="Q4270" s="18"/>
      <c r="R4270" s="18"/>
      <c r="S4270" s="18"/>
      <c r="T4270" s="18"/>
      <c r="U4270" s="18"/>
      <c r="V4270" s="18"/>
      <c r="W4270" s="18"/>
      <c r="X4270" s="18"/>
      <c r="Y4270" s="18"/>
      <c r="Z4270" s="18"/>
    </row>
    <row r="4271">
      <c r="A4271" s="14" t="s">
        <v>11184</v>
      </c>
      <c r="B4271" s="15" t="s">
        <v>11222</v>
      </c>
      <c r="C4271" s="19" t="s">
        <v>11223</v>
      </c>
      <c r="D4271" s="19" t="s">
        <v>1587</v>
      </c>
      <c r="E4271" s="19" t="s">
        <v>11224</v>
      </c>
      <c r="F4271" s="19" t="s">
        <v>11225</v>
      </c>
      <c r="G4271" s="16" t="s">
        <v>12</v>
      </c>
      <c r="H4271" s="18"/>
      <c r="I4271" s="18"/>
      <c r="J4271" s="18"/>
      <c r="K4271" s="18"/>
      <c r="L4271" s="18"/>
      <c r="M4271" s="18"/>
      <c r="N4271" s="18"/>
      <c r="O4271" s="18"/>
      <c r="P4271" s="18"/>
      <c r="Q4271" s="18"/>
      <c r="R4271" s="18"/>
      <c r="S4271" s="18"/>
      <c r="T4271" s="18"/>
      <c r="U4271" s="18"/>
      <c r="V4271" s="18"/>
      <c r="W4271" s="18"/>
      <c r="X4271" s="18"/>
      <c r="Y4271" s="18"/>
      <c r="Z4271" s="18"/>
    </row>
    <row r="4272">
      <c r="A4272" s="14" t="s">
        <v>11226</v>
      </c>
      <c r="B4272" s="15" t="s">
        <v>11227</v>
      </c>
      <c r="C4272" s="19" t="s">
        <v>11228</v>
      </c>
      <c r="D4272" s="19" t="s">
        <v>4762</v>
      </c>
      <c r="E4272" s="19" t="s">
        <v>44</v>
      </c>
      <c r="F4272" s="19" t="s">
        <v>851</v>
      </c>
      <c r="G4272" s="16" t="s">
        <v>84</v>
      </c>
      <c r="H4272" s="18"/>
      <c r="I4272" s="18"/>
      <c r="J4272" s="18"/>
      <c r="K4272" s="18"/>
      <c r="L4272" s="18"/>
      <c r="M4272" s="18"/>
      <c r="N4272" s="18"/>
      <c r="O4272" s="18"/>
      <c r="P4272" s="18"/>
      <c r="Q4272" s="18"/>
      <c r="R4272" s="18"/>
      <c r="S4272" s="18"/>
      <c r="T4272" s="18"/>
      <c r="U4272" s="18"/>
      <c r="V4272" s="18"/>
      <c r="W4272" s="18"/>
      <c r="X4272" s="18"/>
      <c r="Y4272" s="18"/>
      <c r="Z4272" s="18"/>
    </row>
    <row r="4273">
      <c r="A4273" s="14" t="s">
        <v>11226</v>
      </c>
      <c r="B4273" s="15" t="s">
        <v>11227</v>
      </c>
      <c r="C4273" s="19" t="s">
        <v>11228</v>
      </c>
      <c r="D4273" s="19" t="s">
        <v>1535</v>
      </c>
      <c r="E4273" s="19" t="s">
        <v>44</v>
      </c>
      <c r="F4273" s="19" t="s">
        <v>851</v>
      </c>
      <c r="G4273" s="16" t="s">
        <v>84</v>
      </c>
      <c r="H4273" s="18"/>
      <c r="I4273" s="18"/>
      <c r="J4273" s="18"/>
      <c r="K4273" s="18"/>
      <c r="L4273" s="18"/>
      <c r="M4273" s="18"/>
      <c r="N4273" s="18"/>
      <c r="O4273" s="18"/>
      <c r="P4273" s="18"/>
      <c r="Q4273" s="18"/>
      <c r="R4273" s="18"/>
      <c r="S4273" s="18"/>
      <c r="T4273" s="18"/>
      <c r="U4273" s="18"/>
      <c r="V4273" s="18"/>
      <c r="W4273" s="18"/>
      <c r="X4273" s="18"/>
      <c r="Y4273" s="18"/>
      <c r="Z4273" s="18"/>
    </row>
    <row r="4274">
      <c r="A4274" s="14" t="s">
        <v>11226</v>
      </c>
      <c r="B4274" s="15" t="s">
        <v>11227</v>
      </c>
      <c r="C4274" s="19" t="s">
        <v>11228</v>
      </c>
      <c r="D4274" s="19" t="s">
        <v>257</v>
      </c>
      <c r="E4274" s="19" t="s">
        <v>44</v>
      </c>
      <c r="F4274" s="19" t="s">
        <v>851</v>
      </c>
      <c r="G4274" s="16" t="s">
        <v>84</v>
      </c>
      <c r="H4274" s="18"/>
      <c r="I4274" s="18"/>
      <c r="J4274" s="18"/>
      <c r="K4274" s="18"/>
      <c r="L4274" s="18"/>
      <c r="M4274" s="18"/>
      <c r="N4274" s="18"/>
      <c r="O4274" s="18"/>
      <c r="P4274" s="18"/>
      <c r="Q4274" s="18"/>
      <c r="R4274" s="18"/>
      <c r="S4274" s="18"/>
      <c r="T4274" s="18"/>
      <c r="U4274" s="18"/>
      <c r="V4274" s="18"/>
      <c r="W4274" s="18"/>
      <c r="X4274" s="18"/>
      <c r="Y4274" s="18"/>
      <c r="Z4274" s="18"/>
    </row>
    <row r="4275">
      <c r="A4275" s="14" t="s">
        <v>11226</v>
      </c>
      <c r="B4275" s="15" t="s">
        <v>11229</v>
      </c>
      <c r="C4275" s="19" t="s">
        <v>11230</v>
      </c>
      <c r="D4275" s="19" t="s">
        <v>5477</v>
      </c>
      <c r="E4275" s="19" t="s">
        <v>217</v>
      </c>
      <c r="F4275" s="19" t="s">
        <v>524</v>
      </c>
      <c r="G4275" s="16" t="s">
        <v>12</v>
      </c>
      <c r="H4275" s="18"/>
      <c r="I4275" s="18"/>
      <c r="J4275" s="18"/>
      <c r="K4275" s="18"/>
      <c r="L4275" s="18"/>
      <c r="M4275" s="18"/>
      <c r="N4275" s="18"/>
      <c r="O4275" s="18"/>
      <c r="P4275" s="18"/>
      <c r="Q4275" s="18"/>
      <c r="R4275" s="18"/>
      <c r="S4275" s="18"/>
      <c r="T4275" s="18"/>
      <c r="U4275" s="18"/>
      <c r="V4275" s="18"/>
      <c r="W4275" s="18"/>
      <c r="X4275" s="18"/>
      <c r="Y4275" s="18"/>
      <c r="Z4275" s="18"/>
    </row>
    <row r="4276">
      <c r="A4276" s="14" t="s">
        <v>11226</v>
      </c>
      <c r="B4276" s="15" t="s">
        <v>11231</v>
      </c>
      <c r="C4276" s="19" t="s">
        <v>11232</v>
      </c>
      <c r="D4276" s="19" t="s">
        <v>20</v>
      </c>
      <c r="E4276" s="19" t="s">
        <v>44</v>
      </c>
      <c r="F4276" s="19" t="s">
        <v>61</v>
      </c>
      <c r="G4276" s="16" t="s">
        <v>12</v>
      </c>
      <c r="H4276" s="18"/>
      <c r="I4276" s="18"/>
      <c r="J4276" s="18"/>
      <c r="K4276" s="18"/>
      <c r="L4276" s="18"/>
      <c r="M4276" s="18"/>
      <c r="N4276" s="18"/>
      <c r="O4276" s="18"/>
      <c r="P4276" s="18"/>
      <c r="Q4276" s="18"/>
      <c r="R4276" s="18"/>
      <c r="S4276" s="18"/>
      <c r="T4276" s="18"/>
      <c r="U4276" s="18"/>
      <c r="V4276" s="18"/>
      <c r="W4276" s="18"/>
      <c r="X4276" s="18"/>
      <c r="Y4276" s="18"/>
      <c r="Z4276" s="18"/>
    </row>
    <row r="4277">
      <c r="A4277" s="14" t="s">
        <v>11226</v>
      </c>
      <c r="B4277" s="15" t="s">
        <v>11231</v>
      </c>
      <c r="C4277" s="19" t="s">
        <v>11232</v>
      </c>
      <c r="D4277" s="19" t="s">
        <v>4645</v>
      </c>
      <c r="E4277" s="19" t="s">
        <v>44</v>
      </c>
      <c r="F4277" s="19" t="s">
        <v>61</v>
      </c>
      <c r="G4277" s="16" t="s">
        <v>12</v>
      </c>
      <c r="H4277" s="18"/>
      <c r="I4277" s="18"/>
      <c r="J4277" s="18"/>
      <c r="K4277" s="18"/>
      <c r="L4277" s="18"/>
      <c r="M4277" s="18"/>
      <c r="N4277" s="18"/>
      <c r="O4277" s="18"/>
      <c r="P4277" s="18"/>
      <c r="Q4277" s="18"/>
      <c r="R4277" s="18"/>
      <c r="S4277" s="18"/>
      <c r="T4277" s="18"/>
      <c r="U4277" s="18"/>
      <c r="V4277" s="18"/>
      <c r="W4277" s="18"/>
      <c r="X4277" s="18"/>
      <c r="Y4277" s="18"/>
      <c r="Z4277" s="18"/>
    </row>
    <row r="4278">
      <c r="A4278" s="14" t="s">
        <v>11226</v>
      </c>
      <c r="B4278" s="15" t="s">
        <v>11233</v>
      </c>
      <c r="C4278" s="19" t="s">
        <v>11234</v>
      </c>
      <c r="D4278" s="19" t="s">
        <v>6115</v>
      </c>
      <c r="E4278" s="19" t="s">
        <v>11235</v>
      </c>
      <c r="F4278" s="19" t="s">
        <v>5926</v>
      </c>
      <c r="G4278" s="16" t="s">
        <v>12</v>
      </c>
      <c r="H4278" s="18"/>
      <c r="I4278" s="18"/>
      <c r="J4278" s="18"/>
      <c r="K4278" s="18"/>
      <c r="L4278" s="18"/>
      <c r="M4278" s="18"/>
      <c r="N4278" s="18"/>
      <c r="O4278" s="18"/>
      <c r="P4278" s="18"/>
      <c r="Q4278" s="18"/>
      <c r="R4278" s="18"/>
      <c r="S4278" s="18"/>
      <c r="T4278" s="18"/>
      <c r="U4278" s="18"/>
      <c r="V4278" s="18"/>
      <c r="W4278" s="18"/>
      <c r="X4278" s="18"/>
      <c r="Y4278" s="18"/>
      <c r="Z4278" s="18"/>
    </row>
    <row r="4279">
      <c r="A4279" s="14" t="s">
        <v>11226</v>
      </c>
      <c r="B4279" s="15" t="s">
        <v>11233</v>
      </c>
      <c r="C4279" s="19" t="s">
        <v>11234</v>
      </c>
      <c r="D4279" s="19" t="s">
        <v>6115</v>
      </c>
      <c r="E4279" s="19" t="s">
        <v>11236</v>
      </c>
      <c r="F4279" s="19" t="s">
        <v>5381</v>
      </c>
      <c r="G4279" s="16" t="s">
        <v>12</v>
      </c>
      <c r="H4279" s="18"/>
      <c r="I4279" s="18"/>
      <c r="J4279" s="18"/>
      <c r="K4279" s="18"/>
      <c r="L4279" s="18"/>
      <c r="M4279" s="18"/>
      <c r="N4279" s="18"/>
      <c r="O4279" s="18"/>
      <c r="P4279" s="18"/>
      <c r="Q4279" s="18"/>
      <c r="R4279" s="18"/>
      <c r="S4279" s="18"/>
      <c r="T4279" s="18"/>
      <c r="U4279" s="18"/>
      <c r="V4279" s="18"/>
      <c r="W4279" s="18"/>
      <c r="X4279" s="18"/>
      <c r="Y4279" s="18"/>
      <c r="Z4279" s="18"/>
    </row>
    <row r="4280">
      <c r="A4280" s="14" t="s">
        <v>11226</v>
      </c>
      <c r="B4280" s="15" t="s">
        <v>11237</v>
      </c>
      <c r="C4280" s="19" t="s">
        <v>11238</v>
      </c>
      <c r="D4280" s="19" t="s">
        <v>10147</v>
      </c>
      <c r="E4280" s="19" t="s">
        <v>85</v>
      </c>
      <c r="F4280" s="19" t="s">
        <v>4714</v>
      </c>
      <c r="G4280" s="16" t="s">
        <v>12</v>
      </c>
      <c r="H4280" s="18"/>
      <c r="I4280" s="18"/>
      <c r="J4280" s="18"/>
      <c r="K4280" s="18"/>
      <c r="L4280" s="18"/>
      <c r="M4280" s="18"/>
      <c r="N4280" s="18"/>
      <c r="O4280" s="18"/>
      <c r="P4280" s="18"/>
      <c r="Q4280" s="18"/>
      <c r="R4280" s="18"/>
      <c r="S4280" s="18"/>
      <c r="T4280" s="18"/>
      <c r="U4280" s="18"/>
      <c r="V4280" s="18"/>
      <c r="W4280" s="18"/>
      <c r="X4280" s="18"/>
      <c r="Y4280" s="18"/>
      <c r="Z4280" s="18"/>
    </row>
    <row r="4281">
      <c r="A4281" s="14" t="s">
        <v>11226</v>
      </c>
      <c r="B4281" s="15" t="s">
        <v>11239</v>
      </c>
      <c r="C4281" s="19" t="s">
        <v>11240</v>
      </c>
      <c r="D4281" s="19" t="s">
        <v>11241</v>
      </c>
      <c r="E4281" s="19" t="s">
        <v>1900</v>
      </c>
      <c r="F4281" s="19" t="s">
        <v>4318</v>
      </c>
      <c r="G4281" s="16" t="s">
        <v>12</v>
      </c>
      <c r="H4281" s="18"/>
      <c r="I4281" s="18"/>
      <c r="J4281" s="18"/>
      <c r="K4281" s="18"/>
      <c r="L4281" s="18"/>
      <c r="M4281" s="18"/>
      <c r="N4281" s="18"/>
      <c r="O4281" s="18"/>
      <c r="P4281" s="18"/>
      <c r="Q4281" s="18"/>
      <c r="R4281" s="18"/>
      <c r="S4281" s="18"/>
      <c r="T4281" s="18"/>
      <c r="U4281" s="18"/>
      <c r="V4281" s="18"/>
      <c r="W4281" s="18"/>
      <c r="X4281" s="18"/>
      <c r="Y4281" s="18"/>
      <c r="Z4281" s="18"/>
    </row>
    <row r="4282">
      <c r="A4282" s="14" t="s">
        <v>11226</v>
      </c>
      <c r="B4282" s="15" t="s">
        <v>11242</v>
      </c>
      <c r="C4282" s="19" t="s">
        <v>11243</v>
      </c>
      <c r="D4282" s="19" t="s">
        <v>1911</v>
      </c>
      <c r="E4282" s="19" t="s">
        <v>98</v>
      </c>
      <c r="F4282" s="19" t="s">
        <v>4362</v>
      </c>
      <c r="G4282" s="16" t="s">
        <v>12</v>
      </c>
      <c r="H4282" s="18"/>
      <c r="I4282" s="18"/>
      <c r="J4282" s="18"/>
      <c r="K4282" s="18"/>
      <c r="L4282" s="18"/>
      <c r="M4282" s="18"/>
      <c r="N4282" s="18"/>
      <c r="O4282" s="18"/>
      <c r="P4282" s="18"/>
      <c r="Q4282" s="18"/>
      <c r="R4282" s="18"/>
      <c r="S4282" s="18"/>
      <c r="T4282" s="18"/>
      <c r="U4282" s="18"/>
      <c r="V4282" s="18"/>
      <c r="W4282" s="18"/>
      <c r="X4282" s="18"/>
      <c r="Y4282" s="18"/>
      <c r="Z4282" s="18"/>
    </row>
    <row r="4283">
      <c r="A4283" s="14" t="s">
        <v>11226</v>
      </c>
      <c r="B4283" s="15" t="s">
        <v>11242</v>
      </c>
      <c r="C4283" s="19" t="s">
        <v>11243</v>
      </c>
      <c r="D4283" s="19" t="s">
        <v>1911</v>
      </c>
      <c r="E4283" s="19" t="s">
        <v>2226</v>
      </c>
      <c r="F4283" s="19" t="s">
        <v>8362</v>
      </c>
      <c r="G4283" s="16" t="s">
        <v>12</v>
      </c>
      <c r="H4283" s="18"/>
      <c r="I4283" s="18"/>
      <c r="J4283" s="18"/>
      <c r="K4283" s="18"/>
      <c r="L4283" s="18"/>
      <c r="M4283" s="18"/>
      <c r="N4283" s="18"/>
      <c r="O4283" s="18"/>
      <c r="P4283" s="18"/>
      <c r="Q4283" s="18"/>
      <c r="R4283" s="18"/>
      <c r="S4283" s="18"/>
      <c r="T4283" s="18"/>
      <c r="U4283" s="18"/>
      <c r="V4283" s="18"/>
      <c r="W4283" s="18"/>
      <c r="X4283" s="18"/>
      <c r="Y4283" s="18"/>
      <c r="Z4283" s="18"/>
    </row>
    <row r="4284">
      <c r="A4284" s="14" t="s">
        <v>11226</v>
      </c>
      <c r="B4284" s="15" t="s">
        <v>11244</v>
      </c>
      <c r="C4284" s="19" t="s">
        <v>11245</v>
      </c>
      <c r="D4284" s="19" t="s">
        <v>5477</v>
      </c>
      <c r="E4284" s="19" t="s">
        <v>98</v>
      </c>
      <c r="F4284" s="19" t="s">
        <v>457</v>
      </c>
      <c r="G4284" s="16" t="s">
        <v>84</v>
      </c>
      <c r="H4284" s="18"/>
      <c r="I4284" s="18"/>
      <c r="J4284" s="18"/>
      <c r="K4284" s="18"/>
      <c r="L4284" s="18"/>
      <c r="M4284" s="18"/>
      <c r="N4284" s="18"/>
      <c r="O4284" s="18"/>
      <c r="P4284" s="18"/>
      <c r="Q4284" s="18"/>
      <c r="R4284" s="18"/>
      <c r="S4284" s="18"/>
      <c r="T4284" s="18"/>
      <c r="U4284" s="18"/>
      <c r="V4284" s="18"/>
      <c r="W4284" s="18"/>
      <c r="X4284" s="18"/>
      <c r="Y4284" s="18"/>
      <c r="Z4284" s="18"/>
    </row>
    <row r="4285">
      <c r="A4285" s="14" t="s">
        <v>11226</v>
      </c>
      <c r="B4285" s="15" t="s">
        <v>11246</v>
      </c>
      <c r="C4285" s="19" t="s">
        <v>11247</v>
      </c>
      <c r="D4285" s="19" t="s">
        <v>9912</v>
      </c>
      <c r="E4285" s="19" t="s">
        <v>2186</v>
      </c>
      <c r="F4285" s="19" t="s">
        <v>1185</v>
      </c>
      <c r="G4285" s="16" t="s">
        <v>12</v>
      </c>
      <c r="H4285" s="18"/>
      <c r="I4285" s="18"/>
      <c r="J4285" s="18"/>
      <c r="K4285" s="18"/>
      <c r="L4285" s="18"/>
      <c r="M4285" s="18"/>
      <c r="N4285" s="18"/>
      <c r="O4285" s="18"/>
      <c r="P4285" s="18"/>
      <c r="Q4285" s="18"/>
      <c r="R4285" s="18"/>
      <c r="S4285" s="18"/>
      <c r="T4285" s="18"/>
      <c r="U4285" s="18"/>
      <c r="V4285" s="18"/>
      <c r="W4285" s="18"/>
      <c r="X4285" s="18"/>
      <c r="Y4285" s="18"/>
      <c r="Z4285" s="18"/>
    </row>
    <row r="4286">
      <c r="A4286" s="14" t="s">
        <v>11226</v>
      </c>
      <c r="B4286" s="15" t="s">
        <v>11246</v>
      </c>
      <c r="C4286" s="19" t="s">
        <v>11247</v>
      </c>
      <c r="D4286" s="19" t="s">
        <v>9912</v>
      </c>
      <c r="E4286" s="19" t="s">
        <v>1900</v>
      </c>
      <c r="F4286" s="19" t="s">
        <v>4126</v>
      </c>
      <c r="G4286" s="16" t="s">
        <v>12</v>
      </c>
      <c r="H4286" s="18"/>
      <c r="I4286" s="18"/>
      <c r="J4286" s="18"/>
      <c r="K4286" s="18"/>
      <c r="L4286" s="18"/>
      <c r="M4286" s="18"/>
      <c r="N4286" s="18"/>
      <c r="O4286" s="18"/>
      <c r="P4286" s="18"/>
      <c r="Q4286" s="18"/>
      <c r="R4286" s="18"/>
      <c r="S4286" s="18"/>
      <c r="T4286" s="18"/>
      <c r="U4286" s="18"/>
      <c r="V4286" s="18"/>
      <c r="W4286" s="18"/>
      <c r="X4286" s="18"/>
      <c r="Y4286" s="18"/>
      <c r="Z4286" s="18"/>
    </row>
    <row r="4287">
      <c r="A4287" s="14" t="s">
        <v>11248</v>
      </c>
      <c r="B4287" s="15" t="s">
        <v>11249</v>
      </c>
      <c r="C4287" s="19" t="s">
        <v>11250</v>
      </c>
      <c r="D4287" s="19" t="s">
        <v>1570</v>
      </c>
      <c r="E4287" s="19" t="s">
        <v>217</v>
      </c>
      <c r="F4287" s="19" t="s">
        <v>134</v>
      </c>
      <c r="G4287" s="16" t="s">
        <v>12</v>
      </c>
      <c r="H4287" s="18"/>
      <c r="I4287" s="18"/>
      <c r="J4287" s="18"/>
      <c r="K4287" s="18"/>
      <c r="L4287" s="18"/>
      <c r="M4287" s="18"/>
      <c r="N4287" s="18"/>
      <c r="O4287" s="18"/>
      <c r="P4287" s="18"/>
      <c r="Q4287" s="18"/>
      <c r="R4287" s="18"/>
      <c r="S4287" s="18"/>
      <c r="T4287" s="18"/>
      <c r="U4287" s="18"/>
      <c r="V4287" s="18"/>
      <c r="W4287" s="18"/>
      <c r="X4287" s="18"/>
      <c r="Y4287" s="18"/>
      <c r="Z4287" s="18"/>
    </row>
    <row r="4288">
      <c r="A4288" s="14" t="s">
        <v>11248</v>
      </c>
      <c r="B4288" s="15" t="s">
        <v>11251</v>
      </c>
      <c r="C4288" s="19" t="s">
        <v>11252</v>
      </c>
      <c r="D4288" s="19" t="s">
        <v>20</v>
      </c>
      <c r="E4288" s="19" t="s">
        <v>44</v>
      </c>
      <c r="F4288" s="19" t="s">
        <v>11253</v>
      </c>
      <c r="G4288" s="16" t="s">
        <v>12</v>
      </c>
      <c r="H4288" s="18"/>
      <c r="I4288" s="18"/>
      <c r="J4288" s="18"/>
      <c r="K4288" s="18"/>
      <c r="L4288" s="18"/>
      <c r="M4288" s="18"/>
      <c r="N4288" s="18"/>
      <c r="O4288" s="18"/>
      <c r="P4288" s="18"/>
      <c r="Q4288" s="18"/>
      <c r="R4288" s="18"/>
      <c r="S4288" s="18"/>
      <c r="T4288" s="18"/>
      <c r="U4288" s="18"/>
      <c r="V4288" s="18"/>
      <c r="W4288" s="18"/>
      <c r="X4288" s="18"/>
      <c r="Y4288" s="18"/>
      <c r="Z4288" s="18"/>
    </row>
    <row r="4289">
      <c r="A4289" s="14" t="s">
        <v>11248</v>
      </c>
      <c r="B4289" s="15" t="s">
        <v>11251</v>
      </c>
      <c r="C4289" s="19" t="s">
        <v>11252</v>
      </c>
      <c r="D4289" s="19" t="s">
        <v>1535</v>
      </c>
      <c r="E4289" s="19" t="s">
        <v>44</v>
      </c>
      <c r="F4289" s="19" t="s">
        <v>11253</v>
      </c>
      <c r="G4289" s="16" t="s">
        <v>12</v>
      </c>
      <c r="H4289" s="18"/>
      <c r="I4289" s="18"/>
      <c r="J4289" s="18"/>
      <c r="K4289" s="18"/>
      <c r="L4289" s="18"/>
      <c r="M4289" s="18"/>
      <c r="N4289" s="18"/>
      <c r="O4289" s="18"/>
      <c r="P4289" s="18"/>
      <c r="Q4289" s="18"/>
      <c r="R4289" s="18"/>
      <c r="S4289" s="18"/>
      <c r="T4289" s="18"/>
      <c r="U4289" s="18"/>
      <c r="V4289" s="18"/>
      <c r="W4289" s="18"/>
      <c r="X4289" s="18"/>
      <c r="Y4289" s="18"/>
      <c r="Z4289" s="18"/>
    </row>
    <row r="4290">
      <c r="A4290" s="14" t="s">
        <v>11248</v>
      </c>
      <c r="B4290" s="15" t="s">
        <v>11251</v>
      </c>
      <c r="C4290" s="19" t="s">
        <v>11252</v>
      </c>
      <c r="D4290" s="19" t="s">
        <v>5477</v>
      </c>
      <c r="E4290" s="19" t="s">
        <v>44</v>
      </c>
      <c r="F4290" s="19" t="s">
        <v>11253</v>
      </c>
      <c r="G4290" s="16" t="s">
        <v>12</v>
      </c>
      <c r="H4290" s="18"/>
      <c r="I4290" s="18"/>
      <c r="J4290" s="18"/>
      <c r="K4290" s="18"/>
      <c r="L4290" s="18"/>
      <c r="M4290" s="18"/>
      <c r="N4290" s="18"/>
      <c r="O4290" s="18"/>
      <c r="P4290" s="18"/>
      <c r="Q4290" s="18"/>
      <c r="R4290" s="18"/>
      <c r="S4290" s="18"/>
      <c r="T4290" s="18"/>
      <c r="U4290" s="18"/>
      <c r="V4290" s="18"/>
      <c r="W4290" s="18"/>
      <c r="X4290" s="18"/>
      <c r="Y4290" s="18"/>
      <c r="Z4290" s="18"/>
    </row>
    <row r="4291">
      <c r="A4291" s="14" t="s">
        <v>11248</v>
      </c>
      <c r="B4291" s="15" t="s">
        <v>11254</v>
      </c>
      <c r="C4291" s="19" t="s">
        <v>11255</v>
      </c>
      <c r="D4291" s="19" t="s">
        <v>4095</v>
      </c>
      <c r="E4291" s="19" t="s">
        <v>44</v>
      </c>
      <c r="F4291" s="19" t="s">
        <v>851</v>
      </c>
      <c r="G4291" s="16" t="s">
        <v>84</v>
      </c>
      <c r="H4291" s="18"/>
      <c r="I4291" s="18"/>
      <c r="J4291" s="18"/>
      <c r="K4291" s="18"/>
      <c r="L4291" s="18"/>
      <c r="M4291" s="18"/>
      <c r="N4291" s="18"/>
      <c r="O4291" s="18"/>
      <c r="P4291" s="18"/>
      <c r="Q4291" s="18"/>
      <c r="R4291" s="18"/>
      <c r="S4291" s="18"/>
      <c r="T4291" s="18"/>
      <c r="U4291" s="18"/>
      <c r="V4291" s="18"/>
      <c r="W4291" s="18"/>
      <c r="X4291" s="18"/>
      <c r="Y4291" s="18"/>
      <c r="Z4291" s="18"/>
    </row>
    <row r="4292">
      <c r="A4292" s="14" t="s">
        <v>11248</v>
      </c>
      <c r="B4292" s="15" t="s">
        <v>11254</v>
      </c>
      <c r="C4292" s="19" t="s">
        <v>11255</v>
      </c>
      <c r="D4292" s="19" t="s">
        <v>3277</v>
      </c>
      <c r="E4292" s="19" t="s">
        <v>44</v>
      </c>
      <c r="F4292" s="19" t="s">
        <v>851</v>
      </c>
      <c r="G4292" s="16" t="s">
        <v>84</v>
      </c>
      <c r="H4292" s="18"/>
      <c r="I4292" s="18"/>
      <c r="J4292" s="18"/>
      <c r="K4292" s="18"/>
      <c r="L4292" s="18"/>
      <c r="M4292" s="18"/>
      <c r="N4292" s="18"/>
      <c r="O4292" s="18"/>
      <c r="P4292" s="18"/>
      <c r="Q4292" s="18"/>
      <c r="R4292" s="18"/>
      <c r="S4292" s="18"/>
      <c r="T4292" s="18"/>
      <c r="U4292" s="18"/>
      <c r="V4292" s="18"/>
      <c r="W4292" s="18"/>
      <c r="X4292" s="18"/>
      <c r="Y4292" s="18"/>
      <c r="Z4292" s="18"/>
    </row>
    <row r="4293">
      <c r="A4293" s="14" t="s">
        <v>11248</v>
      </c>
      <c r="B4293" s="15" t="s">
        <v>11254</v>
      </c>
      <c r="C4293" s="19" t="s">
        <v>11255</v>
      </c>
      <c r="D4293" s="19" t="s">
        <v>20</v>
      </c>
      <c r="E4293" s="18"/>
      <c r="F4293" s="19" t="s">
        <v>299</v>
      </c>
      <c r="G4293" s="16" t="s">
        <v>12</v>
      </c>
      <c r="H4293" s="19" t="s">
        <v>44</v>
      </c>
      <c r="I4293" s="18"/>
      <c r="J4293" s="18"/>
      <c r="K4293" s="18"/>
      <c r="L4293" s="18"/>
      <c r="M4293" s="18"/>
      <c r="N4293" s="18"/>
      <c r="O4293" s="18"/>
      <c r="P4293" s="18"/>
      <c r="Q4293" s="18"/>
      <c r="R4293" s="18"/>
      <c r="S4293" s="18"/>
      <c r="T4293" s="18"/>
      <c r="U4293" s="18"/>
      <c r="V4293" s="18"/>
      <c r="W4293" s="18"/>
      <c r="X4293" s="18"/>
      <c r="Y4293" s="18"/>
      <c r="Z4293" s="18"/>
    </row>
    <row r="4294">
      <c r="A4294" s="14" t="s">
        <v>11248</v>
      </c>
      <c r="B4294" s="15" t="s">
        <v>11256</v>
      </c>
      <c r="C4294" s="31" t="s">
        <v>11257</v>
      </c>
      <c r="D4294" s="19" t="s">
        <v>1055</v>
      </c>
      <c r="E4294" s="19" t="s">
        <v>1766</v>
      </c>
      <c r="F4294" s="19" t="s">
        <v>4033</v>
      </c>
      <c r="G4294" s="16" t="s">
        <v>12</v>
      </c>
      <c r="H4294" s="18"/>
      <c r="I4294" s="18"/>
      <c r="J4294" s="18"/>
      <c r="K4294" s="18"/>
      <c r="L4294" s="18"/>
      <c r="M4294" s="18"/>
      <c r="N4294" s="18"/>
      <c r="O4294" s="18"/>
      <c r="P4294" s="18"/>
      <c r="Q4294" s="18"/>
      <c r="R4294" s="18"/>
      <c r="S4294" s="18"/>
      <c r="T4294" s="18"/>
      <c r="U4294" s="18"/>
      <c r="V4294" s="18"/>
      <c r="W4294" s="18"/>
      <c r="X4294" s="18"/>
      <c r="Y4294" s="18"/>
      <c r="Z4294" s="18"/>
    </row>
    <row r="4295">
      <c r="A4295" s="14" t="s">
        <v>11248</v>
      </c>
      <c r="B4295" s="15" t="s">
        <v>11256</v>
      </c>
      <c r="C4295" s="31" t="s">
        <v>11257</v>
      </c>
      <c r="D4295" s="19" t="s">
        <v>1055</v>
      </c>
      <c r="E4295" s="19" t="s">
        <v>11258</v>
      </c>
      <c r="F4295" s="19" t="s">
        <v>4082</v>
      </c>
      <c r="G4295" s="16" t="s">
        <v>12</v>
      </c>
      <c r="H4295" s="18"/>
      <c r="I4295" s="18"/>
      <c r="J4295" s="18"/>
      <c r="K4295" s="18"/>
      <c r="L4295" s="18"/>
      <c r="M4295" s="18"/>
      <c r="N4295" s="18"/>
      <c r="O4295" s="18"/>
      <c r="P4295" s="18"/>
      <c r="Q4295" s="18"/>
      <c r="R4295" s="18"/>
      <c r="S4295" s="18"/>
      <c r="T4295" s="18"/>
      <c r="U4295" s="18"/>
      <c r="V4295" s="18"/>
      <c r="W4295" s="18"/>
      <c r="X4295" s="18"/>
      <c r="Y4295" s="18"/>
      <c r="Z4295" s="18"/>
    </row>
    <row r="4296">
      <c r="A4296" s="14" t="s">
        <v>11248</v>
      </c>
      <c r="B4296" s="15" t="s">
        <v>11259</v>
      </c>
      <c r="C4296" s="19" t="s">
        <v>11260</v>
      </c>
      <c r="D4296" s="19" t="s">
        <v>10268</v>
      </c>
      <c r="E4296" s="19" t="s">
        <v>279</v>
      </c>
      <c r="F4296" s="19" t="s">
        <v>299</v>
      </c>
      <c r="G4296" s="16" t="s">
        <v>12</v>
      </c>
      <c r="H4296" s="18"/>
      <c r="I4296" s="18"/>
      <c r="J4296" s="18"/>
      <c r="K4296" s="18"/>
      <c r="L4296" s="18"/>
      <c r="M4296" s="18"/>
      <c r="N4296" s="18"/>
      <c r="O4296" s="18"/>
      <c r="P4296" s="18"/>
      <c r="Q4296" s="18"/>
      <c r="R4296" s="18"/>
      <c r="S4296" s="18"/>
      <c r="T4296" s="18"/>
      <c r="U4296" s="18"/>
      <c r="V4296" s="18"/>
      <c r="W4296" s="18"/>
      <c r="X4296" s="18"/>
      <c r="Y4296" s="18"/>
      <c r="Z4296" s="18"/>
    </row>
    <row r="4297">
      <c r="A4297" s="14" t="s">
        <v>11248</v>
      </c>
      <c r="B4297" s="15" t="s">
        <v>11259</v>
      </c>
      <c r="C4297" s="19" t="s">
        <v>11260</v>
      </c>
      <c r="D4297" s="19" t="s">
        <v>10268</v>
      </c>
      <c r="E4297" s="18"/>
      <c r="F4297" s="19" t="s">
        <v>4082</v>
      </c>
      <c r="G4297" s="16" t="s">
        <v>12</v>
      </c>
      <c r="H4297" s="16" t="s">
        <v>141</v>
      </c>
      <c r="I4297" s="18"/>
      <c r="J4297" s="18"/>
      <c r="K4297" s="18"/>
      <c r="L4297" s="18"/>
      <c r="M4297" s="18"/>
      <c r="N4297" s="18"/>
      <c r="O4297" s="18"/>
      <c r="P4297" s="18"/>
      <c r="Q4297" s="18"/>
      <c r="R4297" s="18"/>
      <c r="S4297" s="18"/>
      <c r="T4297" s="18"/>
      <c r="U4297" s="18"/>
      <c r="V4297" s="18"/>
      <c r="W4297" s="18"/>
      <c r="X4297" s="18"/>
      <c r="Y4297" s="18"/>
      <c r="Z4297" s="18"/>
    </row>
    <row r="4298">
      <c r="A4298" s="14" t="s">
        <v>11248</v>
      </c>
      <c r="B4298" s="15" t="s">
        <v>11261</v>
      </c>
      <c r="C4298" s="19" t="s">
        <v>11262</v>
      </c>
      <c r="D4298" s="19" t="s">
        <v>10147</v>
      </c>
      <c r="E4298" s="19" t="s">
        <v>7963</v>
      </c>
      <c r="F4298" s="19" t="s">
        <v>164</v>
      </c>
      <c r="G4298" s="16" t="s">
        <v>12</v>
      </c>
      <c r="H4298" s="18"/>
      <c r="I4298" s="18"/>
      <c r="J4298" s="18"/>
      <c r="K4298" s="18"/>
      <c r="L4298" s="18"/>
      <c r="M4298" s="18"/>
      <c r="N4298" s="18"/>
      <c r="O4298" s="18"/>
      <c r="P4298" s="18"/>
      <c r="Q4298" s="18"/>
      <c r="R4298" s="18"/>
      <c r="S4298" s="18"/>
      <c r="T4298" s="18"/>
      <c r="U4298" s="18"/>
      <c r="V4298" s="18"/>
      <c r="W4298" s="18"/>
      <c r="X4298" s="18"/>
      <c r="Y4298" s="18"/>
      <c r="Z4298" s="18"/>
    </row>
    <row r="4299">
      <c r="A4299" s="14" t="s">
        <v>11248</v>
      </c>
      <c r="B4299" s="15" t="s">
        <v>11263</v>
      </c>
      <c r="C4299" s="19" t="s">
        <v>11264</v>
      </c>
      <c r="D4299" s="19" t="s">
        <v>10283</v>
      </c>
      <c r="E4299" s="19" t="s">
        <v>352</v>
      </c>
      <c r="F4299" s="19" t="s">
        <v>61</v>
      </c>
      <c r="G4299" s="16" t="s">
        <v>12</v>
      </c>
      <c r="H4299" s="18"/>
      <c r="I4299" s="18"/>
      <c r="J4299" s="18"/>
      <c r="K4299" s="18"/>
      <c r="L4299" s="18"/>
      <c r="M4299" s="18"/>
      <c r="N4299" s="18"/>
      <c r="O4299" s="18"/>
      <c r="P4299" s="18"/>
      <c r="Q4299" s="18"/>
      <c r="R4299" s="18"/>
      <c r="S4299" s="18"/>
      <c r="T4299" s="18"/>
      <c r="U4299" s="18"/>
      <c r="V4299" s="18"/>
      <c r="W4299" s="18"/>
      <c r="X4299" s="18"/>
      <c r="Y4299" s="18"/>
      <c r="Z4299" s="18"/>
    </row>
    <row r="4300">
      <c r="A4300" s="14" t="s">
        <v>11248</v>
      </c>
      <c r="B4300" s="15" t="s">
        <v>11263</v>
      </c>
      <c r="C4300" s="19" t="s">
        <v>11264</v>
      </c>
      <c r="D4300" s="19" t="s">
        <v>10283</v>
      </c>
      <c r="E4300" s="19" t="s">
        <v>11265</v>
      </c>
      <c r="F4300" s="19" t="s">
        <v>4946</v>
      </c>
      <c r="G4300" s="16" t="s">
        <v>12</v>
      </c>
      <c r="H4300" s="18"/>
      <c r="I4300" s="18"/>
      <c r="J4300" s="18"/>
      <c r="K4300" s="18"/>
      <c r="L4300" s="18"/>
      <c r="M4300" s="18"/>
      <c r="N4300" s="18"/>
      <c r="O4300" s="18"/>
      <c r="P4300" s="18"/>
      <c r="Q4300" s="18"/>
      <c r="R4300" s="18"/>
      <c r="S4300" s="18"/>
      <c r="T4300" s="18"/>
      <c r="U4300" s="18"/>
      <c r="V4300" s="18"/>
      <c r="W4300" s="18"/>
      <c r="X4300" s="18"/>
      <c r="Y4300" s="18"/>
      <c r="Z4300" s="18"/>
    </row>
    <row r="4301">
      <c r="A4301" s="14" t="s">
        <v>11248</v>
      </c>
      <c r="B4301" s="15" t="s">
        <v>11266</v>
      </c>
      <c r="C4301" s="19" t="s">
        <v>11267</v>
      </c>
      <c r="D4301" s="19" t="s">
        <v>5193</v>
      </c>
      <c r="E4301" s="19" t="s">
        <v>3114</v>
      </c>
      <c r="F4301" s="19" t="s">
        <v>6200</v>
      </c>
      <c r="G4301" s="16" t="s">
        <v>12</v>
      </c>
      <c r="H4301" s="18"/>
      <c r="I4301" s="18"/>
      <c r="J4301" s="18"/>
      <c r="K4301" s="18"/>
      <c r="L4301" s="18"/>
      <c r="M4301" s="18"/>
      <c r="N4301" s="18"/>
      <c r="O4301" s="18"/>
      <c r="P4301" s="18"/>
      <c r="Q4301" s="18"/>
      <c r="R4301" s="18"/>
      <c r="S4301" s="18"/>
      <c r="T4301" s="18"/>
      <c r="U4301" s="18"/>
      <c r="V4301" s="18"/>
      <c r="W4301" s="18"/>
      <c r="X4301" s="18"/>
      <c r="Y4301" s="18"/>
      <c r="Z4301" s="18"/>
    </row>
    <row r="4302">
      <c r="A4302" s="14" t="s">
        <v>11248</v>
      </c>
      <c r="B4302" s="15" t="s">
        <v>11266</v>
      </c>
      <c r="C4302" s="19" t="s">
        <v>11267</v>
      </c>
      <c r="D4302" s="19" t="s">
        <v>5193</v>
      </c>
      <c r="E4302" s="19" t="s">
        <v>385</v>
      </c>
      <c r="F4302" s="19" t="s">
        <v>161</v>
      </c>
      <c r="G4302" s="16" t="s">
        <v>12</v>
      </c>
      <c r="H4302" s="18"/>
      <c r="I4302" s="18"/>
      <c r="J4302" s="18"/>
      <c r="K4302" s="18"/>
      <c r="L4302" s="18"/>
      <c r="M4302" s="18"/>
      <c r="N4302" s="18"/>
      <c r="O4302" s="18"/>
      <c r="P4302" s="18"/>
      <c r="Q4302" s="18"/>
      <c r="R4302" s="18"/>
      <c r="S4302" s="18"/>
      <c r="T4302" s="18"/>
      <c r="U4302" s="18"/>
      <c r="V4302" s="18"/>
      <c r="W4302" s="18"/>
      <c r="X4302" s="18"/>
      <c r="Y4302" s="18"/>
      <c r="Z4302" s="18"/>
    </row>
    <row r="4303">
      <c r="A4303" s="14" t="s">
        <v>11268</v>
      </c>
      <c r="B4303" s="15" t="s">
        <v>11269</v>
      </c>
      <c r="C4303" s="19" t="s">
        <v>11270</v>
      </c>
      <c r="D4303" s="19" t="s">
        <v>1535</v>
      </c>
      <c r="E4303" s="19" t="s">
        <v>44</v>
      </c>
      <c r="F4303" s="19" t="s">
        <v>4837</v>
      </c>
      <c r="G4303" s="16" t="s">
        <v>84</v>
      </c>
      <c r="H4303" s="18"/>
      <c r="I4303" s="18"/>
      <c r="J4303" s="18"/>
      <c r="K4303" s="18"/>
      <c r="L4303" s="18"/>
      <c r="M4303" s="18"/>
      <c r="N4303" s="18"/>
      <c r="O4303" s="18"/>
      <c r="P4303" s="18"/>
      <c r="Q4303" s="18"/>
      <c r="R4303" s="18"/>
      <c r="S4303" s="18"/>
      <c r="T4303" s="18"/>
      <c r="U4303" s="18"/>
      <c r="V4303" s="18"/>
      <c r="W4303" s="18"/>
      <c r="X4303" s="18"/>
      <c r="Y4303" s="18"/>
      <c r="Z4303" s="18"/>
    </row>
    <row r="4304">
      <c r="A4304" s="14" t="s">
        <v>11268</v>
      </c>
      <c r="B4304" s="15" t="s">
        <v>11269</v>
      </c>
      <c r="C4304" s="19" t="s">
        <v>11270</v>
      </c>
      <c r="D4304" s="19" t="s">
        <v>4563</v>
      </c>
      <c r="E4304" s="19" t="s">
        <v>44</v>
      </c>
      <c r="F4304" s="19" t="s">
        <v>4837</v>
      </c>
      <c r="G4304" s="16" t="s">
        <v>84</v>
      </c>
      <c r="H4304" s="18"/>
      <c r="I4304" s="18"/>
      <c r="J4304" s="18"/>
      <c r="K4304" s="18"/>
      <c r="L4304" s="18"/>
      <c r="M4304" s="18"/>
      <c r="N4304" s="18"/>
      <c r="O4304" s="18"/>
      <c r="P4304" s="18"/>
      <c r="Q4304" s="18"/>
      <c r="R4304" s="18"/>
      <c r="S4304" s="18"/>
      <c r="T4304" s="18"/>
      <c r="U4304" s="18"/>
      <c r="V4304" s="18"/>
      <c r="W4304" s="18"/>
      <c r="X4304" s="18"/>
      <c r="Y4304" s="18"/>
      <c r="Z4304" s="18"/>
    </row>
    <row r="4305">
      <c r="A4305" s="14" t="s">
        <v>11268</v>
      </c>
      <c r="B4305" s="15" t="s">
        <v>11269</v>
      </c>
      <c r="C4305" s="19" t="s">
        <v>11270</v>
      </c>
      <c r="D4305" s="19" t="s">
        <v>4645</v>
      </c>
      <c r="E4305" s="19" t="s">
        <v>44</v>
      </c>
      <c r="F4305" s="19" t="s">
        <v>4837</v>
      </c>
      <c r="G4305" s="16" t="s">
        <v>84</v>
      </c>
      <c r="H4305" s="18"/>
      <c r="I4305" s="18"/>
      <c r="J4305" s="18"/>
      <c r="K4305" s="18"/>
      <c r="L4305" s="18"/>
      <c r="M4305" s="18"/>
      <c r="N4305" s="18"/>
      <c r="O4305" s="18"/>
      <c r="P4305" s="18"/>
      <c r="Q4305" s="18"/>
      <c r="R4305" s="18"/>
      <c r="S4305" s="18"/>
      <c r="T4305" s="18"/>
      <c r="U4305" s="18"/>
      <c r="V4305" s="18"/>
      <c r="W4305" s="18"/>
      <c r="X4305" s="18"/>
      <c r="Y4305" s="18"/>
      <c r="Z4305" s="18"/>
    </row>
    <row r="4306">
      <c r="A4306" s="14" t="s">
        <v>11268</v>
      </c>
      <c r="B4306" s="15" t="s">
        <v>11271</v>
      </c>
      <c r="C4306" s="19" t="s">
        <v>11272</v>
      </c>
      <c r="D4306" s="19" t="s">
        <v>4274</v>
      </c>
      <c r="E4306" s="19" t="s">
        <v>98</v>
      </c>
      <c r="F4306" s="19" t="s">
        <v>4362</v>
      </c>
      <c r="G4306" s="16" t="s">
        <v>12</v>
      </c>
      <c r="H4306" s="18"/>
      <c r="I4306" s="18"/>
      <c r="J4306" s="18"/>
      <c r="K4306" s="18"/>
      <c r="L4306" s="18"/>
      <c r="M4306" s="18"/>
      <c r="N4306" s="18"/>
      <c r="O4306" s="18"/>
      <c r="P4306" s="18"/>
      <c r="Q4306" s="18"/>
      <c r="R4306" s="18"/>
      <c r="S4306" s="18"/>
      <c r="T4306" s="18"/>
      <c r="U4306" s="18"/>
      <c r="V4306" s="18"/>
      <c r="W4306" s="18"/>
      <c r="X4306" s="18"/>
      <c r="Y4306" s="18"/>
      <c r="Z4306" s="18"/>
    </row>
    <row r="4307">
      <c r="A4307" s="14" t="s">
        <v>11268</v>
      </c>
      <c r="B4307" s="15" t="s">
        <v>11271</v>
      </c>
      <c r="C4307" s="19" t="s">
        <v>11272</v>
      </c>
      <c r="D4307" s="19" t="s">
        <v>4274</v>
      </c>
      <c r="E4307" s="19" t="s">
        <v>47</v>
      </c>
      <c r="F4307" s="19" t="s">
        <v>133</v>
      </c>
      <c r="G4307" s="16" t="s">
        <v>12</v>
      </c>
      <c r="H4307" s="18"/>
      <c r="I4307" s="18"/>
      <c r="J4307" s="18"/>
      <c r="K4307" s="18"/>
      <c r="L4307" s="18"/>
      <c r="M4307" s="18"/>
      <c r="N4307" s="18"/>
      <c r="O4307" s="18"/>
      <c r="P4307" s="18"/>
      <c r="Q4307" s="18"/>
      <c r="R4307" s="18"/>
      <c r="S4307" s="18"/>
      <c r="T4307" s="18"/>
      <c r="U4307" s="18"/>
      <c r="V4307" s="18"/>
      <c r="W4307" s="18"/>
      <c r="X4307" s="18"/>
      <c r="Y4307" s="18"/>
      <c r="Z4307" s="18"/>
    </row>
    <row r="4308">
      <c r="A4308" s="14" t="s">
        <v>11268</v>
      </c>
      <c r="B4308" s="15" t="s">
        <v>11273</v>
      </c>
      <c r="C4308" s="19" t="s">
        <v>11274</v>
      </c>
      <c r="D4308" s="19" t="s">
        <v>4862</v>
      </c>
      <c r="E4308" s="19" t="s">
        <v>46</v>
      </c>
      <c r="F4308" s="19" t="s">
        <v>133</v>
      </c>
      <c r="G4308" s="16" t="s">
        <v>12</v>
      </c>
      <c r="H4308" s="18"/>
      <c r="I4308" s="18"/>
      <c r="J4308" s="18"/>
      <c r="K4308" s="18"/>
      <c r="L4308" s="18"/>
      <c r="M4308" s="18"/>
      <c r="N4308" s="18"/>
      <c r="O4308" s="18"/>
      <c r="P4308" s="18"/>
      <c r="Q4308" s="18"/>
      <c r="R4308" s="18"/>
      <c r="S4308" s="18"/>
      <c r="T4308" s="18"/>
      <c r="U4308" s="18"/>
      <c r="V4308" s="18"/>
      <c r="W4308" s="18"/>
      <c r="X4308" s="18"/>
      <c r="Y4308" s="18"/>
      <c r="Z4308" s="18"/>
    </row>
    <row r="4309">
      <c r="A4309" s="14" t="s">
        <v>11268</v>
      </c>
      <c r="B4309" s="15" t="s">
        <v>11275</v>
      </c>
      <c r="C4309" s="31" t="s">
        <v>11276</v>
      </c>
      <c r="D4309" s="19" t="s">
        <v>5226</v>
      </c>
      <c r="E4309" s="19" t="s">
        <v>98</v>
      </c>
      <c r="F4309" s="19" t="s">
        <v>4033</v>
      </c>
      <c r="G4309" s="16" t="s">
        <v>12</v>
      </c>
      <c r="H4309" s="18"/>
      <c r="I4309" s="18"/>
      <c r="J4309" s="18"/>
      <c r="K4309" s="18"/>
      <c r="L4309" s="18"/>
      <c r="M4309" s="18"/>
      <c r="N4309" s="18"/>
      <c r="O4309" s="18"/>
      <c r="P4309" s="18"/>
      <c r="Q4309" s="18"/>
      <c r="R4309" s="18"/>
      <c r="S4309" s="18"/>
      <c r="T4309" s="18"/>
      <c r="U4309" s="18"/>
      <c r="V4309" s="18"/>
      <c r="W4309" s="18"/>
      <c r="X4309" s="18"/>
      <c r="Y4309" s="18"/>
      <c r="Z4309" s="18"/>
    </row>
    <row r="4310">
      <c r="A4310" s="14" t="s">
        <v>11268</v>
      </c>
      <c r="B4310" s="15" t="s">
        <v>11275</v>
      </c>
      <c r="C4310" s="31" t="s">
        <v>11276</v>
      </c>
      <c r="D4310" s="19" t="s">
        <v>5226</v>
      </c>
      <c r="E4310" s="19" t="s">
        <v>47</v>
      </c>
      <c r="F4310" s="19" t="s">
        <v>171</v>
      </c>
      <c r="G4310" s="16" t="s">
        <v>12</v>
      </c>
      <c r="H4310" s="18"/>
      <c r="I4310" s="18"/>
      <c r="J4310" s="18"/>
      <c r="K4310" s="18"/>
      <c r="L4310" s="18"/>
      <c r="M4310" s="18"/>
      <c r="N4310" s="18"/>
      <c r="O4310" s="18"/>
      <c r="P4310" s="18"/>
      <c r="Q4310" s="18"/>
      <c r="R4310" s="18"/>
      <c r="S4310" s="18"/>
      <c r="T4310" s="18"/>
      <c r="U4310" s="18"/>
      <c r="V4310" s="18"/>
      <c r="W4310" s="18"/>
      <c r="X4310" s="18"/>
      <c r="Y4310" s="18"/>
      <c r="Z4310" s="18"/>
    </row>
    <row r="4311">
      <c r="A4311" s="14" t="s">
        <v>11268</v>
      </c>
      <c r="B4311" s="15" t="s">
        <v>11277</v>
      </c>
      <c r="C4311" s="19" t="s">
        <v>11278</v>
      </c>
      <c r="D4311" s="19" t="s">
        <v>1587</v>
      </c>
      <c r="E4311" s="19" t="s">
        <v>44</v>
      </c>
      <c r="F4311" s="19" t="s">
        <v>851</v>
      </c>
      <c r="G4311" s="16" t="s">
        <v>84</v>
      </c>
      <c r="H4311" s="18"/>
      <c r="I4311" s="18"/>
      <c r="J4311" s="18"/>
      <c r="K4311" s="18"/>
      <c r="L4311" s="18"/>
      <c r="M4311" s="18"/>
      <c r="N4311" s="18"/>
      <c r="O4311" s="18"/>
      <c r="P4311" s="18"/>
      <c r="Q4311" s="18"/>
      <c r="R4311" s="18"/>
      <c r="S4311" s="18"/>
      <c r="T4311" s="18"/>
      <c r="U4311" s="18"/>
      <c r="V4311" s="18"/>
      <c r="W4311" s="18"/>
      <c r="X4311" s="18"/>
      <c r="Y4311" s="18"/>
      <c r="Z4311" s="18"/>
    </row>
    <row r="4312">
      <c r="A4312" s="14" t="s">
        <v>11268</v>
      </c>
      <c r="B4312" s="15" t="s">
        <v>11277</v>
      </c>
      <c r="C4312" s="19" t="s">
        <v>11278</v>
      </c>
      <c r="D4312" s="19" t="s">
        <v>87</v>
      </c>
      <c r="E4312" s="19" t="s">
        <v>44</v>
      </c>
      <c r="F4312" s="19" t="s">
        <v>851</v>
      </c>
      <c r="G4312" s="16" t="s">
        <v>84</v>
      </c>
      <c r="H4312" s="18"/>
      <c r="I4312" s="18"/>
      <c r="J4312" s="18"/>
      <c r="K4312" s="18"/>
      <c r="L4312" s="18"/>
      <c r="M4312" s="18"/>
      <c r="N4312" s="18"/>
      <c r="O4312" s="18"/>
      <c r="P4312" s="18"/>
      <c r="Q4312" s="18"/>
      <c r="R4312" s="18"/>
      <c r="S4312" s="18"/>
      <c r="T4312" s="18"/>
      <c r="U4312" s="18"/>
      <c r="V4312" s="18"/>
      <c r="W4312" s="18"/>
      <c r="X4312" s="18"/>
      <c r="Y4312" s="18"/>
      <c r="Z4312" s="18"/>
    </row>
    <row r="4313">
      <c r="A4313" s="14" t="s">
        <v>11268</v>
      </c>
      <c r="B4313" s="15" t="s">
        <v>11277</v>
      </c>
      <c r="C4313" s="19" t="s">
        <v>11278</v>
      </c>
      <c r="D4313" s="19" t="s">
        <v>1806</v>
      </c>
      <c r="E4313" s="19" t="s">
        <v>44</v>
      </c>
      <c r="F4313" s="19" t="s">
        <v>851</v>
      </c>
      <c r="G4313" s="16" t="s">
        <v>84</v>
      </c>
      <c r="H4313" s="18"/>
      <c r="I4313" s="18"/>
      <c r="J4313" s="18"/>
      <c r="K4313" s="18"/>
      <c r="L4313" s="18"/>
      <c r="M4313" s="18"/>
      <c r="N4313" s="18"/>
      <c r="O4313" s="18"/>
      <c r="P4313" s="18"/>
      <c r="Q4313" s="18"/>
      <c r="R4313" s="18"/>
      <c r="S4313" s="18"/>
      <c r="T4313" s="18"/>
      <c r="U4313" s="18"/>
      <c r="V4313" s="18"/>
      <c r="W4313" s="18"/>
      <c r="X4313" s="18"/>
      <c r="Y4313" s="18"/>
      <c r="Z4313" s="18"/>
    </row>
    <row r="4314">
      <c r="A4314" s="14" t="s">
        <v>11268</v>
      </c>
      <c r="B4314" s="15" t="s">
        <v>11279</v>
      </c>
      <c r="C4314" s="19" t="s">
        <v>11280</v>
      </c>
      <c r="D4314" s="19" t="s">
        <v>4645</v>
      </c>
      <c r="E4314" s="19" t="s">
        <v>47</v>
      </c>
      <c r="F4314" s="19" t="s">
        <v>133</v>
      </c>
      <c r="G4314" s="16" t="s">
        <v>12</v>
      </c>
      <c r="H4314" s="18"/>
      <c r="I4314" s="18"/>
      <c r="J4314" s="18"/>
      <c r="K4314" s="18"/>
      <c r="L4314" s="18"/>
      <c r="M4314" s="18"/>
      <c r="N4314" s="18"/>
      <c r="O4314" s="18"/>
      <c r="P4314" s="18"/>
      <c r="Q4314" s="18"/>
      <c r="R4314" s="18"/>
      <c r="S4314" s="18"/>
      <c r="T4314" s="18"/>
      <c r="U4314" s="18"/>
      <c r="V4314" s="18"/>
      <c r="W4314" s="18"/>
      <c r="X4314" s="18"/>
      <c r="Y4314" s="18"/>
      <c r="Z4314" s="18"/>
    </row>
    <row r="4315">
      <c r="A4315" s="14" t="s">
        <v>11268</v>
      </c>
      <c r="B4315" s="15" t="s">
        <v>11279</v>
      </c>
      <c r="C4315" s="19" t="s">
        <v>11280</v>
      </c>
      <c r="D4315" s="19" t="s">
        <v>4645</v>
      </c>
      <c r="E4315" s="19" t="s">
        <v>11281</v>
      </c>
      <c r="F4315" s="19" t="s">
        <v>4517</v>
      </c>
      <c r="G4315" s="16" t="s">
        <v>12</v>
      </c>
      <c r="H4315" s="18"/>
      <c r="I4315" s="18"/>
      <c r="J4315" s="18"/>
      <c r="K4315" s="18"/>
      <c r="L4315" s="18"/>
      <c r="M4315" s="18"/>
      <c r="N4315" s="18"/>
      <c r="O4315" s="18"/>
      <c r="P4315" s="18"/>
      <c r="Q4315" s="18"/>
      <c r="R4315" s="18"/>
      <c r="S4315" s="18"/>
      <c r="T4315" s="18"/>
      <c r="U4315" s="18"/>
      <c r="V4315" s="18"/>
      <c r="W4315" s="18"/>
      <c r="X4315" s="18"/>
      <c r="Y4315" s="18"/>
      <c r="Z4315" s="18"/>
    </row>
    <row r="4316">
      <c r="A4316" s="14" t="s">
        <v>11268</v>
      </c>
      <c r="B4316" s="15" t="s">
        <v>11279</v>
      </c>
      <c r="C4316" s="19" t="s">
        <v>11280</v>
      </c>
      <c r="D4316" s="19" t="s">
        <v>4645</v>
      </c>
      <c r="E4316" s="19" t="s">
        <v>4096</v>
      </c>
      <c r="F4316" s="19" t="s">
        <v>299</v>
      </c>
      <c r="G4316" s="16" t="s">
        <v>12</v>
      </c>
      <c r="H4316" s="18"/>
      <c r="I4316" s="18"/>
      <c r="J4316" s="18"/>
      <c r="K4316" s="18"/>
      <c r="L4316" s="18"/>
      <c r="M4316" s="18"/>
      <c r="N4316" s="18"/>
      <c r="O4316" s="18"/>
      <c r="P4316" s="18"/>
      <c r="Q4316" s="18"/>
      <c r="R4316" s="18"/>
      <c r="S4316" s="18"/>
      <c r="T4316" s="18"/>
      <c r="U4316" s="18"/>
      <c r="V4316" s="18"/>
      <c r="W4316" s="18"/>
      <c r="X4316" s="18"/>
      <c r="Y4316" s="18"/>
      <c r="Z4316" s="18"/>
    </row>
    <row r="4317">
      <c r="A4317" s="14" t="s">
        <v>11268</v>
      </c>
      <c r="B4317" s="15" t="s">
        <v>11282</v>
      </c>
      <c r="C4317" s="19" t="s">
        <v>11283</v>
      </c>
      <c r="D4317" s="19" t="s">
        <v>4108</v>
      </c>
      <c r="E4317" s="19" t="s">
        <v>85</v>
      </c>
      <c r="F4317" s="19" t="s">
        <v>9649</v>
      </c>
      <c r="G4317" s="16" t="s">
        <v>12</v>
      </c>
      <c r="H4317" s="18"/>
      <c r="I4317" s="18"/>
      <c r="J4317" s="18"/>
      <c r="K4317" s="18"/>
      <c r="L4317" s="18"/>
      <c r="M4317" s="18"/>
      <c r="N4317" s="18"/>
      <c r="O4317" s="18"/>
      <c r="P4317" s="18"/>
      <c r="Q4317" s="18"/>
      <c r="R4317" s="18"/>
      <c r="S4317" s="18"/>
      <c r="T4317" s="18"/>
      <c r="U4317" s="18"/>
      <c r="V4317" s="18"/>
      <c r="W4317" s="18"/>
      <c r="X4317" s="18"/>
      <c r="Y4317" s="18"/>
      <c r="Z4317" s="18"/>
    </row>
    <row r="4318">
      <c r="A4318" s="14" t="s">
        <v>11268</v>
      </c>
      <c r="B4318" s="15" t="s">
        <v>11284</v>
      </c>
      <c r="C4318" s="19" t="s">
        <v>11285</v>
      </c>
      <c r="D4318" s="19" t="s">
        <v>6895</v>
      </c>
      <c r="E4318" s="19" t="s">
        <v>11286</v>
      </c>
      <c r="F4318" s="19" t="s">
        <v>133</v>
      </c>
      <c r="G4318" s="16" t="s">
        <v>12</v>
      </c>
      <c r="H4318" s="18"/>
      <c r="I4318" s="18"/>
      <c r="J4318" s="18"/>
      <c r="K4318" s="18"/>
      <c r="L4318" s="18"/>
      <c r="M4318" s="18"/>
      <c r="N4318" s="18"/>
      <c r="O4318" s="18"/>
      <c r="P4318" s="18"/>
      <c r="Q4318" s="18"/>
      <c r="R4318" s="18"/>
      <c r="S4318" s="18"/>
      <c r="T4318" s="18"/>
      <c r="U4318" s="18"/>
      <c r="V4318" s="18"/>
      <c r="W4318" s="18"/>
      <c r="X4318" s="18"/>
      <c r="Y4318" s="18"/>
      <c r="Z4318" s="18"/>
    </row>
    <row r="4319">
      <c r="A4319" s="14" t="s">
        <v>11268</v>
      </c>
      <c r="B4319" s="15" t="s">
        <v>11287</v>
      </c>
      <c r="C4319" s="19" t="s">
        <v>11288</v>
      </c>
      <c r="D4319" s="19" t="s">
        <v>4251</v>
      </c>
      <c r="E4319" s="19" t="s">
        <v>85</v>
      </c>
      <c r="F4319" s="19" t="s">
        <v>171</v>
      </c>
      <c r="G4319" s="16" t="s">
        <v>12</v>
      </c>
      <c r="H4319" s="18"/>
      <c r="I4319" s="18"/>
      <c r="J4319" s="18"/>
      <c r="K4319" s="18"/>
      <c r="L4319" s="18"/>
      <c r="M4319" s="18"/>
      <c r="N4319" s="18"/>
      <c r="O4319" s="18"/>
      <c r="P4319" s="18"/>
      <c r="Q4319" s="18"/>
      <c r="R4319" s="18"/>
      <c r="S4319" s="18"/>
      <c r="T4319" s="18"/>
      <c r="U4319" s="18"/>
      <c r="V4319" s="18"/>
      <c r="W4319" s="18"/>
      <c r="X4319" s="18"/>
      <c r="Y4319" s="18"/>
      <c r="Z4319" s="18"/>
    </row>
    <row r="4320">
      <c r="A4320" s="14" t="s">
        <v>11268</v>
      </c>
      <c r="B4320" s="15" t="s">
        <v>11289</v>
      </c>
      <c r="C4320" s="19" t="s">
        <v>11290</v>
      </c>
      <c r="D4320" s="19" t="s">
        <v>20</v>
      </c>
      <c r="E4320" s="19" t="s">
        <v>98</v>
      </c>
      <c r="F4320" s="19" t="s">
        <v>4362</v>
      </c>
      <c r="G4320" s="16" t="s">
        <v>12</v>
      </c>
      <c r="H4320" s="18"/>
      <c r="I4320" s="18"/>
      <c r="J4320" s="18"/>
      <c r="K4320" s="18"/>
      <c r="L4320" s="18"/>
      <c r="M4320" s="18"/>
      <c r="N4320" s="18"/>
      <c r="O4320" s="18"/>
      <c r="P4320" s="18"/>
      <c r="Q4320" s="18"/>
      <c r="R4320" s="18"/>
      <c r="S4320" s="18"/>
      <c r="T4320" s="18"/>
      <c r="U4320" s="18"/>
      <c r="V4320" s="18"/>
      <c r="W4320" s="18"/>
      <c r="X4320" s="18"/>
      <c r="Y4320" s="18"/>
      <c r="Z4320" s="18"/>
    </row>
    <row r="4321">
      <c r="A4321" s="14" t="s">
        <v>11268</v>
      </c>
      <c r="B4321" s="15" t="s">
        <v>11289</v>
      </c>
      <c r="C4321" s="19" t="s">
        <v>11290</v>
      </c>
      <c r="D4321" s="19" t="s">
        <v>4623</v>
      </c>
      <c r="E4321" s="19" t="s">
        <v>98</v>
      </c>
      <c r="F4321" s="19" t="s">
        <v>4362</v>
      </c>
      <c r="G4321" s="16" t="s">
        <v>12</v>
      </c>
      <c r="H4321" s="18"/>
      <c r="I4321" s="18"/>
      <c r="J4321" s="18"/>
      <c r="K4321" s="18"/>
      <c r="L4321" s="18"/>
      <c r="M4321" s="18"/>
      <c r="N4321" s="18"/>
      <c r="O4321" s="18"/>
      <c r="P4321" s="18"/>
      <c r="Q4321" s="18"/>
      <c r="R4321" s="18"/>
      <c r="S4321" s="18"/>
      <c r="T4321" s="18"/>
      <c r="U4321" s="18"/>
      <c r="V4321" s="18"/>
      <c r="W4321" s="18"/>
      <c r="X4321" s="18"/>
      <c r="Y4321" s="18"/>
      <c r="Z4321" s="18"/>
    </row>
    <row r="4322">
      <c r="A4322" s="14" t="s">
        <v>11268</v>
      </c>
      <c r="B4322" s="15" t="s">
        <v>11289</v>
      </c>
      <c r="C4322" s="19" t="s">
        <v>11290</v>
      </c>
      <c r="D4322" s="19" t="s">
        <v>4223</v>
      </c>
      <c r="E4322" s="19" t="s">
        <v>98</v>
      </c>
      <c r="F4322" s="19" t="s">
        <v>4362</v>
      </c>
      <c r="G4322" s="16" t="s">
        <v>12</v>
      </c>
      <c r="H4322" s="18"/>
      <c r="I4322" s="18"/>
      <c r="J4322" s="18"/>
      <c r="K4322" s="18"/>
      <c r="L4322" s="18"/>
      <c r="M4322" s="18"/>
      <c r="N4322" s="18"/>
      <c r="O4322" s="18"/>
      <c r="P4322" s="18"/>
      <c r="Q4322" s="18"/>
      <c r="R4322" s="18"/>
      <c r="S4322" s="18"/>
      <c r="T4322" s="18"/>
      <c r="U4322" s="18"/>
      <c r="V4322" s="18"/>
      <c r="W4322" s="18"/>
      <c r="X4322" s="18"/>
      <c r="Y4322" s="18"/>
      <c r="Z4322" s="18"/>
    </row>
    <row r="4323">
      <c r="A4323" s="14" t="s">
        <v>11268</v>
      </c>
      <c r="B4323" s="15" t="s">
        <v>11291</v>
      </c>
      <c r="C4323" s="19" t="s">
        <v>11292</v>
      </c>
      <c r="D4323" s="19" t="s">
        <v>4120</v>
      </c>
      <c r="E4323" s="19" t="s">
        <v>408</v>
      </c>
      <c r="F4323" s="19" t="s">
        <v>1097</v>
      </c>
      <c r="G4323" s="16" t="s">
        <v>12</v>
      </c>
      <c r="H4323" s="18"/>
      <c r="I4323" s="18"/>
      <c r="J4323" s="18"/>
      <c r="K4323" s="18"/>
      <c r="L4323" s="18"/>
      <c r="M4323" s="18"/>
      <c r="N4323" s="18"/>
      <c r="O4323" s="18"/>
      <c r="P4323" s="18"/>
      <c r="Q4323" s="18"/>
      <c r="R4323" s="18"/>
      <c r="S4323" s="18"/>
      <c r="T4323" s="18"/>
      <c r="U4323" s="18"/>
      <c r="V4323" s="18"/>
      <c r="W4323" s="18"/>
      <c r="X4323" s="18"/>
      <c r="Y4323" s="18"/>
      <c r="Z4323" s="18"/>
    </row>
    <row r="4324">
      <c r="A4324" s="14" t="s">
        <v>11268</v>
      </c>
      <c r="B4324" s="15" t="s">
        <v>11293</v>
      </c>
      <c r="C4324" s="19" t="s">
        <v>11294</v>
      </c>
      <c r="D4324" s="19" t="s">
        <v>6106</v>
      </c>
      <c r="E4324" s="19" t="s">
        <v>2481</v>
      </c>
      <c r="F4324" s="19" t="s">
        <v>5440</v>
      </c>
      <c r="G4324" s="16" t="s">
        <v>12</v>
      </c>
      <c r="H4324" s="18"/>
      <c r="I4324" s="18"/>
      <c r="J4324" s="18"/>
      <c r="K4324" s="18"/>
      <c r="L4324" s="18"/>
      <c r="M4324" s="18"/>
      <c r="N4324" s="18"/>
      <c r="O4324" s="18"/>
      <c r="P4324" s="18"/>
      <c r="Q4324" s="18"/>
      <c r="R4324" s="18"/>
      <c r="S4324" s="18"/>
      <c r="T4324" s="18"/>
      <c r="U4324" s="18"/>
      <c r="V4324" s="18"/>
      <c r="W4324" s="18"/>
      <c r="X4324" s="18"/>
      <c r="Y4324" s="18"/>
      <c r="Z4324" s="18"/>
    </row>
    <row r="4325">
      <c r="A4325" s="14" t="s">
        <v>11268</v>
      </c>
      <c r="B4325" s="15" t="s">
        <v>11293</v>
      </c>
      <c r="C4325" s="19" t="s">
        <v>11294</v>
      </c>
      <c r="D4325" s="19" t="s">
        <v>6106</v>
      </c>
      <c r="E4325" s="19" t="s">
        <v>46</v>
      </c>
      <c r="F4325" s="19" t="s">
        <v>2256</v>
      </c>
      <c r="G4325" s="16" t="s">
        <v>12</v>
      </c>
      <c r="H4325" s="18"/>
      <c r="I4325" s="18"/>
      <c r="J4325" s="18"/>
      <c r="K4325" s="18"/>
      <c r="L4325" s="18"/>
      <c r="M4325" s="18"/>
      <c r="N4325" s="18"/>
      <c r="O4325" s="18"/>
      <c r="P4325" s="18"/>
      <c r="Q4325" s="18"/>
      <c r="R4325" s="18"/>
      <c r="S4325" s="18"/>
      <c r="T4325" s="18"/>
      <c r="U4325" s="18"/>
      <c r="V4325" s="18"/>
      <c r="W4325" s="18"/>
      <c r="X4325" s="18"/>
      <c r="Y4325" s="18"/>
      <c r="Z4325" s="18"/>
    </row>
    <row r="4326">
      <c r="A4326" s="14" t="s">
        <v>11268</v>
      </c>
      <c r="B4326" s="15" t="s">
        <v>11295</v>
      </c>
      <c r="C4326" s="19" t="s">
        <v>11296</v>
      </c>
      <c r="D4326" s="19" t="s">
        <v>4366</v>
      </c>
      <c r="E4326" s="19" t="s">
        <v>1780</v>
      </c>
      <c r="F4326" s="19" t="s">
        <v>4112</v>
      </c>
      <c r="G4326" s="16" t="s">
        <v>12</v>
      </c>
      <c r="H4326" s="18"/>
      <c r="I4326" s="18"/>
      <c r="J4326" s="18"/>
      <c r="K4326" s="18"/>
      <c r="L4326" s="18"/>
      <c r="M4326" s="18"/>
      <c r="N4326" s="18"/>
      <c r="O4326" s="18"/>
      <c r="P4326" s="18"/>
      <c r="Q4326" s="18"/>
      <c r="R4326" s="18"/>
      <c r="S4326" s="18"/>
      <c r="T4326" s="18"/>
      <c r="U4326" s="18"/>
      <c r="V4326" s="18"/>
      <c r="W4326" s="18"/>
      <c r="X4326" s="18"/>
      <c r="Y4326" s="18"/>
      <c r="Z4326" s="18"/>
    </row>
    <row r="4327">
      <c r="A4327" s="14" t="s">
        <v>11268</v>
      </c>
      <c r="B4327" s="15" t="s">
        <v>11297</v>
      </c>
      <c r="C4327" s="19" t="s">
        <v>11298</v>
      </c>
      <c r="D4327" s="19" t="s">
        <v>10037</v>
      </c>
      <c r="E4327" s="19" t="s">
        <v>11299</v>
      </c>
      <c r="F4327" s="19" t="s">
        <v>6534</v>
      </c>
      <c r="G4327" s="16" t="s">
        <v>12</v>
      </c>
      <c r="H4327" s="18"/>
      <c r="I4327" s="18"/>
      <c r="J4327" s="18"/>
      <c r="K4327" s="18"/>
      <c r="L4327" s="18"/>
      <c r="M4327" s="18"/>
      <c r="N4327" s="18"/>
      <c r="O4327" s="18"/>
      <c r="P4327" s="18"/>
      <c r="Q4327" s="18"/>
      <c r="R4327" s="18"/>
      <c r="S4327" s="18"/>
      <c r="T4327" s="18"/>
      <c r="U4327" s="18"/>
      <c r="V4327" s="18"/>
      <c r="W4327" s="18"/>
      <c r="X4327" s="18"/>
      <c r="Y4327" s="18"/>
      <c r="Z4327" s="18"/>
    </row>
    <row r="4328">
      <c r="A4328" s="14" t="s">
        <v>11268</v>
      </c>
      <c r="B4328" s="15" t="s">
        <v>11300</v>
      </c>
      <c r="C4328" s="19" t="s">
        <v>11301</v>
      </c>
      <c r="D4328" s="19" t="s">
        <v>4286</v>
      </c>
      <c r="E4328" s="19" t="s">
        <v>85</v>
      </c>
      <c r="F4328" s="19" t="s">
        <v>164</v>
      </c>
      <c r="G4328" s="16" t="s">
        <v>12</v>
      </c>
      <c r="H4328" s="18"/>
      <c r="I4328" s="18"/>
      <c r="J4328" s="18"/>
      <c r="K4328" s="18"/>
      <c r="L4328" s="18"/>
      <c r="M4328" s="18"/>
      <c r="N4328" s="18"/>
      <c r="O4328" s="18"/>
      <c r="P4328" s="18"/>
      <c r="Q4328" s="18"/>
      <c r="R4328" s="18"/>
      <c r="S4328" s="18"/>
      <c r="T4328" s="18"/>
      <c r="U4328" s="18"/>
      <c r="V4328" s="18"/>
      <c r="W4328" s="18"/>
      <c r="X4328" s="18"/>
      <c r="Y4328" s="18"/>
      <c r="Z4328" s="18"/>
    </row>
    <row r="4329">
      <c r="A4329" s="14" t="s">
        <v>11268</v>
      </c>
      <c r="B4329" s="15" t="s">
        <v>11300</v>
      </c>
      <c r="C4329" s="19" t="s">
        <v>11301</v>
      </c>
      <c r="D4329" s="19" t="s">
        <v>4286</v>
      </c>
      <c r="E4329" s="19" t="s">
        <v>46</v>
      </c>
      <c r="F4329" s="19" t="s">
        <v>1726</v>
      </c>
      <c r="G4329" s="16" t="s">
        <v>12</v>
      </c>
      <c r="H4329" s="18"/>
      <c r="I4329" s="18"/>
      <c r="J4329" s="18"/>
      <c r="K4329" s="18"/>
      <c r="L4329" s="18"/>
      <c r="M4329" s="18"/>
      <c r="N4329" s="18"/>
      <c r="O4329" s="18"/>
      <c r="P4329" s="18"/>
      <c r="Q4329" s="18"/>
      <c r="R4329" s="18"/>
      <c r="S4329" s="18"/>
      <c r="T4329" s="18"/>
      <c r="U4329" s="18"/>
      <c r="V4329" s="18"/>
      <c r="W4329" s="18"/>
      <c r="X4329" s="18"/>
      <c r="Y4329" s="18"/>
      <c r="Z4329" s="18"/>
    </row>
    <row r="4330">
      <c r="A4330" s="14" t="s">
        <v>11268</v>
      </c>
      <c r="B4330" s="15" t="s">
        <v>11302</v>
      </c>
      <c r="C4330" s="19" t="s">
        <v>11303</v>
      </c>
      <c r="D4330" s="19" t="s">
        <v>4132</v>
      </c>
      <c r="E4330" s="19" t="s">
        <v>1077</v>
      </c>
      <c r="F4330" s="19" t="s">
        <v>4594</v>
      </c>
      <c r="G4330" s="16" t="s">
        <v>12</v>
      </c>
      <c r="H4330" s="18"/>
      <c r="I4330" s="18"/>
      <c r="J4330" s="18"/>
      <c r="K4330" s="18"/>
      <c r="L4330" s="18"/>
      <c r="M4330" s="18"/>
      <c r="N4330" s="18"/>
      <c r="O4330" s="18"/>
      <c r="P4330" s="18"/>
      <c r="Q4330" s="18"/>
      <c r="R4330" s="18"/>
      <c r="S4330" s="18"/>
      <c r="T4330" s="18"/>
      <c r="U4330" s="18"/>
      <c r="V4330" s="18"/>
      <c r="W4330" s="18"/>
      <c r="X4330" s="18"/>
      <c r="Y4330" s="18"/>
      <c r="Z4330" s="18"/>
    </row>
    <row r="4331">
      <c r="A4331" s="14" t="s">
        <v>11304</v>
      </c>
      <c r="B4331" s="15" t="s">
        <v>11305</v>
      </c>
      <c r="C4331" s="19" t="s">
        <v>11306</v>
      </c>
      <c r="D4331" s="19" t="s">
        <v>6077</v>
      </c>
      <c r="E4331" s="19" t="s">
        <v>46</v>
      </c>
      <c r="F4331" s="19" t="s">
        <v>133</v>
      </c>
      <c r="G4331" s="16" t="s">
        <v>12</v>
      </c>
      <c r="H4331" s="18"/>
      <c r="I4331" s="18"/>
      <c r="J4331" s="18"/>
      <c r="K4331" s="18"/>
      <c r="L4331" s="18"/>
      <c r="M4331" s="18"/>
      <c r="N4331" s="18"/>
      <c r="O4331" s="18"/>
      <c r="P4331" s="18"/>
      <c r="Q4331" s="18"/>
      <c r="R4331" s="18"/>
      <c r="S4331" s="18"/>
      <c r="T4331" s="18"/>
      <c r="U4331" s="18"/>
      <c r="V4331" s="18"/>
      <c r="W4331" s="18"/>
      <c r="X4331" s="18"/>
      <c r="Y4331" s="18"/>
      <c r="Z4331" s="18"/>
    </row>
    <row r="4332">
      <c r="A4332" s="14" t="s">
        <v>11304</v>
      </c>
      <c r="B4332" s="15" t="s">
        <v>11307</v>
      </c>
      <c r="C4332" s="19" t="s">
        <v>11308</v>
      </c>
      <c r="D4332" s="19" t="s">
        <v>4095</v>
      </c>
      <c r="E4332" s="19" t="s">
        <v>44</v>
      </c>
      <c r="F4332" s="19" t="s">
        <v>83</v>
      </c>
      <c r="G4332" s="16" t="s">
        <v>84</v>
      </c>
      <c r="H4332" s="18"/>
      <c r="I4332" s="18"/>
      <c r="J4332" s="18"/>
      <c r="K4332" s="18"/>
      <c r="L4332" s="18"/>
      <c r="M4332" s="18"/>
      <c r="N4332" s="18"/>
      <c r="O4332" s="18"/>
      <c r="P4332" s="18"/>
      <c r="Q4332" s="18"/>
      <c r="R4332" s="18"/>
      <c r="S4332" s="18"/>
      <c r="T4332" s="18"/>
      <c r="U4332" s="18"/>
      <c r="V4332" s="18"/>
      <c r="W4332" s="18"/>
      <c r="X4332" s="18"/>
      <c r="Y4332" s="18"/>
      <c r="Z4332" s="18"/>
    </row>
    <row r="4333">
      <c r="A4333" s="14" t="s">
        <v>11304</v>
      </c>
      <c r="B4333" s="15" t="s">
        <v>11309</v>
      </c>
      <c r="C4333" s="19" t="s">
        <v>11310</v>
      </c>
      <c r="D4333" s="19" t="s">
        <v>4067</v>
      </c>
      <c r="E4333" s="19" t="s">
        <v>85</v>
      </c>
      <c r="F4333" s="19" t="s">
        <v>1420</v>
      </c>
      <c r="G4333" s="16" t="s">
        <v>12</v>
      </c>
      <c r="H4333" s="18"/>
      <c r="I4333" s="18"/>
      <c r="J4333" s="18"/>
      <c r="K4333" s="18"/>
      <c r="L4333" s="18"/>
      <c r="M4333" s="18"/>
      <c r="N4333" s="18"/>
      <c r="O4333" s="18"/>
      <c r="P4333" s="18"/>
      <c r="Q4333" s="18"/>
      <c r="R4333" s="18"/>
      <c r="S4333" s="18"/>
      <c r="T4333" s="18"/>
      <c r="U4333" s="18"/>
      <c r="V4333" s="18"/>
      <c r="W4333" s="18"/>
      <c r="X4333" s="18"/>
      <c r="Y4333" s="18"/>
      <c r="Z4333" s="18"/>
    </row>
    <row r="4334">
      <c r="A4334" s="14" t="s">
        <v>11304</v>
      </c>
      <c r="B4334" s="15" t="s">
        <v>11311</v>
      </c>
      <c r="C4334" s="19" t="s">
        <v>11312</v>
      </c>
      <c r="D4334" s="19" t="s">
        <v>1517</v>
      </c>
      <c r="E4334" s="19" t="s">
        <v>46</v>
      </c>
      <c r="F4334" s="19" t="s">
        <v>133</v>
      </c>
      <c r="G4334" s="16" t="s">
        <v>12</v>
      </c>
      <c r="H4334" s="18"/>
      <c r="I4334" s="18"/>
      <c r="J4334" s="18"/>
      <c r="K4334" s="18"/>
      <c r="L4334" s="18"/>
      <c r="M4334" s="18"/>
      <c r="N4334" s="18"/>
      <c r="O4334" s="18"/>
      <c r="P4334" s="18"/>
      <c r="Q4334" s="18"/>
      <c r="R4334" s="18"/>
      <c r="S4334" s="18"/>
      <c r="T4334" s="18"/>
      <c r="U4334" s="18"/>
      <c r="V4334" s="18"/>
      <c r="W4334" s="18"/>
      <c r="X4334" s="18"/>
      <c r="Y4334" s="18"/>
      <c r="Z4334" s="18"/>
    </row>
    <row r="4335">
      <c r="A4335" s="14" t="s">
        <v>11304</v>
      </c>
      <c r="B4335" s="15" t="s">
        <v>11313</v>
      </c>
      <c r="C4335" s="17" t="s">
        <v>11314</v>
      </c>
      <c r="D4335" s="19" t="s">
        <v>4095</v>
      </c>
      <c r="E4335" s="19" t="s">
        <v>44</v>
      </c>
      <c r="F4335" s="19" t="s">
        <v>851</v>
      </c>
      <c r="G4335" s="16" t="s">
        <v>84</v>
      </c>
      <c r="H4335" s="18"/>
      <c r="I4335" s="18"/>
      <c r="J4335" s="18"/>
      <c r="K4335" s="18"/>
      <c r="L4335" s="18"/>
      <c r="M4335" s="18"/>
      <c r="N4335" s="18"/>
      <c r="O4335" s="18"/>
      <c r="P4335" s="18"/>
      <c r="Q4335" s="18"/>
      <c r="R4335" s="18"/>
      <c r="S4335" s="18"/>
      <c r="T4335" s="18"/>
      <c r="U4335" s="18"/>
      <c r="V4335" s="18"/>
      <c r="W4335" s="18"/>
      <c r="X4335" s="18"/>
      <c r="Y4335" s="18"/>
      <c r="Z4335" s="18"/>
    </row>
    <row r="4336">
      <c r="A4336" s="14" t="s">
        <v>11304</v>
      </c>
      <c r="B4336" s="15" t="s">
        <v>11315</v>
      </c>
      <c r="C4336" s="19" t="s">
        <v>11316</v>
      </c>
      <c r="D4336" s="19" t="s">
        <v>11317</v>
      </c>
      <c r="E4336" s="19" t="s">
        <v>2481</v>
      </c>
      <c r="F4336" s="19" t="s">
        <v>63</v>
      </c>
      <c r="G4336" s="16" t="s">
        <v>12</v>
      </c>
      <c r="H4336" s="18"/>
      <c r="I4336" s="18"/>
      <c r="J4336" s="18"/>
      <c r="K4336" s="18"/>
      <c r="L4336" s="18"/>
      <c r="M4336" s="18"/>
      <c r="N4336" s="18"/>
      <c r="O4336" s="18"/>
      <c r="P4336" s="18"/>
      <c r="Q4336" s="18"/>
      <c r="R4336" s="18"/>
      <c r="S4336" s="18"/>
      <c r="T4336" s="18"/>
      <c r="U4336" s="18"/>
      <c r="V4336" s="18"/>
      <c r="W4336" s="18"/>
      <c r="X4336" s="18"/>
      <c r="Y4336" s="18"/>
      <c r="Z4336" s="18"/>
    </row>
    <row r="4337">
      <c r="A4337" s="14" t="s">
        <v>11304</v>
      </c>
      <c r="B4337" s="15" t="s">
        <v>11315</v>
      </c>
      <c r="C4337" s="19" t="s">
        <v>11316</v>
      </c>
      <c r="D4337" s="19" t="s">
        <v>11317</v>
      </c>
      <c r="E4337" s="19" t="s">
        <v>8211</v>
      </c>
      <c r="F4337" s="19" t="s">
        <v>7931</v>
      </c>
      <c r="G4337" s="16" t="s">
        <v>12</v>
      </c>
      <c r="H4337" s="18"/>
      <c r="I4337" s="18"/>
      <c r="J4337" s="18"/>
      <c r="K4337" s="18"/>
      <c r="L4337" s="18"/>
      <c r="M4337" s="18"/>
      <c r="N4337" s="18"/>
      <c r="O4337" s="18"/>
      <c r="P4337" s="18"/>
      <c r="Q4337" s="18"/>
      <c r="R4337" s="18"/>
      <c r="S4337" s="18"/>
      <c r="T4337" s="18"/>
      <c r="U4337" s="18"/>
      <c r="V4337" s="18"/>
      <c r="W4337" s="18"/>
      <c r="X4337" s="18"/>
      <c r="Y4337" s="18"/>
      <c r="Z4337" s="18"/>
    </row>
    <row r="4338">
      <c r="A4338" s="14" t="s">
        <v>11304</v>
      </c>
      <c r="B4338" s="15" t="s">
        <v>11318</v>
      </c>
      <c r="C4338" s="19" t="s">
        <v>11319</v>
      </c>
      <c r="D4338" s="19" t="s">
        <v>4881</v>
      </c>
      <c r="E4338" s="19" t="s">
        <v>46</v>
      </c>
      <c r="F4338" s="19" t="s">
        <v>1539</v>
      </c>
      <c r="G4338" s="16" t="s">
        <v>12</v>
      </c>
      <c r="H4338" s="18"/>
      <c r="I4338" s="18"/>
      <c r="J4338" s="18"/>
      <c r="K4338" s="18"/>
      <c r="L4338" s="18"/>
      <c r="M4338" s="18"/>
      <c r="N4338" s="18"/>
      <c r="O4338" s="18"/>
      <c r="P4338" s="18"/>
      <c r="Q4338" s="18"/>
      <c r="R4338" s="18"/>
      <c r="S4338" s="18"/>
      <c r="T4338" s="18"/>
      <c r="U4338" s="18"/>
      <c r="V4338" s="18"/>
      <c r="W4338" s="18"/>
      <c r="X4338" s="18"/>
      <c r="Y4338" s="18"/>
      <c r="Z4338" s="18"/>
    </row>
    <row r="4339">
      <c r="A4339" s="14" t="s">
        <v>11304</v>
      </c>
      <c r="B4339" s="15" t="s">
        <v>11320</v>
      </c>
      <c r="C4339" s="19" t="s">
        <v>11321</v>
      </c>
      <c r="D4339" s="19" t="s">
        <v>4218</v>
      </c>
      <c r="E4339" s="19" t="s">
        <v>743</v>
      </c>
      <c r="F4339" s="19" t="s">
        <v>378</v>
      </c>
      <c r="G4339" s="16" t="s">
        <v>12</v>
      </c>
      <c r="H4339" s="18"/>
      <c r="I4339" s="18"/>
      <c r="J4339" s="18"/>
      <c r="K4339" s="18"/>
      <c r="L4339" s="18"/>
      <c r="M4339" s="18"/>
      <c r="N4339" s="18"/>
      <c r="O4339" s="18"/>
      <c r="P4339" s="18"/>
      <c r="Q4339" s="18"/>
      <c r="R4339" s="18"/>
      <c r="S4339" s="18"/>
      <c r="T4339" s="18"/>
      <c r="U4339" s="18"/>
      <c r="V4339" s="18"/>
      <c r="W4339" s="18"/>
      <c r="X4339" s="18"/>
      <c r="Y4339" s="18"/>
      <c r="Z4339" s="18"/>
    </row>
    <row r="4340">
      <c r="A4340" s="14" t="s">
        <v>11304</v>
      </c>
      <c r="B4340" s="15" t="s">
        <v>11322</v>
      </c>
      <c r="C4340" s="19" t="s">
        <v>11323</v>
      </c>
      <c r="D4340" s="19" t="s">
        <v>4223</v>
      </c>
      <c r="E4340" s="19" t="s">
        <v>47</v>
      </c>
      <c r="F4340" s="19" t="s">
        <v>309</v>
      </c>
      <c r="G4340" s="16" t="s">
        <v>12</v>
      </c>
      <c r="H4340" s="18"/>
      <c r="I4340" s="18"/>
      <c r="J4340" s="18"/>
      <c r="K4340" s="18"/>
      <c r="L4340" s="18"/>
      <c r="M4340" s="18"/>
      <c r="N4340" s="18"/>
      <c r="O4340" s="18"/>
      <c r="P4340" s="18"/>
      <c r="Q4340" s="18"/>
      <c r="R4340" s="18"/>
      <c r="S4340" s="18"/>
      <c r="T4340" s="18"/>
      <c r="U4340" s="18"/>
      <c r="V4340" s="18"/>
      <c r="W4340" s="18"/>
      <c r="X4340" s="18"/>
      <c r="Y4340" s="18"/>
      <c r="Z4340" s="18"/>
    </row>
    <row r="4341">
      <c r="A4341" s="14" t="s">
        <v>11304</v>
      </c>
      <c r="B4341" s="15" t="s">
        <v>11324</v>
      </c>
      <c r="C4341" s="17" t="s">
        <v>11325</v>
      </c>
      <c r="D4341" s="19" t="s">
        <v>4095</v>
      </c>
      <c r="E4341" s="19" t="s">
        <v>44</v>
      </c>
      <c r="F4341" s="19" t="s">
        <v>4837</v>
      </c>
      <c r="G4341" s="16" t="s">
        <v>84</v>
      </c>
      <c r="H4341" s="18"/>
      <c r="I4341" s="18"/>
      <c r="J4341" s="18"/>
      <c r="K4341" s="18"/>
      <c r="L4341" s="18"/>
      <c r="M4341" s="18"/>
      <c r="N4341" s="18"/>
      <c r="O4341" s="18"/>
      <c r="P4341" s="18"/>
      <c r="Q4341" s="18"/>
      <c r="R4341" s="18"/>
      <c r="S4341" s="18"/>
      <c r="T4341" s="18"/>
      <c r="U4341" s="18"/>
      <c r="V4341" s="18"/>
      <c r="W4341" s="18"/>
      <c r="X4341" s="18"/>
      <c r="Y4341" s="18"/>
      <c r="Z4341" s="18"/>
    </row>
    <row r="4342">
      <c r="A4342" s="14" t="s">
        <v>11304</v>
      </c>
      <c r="B4342" s="15" t="s">
        <v>11326</v>
      </c>
      <c r="C4342" s="19" t="s">
        <v>11327</v>
      </c>
      <c r="D4342" s="19" t="s">
        <v>6727</v>
      </c>
      <c r="E4342" s="19" t="s">
        <v>46</v>
      </c>
      <c r="F4342" s="19" t="s">
        <v>2394</v>
      </c>
      <c r="G4342" s="16" t="s">
        <v>12</v>
      </c>
      <c r="H4342" s="18"/>
      <c r="I4342" s="18"/>
      <c r="J4342" s="18"/>
      <c r="K4342" s="18"/>
      <c r="L4342" s="18"/>
      <c r="M4342" s="18"/>
      <c r="N4342" s="18"/>
      <c r="O4342" s="18"/>
      <c r="P4342" s="18"/>
      <c r="Q4342" s="18"/>
      <c r="R4342" s="18"/>
      <c r="S4342" s="18"/>
      <c r="T4342" s="18"/>
      <c r="U4342" s="18"/>
      <c r="V4342" s="18"/>
      <c r="W4342" s="18"/>
      <c r="X4342" s="18"/>
      <c r="Y4342" s="18"/>
      <c r="Z4342" s="18"/>
    </row>
    <row r="4343">
      <c r="A4343" s="14" t="s">
        <v>11304</v>
      </c>
      <c r="B4343" s="15" t="s">
        <v>11328</v>
      </c>
      <c r="C4343" s="19" t="s">
        <v>11329</v>
      </c>
      <c r="D4343" s="19" t="s">
        <v>5577</v>
      </c>
      <c r="E4343" s="19" t="s">
        <v>10727</v>
      </c>
      <c r="F4343" s="19" t="s">
        <v>164</v>
      </c>
      <c r="G4343" s="16" t="s">
        <v>12</v>
      </c>
      <c r="H4343" s="18"/>
      <c r="I4343" s="18"/>
      <c r="J4343" s="18"/>
      <c r="K4343" s="18"/>
      <c r="L4343" s="18"/>
      <c r="M4343" s="18"/>
      <c r="N4343" s="18"/>
      <c r="O4343" s="18"/>
      <c r="P4343" s="18"/>
      <c r="Q4343" s="18"/>
      <c r="R4343" s="18"/>
      <c r="S4343" s="18"/>
      <c r="T4343" s="18"/>
      <c r="U4343" s="18"/>
      <c r="V4343" s="18"/>
      <c r="W4343" s="18"/>
      <c r="X4343" s="18"/>
      <c r="Y4343" s="18"/>
      <c r="Z4343" s="18"/>
    </row>
    <row r="4344">
      <c r="A4344" s="14" t="s">
        <v>11304</v>
      </c>
      <c r="B4344" s="15" t="s">
        <v>11328</v>
      </c>
      <c r="C4344" s="19" t="s">
        <v>11329</v>
      </c>
      <c r="D4344" s="19" t="s">
        <v>5577</v>
      </c>
      <c r="E4344" s="19" t="s">
        <v>7931</v>
      </c>
      <c r="F4344" s="19" t="s">
        <v>4055</v>
      </c>
      <c r="G4344" s="16" t="s">
        <v>12</v>
      </c>
      <c r="H4344" s="18"/>
      <c r="I4344" s="18"/>
      <c r="J4344" s="18"/>
      <c r="K4344" s="18"/>
      <c r="L4344" s="18"/>
      <c r="M4344" s="18"/>
      <c r="N4344" s="18"/>
      <c r="O4344" s="18"/>
      <c r="P4344" s="18"/>
      <c r="Q4344" s="18"/>
      <c r="R4344" s="18"/>
      <c r="S4344" s="18"/>
      <c r="T4344" s="18"/>
      <c r="U4344" s="18"/>
      <c r="V4344" s="18"/>
      <c r="W4344" s="18"/>
      <c r="X4344" s="18"/>
      <c r="Y4344" s="18"/>
      <c r="Z4344" s="18"/>
    </row>
    <row r="4345">
      <c r="A4345" s="14" t="s">
        <v>11304</v>
      </c>
      <c r="B4345" s="15" t="s">
        <v>11330</v>
      </c>
      <c r="C4345" s="19" t="s">
        <v>11331</v>
      </c>
      <c r="D4345" s="19" t="s">
        <v>4218</v>
      </c>
      <c r="E4345" s="19" t="s">
        <v>9616</v>
      </c>
      <c r="F4345" s="19" t="s">
        <v>133</v>
      </c>
      <c r="G4345" s="16" t="s">
        <v>12</v>
      </c>
      <c r="H4345" s="18"/>
      <c r="I4345" s="18"/>
      <c r="J4345" s="18"/>
      <c r="K4345" s="18"/>
      <c r="L4345" s="18"/>
      <c r="M4345" s="18"/>
      <c r="N4345" s="18"/>
      <c r="O4345" s="18"/>
      <c r="P4345" s="18"/>
      <c r="Q4345" s="18"/>
      <c r="R4345" s="18"/>
      <c r="S4345" s="18"/>
      <c r="T4345" s="18"/>
      <c r="U4345" s="18"/>
      <c r="V4345" s="18"/>
      <c r="W4345" s="18"/>
      <c r="X4345" s="18"/>
      <c r="Y4345" s="18"/>
      <c r="Z4345" s="18"/>
    </row>
    <row r="4346">
      <c r="A4346" s="14" t="s">
        <v>11304</v>
      </c>
      <c r="B4346" s="15" t="s">
        <v>11332</v>
      </c>
      <c r="C4346" s="19" t="s">
        <v>11333</v>
      </c>
      <c r="D4346" s="19" t="s">
        <v>6429</v>
      </c>
      <c r="E4346" s="19" t="s">
        <v>85</v>
      </c>
      <c r="F4346" s="19" t="s">
        <v>200</v>
      </c>
      <c r="G4346" s="16" t="s">
        <v>12</v>
      </c>
      <c r="H4346" s="18"/>
      <c r="I4346" s="18"/>
      <c r="J4346" s="18"/>
      <c r="K4346" s="18"/>
      <c r="L4346" s="18"/>
      <c r="M4346" s="18"/>
      <c r="N4346" s="18"/>
      <c r="O4346" s="18"/>
      <c r="P4346" s="18"/>
      <c r="Q4346" s="18"/>
      <c r="R4346" s="18"/>
      <c r="S4346" s="18"/>
      <c r="T4346" s="18"/>
      <c r="U4346" s="18"/>
      <c r="V4346" s="18"/>
      <c r="W4346" s="18"/>
      <c r="X4346" s="18"/>
      <c r="Y4346" s="18"/>
      <c r="Z4346" s="18"/>
    </row>
    <row r="4347">
      <c r="A4347" s="14" t="s">
        <v>11304</v>
      </c>
      <c r="B4347" s="15" t="s">
        <v>11334</v>
      </c>
      <c r="C4347" s="19" t="s">
        <v>11335</v>
      </c>
      <c r="D4347" s="19" t="s">
        <v>4442</v>
      </c>
      <c r="E4347" s="19" t="s">
        <v>46</v>
      </c>
      <c r="F4347" s="19" t="s">
        <v>5381</v>
      </c>
      <c r="G4347" s="16" t="s">
        <v>12</v>
      </c>
      <c r="H4347" s="18"/>
      <c r="I4347" s="18"/>
      <c r="J4347" s="18"/>
      <c r="K4347" s="18"/>
      <c r="L4347" s="18"/>
      <c r="M4347" s="18"/>
      <c r="N4347" s="18"/>
      <c r="O4347" s="18"/>
      <c r="P4347" s="18"/>
      <c r="Q4347" s="18"/>
      <c r="R4347" s="18"/>
      <c r="S4347" s="18"/>
      <c r="T4347" s="18"/>
      <c r="U4347" s="18"/>
      <c r="V4347" s="18"/>
      <c r="W4347" s="18"/>
      <c r="X4347" s="18"/>
      <c r="Y4347" s="18"/>
      <c r="Z4347" s="18"/>
    </row>
    <row r="4348">
      <c r="A4348" s="14" t="s">
        <v>11336</v>
      </c>
      <c r="B4348" s="15" t="s">
        <v>11337</v>
      </c>
      <c r="C4348" s="19" t="s">
        <v>11338</v>
      </c>
      <c r="D4348" s="19" t="s">
        <v>1641</v>
      </c>
      <c r="E4348" s="19" t="s">
        <v>11339</v>
      </c>
      <c r="F4348" s="19" t="s">
        <v>164</v>
      </c>
      <c r="G4348" s="16" t="s">
        <v>12</v>
      </c>
      <c r="H4348" s="18"/>
      <c r="I4348" s="18"/>
      <c r="J4348" s="18"/>
      <c r="K4348" s="18"/>
      <c r="L4348" s="18"/>
      <c r="M4348" s="18"/>
      <c r="N4348" s="18"/>
      <c r="O4348" s="18"/>
      <c r="P4348" s="18"/>
      <c r="Q4348" s="18"/>
      <c r="R4348" s="18"/>
      <c r="S4348" s="18"/>
      <c r="T4348" s="18"/>
      <c r="U4348" s="18"/>
      <c r="V4348" s="18"/>
      <c r="W4348" s="18"/>
      <c r="X4348" s="18"/>
      <c r="Y4348" s="18"/>
      <c r="Z4348" s="18"/>
    </row>
    <row r="4349">
      <c r="A4349" s="14" t="s">
        <v>11336</v>
      </c>
      <c r="B4349" s="15" t="s">
        <v>11337</v>
      </c>
      <c r="C4349" s="19" t="s">
        <v>11338</v>
      </c>
      <c r="D4349" s="19" t="s">
        <v>876</v>
      </c>
      <c r="E4349" s="19" t="s">
        <v>11339</v>
      </c>
      <c r="F4349" s="19" t="s">
        <v>164</v>
      </c>
      <c r="G4349" s="16" t="s">
        <v>12</v>
      </c>
      <c r="H4349" s="18"/>
      <c r="I4349" s="18"/>
      <c r="J4349" s="18"/>
      <c r="K4349" s="18"/>
      <c r="L4349" s="18"/>
      <c r="M4349" s="18"/>
      <c r="N4349" s="18"/>
      <c r="O4349" s="18"/>
      <c r="P4349" s="18"/>
      <c r="Q4349" s="18"/>
      <c r="R4349" s="18"/>
      <c r="S4349" s="18"/>
      <c r="T4349" s="18"/>
      <c r="U4349" s="18"/>
      <c r="V4349" s="18"/>
      <c r="W4349" s="18"/>
      <c r="X4349" s="18"/>
      <c r="Y4349" s="18"/>
      <c r="Z4349" s="18"/>
    </row>
    <row r="4350">
      <c r="A4350" s="32">
        <v>44936.0</v>
      </c>
      <c r="B4350" s="15" t="s">
        <v>11340</v>
      </c>
      <c r="C4350" s="19" t="s">
        <v>11341</v>
      </c>
      <c r="D4350" s="19" t="s">
        <v>1055</v>
      </c>
      <c r="E4350" s="19" t="s">
        <v>47</v>
      </c>
      <c r="F4350" s="19" t="s">
        <v>4325</v>
      </c>
      <c r="G4350" s="16" t="s">
        <v>12</v>
      </c>
      <c r="H4350" s="18"/>
      <c r="I4350" s="18"/>
      <c r="J4350" s="18"/>
      <c r="K4350" s="18"/>
      <c r="L4350" s="18"/>
      <c r="M4350" s="18"/>
      <c r="N4350" s="18"/>
      <c r="O4350" s="18"/>
      <c r="P4350" s="18"/>
      <c r="Q4350" s="18"/>
      <c r="R4350" s="18"/>
      <c r="S4350" s="18"/>
      <c r="T4350" s="18"/>
      <c r="U4350" s="18"/>
      <c r="V4350" s="18"/>
      <c r="W4350" s="18"/>
      <c r="X4350" s="18"/>
      <c r="Y4350" s="18"/>
      <c r="Z4350" s="18"/>
    </row>
    <row r="4351">
      <c r="A4351" s="32">
        <v>44936.0</v>
      </c>
      <c r="B4351" s="15" t="s">
        <v>11340</v>
      </c>
      <c r="C4351" s="19" t="s">
        <v>11341</v>
      </c>
      <c r="D4351" s="19" t="s">
        <v>1055</v>
      </c>
      <c r="E4351" s="19" t="s">
        <v>4790</v>
      </c>
      <c r="F4351" s="19" t="s">
        <v>3104</v>
      </c>
      <c r="G4351" s="16" t="s">
        <v>12</v>
      </c>
      <c r="H4351" s="18"/>
      <c r="I4351" s="18"/>
      <c r="J4351" s="18"/>
      <c r="K4351" s="18"/>
      <c r="L4351" s="18"/>
      <c r="M4351" s="18"/>
      <c r="N4351" s="18"/>
      <c r="O4351" s="18"/>
      <c r="P4351" s="18"/>
      <c r="Q4351" s="18"/>
      <c r="R4351" s="18"/>
      <c r="S4351" s="18"/>
      <c r="T4351" s="18"/>
      <c r="U4351" s="18"/>
      <c r="V4351" s="18"/>
      <c r="W4351" s="18"/>
      <c r="X4351" s="18"/>
      <c r="Y4351" s="18"/>
      <c r="Z4351" s="18"/>
    </row>
    <row r="4352">
      <c r="A4352" s="32">
        <v>44967.0</v>
      </c>
      <c r="B4352" s="15" t="s">
        <v>11342</v>
      </c>
      <c r="C4352" s="19" t="s">
        <v>11343</v>
      </c>
      <c r="D4352" s="19" t="s">
        <v>1570</v>
      </c>
      <c r="E4352" s="19" t="s">
        <v>217</v>
      </c>
      <c r="F4352" s="19" t="s">
        <v>134</v>
      </c>
      <c r="G4352" s="16" t="s">
        <v>12</v>
      </c>
      <c r="H4352" s="18"/>
      <c r="I4352" s="18"/>
      <c r="J4352" s="18"/>
      <c r="K4352" s="18"/>
      <c r="L4352" s="18"/>
      <c r="M4352" s="18"/>
      <c r="N4352" s="18"/>
      <c r="O4352" s="18"/>
      <c r="P4352" s="18"/>
      <c r="Q4352" s="18"/>
      <c r="R4352" s="18"/>
      <c r="S4352" s="18"/>
      <c r="T4352" s="18"/>
      <c r="U4352" s="18"/>
      <c r="V4352" s="18"/>
      <c r="W4352" s="18"/>
      <c r="X4352" s="18"/>
      <c r="Y4352" s="18"/>
      <c r="Z4352" s="18"/>
    </row>
    <row r="4353">
      <c r="A4353" s="32">
        <v>44967.0</v>
      </c>
      <c r="B4353" s="15" t="s">
        <v>11344</v>
      </c>
      <c r="C4353" s="19" t="s">
        <v>11345</v>
      </c>
      <c r="D4353" s="19" t="s">
        <v>4563</v>
      </c>
      <c r="E4353" s="19" t="s">
        <v>44</v>
      </c>
      <c r="F4353" s="19" t="s">
        <v>851</v>
      </c>
      <c r="G4353" s="16" t="s">
        <v>84</v>
      </c>
      <c r="H4353" s="18"/>
      <c r="I4353" s="18"/>
      <c r="J4353" s="18"/>
      <c r="K4353" s="18"/>
      <c r="L4353" s="18"/>
      <c r="M4353" s="18"/>
      <c r="N4353" s="18"/>
      <c r="O4353" s="18"/>
      <c r="P4353" s="18"/>
      <c r="Q4353" s="18"/>
      <c r="R4353" s="18"/>
      <c r="S4353" s="18"/>
      <c r="T4353" s="18"/>
      <c r="U4353" s="18"/>
      <c r="V4353" s="18"/>
      <c r="W4353" s="18"/>
      <c r="X4353" s="18"/>
      <c r="Y4353" s="18"/>
      <c r="Z4353" s="18"/>
    </row>
    <row r="4354">
      <c r="A4354" s="32">
        <v>44967.0</v>
      </c>
      <c r="B4354" s="15" t="s">
        <v>11344</v>
      </c>
      <c r="C4354" s="19" t="s">
        <v>11345</v>
      </c>
      <c r="D4354" s="19" t="s">
        <v>1535</v>
      </c>
      <c r="E4354" s="19" t="s">
        <v>44</v>
      </c>
      <c r="F4354" s="19" t="s">
        <v>851</v>
      </c>
      <c r="G4354" s="16" t="s">
        <v>84</v>
      </c>
      <c r="H4354" s="18"/>
      <c r="I4354" s="18"/>
      <c r="J4354" s="18"/>
      <c r="K4354" s="18"/>
      <c r="L4354" s="18"/>
      <c r="M4354" s="18"/>
      <c r="N4354" s="18"/>
      <c r="O4354" s="18"/>
      <c r="P4354" s="18"/>
      <c r="Q4354" s="18"/>
      <c r="R4354" s="18"/>
      <c r="S4354" s="18"/>
      <c r="T4354" s="18"/>
      <c r="U4354" s="18"/>
      <c r="V4354" s="18"/>
      <c r="W4354" s="18"/>
      <c r="X4354" s="18"/>
      <c r="Y4354" s="18"/>
      <c r="Z4354" s="18"/>
    </row>
    <row r="4355">
      <c r="A4355" s="32">
        <v>44967.0</v>
      </c>
      <c r="B4355" s="15" t="s">
        <v>11344</v>
      </c>
      <c r="C4355" s="19" t="s">
        <v>11345</v>
      </c>
      <c r="D4355" s="19" t="s">
        <v>4095</v>
      </c>
      <c r="E4355" s="18"/>
      <c r="F4355" s="19" t="s">
        <v>299</v>
      </c>
      <c r="G4355" s="16" t="s">
        <v>12</v>
      </c>
      <c r="H4355" s="19" t="s">
        <v>44</v>
      </c>
      <c r="I4355" s="18"/>
      <c r="J4355" s="18"/>
      <c r="K4355" s="18"/>
      <c r="L4355" s="18"/>
      <c r="M4355" s="18"/>
      <c r="N4355" s="18"/>
      <c r="O4355" s="18"/>
      <c r="P4355" s="18"/>
      <c r="Q4355" s="18"/>
      <c r="R4355" s="18"/>
      <c r="S4355" s="18"/>
      <c r="T4355" s="18"/>
      <c r="U4355" s="18"/>
      <c r="V4355" s="18"/>
      <c r="W4355" s="18"/>
      <c r="X4355" s="18"/>
      <c r="Y4355" s="18"/>
      <c r="Z4355" s="18"/>
    </row>
    <row r="4356">
      <c r="A4356" s="32">
        <v>44967.0</v>
      </c>
      <c r="B4356" s="15" t="s">
        <v>11346</v>
      </c>
      <c r="C4356" s="19" t="s">
        <v>11347</v>
      </c>
      <c r="D4356" s="19" t="s">
        <v>11348</v>
      </c>
      <c r="E4356" s="19" t="s">
        <v>46</v>
      </c>
      <c r="F4356" s="19" t="s">
        <v>1097</v>
      </c>
      <c r="G4356" s="16" t="s">
        <v>12</v>
      </c>
      <c r="H4356" s="18"/>
      <c r="I4356" s="18"/>
      <c r="J4356" s="18"/>
      <c r="K4356" s="18"/>
      <c r="L4356" s="18"/>
      <c r="M4356" s="18"/>
      <c r="N4356" s="18"/>
      <c r="O4356" s="18"/>
      <c r="P4356" s="18"/>
      <c r="Q4356" s="18"/>
      <c r="R4356" s="18"/>
      <c r="S4356" s="18"/>
      <c r="T4356" s="18"/>
      <c r="U4356" s="18"/>
      <c r="V4356" s="18"/>
      <c r="W4356" s="18"/>
      <c r="X4356" s="18"/>
      <c r="Y4356" s="18"/>
      <c r="Z4356" s="18"/>
    </row>
    <row r="4357">
      <c r="A4357" s="32">
        <v>44967.0</v>
      </c>
      <c r="B4357" s="15" t="s">
        <v>11349</v>
      </c>
      <c r="C4357" s="17" t="s">
        <v>11350</v>
      </c>
      <c r="D4357" s="19" t="s">
        <v>4095</v>
      </c>
      <c r="E4357" s="19" t="s">
        <v>44</v>
      </c>
      <c r="F4357" s="19" t="s">
        <v>61</v>
      </c>
      <c r="G4357" s="16" t="s">
        <v>12</v>
      </c>
      <c r="H4357" s="18"/>
      <c r="I4357" s="18"/>
      <c r="J4357" s="18"/>
      <c r="K4357" s="18"/>
      <c r="L4357" s="18"/>
      <c r="M4357" s="18"/>
      <c r="N4357" s="18"/>
      <c r="O4357" s="18"/>
      <c r="P4357" s="18"/>
      <c r="Q4357" s="18"/>
      <c r="R4357" s="18"/>
      <c r="S4357" s="18"/>
      <c r="T4357" s="18"/>
      <c r="U4357" s="18"/>
      <c r="V4357" s="18"/>
      <c r="W4357" s="18"/>
      <c r="X4357" s="18"/>
      <c r="Y4357" s="18"/>
      <c r="Z4357" s="18"/>
    </row>
    <row r="4358">
      <c r="A4358" s="32">
        <v>44967.0</v>
      </c>
      <c r="B4358" s="15" t="s">
        <v>11351</v>
      </c>
      <c r="C4358" s="19" t="s">
        <v>11352</v>
      </c>
      <c r="D4358" s="19" t="s">
        <v>11353</v>
      </c>
      <c r="E4358" s="19" t="s">
        <v>2481</v>
      </c>
      <c r="F4358" s="19" t="s">
        <v>5381</v>
      </c>
      <c r="G4358" s="16" t="s">
        <v>12</v>
      </c>
      <c r="H4358" s="18"/>
      <c r="I4358" s="18"/>
      <c r="J4358" s="18"/>
      <c r="K4358" s="18"/>
      <c r="L4358" s="18"/>
      <c r="M4358" s="18"/>
      <c r="N4358" s="18"/>
      <c r="O4358" s="18"/>
      <c r="P4358" s="18"/>
      <c r="Q4358" s="18"/>
      <c r="R4358" s="18"/>
      <c r="S4358" s="18"/>
      <c r="T4358" s="18"/>
      <c r="U4358" s="18"/>
      <c r="V4358" s="18"/>
      <c r="W4358" s="18"/>
      <c r="X4358" s="18"/>
      <c r="Y4358" s="18"/>
      <c r="Z4358" s="18"/>
    </row>
    <row r="4359">
      <c r="A4359" s="32">
        <v>44967.0</v>
      </c>
      <c r="B4359" s="15" t="s">
        <v>11354</v>
      </c>
      <c r="C4359" s="19" t="s">
        <v>11355</v>
      </c>
      <c r="D4359" s="19" t="s">
        <v>4184</v>
      </c>
      <c r="E4359" s="19" t="s">
        <v>1766</v>
      </c>
      <c r="F4359" s="19" t="s">
        <v>4082</v>
      </c>
      <c r="G4359" s="16" t="s">
        <v>12</v>
      </c>
      <c r="H4359" s="18"/>
      <c r="I4359" s="18"/>
      <c r="J4359" s="18"/>
      <c r="K4359" s="18"/>
      <c r="L4359" s="18"/>
      <c r="M4359" s="18"/>
      <c r="N4359" s="18"/>
      <c r="O4359" s="18"/>
      <c r="P4359" s="18"/>
      <c r="Q4359" s="18"/>
      <c r="R4359" s="18"/>
      <c r="S4359" s="18"/>
      <c r="T4359" s="18"/>
      <c r="U4359" s="18"/>
      <c r="V4359" s="18"/>
      <c r="W4359" s="18"/>
      <c r="X4359" s="18"/>
      <c r="Y4359" s="18"/>
      <c r="Z4359" s="18"/>
    </row>
    <row r="4360">
      <c r="A4360" s="32">
        <v>44967.0</v>
      </c>
      <c r="B4360" s="15" t="s">
        <v>11356</v>
      </c>
      <c r="C4360" s="19" t="s">
        <v>11357</v>
      </c>
      <c r="D4360" s="19" t="s">
        <v>4190</v>
      </c>
      <c r="E4360" s="19" t="s">
        <v>47</v>
      </c>
      <c r="F4360" s="19" t="s">
        <v>9827</v>
      </c>
      <c r="G4360" s="16" t="s">
        <v>12</v>
      </c>
      <c r="H4360" s="18"/>
      <c r="I4360" s="18"/>
      <c r="J4360" s="18"/>
      <c r="K4360" s="18"/>
      <c r="L4360" s="18"/>
      <c r="M4360" s="18"/>
      <c r="N4360" s="18"/>
      <c r="O4360" s="18"/>
      <c r="P4360" s="18"/>
      <c r="Q4360" s="18"/>
      <c r="R4360" s="18"/>
      <c r="S4360" s="18"/>
      <c r="T4360" s="18"/>
      <c r="U4360" s="18"/>
      <c r="V4360" s="18"/>
      <c r="W4360" s="18"/>
      <c r="X4360" s="18"/>
      <c r="Y4360" s="18"/>
      <c r="Z4360" s="18"/>
    </row>
    <row r="4361">
      <c r="A4361" s="32">
        <v>44967.0</v>
      </c>
      <c r="B4361" s="15" t="s">
        <v>11358</v>
      </c>
      <c r="C4361" s="19" t="s">
        <v>11359</v>
      </c>
      <c r="D4361" s="19" t="s">
        <v>844</v>
      </c>
      <c r="E4361" s="19" t="s">
        <v>85</v>
      </c>
      <c r="F4361" s="19" t="s">
        <v>2718</v>
      </c>
      <c r="G4361" s="16" t="s">
        <v>12</v>
      </c>
      <c r="H4361" s="18"/>
      <c r="I4361" s="18"/>
      <c r="J4361" s="18"/>
      <c r="K4361" s="18"/>
      <c r="L4361" s="18"/>
      <c r="M4361" s="18"/>
      <c r="N4361" s="18"/>
      <c r="O4361" s="18"/>
      <c r="P4361" s="18"/>
      <c r="Q4361" s="18"/>
      <c r="R4361" s="18"/>
      <c r="S4361" s="18"/>
      <c r="T4361" s="18"/>
      <c r="U4361" s="18"/>
      <c r="V4361" s="18"/>
      <c r="W4361" s="18"/>
      <c r="X4361" s="18"/>
      <c r="Y4361" s="18"/>
      <c r="Z4361" s="18"/>
    </row>
    <row r="4362">
      <c r="A4362" s="32">
        <v>44967.0</v>
      </c>
      <c r="B4362" s="15" t="s">
        <v>11358</v>
      </c>
      <c r="C4362" s="19" t="s">
        <v>11359</v>
      </c>
      <c r="D4362" s="19" t="s">
        <v>844</v>
      </c>
      <c r="E4362" s="19" t="s">
        <v>47</v>
      </c>
      <c r="F4362" s="19" t="s">
        <v>6531</v>
      </c>
      <c r="G4362" s="16" t="s">
        <v>12</v>
      </c>
      <c r="H4362" s="18"/>
      <c r="I4362" s="18"/>
      <c r="J4362" s="18"/>
      <c r="K4362" s="18"/>
      <c r="L4362" s="18"/>
      <c r="M4362" s="18"/>
      <c r="N4362" s="18"/>
      <c r="O4362" s="18"/>
      <c r="P4362" s="18"/>
      <c r="Q4362" s="18"/>
      <c r="R4362" s="18"/>
      <c r="S4362" s="18"/>
      <c r="T4362" s="18"/>
      <c r="U4362" s="18"/>
      <c r="V4362" s="18"/>
      <c r="W4362" s="18"/>
      <c r="X4362" s="18"/>
      <c r="Y4362" s="18"/>
      <c r="Z4362" s="18"/>
    </row>
    <row r="4363">
      <c r="A4363" s="32">
        <v>44967.0</v>
      </c>
      <c r="B4363" s="15" t="s">
        <v>11360</v>
      </c>
      <c r="C4363" s="19" t="s">
        <v>11361</v>
      </c>
      <c r="D4363" s="19" t="s">
        <v>6077</v>
      </c>
      <c r="E4363" s="19" t="s">
        <v>7845</v>
      </c>
      <c r="F4363" s="19" t="s">
        <v>4538</v>
      </c>
      <c r="G4363" s="16" t="s">
        <v>12</v>
      </c>
      <c r="H4363" s="18"/>
      <c r="I4363" s="18"/>
      <c r="J4363" s="18"/>
      <c r="K4363" s="18"/>
      <c r="L4363" s="18"/>
      <c r="M4363" s="18"/>
      <c r="N4363" s="18"/>
      <c r="O4363" s="18"/>
      <c r="P4363" s="18"/>
      <c r="Q4363" s="18"/>
      <c r="R4363" s="18"/>
      <c r="S4363" s="18"/>
      <c r="T4363" s="18"/>
      <c r="U4363" s="18"/>
      <c r="V4363" s="18"/>
      <c r="W4363" s="18"/>
      <c r="X4363" s="18"/>
      <c r="Y4363" s="18"/>
      <c r="Z4363" s="18"/>
    </row>
    <row r="4364">
      <c r="A4364" s="32">
        <v>44967.0</v>
      </c>
      <c r="B4364" s="15" t="s">
        <v>11362</v>
      </c>
      <c r="C4364" s="19" t="s">
        <v>11363</v>
      </c>
      <c r="D4364" s="19" t="s">
        <v>8668</v>
      </c>
      <c r="E4364" s="19" t="s">
        <v>385</v>
      </c>
      <c r="F4364" s="19" t="s">
        <v>5381</v>
      </c>
      <c r="G4364" s="16" t="s">
        <v>12</v>
      </c>
      <c r="H4364" s="18"/>
      <c r="I4364" s="18"/>
      <c r="J4364" s="18"/>
      <c r="K4364" s="18"/>
      <c r="L4364" s="18"/>
      <c r="M4364" s="18"/>
      <c r="N4364" s="18"/>
      <c r="O4364" s="18"/>
      <c r="P4364" s="18"/>
      <c r="Q4364" s="18"/>
      <c r="R4364" s="18"/>
      <c r="S4364" s="18"/>
      <c r="T4364" s="18"/>
      <c r="U4364" s="18"/>
      <c r="V4364" s="18"/>
      <c r="W4364" s="18"/>
      <c r="X4364" s="18"/>
      <c r="Y4364" s="18"/>
      <c r="Z4364" s="18"/>
    </row>
    <row r="4365">
      <c r="A4365" s="32">
        <v>44995.0</v>
      </c>
      <c r="B4365" s="15" t="s">
        <v>11364</v>
      </c>
      <c r="C4365" s="19" t="s">
        <v>11365</v>
      </c>
      <c r="D4365" s="19" t="s">
        <v>4563</v>
      </c>
      <c r="E4365" s="19" t="s">
        <v>44</v>
      </c>
      <c r="F4365" s="19" t="s">
        <v>4837</v>
      </c>
      <c r="G4365" s="16" t="s">
        <v>84</v>
      </c>
      <c r="H4365" s="18"/>
      <c r="I4365" s="18"/>
      <c r="J4365" s="18"/>
      <c r="K4365" s="18"/>
      <c r="L4365" s="18"/>
      <c r="M4365" s="18"/>
      <c r="N4365" s="18"/>
      <c r="O4365" s="18"/>
      <c r="P4365" s="18"/>
      <c r="Q4365" s="18"/>
      <c r="R4365" s="18"/>
      <c r="S4365" s="18"/>
      <c r="T4365" s="18"/>
      <c r="U4365" s="18"/>
      <c r="V4365" s="18"/>
      <c r="W4365" s="18"/>
      <c r="X4365" s="18"/>
      <c r="Y4365" s="18"/>
      <c r="Z4365" s="18"/>
    </row>
    <row r="4366">
      <c r="A4366" s="32">
        <v>44995.0</v>
      </c>
      <c r="B4366" s="15" t="s">
        <v>11364</v>
      </c>
      <c r="C4366" s="19" t="s">
        <v>11365</v>
      </c>
      <c r="D4366" s="19" t="s">
        <v>20</v>
      </c>
      <c r="E4366" s="19" t="s">
        <v>44</v>
      </c>
      <c r="F4366" s="19" t="s">
        <v>4837</v>
      </c>
      <c r="G4366" s="16" t="s">
        <v>84</v>
      </c>
      <c r="H4366" s="18"/>
      <c r="I4366" s="18"/>
      <c r="J4366" s="18"/>
      <c r="K4366" s="18"/>
      <c r="L4366" s="18"/>
      <c r="M4366" s="18"/>
      <c r="N4366" s="18"/>
      <c r="O4366" s="18"/>
      <c r="P4366" s="18"/>
      <c r="Q4366" s="18"/>
      <c r="R4366" s="18"/>
      <c r="S4366" s="18"/>
      <c r="T4366" s="18"/>
      <c r="U4366" s="18"/>
      <c r="V4366" s="18"/>
      <c r="W4366" s="18"/>
      <c r="X4366" s="18"/>
      <c r="Y4366" s="18"/>
      <c r="Z4366" s="18"/>
    </row>
    <row r="4367">
      <c r="A4367" s="32">
        <v>44995.0</v>
      </c>
      <c r="B4367" s="15" t="s">
        <v>11364</v>
      </c>
      <c r="C4367" s="19" t="s">
        <v>11365</v>
      </c>
      <c r="D4367" s="19" t="s">
        <v>4095</v>
      </c>
      <c r="E4367" s="19" t="s">
        <v>44</v>
      </c>
      <c r="F4367" s="19" t="s">
        <v>4837</v>
      </c>
      <c r="G4367" s="16" t="s">
        <v>84</v>
      </c>
      <c r="H4367" s="18"/>
      <c r="I4367" s="18"/>
      <c r="J4367" s="18"/>
      <c r="K4367" s="18"/>
      <c r="L4367" s="18"/>
      <c r="M4367" s="18"/>
      <c r="N4367" s="18"/>
      <c r="O4367" s="18"/>
      <c r="P4367" s="18"/>
      <c r="Q4367" s="18"/>
      <c r="R4367" s="18"/>
      <c r="S4367" s="18"/>
      <c r="T4367" s="18"/>
      <c r="U4367" s="18"/>
      <c r="V4367" s="18"/>
      <c r="W4367" s="18"/>
      <c r="X4367" s="18"/>
      <c r="Y4367" s="18"/>
      <c r="Z4367" s="18"/>
    </row>
    <row r="4368">
      <c r="A4368" s="32">
        <v>44995.0</v>
      </c>
      <c r="B4368" s="15" t="s">
        <v>11366</v>
      </c>
      <c r="C4368" s="19" t="s">
        <v>11367</v>
      </c>
      <c r="D4368" s="19" t="s">
        <v>5969</v>
      </c>
      <c r="E4368" s="19" t="s">
        <v>7090</v>
      </c>
      <c r="F4368" s="19" t="s">
        <v>134</v>
      </c>
      <c r="G4368" s="16" t="s">
        <v>12</v>
      </c>
      <c r="H4368" s="18"/>
      <c r="I4368" s="18"/>
      <c r="J4368" s="18"/>
      <c r="K4368" s="18"/>
      <c r="L4368" s="18"/>
      <c r="M4368" s="18"/>
      <c r="N4368" s="18"/>
      <c r="O4368" s="18"/>
      <c r="P4368" s="18"/>
      <c r="Q4368" s="18"/>
      <c r="R4368" s="18"/>
      <c r="S4368" s="18"/>
      <c r="T4368" s="18"/>
      <c r="U4368" s="18"/>
      <c r="V4368" s="18"/>
      <c r="W4368" s="18"/>
      <c r="X4368" s="18"/>
      <c r="Y4368" s="18"/>
      <c r="Z4368" s="18"/>
    </row>
    <row r="4369">
      <c r="A4369" s="32">
        <v>44995.0</v>
      </c>
      <c r="B4369" s="15" t="s">
        <v>11368</v>
      </c>
      <c r="C4369" s="19" t="s">
        <v>11369</v>
      </c>
      <c r="D4369" s="19" t="s">
        <v>4563</v>
      </c>
      <c r="E4369" s="19" t="s">
        <v>44</v>
      </c>
      <c r="F4369" s="19" t="s">
        <v>4837</v>
      </c>
      <c r="G4369" s="16" t="s">
        <v>84</v>
      </c>
      <c r="H4369" s="18"/>
      <c r="I4369" s="18"/>
      <c r="J4369" s="18"/>
      <c r="K4369" s="18"/>
      <c r="L4369" s="18"/>
      <c r="M4369" s="18"/>
      <c r="N4369" s="18"/>
      <c r="O4369" s="18"/>
      <c r="P4369" s="18"/>
      <c r="Q4369" s="18"/>
      <c r="R4369" s="18"/>
      <c r="S4369" s="18"/>
      <c r="T4369" s="18"/>
      <c r="U4369" s="18"/>
      <c r="V4369" s="18"/>
      <c r="W4369" s="18"/>
      <c r="X4369" s="18"/>
      <c r="Y4369" s="18"/>
      <c r="Z4369" s="18"/>
    </row>
    <row r="4370">
      <c r="A4370" s="32">
        <v>44995.0</v>
      </c>
      <c r="B4370" s="15" t="s">
        <v>11368</v>
      </c>
      <c r="C4370" s="19" t="s">
        <v>11369</v>
      </c>
      <c r="D4370" s="19" t="s">
        <v>20</v>
      </c>
      <c r="E4370" s="19" t="s">
        <v>44</v>
      </c>
      <c r="F4370" s="19" t="s">
        <v>4837</v>
      </c>
      <c r="G4370" s="16" t="s">
        <v>84</v>
      </c>
      <c r="H4370" s="18"/>
      <c r="I4370" s="18"/>
      <c r="J4370" s="18"/>
      <c r="K4370" s="18"/>
      <c r="L4370" s="18"/>
      <c r="M4370" s="18"/>
      <c r="N4370" s="18"/>
      <c r="O4370" s="18"/>
      <c r="P4370" s="18"/>
      <c r="Q4370" s="18"/>
      <c r="R4370" s="18"/>
      <c r="S4370" s="18"/>
      <c r="T4370" s="18"/>
      <c r="U4370" s="18"/>
      <c r="V4370" s="18"/>
      <c r="W4370" s="18"/>
      <c r="X4370" s="18"/>
      <c r="Y4370" s="18"/>
      <c r="Z4370" s="18"/>
    </row>
    <row r="4371">
      <c r="A4371" s="32">
        <v>44995.0</v>
      </c>
      <c r="B4371" s="15" t="s">
        <v>11368</v>
      </c>
      <c r="C4371" s="19" t="s">
        <v>11369</v>
      </c>
      <c r="D4371" s="19" t="s">
        <v>4395</v>
      </c>
      <c r="E4371" s="19" t="s">
        <v>44</v>
      </c>
      <c r="F4371" s="19" t="s">
        <v>4837</v>
      </c>
      <c r="G4371" s="16" t="s">
        <v>84</v>
      </c>
      <c r="H4371" s="18"/>
      <c r="I4371" s="18"/>
      <c r="J4371" s="18"/>
      <c r="K4371" s="18"/>
      <c r="L4371" s="18"/>
      <c r="M4371" s="18"/>
      <c r="N4371" s="18"/>
      <c r="O4371" s="18"/>
      <c r="P4371" s="18"/>
      <c r="Q4371" s="18"/>
      <c r="R4371" s="18"/>
      <c r="S4371" s="18"/>
      <c r="T4371" s="18"/>
      <c r="U4371" s="18"/>
      <c r="V4371" s="18"/>
      <c r="W4371" s="18"/>
      <c r="X4371" s="18"/>
      <c r="Y4371" s="18"/>
      <c r="Z4371" s="18"/>
    </row>
    <row r="4372">
      <c r="A4372" s="32">
        <v>44995.0</v>
      </c>
      <c r="B4372" s="15" t="s">
        <v>11370</v>
      </c>
      <c r="C4372" s="19" t="s">
        <v>11371</v>
      </c>
      <c r="D4372" s="19" t="s">
        <v>3395</v>
      </c>
      <c r="E4372" s="19" t="s">
        <v>11372</v>
      </c>
      <c r="F4372" s="19" t="s">
        <v>1781</v>
      </c>
      <c r="G4372" s="16" t="s">
        <v>12</v>
      </c>
      <c r="H4372" s="18"/>
      <c r="I4372" s="18"/>
      <c r="J4372" s="18"/>
      <c r="K4372" s="18"/>
      <c r="L4372" s="18"/>
      <c r="M4372" s="18"/>
      <c r="N4372" s="18"/>
      <c r="O4372" s="18"/>
      <c r="P4372" s="18"/>
      <c r="Q4372" s="18"/>
      <c r="R4372" s="18"/>
      <c r="S4372" s="18"/>
      <c r="T4372" s="18"/>
      <c r="U4372" s="18"/>
      <c r="V4372" s="18"/>
      <c r="W4372" s="18"/>
      <c r="X4372" s="18"/>
      <c r="Y4372" s="18"/>
      <c r="Z4372" s="18"/>
    </row>
    <row r="4373">
      <c r="A4373" s="32">
        <v>44995.0</v>
      </c>
      <c r="B4373" s="15" t="s">
        <v>11373</v>
      </c>
      <c r="C4373" s="19" t="s">
        <v>11374</v>
      </c>
      <c r="D4373" s="19" t="s">
        <v>7238</v>
      </c>
      <c r="E4373" s="19" t="s">
        <v>98</v>
      </c>
      <c r="F4373" s="19" t="s">
        <v>161</v>
      </c>
      <c r="G4373" s="16" t="s">
        <v>12</v>
      </c>
      <c r="H4373" s="18"/>
      <c r="I4373" s="18"/>
      <c r="J4373" s="18"/>
      <c r="K4373" s="18"/>
      <c r="L4373" s="18"/>
      <c r="M4373" s="18"/>
      <c r="N4373" s="18"/>
      <c r="O4373" s="18"/>
      <c r="P4373" s="18"/>
      <c r="Q4373" s="18"/>
      <c r="R4373" s="18"/>
      <c r="S4373" s="18"/>
      <c r="T4373" s="18"/>
      <c r="U4373" s="18"/>
      <c r="V4373" s="18"/>
      <c r="W4373" s="18"/>
      <c r="X4373" s="18"/>
      <c r="Y4373" s="18"/>
      <c r="Z4373" s="18"/>
    </row>
    <row r="4374">
      <c r="A4374" s="32">
        <v>44995.0</v>
      </c>
      <c r="B4374" s="15" t="s">
        <v>11373</v>
      </c>
      <c r="C4374" s="19" t="s">
        <v>11374</v>
      </c>
      <c r="D4374" s="19" t="s">
        <v>7238</v>
      </c>
      <c r="E4374" s="19" t="s">
        <v>46</v>
      </c>
      <c r="F4374" s="19" t="s">
        <v>133</v>
      </c>
      <c r="G4374" s="16" t="s">
        <v>12</v>
      </c>
      <c r="H4374" s="18"/>
      <c r="I4374" s="18"/>
      <c r="J4374" s="18"/>
      <c r="K4374" s="18"/>
      <c r="L4374" s="18"/>
      <c r="M4374" s="18"/>
      <c r="N4374" s="18"/>
      <c r="O4374" s="18"/>
      <c r="P4374" s="18"/>
      <c r="Q4374" s="18"/>
      <c r="R4374" s="18"/>
      <c r="S4374" s="18"/>
      <c r="T4374" s="18"/>
      <c r="U4374" s="18"/>
      <c r="V4374" s="18"/>
      <c r="W4374" s="18"/>
      <c r="X4374" s="18"/>
      <c r="Y4374" s="18"/>
      <c r="Z4374" s="18"/>
    </row>
    <row r="4375">
      <c r="A4375" s="32">
        <v>44995.0</v>
      </c>
      <c r="B4375" s="15" t="s">
        <v>11375</v>
      </c>
      <c r="C4375" s="19" t="s">
        <v>11376</v>
      </c>
      <c r="D4375" s="19" t="s">
        <v>1570</v>
      </c>
      <c r="E4375" s="19" t="s">
        <v>5529</v>
      </c>
      <c r="F4375" s="19" t="s">
        <v>3982</v>
      </c>
      <c r="G4375" s="16" t="s">
        <v>12</v>
      </c>
      <c r="H4375" s="18"/>
      <c r="I4375" s="18"/>
      <c r="J4375" s="18"/>
      <c r="K4375" s="18"/>
      <c r="L4375" s="18"/>
      <c r="M4375" s="18"/>
      <c r="N4375" s="18"/>
      <c r="O4375" s="18"/>
      <c r="P4375" s="18"/>
      <c r="Q4375" s="18"/>
      <c r="R4375" s="18"/>
      <c r="S4375" s="18"/>
      <c r="T4375" s="18"/>
      <c r="U4375" s="18"/>
      <c r="V4375" s="18"/>
      <c r="W4375" s="18"/>
      <c r="X4375" s="18"/>
      <c r="Y4375" s="18"/>
      <c r="Z4375" s="18"/>
    </row>
    <row r="4376">
      <c r="A4376" s="32">
        <v>44995.0</v>
      </c>
      <c r="B4376" s="15" t="s">
        <v>11377</v>
      </c>
      <c r="C4376" s="19" t="s">
        <v>11378</v>
      </c>
      <c r="D4376" s="19" t="s">
        <v>4379</v>
      </c>
      <c r="E4376" s="19" t="s">
        <v>426</v>
      </c>
      <c r="F4376" s="18" t="s">
        <v>11379</v>
      </c>
      <c r="G4376" s="16" t="s">
        <v>12</v>
      </c>
      <c r="H4376" s="18"/>
      <c r="I4376" s="18"/>
      <c r="J4376" s="18"/>
      <c r="K4376" s="18"/>
      <c r="L4376" s="18"/>
      <c r="M4376" s="18"/>
      <c r="N4376" s="18"/>
      <c r="O4376" s="18"/>
      <c r="P4376" s="18"/>
      <c r="Q4376" s="18"/>
      <c r="R4376" s="18"/>
      <c r="S4376" s="18"/>
      <c r="T4376" s="18"/>
      <c r="U4376" s="18"/>
      <c r="V4376" s="18"/>
      <c r="W4376" s="18"/>
      <c r="X4376" s="18"/>
      <c r="Y4376" s="18"/>
      <c r="Z4376" s="18"/>
    </row>
    <row r="4377">
      <c r="A4377" s="32">
        <v>44995.0</v>
      </c>
      <c r="B4377" s="15" t="s">
        <v>11377</v>
      </c>
      <c r="C4377" s="19" t="s">
        <v>11378</v>
      </c>
      <c r="D4377" s="19" t="s">
        <v>4379</v>
      </c>
      <c r="E4377" s="19" t="s">
        <v>4594</v>
      </c>
      <c r="F4377" s="18" t="s">
        <v>11380</v>
      </c>
      <c r="G4377" s="16" t="s">
        <v>12</v>
      </c>
      <c r="H4377" s="18"/>
      <c r="I4377" s="18"/>
      <c r="J4377" s="18"/>
      <c r="K4377" s="18"/>
      <c r="L4377" s="18"/>
      <c r="M4377" s="18"/>
      <c r="N4377" s="18"/>
      <c r="O4377" s="18"/>
      <c r="P4377" s="18"/>
      <c r="Q4377" s="18"/>
      <c r="R4377" s="18"/>
      <c r="S4377" s="18"/>
      <c r="T4377" s="18"/>
      <c r="U4377" s="18"/>
      <c r="V4377" s="18"/>
      <c r="W4377" s="18"/>
      <c r="X4377" s="18"/>
      <c r="Y4377" s="18"/>
      <c r="Z4377" s="18"/>
    </row>
    <row r="4378">
      <c r="A4378" s="32">
        <v>44995.0</v>
      </c>
      <c r="B4378" s="15" t="s">
        <v>11381</v>
      </c>
      <c r="C4378" s="19" t="s">
        <v>11382</v>
      </c>
      <c r="D4378" s="19" t="s">
        <v>4569</v>
      </c>
      <c r="E4378" s="19" t="s">
        <v>46</v>
      </c>
      <c r="F4378" s="19" t="s">
        <v>5381</v>
      </c>
      <c r="G4378" s="16" t="s">
        <v>12</v>
      </c>
      <c r="H4378" s="18"/>
      <c r="I4378" s="18"/>
      <c r="J4378" s="18"/>
      <c r="K4378" s="18"/>
      <c r="L4378" s="18"/>
      <c r="M4378" s="18"/>
      <c r="N4378" s="18"/>
      <c r="O4378" s="18"/>
      <c r="P4378" s="18"/>
      <c r="Q4378" s="18"/>
      <c r="R4378" s="18"/>
      <c r="S4378" s="18"/>
      <c r="T4378" s="18"/>
      <c r="U4378" s="18"/>
      <c r="V4378" s="18"/>
      <c r="W4378" s="18"/>
      <c r="X4378" s="18"/>
      <c r="Y4378" s="18"/>
      <c r="Z4378" s="18"/>
    </row>
    <row r="4379">
      <c r="A4379" s="32">
        <v>44995.0</v>
      </c>
      <c r="B4379" s="15" t="s">
        <v>11383</v>
      </c>
      <c r="C4379" s="19" t="s">
        <v>11384</v>
      </c>
      <c r="D4379" s="19" t="s">
        <v>770</v>
      </c>
      <c r="E4379" s="19" t="s">
        <v>47</v>
      </c>
      <c r="F4379" s="19" t="s">
        <v>161</v>
      </c>
      <c r="G4379" s="16" t="s">
        <v>12</v>
      </c>
      <c r="H4379" s="18"/>
      <c r="I4379" s="18"/>
      <c r="J4379" s="18"/>
      <c r="K4379" s="18"/>
      <c r="L4379" s="18"/>
      <c r="M4379" s="18"/>
      <c r="N4379" s="18"/>
      <c r="O4379" s="18"/>
      <c r="P4379" s="18"/>
      <c r="Q4379" s="18"/>
      <c r="R4379" s="18"/>
      <c r="S4379" s="18"/>
      <c r="T4379" s="18"/>
      <c r="U4379" s="18"/>
      <c r="V4379" s="18"/>
      <c r="W4379" s="18"/>
      <c r="X4379" s="18"/>
      <c r="Y4379" s="18"/>
      <c r="Z4379" s="18"/>
    </row>
    <row r="4380">
      <c r="A4380" s="32">
        <v>45026.0</v>
      </c>
      <c r="B4380" s="15" t="s">
        <v>11385</v>
      </c>
      <c r="C4380" s="19" t="s">
        <v>11386</v>
      </c>
      <c r="D4380" s="19" t="s">
        <v>896</v>
      </c>
      <c r="E4380" s="19" t="s">
        <v>44</v>
      </c>
      <c r="F4380" s="19" t="s">
        <v>61</v>
      </c>
      <c r="G4380" s="16" t="s">
        <v>12</v>
      </c>
      <c r="H4380" s="18"/>
      <c r="I4380" s="18"/>
      <c r="J4380" s="18"/>
      <c r="K4380" s="18"/>
      <c r="L4380" s="18"/>
      <c r="M4380" s="18"/>
      <c r="N4380" s="18"/>
      <c r="O4380" s="18"/>
      <c r="P4380" s="18"/>
      <c r="Q4380" s="18"/>
      <c r="R4380" s="18"/>
      <c r="S4380" s="18"/>
      <c r="T4380" s="18"/>
      <c r="U4380" s="18"/>
      <c r="V4380" s="18"/>
      <c r="W4380" s="18"/>
      <c r="X4380" s="18"/>
      <c r="Y4380" s="18"/>
      <c r="Z4380" s="18"/>
    </row>
    <row r="4381">
      <c r="A4381" s="32">
        <v>45026.0</v>
      </c>
      <c r="B4381" s="15" t="s">
        <v>11385</v>
      </c>
      <c r="C4381" s="19" t="s">
        <v>11386</v>
      </c>
      <c r="D4381" s="19" t="s">
        <v>20</v>
      </c>
      <c r="E4381" s="19" t="s">
        <v>44</v>
      </c>
      <c r="F4381" s="19" t="s">
        <v>61</v>
      </c>
      <c r="G4381" s="16" t="s">
        <v>12</v>
      </c>
      <c r="H4381" s="18"/>
      <c r="I4381" s="18"/>
      <c r="J4381" s="18"/>
      <c r="K4381" s="18"/>
      <c r="L4381" s="18"/>
      <c r="M4381" s="18"/>
      <c r="N4381" s="18"/>
      <c r="O4381" s="18"/>
      <c r="P4381" s="18"/>
      <c r="Q4381" s="18"/>
      <c r="R4381" s="18"/>
      <c r="S4381" s="18"/>
      <c r="T4381" s="18"/>
      <c r="U4381" s="18"/>
      <c r="V4381" s="18"/>
      <c r="W4381" s="18"/>
      <c r="X4381" s="18"/>
      <c r="Y4381" s="18"/>
      <c r="Z4381" s="18"/>
    </row>
    <row r="4382">
      <c r="A4382" s="32">
        <v>45026.0</v>
      </c>
      <c r="B4382" s="15" t="s">
        <v>11385</v>
      </c>
      <c r="C4382" s="19" t="s">
        <v>11386</v>
      </c>
      <c r="D4382" s="19" t="s">
        <v>854</v>
      </c>
      <c r="E4382" s="18"/>
      <c r="F4382" s="19" t="s">
        <v>34</v>
      </c>
      <c r="G4382" s="16" t="s">
        <v>84</v>
      </c>
      <c r="H4382" s="19" t="s">
        <v>44</v>
      </c>
      <c r="I4382" s="18"/>
      <c r="J4382" s="18"/>
      <c r="K4382" s="18"/>
      <c r="L4382" s="18"/>
      <c r="M4382" s="18"/>
      <c r="N4382" s="18"/>
      <c r="O4382" s="18"/>
      <c r="P4382" s="18"/>
      <c r="Q4382" s="18"/>
      <c r="R4382" s="18"/>
      <c r="S4382" s="18"/>
      <c r="T4382" s="18"/>
      <c r="U4382" s="18"/>
      <c r="V4382" s="18"/>
      <c r="W4382" s="18"/>
      <c r="X4382" s="18"/>
      <c r="Y4382" s="18"/>
      <c r="Z4382" s="18"/>
    </row>
    <row r="4383">
      <c r="A4383" s="32">
        <v>45026.0</v>
      </c>
      <c r="B4383" s="15" t="s">
        <v>11387</v>
      </c>
      <c r="C4383" s="19" t="s">
        <v>11388</v>
      </c>
      <c r="D4383" s="19" t="s">
        <v>854</v>
      </c>
      <c r="E4383" s="19" t="s">
        <v>47</v>
      </c>
      <c r="F4383" s="19" t="s">
        <v>1185</v>
      </c>
      <c r="G4383" s="16" t="s">
        <v>12</v>
      </c>
      <c r="H4383" s="18"/>
      <c r="I4383" s="18"/>
      <c r="J4383" s="18"/>
      <c r="K4383" s="18"/>
      <c r="L4383" s="18"/>
      <c r="M4383" s="18"/>
      <c r="N4383" s="18"/>
      <c r="O4383" s="18"/>
      <c r="P4383" s="18"/>
      <c r="Q4383" s="18"/>
      <c r="R4383" s="18"/>
      <c r="S4383" s="18"/>
      <c r="T4383" s="18"/>
      <c r="U4383" s="18"/>
      <c r="V4383" s="18"/>
      <c r="W4383" s="18"/>
      <c r="X4383" s="18"/>
      <c r="Y4383" s="18"/>
      <c r="Z4383" s="18"/>
    </row>
    <row r="4384">
      <c r="A4384" s="32">
        <v>45026.0</v>
      </c>
      <c r="B4384" s="15" t="s">
        <v>11389</v>
      </c>
      <c r="C4384" s="19" t="s">
        <v>11390</v>
      </c>
      <c r="D4384" s="19" t="s">
        <v>4009</v>
      </c>
      <c r="E4384" s="19" t="s">
        <v>46</v>
      </c>
      <c r="F4384" s="19" t="s">
        <v>133</v>
      </c>
      <c r="G4384" s="16" t="s">
        <v>12</v>
      </c>
      <c r="H4384" s="18"/>
      <c r="I4384" s="18"/>
      <c r="J4384" s="18"/>
      <c r="K4384" s="18"/>
      <c r="L4384" s="18"/>
      <c r="M4384" s="18"/>
      <c r="N4384" s="18"/>
      <c r="O4384" s="18"/>
      <c r="P4384" s="18"/>
      <c r="Q4384" s="18"/>
      <c r="R4384" s="18"/>
      <c r="S4384" s="18"/>
      <c r="T4384" s="18"/>
      <c r="U4384" s="18"/>
      <c r="V4384" s="18"/>
      <c r="W4384" s="18"/>
      <c r="X4384" s="18"/>
      <c r="Y4384" s="18"/>
      <c r="Z4384" s="18"/>
    </row>
    <row r="4385">
      <c r="A4385" s="32">
        <v>45026.0</v>
      </c>
      <c r="B4385" s="15" t="s">
        <v>11391</v>
      </c>
      <c r="C4385" s="19" t="s">
        <v>11392</v>
      </c>
      <c r="D4385" s="19" t="s">
        <v>10597</v>
      </c>
      <c r="E4385" s="19" t="s">
        <v>47</v>
      </c>
      <c r="F4385" s="19" t="s">
        <v>133</v>
      </c>
      <c r="G4385" s="16" t="s">
        <v>12</v>
      </c>
      <c r="H4385" s="18"/>
      <c r="I4385" s="18"/>
      <c r="J4385" s="18"/>
      <c r="K4385" s="18"/>
      <c r="L4385" s="18"/>
      <c r="M4385" s="18"/>
      <c r="N4385" s="18"/>
      <c r="O4385" s="18"/>
      <c r="P4385" s="18"/>
      <c r="Q4385" s="18"/>
      <c r="R4385" s="18"/>
      <c r="S4385" s="18"/>
      <c r="T4385" s="18"/>
      <c r="U4385" s="18"/>
      <c r="V4385" s="18"/>
      <c r="W4385" s="18"/>
      <c r="X4385" s="18"/>
      <c r="Y4385" s="18"/>
      <c r="Z4385" s="18"/>
    </row>
    <row r="4386">
      <c r="A4386" s="32">
        <v>45026.0</v>
      </c>
      <c r="B4386" s="15" t="s">
        <v>11391</v>
      </c>
      <c r="C4386" s="19" t="s">
        <v>11392</v>
      </c>
      <c r="D4386" s="19" t="s">
        <v>1756</v>
      </c>
      <c r="E4386" s="19" t="s">
        <v>47</v>
      </c>
      <c r="F4386" s="19" t="s">
        <v>133</v>
      </c>
      <c r="G4386" s="16" t="s">
        <v>12</v>
      </c>
      <c r="H4386" s="18"/>
      <c r="I4386" s="18"/>
      <c r="J4386" s="18"/>
      <c r="K4386" s="18"/>
      <c r="L4386" s="18"/>
      <c r="M4386" s="18"/>
      <c r="N4386" s="18"/>
      <c r="O4386" s="18"/>
      <c r="P4386" s="18"/>
      <c r="Q4386" s="18"/>
      <c r="R4386" s="18"/>
      <c r="S4386" s="18"/>
      <c r="T4386" s="18"/>
      <c r="U4386" s="18"/>
      <c r="V4386" s="18"/>
      <c r="W4386" s="18"/>
      <c r="X4386" s="18"/>
      <c r="Y4386" s="18"/>
      <c r="Z4386" s="18"/>
    </row>
    <row r="4387">
      <c r="A4387" s="32">
        <v>45026.0</v>
      </c>
      <c r="B4387" s="15" t="s">
        <v>11391</v>
      </c>
      <c r="C4387" s="19" t="s">
        <v>11392</v>
      </c>
      <c r="D4387" s="19" t="s">
        <v>1055</v>
      </c>
      <c r="E4387" s="19" t="s">
        <v>44</v>
      </c>
      <c r="F4387" s="19" t="s">
        <v>164</v>
      </c>
      <c r="G4387" s="16" t="s">
        <v>12</v>
      </c>
      <c r="H4387" s="18"/>
      <c r="I4387" s="18"/>
      <c r="J4387" s="18"/>
      <c r="K4387" s="18"/>
      <c r="L4387" s="18"/>
      <c r="M4387" s="18"/>
      <c r="N4387" s="18"/>
      <c r="O4387" s="18"/>
      <c r="P4387" s="18"/>
      <c r="Q4387" s="18"/>
      <c r="R4387" s="18"/>
      <c r="S4387" s="18"/>
      <c r="T4387" s="18"/>
      <c r="U4387" s="18"/>
      <c r="V4387" s="18"/>
      <c r="W4387" s="18"/>
      <c r="X4387" s="18"/>
      <c r="Y4387" s="18"/>
      <c r="Z4387" s="18"/>
    </row>
    <row r="4388">
      <c r="A4388" s="32">
        <v>45026.0</v>
      </c>
      <c r="B4388" s="15" t="s">
        <v>11391</v>
      </c>
      <c r="C4388" s="19" t="s">
        <v>11392</v>
      </c>
      <c r="D4388" s="19" t="s">
        <v>1535</v>
      </c>
      <c r="E4388" s="19" t="s">
        <v>44</v>
      </c>
      <c r="F4388" s="19" t="s">
        <v>164</v>
      </c>
      <c r="G4388" s="16" t="s">
        <v>12</v>
      </c>
      <c r="H4388" s="18"/>
      <c r="I4388" s="18"/>
      <c r="J4388" s="18"/>
      <c r="K4388" s="18"/>
      <c r="L4388" s="18"/>
      <c r="M4388" s="18"/>
      <c r="N4388" s="18"/>
      <c r="O4388" s="18"/>
      <c r="P4388" s="18"/>
      <c r="Q4388" s="18"/>
      <c r="R4388" s="18"/>
      <c r="S4388" s="18"/>
      <c r="T4388" s="18"/>
      <c r="U4388" s="18"/>
      <c r="V4388" s="18"/>
      <c r="W4388" s="18"/>
      <c r="X4388" s="18"/>
      <c r="Y4388" s="18"/>
      <c r="Z4388" s="18"/>
    </row>
    <row r="4389">
      <c r="A4389" s="32">
        <v>45026.0</v>
      </c>
      <c r="B4389" s="15" t="s">
        <v>11393</v>
      </c>
      <c r="C4389" s="19" t="s">
        <v>11394</v>
      </c>
      <c r="D4389" s="19" t="s">
        <v>20</v>
      </c>
      <c r="E4389" s="19" t="s">
        <v>44</v>
      </c>
      <c r="F4389" s="19" t="s">
        <v>61</v>
      </c>
      <c r="G4389" s="16" t="s">
        <v>12</v>
      </c>
      <c r="H4389" s="18"/>
      <c r="I4389" s="18"/>
      <c r="J4389" s="18"/>
      <c r="K4389" s="18"/>
      <c r="L4389" s="18"/>
      <c r="M4389" s="18"/>
      <c r="N4389" s="18"/>
      <c r="O4389" s="18"/>
      <c r="P4389" s="18"/>
      <c r="Q4389" s="18"/>
      <c r="R4389" s="18"/>
      <c r="S4389" s="18"/>
      <c r="T4389" s="18"/>
      <c r="U4389" s="18"/>
      <c r="V4389" s="18"/>
      <c r="W4389" s="18"/>
      <c r="X4389" s="18"/>
      <c r="Y4389" s="18"/>
      <c r="Z4389" s="18"/>
    </row>
    <row r="4390">
      <c r="A4390" s="32">
        <v>45026.0</v>
      </c>
      <c r="B4390" s="15" t="s">
        <v>11393</v>
      </c>
      <c r="C4390" s="19" t="s">
        <v>11394</v>
      </c>
      <c r="D4390" s="19" t="s">
        <v>854</v>
      </c>
      <c r="E4390" s="18"/>
      <c r="F4390" s="19" t="s">
        <v>34</v>
      </c>
      <c r="G4390" s="16" t="s">
        <v>84</v>
      </c>
      <c r="H4390" s="19" t="s">
        <v>44</v>
      </c>
      <c r="I4390" s="18"/>
      <c r="J4390" s="18"/>
      <c r="K4390" s="18"/>
      <c r="L4390" s="18"/>
      <c r="M4390" s="18"/>
      <c r="N4390" s="18"/>
      <c r="O4390" s="18"/>
      <c r="P4390" s="18"/>
      <c r="Q4390" s="18"/>
      <c r="R4390" s="18"/>
      <c r="S4390" s="18"/>
      <c r="T4390" s="18"/>
      <c r="U4390" s="18"/>
      <c r="V4390" s="18"/>
      <c r="W4390" s="18"/>
      <c r="X4390" s="18"/>
      <c r="Y4390" s="18"/>
      <c r="Z4390" s="18"/>
    </row>
    <row r="4391">
      <c r="A4391" s="32">
        <v>45026.0</v>
      </c>
      <c r="B4391" s="15" t="s">
        <v>11393</v>
      </c>
      <c r="C4391" s="19" t="s">
        <v>11394</v>
      </c>
      <c r="D4391" s="19" t="s">
        <v>4479</v>
      </c>
      <c r="E4391" s="18"/>
      <c r="F4391" s="19" t="s">
        <v>34</v>
      </c>
      <c r="G4391" s="16" t="s">
        <v>84</v>
      </c>
      <c r="H4391" s="19" t="s">
        <v>44</v>
      </c>
      <c r="I4391" s="18"/>
      <c r="J4391" s="18"/>
      <c r="K4391" s="18"/>
      <c r="L4391" s="18"/>
      <c r="M4391" s="18"/>
      <c r="N4391" s="18"/>
      <c r="O4391" s="18"/>
      <c r="P4391" s="18"/>
      <c r="Q4391" s="18"/>
      <c r="R4391" s="18"/>
      <c r="S4391" s="18"/>
      <c r="T4391" s="18"/>
      <c r="U4391" s="18"/>
      <c r="V4391" s="18"/>
      <c r="W4391" s="18"/>
      <c r="X4391" s="18"/>
      <c r="Y4391" s="18"/>
      <c r="Z4391" s="18"/>
    </row>
    <row r="4392">
      <c r="A4392" s="32">
        <v>45026.0</v>
      </c>
      <c r="B4392" s="15" t="s">
        <v>11395</v>
      </c>
      <c r="C4392" s="19" t="s">
        <v>11396</v>
      </c>
      <c r="D4392" s="19" t="s">
        <v>5477</v>
      </c>
      <c r="E4392" s="19" t="s">
        <v>46</v>
      </c>
      <c r="F4392" s="19" t="s">
        <v>133</v>
      </c>
      <c r="G4392" s="16" t="s">
        <v>12</v>
      </c>
      <c r="H4392" s="18"/>
      <c r="I4392" s="18"/>
      <c r="J4392" s="18"/>
      <c r="K4392" s="18"/>
      <c r="L4392" s="18"/>
      <c r="M4392" s="18"/>
      <c r="N4392" s="18"/>
      <c r="O4392" s="18"/>
      <c r="P4392" s="18"/>
      <c r="Q4392" s="18"/>
      <c r="R4392" s="18"/>
      <c r="S4392" s="18"/>
      <c r="T4392" s="18"/>
      <c r="U4392" s="18"/>
      <c r="V4392" s="18"/>
      <c r="W4392" s="18"/>
      <c r="X4392" s="18"/>
      <c r="Y4392" s="18"/>
      <c r="Z4392" s="18"/>
    </row>
    <row r="4393">
      <c r="A4393" s="32">
        <v>45056.0</v>
      </c>
      <c r="B4393" s="15" t="s">
        <v>11397</v>
      </c>
      <c r="C4393" s="19" t="s">
        <v>11398</v>
      </c>
      <c r="D4393" s="19" t="s">
        <v>4095</v>
      </c>
      <c r="E4393" s="19" t="s">
        <v>44</v>
      </c>
      <c r="F4393" s="19" t="s">
        <v>11253</v>
      </c>
      <c r="G4393" s="16" t="s">
        <v>12</v>
      </c>
      <c r="H4393" s="18"/>
      <c r="I4393" s="18"/>
      <c r="J4393" s="18"/>
      <c r="K4393" s="18"/>
      <c r="L4393" s="18"/>
      <c r="M4393" s="18"/>
      <c r="N4393" s="18"/>
      <c r="O4393" s="18"/>
      <c r="P4393" s="18"/>
      <c r="Q4393" s="18"/>
      <c r="R4393" s="18"/>
      <c r="S4393" s="18"/>
      <c r="T4393" s="18"/>
      <c r="U4393" s="18"/>
      <c r="V4393" s="18"/>
      <c r="W4393" s="18"/>
      <c r="X4393" s="18"/>
      <c r="Y4393" s="18"/>
      <c r="Z4393" s="18"/>
    </row>
    <row r="4394">
      <c r="A4394" s="32">
        <v>45056.0</v>
      </c>
      <c r="B4394" s="15" t="s">
        <v>11397</v>
      </c>
      <c r="C4394" s="19" t="s">
        <v>11398</v>
      </c>
      <c r="D4394" s="19" t="s">
        <v>854</v>
      </c>
      <c r="E4394" s="19" t="s">
        <v>44</v>
      </c>
      <c r="F4394" s="19" t="s">
        <v>11253</v>
      </c>
      <c r="G4394" s="16" t="s">
        <v>12</v>
      </c>
      <c r="H4394" s="18"/>
      <c r="I4394" s="18"/>
      <c r="J4394" s="18"/>
      <c r="K4394" s="18"/>
      <c r="L4394" s="18"/>
      <c r="M4394" s="18"/>
      <c r="N4394" s="18"/>
      <c r="O4394" s="18"/>
      <c r="P4394" s="18"/>
      <c r="Q4394" s="18"/>
      <c r="R4394" s="18"/>
      <c r="S4394" s="18"/>
      <c r="T4394" s="18"/>
      <c r="U4394" s="18"/>
      <c r="V4394" s="18"/>
      <c r="W4394" s="18"/>
      <c r="X4394" s="18"/>
      <c r="Y4394" s="18"/>
      <c r="Z4394" s="18"/>
    </row>
    <row r="4395">
      <c r="A4395" s="32">
        <v>45056.0</v>
      </c>
      <c r="B4395" s="15" t="s">
        <v>11397</v>
      </c>
      <c r="C4395" s="19" t="s">
        <v>11398</v>
      </c>
      <c r="D4395" s="19" t="s">
        <v>20</v>
      </c>
      <c r="E4395" s="29"/>
      <c r="F4395" s="19" t="s">
        <v>34</v>
      </c>
      <c r="G4395" s="16" t="s">
        <v>84</v>
      </c>
      <c r="H4395" s="19" t="s">
        <v>44</v>
      </c>
      <c r="I4395" s="18"/>
      <c r="J4395" s="18"/>
      <c r="K4395" s="18"/>
      <c r="L4395" s="18"/>
      <c r="M4395" s="18"/>
      <c r="N4395" s="18"/>
      <c r="O4395" s="18"/>
      <c r="P4395" s="18"/>
      <c r="Q4395" s="18"/>
      <c r="R4395" s="18"/>
      <c r="S4395" s="18"/>
      <c r="T4395" s="18"/>
      <c r="U4395" s="18"/>
      <c r="V4395" s="18"/>
      <c r="W4395" s="18"/>
      <c r="X4395" s="18"/>
      <c r="Y4395" s="18"/>
      <c r="Z4395" s="18"/>
    </row>
    <row r="4396">
      <c r="A4396" s="32">
        <v>45056.0</v>
      </c>
      <c r="B4396" s="15" t="s">
        <v>11399</v>
      </c>
      <c r="C4396" s="19" t="s">
        <v>11400</v>
      </c>
      <c r="D4396" s="19" t="s">
        <v>1452</v>
      </c>
      <c r="E4396" s="19" t="s">
        <v>47</v>
      </c>
      <c r="F4396" s="19" t="s">
        <v>3197</v>
      </c>
      <c r="G4396" s="16" t="s">
        <v>12</v>
      </c>
      <c r="H4396" s="18"/>
      <c r="I4396" s="18"/>
      <c r="J4396" s="18"/>
      <c r="K4396" s="18"/>
      <c r="L4396" s="18"/>
      <c r="M4396" s="18"/>
      <c r="N4396" s="18"/>
      <c r="O4396" s="18"/>
      <c r="P4396" s="18"/>
      <c r="Q4396" s="18"/>
      <c r="R4396" s="18"/>
      <c r="S4396" s="18"/>
      <c r="T4396" s="18"/>
      <c r="U4396" s="18"/>
      <c r="V4396" s="18"/>
      <c r="W4396" s="18"/>
      <c r="X4396" s="18"/>
      <c r="Y4396" s="18"/>
      <c r="Z4396" s="18"/>
    </row>
    <row r="4397">
      <c r="A4397" s="32">
        <v>45056.0</v>
      </c>
      <c r="B4397" s="15" t="s">
        <v>11401</v>
      </c>
      <c r="C4397" s="19" t="s">
        <v>11402</v>
      </c>
      <c r="D4397" s="19" t="s">
        <v>20</v>
      </c>
      <c r="E4397" s="19" t="s">
        <v>44</v>
      </c>
      <c r="F4397" s="19" t="s">
        <v>851</v>
      </c>
      <c r="G4397" s="16" t="s">
        <v>84</v>
      </c>
      <c r="H4397" s="18"/>
      <c r="I4397" s="18"/>
      <c r="J4397" s="18"/>
      <c r="K4397" s="18"/>
      <c r="L4397" s="18"/>
      <c r="M4397" s="18"/>
      <c r="N4397" s="18"/>
      <c r="O4397" s="18"/>
      <c r="P4397" s="18"/>
      <c r="Q4397" s="18"/>
      <c r="R4397" s="18"/>
      <c r="S4397" s="18"/>
      <c r="T4397" s="18"/>
      <c r="U4397" s="18"/>
      <c r="V4397" s="18"/>
      <c r="W4397" s="18"/>
      <c r="X4397" s="18"/>
      <c r="Y4397" s="18"/>
      <c r="Z4397" s="18"/>
    </row>
    <row r="4398">
      <c r="A4398" s="32">
        <v>45056.0</v>
      </c>
      <c r="B4398" s="15" t="s">
        <v>11401</v>
      </c>
      <c r="C4398" s="19" t="s">
        <v>11402</v>
      </c>
      <c r="D4398" s="19" t="s">
        <v>4095</v>
      </c>
      <c r="E4398" s="18"/>
      <c r="F4398" s="19" t="s">
        <v>299</v>
      </c>
      <c r="G4398" s="16" t="s">
        <v>12</v>
      </c>
      <c r="H4398" s="19" t="s">
        <v>44</v>
      </c>
      <c r="I4398" s="18"/>
      <c r="J4398" s="18"/>
      <c r="K4398" s="18"/>
      <c r="L4398" s="18"/>
      <c r="M4398" s="18"/>
      <c r="N4398" s="18"/>
      <c r="O4398" s="18"/>
      <c r="P4398" s="18"/>
      <c r="Q4398" s="18"/>
      <c r="R4398" s="18"/>
      <c r="S4398" s="18"/>
      <c r="T4398" s="18"/>
      <c r="U4398" s="18"/>
      <c r="V4398" s="18"/>
      <c r="W4398" s="18"/>
      <c r="X4398" s="18"/>
      <c r="Y4398" s="18"/>
      <c r="Z4398" s="18"/>
    </row>
    <row r="4399">
      <c r="A4399" s="32">
        <v>45056.0</v>
      </c>
      <c r="B4399" s="15" t="s">
        <v>11403</v>
      </c>
      <c r="C4399" s="19" t="s">
        <v>11404</v>
      </c>
      <c r="D4399" s="19" t="s">
        <v>4184</v>
      </c>
      <c r="E4399" s="19" t="s">
        <v>47</v>
      </c>
      <c r="F4399" s="19" t="s">
        <v>171</v>
      </c>
      <c r="G4399" s="16" t="s">
        <v>12</v>
      </c>
      <c r="H4399" s="18"/>
      <c r="I4399" s="18"/>
      <c r="J4399" s="18"/>
      <c r="K4399" s="18"/>
      <c r="L4399" s="18"/>
      <c r="M4399" s="18"/>
      <c r="N4399" s="18"/>
      <c r="O4399" s="18"/>
      <c r="P4399" s="18"/>
      <c r="Q4399" s="18"/>
      <c r="R4399" s="18"/>
      <c r="S4399" s="18"/>
      <c r="T4399" s="18"/>
      <c r="U4399" s="18"/>
      <c r="V4399" s="18"/>
      <c r="W4399" s="18"/>
      <c r="X4399" s="18"/>
      <c r="Y4399" s="18"/>
      <c r="Z4399" s="18"/>
    </row>
    <row r="4400">
      <c r="A4400" s="32">
        <v>45056.0</v>
      </c>
      <c r="B4400" s="15" t="s">
        <v>11405</v>
      </c>
      <c r="C4400" s="19" t="s">
        <v>11406</v>
      </c>
      <c r="D4400" s="19" t="s">
        <v>4251</v>
      </c>
      <c r="E4400" s="19" t="s">
        <v>47</v>
      </c>
      <c r="F4400" s="19" t="s">
        <v>133</v>
      </c>
      <c r="G4400" s="16" t="s">
        <v>12</v>
      </c>
      <c r="H4400" s="18"/>
      <c r="I4400" s="18"/>
      <c r="J4400" s="18"/>
      <c r="K4400" s="18"/>
      <c r="L4400" s="18"/>
      <c r="M4400" s="18"/>
      <c r="N4400" s="18"/>
      <c r="O4400" s="18"/>
      <c r="P4400" s="18"/>
      <c r="Q4400" s="18"/>
      <c r="R4400" s="18"/>
      <c r="S4400" s="18"/>
      <c r="T4400" s="18"/>
      <c r="U4400" s="18"/>
      <c r="V4400" s="18"/>
      <c r="W4400" s="18"/>
      <c r="X4400" s="18"/>
      <c r="Y4400" s="18"/>
      <c r="Z4400" s="18"/>
    </row>
    <row r="4401">
      <c r="A4401" s="32">
        <v>45056.0</v>
      </c>
      <c r="B4401" s="15" t="s">
        <v>11407</v>
      </c>
      <c r="C4401" s="19" t="s">
        <v>11408</v>
      </c>
      <c r="D4401" s="19" t="s">
        <v>4218</v>
      </c>
      <c r="E4401" s="19" t="s">
        <v>11409</v>
      </c>
      <c r="F4401" s="19" t="s">
        <v>171</v>
      </c>
      <c r="G4401" s="16" t="s">
        <v>12</v>
      </c>
      <c r="H4401" s="18"/>
      <c r="I4401" s="18"/>
      <c r="J4401" s="18"/>
      <c r="K4401" s="18"/>
      <c r="L4401" s="18"/>
      <c r="M4401" s="18"/>
      <c r="N4401" s="18"/>
      <c r="O4401" s="18"/>
      <c r="P4401" s="18"/>
      <c r="Q4401" s="18"/>
      <c r="R4401" s="18"/>
      <c r="S4401" s="18"/>
      <c r="T4401" s="18"/>
      <c r="U4401" s="18"/>
      <c r="V4401" s="18"/>
      <c r="W4401" s="18"/>
      <c r="X4401" s="18"/>
      <c r="Y4401" s="18"/>
      <c r="Z4401" s="18"/>
    </row>
    <row r="4402">
      <c r="A4402" s="32">
        <v>45087.0</v>
      </c>
      <c r="B4402" s="15" t="s">
        <v>11410</v>
      </c>
      <c r="C4402" s="19" t="s">
        <v>11411</v>
      </c>
      <c r="D4402" s="19" t="s">
        <v>4091</v>
      </c>
      <c r="E4402" s="19" t="s">
        <v>47</v>
      </c>
      <c r="F4402" s="19" t="s">
        <v>457</v>
      </c>
      <c r="G4402" s="16" t="s">
        <v>84</v>
      </c>
      <c r="H4402" s="18"/>
      <c r="I4402" s="18"/>
      <c r="J4402" s="18"/>
      <c r="K4402" s="18"/>
      <c r="L4402" s="18"/>
      <c r="M4402" s="18"/>
      <c r="N4402" s="18"/>
      <c r="O4402" s="18"/>
      <c r="P4402" s="18"/>
      <c r="Q4402" s="18"/>
      <c r="R4402" s="18"/>
      <c r="S4402" s="18"/>
      <c r="T4402" s="18"/>
      <c r="U4402" s="18"/>
      <c r="V4402" s="18"/>
      <c r="W4402" s="18"/>
      <c r="X4402" s="18"/>
      <c r="Y4402" s="18"/>
      <c r="Z4402" s="18"/>
    </row>
    <row r="4403">
      <c r="A4403" s="32">
        <v>45087.0</v>
      </c>
      <c r="B4403" s="15" t="s">
        <v>11412</v>
      </c>
      <c r="C4403" s="19" t="s">
        <v>11413</v>
      </c>
      <c r="D4403" s="19" t="s">
        <v>4623</v>
      </c>
      <c r="E4403" s="19" t="s">
        <v>47</v>
      </c>
      <c r="F4403" s="19" t="s">
        <v>10058</v>
      </c>
      <c r="G4403" s="16" t="s">
        <v>12</v>
      </c>
      <c r="H4403" s="18"/>
      <c r="I4403" s="18"/>
      <c r="J4403" s="18"/>
      <c r="K4403" s="18"/>
      <c r="L4403" s="18"/>
      <c r="M4403" s="18"/>
      <c r="N4403" s="18"/>
      <c r="O4403" s="18"/>
      <c r="P4403" s="18"/>
      <c r="Q4403" s="18"/>
      <c r="R4403" s="18"/>
      <c r="S4403" s="18"/>
      <c r="T4403" s="18"/>
      <c r="U4403" s="18"/>
      <c r="V4403" s="18"/>
      <c r="W4403" s="18"/>
      <c r="X4403" s="18"/>
      <c r="Y4403" s="18"/>
      <c r="Z4403" s="18"/>
    </row>
    <row r="4404">
      <c r="A4404" s="32">
        <v>45087.0</v>
      </c>
      <c r="B4404" s="15" t="s">
        <v>11414</v>
      </c>
      <c r="C4404" s="19" t="s">
        <v>11415</v>
      </c>
      <c r="D4404" s="19" t="s">
        <v>770</v>
      </c>
      <c r="E4404" s="19" t="s">
        <v>44</v>
      </c>
      <c r="F4404" s="19" t="s">
        <v>83</v>
      </c>
      <c r="G4404" s="16" t="s">
        <v>84</v>
      </c>
      <c r="H4404" s="18"/>
      <c r="I4404" s="18"/>
      <c r="J4404" s="18"/>
      <c r="K4404" s="18"/>
      <c r="L4404" s="18"/>
      <c r="M4404" s="18"/>
      <c r="N4404" s="18"/>
      <c r="O4404" s="18"/>
      <c r="P4404" s="18"/>
      <c r="Q4404" s="18"/>
      <c r="R4404" s="18"/>
      <c r="S4404" s="18"/>
      <c r="T4404" s="18"/>
      <c r="U4404" s="18"/>
      <c r="V4404" s="18"/>
      <c r="W4404" s="18"/>
      <c r="X4404" s="18"/>
      <c r="Y4404" s="18"/>
      <c r="Z4404" s="18"/>
    </row>
    <row r="4405">
      <c r="A4405" s="32">
        <v>45087.0</v>
      </c>
      <c r="B4405" s="15" t="s">
        <v>11414</v>
      </c>
      <c r="C4405" s="19" t="s">
        <v>11415</v>
      </c>
      <c r="D4405" s="19" t="s">
        <v>4095</v>
      </c>
      <c r="E4405" s="19" t="s">
        <v>44</v>
      </c>
      <c r="F4405" s="19" t="s">
        <v>83</v>
      </c>
      <c r="G4405" s="16" t="s">
        <v>84</v>
      </c>
      <c r="H4405" s="18"/>
      <c r="I4405" s="18"/>
      <c r="J4405" s="18"/>
      <c r="K4405" s="18"/>
      <c r="L4405" s="18"/>
      <c r="M4405" s="18"/>
      <c r="N4405" s="18"/>
      <c r="O4405" s="18"/>
      <c r="P4405" s="18"/>
      <c r="Q4405" s="18"/>
      <c r="R4405" s="18"/>
      <c r="S4405" s="18"/>
      <c r="T4405" s="18"/>
      <c r="U4405" s="18"/>
      <c r="V4405" s="18"/>
      <c r="W4405" s="18"/>
      <c r="X4405" s="18"/>
      <c r="Y4405" s="18"/>
      <c r="Z4405" s="18"/>
    </row>
    <row r="4406">
      <c r="A4406" s="32">
        <v>45087.0</v>
      </c>
      <c r="B4406" s="15" t="s">
        <v>11414</v>
      </c>
      <c r="C4406" s="19" t="s">
        <v>11415</v>
      </c>
      <c r="D4406" s="19" t="s">
        <v>4067</v>
      </c>
      <c r="E4406" s="19" t="s">
        <v>44</v>
      </c>
      <c r="F4406" s="19" t="s">
        <v>83</v>
      </c>
      <c r="G4406" s="16" t="s">
        <v>84</v>
      </c>
      <c r="H4406" s="18"/>
      <c r="I4406" s="18"/>
      <c r="J4406" s="18"/>
      <c r="K4406" s="18"/>
      <c r="L4406" s="18"/>
      <c r="M4406" s="18"/>
      <c r="N4406" s="18"/>
      <c r="O4406" s="18"/>
      <c r="P4406" s="18"/>
      <c r="Q4406" s="18"/>
      <c r="R4406" s="18"/>
      <c r="S4406" s="18"/>
      <c r="T4406" s="18"/>
      <c r="U4406" s="18"/>
      <c r="V4406" s="18"/>
      <c r="W4406" s="18"/>
      <c r="X4406" s="18"/>
      <c r="Y4406" s="18"/>
      <c r="Z4406" s="18"/>
    </row>
    <row r="4407">
      <c r="A4407" s="32">
        <v>45087.0</v>
      </c>
      <c r="B4407" s="15" t="s">
        <v>11416</v>
      </c>
      <c r="C4407" s="19" t="s">
        <v>11417</v>
      </c>
      <c r="D4407" s="19" t="s">
        <v>4508</v>
      </c>
      <c r="E4407" s="18" t="s">
        <v>11418</v>
      </c>
      <c r="F4407" s="18" t="s">
        <v>11419</v>
      </c>
      <c r="G4407" s="16" t="s">
        <v>12</v>
      </c>
      <c r="H4407" s="18"/>
      <c r="I4407" s="18"/>
      <c r="J4407" s="18"/>
      <c r="K4407" s="18"/>
      <c r="L4407" s="18"/>
      <c r="M4407" s="18"/>
      <c r="N4407" s="18"/>
      <c r="O4407" s="18"/>
      <c r="P4407" s="18"/>
      <c r="Q4407" s="18"/>
      <c r="R4407" s="18"/>
      <c r="S4407" s="18"/>
      <c r="T4407" s="18"/>
      <c r="U4407" s="18"/>
      <c r="V4407" s="18"/>
      <c r="W4407" s="18"/>
      <c r="X4407" s="18"/>
      <c r="Y4407" s="18"/>
      <c r="Z4407" s="18"/>
    </row>
    <row r="4408">
      <c r="A4408" s="32">
        <v>45087.0</v>
      </c>
      <c r="B4408" s="15" t="s">
        <v>11420</v>
      </c>
      <c r="C4408" s="19" t="s">
        <v>11421</v>
      </c>
      <c r="D4408" s="19" t="s">
        <v>770</v>
      </c>
      <c r="E4408" s="19" t="s">
        <v>44</v>
      </c>
      <c r="F4408" s="19" t="s">
        <v>851</v>
      </c>
      <c r="G4408" s="16" t="s">
        <v>84</v>
      </c>
      <c r="H4408" s="18"/>
      <c r="I4408" s="18"/>
      <c r="J4408" s="18"/>
      <c r="K4408" s="18"/>
      <c r="L4408" s="18"/>
      <c r="M4408" s="18"/>
      <c r="N4408" s="18"/>
      <c r="O4408" s="18"/>
      <c r="P4408" s="18"/>
      <c r="Q4408" s="18"/>
      <c r="R4408" s="18"/>
      <c r="S4408" s="18"/>
      <c r="T4408" s="18"/>
      <c r="U4408" s="18"/>
      <c r="V4408" s="18"/>
      <c r="W4408" s="18"/>
      <c r="X4408" s="18"/>
      <c r="Y4408" s="18"/>
      <c r="Z4408" s="18"/>
    </row>
    <row r="4409">
      <c r="A4409" s="32">
        <v>45087.0</v>
      </c>
      <c r="B4409" s="15" t="s">
        <v>11420</v>
      </c>
      <c r="C4409" s="19" t="s">
        <v>11421</v>
      </c>
      <c r="D4409" s="19" t="s">
        <v>4095</v>
      </c>
      <c r="E4409" s="19" t="s">
        <v>44</v>
      </c>
      <c r="F4409" s="19" t="s">
        <v>851</v>
      </c>
      <c r="G4409" s="16" t="s">
        <v>84</v>
      </c>
      <c r="H4409" s="18"/>
      <c r="I4409" s="18"/>
      <c r="J4409" s="18"/>
      <c r="K4409" s="18"/>
      <c r="L4409" s="18"/>
      <c r="M4409" s="18"/>
      <c r="N4409" s="18"/>
      <c r="O4409" s="18"/>
      <c r="P4409" s="18"/>
      <c r="Q4409" s="18"/>
      <c r="R4409" s="18"/>
      <c r="S4409" s="18"/>
      <c r="T4409" s="18"/>
      <c r="U4409" s="18"/>
      <c r="V4409" s="18"/>
      <c r="W4409" s="18"/>
      <c r="X4409" s="18"/>
      <c r="Y4409" s="18"/>
      <c r="Z4409" s="18"/>
    </row>
    <row r="4410">
      <c r="A4410" s="32">
        <v>45087.0</v>
      </c>
      <c r="B4410" s="15" t="s">
        <v>11422</v>
      </c>
      <c r="C4410" s="19" t="s">
        <v>11423</v>
      </c>
      <c r="D4410" s="19" t="s">
        <v>11424</v>
      </c>
      <c r="E4410" s="19" t="s">
        <v>85</v>
      </c>
      <c r="F4410" s="19" t="s">
        <v>4112</v>
      </c>
      <c r="G4410" s="16" t="s">
        <v>12</v>
      </c>
      <c r="H4410" s="18"/>
      <c r="I4410" s="18"/>
      <c r="J4410" s="18"/>
      <c r="K4410" s="18"/>
      <c r="L4410" s="18"/>
      <c r="M4410" s="18"/>
      <c r="N4410" s="18"/>
      <c r="O4410" s="18"/>
      <c r="P4410" s="18"/>
      <c r="Q4410" s="18"/>
      <c r="R4410" s="18"/>
      <c r="S4410" s="18"/>
      <c r="T4410" s="18"/>
      <c r="U4410" s="18"/>
      <c r="V4410" s="18"/>
      <c r="W4410" s="18"/>
      <c r="X4410" s="18"/>
      <c r="Y4410" s="18"/>
      <c r="Z4410" s="18"/>
    </row>
    <row r="4411">
      <c r="A4411" s="32">
        <v>45087.0</v>
      </c>
      <c r="B4411" s="15" t="s">
        <v>11425</v>
      </c>
      <c r="C4411" s="19" t="s">
        <v>11426</v>
      </c>
      <c r="D4411" s="19" t="s">
        <v>6184</v>
      </c>
      <c r="E4411" s="19" t="s">
        <v>1900</v>
      </c>
      <c r="F4411" s="19" t="s">
        <v>1781</v>
      </c>
      <c r="G4411" s="16" t="s">
        <v>12</v>
      </c>
      <c r="H4411" s="18"/>
      <c r="I4411" s="18"/>
      <c r="J4411" s="18"/>
      <c r="K4411" s="18"/>
      <c r="L4411" s="18"/>
      <c r="M4411" s="18"/>
      <c r="N4411" s="18"/>
      <c r="O4411" s="18"/>
      <c r="P4411" s="18"/>
      <c r="Q4411" s="18"/>
      <c r="R4411" s="18"/>
      <c r="S4411" s="18"/>
      <c r="T4411" s="18"/>
      <c r="U4411" s="18"/>
      <c r="V4411" s="18"/>
      <c r="W4411" s="18"/>
      <c r="X4411" s="18"/>
      <c r="Y4411" s="18"/>
      <c r="Z4411" s="18"/>
    </row>
    <row r="4412">
      <c r="A4412" s="32">
        <v>45087.0</v>
      </c>
      <c r="B4412" s="15" t="s">
        <v>11427</v>
      </c>
      <c r="C4412" s="19" t="s">
        <v>11428</v>
      </c>
      <c r="D4412" s="19" t="s">
        <v>6135</v>
      </c>
      <c r="E4412" s="19" t="s">
        <v>2481</v>
      </c>
      <c r="F4412" s="19" t="s">
        <v>63</v>
      </c>
      <c r="G4412" s="16" t="s">
        <v>12</v>
      </c>
      <c r="H4412" s="18"/>
      <c r="I4412" s="18"/>
      <c r="J4412" s="18"/>
      <c r="K4412" s="18"/>
      <c r="L4412" s="18"/>
      <c r="M4412" s="18"/>
      <c r="N4412" s="18"/>
      <c r="O4412" s="18"/>
      <c r="P4412" s="18"/>
      <c r="Q4412" s="18"/>
      <c r="R4412" s="18"/>
      <c r="S4412" s="18"/>
      <c r="T4412" s="18"/>
      <c r="U4412" s="18"/>
      <c r="V4412" s="18"/>
      <c r="W4412" s="18"/>
      <c r="X4412" s="18"/>
      <c r="Y4412" s="18"/>
      <c r="Z4412" s="18"/>
    </row>
    <row r="4413">
      <c r="A4413" s="32">
        <v>45087.0</v>
      </c>
      <c r="B4413" s="15" t="s">
        <v>11429</v>
      </c>
      <c r="C4413" s="19" t="s">
        <v>11430</v>
      </c>
      <c r="D4413" s="19" t="s">
        <v>8164</v>
      </c>
      <c r="E4413" s="18"/>
      <c r="F4413" s="19" t="s">
        <v>68</v>
      </c>
      <c r="G4413" s="16" t="s">
        <v>12</v>
      </c>
      <c r="H4413" s="16" t="s">
        <v>141</v>
      </c>
      <c r="I4413" s="18"/>
      <c r="J4413" s="18"/>
      <c r="K4413" s="18"/>
      <c r="L4413" s="18"/>
      <c r="M4413" s="18"/>
      <c r="N4413" s="18"/>
      <c r="O4413" s="18"/>
      <c r="P4413" s="18"/>
      <c r="Q4413" s="18"/>
      <c r="R4413" s="18"/>
      <c r="S4413" s="18"/>
      <c r="T4413" s="18"/>
      <c r="U4413" s="18"/>
      <c r="V4413" s="18"/>
      <c r="W4413" s="18"/>
      <c r="X4413" s="18"/>
      <c r="Y4413" s="18"/>
      <c r="Z4413" s="18"/>
    </row>
    <row r="4414">
      <c r="A4414" s="32">
        <v>45087.0</v>
      </c>
      <c r="B4414" s="15" t="s">
        <v>11429</v>
      </c>
      <c r="C4414" s="19" t="s">
        <v>11430</v>
      </c>
      <c r="D4414" s="19" t="s">
        <v>8164</v>
      </c>
      <c r="E4414" s="19" t="s">
        <v>1780</v>
      </c>
      <c r="F4414" s="19" t="s">
        <v>4010</v>
      </c>
      <c r="G4414" s="16" t="s">
        <v>12</v>
      </c>
      <c r="H4414" s="18"/>
      <c r="I4414" s="18"/>
      <c r="J4414" s="18"/>
      <c r="K4414" s="18"/>
      <c r="L4414" s="18"/>
      <c r="M4414" s="18"/>
      <c r="N4414" s="18"/>
      <c r="O4414" s="18"/>
      <c r="P4414" s="18"/>
      <c r="Q4414" s="18"/>
      <c r="R4414" s="18"/>
      <c r="S4414" s="18"/>
      <c r="T4414" s="18"/>
      <c r="U4414" s="18"/>
      <c r="V4414" s="18"/>
      <c r="W4414" s="18"/>
      <c r="X4414" s="18"/>
      <c r="Y4414" s="18"/>
      <c r="Z4414" s="18"/>
    </row>
    <row r="4415">
      <c r="A4415" s="32">
        <v>45087.0</v>
      </c>
      <c r="B4415" s="15" t="s">
        <v>11431</v>
      </c>
      <c r="C4415" s="19" t="s">
        <v>11432</v>
      </c>
      <c r="D4415" s="19" t="s">
        <v>166</v>
      </c>
      <c r="E4415" s="19" t="s">
        <v>4945</v>
      </c>
      <c r="F4415" s="19" t="s">
        <v>3091</v>
      </c>
      <c r="G4415" s="16" t="s">
        <v>12</v>
      </c>
      <c r="H4415" s="18"/>
      <c r="I4415" s="18"/>
      <c r="J4415" s="18"/>
      <c r="K4415" s="18"/>
      <c r="L4415" s="18"/>
      <c r="M4415" s="18"/>
      <c r="N4415" s="18"/>
      <c r="O4415" s="18"/>
      <c r="P4415" s="18"/>
      <c r="Q4415" s="18"/>
      <c r="R4415" s="18"/>
      <c r="S4415" s="18"/>
      <c r="T4415" s="18"/>
      <c r="U4415" s="18"/>
      <c r="V4415" s="18"/>
      <c r="W4415" s="18"/>
      <c r="X4415" s="18"/>
      <c r="Y4415" s="18"/>
      <c r="Z4415" s="18"/>
    </row>
    <row r="4416">
      <c r="A4416" s="32">
        <v>45087.0</v>
      </c>
      <c r="B4416" s="15" t="s">
        <v>11433</v>
      </c>
      <c r="C4416" s="19" t="s">
        <v>11434</v>
      </c>
      <c r="D4416" s="19" t="s">
        <v>4713</v>
      </c>
      <c r="E4416" s="19" t="s">
        <v>1900</v>
      </c>
      <c r="F4416" s="19" t="s">
        <v>5440</v>
      </c>
      <c r="G4416" s="16" t="s">
        <v>12</v>
      </c>
      <c r="H4416" s="18"/>
      <c r="I4416" s="18"/>
      <c r="J4416" s="18"/>
      <c r="K4416" s="18"/>
      <c r="L4416" s="18"/>
      <c r="M4416" s="18"/>
      <c r="N4416" s="18"/>
      <c r="O4416" s="18"/>
      <c r="P4416" s="18"/>
      <c r="Q4416" s="18"/>
      <c r="R4416" s="18"/>
      <c r="S4416" s="18"/>
      <c r="T4416" s="18"/>
      <c r="U4416" s="18"/>
      <c r="V4416" s="18"/>
      <c r="W4416" s="18"/>
      <c r="X4416" s="18"/>
      <c r="Y4416" s="18"/>
      <c r="Z4416" s="18"/>
    </row>
    <row r="4417">
      <c r="A4417" s="32">
        <v>45087.0</v>
      </c>
      <c r="B4417" s="15" t="s">
        <v>11435</v>
      </c>
      <c r="C4417" s="19" t="s">
        <v>11436</v>
      </c>
      <c r="D4417" s="19" t="s">
        <v>9002</v>
      </c>
      <c r="E4417" s="19" t="s">
        <v>2494</v>
      </c>
      <c r="F4417" s="19" t="s">
        <v>4550</v>
      </c>
      <c r="G4417" s="16" t="s">
        <v>12</v>
      </c>
      <c r="H4417" s="18"/>
      <c r="I4417" s="18"/>
      <c r="J4417" s="18"/>
      <c r="K4417" s="18"/>
      <c r="L4417" s="18"/>
      <c r="M4417" s="18"/>
      <c r="N4417" s="18"/>
      <c r="O4417" s="18"/>
      <c r="P4417" s="18"/>
      <c r="Q4417" s="18"/>
      <c r="R4417" s="18"/>
      <c r="S4417" s="18"/>
      <c r="T4417" s="18"/>
      <c r="U4417" s="18"/>
      <c r="V4417" s="18"/>
      <c r="W4417" s="18"/>
      <c r="X4417" s="18"/>
      <c r="Y4417" s="18"/>
      <c r="Z4417" s="18"/>
    </row>
    <row r="4418">
      <c r="A4418" s="32">
        <v>45087.0</v>
      </c>
      <c r="B4418" s="15" t="s">
        <v>11437</v>
      </c>
      <c r="C4418" s="19" t="s">
        <v>11438</v>
      </c>
      <c r="D4418" s="19" t="s">
        <v>4541</v>
      </c>
      <c r="E4418" s="19" t="s">
        <v>218</v>
      </c>
      <c r="F4418" s="19" t="s">
        <v>1359</v>
      </c>
      <c r="G4418" s="16" t="s">
        <v>12</v>
      </c>
      <c r="H4418" s="18"/>
      <c r="I4418" s="18"/>
      <c r="J4418" s="18"/>
      <c r="K4418" s="18"/>
      <c r="L4418" s="18"/>
      <c r="M4418" s="18"/>
      <c r="N4418" s="18"/>
      <c r="O4418" s="18"/>
      <c r="P4418" s="18"/>
      <c r="Q4418" s="18"/>
      <c r="R4418" s="18"/>
      <c r="S4418" s="18"/>
      <c r="T4418" s="18"/>
      <c r="U4418" s="18"/>
      <c r="V4418" s="18"/>
      <c r="W4418" s="18"/>
      <c r="X4418" s="18"/>
      <c r="Y4418" s="18"/>
      <c r="Z4418" s="18"/>
    </row>
    <row r="4419">
      <c r="A4419" s="32">
        <v>45087.0</v>
      </c>
      <c r="B4419" s="15" t="s">
        <v>11437</v>
      </c>
      <c r="C4419" s="19" t="s">
        <v>11438</v>
      </c>
      <c r="D4419" s="19" t="s">
        <v>1057</v>
      </c>
      <c r="E4419" s="19" t="s">
        <v>218</v>
      </c>
      <c r="F4419" s="19" t="s">
        <v>1359</v>
      </c>
      <c r="G4419" s="16" t="s">
        <v>12</v>
      </c>
      <c r="H4419" s="18"/>
      <c r="I4419" s="18"/>
      <c r="J4419" s="18"/>
      <c r="K4419" s="18"/>
      <c r="L4419" s="18"/>
      <c r="M4419" s="18"/>
      <c r="N4419" s="18"/>
      <c r="O4419" s="18"/>
      <c r="P4419" s="18"/>
      <c r="Q4419" s="18"/>
      <c r="R4419" s="18"/>
      <c r="S4419" s="18"/>
      <c r="T4419" s="18"/>
      <c r="U4419" s="18"/>
      <c r="V4419" s="18"/>
      <c r="W4419" s="18"/>
      <c r="X4419" s="18"/>
      <c r="Y4419" s="18"/>
      <c r="Z4419" s="18"/>
    </row>
    <row r="4420">
      <c r="A4420" s="32">
        <v>45117.0</v>
      </c>
      <c r="B4420" s="15" t="s">
        <v>11439</v>
      </c>
      <c r="C4420" s="19" t="s">
        <v>11440</v>
      </c>
      <c r="D4420" s="19" t="s">
        <v>4289</v>
      </c>
      <c r="E4420" s="19" t="s">
        <v>5075</v>
      </c>
      <c r="F4420" s="19" t="s">
        <v>1420</v>
      </c>
      <c r="G4420" s="16" t="s">
        <v>12</v>
      </c>
      <c r="H4420" s="18"/>
      <c r="I4420" s="18"/>
      <c r="J4420" s="18"/>
      <c r="K4420" s="18"/>
      <c r="L4420" s="18"/>
      <c r="M4420" s="18"/>
      <c r="N4420" s="18"/>
      <c r="O4420" s="18"/>
      <c r="P4420" s="18"/>
      <c r="Q4420" s="18"/>
      <c r="R4420" s="18"/>
      <c r="S4420" s="18"/>
      <c r="T4420" s="18"/>
      <c r="U4420" s="18"/>
      <c r="V4420" s="18"/>
      <c r="W4420" s="18"/>
      <c r="X4420" s="18"/>
      <c r="Y4420" s="18"/>
      <c r="Z4420" s="18"/>
    </row>
    <row r="4421">
      <c r="A4421" s="32">
        <v>45117.0</v>
      </c>
      <c r="B4421" s="15" t="s">
        <v>11441</v>
      </c>
      <c r="C4421" s="19" t="s">
        <v>11442</v>
      </c>
      <c r="D4421" s="19" t="s">
        <v>5226</v>
      </c>
      <c r="E4421" s="19" t="s">
        <v>47</v>
      </c>
      <c r="F4421" s="19" t="s">
        <v>3104</v>
      </c>
      <c r="G4421" s="16" t="s">
        <v>12</v>
      </c>
      <c r="H4421" s="18"/>
      <c r="I4421" s="18"/>
      <c r="J4421" s="18"/>
      <c r="K4421" s="18"/>
      <c r="L4421" s="18"/>
      <c r="M4421" s="18"/>
      <c r="N4421" s="18"/>
      <c r="O4421" s="18"/>
      <c r="P4421" s="18"/>
      <c r="Q4421" s="18"/>
      <c r="R4421" s="18"/>
      <c r="S4421" s="18"/>
      <c r="T4421" s="18"/>
      <c r="U4421" s="18"/>
      <c r="V4421" s="18"/>
      <c r="W4421" s="18"/>
      <c r="X4421" s="18"/>
      <c r="Y4421" s="18"/>
      <c r="Z4421" s="18"/>
    </row>
    <row r="4422">
      <c r="A4422" s="32">
        <v>45148.0</v>
      </c>
      <c r="B4422" s="15" t="s">
        <v>11443</v>
      </c>
      <c r="C4422" s="19" t="s">
        <v>11444</v>
      </c>
      <c r="D4422" s="19" t="s">
        <v>4395</v>
      </c>
      <c r="E4422" s="19" t="s">
        <v>3005</v>
      </c>
      <c r="F4422" s="19" t="s">
        <v>4412</v>
      </c>
      <c r="G4422" s="16" t="s">
        <v>12</v>
      </c>
      <c r="H4422" s="18"/>
      <c r="I4422" s="18"/>
      <c r="J4422" s="18"/>
      <c r="K4422" s="18"/>
      <c r="L4422" s="18"/>
      <c r="M4422" s="18"/>
      <c r="N4422" s="18"/>
      <c r="O4422" s="18"/>
      <c r="P4422" s="18"/>
      <c r="Q4422" s="18"/>
      <c r="R4422" s="18"/>
      <c r="S4422" s="18"/>
      <c r="T4422" s="18"/>
      <c r="U4422" s="18"/>
      <c r="V4422" s="18"/>
      <c r="W4422" s="18"/>
      <c r="X4422" s="18"/>
      <c r="Y4422" s="18"/>
      <c r="Z4422" s="18"/>
    </row>
    <row r="4423">
      <c r="A4423" s="32">
        <v>45179.0</v>
      </c>
      <c r="B4423" s="15" t="s">
        <v>11445</v>
      </c>
      <c r="C4423" s="19" t="s">
        <v>11446</v>
      </c>
      <c r="D4423" s="19" t="s">
        <v>11447</v>
      </c>
      <c r="E4423" s="19" t="s">
        <v>9043</v>
      </c>
      <c r="F4423" s="19" t="s">
        <v>378</v>
      </c>
      <c r="G4423" s="16" t="s">
        <v>12</v>
      </c>
      <c r="H4423" s="18"/>
      <c r="I4423" s="18"/>
      <c r="J4423" s="18"/>
      <c r="K4423" s="18"/>
      <c r="L4423" s="18"/>
      <c r="M4423" s="18"/>
      <c r="N4423" s="18"/>
      <c r="O4423" s="18"/>
      <c r="P4423" s="18"/>
      <c r="Q4423" s="18"/>
      <c r="R4423" s="18"/>
      <c r="S4423" s="18"/>
      <c r="T4423" s="18"/>
      <c r="U4423" s="18"/>
      <c r="V4423" s="18"/>
      <c r="W4423" s="18"/>
      <c r="X4423" s="18"/>
      <c r="Y4423" s="18"/>
      <c r="Z4423" s="18"/>
    </row>
    <row r="4424">
      <c r="A4424" s="32">
        <v>45179.0</v>
      </c>
      <c r="B4424" s="15" t="s">
        <v>11448</v>
      </c>
      <c r="C4424" s="19" t="s">
        <v>11449</v>
      </c>
      <c r="D4424" s="19" t="s">
        <v>5671</v>
      </c>
      <c r="E4424" s="19" t="s">
        <v>44</v>
      </c>
      <c r="F4424" s="19" t="s">
        <v>851</v>
      </c>
      <c r="G4424" s="16" t="s">
        <v>84</v>
      </c>
      <c r="H4424" s="18"/>
      <c r="I4424" s="18"/>
      <c r="J4424" s="18"/>
      <c r="K4424" s="18"/>
      <c r="L4424" s="18"/>
      <c r="M4424" s="18"/>
      <c r="N4424" s="18"/>
      <c r="O4424" s="18"/>
      <c r="P4424" s="18"/>
      <c r="Q4424" s="18"/>
      <c r="R4424" s="18"/>
      <c r="S4424" s="18"/>
      <c r="T4424" s="18"/>
      <c r="U4424" s="18"/>
      <c r="V4424" s="18"/>
      <c r="W4424" s="18"/>
      <c r="X4424" s="18"/>
      <c r="Y4424" s="18"/>
      <c r="Z4424" s="18"/>
    </row>
    <row r="4425">
      <c r="A4425" s="32">
        <v>45179.0</v>
      </c>
      <c r="B4425" s="15" t="s">
        <v>11448</v>
      </c>
      <c r="C4425" s="19" t="s">
        <v>11449</v>
      </c>
      <c r="D4425" s="19" t="s">
        <v>20</v>
      </c>
      <c r="E4425" s="18"/>
      <c r="F4425" s="19" t="s">
        <v>299</v>
      </c>
      <c r="G4425" s="16" t="s">
        <v>12</v>
      </c>
      <c r="H4425" s="19" t="s">
        <v>44</v>
      </c>
      <c r="I4425" s="18"/>
      <c r="J4425" s="18"/>
      <c r="K4425" s="18"/>
      <c r="L4425" s="18"/>
      <c r="M4425" s="18"/>
      <c r="N4425" s="18"/>
      <c r="O4425" s="18"/>
      <c r="P4425" s="18"/>
      <c r="Q4425" s="18"/>
      <c r="R4425" s="18"/>
      <c r="S4425" s="18"/>
      <c r="T4425" s="18"/>
      <c r="U4425" s="18"/>
      <c r="V4425" s="18"/>
      <c r="W4425" s="18"/>
      <c r="X4425" s="18"/>
      <c r="Y4425" s="18"/>
      <c r="Z4425" s="18"/>
    </row>
    <row r="4426">
      <c r="A4426" s="32">
        <v>45179.0</v>
      </c>
      <c r="B4426" s="15" t="s">
        <v>11448</v>
      </c>
      <c r="C4426" s="19" t="s">
        <v>11449</v>
      </c>
      <c r="D4426" s="19" t="s">
        <v>1587</v>
      </c>
      <c r="E4426" s="18"/>
      <c r="F4426" s="19" t="s">
        <v>299</v>
      </c>
      <c r="G4426" s="16" t="s">
        <v>12</v>
      </c>
      <c r="H4426" s="19" t="s">
        <v>44</v>
      </c>
      <c r="I4426" s="18"/>
      <c r="J4426" s="18"/>
      <c r="K4426" s="18"/>
      <c r="L4426" s="18"/>
      <c r="M4426" s="18"/>
      <c r="N4426" s="18"/>
      <c r="O4426" s="18"/>
      <c r="P4426" s="18"/>
      <c r="Q4426" s="18"/>
      <c r="R4426" s="18"/>
      <c r="S4426" s="18"/>
      <c r="T4426" s="18"/>
      <c r="U4426" s="18"/>
      <c r="V4426" s="18"/>
      <c r="W4426" s="18"/>
      <c r="X4426" s="18"/>
      <c r="Y4426" s="18"/>
      <c r="Z4426" s="18"/>
    </row>
    <row r="4427">
      <c r="A4427" s="32">
        <v>45179.0</v>
      </c>
      <c r="B4427" s="15" t="s">
        <v>11450</v>
      </c>
      <c r="C4427" s="19" t="s">
        <v>11451</v>
      </c>
      <c r="D4427" s="19" t="s">
        <v>8668</v>
      </c>
      <c r="E4427" s="19" t="s">
        <v>141</v>
      </c>
      <c r="F4427" s="19" t="s">
        <v>11452</v>
      </c>
      <c r="G4427" s="16" t="s">
        <v>84</v>
      </c>
      <c r="H4427" s="18"/>
      <c r="I4427" s="18"/>
      <c r="J4427" s="18"/>
      <c r="K4427" s="18"/>
      <c r="L4427" s="18"/>
      <c r="M4427" s="18"/>
      <c r="N4427" s="18"/>
      <c r="O4427" s="18"/>
      <c r="P4427" s="18"/>
      <c r="Q4427" s="18"/>
      <c r="R4427" s="18"/>
      <c r="S4427" s="18"/>
      <c r="T4427" s="18"/>
      <c r="U4427" s="18"/>
      <c r="V4427" s="18"/>
      <c r="W4427" s="18"/>
      <c r="X4427" s="18"/>
      <c r="Y4427" s="18"/>
      <c r="Z4427" s="18"/>
    </row>
    <row r="4428">
      <c r="A4428" s="32">
        <v>45179.0</v>
      </c>
      <c r="B4428" s="15" t="s">
        <v>11450</v>
      </c>
      <c r="C4428" s="19" t="s">
        <v>11451</v>
      </c>
      <c r="D4428" s="19" t="s">
        <v>770</v>
      </c>
      <c r="E4428" s="19" t="s">
        <v>44</v>
      </c>
      <c r="F4428" s="19" t="s">
        <v>83</v>
      </c>
      <c r="G4428" s="16" t="s">
        <v>84</v>
      </c>
      <c r="H4428" s="18"/>
      <c r="I4428" s="18"/>
      <c r="J4428" s="18"/>
      <c r="K4428" s="18"/>
      <c r="L4428" s="18"/>
      <c r="M4428" s="18"/>
      <c r="N4428" s="18"/>
      <c r="O4428" s="18"/>
      <c r="P4428" s="18"/>
      <c r="Q4428" s="18"/>
      <c r="R4428" s="18"/>
      <c r="S4428" s="18"/>
      <c r="T4428" s="18"/>
      <c r="U4428" s="18"/>
      <c r="V4428" s="18"/>
      <c r="W4428" s="18"/>
      <c r="X4428" s="18"/>
      <c r="Y4428" s="18"/>
      <c r="Z4428" s="18"/>
    </row>
    <row r="4429">
      <c r="A4429" s="32">
        <v>45179.0</v>
      </c>
      <c r="B4429" s="15" t="s">
        <v>11453</v>
      </c>
      <c r="C4429" s="19" t="s">
        <v>11454</v>
      </c>
      <c r="D4429" s="19" t="s">
        <v>5671</v>
      </c>
      <c r="E4429" s="19" t="s">
        <v>743</v>
      </c>
      <c r="F4429" s="19" t="s">
        <v>1185</v>
      </c>
      <c r="G4429" s="16" t="s">
        <v>12</v>
      </c>
      <c r="H4429" s="18"/>
      <c r="I4429" s="18"/>
      <c r="J4429" s="18"/>
      <c r="K4429" s="18"/>
      <c r="L4429" s="18"/>
      <c r="M4429" s="18"/>
      <c r="N4429" s="18"/>
      <c r="O4429" s="18"/>
      <c r="P4429" s="18"/>
      <c r="Q4429" s="18"/>
      <c r="R4429" s="18"/>
      <c r="S4429" s="18"/>
      <c r="T4429" s="18"/>
      <c r="U4429" s="18"/>
      <c r="V4429" s="18"/>
      <c r="W4429" s="18"/>
      <c r="X4429" s="18"/>
      <c r="Y4429" s="18"/>
      <c r="Z4429" s="18"/>
    </row>
    <row r="4430">
      <c r="A4430" s="32">
        <v>45179.0</v>
      </c>
      <c r="B4430" s="15" t="s">
        <v>11455</v>
      </c>
      <c r="C4430" s="19" t="s">
        <v>11456</v>
      </c>
      <c r="D4430" s="19" t="s">
        <v>1055</v>
      </c>
      <c r="E4430" s="19" t="s">
        <v>47</v>
      </c>
      <c r="F4430" s="19" t="s">
        <v>164</v>
      </c>
      <c r="G4430" s="16" t="s">
        <v>12</v>
      </c>
      <c r="H4430" s="18"/>
      <c r="I4430" s="18"/>
      <c r="J4430" s="18"/>
      <c r="K4430" s="18"/>
      <c r="L4430" s="18"/>
      <c r="M4430" s="18"/>
      <c r="N4430" s="18"/>
      <c r="O4430" s="18"/>
      <c r="P4430" s="18"/>
      <c r="Q4430" s="18"/>
      <c r="R4430" s="18"/>
      <c r="S4430" s="18"/>
      <c r="T4430" s="18"/>
      <c r="U4430" s="18"/>
      <c r="V4430" s="18"/>
      <c r="W4430" s="18"/>
      <c r="X4430" s="18"/>
      <c r="Y4430" s="18"/>
      <c r="Z4430" s="18"/>
    </row>
    <row r="4431">
      <c r="A4431" s="32">
        <v>45179.0</v>
      </c>
      <c r="B4431" s="15" t="s">
        <v>11455</v>
      </c>
      <c r="C4431" s="19" t="s">
        <v>11456</v>
      </c>
      <c r="D4431" s="19" t="s">
        <v>1054</v>
      </c>
      <c r="E4431" s="19" t="s">
        <v>47</v>
      </c>
      <c r="F4431" s="19" t="s">
        <v>164</v>
      </c>
      <c r="G4431" s="16" t="s">
        <v>12</v>
      </c>
      <c r="H4431" s="18"/>
      <c r="I4431" s="18"/>
      <c r="J4431" s="18"/>
      <c r="K4431" s="18"/>
      <c r="L4431" s="18"/>
      <c r="M4431" s="18"/>
      <c r="N4431" s="18"/>
      <c r="O4431" s="18"/>
      <c r="P4431" s="18"/>
      <c r="Q4431" s="18"/>
      <c r="R4431" s="18"/>
      <c r="S4431" s="18"/>
      <c r="T4431" s="18"/>
      <c r="U4431" s="18"/>
      <c r="V4431" s="18"/>
      <c r="W4431" s="18"/>
      <c r="X4431" s="18"/>
      <c r="Y4431" s="18"/>
      <c r="Z4431" s="18"/>
    </row>
    <row r="4432">
      <c r="A4432" s="32">
        <v>45179.0</v>
      </c>
      <c r="B4432" s="15" t="s">
        <v>11457</v>
      </c>
      <c r="C4432" s="19" t="s">
        <v>11458</v>
      </c>
      <c r="D4432" s="19" t="s">
        <v>4190</v>
      </c>
      <c r="E4432" s="19" t="s">
        <v>3015</v>
      </c>
      <c r="F4432" s="19" t="s">
        <v>67</v>
      </c>
      <c r="G4432" s="16" t="s">
        <v>12</v>
      </c>
      <c r="H4432" s="18"/>
      <c r="I4432" s="18"/>
      <c r="J4432" s="18"/>
      <c r="K4432" s="18"/>
      <c r="L4432" s="18"/>
      <c r="M4432" s="18"/>
      <c r="N4432" s="18"/>
      <c r="O4432" s="18"/>
      <c r="P4432" s="18"/>
      <c r="Q4432" s="18"/>
      <c r="R4432" s="18"/>
      <c r="S4432" s="18"/>
      <c r="T4432" s="18"/>
      <c r="U4432" s="18"/>
      <c r="V4432" s="18"/>
      <c r="W4432" s="18"/>
      <c r="X4432" s="18"/>
      <c r="Y4432" s="18"/>
      <c r="Z4432" s="18"/>
    </row>
    <row r="4433">
      <c r="A4433" s="32">
        <v>45179.0</v>
      </c>
      <c r="B4433" s="15" t="s">
        <v>11459</v>
      </c>
      <c r="C4433" s="19" t="s">
        <v>11460</v>
      </c>
      <c r="D4433" s="19" t="s">
        <v>4190</v>
      </c>
      <c r="E4433" s="19" t="s">
        <v>279</v>
      </c>
      <c r="F4433" s="19" t="s">
        <v>299</v>
      </c>
      <c r="G4433" s="16" t="s">
        <v>12</v>
      </c>
      <c r="H4433" s="18"/>
      <c r="I4433" s="18"/>
      <c r="J4433" s="18"/>
      <c r="K4433" s="18"/>
      <c r="L4433" s="18"/>
      <c r="M4433" s="18"/>
      <c r="N4433" s="18"/>
      <c r="O4433" s="18"/>
      <c r="P4433" s="18"/>
      <c r="Q4433" s="18"/>
      <c r="R4433" s="18"/>
      <c r="S4433" s="18"/>
      <c r="T4433" s="18"/>
      <c r="U4433" s="18"/>
      <c r="V4433" s="18"/>
      <c r="W4433" s="18"/>
      <c r="X4433" s="18"/>
      <c r="Y4433" s="18"/>
      <c r="Z4433" s="18"/>
    </row>
    <row r="4434">
      <c r="A4434" s="32">
        <v>45179.0</v>
      </c>
      <c r="B4434" s="15" t="s">
        <v>11459</v>
      </c>
      <c r="C4434" s="19" t="s">
        <v>11460</v>
      </c>
      <c r="D4434" s="19" t="s">
        <v>4067</v>
      </c>
      <c r="E4434" s="19" t="s">
        <v>44</v>
      </c>
      <c r="F4434" s="19" t="s">
        <v>83</v>
      </c>
      <c r="G4434" s="16" t="s">
        <v>84</v>
      </c>
      <c r="H4434" s="18"/>
      <c r="I4434" s="18"/>
      <c r="J4434" s="18"/>
      <c r="K4434" s="18"/>
      <c r="L4434" s="18"/>
      <c r="M4434" s="18"/>
      <c r="N4434" s="18"/>
      <c r="O4434" s="18"/>
      <c r="P4434" s="18"/>
      <c r="Q4434" s="18"/>
      <c r="R4434" s="18"/>
      <c r="S4434" s="18"/>
      <c r="T4434" s="18"/>
      <c r="U4434" s="18"/>
      <c r="V4434" s="18"/>
      <c r="W4434" s="18"/>
      <c r="X4434" s="18"/>
      <c r="Y4434" s="18"/>
      <c r="Z4434" s="18"/>
    </row>
    <row r="4435">
      <c r="A4435" s="32">
        <v>45179.0</v>
      </c>
      <c r="B4435" s="15" t="s">
        <v>11459</v>
      </c>
      <c r="C4435" s="19" t="s">
        <v>11460</v>
      </c>
      <c r="D4435" s="19" t="s">
        <v>5671</v>
      </c>
      <c r="E4435" s="19" t="s">
        <v>44</v>
      </c>
      <c r="F4435" s="19" t="s">
        <v>83</v>
      </c>
      <c r="G4435" s="16" t="s">
        <v>84</v>
      </c>
      <c r="H4435" s="18"/>
      <c r="I4435" s="18"/>
      <c r="J4435" s="18"/>
      <c r="K4435" s="18"/>
      <c r="L4435" s="18"/>
      <c r="M4435" s="18"/>
      <c r="N4435" s="18"/>
      <c r="O4435" s="18"/>
      <c r="P4435" s="18"/>
      <c r="Q4435" s="18"/>
      <c r="R4435" s="18"/>
      <c r="S4435" s="18"/>
      <c r="T4435" s="18"/>
      <c r="U4435" s="18"/>
      <c r="V4435" s="18"/>
      <c r="W4435" s="18"/>
      <c r="X4435" s="18"/>
      <c r="Y4435" s="18"/>
      <c r="Z4435" s="18"/>
    </row>
    <row r="4436">
      <c r="A4436" s="32">
        <v>45179.0</v>
      </c>
      <c r="B4436" s="15" t="s">
        <v>11459</v>
      </c>
      <c r="C4436" s="19" t="s">
        <v>11460</v>
      </c>
      <c r="D4436" s="19" t="s">
        <v>258</v>
      </c>
      <c r="E4436" s="19" t="s">
        <v>44</v>
      </c>
      <c r="F4436" s="19" t="s">
        <v>83</v>
      </c>
      <c r="G4436" s="16" t="s">
        <v>84</v>
      </c>
      <c r="H4436" s="18"/>
      <c r="I4436" s="18"/>
      <c r="J4436" s="18"/>
      <c r="K4436" s="18"/>
      <c r="L4436" s="18"/>
      <c r="M4436" s="18"/>
      <c r="N4436" s="18"/>
      <c r="O4436" s="18"/>
      <c r="P4436" s="18"/>
      <c r="Q4436" s="18"/>
      <c r="R4436" s="18"/>
      <c r="S4436" s="18"/>
      <c r="T4436" s="18"/>
      <c r="U4436" s="18"/>
      <c r="V4436" s="18"/>
      <c r="W4436" s="18"/>
      <c r="X4436" s="18"/>
      <c r="Y4436" s="18"/>
      <c r="Z4436" s="18"/>
    </row>
    <row r="4437">
      <c r="A4437" s="32">
        <v>45179.0</v>
      </c>
      <c r="B4437" s="15" t="s">
        <v>11461</v>
      </c>
      <c r="C4437" s="19" t="s">
        <v>11462</v>
      </c>
      <c r="D4437" s="19" t="s">
        <v>4310</v>
      </c>
      <c r="E4437" s="19" t="s">
        <v>46</v>
      </c>
      <c r="F4437" s="19" t="s">
        <v>4010</v>
      </c>
      <c r="G4437" s="16" t="s">
        <v>12</v>
      </c>
      <c r="H4437" s="18"/>
      <c r="I4437" s="18"/>
      <c r="J4437" s="18"/>
      <c r="K4437" s="18"/>
      <c r="L4437" s="18"/>
      <c r="M4437" s="18"/>
      <c r="N4437" s="18"/>
      <c r="O4437" s="18"/>
      <c r="P4437" s="18"/>
      <c r="Q4437" s="18"/>
      <c r="R4437" s="18"/>
      <c r="S4437" s="18"/>
      <c r="T4437" s="18"/>
      <c r="U4437" s="18"/>
      <c r="V4437" s="18"/>
      <c r="W4437" s="18"/>
      <c r="X4437" s="18"/>
      <c r="Y4437" s="18"/>
      <c r="Z4437" s="18"/>
    </row>
    <row r="4438">
      <c r="A4438" s="32">
        <v>45179.0</v>
      </c>
      <c r="B4438" s="15" t="s">
        <v>11463</v>
      </c>
      <c r="C4438" s="19" t="s">
        <v>11464</v>
      </c>
      <c r="D4438" s="19" t="s">
        <v>4420</v>
      </c>
      <c r="E4438" s="19" t="s">
        <v>385</v>
      </c>
      <c r="F4438" s="19" t="s">
        <v>5381</v>
      </c>
      <c r="G4438" s="16" t="s">
        <v>12</v>
      </c>
      <c r="H4438" s="18"/>
      <c r="I4438" s="18"/>
      <c r="J4438" s="18"/>
      <c r="K4438" s="18"/>
      <c r="L4438" s="18"/>
      <c r="M4438" s="18"/>
      <c r="N4438" s="18"/>
      <c r="O4438" s="18"/>
      <c r="P4438" s="18"/>
      <c r="Q4438" s="18"/>
      <c r="R4438" s="18"/>
      <c r="S4438" s="18"/>
      <c r="T4438" s="18"/>
      <c r="U4438" s="18"/>
      <c r="V4438" s="18"/>
      <c r="W4438" s="18"/>
      <c r="X4438" s="18"/>
      <c r="Y4438" s="18"/>
      <c r="Z4438" s="18"/>
    </row>
    <row r="4439">
      <c r="A4439" s="32">
        <v>45179.0</v>
      </c>
      <c r="B4439" s="15" t="s">
        <v>11465</v>
      </c>
      <c r="C4439" s="19" t="s">
        <v>11466</v>
      </c>
      <c r="D4439" s="19" t="s">
        <v>4137</v>
      </c>
      <c r="E4439" s="19" t="s">
        <v>47</v>
      </c>
      <c r="F4439" s="19" t="s">
        <v>31</v>
      </c>
      <c r="G4439" s="16" t="s">
        <v>12</v>
      </c>
      <c r="H4439" s="18"/>
      <c r="I4439" s="18"/>
      <c r="J4439" s="18"/>
      <c r="K4439" s="18"/>
      <c r="L4439" s="18"/>
      <c r="M4439" s="18"/>
      <c r="N4439" s="18"/>
      <c r="O4439" s="18"/>
      <c r="P4439" s="18"/>
      <c r="Q4439" s="18"/>
      <c r="R4439" s="18"/>
      <c r="S4439" s="18"/>
      <c r="T4439" s="18"/>
      <c r="U4439" s="18"/>
      <c r="V4439" s="18"/>
      <c r="W4439" s="18"/>
      <c r="X4439" s="18"/>
      <c r="Y4439" s="18"/>
      <c r="Z4439" s="18"/>
    </row>
    <row r="4440">
      <c r="A4440" s="32">
        <v>45179.0</v>
      </c>
      <c r="B4440" s="15" t="s">
        <v>11467</v>
      </c>
      <c r="C4440" s="19" t="s">
        <v>11468</v>
      </c>
      <c r="D4440" s="19" t="s">
        <v>4645</v>
      </c>
      <c r="E4440" s="19" t="s">
        <v>939</v>
      </c>
      <c r="F4440" s="19" t="s">
        <v>524</v>
      </c>
      <c r="G4440" s="16" t="s">
        <v>12</v>
      </c>
      <c r="H4440" s="18"/>
      <c r="I4440" s="18"/>
      <c r="J4440" s="18"/>
      <c r="K4440" s="18"/>
      <c r="L4440" s="18"/>
      <c r="M4440" s="18"/>
      <c r="N4440" s="18"/>
      <c r="O4440" s="18"/>
      <c r="P4440" s="18"/>
      <c r="Q4440" s="18"/>
      <c r="R4440" s="18"/>
      <c r="S4440" s="18"/>
      <c r="T4440" s="18"/>
      <c r="U4440" s="18"/>
      <c r="V4440" s="18"/>
      <c r="W4440" s="18"/>
      <c r="X4440" s="18"/>
      <c r="Y4440" s="18"/>
      <c r="Z4440" s="18"/>
    </row>
    <row r="4441">
      <c r="A4441" s="32">
        <v>45179.0</v>
      </c>
      <c r="B4441" s="15" t="s">
        <v>11467</v>
      </c>
      <c r="C4441" s="19" t="s">
        <v>11468</v>
      </c>
      <c r="D4441" s="19" t="s">
        <v>4645</v>
      </c>
      <c r="E4441" s="18"/>
      <c r="F4441" s="19" t="s">
        <v>3895</v>
      </c>
      <c r="G4441" s="16" t="s">
        <v>12</v>
      </c>
      <c r="H4441" s="16" t="s">
        <v>141</v>
      </c>
      <c r="I4441" s="18"/>
      <c r="J4441" s="18"/>
      <c r="K4441" s="18"/>
      <c r="L4441" s="18"/>
      <c r="M4441" s="18"/>
      <c r="N4441" s="18"/>
      <c r="O4441" s="18"/>
      <c r="P4441" s="18"/>
      <c r="Q4441" s="18"/>
      <c r="R4441" s="18"/>
      <c r="S4441" s="18"/>
      <c r="T4441" s="18"/>
      <c r="U4441" s="18"/>
      <c r="V4441" s="18"/>
      <c r="W4441" s="18"/>
      <c r="X4441" s="18"/>
      <c r="Y4441" s="18"/>
      <c r="Z4441" s="18"/>
    </row>
    <row r="4442">
      <c r="A4442" s="32">
        <v>45179.0</v>
      </c>
      <c r="B4442" s="15" t="s">
        <v>11469</v>
      </c>
      <c r="C4442" s="19" t="s">
        <v>11470</v>
      </c>
      <c r="D4442" s="19" t="s">
        <v>4091</v>
      </c>
      <c r="E4442" s="19" t="s">
        <v>47</v>
      </c>
      <c r="F4442" s="19" t="s">
        <v>4576</v>
      </c>
      <c r="G4442" s="16" t="s">
        <v>12</v>
      </c>
      <c r="H4442" s="18"/>
      <c r="I4442" s="18"/>
      <c r="J4442" s="18"/>
      <c r="K4442" s="18"/>
      <c r="L4442" s="18"/>
      <c r="M4442" s="18"/>
      <c r="N4442" s="18"/>
      <c r="O4442" s="18"/>
      <c r="P4442" s="18"/>
      <c r="Q4442" s="18"/>
      <c r="R4442" s="18"/>
      <c r="S4442" s="18"/>
      <c r="T4442" s="18"/>
      <c r="U4442" s="18"/>
      <c r="V4442" s="18"/>
      <c r="W4442" s="18"/>
      <c r="X4442" s="18"/>
      <c r="Y4442" s="18"/>
      <c r="Z4442" s="18"/>
    </row>
    <row r="4443">
      <c r="A4443" s="32">
        <v>45179.0</v>
      </c>
      <c r="B4443" s="15" t="s">
        <v>11471</v>
      </c>
      <c r="C4443" s="19" t="s">
        <v>11472</v>
      </c>
      <c r="D4443" s="19" t="s">
        <v>1452</v>
      </c>
      <c r="E4443" s="19" t="s">
        <v>47</v>
      </c>
      <c r="F4443" s="19" t="s">
        <v>10058</v>
      </c>
      <c r="G4443" s="16" t="s">
        <v>12</v>
      </c>
      <c r="H4443" s="18"/>
      <c r="I4443" s="18"/>
      <c r="J4443" s="18"/>
      <c r="K4443" s="18"/>
      <c r="L4443" s="18"/>
      <c r="M4443" s="18"/>
      <c r="N4443" s="18"/>
      <c r="O4443" s="18"/>
      <c r="P4443" s="18"/>
      <c r="Q4443" s="18"/>
      <c r="R4443" s="18"/>
      <c r="S4443" s="18"/>
      <c r="T4443" s="18"/>
      <c r="U4443" s="18"/>
      <c r="V4443" s="18"/>
      <c r="W4443" s="18"/>
      <c r="X4443" s="18"/>
      <c r="Y4443" s="18"/>
      <c r="Z4443" s="18"/>
    </row>
    <row r="4444">
      <c r="A4444" s="32">
        <v>45179.0</v>
      </c>
      <c r="B4444" s="15" t="s">
        <v>11473</v>
      </c>
      <c r="C4444" s="19" t="s">
        <v>11474</v>
      </c>
      <c r="D4444" s="19" t="s">
        <v>7295</v>
      </c>
      <c r="E4444" s="16" t="s">
        <v>734</v>
      </c>
      <c r="F4444" s="18" t="s">
        <v>11475</v>
      </c>
      <c r="G4444" s="16" t="s">
        <v>12</v>
      </c>
      <c r="H4444" s="18"/>
      <c r="I4444" s="18"/>
      <c r="J4444" s="18"/>
      <c r="K4444" s="18"/>
      <c r="L4444" s="18"/>
      <c r="M4444" s="18"/>
      <c r="N4444" s="18"/>
      <c r="O4444" s="18"/>
      <c r="P4444" s="18"/>
      <c r="Q4444" s="18"/>
      <c r="R4444" s="18"/>
      <c r="S4444" s="18"/>
      <c r="T4444" s="18"/>
      <c r="U4444" s="18"/>
      <c r="V4444" s="18"/>
      <c r="W4444" s="18"/>
      <c r="X4444" s="18"/>
      <c r="Y4444" s="18"/>
      <c r="Z4444" s="18"/>
    </row>
    <row r="4445">
      <c r="A4445" s="32">
        <v>45179.0</v>
      </c>
      <c r="B4445" s="15" t="s">
        <v>11476</v>
      </c>
      <c r="C4445" s="19" t="s">
        <v>11477</v>
      </c>
      <c r="D4445" s="19" t="s">
        <v>4907</v>
      </c>
      <c r="E4445" s="19" t="s">
        <v>11478</v>
      </c>
      <c r="F4445" s="19" t="s">
        <v>11479</v>
      </c>
      <c r="G4445" s="16" t="s">
        <v>12</v>
      </c>
      <c r="H4445" s="18"/>
      <c r="I4445" s="18"/>
      <c r="J4445" s="18"/>
      <c r="K4445" s="18"/>
      <c r="L4445" s="18"/>
      <c r="M4445" s="18"/>
      <c r="N4445" s="18"/>
      <c r="O4445" s="18"/>
      <c r="P4445" s="18"/>
      <c r="Q4445" s="18"/>
      <c r="R4445" s="18"/>
      <c r="S4445" s="18"/>
      <c r="T4445" s="18"/>
      <c r="U4445" s="18"/>
      <c r="V4445" s="18"/>
      <c r="W4445" s="18"/>
      <c r="X4445" s="18"/>
      <c r="Y4445" s="18"/>
      <c r="Z4445" s="18"/>
    </row>
    <row r="4446">
      <c r="A4446" s="32">
        <v>45179.0</v>
      </c>
      <c r="B4446" s="15" t="s">
        <v>11476</v>
      </c>
      <c r="C4446" s="19" t="s">
        <v>11477</v>
      </c>
      <c r="D4446" s="19" t="s">
        <v>4907</v>
      </c>
      <c r="E4446" s="18"/>
      <c r="F4446" s="19" t="s">
        <v>11480</v>
      </c>
      <c r="G4446" s="16" t="s">
        <v>12</v>
      </c>
      <c r="H4446" s="16" t="s">
        <v>141</v>
      </c>
      <c r="I4446" s="18"/>
      <c r="J4446" s="18"/>
      <c r="K4446" s="18"/>
      <c r="L4446" s="18"/>
      <c r="M4446" s="18"/>
      <c r="N4446" s="18"/>
      <c r="O4446" s="18"/>
      <c r="P4446" s="18"/>
      <c r="Q4446" s="18"/>
      <c r="R4446" s="18"/>
      <c r="S4446" s="18"/>
      <c r="T4446" s="18"/>
      <c r="U4446" s="18"/>
      <c r="V4446" s="18"/>
      <c r="W4446" s="18"/>
      <c r="X4446" s="18"/>
      <c r="Y4446" s="18"/>
      <c r="Z4446" s="18"/>
    </row>
    <row r="4447">
      <c r="A4447" s="32">
        <v>45179.0</v>
      </c>
      <c r="B4447" s="15" t="s">
        <v>11476</v>
      </c>
      <c r="C4447" s="19" t="s">
        <v>11477</v>
      </c>
      <c r="D4447" s="19" t="s">
        <v>4907</v>
      </c>
      <c r="E4447" s="19" t="s">
        <v>98</v>
      </c>
      <c r="F4447" s="19" t="s">
        <v>356</v>
      </c>
      <c r="G4447" s="16" t="s">
        <v>12</v>
      </c>
      <c r="H4447" s="18"/>
      <c r="I4447" s="18"/>
      <c r="J4447" s="18"/>
      <c r="K4447" s="18"/>
      <c r="L4447" s="18"/>
      <c r="M4447" s="18"/>
      <c r="N4447" s="18"/>
      <c r="O4447" s="18"/>
      <c r="P4447" s="18"/>
      <c r="Q4447" s="18"/>
      <c r="R4447" s="18"/>
      <c r="S4447" s="18"/>
      <c r="T4447" s="18"/>
      <c r="U4447" s="18"/>
      <c r="V4447" s="18"/>
      <c r="W4447" s="18"/>
      <c r="X4447" s="18"/>
      <c r="Y4447" s="18"/>
      <c r="Z4447" s="18"/>
    </row>
    <row r="4448">
      <c r="A4448" s="32">
        <v>45179.0</v>
      </c>
      <c r="B4448" s="15" t="s">
        <v>11481</v>
      </c>
      <c r="C4448" s="19" t="s">
        <v>11482</v>
      </c>
      <c r="D4448" s="19" t="s">
        <v>4546</v>
      </c>
      <c r="E4448" s="19" t="s">
        <v>498</v>
      </c>
      <c r="F4448" s="19" t="s">
        <v>67</v>
      </c>
      <c r="G4448" s="16" t="s">
        <v>12</v>
      </c>
      <c r="H4448" s="18"/>
      <c r="I4448" s="18"/>
      <c r="J4448" s="18"/>
      <c r="K4448" s="18"/>
      <c r="L4448" s="18"/>
      <c r="M4448" s="18"/>
      <c r="N4448" s="18"/>
      <c r="O4448" s="18"/>
      <c r="P4448" s="18"/>
      <c r="Q4448" s="18"/>
      <c r="R4448" s="18"/>
      <c r="S4448" s="18"/>
      <c r="T4448" s="18"/>
      <c r="U4448" s="18"/>
      <c r="V4448" s="18"/>
      <c r="W4448" s="18"/>
      <c r="X4448" s="18"/>
      <c r="Y4448" s="18"/>
      <c r="Z4448" s="18"/>
    </row>
    <row r="4449">
      <c r="A4449" s="32">
        <v>45179.0</v>
      </c>
      <c r="B4449" s="15" t="s">
        <v>11483</v>
      </c>
      <c r="C4449" s="19" t="s">
        <v>11484</v>
      </c>
      <c r="D4449" s="19" t="s">
        <v>4179</v>
      </c>
      <c r="E4449" s="19" t="s">
        <v>338</v>
      </c>
      <c r="F4449" s="19" t="s">
        <v>241</v>
      </c>
      <c r="G4449" s="16" t="s">
        <v>12</v>
      </c>
      <c r="H4449" s="18"/>
      <c r="I4449" s="18"/>
      <c r="J4449" s="18"/>
      <c r="K4449" s="18"/>
      <c r="L4449" s="18"/>
      <c r="M4449" s="18"/>
      <c r="N4449" s="18"/>
      <c r="O4449" s="18"/>
      <c r="P4449" s="18"/>
      <c r="Q4449" s="18"/>
      <c r="R4449" s="18"/>
      <c r="S4449" s="18"/>
      <c r="T4449" s="18"/>
      <c r="U4449" s="18"/>
      <c r="V4449" s="18"/>
      <c r="W4449" s="18"/>
      <c r="X4449" s="18"/>
      <c r="Y4449" s="18"/>
      <c r="Z4449" s="18"/>
    </row>
    <row r="4450">
      <c r="A4450" s="32">
        <v>45209.0</v>
      </c>
      <c r="B4450" s="15" t="s">
        <v>11485</v>
      </c>
      <c r="C4450" s="19" t="s">
        <v>11486</v>
      </c>
      <c r="D4450" s="19" t="s">
        <v>4095</v>
      </c>
      <c r="E4450" s="19" t="s">
        <v>44</v>
      </c>
      <c r="F4450" s="19" t="s">
        <v>61</v>
      </c>
      <c r="G4450" s="16" t="s">
        <v>12</v>
      </c>
      <c r="H4450" s="18"/>
      <c r="I4450" s="18"/>
      <c r="J4450" s="18"/>
      <c r="K4450" s="18"/>
      <c r="L4450" s="18"/>
      <c r="M4450" s="18"/>
      <c r="N4450" s="18"/>
      <c r="O4450" s="18"/>
      <c r="P4450" s="18"/>
      <c r="Q4450" s="18"/>
      <c r="R4450" s="18"/>
      <c r="S4450" s="18"/>
      <c r="T4450" s="18"/>
      <c r="U4450" s="18"/>
      <c r="V4450" s="18"/>
      <c r="W4450" s="18"/>
      <c r="X4450" s="18"/>
      <c r="Y4450" s="18"/>
      <c r="Z4450" s="18"/>
    </row>
    <row r="4451">
      <c r="A4451" s="32">
        <v>45209.0</v>
      </c>
      <c r="B4451" s="15" t="s">
        <v>11485</v>
      </c>
      <c r="C4451" s="19" t="s">
        <v>11486</v>
      </c>
      <c r="D4451" s="19" t="s">
        <v>87</v>
      </c>
      <c r="E4451" s="19" t="s">
        <v>44</v>
      </c>
      <c r="F4451" s="19" t="s">
        <v>61</v>
      </c>
      <c r="G4451" s="16" t="s">
        <v>12</v>
      </c>
      <c r="H4451" s="18"/>
      <c r="I4451" s="18"/>
      <c r="J4451" s="18"/>
      <c r="K4451" s="18"/>
      <c r="L4451" s="18"/>
      <c r="M4451" s="18"/>
      <c r="N4451" s="18"/>
      <c r="O4451" s="18"/>
      <c r="P4451" s="18"/>
      <c r="Q4451" s="18"/>
      <c r="R4451" s="18"/>
      <c r="S4451" s="18"/>
      <c r="T4451" s="18"/>
      <c r="U4451" s="18"/>
      <c r="V4451" s="18"/>
      <c r="W4451" s="18"/>
      <c r="X4451" s="18"/>
      <c r="Y4451" s="18"/>
      <c r="Z4451" s="18"/>
    </row>
    <row r="4452">
      <c r="A4452" s="32">
        <v>45209.0</v>
      </c>
      <c r="B4452" s="15" t="s">
        <v>11485</v>
      </c>
      <c r="C4452" s="19" t="s">
        <v>11486</v>
      </c>
      <c r="D4452" s="19" t="s">
        <v>804</v>
      </c>
      <c r="E4452" s="18"/>
      <c r="F4452" s="19" t="s">
        <v>34</v>
      </c>
      <c r="G4452" s="16" t="s">
        <v>84</v>
      </c>
      <c r="H4452" s="19" t="s">
        <v>44</v>
      </c>
      <c r="I4452" s="18"/>
      <c r="J4452" s="18"/>
      <c r="K4452" s="18"/>
      <c r="L4452" s="18"/>
      <c r="M4452" s="18"/>
      <c r="N4452" s="18"/>
      <c r="O4452" s="18"/>
      <c r="P4452" s="18"/>
      <c r="Q4452" s="18"/>
      <c r="R4452" s="18"/>
      <c r="S4452" s="18"/>
      <c r="T4452" s="18"/>
      <c r="U4452" s="18"/>
      <c r="V4452" s="18"/>
      <c r="W4452" s="18"/>
      <c r="X4452" s="18"/>
      <c r="Y4452" s="18"/>
      <c r="Z4452" s="18"/>
    </row>
    <row r="4453">
      <c r="A4453" s="32">
        <v>45209.0</v>
      </c>
      <c r="B4453" s="15" t="s">
        <v>11487</v>
      </c>
      <c r="C4453" s="19" t="s">
        <v>11488</v>
      </c>
      <c r="D4453" s="19" t="s">
        <v>4046</v>
      </c>
      <c r="E4453" s="19" t="s">
        <v>47</v>
      </c>
      <c r="F4453" s="19" t="s">
        <v>1097</v>
      </c>
      <c r="G4453" s="16" t="s">
        <v>12</v>
      </c>
      <c r="H4453" s="18"/>
      <c r="I4453" s="18"/>
      <c r="J4453" s="18"/>
      <c r="K4453" s="18"/>
      <c r="L4453" s="18"/>
      <c r="M4453" s="18"/>
      <c r="N4453" s="18"/>
      <c r="O4453" s="18"/>
      <c r="P4453" s="18"/>
      <c r="Q4453" s="18"/>
      <c r="R4453" s="18"/>
      <c r="S4453" s="18"/>
      <c r="T4453" s="18"/>
      <c r="U4453" s="18"/>
      <c r="V4453" s="18"/>
      <c r="W4453" s="18"/>
      <c r="X4453" s="18"/>
      <c r="Y4453" s="18"/>
      <c r="Z4453" s="18"/>
    </row>
    <row r="4454">
      <c r="A4454" s="32">
        <v>45209.0</v>
      </c>
      <c r="B4454" s="15" t="s">
        <v>11489</v>
      </c>
      <c r="C4454" s="19" t="s">
        <v>11490</v>
      </c>
      <c r="D4454" s="19" t="s">
        <v>4317</v>
      </c>
      <c r="E4454" s="19" t="s">
        <v>7242</v>
      </c>
      <c r="F4454" s="19" t="s">
        <v>7456</v>
      </c>
      <c r="G4454" s="16" t="s">
        <v>12</v>
      </c>
      <c r="H4454" s="18"/>
      <c r="I4454" s="18"/>
      <c r="J4454" s="18"/>
      <c r="K4454" s="18"/>
      <c r="L4454" s="18"/>
      <c r="M4454" s="18"/>
      <c r="N4454" s="18"/>
      <c r="O4454" s="18"/>
      <c r="P4454" s="18"/>
      <c r="Q4454" s="18"/>
      <c r="R4454" s="18"/>
      <c r="S4454" s="18"/>
      <c r="T4454" s="18"/>
      <c r="U4454" s="18"/>
      <c r="V4454" s="18"/>
      <c r="W4454" s="18"/>
      <c r="X4454" s="18"/>
      <c r="Y4454" s="18"/>
      <c r="Z4454" s="18"/>
    </row>
    <row r="4455">
      <c r="A4455" s="32">
        <v>45209.0</v>
      </c>
      <c r="B4455" s="15" t="s">
        <v>11491</v>
      </c>
      <c r="C4455" s="19" t="s">
        <v>11492</v>
      </c>
      <c r="D4455" s="19" t="s">
        <v>4095</v>
      </c>
      <c r="E4455" s="19" t="s">
        <v>44</v>
      </c>
      <c r="F4455" s="19" t="s">
        <v>61</v>
      </c>
      <c r="G4455" s="16" t="s">
        <v>12</v>
      </c>
      <c r="H4455" s="18"/>
      <c r="I4455" s="18"/>
      <c r="J4455" s="18"/>
      <c r="K4455" s="18"/>
      <c r="L4455" s="18"/>
      <c r="M4455" s="18"/>
      <c r="N4455" s="18"/>
      <c r="O4455" s="18"/>
      <c r="P4455" s="18"/>
      <c r="Q4455" s="18"/>
      <c r="R4455" s="18"/>
      <c r="S4455" s="18"/>
      <c r="T4455" s="18"/>
      <c r="U4455" s="18"/>
      <c r="V4455" s="18"/>
      <c r="W4455" s="18"/>
      <c r="X4455" s="18"/>
      <c r="Y4455" s="18"/>
      <c r="Z4455" s="18"/>
    </row>
    <row r="4456">
      <c r="A4456" s="32">
        <v>45209.0</v>
      </c>
      <c r="B4456" s="15" t="s">
        <v>11491</v>
      </c>
      <c r="C4456" s="19" t="s">
        <v>11492</v>
      </c>
      <c r="D4456" s="19" t="s">
        <v>1806</v>
      </c>
      <c r="E4456" s="19" t="s">
        <v>44</v>
      </c>
      <c r="F4456" s="19" t="s">
        <v>61</v>
      </c>
      <c r="G4456" s="16" t="s">
        <v>12</v>
      </c>
      <c r="H4456" s="18"/>
      <c r="I4456" s="18"/>
      <c r="J4456" s="18"/>
      <c r="K4456" s="18"/>
      <c r="L4456" s="18"/>
      <c r="M4456" s="18"/>
      <c r="N4456" s="18"/>
      <c r="O4456" s="18"/>
      <c r="P4456" s="18"/>
      <c r="Q4456" s="18"/>
      <c r="R4456" s="18"/>
      <c r="S4456" s="18"/>
      <c r="T4456" s="18"/>
      <c r="U4456" s="18"/>
      <c r="V4456" s="18"/>
      <c r="W4456" s="18"/>
      <c r="X4456" s="18"/>
      <c r="Y4456" s="18"/>
      <c r="Z4456" s="18"/>
    </row>
    <row r="4457">
      <c r="A4457" s="32">
        <v>45209.0</v>
      </c>
      <c r="B4457" s="15" t="s">
        <v>11491</v>
      </c>
      <c r="C4457" s="19" t="s">
        <v>11492</v>
      </c>
      <c r="D4457" s="19" t="s">
        <v>87</v>
      </c>
      <c r="E4457" s="19" t="s">
        <v>44</v>
      </c>
      <c r="F4457" s="19" t="s">
        <v>61</v>
      </c>
      <c r="G4457" s="16" t="s">
        <v>12</v>
      </c>
      <c r="H4457" s="18"/>
      <c r="I4457" s="18"/>
      <c r="J4457" s="18"/>
      <c r="K4457" s="18"/>
      <c r="L4457" s="18"/>
      <c r="M4457" s="18"/>
      <c r="N4457" s="18"/>
      <c r="O4457" s="18"/>
      <c r="P4457" s="18"/>
      <c r="Q4457" s="18"/>
      <c r="R4457" s="18"/>
      <c r="S4457" s="18"/>
      <c r="T4457" s="18"/>
      <c r="U4457" s="18"/>
      <c r="V4457" s="18"/>
      <c r="W4457" s="18"/>
      <c r="X4457" s="18"/>
      <c r="Y4457" s="18"/>
      <c r="Z4457" s="18"/>
    </row>
    <row r="4458">
      <c r="A4458" s="32">
        <v>45209.0</v>
      </c>
      <c r="B4458" s="15" t="s">
        <v>11493</v>
      </c>
      <c r="C4458" s="19" t="s">
        <v>11494</v>
      </c>
      <c r="D4458" s="19" t="s">
        <v>4095</v>
      </c>
      <c r="E4458" s="19" t="s">
        <v>98</v>
      </c>
      <c r="F4458" s="19" t="s">
        <v>4362</v>
      </c>
      <c r="G4458" s="16" t="s">
        <v>12</v>
      </c>
      <c r="H4458" s="18"/>
      <c r="I4458" s="18"/>
      <c r="J4458" s="18"/>
      <c r="K4458" s="18"/>
      <c r="L4458" s="18"/>
      <c r="M4458" s="18"/>
      <c r="N4458" s="18"/>
      <c r="O4458" s="18"/>
      <c r="P4458" s="18"/>
      <c r="Q4458" s="18"/>
      <c r="R4458" s="18"/>
      <c r="S4458" s="18"/>
      <c r="T4458" s="18"/>
      <c r="U4458" s="18"/>
      <c r="V4458" s="18"/>
      <c r="W4458" s="18"/>
      <c r="X4458" s="18"/>
      <c r="Y4458" s="18"/>
      <c r="Z4458" s="18"/>
    </row>
    <row r="4459">
      <c r="A4459" s="32">
        <v>45209.0</v>
      </c>
      <c r="B4459" s="15" t="s">
        <v>11495</v>
      </c>
      <c r="C4459" s="19" t="s">
        <v>11496</v>
      </c>
      <c r="D4459" s="19" t="s">
        <v>20</v>
      </c>
      <c r="E4459" s="19" t="s">
        <v>3015</v>
      </c>
      <c r="F4459" s="19" t="s">
        <v>61</v>
      </c>
      <c r="G4459" s="16" t="s">
        <v>12</v>
      </c>
      <c r="H4459" s="18"/>
      <c r="I4459" s="18"/>
      <c r="J4459" s="18"/>
      <c r="K4459" s="18"/>
      <c r="L4459" s="18"/>
      <c r="M4459" s="18"/>
      <c r="N4459" s="18"/>
      <c r="O4459" s="18"/>
      <c r="P4459" s="18"/>
      <c r="Q4459" s="18"/>
      <c r="R4459" s="18"/>
      <c r="S4459" s="18"/>
      <c r="T4459" s="18"/>
      <c r="U4459" s="18"/>
      <c r="V4459" s="18"/>
      <c r="W4459" s="18"/>
      <c r="X4459" s="18"/>
      <c r="Y4459" s="18"/>
      <c r="Z4459" s="18"/>
    </row>
    <row r="4460">
      <c r="A4460" s="32">
        <v>45209.0</v>
      </c>
      <c r="B4460" s="15" t="s">
        <v>11497</v>
      </c>
      <c r="C4460" s="19" t="s">
        <v>11498</v>
      </c>
      <c r="D4460" s="19" t="s">
        <v>11499</v>
      </c>
      <c r="E4460" s="19" t="s">
        <v>98</v>
      </c>
      <c r="F4460" s="19" t="s">
        <v>3104</v>
      </c>
      <c r="G4460" s="16" t="s">
        <v>12</v>
      </c>
      <c r="H4460" s="18"/>
      <c r="I4460" s="18"/>
      <c r="J4460" s="18"/>
      <c r="K4460" s="18"/>
      <c r="L4460" s="18"/>
      <c r="M4460" s="18"/>
      <c r="N4460" s="18"/>
      <c r="O4460" s="18"/>
      <c r="P4460" s="18"/>
      <c r="Q4460" s="18"/>
      <c r="R4460" s="18"/>
      <c r="S4460" s="18"/>
      <c r="T4460" s="18"/>
      <c r="U4460" s="18"/>
      <c r="V4460" s="18"/>
      <c r="W4460" s="18"/>
      <c r="X4460" s="18"/>
      <c r="Y4460" s="18"/>
      <c r="Z4460" s="18"/>
    </row>
    <row r="4461">
      <c r="A4461" s="32">
        <v>45209.0</v>
      </c>
      <c r="B4461" s="15" t="s">
        <v>11500</v>
      </c>
      <c r="C4461" s="19" t="s">
        <v>11501</v>
      </c>
      <c r="D4461" s="19" t="s">
        <v>10774</v>
      </c>
      <c r="E4461" s="19" t="s">
        <v>46</v>
      </c>
      <c r="F4461" s="19" t="s">
        <v>133</v>
      </c>
      <c r="G4461" s="16" t="s">
        <v>12</v>
      </c>
      <c r="H4461" s="18"/>
      <c r="I4461" s="18"/>
      <c r="J4461" s="18"/>
      <c r="K4461" s="18"/>
      <c r="L4461" s="18"/>
      <c r="M4461" s="18"/>
      <c r="N4461" s="18"/>
      <c r="O4461" s="18"/>
      <c r="P4461" s="18"/>
      <c r="Q4461" s="18"/>
      <c r="R4461" s="18"/>
      <c r="S4461" s="18"/>
      <c r="T4461" s="18"/>
      <c r="U4461" s="18"/>
      <c r="V4461" s="18"/>
      <c r="W4461" s="18"/>
      <c r="X4461" s="18"/>
      <c r="Y4461" s="18"/>
      <c r="Z4461" s="18"/>
    </row>
    <row r="4462">
      <c r="A4462" s="32">
        <v>45209.0</v>
      </c>
      <c r="B4462" s="15" t="s">
        <v>11502</v>
      </c>
      <c r="C4462" s="19" t="s">
        <v>11503</v>
      </c>
      <c r="D4462" s="19" t="s">
        <v>4046</v>
      </c>
      <c r="E4462" s="19" t="s">
        <v>47</v>
      </c>
      <c r="F4462" s="19" t="s">
        <v>164</v>
      </c>
      <c r="G4462" s="16" t="s">
        <v>12</v>
      </c>
      <c r="H4462" s="18"/>
      <c r="I4462" s="18"/>
      <c r="J4462" s="18"/>
      <c r="K4462" s="18"/>
      <c r="L4462" s="18"/>
      <c r="M4462" s="18"/>
      <c r="N4462" s="18"/>
      <c r="O4462" s="18"/>
      <c r="P4462" s="18"/>
      <c r="Q4462" s="18"/>
      <c r="R4462" s="18"/>
      <c r="S4462" s="18"/>
      <c r="T4462" s="18"/>
      <c r="U4462" s="18"/>
      <c r="V4462" s="18"/>
      <c r="W4462" s="18"/>
      <c r="X4462" s="18"/>
      <c r="Y4462" s="18"/>
      <c r="Z4462" s="18"/>
    </row>
    <row r="4463">
      <c r="A4463" s="32">
        <v>45209.0</v>
      </c>
      <c r="B4463" s="15" t="s">
        <v>11502</v>
      </c>
      <c r="C4463" s="19" t="s">
        <v>11503</v>
      </c>
      <c r="D4463" s="19" t="s">
        <v>4046</v>
      </c>
      <c r="E4463" s="18"/>
      <c r="F4463" s="19" t="s">
        <v>10886</v>
      </c>
      <c r="G4463" s="16" t="s">
        <v>12</v>
      </c>
      <c r="H4463" s="19" t="s">
        <v>47</v>
      </c>
      <c r="I4463" s="18"/>
      <c r="J4463" s="18"/>
      <c r="K4463" s="18"/>
      <c r="L4463" s="18"/>
      <c r="M4463" s="18"/>
      <c r="N4463" s="18"/>
      <c r="O4463" s="18"/>
      <c r="P4463" s="18"/>
      <c r="Q4463" s="18"/>
      <c r="R4463" s="18"/>
      <c r="S4463" s="18"/>
      <c r="T4463" s="18"/>
      <c r="U4463" s="18"/>
      <c r="V4463" s="18"/>
      <c r="W4463" s="18"/>
      <c r="X4463" s="18"/>
      <c r="Y4463" s="18"/>
      <c r="Z4463" s="18"/>
    </row>
    <row r="4464">
      <c r="A4464" s="32">
        <v>45209.0</v>
      </c>
      <c r="B4464" s="15" t="s">
        <v>11504</v>
      </c>
      <c r="C4464" s="19" t="s">
        <v>11505</v>
      </c>
      <c r="D4464" s="19" t="s">
        <v>11506</v>
      </c>
      <c r="E4464" s="19" t="s">
        <v>5529</v>
      </c>
      <c r="F4464" s="19" t="s">
        <v>3982</v>
      </c>
      <c r="G4464" s="16" t="s">
        <v>12</v>
      </c>
      <c r="H4464" s="18"/>
      <c r="I4464" s="18"/>
      <c r="J4464" s="18"/>
      <c r="K4464" s="18"/>
      <c r="L4464" s="18"/>
      <c r="M4464" s="18"/>
      <c r="N4464" s="18"/>
      <c r="O4464" s="18"/>
      <c r="P4464" s="18"/>
      <c r="Q4464" s="18"/>
      <c r="R4464" s="18"/>
      <c r="S4464" s="18"/>
      <c r="T4464" s="18"/>
      <c r="U4464" s="18"/>
      <c r="V4464" s="18"/>
      <c r="W4464" s="18"/>
      <c r="X4464" s="18"/>
      <c r="Y4464" s="18"/>
      <c r="Z4464" s="18"/>
    </row>
    <row r="4465">
      <c r="A4465" s="32">
        <v>45209.0</v>
      </c>
      <c r="B4465" s="15" t="s">
        <v>11507</v>
      </c>
      <c r="C4465" s="19" t="s">
        <v>11508</v>
      </c>
      <c r="D4465" s="19" t="s">
        <v>8960</v>
      </c>
      <c r="E4465" s="19" t="s">
        <v>385</v>
      </c>
      <c r="F4465" s="19" t="s">
        <v>5381</v>
      </c>
      <c r="G4465" s="16" t="s">
        <v>12</v>
      </c>
      <c r="H4465" s="18"/>
      <c r="I4465" s="18"/>
      <c r="J4465" s="18"/>
      <c r="K4465" s="18"/>
      <c r="L4465" s="18"/>
      <c r="M4465" s="18"/>
      <c r="N4465" s="18"/>
      <c r="O4465" s="18"/>
      <c r="P4465" s="18"/>
      <c r="Q4465" s="18"/>
      <c r="R4465" s="18"/>
      <c r="S4465" s="18"/>
      <c r="T4465" s="18"/>
      <c r="U4465" s="18"/>
      <c r="V4465" s="18"/>
      <c r="W4465" s="18"/>
      <c r="X4465" s="18"/>
      <c r="Y4465" s="18"/>
      <c r="Z4465" s="18"/>
    </row>
    <row r="4466">
      <c r="A4466" s="32">
        <v>45209.0</v>
      </c>
      <c r="B4466" s="15" t="s">
        <v>11507</v>
      </c>
      <c r="C4466" s="19" t="s">
        <v>11508</v>
      </c>
      <c r="D4466" s="19" t="s">
        <v>8960</v>
      </c>
      <c r="E4466" s="19" t="s">
        <v>47</v>
      </c>
      <c r="F4466" s="19" t="s">
        <v>5381</v>
      </c>
      <c r="G4466" s="16" t="s">
        <v>12</v>
      </c>
      <c r="H4466" s="18"/>
      <c r="I4466" s="18"/>
      <c r="J4466" s="18"/>
      <c r="K4466" s="18"/>
      <c r="L4466" s="18"/>
      <c r="M4466" s="18"/>
      <c r="N4466" s="18"/>
      <c r="O4466" s="18"/>
      <c r="P4466" s="18"/>
      <c r="Q4466" s="18"/>
      <c r="R4466" s="18"/>
      <c r="S4466" s="18"/>
      <c r="T4466" s="18"/>
      <c r="U4466" s="18"/>
      <c r="V4466" s="18"/>
      <c r="W4466" s="18"/>
      <c r="X4466" s="18"/>
      <c r="Y4466" s="18"/>
      <c r="Z4466" s="18"/>
    </row>
    <row r="4467">
      <c r="A4467" s="32">
        <v>45209.0</v>
      </c>
      <c r="B4467" s="15" t="s">
        <v>11509</v>
      </c>
      <c r="C4467" s="19" t="s">
        <v>11510</v>
      </c>
      <c r="D4467" s="19" t="s">
        <v>11447</v>
      </c>
      <c r="E4467" s="19" t="s">
        <v>11511</v>
      </c>
      <c r="F4467" s="19" t="s">
        <v>67</v>
      </c>
      <c r="G4467" s="16" t="s">
        <v>12</v>
      </c>
      <c r="H4467" s="18"/>
      <c r="I4467" s="18"/>
      <c r="J4467" s="18"/>
      <c r="K4467" s="18"/>
      <c r="L4467" s="18"/>
      <c r="M4467" s="18"/>
      <c r="N4467" s="18"/>
      <c r="O4467" s="18"/>
      <c r="P4467" s="18"/>
      <c r="Q4467" s="18"/>
      <c r="R4467" s="18"/>
      <c r="S4467" s="18"/>
      <c r="T4467" s="18"/>
      <c r="U4467" s="18"/>
      <c r="V4467" s="18"/>
      <c r="W4467" s="18"/>
      <c r="X4467" s="18"/>
      <c r="Y4467" s="18"/>
      <c r="Z4467" s="18"/>
    </row>
    <row r="4468">
      <c r="A4468" s="32">
        <v>45209.0</v>
      </c>
      <c r="B4468" s="15" t="s">
        <v>11512</v>
      </c>
      <c r="C4468" s="19" t="s">
        <v>11513</v>
      </c>
      <c r="D4468" s="19" t="s">
        <v>5053</v>
      </c>
      <c r="E4468" s="19" t="s">
        <v>46</v>
      </c>
      <c r="F4468" s="19" t="s">
        <v>1726</v>
      </c>
      <c r="G4468" s="16" t="s">
        <v>12</v>
      </c>
      <c r="H4468" s="18"/>
      <c r="I4468" s="18"/>
      <c r="J4468" s="18"/>
      <c r="K4468" s="18"/>
      <c r="L4468" s="18"/>
      <c r="M4468" s="18"/>
      <c r="N4468" s="18"/>
      <c r="O4468" s="18"/>
      <c r="P4468" s="18"/>
      <c r="Q4468" s="18"/>
      <c r="R4468" s="18"/>
      <c r="S4468" s="18"/>
      <c r="T4468" s="18"/>
      <c r="U4468" s="18"/>
      <c r="V4468" s="18"/>
      <c r="W4468" s="18"/>
      <c r="X4468" s="18"/>
      <c r="Y4468" s="18"/>
      <c r="Z4468" s="18"/>
    </row>
    <row r="4469">
      <c r="A4469" s="32">
        <v>45240.0</v>
      </c>
      <c r="B4469" s="15" t="s">
        <v>11514</v>
      </c>
      <c r="C4469" s="19" t="s">
        <v>11515</v>
      </c>
      <c r="D4469" s="19" t="s">
        <v>3277</v>
      </c>
      <c r="E4469" s="19" t="s">
        <v>47</v>
      </c>
      <c r="F4469" s="19" t="s">
        <v>133</v>
      </c>
      <c r="G4469" s="16" t="s">
        <v>12</v>
      </c>
      <c r="H4469" s="18"/>
      <c r="I4469" s="18"/>
      <c r="J4469" s="18"/>
      <c r="K4469" s="18"/>
      <c r="L4469" s="18"/>
      <c r="M4469" s="18"/>
      <c r="N4469" s="18"/>
      <c r="O4469" s="18"/>
      <c r="P4469" s="18"/>
      <c r="Q4469" s="18"/>
      <c r="R4469" s="18"/>
      <c r="S4469" s="18"/>
      <c r="T4469" s="18"/>
      <c r="U4469" s="18"/>
      <c r="V4469" s="18"/>
      <c r="W4469" s="18"/>
      <c r="X4469" s="18"/>
      <c r="Y4469" s="18"/>
      <c r="Z4469" s="18"/>
    </row>
    <row r="4470">
      <c r="A4470" s="32">
        <v>45240.0</v>
      </c>
      <c r="B4470" s="15" t="s">
        <v>11516</v>
      </c>
      <c r="C4470" s="19" t="s">
        <v>11517</v>
      </c>
      <c r="D4470" s="19" t="s">
        <v>87</v>
      </c>
      <c r="E4470" s="19" t="s">
        <v>44</v>
      </c>
      <c r="F4470" s="19" t="s">
        <v>2394</v>
      </c>
      <c r="G4470" s="16" t="s">
        <v>12</v>
      </c>
      <c r="H4470" s="18"/>
      <c r="I4470" s="18"/>
      <c r="J4470" s="18"/>
      <c r="K4470" s="18"/>
      <c r="L4470" s="18"/>
      <c r="M4470" s="18"/>
      <c r="N4470" s="18"/>
      <c r="O4470" s="18"/>
      <c r="P4470" s="18"/>
      <c r="Q4470" s="18"/>
      <c r="R4470" s="18"/>
      <c r="S4470" s="18"/>
      <c r="T4470" s="18"/>
      <c r="U4470" s="18"/>
      <c r="V4470" s="18"/>
      <c r="W4470" s="18"/>
      <c r="X4470" s="18"/>
      <c r="Y4470" s="18"/>
      <c r="Z4470" s="18"/>
    </row>
    <row r="4471">
      <c r="A4471" s="32">
        <v>45240.0</v>
      </c>
      <c r="B4471" s="15" t="s">
        <v>11516</v>
      </c>
      <c r="C4471" s="19" t="s">
        <v>11517</v>
      </c>
      <c r="D4471" s="19" t="s">
        <v>4095</v>
      </c>
      <c r="E4471" s="19" t="s">
        <v>44</v>
      </c>
      <c r="F4471" s="19" t="s">
        <v>2394</v>
      </c>
      <c r="G4471" s="16" t="s">
        <v>12</v>
      </c>
      <c r="H4471" s="18"/>
      <c r="I4471" s="18"/>
      <c r="J4471" s="18"/>
      <c r="K4471" s="18"/>
      <c r="L4471" s="18"/>
      <c r="M4471" s="18"/>
      <c r="N4471" s="18"/>
      <c r="O4471" s="18"/>
      <c r="P4471" s="18"/>
      <c r="Q4471" s="18"/>
      <c r="R4471" s="18"/>
      <c r="S4471" s="18"/>
      <c r="T4471" s="18"/>
      <c r="U4471" s="18"/>
      <c r="V4471" s="18"/>
      <c r="W4471" s="18"/>
      <c r="X4471" s="18"/>
      <c r="Y4471" s="18"/>
      <c r="Z4471" s="18"/>
    </row>
    <row r="4472">
      <c r="A4472" s="32">
        <v>45240.0</v>
      </c>
      <c r="B4472" s="15" t="s">
        <v>11516</v>
      </c>
      <c r="C4472" s="19" t="s">
        <v>11517</v>
      </c>
      <c r="D4472" s="19" t="s">
        <v>4563</v>
      </c>
      <c r="E4472" s="19" t="s">
        <v>44</v>
      </c>
      <c r="F4472" s="19" t="s">
        <v>2394</v>
      </c>
      <c r="G4472" s="16" t="s">
        <v>12</v>
      </c>
      <c r="H4472" s="18"/>
      <c r="I4472" s="18"/>
      <c r="J4472" s="18"/>
      <c r="K4472" s="18"/>
      <c r="L4472" s="18"/>
      <c r="M4472" s="18"/>
      <c r="N4472" s="18"/>
      <c r="O4472" s="18"/>
      <c r="P4472" s="18"/>
      <c r="Q4472" s="18"/>
      <c r="R4472" s="18"/>
      <c r="S4472" s="18"/>
      <c r="T4472" s="18"/>
      <c r="U4472" s="18"/>
      <c r="V4472" s="18"/>
      <c r="W4472" s="18"/>
      <c r="X4472" s="18"/>
      <c r="Y4472" s="18"/>
      <c r="Z4472" s="18"/>
    </row>
    <row r="4473">
      <c r="A4473" s="32">
        <v>45240.0</v>
      </c>
      <c r="B4473" s="15" t="s">
        <v>11518</v>
      </c>
      <c r="C4473" s="19" t="s">
        <v>11519</v>
      </c>
      <c r="D4473" s="19" t="s">
        <v>5300</v>
      </c>
      <c r="E4473" s="19" t="s">
        <v>10727</v>
      </c>
      <c r="F4473" s="19" t="s">
        <v>164</v>
      </c>
      <c r="G4473" s="16" t="s">
        <v>12</v>
      </c>
      <c r="H4473" s="18"/>
      <c r="I4473" s="18"/>
      <c r="J4473" s="18"/>
      <c r="K4473" s="18"/>
      <c r="L4473" s="18"/>
      <c r="M4473" s="18"/>
      <c r="N4473" s="18"/>
      <c r="O4473" s="18"/>
      <c r="P4473" s="18"/>
      <c r="Q4473" s="18"/>
      <c r="R4473" s="18"/>
      <c r="S4473" s="18"/>
      <c r="T4473" s="18"/>
      <c r="U4473" s="18"/>
      <c r="V4473" s="18"/>
      <c r="W4473" s="18"/>
      <c r="X4473" s="18"/>
      <c r="Y4473" s="18"/>
      <c r="Z4473" s="18"/>
    </row>
    <row r="4474">
      <c r="A4474" s="32">
        <v>45240.0</v>
      </c>
      <c r="B4474" s="15" t="s">
        <v>11520</v>
      </c>
      <c r="C4474" s="19" t="s">
        <v>11521</v>
      </c>
      <c r="D4474" s="19" t="s">
        <v>8449</v>
      </c>
      <c r="E4474" s="19" t="s">
        <v>46</v>
      </c>
      <c r="F4474" s="19" t="s">
        <v>31</v>
      </c>
      <c r="G4474" s="16" t="s">
        <v>12</v>
      </c>
      <c r="H4474" s="18"/>
      <c r="I4474" s="18"/>
      <c r="J4474" s="18"/>
      <c r="K4474" s="18"/>
      <c r="L4474" s="18"/>
      <c r="M4474" s="18"/>
      <c r="N4474" s="18"/>
      <c r="O4474" s="18"/>
      <c r="P4474" s="18"/>
      <c r="Q4474" s="18"/>
      <c r="R4474" s="18"/>
      <c r="S4474" s="18"/>
      <c r="T4474" s="18"/>
      <c r="U4474" s="18"/>
      <c r="V4474" s="18"/>
      <c r="W4474" s="18"/>
      <c r="X4474" s="18"/>
      <c r="Y4474" s="18"/>
      <c r="Z4474" s="18"/>
    </row>
    <row r="4475">
      <c r="A4475" s="32">
        <v>45240.0</v>
      </c>
      <c r="B4475" s="15" t="s">
        <v>11522</v>
      </c>
      <c r="C4475" s="19" t="s">
        <v>11523</v>
      </c>
      <c r="D4475" s="19" t="s">
        <v>87</v>
      </c>
      <c r="E4475" s="19" t="s">
        <v>98</v>
      </c>
      <c r="F4475" s="19" t="s">
        <v>63</v>
      </c>
      <c r="G4475" s="16" t="s">
        <v>12</v>
      </c>
      <c r="H4475" s="18"/>
      <c r="I4475" s="18"/>
      <c r="J4475" s="18"/>
      <c r="K4475" s="18"/>
      <c r="L4475" s="18"/>
      <c r="M4475" s="18"/>
      <c r="N4475" s="18"/>
      <c r="O4475" s="18"/>
      <c r="P4475" s="18"/>
      <c r="Q4475" s="18"/>
      <c r="R4475" s="18"/>
      <c r="S4475" s="18"/>
      <c r="T4475" s="18"/>
      <c r="U4475" s="18"/>
      <c r="V4475" s="18"/>
      <c r="W4475" s="18"/>
      <c r="X4475" s="18"/>
      <c r="Y4475" s="18"/>
      <c r="Z4475" s="18"/>
    </row>
    <row r="4476">
      <c r="A4476" s="32">
        <v>45240.0</v>
      </c>
      <c r="B4476" s="15" t="s">
        <v>11522</v>
      </c>
      <c r="C4476" s="19" t="s">
        <v>11523</v>
      </c>
      <c r="D4476" s="19" t="s">
        <v>87</v>
      </c>
      <c r="E4476" s="19" t="s">
        <v>4096</v>
      </c>
      <c r="F4476" s="19" t="s">
        <v>299</v>
      </c>
      <c r="G4476" s="16" t="s">
        <v>12</v>
      </c>
      <c r="H4476" s="18"/>
      <c r="I4476" s="18"/>
      <c r="J4476" s="18"/>
      <c r="K4476" s="18"/>
      <c r="L4476" s="18"/>
      <c r="M4476" s="18"/>
      <c r="N4476" s="18"/>
      <c r="O4476" s="18"/>
      <c r="P4476" s="18"/>
      <c r="Q4476" s="18"/>
      <c r="R4476" s="18"/>
      <c r="S4476" s="18"/>
      <c r="T4476" s="18"/>
      <c r="U4476" s="18"/>
      <c r="V4476" s="18"/>
      <c r="W4476" s="18"/>
      <c r="X4476" s="18"/>
      <c r="Y4476" s="18"/>
      <c r="Z4476" s="18"/>
    </row>
    <row r="4477">
      <c r="A4477" s="32">
        <v>45240.0</v>
      </c>
      <c r="B4477" s="15" t="s">
        <v>11524</v>
      </c>
      <c r="C4477" s="19" t="s">
        <v>11525</v>
      </c>
      <c r="D4477" s="19" t="s">
        <v>1057</v>
      </c>
      <c r="E4477" s="19" t="s">
        <v>85</v>
      </c>
      <c r="F4477" s="19" t="s">
        <v>6443</v>
      </c>
      <c r="G4477" s="16" t="s">
        <v>12</v>
      </c>
      <c r="H4477" s="18"/>
      <c r="I4477" s="18"/>
      <c r="J4477" s="18"/>
      <c r="K4477" s="18"/>
      <c r="L4477" s="18"/>
      <c r="M4477" s="18"/>
      <c r="N4477" s="18"/>
      <c r="O4477" s="18"/>
      <c r="P4477" s="18"/>
      <c r="Q4477" s="18"/>
      <c r="R4477" s="18"/>
      <c r="S4477" s="18"/>
      <c r="T4477" s="18"/>
      <c r="U4477" s="18"/>
      <c r="V4477" s="18"/>
      <c r="W4477" s="18"/>
      <c r="X4477" s="18"/>
      <c r="Y4477" s="18"/>
      <c r="Z4477" s="18"/>
    </row>
    <row r="4478">
      <c r="A4478" s="32">
        <v>45240.0</v>
      </c>
      <c r="B4478" s="15" t="s">
        <v>11526</v>
      </c>
      <c r="C4478" s="19" t="s">
        <v>11527</v>
      </c>
      <c r="D4478" s="19" t="s">
        <v>4645</v>
      </c>
      <c r="E4478" s="19" t="s">
        <v>47</v>
      </c>
      <c r="F4478" s="19" t="s">
        <v>1420</v>
      </c>
      <c r="G4478" s="16" t="s">
        <v>12</v>
      </c>
      <c r="H4478" s="18"/>
      <c r="I4478" s="18"/>
      <c r="J4478" s="18"/>
      <c r="K4478" s="18"/>
      <c r="L4478" s="18"/>
      <c r="M4478" s="18"/>
      <c r="N4478" s="18"/>
      <c r="O4478" s="18"/>
      <c r="P4478" s="18"/>
      <c r="Q4478" s="18"/>
      <c r="R4478" s="18"/>
      <c r="S4478" s="18"/>
      <c r="T4478" s="18"/>
      <c r="U4478" s="18"/>
      <c r="V4478" s="18"/>
      <c r="W4478" s="18"/>
      <c r="X4478" s="18"/>
      <c r="Y4478" s="18"/>
      <c r="Z4478" s="18"/>
    </row>
    <row r="4479">
      <c r="A4479" s="32">
        <v>45240.0</v>
      </c>
      <c r="B4479" s="15" t="s">
        <v>11528</v>
      </c>
      <c r="C4479" s="19" t="s">
        <v>11529</v>
      </c>
      <c r="D4479" s="19" t="s">
        <v>4563</v>
      </c>
      <c r="E4479" s="19" t="s">
        <v>44</v>
      </c>
      <c r="F4479" s="19" t="s">
        <v>4349</v>
      </c>
      <c r="G4479" s="16" t="s">
        <v>12</v>
      </c>
      <c r="H4479" s="18"/>
      <c r="I4479" s="18"/>
      <c r="J4479" s="18"/>
      <c r="K4479" s="18"/>
      <c r="L4479" s="18"/>
      <c r="M4479" s="18"/>
      <c r="N4479" s="18"/>
      <c r="O4479" s="18"/>
      <c r="P4479" s="18"/>
      <c r="Q4479" s="18"/>
      <c r="R4479" s="18"/>
      <c r="S4479" s="18"/>
      <c r="T4479" s="18"/>
      <c r="U4479" s="18"/>
      <c r="V4479" s="18"/>
      <c r="W4479" s="18"/>
      <c r="X4479" s="18"/>
      <c r="Y4479" s="18"/>
      <c r="Z4479" s="18"/>
    </row>
    <row r="4480">
      <c r="A4480" s="32">
        <v>45240.0</v>
      </c>
      <c r="B4480" s="15" t="s">
        <v>11528</v>
      </c>
      <c r="C4480" s="19" t="s">
        <v>11529</v>
      </c>
      <c r="D4480" s="19" t="s">
        <v>1535</v>
      </c>
      <c r="E4480" s="19" t="s">
        <v>44</v>
      </c>
      <c r="F4480" s="19" t="s">
        <v>4349</v>
      </c>
      <c r="G4480" s="16" t="s">
        <v>12</v>
      </c>
      <c r="H4480" s="18"/>
      <c r="I4480" s="18"/>
      <c r="J4480" s="18"/>
      <c r="K4480" s="18"/>
      <c r="L4480" s="18"/>
      <c r="M4480" s="18"/>
      <c r="N4480" s="18"/>
      <c r="O4480" s="18"/>
      <c r="P4480" s="18"/>
      <c r="Q4480" s="18"/>
      <c r="R4480" s="18"/>
      <c r="S4480" s="18"/>
      <c r="T4480" s="18"/>
      <c r="U4480" s="18"/>
      <c r="V4480" s="18"/>
      <c r="W4480" s="18"/>
      <c r="X4480" s="18"/>
      <c r="Y4480" s="18"/>
      <c r="Z4480" s="18"/>
    </row>
    <row r="4481">
      <c r="A4481" s="32">
        <v>45240.0</v>
      </c>
      <c r="B4481" s="15" t="s">
        <v>11528</v>
      </c>
      <c r="C4481" s="19" t="s">
        <v>11529</v>
      </c>
      <c r="D4481" s="19" t="s">
        <v>4095</v>
      </c>
      <c r="E4481" s="19" t="s">
        <v>44</v>
      </c>
      <c r="F4481" s="19" t="s">
        <v>4349</v>
      </c>
      <c r="G4481" s="16" t="s">
        <v>12</v>
      </c>
      <c r="H4481" s="18"/>
      <c r="I4481" s="18"/>
      <c r="J4481" s="18"/>
      <c r="K4481" s="18"/>
      <c r="L4481" s="18"/>
      <c r="M4481" s="18"/>
      <c r="N4481" s="18"/>
      <c r="O4481" s="18"/>
      <c r="P4481" s="18"/>
      <c r="Q4481" s="18"/>
      <c r="R4481" s="18"/>
      <c r="S4481" s="18"/>
      <c r="T4481" s="18"/>
      <c r="U4481" s="18"/>
      <c r="V4481" s="18"/>
      <c r="W4481" s="18"/>
      <c r="X4481" s="18"/>
      <c r="Y4481" s="18"/>
      <c r="Z4481" s="18"/>
    </row>
    <row r="4482">
      <c r="A4482" s="32">
        <v>45240.0</v>
      </c>
      <c r="B4482" s="15" t="s">
        <v>11530</v>
      </c>
      <c r="C4482" s="19" t="s">
        <v>11531</v>
      </c>
      <c r="D4482" s="19" t="s">
        <v>1587</v>
      </c>
      <c r="E4482" s="19" t="s">
        <v>44</v>
      </c>
      <c r="F4482" s="19" t="s">
        <v>164</v>
      </c>
      <c r="G4482" s="16" t="s">
        <v>12</v>
      </c>
      <c r="H4482" s="18"/>
      <c r="I4482" s="18"/>
      <c r="J4482" s="18"/>
      <c r="K4482" s="18"/>
      <c r="L4482" s="18"/>
      <c r="M4482" s="18"/>
      <c r="N4482" s="18"/>
      <c r="O4482" s="18"/>
      <c r="P4482" s="18"/>
      <c r="Q4482" s="18"/>
      <c r="R4482" s="18"/>
      <c r="S4482" s="18"/>
      <c r="T4482" s="18"/>
      <c r="U4482" s="18"/>
      <c r="V4482" s="18"/>
      <c r="W4482" s="18"/>
      <c r="X4482" s="18"/>
      <c r="Y4482" s="18"/>
      <c r="Z4482" s="18"/>
    </row>
    <row r="4483">
      <c r="A4483" s="32">
        <v>45240.0</v>
      </c>
      <c r="B4483" s="15" t="s">
        <v>11530</v>
      </c>
      <c r="C4483" s="19" t="s">
        <v>11531</v>
      </c>
      <c r="D4483" s="19" t="s">
        <v>4046</v>
      </c>
      <c r="E4483" s="19" t="s">
        <v>44</v>
      </c>
      <c r="F4483" s="19" t="s">
        <v>164</v>
      </c>
      <c r="G4483" s="16" t="s">
        <v>12</v>
      </c>
      <c r="H4483" s="18"/>
      <c r="I4483" s="18"/>
      <c r="J4483" s="18"/>
      <c r="K4483" s="18"/>
      <c r="L4483" s="18"/>
      <c r="M4483" s="18"/>
      <c r="N4483" s="18"/>
      <c r="O4483" s="18"/>
      <c r="P4483" s="18"/>
      <c r="Q4483" s="18"/>
      <c r="R4483" s="18"/>
      <c r="S4483" s="18"/>
      <c r="T4483" s="18"/>
      <c r="U4483" s="18"/>
      <c r="V4483" s="18"/>
      <c r="W4483" s="18"/>
      <c r="X4483" s="18"/>
      <c r="Y4483" s="18"/>
      <c r="Z4483" s="18"/>
    </row>
    <row r="4484">
      <c r="A4484" s="32">
        <v>45240.0</v>
      </c>
      <c r="B4484" s="15" t="s">
        <v>11530</v>
      </c>
      <c r="C4484" s="19" t="s">
        <v>11531</v>
      </c>
      <c r="D4484" s="19" t="s">
        <v>4569</v>
      </c>
      <c r="E4484" s="19" t="s">
        <v>44</v>
      </c>
      <c r="F4484" s="19" t="s">
        <v>164</v>
      </c>
      <c r="G4484" s="16" t="s">
        <v>12</v>
      </c>
      <c r="H4484" s="18"/>
      <c r="I4484" s="18"/>
      <c r="J4484" s="18"/>
      <c r="K4484" s="18"/>
      <c r="L4484" s="18"/>
      <c r="M4484" s="18"/>
      <c r="N4484" s="18"/>
      <c r="O4484" s="18"/>
      <c r="P4484" s="18"/>
      <c r="Q4484" s="18"/>
      <c r="R4484" s="18"/>
      <c r="S4484" s="18"/>
      <c r="T4484" s="18"/>
      <c r="U4484" s="18"/>
      <c r="V4484" s="18"/>
      <c r="W4484" s="18"/>
      <c r="X4484" s="18"/>
      <c r="Y4484" s="18"/>
      <c r="Z4484" s="18"/>
    </row>
    <row r="4485">
      <c r="A4485" s="32">
        <v>45240.0</v>
      </c>
      <c r="B4485" s="15" t="s">
        <v>11530</v>
      </c>
      <c r="C4485" s="19" t="s">
        <v>11531</v>
      </c>
      <c r="D4485" s="19" t="s">
        <v>4390</v>
      </c>
      <c r="E4485" s="19" t="s">
        <v>44</v>
      </c>
      <c r="F4485" s="19" t="s">
        <v>164</v>
      </c>
      <c r="G4485" s="16" t="s">
        <v>12</v>
      </c>
      <c r="H4485" s="18"/>
      <c r="I4485" s="18"/>
      <c r="J4485" s="18"/>
      <c r="K4485" s="18"/>
      <c r="L4485" s="18"/>
      <c r="M4485" s="18"/>
      <c r="N4485" s="18"/>
      <c r="O4485" s="18"/>
      <c r="P4485" s="18"/>
      <c r="Q4485" s="18"/>
      <c r="R4485" s="18"/>
      <c r="S4485" s="18"/>
      <c r="T4485" s="18"/>
      <c r="U4485" s="18"/>
      <c r="V4485" s="18"/>
      <c r="W4485" s="18"/>
      <c r="X4485" s="18"/>
      <c r="Y4485" s="18"/>
      <c r="Z4485" s="18"/>
    </row>
    <row r="4486">
      <c r="A4486" s="32">
        <v>45240.0</v>
      </c>
      <c r="B4486" s="15" t="s">
        <v>11532</v>
      </c>
      <c r="C4486" s="19" t="s">
        <v>11533</v>
      </c>
      <c r="D4486" s="19" t="s">
        <v>4046</v>
      </c>
      <c r="E4486" s="19" t="s">
        <v>47</v>
      </c>
      <c r="F4486" s="19" t="s">
        <v>171</v>
      </c>
      <c r="G4486" s="16" t="s">
        <v>12</v>
      </c>
      <c r="H4486" s="18"/>
      <c r="I4486" s="18"/>
      <c r="J4486" s="18"/>
      <c r="K4486" s="18"/>
      <c r="L4486" s="18"/>
      <c r="M4486" s="18"/>
      <c r="N4486" s="18"/>
      <c r="O4486" s="18"/>
      <c r="P4486" s="18"/>
      <c r="Q4486" s="18"/>
      <c r="R4486" s="18"/>
      <c r="S4486" s="18"/>
      <c r="T4486" s="18"/>
      <c r="U4486" s="18"/>
      <c r="V4486" s="18"/>
      <c r="W4486" s="18"/>
      <c r="X4486" s="18"/>
      <c r="Y4486" s="18"/>
      <c r="Z4486" s="18"/>
    </row>
    <row r="4487">
      <c r="A4487" s="32">
        <v>45240.0</v>
      </c>
      <c r="B4487" s="15" t="s">
        <v>11534</v>
      </c>
      <c r="C4487" s="19" t="s">
        <v>11535</v>
      </c>
      <c r="D4487" s="19" t="s">
        <v>4603</v>
      </c>
      <c r="E4487" s="19" t="s">
        <v>7970</v>
      </c>
      <c r="F4487" s="19" t="s">
        <v>524</v>
      </c>
      <c r="G4487" s="16" t="s">
        <v>12</v>
      </c>
      <c r="H4487" s="18"/>
      <c r="I4487" s="18"/>
      <c r="J4487" s="18"/>
      <c r="K4487" s="18"/>
      <c r="L4487" s="18"/>
      <c r="M4487" s="18"/>
      <c r="N4487" s="18"/>
      <c r="O4487" s="18"/>
      <c r="P4487" s="18"/>
      <c r="Q4487" s="18"/>
      <c r="R4487" s="18"/>
      <c r="S4487" s="18"/>
      <c r="T4487" s="18"/>
      <c r="U4487" s="18"/>
      <c r="V4487" s="18"/>
      <c r="W4487" s="18"/>
      <c r="X4487" s="18"/>
      <c r="Y4487" s="18"/>
      <c r="Z4487" s="18"/>
    </row>
    <row r="4488">
      <c r="A4488" s="32">
        <v>45240.0</v>
      </c>
      <c r="B4488" s="15" t="s">
        <v>11536</v>
      </c>
      <c r="C4488" s="19" t="s">
        <v>11537</v>
      </c>
      <c r="D4488" s="19" t="s">
        <v>4395</v>
      </c>
      <c r="E4488" s="19" t="s">
        <v>11538</v>
      </c>
      <c r="F4488" s="19" t="s">
        <v>5172</v>
      </c>
      <c r="G4488" s="16" t="s">
        <v>84</v>
      </c>
      <c r="H4488" s="18"/>
      <c r="I4488" s="18"/>
      <c r="J4488" s="18"/>
      <c r="K4488" s="18"/>
      <c r="L4488" s="18"/>
      <c r="M4488" s="18"/>
      <c r="N4488" s="18"/>
      <c r="O4488" s="18"/>
      <c r="P4488" s="18"/>
      <c r="Q4488" s="18"/>
      <c r="R4488" s="18"/>
      <c r="S4488" s="18"/>
      <c r="T4488" s="18"/>
      <c r="U4488" s="18"/>
      <c r="V4488" s="18"/>
      <c r="W4488" s="18"/>
      <c r="X4488" s="18"/>
      <c r="Y4488" s="18"/>
      <c r="Z4488" s="18"/>
    </row>
    <row r="4489">
      <c r="A4489" s="32">
        <v>45240.0</v>
      </c>
      <c r="B4489" s="15" t="s">
        <v>11539</v>
      </c>
      <c r="C4489" s="19" t="s">
        <v>11540</v>
      </c>
      <c r="D4489" s="19" t="s">
        <v>10774</v>
      </c>
      <c r="E4489" s="19" t="s">
        <v>1900</v>
      </c>
      <c r="F4489" s="19" t="s">
        <v>11541</v>
      </c>
      <c r="G4489" s="16" t="s">
        <v>12</v>
      </c>
      <c r="H4489" s="18"/>
      <c r="I4489" s="18"/>
      <c r="J4489" s="18"/>
      <c r="K4489" s="18"/>
      <c r="L4489" s="18"/>
      <c r="M4489" s="18"/>
      <c r="N4489" s="18"/>
      <c r="O4489" s="18"/>
      <c r="P4489" s="18"/>
      <c r="Q4489" s="18"/>
      <c r="R4489" s="18"/>
      <c r="S4489" s="18"/>
      <c r="T4489" s="18"/>
      <c r="U4489" s="18"/>
      <c r="V4489" s="18"/>
      <c r="W4489" s="18"/>
      <c r="X4489" s="18"/>
      <c r="Y4489" s="18"/>
      <c r="Z4489" s="18"/>
    </row>
    <row r="4490">
      <c r="A4490" s="32">
        <v>45240.0</v>
      </c>
      <c r="B4490" s="15" t="s">
        <v>11542</v>
      </c>
      <c r="C4490" s="19" t="s">
        <v>11543</v>
      </c>
      <c r="D4490" s="19" t="s">
        <v>11506</v>
      </c>
      <c r="E4490" s="19" t="s">
        <v>11544</v>
      </c>
      <c r="F4490" s="19" t="s">
        <v>1046</v>
      </c>
      <c r="G4490" s="16" t="s">
        <v>12</v>
      </c>
      <c r="H4490" s="18"/>
      <c r="I4490" s="18"/>
      <c r="J4490" s="18"/>
      <c r="K4490" s="18"/>
      <c r="L4490" s="18"/>
      <c r="M4490" s="18"/>
      <c r="N4490" s="18"/>
      <c r="O4490" s="18"/>
      <c r="P4490" s="18"/>
      <c r="Q4490" s="18"/>
      <c r="R4490" s="18"/>
      <c r="S4490" s="18"/>
      <c r="T4490" s="18"/>
      <c r="U4490" s="18"/>
      <c r="V4490" s="18"/>
      <c r="W4490" s="18"/>
      <c r="X4490" s="18"/>
      <c r="Y4490" s="18"/>
      <c r="Z4490" s="18"/>
    </row>
    <row r="4491">
      <c r="A4491" s="32">
        <v>45240.0</v>
      </c>
      <c r="B4491" s="15" t="s">
        <v>11545</v>
      </c>
      <c r="C4491" s="19" t="s">
        <v>11546</v>
      </c>
      <c r="D4491" s="19" t="s">
        <v>10592</v>
      </c>
      <c r="E4491" s="19" t="s">
        <v>11547</v>
      </c>
      <c r="F4491" s="19" t="s">
        <v>11548</v>
      </c>
      <c r="G4491" s="16" t="s">
        <v>12</v>
      </c>
      <c r="H4491" s="18"/>
      <c r="I4491" s="18"/>
      <c r="J4491" s="18"/>
      <c r="K4491" s="18"/>
      <c r="L4491" s="18"/>
      <c r="M4491" s="18"/>
      <c r="N4491" s="18"/>
      <c r="O4491" s="18"/>
      <c r="P4491" s="18"/>
      <c r="Q4491" s="18"/>
      <c r="R4491" s="18"/>
      <c r="S4491" s="18"/>
      <c r="T4491" s="18"/>
      <c r="U4491" s="18"/>
      <c r="V4491" s="18"/>
      <c r="W4491" s="18"/>
      <c r="X4491" s="18"/>
      <c r="Y4491" s="18"/>
      <c r="Z4491" s="18"/>
    </row>
    <row r="4492">
      <c r="A4492" s="32">
        <v>45240.0</v>
      </c>
      <c r="B4492" s="15" t="s">
        <v>11549</v>
      </c>
      <c r="C4492" s="19" t="s">
        <v>11550</v>
      </c>
      <c r="D4492" s="19" t="s">
        <v>4218</v>
      </c>
      <c r="E4492" s="19" t="s">
        <v>44</v>
      </c>
      <c r="F4492" s="19" t="s">
        <v>164</v>
      </c>
      <c r="G4492" s="16" t="s">
        <v>12</v>
      </c>
      <c r="H4492" s="18"/>
      <c r="I4492" s="18"/>
      <c r="J4492" s="18"/>
      <c r="K4492" s="18"/>
      <c r="L4492" s="18"/>
      <c r="M4492" s="18"/>
      <c r="N4492" s="18"/>
      <c r="O4492" s="18"/>
      <c r="P4492" s="18"/>
      <c r="Q4492" s="18"/>
      <c r="R4492" s="18"/>
      <c r="S4492" s="18"/>
      <c r="T4492" s="18"/>
      <c r="U4492" s="18"/>
      <c r="V4492" s="18"/>
      <c r="W4492" s="18"/>
      <c r="X4492" s="18"/>
      <c r="Y4492" s="18"/>
      <c r="Z4492" s="18"/>
    </row>
    <row r="4493">
      <c r="A4493" s="32">
        <v>45240.0</v>
      </c>
      <c r="B4493" s="15" t="s">
        <v>11549</v>
      </c>
      <c r="C4493" s="19" t="s">
        <v>11550</v>
      </c>
      <c r="D4493" s="19" t="s">
        <v>4759</v>
      </c>
      <c r="E4493" s="19" t="s">
        <v>44</v>
      </c>
      <c r="F4493" s="19" t="s">
        <v>164</v>
      </c>
      <c r="G4493" s="16" t="s">
        <v>12</v>
      </c>
      <c r="H4493" s="18"/>
      <c r="I4493" s="18"/>
      <c r="J4493" s="18"/>
      <c r="K4493" s="18"/>
      <c r="L4493" s="18"/>
      <c r="M4493" s="18"/>
      <c r="N4493" s="18"/>
      <c r="O4493" s="18"/>
      <c r="P4493" s="18"/>
      <c r="Q4493" s="18"/>
      <c r="R4493" s="18"/>
      <c r="S4493" s="18"/>
      <c r="T4493" s="18"/>
      <c r="U4493" s="18"/>
      <c r="V4493" s="18"/>
      <c r="W4493" s="18"/>
      <c r="X4493" s="18"/>
      <c r="Y4493" s="18"/>
      <c r="Z4493" s="18"/>
    </row>
    <row r="4494">
      <c r="A4494" s="32">
        <v>45240.0</v>
      </c>
      <c r="B4494" s="15" t="s">
        <v>11549</v>
      </c>
      <c r="C4494" s="19" t="s">
        <v>11550</v>
      </c>
      <c r="D4494" s="19" t="s">
        <v>5577</v>
      </c>
      <c r="E4494" s="19" t="s">
        <v>44</v>
      </c>
      <c r="F4494" s="19" t="s">
        <v>164</v>
      </c>
      <c r="G4494" s="16" t="s">
        <v>12</v>
      </c>
      <c r="H4494" s="18"/>
      <c r="I4494" s="18"/>
      <c r="J4494" s="18"/>
      <c r="K4494" s="18"/>
      <c r="L4494" s="18"/>
      <c r="M4494" s="18"/>
      <c r="N4494" s="18"/>
      <c r="O4494" s="18"/>
      <c r="P4494" s="18"/>
      <c r="Q4494" s="18"/>
      <c r="R4494" s="18"/>
      <c r="S4494" s="18"/>
      <c r="T4494" s="18"/>
      <c r="U4494" s="18"/>
      <c r="V4494" s="18"/>
      <c r="W4494" s="18"/>
      <c r="X4494" s="18"/>
      <c r="Y4494" s="18"/>
      <c r="Z4494" s="18"/>
    </row>
    <row r="4495">
      <c r="A4495" s="32">
        <v>45240.0</v>
      </c>
      <c r="B4495" s="15" t="s">
        <v>11551</v>
      </c>
      <c r="C4495" s="19" t="s">
        <v>11552</v>
      </c>
      <c r="D4495" s="19" t="s">
        <v>7769</v>
      </c>
      <c r="E4495" s="19" t="s">
        <v>10415</v>
      </c>
      <c r="F4495" s="19" t="s">
        <v>1539</v>
      </c>
      <c r="G4495" s="16" t="s">
        <v>12</v>
      </c>
      <c r="H4495" s="18"/>
      <c r="I4495" s="18"/>
      <c r="J4495" s="18"/>
      <c r="K4495" s="18"/>
      <c r="L4495" s="18"/>
      <c r="M4495" s="18"/>
      <c r="N4495" s="18"/>
      <c r="O4495" s="18"/>
      <c r="P4495" s="18"/>
      <c r="Q4495" s="18"/>
      <c r="R4495" s="18"/>
      <c r="S4495" s="18"/>
      <c r="T4495" s="18"/>
      <c r="U4495" s="18"/>
      <c r="V4495" s="18"/>
      <c r="W4495" s="18"/>
      <c r="X4495" s="18"/>
      <c r="Y4495" s="18"/>
      <c r="Z4495" s="18"/>
    </row>
    <row r="4496">
      <c r="A4496" s="32">
        <v>45270.0</v>
      </c>
      <c r="B4496" s="15" t="s">
        <v>11553</v>
      </c>
      <c r="C4496" s="19" t="s">
        <v>11554</v>
      </c>
      <c r="D4496" s="19" t="s">
        <v>4067</v>
      </c>
      <c r="E4496" s="19" t="s">
        <v>44</v>
      </c>
      <c r="F4496" s="19" t="s">
        <v>851</v>
      </c>
      <c r="G4496" s="16" t="s">
        <v>84</v>
      </c>
      <c r="H4496" s="18"/>
      <c r="I4496" s="18"/>
      <c r="J4496" s="18"/>
      <c r="K4496" s="18"/>
      <c r="L4496" s="18"/>
      <c r="M4496" s="18"/>
      <c r="N4496" s="18"/>
      <c r="O4496" s="18"/>
      <c r="P4496" s="18"/>
      <c r="Q4496" s="18"/>
      <c r="R4496" s="18"/>
      <c r="S4496" s="18"/>
      <c r="T4496" s="18"/>
      <c r="U4496" s="18"/>
      <c r="V4496" s="18"/>
      <c r="W4496" s="18"/>
      <c r="X4496" s="18"/>
      <c r="Y4496" s="18"/>
      <c r="Z4496" s="18"/>
    </row>
    <row r="4497">
      <c r="A4497" s="32">
        <v>45270.0</v>
      </c>
      <c r="B4497" s="15" t="s">
        <v>11553</v>
      </c>
      <c r="C4497" s="19" t="s">
        <v>11554</v>
      </c>
      <c r="D4497" s="19" t="s">
        <v>4095</v>
      </c>
      <c r="E4497" s="19" t="s">
        <v>44</v>
      </c>
      <c r="F4497" s="19" t="s">
        <v>851</v>
      </c>
      <c r="G4497" s="16" t="s">
        <v>84</v>
      </c>
      <c r="H4497" s="18"/>
      <c r="I4497" s="18"/>
      <c r="J4497" s="18"/>
      <c r="K4497" s="18"/>
      <c r="L4497" s="18"/>
      <c r="M4497" s="18"/>
      <c r="N4497" s="18"/>
      <c r="O4497" s="18"/>
      <c r="P4497" s="18"/>
      <c r="Q4497" s="18"/>
      <c r="R4497" s="18"/>
      <c r="S4497" s="18"/>
      <c r="T4497" s="18"/>
      <c r="U4497" s="18"/>
      <c r="V4497" s="18"/>
      <c r="W4497" s="18"/>
      <c r="X4497" s="18"/>
      <c r="Y4497" s="18"/>
      <c r="Z4497" s="18"/>
    </row>
    <row r="4498">
      <c r="A4498" s="32">
        <v>45270.0</v>
      </c>
      <c r="B4498" s="15" t="s">
        <v>11555</v>
      </c>
      <c r="C4498" s="19" t="s">
        <v>11556</v>
      </c>
      <c r="D4498" s="19" t="s">
        <v>11506</v>
      </c>
      <c r="E4498" s="19" t="s">
        <v>484</v>
      </c>
      <c r="F4498" s="19" t="s">
        <v>1097</v>
      </c>
      <c r="G4498" s="16" t="s">
        <v>12</v>
      </c>
      <c r="H4498" s="18"/>
      <c r="I4498" s="18"/>
      <c r="J4498" s="18"/>
      <c r="K4498" s="18"/>
      <c r="L4498" s="18"/>
      <c r="M4498" s="18"/>
      <c r="N4498" s="18"/>
      <c r="O4498" s="18"/>
      <c r="P4498" s="18"/>
      <c r="Q4498" s="18"/>
      <c r="R4498" s="18"/>
      <c r="S4498" s="18"/>
      <c r="T4498" s="18"/>
      <c r="U4498" s="18"/>
      <c r="V4498" s="18"/>
      <c r="W4498" s="18"/>
      <c r="X4498" s="18"/>
      <c r="Y4498" s="18"/>
      <c r="Z4498" s="18"/>
    </row>
    <row r="4499">
      <c r="A4499" s="32">
        <v>45270.0</v>
      </c>
      <c r="B4499" s="15" t="s">
        <v>11557</v>
      </c>
      <c r="C4499" s="19" t="s">
        <v>11558</v>
      </c>
      <c r="D4499" s="19" t="s">
        <v>4563</v>
      </c>
      <c r="E4499" s="19" t="s">
        <v>44</v>
      </c>
      <c r="F4499" s="19" t="s">
        <v>851</v>
      </c>
      <c r="G4499" s="16" t="s">
        <v>84</v>
      </c>
      <c r="H4499" s="18"/>
      <c r="I4499" s="18"/>
      <c r="J4499" s="18"/>
      <c r="K4499" s="18"/>
      <c r="L4499" s="18"/>
      <c r="M4499" s="18"/>
      <c r="N4499" s="18"/>
      <c r="O4499" s="18"/>
      <c r="P4499" s="18"/>
      <c r="Q4499" s="18"/>
      <c r="R4499" s="18"/>
      <c r="S4499" s="18"/>
      <c r="T4499" s="18"/>
      <c r="U4499" s="18"/>
      <c r="V4499" s="18"/>
      <c r="W4499" s="18"/>
      <c r="X4499" s="18"/>
      <c r="Y4499" s="18"/>
      <c r="Z4499" s="18"/>
    </row>
    <row r="4500">
      <c r="A4500" s="32">
        <v>45270.0</v>
      </c>
      <c r="B4500" s="15" t="s">
        <v>11557</v>
      </c>
      <c r="C4500" s="19" t="s">
        <v>11558</v>
      </c>
      <c r="D4500" s="19" t="s">
        <v>4095</v>
      </c>
      <c r="E4500" s="19" t="s">
        <v>44</v>
      </c>
      <c r="F4500" s="19" t="s">
        <v>851</v>
      </c>
      <c r="G4500" s="16" t="s">
        <v>84</v>
      </c>
      <c r="H4500" s="18"/>
      <c r="I4500" s="18"/>
      <c r="J4500" s="18"/>
      <c r="K4500" s="18"/>
      <c r="L4500" s="18"/>
      <c r="M4500" s="18"/>
      <c r="N4500" s="18"/>
      <c r="O4500" s="18"/>
      <c r="P4500" s="18"/>
      <c r="Q4500" s="18"/>
      <c r="R4500" s="18"/>
      <c r="S4500" s="18"/>
      <c r="T4500" s="18"/>
      <c r="U4500" s="18"/>
      <c r="V4500" s="18"/>
      <c r="W4500" s="18"/>
      <c r="X4500" s="18"/>
      <c r="Y4500" s="18"/>
      <c r="Z4500" s="18"/>
    </row>
    <row r="4501">
      <c r="A4501" s="32">
        <v>45270.0</v>
      </c>
      <c r="B4501" s="15" t="s">
        <v>11557</v>
      </c>
      <c r="C4501" s="19" t="s">
        <v>11558</v>
      </c>
      <c r="D4501" s="19" t="s">
        <v>4067</v>
      </c>
      <c r="E4501" s="19" t="s">
        <v>44</v>
      </c>
      <c r="F4501" s="19" t="s">
        <v>851</v>
      </c>
      <c r="G4501" s="16" t="s">
        <v>84</v>
      </c>
      <c r="H4501" s="18"/>
      <c r="I4501" s="18"/>
      <c r="J4501" s="18"/>
      <c r="K4501" s="18"/>
      <c r="L4501" s="18"/>
      <c r="M4501" s="18"/>
      <c r="N4501" s="18"/>
      <c r="O4501" s="18"/>
      <c r="P4501" s="18"/>
      <c r="Q4501" s="18"/>
      <c r="R4501" s="18"/>
      <c r="S4501" s="18"/>
      <c r="T4501" s="18"/>
      <c r="U4501" s="18"/>
      <c r="V4501" s="18"/>
      <c r="W4501" s="18"/>
      <c r="X4501" s="18"/>
      <c r="Y4501" s="18"/>
      <c r="Z4501" s="18"/>
    </row>
    <row r="4502">
      <c r="A4502" s="32">
        <v>45270.0</v>
      </c>
      <c r="B4502" s="15" t="s">
        <v>11559</v>
      </c>
      <c r="C4502" s="19" t="s">
        <v>11560</v>
      </c>
      <c r="D4502" s="19" t="s">
        <v>4608</v>
      </c>
      <c r="E4502" s="19" t="s">
        <v>85</v>
      </c>
      <c r="F4502" s="19" t="s">
        <v>1420</v>
      </c>
      <c r="G4502" s="16" t="s">
        <v>12</v>
      </c>
      <c r="H4502" s="18"/>
      <c r="I4502" s="18"/>
      <c r="J4502" s="18"/>
      <c r="K4502" s="18"/>
      <c r="L4502" s="18"/>
      <c r="M4502" s="18"/>
      <c r="N4502" s="18"/>
      <c r="O4502" s="18"/>
      <c r="P4502" s="18"/>
      <c r="Q4502" s="18"/>
      <c r="R4502" s="18"/>
      <c r="S4502" s="18"/>
      <c r="T4502" s="18"/>
      <c r="U4502" s="18"/>
      <c r="V4502" s="18"/>
      <c r="W4502" s="18"/>
      <c r="X4502" s="18"/>
      <c r="Y4502" s="18"/>
      <c r="Z4502" s="18"/>
    </row>
    <row r="4503">
      <c r="A4503" s="32">
        <v>45270.0</v>
      </c>
      <c r="B4503" s="15" t="s">
        <v>11561</v>
      </c>
      <c r="C4503" s="19" t="s">
        <v>11562</v>
      </c>
      <c r="D4503" s="19" t="s">
        <v>4148</v>
      </c>
      <c r="E4503" s="19" t="s">
        <v>44</v>
      </c>
      <c r="F4503" s="19" t="s">
        <v>4837</v>
      </c>
      <c r="G4503" s="16" t="s">
        <v>84</v>
      </c>
      <c r="H4503" s="18"/>
      <c r="I4503" s="18"/>
      <c r="J4503" s="18"/>
      <c r="K4503" s="18"/>
      <c r="L4503" s="18"/>
      <c r="M4503" s="18"/>
      <c r="N4503" s="18"/>
      <c r="O4503" s="18"/>
      <c r="P4503" s="18"/>
      <c r="Q4503" s="18"/>
      <c r="R4503" s="18"/>
      <c r="S4503" s="18"/>
      <c r="T4503" s="18"/>
      <c r="U4503" s="18"/>
      <c r="V4503" s="18"/>
      <c r="W4503" s="18"/>
      <c r="X4503" s="18"/>
      <c r="Y4503" s="18"/>
      <c r="Z4503" s="18"/>
    </row>
    <row r="4504">
      <c r="A4504" s="32">
        <v>45270.0</v>
      </c>
      <c r="B4504" s="15" t="s">
        <v>11563</v>
      </c>
      <c r="C4504" s="19" t="s">
        <v>11564</v>
      </c>
      <c r="D4504" s="19" t="s">
        <v>4061</v>
      </c>
      <c r="E4504" s="19" t="s">
        <v>44</v>
      </c>
      <c r="F4504" s="19" t="s">
        <v>164</v>
      </c>
      <c r="G4504" s="16" t="s">
        <v>12</v>
      </c>
      <c r="H4504" s="18"/>
      <c r="I4504" s="18"/>
      <c r="J4504" s="18"/>
      <c r="K4504" s="18"/>
      <c r="L4504" s="18"/>
      <c r="M4504" s="18"/>
      <c r="N4504" s="18"/>
      <c r="O4504" s="18"/>
      <c r="P4504" s="18"/>
      <c r="Q4504" s="18"/>
      <c r="R4504" s="18"/>
      <c r="S4504" s="18"/>
      <c r="T4504" s="18"/>
      <c r="U4504" s="18"/>
      <c r="V4504" s="18"/>
      <c r="W4504" s="18"/>
      <c r="X4504" s="18"/>
      <c r="Y4504" s="18"/>
      <c r="Z4504" s="18"/>
    </row>
    <row r="4505">
      <c r="A4505" s="32">
        <v>45270.0</v>
      </c>
      <c r="B4505" s="15" t="s">
        <v>11563</v>
      </c>
      <c r="C4505" s="19" t="s">
        <v>11564</v>
      </c>
      <c r="D4505" s="19" t="s">
        <v>1058</v>
      </c>
      <c r="E4505" s="19" t="s">
        <v>44</v>
      </c>
      <c r="F4505" s="19" t="s">
        <v>164</v>
      </c>
      <c r="G4505" s="16" t="s">
        <v>12</v>
      </c>
      <c r="H4505" s="18"/>
      <c r="I4505" s="18"/>
      <c r="J4505" s="18"/>
      <c r="K4505" s="18"/>
      <c r="L4505" s="18"/>
      <c r="M4505" s="18"/>
      <c r="N4505" s="18"/>
      <c r="O4505" s="18"/>
      <c r="P4505" s="18"/>
      <c r="Q4505" s="18"/>
      <c r="R4505" s="18"/>
      <c r="S4505" s="18"/>
      <c r="T4505" s="18"/>
      <c r="U4505" s="18"/>
      <c r="V4505" s="18"/>
      <c r="W4505" s="18"/>
      <c r="X4505" s="18"/>
      <c r="Y4505" s="18"/>
      <c r="Z4505" s="18"/>
    </row>
    <row r="4506">
      <c r="A4506" s="32">
        <v>45270.0</v>
      </c>
      <c r="B4506" s="15" t="s">
        <v>11563</v>
      </c>
      <c r="C4506" s="19" t="s">
        <v>11564</v>
      </c>
      <c r="D4506" s="19" t="s">
        <v>4352</v>
      </c>
      <c r="E4506" s="19" t="s">
        <v>44</v>
      </c>
      <c r="F4506" s="19" t="s">
        <v>164</v>
      </c>
      <c r="G4506" s="16" t="s">
        <v>12</v>
      </c>
      <c r="H4506" s="18"/>
      <c r="I4506" s="18"/>
      <c r="J4506" s="18"/>
      <c r="K4506" s="18"/>
      <c r="L4506" s="18"/>
      <c r="M4506" s="18"/>
      <c r="N4506" s="18"/>
      <c r="O4506" s="18"/>
      <c r="P4506" s="18"/>
      <c r="Q4506" s="18"/>
      <c r="R4506" s="18"/>
      <c r="S4506" s="18"/>
      <c r="T4506" s="18"/>
      <c r="U4506" s="18"/>
      <c r="V4506" s="18"/>
      <c r="W4506" s="18"/>
      <c r="X4506" s="18"/>
      <c r="Y4506" s="18"/>
      <c r="Z4506" s="18"/>
    </row>
    <row r="4507">
      <c r="A4507" s="32">
        <v>45270.0</v>
      </c>
      <c r="B4507" s="15" t="s">
        <v>11565</v>
      </c>
      <c r="C4507" s="19" t="s">
        <v>11566</v>
      </c>
      <c r="D4507" s="19" t="s">
        <v>4476</v>
      </c>
      <c r="E4507" s="19" t="s">
        <v>11567</v>
      </c>
      <c r="F4507" s="19" t="s">
        <v>11568</v>
      </c>
      <c r="G4507" s="16" t="s">
        <v>12</v>
      </c>
      <c r="H4507" s="18"/>
      <c r="I4507" s="18"/>
      <c r="J4507" s="18"/>
      <c r="K4507" s="18"/>
      <c r="L4507" s="18"/>
      <c r="M4507" s="18"/>
      <c r="N4507" s="18"/>
      <c r="O4507" s="18"/>
      <c r="P4507" s="18"/>
      <c r="Q4507" s="18"/>
      <c r="R4507" s="18"/>
      <c r="S4507" s="18"/>
      <c r="T4507" s="18"/>
      <c r="U4507" s="18"/>
      <c r="V4507" s="18"/>
      <c r="W4507" s="18"/>
      <c r="X4507" s="18"/>
      <c r="Y4507" s="18"/>
      <c r="Z4507" s="18"/>
    </row>
    <row r="4508">
      <c r="A4508" s="32">
        <v>45270.0</v>
      </c>
      <c r="B4508" s="15" t="s">
        <v>11569</v>
      </c>
      <c r="C4508" s="19" t="s">
        <v>11570</v>
      </c>
      <c r="D4508" s="19" t="s">
        <v>4137</v>
      </c>
      <c r="E4508" s="19" t="s">
        <v>70</v>
      </c>
      <c r="F4508" s="19" t="s">
        <v>133</v>
      </c>
      <c r="G4508" s="16" t="s">
        <v>12</v>
      </c>
      <c r="H4508" s="18"/>
      <c r="I4508" s="18"/>
      <c r="J4508" s="18"/>
      <c r="K4508" s="18"/>
      <c r="L4508" s="18"/>
      <c r="M4508" s="18"/>
      <c r="N4508" s="18"/>
      <c r="O4508" s="18"/>
      <c r="P4508" s="18"/>
      <c r="Q4508" s="18"/>
      <c r="R4508" s="18"/>
      <c r="S4508" s="18"/>
      <c r="T4508" s="18"/>
      <c r="U4508" s="18"/>
      <c r="V4508" s="18"/>
      <c r="W4508" s="18"/>
      <c r="X4508" s="18"/>
      <c r="Y4508" s="18"/>
      <c r="Z4508" s="18"/>
    </row>
    <row r="4509">
      <c r="A4509" s="14" t="s">
        <v>11571</v>
      </c>
      <c r="B4509" s="15" t="s">
        <v>11572</v>
      </c>
      <c r="C4509" s="19" t="s">
        <v>11573</v>
      </c>
      <c r="D4509" s="19" t="s">
        <v>4210</v>
      </c>
      <c r="E4509" s="19" t="s">
        <v>47</v>
      </c>
      <c r="F4509" s="19" t="s">
        <v>67</v>
      </c>
      <c r="G4509" s="16" t="s">
        <v>12</v>
      </c>
      <c r="H4509" s="18"/>
      <c r="I4509" s="18"/>
      <c r="J4509" s="18"/>
      <c r="K4509" s="18"/>
      <c r="L4509" s="18"/>
      <c r="M4509" s="18"/>
      <c r="N4509" s="18"/>
      <c r="O4509" s="18"/>
      <c r="P4509" s="18"/>
      <c r="Q4509" s="18"/>
      <c r="R4509" s="18"/>
      <c r="S4509" s="18"/>
      <c r="T4509" s="18"/>
      <c r="U4509" s="18"/>
      <c r="V4509" s="18"/>
      <c r="W4509" s="18"/>
      <c r="X4509" s="18"/>
      <c r="Y4509" s="18"/>
      <c r="Z4509" s="18"/>
    </row>
    <row r="4510">
      <c r="A4510" s="14" t="s">
        <v>11574</v>
      </c>
      <c r="B4510" s="15" t="s">
        <v>11575</v>
      </c>
      <c r="C4510" s="19" t="s">
        <v>11576</v>
      </c>
      <c r="D4510" s="19" t="s">
        <v>4274</v>
      </c>
      <c r="E4510" s="19" t="s">
        <v>46</v>
      </c>
      <c r="F4510" s="19" t="s">
        <v>4001</v>
      </c>
      <c r="G4510" s="16" t="s">
        <v>12</v>
      </c>
      <c r="H4510" s="18"/>
      <c r="I4510" s="18"/>
      <c r="J4510" s="18"/>
      <c r="K4510" s="18"/>
      <c r="L4510" s="18"/>
      <c r="M4510" s="18"/>
      <c r="N4510" s="18"/>
      <c r="O4510" s="18"/>
      <c r="P4510" s="18"/>
      <c r="Q4510" s="18"/>
      <c r="R4510" s="18"/>
      <c r="S4510" s="18"/>
      <c r="T4510" s="18"/>
      <c r="U4510" s="18"/>
      <c r="V4510" s="18"/>
      <c r="W4510" s="18"/>
      <c r="X4510" s="18"/>
      <c r="Y4510" s="18"/>
      <c r="Z4510" s="18"/>
    </row>
    <row r="4511">
      <c r="A4511" s="14" t="s">
        <v>11574</v>
      </c>
      <c r="B4511" s="15" t="s">
        <v>11575</v>
      </c>
      <c r="C4511" s="19" t="s">
        <v>11576</v>
      </c>
      <c r="D4511" s="19" t="s">
        <v>4274</v>
      </c>
      <c r="E4511" s="19" t="s">
        <v>47</v>
      </c>
      <c r="F4511" s="19" t="s">
        <v>4001</v>
      </c>
      <c r="G4511" s="16" t="s">
        <v>12</v>
      </c>
      <c r="H4511" s="18"/>
      <c r="I4511" s="18"/>
      <c r="J4511" s="18"/>
      <c r="K4511" s="18"/>
      <c r="L4511" s="18"/>
      <c r="M4511" s="18"/>
      <c r="N4511" s="18"/>
      <c r="O4511" s="18"/>
      <c r="P4511" s="18"/>
      <c r="Q4511" s="18"/>
      <c r="R4511" s="18"/>
      <c r="S4511" s="18"/>
      <c r="T4511" s="18"/>
      <c r="U4511" s="18"/>
      <c r="V4511" s="18"/>
      <c r="W4511" s="18"/>
      <c r="X4511" s="18"/>
      <c r="Y4511" s="18"/>
      <c r="Z4511" s="18"/>
    </row>
    <row r="4512">
      <c r="A4512" s="14" t="s">
        <v>11577</v>
      </c>
      <c r="B4512" s="15" t="s">
        <v>11578</v>
      </c>
      <c r="C4512" s="19" t="s">
        <v>11579</v>
      </c>
      <c r="D4512" s="19" t="s">
        <v>4623</v>
      </c>
      <c r="E4512" s="19" t="s">
        <v>4081</v>
      </c>
      <c r="F4512" s="19" t="s">
        <v>9827</v>
      </c>
      <c r="G4512" s="16" t="s">
        <v>12</v>
      </c>
      <c r="H4512" s="18"/>
      <c r="I4512" s="18"/>
      <c r="J4512" s="18"/>
      <c r="K4512" s="18"/>
      <c r="L4512" s="18"/>
      <c r="M4512" s="18"/>
      <c r="N4512" s="18"/>
      <c r="O4512" s="18"/>
      <c r="P4512" s="18"/>
      <c r="Q4512" s="18"/>
      <c r="R4512" s="18"/>
      <c r="S4512" s="18"/>
      <c r="T4512" s="18"/>
      <c r="U4512" s="18"/>
      <c r="V4512" s="18"/>
      <c r="W4512" s="18"/>
      <c r="X4512" s="18"/>
      <c r="Y4512" s="18"/>
      <c r="Z4512" s="18"/>
    </row>
    <row r="4513">
      <c r="A4513" s="14" t="s">
        <v>11577</v>
      </c>
      <c r="B4513" s="15" t="s">
        <v>11578</v>
      </c>
      <c r="C4513" s="19" t="s">
        <v>11579</v>
      </c>
      <c r="D4513" s="19" t="s">
        <v>4623</v>
      </c>
      <c r="E4513" s="19" t="s">
        <v>47</v>
      </c>
      <c r="F4513" s="19" t="s">
        <v>309</v>
      </c>
      <c r="G4513" s="16" t="s">
        <v>12</v>
      </c>
      <c r="H4513" s="18"/>
      <c r="I4513" s="18"/>
      <c r="J4513" s="18"/>
      <c r="K4513" s="18"/>
      <c r="L4513" s="18"/>
      <c r="M4513" s="18"/>
      <c r="N4513" s="18"/>
      <c r="O4513" s="18"/>
      <c r="P4513" s="18"/>
      <c r="Q4513" s="18"/>
      <c r="R4513" s="18"/>
      <c r="S4513" s="18"/>
      <c r="T4513" s="18"/>
      <c r="U4513" s="18"/>
      <c r="V4513" s="18"/>
      <c r="W4513" s="18"/>
      <c r="X4513" s="18"/>
      <c r="Y4513" s="18"/>
      <c r="Z4513" s="18"/>
    </row>
    <row r="4514">
      <c r="A4514" s="14" t="s">
        <v>11577</v>
      </c>
      <c r="B4514" s="15" t="s">
        <v>11580</v>
      </c>
      <c r="C4514" s="19" t="s">
        <v>11581</v>
      </c>
      <c r="D4514" s="19" t="s">
        <v>1910</v>
      </c>
      <c r="E4514" s="19" t="s">
        <v>47</v>
      </c>
      <c r="F4514" s="19" t="s">
        <v>67</v>
      </c>
      <c r="G4514" s="16" t="s">
        <v>12</v>
      </c>
      <c r="H4514" s="18"/>
      <c r="I4514" s="18"/>
      <c r="J4514" s="18"/>
      <c r="K4514" s="18"/>
      <c r="L4514" s="18"/>
      <c r="M4514" s="18"/>
      <c r="N4514" s="18"/>
      <c r="O4514" s="18"/>
      <c r="P4514" s="18"/>
      <c r="Q4514" s="18"/>
      <c r="R4514" s="18"/>
      <c r="S4514" s="18"/>
      <c r="T4514" s="18"/>
      <c r="U4514" s="18"/>
      <c r="V4514" s="18"/>
      <c r="W4514" s="18"/>
      <c r="X4514" s="18"/>
      <c r="Y4514" s="18"/>
      <c r="Z4514" s="18"/>
    </row>
    <row r="4515">
      <c r="A4515" s="14" t="s">
        <v>11577</v>
      </c>
      <c r="B4515" s="15" t="s">
        <v>11582</v>
      </c>
      <c r="C4515" s="19" t="s">
        <v>11583</v>
      </c>
      <c r="D4515" s="19" t="s">
        <v>4286</v>
      </c>
      <c r="E4515" s="19" t="s">
        <v>47</v>
      </c>
      <c r="F4515" s="19" t="s">
        <v>8362</v>
      </c>
      <c r="G4515" s="16" t="s">
        <v>12</v>
      </c>
      <c r="H4515" s="18"/>
      <c r="I4515" s="18"/>
      <c r="J4515" s="18"/>
      <c r="K4515" s="18"/>
      <c r="L4515" s="18"/>
      <c r="M4515" s="18"/>
      <c r="N4515" s="18"/>
      <c r="O4515" s="18"/>
      <c r="P4515" s="18"/>
      <c r="Q4515" s="18"/>
      <c r="R4515" s="18"/>
      <c r="S4515" s="18"/>
      <c r="T4515" s="18"/>
      <c r="U4515" s="18"/>
      <c r="V4515" s="18"/>
      <c r="W4515" s="18"/>
      <c r="X4515" s="18"/>
      <c r="Y4515" s="18"/>
      <c r="Z4515" s="18"/>
    </row>
    <row r="4516">
      <c r="A4516" s="14" t="s">
        <v>11577</v>
      </c>
      <c r="B4516" s="15" t="s">
        <v>11582</v>
      </c>
      <c r="C4516" s="19" t="s">
        <v>11583</v>
      </c>
      <c r="D4516" s="19" t="s">
        <v>4286</v>
      </c>
      <c r="E4516" s="19" t="s">
        <v>743</v>
      </c>
      <c r="F4516" s="19" t="s">
        <v>133</v>
      </c>
      <c r="G4516" s="16" t="s">
        <v>12</v>
      </c>
      <c r="H4516" s="18"/>
      <c r="I4516" s="18"/>
      <c r="J4516" s="18"/>
      <c r="K4516" s="18"/>
      <c r="L4516" s="18"/>
      <c r="M4516" s="18"/>
      <c r="N4516" s="18"/>
      <c r="O4516" s="18"/>
      <c r="P4516" s="18"/>
      <c r="Q4516" s="18"/>
      <c r="R4516" s="18"/>
      <c r="S4516" s="18"/>
      <c r="T4516" s="18"/>
      <c r="U4516" s="18"/>
      <c r="V4516" s="18"/>
      <c r="W4516" s="18"/>
      <c r="X4516" s="18"/>
      <c r="Y4516" s="18"/>
      <c r="Z4516" s="18"/>
    </row>
    <row r="4517">
      <c r="A4517" s="14" t="s">
        <v>11584</v>
      </c>
      <c r="B4517" s="15" t="s">
        <v>11585</v>
      </c>
      <c r="C4517" s="19" t="s">
        <v>11586</v>
      </c>
      <c r="D4517" s="19" t="s">
        <v>896</v>
      </c>
      <c r="E4517" s="19" t="s">
        <v>44</v>
      </c>
      <c r="F4517" s="19" t="s">
        <v>124</v>
      </c>
      <c r="G4517" s="16" t="s">
        <v>84</v>
      </c>
      <c r="H4517" s="18"/>
      <c r="I4517" s="18"/>
      <c r="J4517" s="18"/>
      <c r="K4517" s="18"/>
      <c r="L4517" s="18"/>
      <c r="M4517" s="18"/>
      <c r="N4517" s="18"/>
      <c r="O4517" s="18"/>
      <c r="P4517" s="18"/>
      <c r="Q4517" s="18"/>
      <c r="R4517" s="18"/>
      <c r="S4517" s="18"/>
      <c r="T4517" s="18"/>
      <c r="U4517" s="18"/>
      <c r="V4517" s="18"/>
      <c r="W4517" s="18"/>
      <c r="X4517" s="18"/>
      <c r="Y4517" s="18"/>
      <c r="Z4517" s="18"/>
    </row>
    <row r="4518">
      <c r="A4518" s="14" t="s">
        <v>11584</v>
      </c>
      <c r="B4518" s="15" t="s">
        <v>11585</v>
      </c>
      <c r="C4518" s="19" t="s">
        <v>11586</v>
      </c>
      <c r="D4518" s="19" t="s">
        <v>4095</v>
      </c>
      <c r="E4518" s="19" t="s">
        <v>44</v>
      </c>
      <c r="F4518" s="19" t="s">
        <v>124</v>
      </c>
      <c r="G4518" s="16" t="s">
        <v>84</v>
      </c>
      <c r="H4518" s="18"/>
      <c r="I4518" s="18"/>
      <c r="J4518" s="18"/>
      <c r="K4518" s="18"/>
      <c r="L4518" s="18"/>
      <c r="M4518" s="18"/>
      <c r="N4518" s="18"/>
      <c r="O4518" s="18"/>
      <c r="P4518" s="18"/>
      <c r="Q4518" s="18"/>
      <c r="R4518" s="18"/>
      <c r="S4518" s="18"/>
      <c r="T4518" s="18"/>
      <c r="U4518" s="18"/>
      <c r="V4518" s="18"/>
      <c r="W4518" s="18"/>
      <c r="X4518" s="18"/>
      <c r="Y4518" s="18"/>
      <c r="Z4518" s="18"/>
    </row>
    <row r="4519">
      <c r="A4519" s="14" t="s">
        <v>11584</v>
      </c>
      <c r="B4519" s="15" t="s">
        <v>11585</v>
      </c>
      <c r="C4519" s="19" t="s">
        <v>11586</v>
      </c>
      <c r="D4519" s="19" t="s">
        <v>4067</v>
      </c>
      <c r="E4519" s="19" t="s">
        <v>44</v>
      </c>
      <c r="F4519" s="19" t="s">
        <v>124</v>
      </c>
      <c r="G4519" s="16" t="s">
        <v>84</v>
      </c>
      <c r="H4519" s="18"/>
      <c r="I4519" s="18"/>
      <c r="J4519" s="18"/>
      <c r="K4519" s="18"/>
      <c r="L4519" s="18"/>
      <c r="M4519" s="18"/>
      <c r="N4519" s="18"/>
      <c r="O4519" s="18"/>
      <c r="P4519" s="18"/>
      <c r="Q4519" s="18"/>
      <c r="R4519" s="18"/>
      <c r="S4519" s="18"/>
      <c r="T4519" s="18"/>
      <c r="U4519" s="18"/>
      <c r="V4519" s="18"/>
      <c r="W4519" s="18"/>
      <c r="X4519" s="18"/>
      <c r="Y4519" s="18"/>
      <c r="Z4519" s="18"/>
    </row>
    <row r="4520">
      <c r="A4520" s="14" t="s">
        <v>11584</v>
      </c>
      <c r="B4520" s="15" t="s">
        <v>11587</v>
      </c>
      <c r="C4520" s="19" t="s">
        <v>11588</v>
      </c>
      <c r="D4520" s="19" t="s">
        <v>4713</v>
      </c>
      <c r="E4520" s="18"/>
      <c r="F4520" s="19" t="s">
        <v>4538</v>
      </c>
      <c r="G4520" s="16" t="s">
        <v>12</v>
      </c>
      <c r="H4520" s="16" t="s">
        <v>141</v>
      </c>
      <c r="I4520" s="18"/>
      <c r="J4520" s="18"/>
      <c r="K4520" s="18"/>
      <c r="L4520" s="18"/>
      <c r="M4520" s="18"/>
      <c r="N4520" s="18"/>
      <c r="O4520" s="18"/>
      <c r="P4520" s="18"/>
      <c r="Q4520" s="18"/>
      <c r="R4520" s="18"/>
      <c r="S4520" s="18"/>
      <c r="T4520" s="18"/>
      <c r="U4520" s="18"/>
      <c r="V4520" s="18"/>
      <c r="W4520" s="18"/>
      <c r="X4520" s="18"/>
      <c r="Y4520" s="18"/>
      <c r="Z4520" s="18"/>
    </row>
    <row r="4521">
      <c r="A4521" s="14" t="s">
        <v>11584</v>
      </c>
      <c r="B4521" s="15" t="s">
        <v>11589</v>
      </c>
      <c r="C4521" s="19" t="s">
        <v>11590</v>
      </c>
      <c r="D4521" s="19" t="s">
        <v>4645</v>
      </c>
      <c r="E4521" s="19" t="s">
        <v>47</v>
      </c>
      <c r="F4521" s="19" t="s">
        <v>4614</v>
      </c>
      <c r="G4521" s="16" t="s">
        <v>12</v>
      </c>
      <c r="H4521" s="18"/>
      <c r="I4521" s="18"/>
      <c r="J4521" s="18"/>
      <c r="K4521" s="18"/>
      <c r="L4521" s="18"/>
      <c r="M4521" s="18"/>
      <c r="N4521" s="18"/>
      <c r="O4521" s="18"/>
      <c r="P4521" s="18"/>
      <c r="Q4521" s="18"/>
      <c r="R4521" s="18"/>
      <c r="S4521" s="18"/>
      <c r="T4521" s="18"/>
      <c r="U4521" s="18"/>
      <c r="V4521" s="18"/>
      <c r="W4521" s="18"/>
      <c r="X4521" s="18"/>
      <c r="Y4521" s="18"/>
      <c r="Z4521" s="18"/>
    </row>
    <row r="4522">
      <c r="A4522" s="14" t="s">
        <v>11584</v>
      </c>
      <c r="B4522" s="15" t="s">
        <v>11591</v>
      </c>
      <c r="C4522" s="19" t="s">
        <v>11592</v>
      </c>
      <c r="D4522" s="19" t="s">
        <v>4623</v>
      </c>
      <c r="E4522" s="19" t="s">
        <v>743</v>
      </c>
      <c r="F4522" s="19" t="s">
        <v>7262</v>
      </c>
      <c r="G4522" s="16" t="s">
        <v>12</v>
      </c>
      <c r="H4522" s="18"/>
      <c r="I4522" s="18"/>
      <c r="J4522" s="18"/>
      <c r="K4522" s="18"/>
      <c r="L4522" s="18"/>
      <c r="M4522" s="18"/>
      <c r="N4522" s="18"/>
      <c r="O4522" s="18"/>
      <c r="P4522" s="18"/>
      <c r="Q4522" s="18"/>
      <c r="R4522" s="18"/>
      <c r="S4522" s="18"/>
      <c r="T4522" s="18"/>
      <c r="U4522" s="18"/>
      <c r="V4522" s="18"/>
      <c r="W4522" s="18"/>
      <c r="X4522" s="18"/>
      <c r="Y4522" s="18"/>
      <c r="Z4522" s="18"/>
    </row>
    <row r="4523">
      <c r="A4523" s="14" t="s">
        <v>11584</v>
      </c>
      <c r="B4523" s="15" t="s">
        <v>11593</v>
      </c>
      <c r="C4523" s="19" t="s">
        <v>11594</v>
      </c>
      <c r="D4523" s="19" t="s">
        <v>11595</v>
      </c>
      <c r="E4523" s="19" t="s">
        <v>46</v>
      </c>
      <c r="F4523" s="19" t="s">
        <v>2394</v>
      </c>
      <c r="G4523" s="16" t="s">
        <v>12</v>
      </c>
      <c r="H4523" s="18"/>
      <c r="I4523" s="18"/>
      <c r="J4523" s="18"/>
      <c r="K4523" s="18"/>
      <c r="L4523" s="18"/>
      <c r="M4523" s="18"/>
      <c r="N4523" s="18"/>
      <c r="O4523" s="18"/>
      <c r="P4523" s="18"/>
      <c r="Q4523" s="18"/>
      <c r="R4523" s="18"/>
      <c r="S4523" s="18"/>
      <c r="T4523" s="18"/>
      <c r="U4523" s="18"/>
      <c r="V4523" s="18"/>
      <c r="W4523" s="18"/>
      <c r="X4523" s="18"/>
      <c r="Y4523" s="18"/>
      <c r="Z4523" s="18"/>
    </row>
    <row r="4524">
      <c r="A4524" s="14" t="s">
        <v>11584</v>
      </c>
      <c r="B4524" s="15" t="s">
        <v>11596</v>
      </c>
      <c r="C4524" s="19" t="s">
        <v>11597</v>
      </c>
      <c r="D4524" s="19" t="s">
        <v>1465</v>
      </c>
      <c r="E4524" s="19" t="s">
        <v>2481</v>
      </c>
      <c r="F4524" s="19" t="s">
        <v>11598</v>
      </c>
      <c r="G4524" s="16" t="s">
        <v>12</v>
      </c>
      <c r="H4524" s="18"/>
      <c r="I4524" s="18"/>
      <c r="J4524" s="18"/>
      <c r="K4524" s="18"/>
      <c r="L4524" s="18"/>
      <c r="M4524" s="18"/>
      <c r="N4524" s="18"/>
      <c r="O4524" s="18"/>
      <c r="P4524" s="18"/>
      <c r="Q4524" s="18"/>
      <c r="R4524" s="18"/>
      <c r="S4524" s="18"/>
      <c r="T4524" s="18"/>
      <c r="U4524" s="18"/>
      <c r="V4524" s="18"/>
      <c r="W4524" s="18"/>
      <c r="X4524" s="18"/>
      <c r="Y4524" s="18"/>
      <c r="Z4524" s="18"/>
    </row>
    <row r="4525">
      <c r="A4525" s="14" t="s">
        <v>11584</v>
      </c>
      <c r="B4525" s="15" t="s">
        <v>11599</v>
      </c>
      <c r="C4525" s="19" t="s">
        <v>11600</v>
      </c>
      <c r="D4525" s="19" t="s">
        <v>4268</v>
      </c>
      <c r="E4525" s="19" t="s">
        <v>98</v>
      </c>
      <c r="F4525" s="19" t="s">
        <v>63</v>
      </c>
      <c r="G4525" s="16" t="s">
        <v>12</v>
      </c>
      <c r="H4525" s="18"/>
      <c r="I4525" s="18"/>
      <c r="J4525" s="18"/>
      <c r="K4525" s="18"/>
      <c r="L4525" s="18"/>
      <c r="M4525" s="18"/>
      <c r="N4525" s="18"/>
      <c r="O4525" s="18"/>
      <c r="P4525" s="18"/>
      <c r="Q4525" s="18"/>
      <c r="R4525" s="18"/>
      <c r="S4525" s="18"/>
      <c r="T4525" s="18"/>
      <c r="U4525" s="18"/>
      <c r="V4525" s="18"/>
      <c r="W4525" s="18"/>
      <c r="X4525" s="18"/>
      <c r="Y4525" s="18"/>
      <c r="Z4525" s="18"/>
    </row>
    <row r="4526">
      <c r="A4526" s="14" t="s">
        <v>11601</v>
      </c>
      <c r="B4526" s="15" t="s">
        <v>11602</v>
      </c>
      <c r="C4526" s="19" t="s">
        <v>11603</v>
      </c>
      <c r="D4526" s="19" t="s">
        <v>854</v>
      </c>
      <c r="E4526" s="19" t="s">
        <v>44</v>
      </c>
      <c r="F4526" s="19" t="s">
        <v>61</v>
      </c>
      <c r="G4526" s="16" t="s">
        <v>12</v>
      </c>
      <c r="H4526" s="18"/>
      <c r="I4526" s="18"/>
      <c r="J4526" s="18"/>
      <c r="K4526" s="18"/>
      <c r="L4526" s="18"/>
      <c r="M4526" s="18"/>
      <c r="N4526" s="18"/>
      <c r="O4526" s="18"/>
      <c r="P4526" s="18"/>
      <c r="Q4526" s="18"/>
      <c r="R4526" s="18"/>
      <c r="S4526" s="18"/>
      <c r="T4526" s="18"/>
      <c r="U4526" s="18"/>
      <c r="V4526" s="18"/>
      <c r="W4526" s="18"/>
      <c r="X4526" s="18"/>
      <c r="Y4526" s="18"/>
      <c r="Z4526" s="18"/>
    </row>
    <row r="4527">
      <c r="A4527" s="14" t="s">
        <v>11601</v>
      </c>
      <c r="B4527" s="15" t="s">
        <v>11602</v>
      </c>
      <c r="C4527" s="19" t="s">
        <v>11603</v>
      </c>
      <c r="D4527" s="19" t="s">
        <v>4095</v>
      </c>
      <c r="E4527" s="19" t="s">
        <v>44</v>
      </c>
      <c r="F4527" s="19" t="s">
        <v>61</v>
      </c>
      <c r="G4527" s="16" t="s">
        <v>12</v>
      </c>
      <c r="H4527" s="18"/>
      <c r="I4527" s="18"/>
      <c r="J4527" s="18"/>
      <c r="K4527" s="18"/>
      <c r="L4527" s="18"/>
      <c r="M4527" s="18"/>
      <c r="N4527" s="18"/>
      <c r="O4527" s="18"/>
      <c r="P4527" s="18"/>
      <c r="Q4527" s="18"/>
      <c r="R4527" s="18"/>
      <c r="S4527" s="18"/>
      <c r="T4527" s="18"/>
      <c r="U4527" s="18"/>
      <c r="V4527" s="18"/>
      <c r="W4527" s="18"/>
      <c r="X4527" s="18"/>
      <c r="Y4527" s="18"/>
      <c r="Z4527" s="18"/>
    </row>
    <row r="4528">
      <c r="A4528" s="14" t="s">
        <v>11601</v>
      </c>
      <c r="B4528" s="15" t="s">
        <v>11602</v>
      </c>
      <c r="C4528" s="19" t="s">
        <v>11603</v>
      </c>
      <c r="D4528" s="19" t="s">
        <v>87</v>
      </c>
      <c r="E4528" s="29"/>
      <c r="F4528" s="19" t="s">
        <v>34</v>
      </c>
      <c r="G4528" s="16" t="s">
        <v>12</v>
      </c>
      <c r="H4528" s="19" t="s">
        <v>44</v>
      </c>
      <c r="I4528" s="18"/>
      <c r="J4528" s="18"/>
      <c r="K4528" s="18"/>
      <c r="L4528" s="18"/>
      <c r="M4528" s="18"/>
      <c r="N4528" s="18"/>
      <c r="O4528" s="18"/>
      <c r="P4528" s="18"/>
      <c r="Q4528" s="18"/>
      <c r="R4528" s="18"/>
      <c r="S4528" s="18"/>
      <c r="T4528" s="18"/>
      <c r="U4528" s="18"/>
      <c r="V4528" s="18"/>
      <c r="W4528" s="18"/>
      <c r="X4528" s="18"/>
      <c r="Y4528" s="18"/>
      <c r="Z4528" s="18"/>
    </row>
    <row r="4529">
      <c r="A4529" s="14" t="s">
        <v>11601</v>
      </c>
      <c r="B4529" s="15" t="s">
        <v>11604</v>
      </c>
      <c r="C4529" s="19" t="s">
        <v>11605</v>
      </c>
      <c r="D4529" s="19" t="s">
        <v>1055</v>
      </c>
      <c r="E4529" s="19" t="s">
        <v>4787</v>
      </c>
      <c r="F4529" s="19" t="s">
        <v>11225</v>
      </c>
      <c r="G4529" s="16" t="s">
        <v>12</v>
      </c>
      <c r="H4529" s="18"/>
      <c r="I4529" s="18"/>
      <c r="J4529" s="18"/>
      <c r="K4529" s="18"/>
      <c r="L4529" s="18"/>
      <c r="M4529" s="18"/>
      <c r="N4529" s="18"/>
      <c r="O4529" s="18"/>
      <c r="P4529" s="18"/>
      <c r="Q4529" s="18"/>
      <c r="R4529" s="18"/>
      <c r="S4529" s="18"/>
      <c r="T4529" s="18"/>
      <c r="U4529" s="18"/>
      <c r="V4529" s="18"/>
      <c r="W4529" s="18"/>
      <c r="X4529" s="18"/>
      <c r="Y4529" s="18"/>
      <c r="Z4529" s="18"/>
    </row>
    <row r="4530">
      <c r="A4530" s="14" t="s">
        <v>11601</v>
      </c>
      <c r="B4530" s="15" t="s">
        <v>11604</v>
      </c>
      <c r="C4530" s="19" t="s">
        <v>11605</v>
      </c>
      <c r="D4530" s="19" t="s">
        <v>1055</v>
      </c>
      <c r="E4530" s="19" t="s">
        <v>514</v>
      </c>
      <c r="F4530" s="19" t="s">
        <v>3104</v>
      </c>
      <c r="G4530" s="16" t="s">
        <v>12</v>
      </c>
      <c r="H4530" s="18"/>
      <c r="I4530" s="18"/>
      <c r="J4530" s="18"/>
      <c r="K4530" s="18"/>
      <c r="L4530" s="18"/>
      <c r="M4530" s="18"/>
      <c r="N4530" s="18"/>
      <c r="O4530" s="18"/>
      <c r="P4530" s="18"/>
      <c r="Q4530" s="18"/>
      <c r="R4530" s="18"/>
      <c r="S4530" s="18"/>
      <c r="T4530" s="18"/>
      <c r="U4530" s="18"/>
      <c r="V4530" s="18"/>
      <c r="W4530" s="18"/>
      <c r="X4530" s="18"/>
      <c r="Y4530" s="18"/>
      <c r="Z4530" s="18"/>
    </row>
    <row r="4531">
      <c r="A4531" s="14" t="s">
        <v>11601</v>
      </c>
      <c r="B4531" s="15" t="s">
        <v>11606</v>
      </c>
      <c r="C4531" s="19" t="s">
        <v>11607</v>
      </c>
      <c r="D4531" s="19" t="s">
        <v>4359</v>
      </c>
      <c r="E4531" s="18"/>
      <c r="F4531" s="19" t="s">
        <v>10058</v>
      </c>
      <c r="G4531" s="16" t="s">
        <v>12</v>
      </c>
      <c r="H4531" s="19" t="s">
        <v>46</v>
      </c>
      <c r="I4531" s="18"/>
      <c r="J4531" s="18"/>
      <c r="K4531" s="18"/>
      <c r="L4531" s="18"/>
      <c r="M4531" s="18"/>
      <c r="N4531" s="18"/>
      <c r="O4531" s="18"/>
      <c r="P4531" s="18"/>
      <c r="Q4531" s="18"/>
      <c r="R4531" s="18"/>
      <c r="S4531" s="18"/>
      <c r="T4531" s="18"/>
      <c r="U4531" s="18"/>
      <c r="V4531" s="18"/>
      <c r="W4531" s="18"/>
      <c r="X4531" s="18"/>
      <c r="Y4531" s="18"/>
      <c r="Z4531" s="18"/>
    </row>
    <row r="4532">
      <c r="A4532" s="14" t="s">
        <v>11601</v>
      </c>
      <c r="B4532" s="15" t="s">
        <v>11608</v>
      </c>
      <c r="C4532" s="19" t="s">
        <v>11609</v>
      </c>
      <c r="D4532" s="19" t="s">
        <v>87</v>
      </c>
      <c r="E4532" s="19" t="s">
        <v>70</v>
      </c>
      <c r="F4532" s="19" t="s">
        <v>1097</v>
      </c>
      <c r="G4532" s="16" t="s">
        <v>12</v>
      </c>
      <c r="H4532" s="18"/>
      <c r="I4532" s="18"/>
      <c r="J4532" s="18"/>
      <c r="K4532" s="18"/>
      <c r="L4532" s="18"/>
      <c r="M4532" s="18"/>
      <c r="N4532" s="18"/>
      <c r="O4532" s="18"/>
      <c r="P4532" s="18"/>
      <c r="Q4532" s="18"/>
      <c r="R4532" s="18"/>
      <c r="S4532" s="18"/>
      <c r="T4532" s="18"/>
      <c r="U4532" s="18"/>
      <c r="V4532" s="18"/>
      <c r="W4532" s="18"/>
      <c r="X4532" s="18"/>
      <c r="Y4532" s="18"/>
      <c r="Z4532" s="18"/>
    </row>
    <row r="4533">
      <c r="A4533" s="14" t="s">
        <v>11601</v>
      </c>
      <c r="B4533" s="15" t="s">
        <v>11610</v>
      </c>
      <c r="C4533" s="19" t="s">
        <v>11611</v>
      </c>
      <c r="D4533" s="19" t="s">
        <v>854</v>
      </c>
      <c r="E4533" s="19" t="s">
        <v>44</v>
      </c>
      <c r="F4533" s="19" t="s">
        <v>61</v>
      </c>
      <c r="G4533" s="16" t="s">
        <v>12</v>
      </c>
      <c r="H4533" s="18"/>
      <c r="I4533" s="18"/>
      <c r="J4533" s="18"/>
      <c r="K4533" s="18"/>
      <c r="L4533" s="18"/>
      <c r="M4533" s="18"/>
      <c r="N4533" s="18"/>
      <c r="O4533" s="18"/>
      <c r="P4533" s="18"/>
      <c r="Q4533" s="18"/>
      <c r="R4533" s="18"/>
      <c r="S4533" s="18"/>
      <c r="T4533" s="18"/>
      <c r="U4533" s="18"/>
      <c r="V4533" s="18"/>
      <c r="W4533" s="18"/>
      <c r="X4533" s="18"/>
      <c r="Y4533" s="18"/>
      <c r="Z4533" s="18"/>
    </row>
    <row r="4534">
      <c r="A4534" s="14" t="s">
        <v>11601</v>
      </c>
      <c r="B4534" s="15" t="s">
        <v>11610</v>
      </c>
      <c r="C4534" s="19" t="s">
        <v>11611</v>
      </c>
      <c r="D4534" s="19" t="s">
        <v>4067</v>
      </c>
      <c r="E4534" s="19" t="s">
        <v>44</v>
      </c>
      <c r="F4534" s="19" t="s">
        <v>61</v>
      </c>
      <c r="G4534" s="16" t="s">
        <v>12</v>
      </c>
      <c r="H4534" s="18"/>
      <c r="I4534" s="18"/>
      <c r="J4534" s="18"/>
      <c r="K4534" s="18"/>
      <c r="L4534" s="18"/>
      <c r="M4534" s="18"/>
      <c r="N4534" s="18"/>
      <c r="O4534" s="18"/>
      <c r="P4534" s="18"/>
      <c r="Q4534" s="18"/>
      <c r="R4534" s="18"/>
      <c r="S4534" s="18"/>
      <c r="T4534" s="18"/>
      <c r="U4534" s="18"/>
      <c r="V4534" s="18"/>
      <c r="W4534" s="18"/>
      <c r="X4534" s="18"/>
      <c r="Y4534" s="18"/>
      <c r="Z4534" s="18"/>
    </row>
    <row r="4535">
      <c r="A4535" s="14" t="s">
        <v>11601</v>
      </c>
      <c r="B4535" s="15" t="s">
        <v>11610</v>
      </c>
      <c r="C4535" s="19" t="s">
        <v>11611</v>
      </c>
      <c r="D4535" s="19" t="s">
        <v>87</v>
      </c>
      <c r="E4535" s="18"/>
      <c r="F4535" s="19" t="s">
        <v>34</v>
      </c>
      <c r="G4535" s="16" t="s">
        <v>12</v>
      </c>
      <c r="H4535" s="19" t="s">
        <v>44</v>
      </c>
      <c r="I4535" s="18"/>
      <c r="J4535" s="18"/>
      <c r="K4535" s="18"/>
      <c r="L4535" s="18"/>
      <c r="M4535" s="18"/>
      <c r="N4535" s="18"/>
      <c r="O4535" s="18"/>
      <c r="P4535" s="18"/>
      <c r="Q4535" s="18"/>
      <c r="R4535" s="18"/>
      <c r="S4535" s="18"/>
      <c r="T4535" s="18"/>
      <c r="U4535" s="18"/>
      <c r="V4535" s="18"/>
      <c r="W4535" s="18"/>
      <c r="X4535" s="18"/>
      <c r="Y4535" s="18"/>
      <c r="Z4535" s="18"/>
    </row>
    <row r="4536">
      <c r="A4536" s="14" t="s">
        <v>11601</v>
      </c>
      <c r="B4536" s="15" t="s">
        <v>11612</v>
      </c>
      <c r="C4536" s="19" t="s">
        <v>11613</v>
      </c>
      <c r="D4536" s="19" t="s">
        <v>4769</v>
      </c>
      <c r="E4536" s="19" t="s">
        <v>2481</v>
      </c>
      <c r="F4536" s="19" t="s">
        <v>63</v>
      </c>
      <c r="G4536" s="16" t="s">
        <v>12</v>
      </c>
      <c r="H4536" s="18"/>
      <c r="I4536" s="18"/>
      <c r="J4536" s="18"/>
      <c r="K4536" s="18"/>
      <c r="L4536" s="18"/>
      <c r="M4536" s="18"/>
      <c r="N4536" s="18"/>
      <c r="O4536" s="18"/>
      <c r="P4536" s="18"/>
      <c r="Q4536" s="18"/>
      <c r="R4536" s="18"/>
      <c r="S4536" s="18"/>
      <c r="T4536" s="18"/>
      <c r="U4536" s="18"/>
      <c r="V4536" s="18"/>
      <c r="W4536" s="18"/>
      <c r="X4536" s="18"/>
      <c r="Y4536" s="18"/>
      <c r="Z4536" s="18"/>
    </row>
    <row r="4537">
      <c r="A4537" s="14" t="s">
        <v>11601</v>
      </c>
      <c r="B4537" s="15" t="s">
        <v>11612</v>
      </c>
      <c r="C4537" s="19" t="s">
        <v>11613</v>
      </c>
      <c r="D4537" s="19" t="s">
        <v>4769</v>
      </c>
      <c r="E4537" s="19" t="s">
        <v>338</v>
      </c>
      <c r="F4537" s="19" t="s">
        <v>63</v>
      </c>
      <c r="G4537" s="16" t="s">
        <v>12</v>
      </c>
      <c r="H4537" s="18"/>
      <c r="I4537" s="18"/>
      <c r="J4537" s="18"/>
      <c r="K4537" s="18"/>
      <c r="L4537" s="18"/>
      <c r="M4537" s="18"/>
      <c r="N4537" s="18"/>
      <c r="O4537" s="18"/>
      <c r="P4537" s="18"/>
      <c r="Q4537" s="18"/>
      <c r="R4537" s="18"/>
      <c r="S4537" s="18"/>
      <c r="T4537" s="18"/>
      <c r="U4537" s="18"/>
      <c r="V4537" s="18"/>
      <c r="W4537" s="18"/>
      <c r="X4537" s="18"/>
      <c r="Y4537" s="18"/>
      <c r="Z4537" s="18"/>
    </row>
    <row r="4538">
      <c r="A4538" s="14" t="s">
        <v>11601</v>
      </c>
      <c r="B4538" s="15" t="s">
        <v>11614</v>
      </c>
      <c r="C4538" s="19" t="s">
        <v>11615</v>
      </c>
      <c r="D4538" s="19" t="s">
        <v>4274</v>
      </c>
      <c r="E4538" s="19" t="s">
        <v>385</v>
      </c>
      <c r="F4538" s="19" t="s">
        <v>161</v>
      </c>
      <c r="G4538" s="16" t="s">
        <v>12</v>
      </c>
      <c r="H4538" s="18"/>
      <c r="I4538" s="18"/>
      <c r="J4538" s="18"/>
      <c r="K4538" s="18"/>
      <c r="L4538" s="18"/>
      <c r="M4538" s="18"/>
      <c r="N4538" s="18"/>
      <c r="O4538" s="18"/>
      <c r="P4538" s="18"/>
      <c r="Q4538" s="18"/>
      <c r="R4538" s="18"/>
      <c r="S4538" s="18"/>
      <c r="T4538" s="18"/>
      <c r="U4538" s="18"/>
      <c r="V4538" s="18"/>
      <c r="W4538" s="18"/>
      <c r="X4538" s="18"/>
      <c r="Y4538" s="18"/>
      <c r="Z4538" s="18"/>
    </row>
    <row r="4539">
      <c r="A4539" s="14" t="s">
        <v>11601</v>
      </c>
      <c r="B4539" s="15" t="s">
        <v>11616</v>
      </c>
      <c r="C4539" s="19" t="s">
        <v>11617</v>
      </c>
      <c r="D4539" s="19" t="s">
        <v>4387</v>
      </c>
      <c r="E4539" s="19" t="s">
        <v>2481</v>
      </c>
      <c r="F4539" s="19" t="s">
        <v>5440</v>
      </c>
      <c r="G4539" s="16" t="s">
        <v>12</v>
      </c>
      <c r="H4539" s="18"/>
      <c r="I4539" s="18"/>
      <c r="J4539" s="18"/>
      <c r="K4539" s="18"/>
      <c r="L4539" s="18"/>
      <c r="M4539" s="18"/>
      <c r="N4539" s="18"/>
      <c r="O4539" s="18"/>
      <c r="P4539" s="18"/>
      <c r="Q4539" s="18"/>
      <c r="R4539" s="18"/>
      <c r="S4539" s="18"/>
      <c r="T4539" s="18"/>
      <c r="U4539" s="18"/>
      <c r="V4539" s="18"/>
      <c r="W4539" s="18"/>
      <c r="X4539" s="18"/>
      <c r="Y4539" s="18"/>
      <c r="Z4539" s="18"/>
    </row>
    <row r="4540">
      <c r="A4540" s="14" t="s">
        <v>11601</v>
      </c>
      <c r="B4540" s="15" t="s">
        <v>11618</v>
      </c>
      <c r="C4540" s="19" t="s">
        <v>11619</v>
      </c>
      <c r="D4540" s="19" t="s">
        <v>4210</v>
      </c>
      <c r="E4540" s="19" t="s">
        <v>385</v>
      </c>
      <c r="F4540" s="19" t="s">
        <v>356</v>
      </c>
      <c r="G4540" s="16" t="s">
        <v>12</v>
      </c>
      <c r="H4540" s="18"/>
      <c r="I4540" s="18"/>
      <c r="J4540" s="18"/>
      <c r="K4540" s="18"/>
      <c r="L4540" s="18"/>
      <c r="M4540" s="18"/>
      <c r="N4540" s="18"/>
      <c r="O4540" s="18"/>
      <c r="P4540" s="18"/>
      <c r="Q4540" s="18"/>
      <c r="R4540" s="18"/>
      <c r="S4540" s="18"/>
      <c r="T4540" s="18"/>
      <c r="U4540" s="18"/>
      <c r="V4540" s="18"/>
      <c r="W4540" s="18"/>
      <c r="X4540" s="18"/>
      <c r="Y4540" s="18"/>
      <c r="Z4540" s="18"/>
    </row>
    <row r="4541">
      <c r="A4541" s="14" t="s">
        <v>11601</v>
      </c>
      <c r="B4541" s="15" t="s">
        <v>11618</v>
      </c>
      <c r="C4541" s="19" t="s">
        <v>11619</v>
      </c>
      <c r="D4541" s="19" t="s">
        <v>4210</v>
      </c>
      <c r="E4541" s="19" t="s">
        <v>10727</v>
      </c>
      <c r="F4541" s="19" t="s">
        <v>11620</v>
      </c>
      <c r="G4541" s="16" t="s">
        <v>12</v>
      </c>
      <c r="H4541" s="18"/>
      <c r="I4541" s="18"/>
      <c r="J4541" s="18"/>
      <c r="K4541" s="18"/>
      <c r="L4541" s="18"/>
      <c r="M4541" s="18"/>
      <c r="N4541" s="18"/>
      <c r="O4541" s="18"/>
      <c r="P4541" s="18"/>
      <c r="Q4541" s="18"/>
      <c r="R4541" s="18"/>
      <c r="S4541" s="18"/>
      <c r="T4541" s="18"/>
      <c r="U4541" s="18"/>
      <c r="V4541" s="18"/>
      <c r="W4541" s="18"/>
      <c r="X4541" s="18"/>
      <c r="Y4541" s="18"/>
      <c r="Z4541" s="18"/>
    </row>
    <row r="4542">
      <c r="A4542" s="14" t="s">
        <v>11621</v>
      </c>
      <c r="B4542" s="15" t="s">
        <v>11622</v>
      </c>
      <c r="C4542" s="19" t="s">
        <v>11623</v>
      </c>
      <c r="D4542" s="19" t="s">
        <v>20</v>
      </c>
      <c r="E4542" s="19" t="s">
        <v>44</v>
      </c>
      <c r="F4542" s="19" t="s">
        <v>61</v>
      </c>
      <c r="G4542" s="16" t="s">
        <v>12</v>
      </c>
      <c r="H4542" s="18"/>
      <c r="I4542" s="18"/>
      <c r="J4542" s="18"/>
      <c r="K4542" s="18"/>
      <c r="L4542" s="18"/>
      <c r="M4542" s="18"/>
      <c r="N4542" s="18"/>
      <c r="O4542" s="18"/>
      <c r="P4542" s="18"/>
      <c r="Q4542" s="18"/>
      <c r="R4542" s="18"/>
      <c r="S4542" s="18"/>
      <c r="T4542" s="18"/>
      <c r="U4542" s="18"/>
      <c r="V4542" s="18"/>
      <c r="W4542" s="18"/>
      <c r="X4542" s="18"/>
      <c r="Y4542" s="18"/>
      <c r="Z4542" s="18"/>
    </row>
    <row r="4543">
      <c r="A4543" s="14" t="s">
        <v>11621</v>
      </c>
      <c r="B4543" s="15" t="s">
        <v>11622</v>
      </c>
      <c r="C4543" s="19" t="s">
        <v>11623</v>
      </c>
      <c r="D4543" s="19" t="s">
        <v>4563</v>
      </c>
      <c r="E4543" s="19" t="s">
        <v>44</v>
      </c>
      <c r="F4543" s="19" t="s">
        <v>61</v>
      </c>
      <c r="G4543" s="16" t="s">
        <v>12</v>
      </c>
      <c r="H4543" s="18"/>
      <c r="I4543" s="18"/>
      <c r="J4543" s="18"/>
      <c r="K4543" s="18"/>
      <c r="L4543" s="18"/>
      <c r="M4543" s="18"/>
      <c r="N4543" s="18"/>
      <c r="O4543" s="18"/>
      <c r="P4543" s="18"/>
      <c r="Q4543" s="18"/>
      <c r="R4543" s="18"/>
      <c r="S4543" s="18"/>
      <c r="T4543" s="18"/>
      <c r="U4543" s="18"/>
      <c r="V4543" s="18"/>
      <c r="W4543" s="18"/>
      <c r="X4543" s="18"/>
      <c r="Y4543" s="18"/>
      <c r="Z4543" s="18"/>
    </row>
    <row r="4544">
      <c r="A4544" s="14" t="s">
        <v>11621</v>
      </c>
      <c r="B4544" s="15" t="s">
        <v>11622</v>
      </c>
      <c r="C4544" s="19" t="s">
        <v>11623</v>
      </c>
      <c r="D4544" s="19" t="s">
        <v>896</v>
      </c>
      <c r="E4544" s="18"/>
      <c r="F4544" s="19" t="s">
        <v>34</v>
      </c>
      <c r="G4544" s="16" t="s">
        <v>12</v>
      </c>
      <c r="H4544" s="19" t="s">
        <v>44</v>
      </c>
      <c r="I4544" s="18"/>
      <c r="J4544" s="18"/>
      <c r="K4544" s="18"/>
      <c r="L4544" s="18"/>
      <c r="M4544" s="18"/>
      <c r="N4544" s="18"/>
      <c r="O4544" s="18"/>
      <c r="P4544" s="18"/>
      <c r="Q4544" s="18"/>
      <c r="R4544" s="18"/>
      <c r="S4544" s="18"/>
      <c r="T4544" s="18"/>
      <c r="U4544" s="18"/>
      <c r="V4544" s="18"/>
      <c r="W4544" s="18"/>
      <c r="X4544" s="18"/>
      <c r="Y4544" s="18"/>
      <c r="Z4544" s="18"/>
    </row>
    <row r="4545">
      <c r="A4545" s="14" t="s">
        <v>11621</v>
      </c>
      <c r="B4545" s="15" t="s">
        <v>11624</v>
      </c>
      <c r="C4545" s="19" t="s">
        <v>11625</v>
      </c>
      <c r="D4545" s="19" t="s">
        <v>7427</v>
      </c>
      <c r="E4545" s="19" t="s">
        <v>47</v>
      </c>
      <c r="F4545" s="19" t="s">
        <v>1620</v>
      </c>
      <c r="G4545" s="16" t="s">
        <v>84</v>
      </c>
      <c r="H4545" s="18"/>
      <c r="I4545" s="18"/>
      <c r="J4545" s="18"/>
      <c r="K4545" s="18"/>
      <c r="L4545" s="18"/>
      <c r="M4545" s="18"/>
      <c r="N4545" s="18"/>
      <c r="O4545" s="18"/>
      <c r="P4545" s="18"/>
      <c r="Q4545" s="18"/>
      <c r="R4545" s="18"/>
      <c r="S4545" s="18"/>
      <c r="T4545" s="18"/>
      <c r="U4545" s="18"/>
      <c r="V4545" s="18"/>
      <c r="W4545" s="18"/>
      <c r="X4545" s="18"/>
      <c r="Y4545" s="18"/>
      <c r="Z4545" s="18"/>
    </row>
    <row r="4546">
      <c r="A4546" s="14" t="s">
        <v>11621</v>
      </c>
      <c r="B4546" s="15" t="s">
        <v>11626</v>
      </c>
      <c r="C4546" s="19" t="s">
        <v>11627</v>
      </c>
      <c r="D4546" s="19" t="s">
        <v>4563</v>
      </c>
      <c r="E4546" s="19" t="s">
        <v>44</v>
      </c>
      <c r="F4546" s="19" t="s">
        <v>61</v>
      </c>
      <c r="G4546" s="16" t="s">
        <v>12</v>
      </c>
      <c r="H4546" s="18"/>
      <c r="I4546" s="18"/>
      <c r="J4546" s="18"/>
      <c r="K4546" s="18"/>
      <c r="L4546" s="18"/>
      <c r="M4546" s="18"/>
      <c r="N4546" s="18"/>
      <c r="O4546" s="18"/>
      <c r="P4546" s="18"/>
      <c r="Q4546" s="18"/>
      <c r="R4546" s="18"/>
      <c r="S4546" s="18"/>
      <c r="T4546" s="18"/>
      <c r="U4546" s="18"/>
      <c r="V4546" s="18"/>
      <c r="W4546" s="18"/>
      <c r="X4546" s="18"/>
      <c r="Y4546" s="18"/>
      <c r="Z4546" s="18"/>
    </row>
    <row r="4547">
      <c r="A4547" s="14" t="s">
        <v>11621</v>
      </c>
      <c r="B4547" s="15" t="s">
        <v>11626</v>
      </c>
      <c r="C4547" s="19" t="s">
        <v>11627</v>
      </c>
      <c r="D4547" s="19" t="s">
        <v>20</v>
      </c>
      <c r="E4547" s="19" t="s">
        <v>44</v>
      </c>
      <c r="F4547" s="19" t="s">
        <v>61</v>
      </c>
      <c r="G4547" s="16" t="s">
        <v>12</v>
      </c>
      <c r="H4547" s="18"/>
      <c r="I4547" s="18"/>
      <c r="J4547" s="18"/>
      <c r="K4547" s="18"/>
      <c r="L4547" s="18"/>
      <c r="M4547" s="18"/>
      <c r="N4547" s="18"/>
      <c r="O4547" s="18"/>
      <c r="P4547" s="18"/>
      <c r="Q4547" s="18"/>
      <c r="R4547" s="18"/>
      <c r="S4547" s="18"/>
      <c r="T4547" s="18"/>
      <c r="U4547" s="18"/>
      <c r="V4547" s="18"/>
      <c r="W4547" s="18"/>
      <c r="X4547" s="18"/>
      <c r="Y4547" s="18"/>
      <c r="Z4547" s="18"/>
    </row>
    <row r="4548">
      <c r="A4548" s="14" t="s">
        <v>11621</v>
      </c>
      <c r="B4548" s="15" t="s">
        <v>11626</v>
      </c>
      <c r="C4548" s="19" t="s">
        <v>11627</v>
      </c>
      <c r="D4548" s="19" t="s">
        <v>87</v>
      </c>
      <c r="E4548" s="19" t="s">
        <v>44</v>
      </c>
      <c r="F4548" s="19" t="s">
        <v>61</v>
      </c>
      <c r="G4548" s="16" t="s">
        <v>12</v>
      </c>
      <c r="H4548" s="18"/>
      <c r="I4548" s="18"/>
      <c r="J4548" s="18"/>
      <c r="K4548" s="18"/>
      <c r="L4548" s="18"/>
      <c r="M4548" s="18"/>
      <c r="N4548" s="18"/>
      <c r="O4548" s="18"/>
      <c r="P4548" s="18"/>
      <c r="Q4548" s="18"/>
      <c r="R4548" s="18"/>
      <c r="S4548" s="18"/>
      <c r="T4548" s="18"/>
      <c r="U4548" s="18"/>
      <c r="V4548" s="18"/>
      <c r="W4548" s="18"/>
      <c r="X4548" s="18"/>
      <c r="Y4548" s="18"/>
      <c r="Z4548" s="18"/>
    </row>
    <row r="4549">
      <c r="A4549" s="14" t="s">
        <v>11621</v>
      </c>
      <c r="B4549" s="15" t="s">
        <v>11628</v>
      </c>
      <c r="C4549" s="19" t="s">
        <v>11629</v>
      </c>
      <c r="D4549" s="19" t="s">
        <v>4811</v>
      </c>
      <c r="E4549" s="19" t="s">
        <v>9043</v>
      </c>
      <c r="F4549" s="19" t="s">
        <v>134</v>
      </c>
      <c r="G4549" s="16" t="s">
        <v>12</v>
      </c>
      <c r="H4549" s="18"/>
      <c r="I4549" s="18"/>
      <c r="J4549" s="18"/>
      <c r="K4549" s="18"/>
      <c r="L4549" s="18"/>
      <c r="M4549" s="18"/>
      <c r="N4549" s="18"/>
      <c r="O4549" s="18"/>
      <c r="P4549" s="18"/>
      <c r="Q4549" s="18"/>
      <c r="R4549" s="18"/>
      <c r="S4549" s="18"/>
      <c r="T4549" s="18"/>
      <c r="U4549" s="18"/>
      <c r="V4549" s="18"/>
      <c r="W4549" s="18"/>
      <c r="X4549" s="18"/>
      <c r="Y4549" s="18"/>
      <c r="Z4549" s="18"/>
    </row>
    <row r="4550">
      <c r="A4550" s="14" t="s">
        <v>11621</v>
      </c>
      <c r="B4550" s="15" t="s">
        <v>11630</v>
      </c>
      <c r="C4550" s="19" t="s">
        <v>11631</v>
      </c>
      <c r="D4550" s="19" t="s">
        <v>11317</v>
      </c>
      <c r="E4550" s="19" t="s">
        <v>2481</v>
      </c>
      <c r="F4550" s="19" t="s">
        <v>63</v>
      </c>
      <c r="G4550" s="16" t="s">
        <v>12</v>
      </c>
      <c r="H4550" s="18"/>
      <c r="I4550" s="18"/>
      <c r="J4550" s="18"/>
      <c r="K4550" s="18"/>
      <c r="L4550" s="18"/>
      <c r="M4550" s="18"/>
      <c r="N4550" s="18"/>
      <c r="O4550" s="18"/>
      <c r="P4550" s="18"/>
      <c r="Q4550" s="18"/>
      <c r="R4550" s="18"/>
      <c r="S4550" s="18"/>
      <c r="T4550" s="18"/>
      <c r="U4550" s="18"/>
      <c r="V4550" s="18"/>
      <c r="W4550" s="18"/>
      <c r="X4550" s="18"/>
      <c r="Y4550" s="18"/>
      <c r="Z4550" s="18"/>
    </row>
    <row r="4551">
      <c r="A4551" s="14" t="s">
        <v>11621</v>
      </c>
      <c r="B4551" s="15" t="s">
        <v>11632</v>
      </c>
      <c r="C4551" s="19" t="s">
        <v>11633</v>
      </c>
      <c r="D4551" s="19" t="s">
        <v>4223</v>
      </c>
      <c r="E4551" s="19" t="s">
        <v>47</v>
      </c>
      <c r="F4551" s="19" t="s">
        <v>11</v>
      </c>
      <c r="G4551" s="16" t="s">
        <v>12</v>
      </c>
      <c r="H4551" s="18"/>
      <c r="I4551" s="18"/>
      <c r="J4551" s="18"/>
      <c r="K4551" s="18"/>
      <c r="L4551" s="18"/>
      <c r="M4551" s="18"/>
      <c r="N4551" s="18"/>
      <c r="O4551" s="18"/>
      <c r="P4551" s="18"/>
      <c r="Q4551" s="18"/>
      <c r="R4551" s="18"/>
      <c r="S4551" s="18"/>
      <c r="T4551" s="18"/>
      <c r="U4551" s="18"/>
      <c r="V4551" s="18"/>
      <c r="W4551" s="18"/>
      <c r="X4551" s="18"/>
      <c r="Y4551" s="18"/>
      <c r="Z4551" s="18"/>
    </row>
    <row r="4552">
      <c r="A4552" s="14" t="s">
        <v>11621</v>
      </c>
      <c r="B4552" s="15" t="s">
        <v>11634</v>
      </c>
      <c r="C4552" s="19" t="s">
        <v>11635</v>
      </c>
      <c r="D4552" s="19" t="s">
        <v>4759</v>
      </c>
      <c r="E4552" s="19" t="s">
        <v>10727</v>
      </c>
      <c r="F4552" s="19" t="s">
        <v>164</v>
      </c>
      <c r="G4552" s="16" t="s">
        <v>12</v>
      </c>
      <c r="H4552" s="18"/>
      <c r="I4552" s="18"/>
      <c r="J4552" s="18"/>
      <c r="K4552" s="18"/>
      <c r="L4552" s="18"/>
      <c r="M4552" s="18"/>
      <c r="N4552" s="18"/>
      <c r="O4552" s="18"/>
      <c r="P4552" s="18"/>
      <c r="Q4552" s="18"/>
      <c r="R4552" s="18"/>
      <c r="S4552" s="18"/>
      <c r="T4552" s="18"/>
      <c r="U4552" s="18"/>
      <c r="V4552" s="18"/>
      <c r="W4552" s="18"/>
      <c r="X4552" s="18"/>
      <c r="Y4552" s="18"/>
      <c r="Z4552" s="18"/>
    </row>
    <row r="4553">
      <c r="A4553" s="14" t="s">
        <v>11621</v>
      </c>
      <c r="B4553" s="15" t="s">
        <v>11636</v>
      </c>
      <c r="C4553" s="19" t="s">
        <v>11637</v>
      </c>
      <c r="D4553" s="19" t="s">
        <v>1614</v>
      </c>
      <c r="E4553" s="19" t="s">
        <v>2481</v>
      </c>
      <c r="F4553" s="19" t="s">
        <v>67</v>
      </c>
      <c r="G4553" s="16" t="s">
        <v>12</v>
      </c>
      <c r="H4553" s="18"/>
      <c r="I4553" s="18"/>
      <c r="J4553" s="18"/>
      <c r="K4553" s="18"/>
      <c r="L4553" s="18"/>
      <c r="M4553" s="18"/>
      <c r="N4553" s="18"/>
      <c r="O4553" s="18"/>
      <c r="P4553" s="18"/>
      <c r="Q4553" s="18"/>
      <c r="R4553" s="18"/>
      <c r="S4553" s="18"/>
      <c r="T4553" s="18"/>
      <c r="U4553" s="18"/>
      <c r="V4553" s="18"/>
      <c r="W4553" s="18"/>
      <c r="X4553" s="18"/>
      <c r="Y4553" s="18"/>
      <c r="Z4553" s="18"/>
    </row>
    <row r="4554">
      <c r="A4554" s="14" t="s">
        <v>11621</v>
      </c>
      <c r="B4554" s="15" t="s">
        <v>11636</v>
      </c>
      <c r="C4554" s="19" t="s">
        <v>11637</v>
      </c>
      <c r="D4554" s="19" t="s">
        <v>4268</v>
      </c>
      <c r="E4554" s="19" t="s">
        <v>2481</v>
      </c>
      <c r="F4554" s="19" t="s">
        <v>67</v>
      </c>
      <c r="G4554" s="16" t="s">
        <v>12</v>
      </c>
      <c r="H4554" s="18"/>
      <c r="I4554" s="18"/>
      <c r="J4554" s="18"/>
      <c r="K4554" s="18"/>
      <c r="L4554" s="18"/>
      <c r="M4554" s="18"/>
      <c r="N4554" s="18"/>
      <c r="O4554" s="18"/>
      <c r="P4554" s="18"/>
      <c r="Q4554" s="18"/>
      <c r="R4554" s="18"/>
      <c r="S4554" s="18"/>
      <c r="T4554" s="18"/>
      <c r="U4554" s="18"/>
      <c r="V4554" s="18"/>
      <c r="W4554" s="18"/>
      <c r="X4554" s="18"/>
      <c r="Y4554" s="18"/>
      <c r="Z4554" s="18"/>
    </row>
    <row r="4555">
      <c r="A4555" s="14" t="s">
        <v>11621</v>
      </c>
      <c r="B4555" s="15" t="s">
        <v>11638</v>
      </c>
      <c r="C4555" s="19" t="s">
        <v>11639</v>
      </c>
      <c r="D4555" s="19" t="s">
        <v>4508</v>
      </c>
      <c r="E4555" s="19" t="s">
        <v>47</v>
      </c>
      <c r="F4555" s="19" t="s">
        <v>133</v>
      </c>
      <c r="G4555" s="16" t="s">
        <v>12</v>
      </c>
      <c r="H4555" s="18"/>
      <c r="I4555" s="18"/>
      <c r="J4555" s="18"/>
      <c r="K4555" s="18"/>
      <c r="L4555" s="18"/>
      <c r="M4555" s="18"/>
      <c r="N4555" s="18"/>
      <c r="O4555" s="18"/>
      <c r="P4555" s="18"/>
      <c r="Q4555" s="18"/>
      <c r="R4555" s="18"/>
      <c r="S4555" s="18"/>
      <c r="T4555" s="18"/>
      <c r="U4555" s="18"/>
      <c r="V4555" s="18"/>
      <c r="W4555" s="18"/>
      <c r="X4555" s="18"/>
      <c r="Y4555" s="18"/>
      <c r="Z4555" s="18"/>
    </row>
    <row r="4556">
      <c r="A4556" s="14" t="s">
        <v>11640</v>
      </c>
      <c r="B4556" s="15" t="s">
        <v>11641</v>
      </c>
      <c r="C4556" s="19" t="s">
        <v>11642</v>
      </c>
      <c r="D4556" s="19" t="s">
        <v>1054</v>
      </c>
      <c r="E4556" s="19" t="s">
        <v>47</v>
      </c>
      <c r="F4556" s="19" t="s">
        <v>31</v>
      </c>
      <c r="G4556" s="16" t="s">
        <v>12</v>
      </c>
      <c r="H4556" s="18"/>
      <c r="I4556" s="18"/>
      <c r="J4556" s="18"/>
      <c r="K4556" s="18"/>
      <c r="L4556" s="18"/>
      <c r="M4556" s="18"/>
      <c r="N4556" s="18"/>
      <c r="O4556" s="18"/>
      <c r="P4556" s="18"/>
      <c r="Q4556" s="18"/>
      <c r="R4556" s="18"/>
      <c r="S4556" s="18"/>
      <c r="T4556" s="18"/>
      <c r="U4556" s="18"/>
      <c r="V4556" s="18"/>
      <c r="W4556" s="18"/>
      <c r="X4556" s="18"/>
      <c r="Y4556" s="18"/>
      <c r="Z4556" s="18"/>
    </row>
    <row r="4557">
      <c r="A4557" s="14" t="s">
        <v>11640</v>
      </c>
      <c r="B4557" s="15" t="s">
        <v>11643</v>
      </c>
      <c r="C4557" s="19" t="s">
        <v>11644</v>
      </c>
      <c r="D4557" s="19" t="s">
        <v>8202</v>
      </c>
      <c r="E4557" s="19" t="s">
        <v>47</v>
      </c>
      <c r="F4557" s="19" t="s">
        <v>31</v>
      </c>
      <c r="G4557" s="16" t="s">
        <v>12</v>
      </c>
      <c r="H4557" s="18"/>
      <c r="I4557" s="18"/>
      <c r="J4557" s="18"/>
      <c r="K4557" s="18"/>
      <c r="L4557" s="18"/>
      <c r="M4557" s="18"/>
      <c r="N4557" s="18"/>
      <c r="O4557" s="18"/>
      <c r="P4557" s="18"/>
      <c r="Q4557" s="18"/>
      <c r="R4557" s="18"/>
      <c r="S4557" s="18"/>
      <c r="T4557" s="18"/>
      <c r="U4557" s="18"/>
      <c r="V4557" s="18"/>
      <c r="W4557" s="18"/>
      <c r="X4557" s="18"/>
      <c r="Y4557" s="18"/>
      <c r="Z4557" s="18"/>
    </row>
    <row r="4558">
      <c r="A4558" s="14" t="s">
        <v>11640</v>
      </c>
      <c r="B4558" s="15" t="s">
        <v>11645</v>
      </c>
      <c r="C4558" s="19" t="s">
        <v>11646</v>
      </c>
      <c r="D4558" s="19" t="s">
        <v>2830</v>
      </c>
      <c r="E4558" s="19" t="s">
        <v>47</v>
      </c>
      <c r="F4558" s="19" t="s">
        <v>133</v>
      </c>
      <c r="G4558" s="16" t="s">
        <v>12</v>
      </c>
      <c r="H4558" s="18"/>
      <c r="I4558" s="18"/>
      <c r="J4558" s="18"/>
      <c r="K4558" s="18"/>
      <c r="L4558" s="18"/>
      <c r="M4558" s="18"/>
      <c r="N4558" s="18"/>
      <c r="O4558" s="18"/>
      <c r="P4558" s="18"/>
      <c r="Q4558" s="18"/>
      <c r="R4558" s="18"/>
      <c r="S4558" s="18"/>
      <c r="T4558" s="18"/>
      <c r="U4558" s="18"/>
      <c r="V4558" s="18"/>
      <c r="W4558" s="18"/>
      <c r="X4558" s="18"/>
      <c r="Y4558" s="18"/>
      <c r="Z4558" s="18"/>
    </row>
    <row r="4559">
      <c r="A4559" s="14" t="s">
        <v>11640</v>
      </c>
      <c r="B4559" s="15" t="s">
        <v>11647</v>
      </c>
      <c r="C4559" s="19" t="s">
        <v>11648</v>
      </c>
      <c r="D4559" s="19" t="s">
        <v>1055</v>
      </c>
      <c r="E4559" s="19" t="s">
        <v>47</v>
      </c>
      <c r="F4559" s="19" t="s">
        <v>524</v>
      </c>
      <c r="G4559" s="16" t="s">
        <v>12</v>
      </c>
      <c r="H4559" s="18"/>
      <c r="I4559" s="18"/>
      <c r="J4559" s="18"/>
      <c r="K4559" s="18"/>
      <c r="L4559" s="18"/>
      <c r="M4559" s="18"/>
      <c r="N4559" s="18"/>
      <c r="O4559" s="18"/>
      <c r="P4559" s="18"/>
      <c r="Q4559" s="18"/>
      <c r="R4559" s="18"/>
      <c r="S4559" s="18"/>
      <c r="T4559" s="18"/>
      <c r="U4559" s="18"/>
      <c r="V4559" s="18"/>
      <c r="W4559" s="18"/>
      <c r="X4559" s="18"/>
      <c r="Y4559" s="18"/>
      <c r="Z4559" s="18"/>
    </row>
    <row r="4560">
      <c r="A4560" s="14" t="s">
        <v>11640</v>
      </c>
      <c r="B4560" s="15" t="s">
        <v>11649</v>
      </c>
      <c r="C4560" s="19" t="s">
        <v>11650</v>
      </c>
      <c r="D4560" s="19" t="s">
        <v>20</v>
      </c>
      <c r="E4560" s="19" t="s">
        <v>44</v>
      </c>
      <c r="F4560" s="19" t="s">
        <v>83</v>
      </c>
      <c r="G4560" s="16" t="s">
        <v>84</v>
      </c>
      <c r="H4560" s="18"/>
      <c r="I4560" s="18"/>
      <c r="J4560" s="18"/>
      <c r="K4560" s="18"/>
      <c r="L4560" s="18"/>
      <c r="M4560" s="18"/>
      <c r="N4560" s="18"/>
      <c r="O4560" s="18"/>
      <c r="P4560" s="18"/>
      <c r="Q4560" s="18"/>
      <c r="R4560" s="18"/>
      <c r="S4560" s="18"/>
      <c r="T4560" s="18"/>
      <c r="U4560" s="18"/>
      <c r="V4560" s="18"/>
      <c r="W4560" s="18"/>
      <c r="X4560" s="18"/>
      <c r="Y4560" s="18"/>
      <c r="Z4560" s="18"/>
    </row>
    <row r="4561">
      <c r="A4561" s="14" t="s">
        <v>11640</v>
      </c>
      <c r="B4561" s="15" t="s">
        <v>11649</v>
      </c>
      <c r="C4561" s="19" t="s">
        <v>11650</v>
      </c>
      <c r="D4561" s="19" t="s">
        <v>1587</v>
      </c>
      <c r="E4561" s="19" t="s">
        <v>44</v>
      </c>
      <c r="F4561" s="19" t="s">
        <v>83</v>
      </c>
      <c r="G4561" s="16" t="s">
        <v>84</v>
      </c>
      <c r="H4561" s="18"/>
      <c r="I4561" s="18"/>
      <c r="J4561" s="18"/>
      <c r="K4561" s="18"/>
      <c r="L4561" s="18"/>
      <c r="M4561" s="18"/>
      <c r="N4561" s="18"/>
      <c r="O4561" s="18"/>
      <c r="P4561" s="18"/>
      <c r="Q4561" s="18"/>
      <c r="R4561" s="18"/>
      <c r="S4561" s="18"/>
      <c r="T4561" s="18"/>
      <c r="U4561" s="18"/>
      <c r="V4561" s="18"/>
      <c r="W4561" s="18"/>
      <c r="X4561" s="18"/>
      <c r="Y4561" s="18"/>
      <c r="Z4561" s="18"/>
    </row>
    <row r="4562">
      <c r="A4562" s="14" t="s">
        <v>11640</v>
      </c>
      <c r="B4562" s="15" t="s">
        <v>11649</v>
      </c>
      <c r="C4562" s="19" t="s">
        <v>11650</v>
      </c>
      <c r="D4562" s="19" t="s">
        <v>896</v>
      </c>
      <c r="E4562" s="19" t="s">
        <v>44</v>
      </c>
      <c r="F4562" s="19" t="s">
        <v>83</v>
      </c>
      <c r="G4562" s="16" t="s">
        <v>84</v>
      </c>
      <c r="H4562" s="18"/>
      <c r="I4562" s="18"/>
      <c r="J4562" s="18"/>
      <c r="K4562" s="18"/>
      <c r="L4562" s="18"/>
      <c r="M4562" s="18"/>
      <c r="N4562" s="18"/>
      <c r="O4562" s="18"/>
      <c r="P4562" s="18"/>
      <c r="Q4562" s="18"/>
      <c r="R4562" s="18"/>
      <c r="S4562" s="18"/>
      <c r="T4562" s="18"/>
      <c r="U4562" s="18"/>
      <c r="V4562" s="18"/>
      <c r="W4562" s="18"/>
      <c r="X4562" s="18"/>
      <c r="Y4562" s="18"/>
      <c r="Z4562" s="18"/>
    </row>
    <row r="4563">
      <c r="A4563" s="14" t="s">
        <v>11640</v>
      </c>
      <c r="B4563" s="15" t="s">
        <v>11651</v>
      </c>
      <c r="C4563" s="19" t="s">
        <v>11652</v>
      </c>
      <c r="D4563" s="19" t="s">
        <v>4920</v>
      </c>
      <c r="E4563" s="19" t="s">
        <v>47</v>
      </c>
      <c r="F4563" s="19" t="s">
        <v>10058</v>
      </c>
      <c r="G4563" s="16" t="s">
        <v>12</v>
      </c>
      <c r="H4563" s="18"/>
      <c r="I4563" s="18"/>
      <c r="J4563" s="18"/>
      <c r="K4563" s="18"/>
      <c r="L4563" s="18"/>
      <c r="M4563" s="18"/>
      <c r="N4563" s="18"/>
      <c r="O4563" s="18"/>
      <c r="P4563" s="18"/>
      <c r="Q4563" s="18"/>
      <c r="R4563" s="18"/>
      <c r="S4563" s="18"/>
      <c r="T4563" s="18"/>
      <c r="U4563" s="18"/>
      <c r="V4563" s="18"/>
      <c r="W4563" s="18"/>
      <c r="X4563" s="18"/>
      <c r="Y4563" s="18"/>
      <c r="Z4563" s="18"/>
    </row>
    <row r="4564">
      <c r="A4564" s="14" t="s">
        <v>11640</v>
      </c>
      <c r="B4564" s="15" t="s">
        <v>11653</v>
      </c>
      <c r="C4564" s="19" t="s">
        <v>11654</v>
      </c>
      <c r="D4564" s="19" t="s">
        <v>3395</v>
      </c>
      <c r="E4564" s="19" t="s">
        <v>46</v>
      </c>
      <c r="F4564" s="19" t="s">
        <v>133</v>
      </c>
      <c r="G4564" s="16" t="s">
        <v>12</v>
      </c>
      <c r="H4564" s="18"/>
      <c r="I4564" s="18"/>
      <c r="J4564" s="18"/>
      <c r="K4564" s="18"/>
      <c r="L4564" s="18"/>
      <c r="M4564" s="18"/>
      <c r="N4564" s="18"/>
      <c r="O4564" s="18"/>
      <c r="P4564" s="18"/>
      <c r="Q4564" s="18"/>
      <c r="R4564" s="18"/>
      <c r="S4564" s="18"/>
      <c r="T4564" s="18"/>
      <c r="U4564" s="18"/>
      <c r="V4564" s="18"/>
      <c r="W4564" s="18"/>
      <c r="X4564" s="18"/>
      <c r="Y4564" s="18"/>
      <c r="Z4564" s="18"/>
    </row>
    <row r="4565">
      <c r="A4565" s="14" t="s">
        <v>11640</v>
      </c>
      <c r="B4565" s="15" t="s">
        <v>11655</v>
      </c>
      <c r="C4565" s="19" t="s">
        <v>11656</v>
      </c>
      <c r="D4565" s="19" t="s">
        <v>4120</v>
      </c>
      <c r="E4565" s="19" t="s">
        <v>85</v>
      </c>
      <c r="F4565" s="19" t="s">
        <v>1296</v>
      </c>
      <c r="G4565" s="16" t="s">
        <v>12</v>
      </c>
      <c r="H4565" s="18"/>
      <c r="I4565" s="18"/>
      <c r="J4565" s="18"/>
      <c r="K4565" s="18"/>
      <c r="L4565" s="18"/>
      <c r="M4565" s="18"/>
      <c r="N4565" s="18"/>
      <c r="O4565" s="18"/>
      <c r="P4565" s="18"/>
      <c r="Q4565" s="18"/>
      <c r="R4565" s="18"/>
      <c r="S4565" s="18"/>
      <c r="T4565" s="18"/>
      <c r="U4565" s="18"/>
      <c r="V4565" s="18"/>
      <c r="W4565" s="18"/>
      <c r="X4565" s="18"/>
      <c r="Y4565" s="18"/>
      <c r="Z4565" s="18"/>
    </row>
    <row r="4566">
      <c r="A4566" s="14" t="s">
        <v>11640</v>
      </c>
      <c r="B4566" s="15" t="s">
        <v>11657</v>
      </c>
      <c r="C4566" s="19" t="s">
        <v>11658</v>
      </c>
      <c r="D4566" s="19" t="s">
        <v>5380</v>
      </c>
      <c r="E4566" s="19" t="s">
        <v>47</v>
      </c>
      <c r="F4566" s="19" t="s">
        <v>4934</v>
      </c>
      <c r="G4566" s="16" t="s">
        <v>84</v>
      </c>
      <c r="H4566" s="18"/>
      <c r="I4566" s="18"/>
      <c r="J4566" s="18"/>
      <c r="K4566" s="18"/>
      <c r="L4566" s="18"/>
      <c r="M4566" s="18"/>
      <c r="N4566" s="18"/>
      <c r="O4566" s="18"/>
      <c r="P4566" s="18"/>
      <c r="Q4566" s="18"/>
      <c r="R4566" s="18"/>
      <c r="S4566" s="18"/>
      <c r="T4566" s="18"/>
      <c r="U4566" s="18"/>
      <c r="V4566" s="18"/>
      <c r="W4566" s="18"/>
      <c r="X4566" s="18"/>
      <c r="Y4566" s="18"/>
      <c r="Z4566" s="18"/>
    </row>
    <row r="4567">
      <c r="A4567" s="14" t="s">
        <v>11640</v>
      </c>
      <c r="B4567" s="15" t="s">
        <v>11659</v>
      </c>
      <c r="C4567" s="19" t="s">
        <v>11660</v>
      </c>
      <c r="D4567" s="19" t="s">
        <v>3276</v>
      </c>
      <c r="E4567" s="19" t="s">
        <v>47</v>
      </c>
      <c r="F4567" s="19" t="s">
        <v>4576</v>
      </c>
      <c r="G4567" s="16" t="s">
        <v>12</v>
      </c>
      <c r="H4567" s="18"/>
      <c r="I4567" s="18"/>
      <c r="J4567" s="18"/>
      <c r="K4567" s="18"/>
      <c r="L4567" s="18"/>
      <c r="M4567" s="18"/>
      <c r="N4567" s="18"/>
      <c r="O4567" s="18"/>
      <c r="P4567" s="18"/>
      <c r="Q4567" s="18"/>
      <c r="R4567" s="18"/>
      <c r="S4567" s="18"/>
      <c r="T4567" s="18"/>
      <c r="U4567" s="18"/>
      <c r="V4567" s="18"/>
      <c r="W4567" s="18"/>
      <c r="X4567" s="18"/>
      <c r="Y4567" s="18"/>
      <c r="Z4567" s="18"/>
    </row>
    <row r="4568">
      <c r="A4568" s="14" t="s">
        <v>11640</v>
      </c>
      <c r="B4568" s="15" t="s">
        <v>11659</v>
      </c>
      <c r="C4568" s="19" t="s">
        <v>11660</v>
      </c>
      <c r="D4568" s="19" t="s">
        <v>3276</v>
      </c>
      <c r="E4568" s="19" t="s">
        <v>47</v>
      </c>
      <c r="F4568" s="19" t="s">
        <v>31</v>
      </c>
      <c r="G4568" s="16" t="s">
        <v>12</v>
      </c>
      <c r="H4568" s="18"/>
      <c r="I4568" s="18"/>
      <c r="J4568" s="18"/>
      <c r="K4568" s="18"/>
      <c r="L4568" s="18"/>
      <c r="M4568" s="18"/>
      <c r="N4568" s="18"/>
      <c r="O4568" s="18"/>
      <c r="P4568" s="18"/>
      <c r="Q4568" s="18"/>
      <c r="R4568" s="18"/>
      <c r="S4568" s="18"/>
      <c r="T4568" s="18"/>
      <c r="U4568" s="18"/>
      <c r="V4568" s="18"/>
      <c r="W4568" s="18"/>
      <c r="X4568" s="18"/>
      <c r="Y4568" s="18"/>
      <c r="Z4568" s="18"/>
    </row>
    <row r="4569">
      <c r="A4569" s="14" t="s">
        <v>11640</v>
      </c>
      <c r="B4569" s="15" t="s">
        <v>11661</v>
      </c>
      <c r="C4569" s="19" t="s">
        <v>11662</v>
      </c>
      <c r="D4569" s="19" t="s">
        <v>4563</v>
      </c>
      <c r="E4569" s="19" t="s">
        <v>44</v>
      </c>
      <c r="F4569" s="19" t="s">
        <v>83</v>
      </c>
      <c r="G4569" s="16" t="s">
        <v>84</v>
      </c>
      <c r="H4569" s="18"/>
      <c r="I4569" s="18"/>
      <c r="J4569" s="18"/>
      <c r="K4569" s="18"/>
      <c r="L4569" s="18"/>
      <c r="M4569" s="18"/>
      <c r="N4569" s="18"/>
      <c r="O4569" s="18"/>
      <c r="P4569" s="18"/>
      <c r="Q4569" s="18"/>
      <c r="R4569" s="18"/>
      <c r="S4569" s="18"/>
      <c r="T4569" s="18"/>
      <c r="U4569" s="18"/>
      <c r="V4569" s="18"/>
      <c r="W4569" s="18"/>
      <c r="X4569" s="18"/>
      <c r="Y4569" s="18"/>
      <c r="Z4569" s="18"/>
    </row>
    <row r="4570">
      <c r="A4570" s="14" t="s">
        <v>11640</v>
      </c>
      <c r="B4570" s="15" t="s">
        <v>11661</v>
      </c>
      <c r="C4570" s="19" t="s">
        <v>11662</v>
      </c>
      <c r="D4570" s="19" t="s">
        <v>20</v>
      </c>
      <c r="E4570" s="19" t="s">
        <v>44</v>
      </c>
      <c r="F4570" s="19" t="s">
        <v>83</v>
      </c>
      <c r="G4570" s="16" t="s">
        <v>84</v>
      </c>
      <c r="H4570" s="18"/>
      <c r="I4570" s="18"/>
      <c r="J4570" s="18"/>
      <c r="K4570" s="18"/>
      <c r="L4570" s="18"/>
      <c r="M4570" s="18"/>
      <c r="N4570" s="18"/>
      <c r="O4570" s="18"/>
      <c r="P4570" s="18"/>
      <c r="Q4570" s="18"/>
      <c r="R4570" s="18"/>
      <c r="S4570" s="18"/>
      <c r="T4570" s="18"/>
      <c r="U4570" s="18"/>
      <c r="V4570" s="18"/>
      <c r="W4570" s="18"/>
      <c r="X4570" s="18"/>
      <c r="Y4570" s="18"/>
      <c r="Z4570" s="18"/>
    </row>
    <row r="4571">
      <c r="A4571" s="14" t="s">
        <v>11640</v>
      </c>
      <c r="B4571" s="15" t="s">
        <v>11661</v>
      </c>
      <c r="C4571" s="19" t="s">
        <v>11662</v>
      </c>
      <c r="D4571" s="19" t="s">
        <v>896</v>
      </c>
      <c r="E4571" s="19" t="s">
        <v>44</v>
      </c>
      <c r="F4571" s="19" t="s">
        <v>83</v>
      </c>
      <c r="G4571" s="16" t="s">
        <v>84</v>
      </c>
      <c r="H4571" s="18"/>
      <c r="I4571" s="18"/>
      <c r="J4571" s="18"/>
      <c r="K4571" s="18"/>
      <c r="L4571" s="18"/>
      <c r="M4571" s="18"/>
      <c r="N4571" s="18"/>
      <c r="O4571" s="18"/>
      <c r="P4571" s="18"/>
      <c r="Q4571" s="18"/>
      <c r="R4571" s="18"/>
      <c r="S4571" s="18"/>
      <c r="T4571" s="18"/>
      <c r="U4571" s="18"/>
      <c r="V4571" s="18"/>
      <c r="W4571" s="18"/>
      <c r="X4571" s="18"/>
      <c r="Y4571" s="18"/>
      <c r="Z4571" s="18"/>
    </row>
    <row r="4572">
      <c r="A4572" s="14" t="s">
        <v>11640</v>
      </c>
      <c r="B4572" s="15" t="s">
        <v>11663</v>
      </c>
      <c r="C4572" s="19" t="s">
        <v>11664</v>
      </c>
      <c r="D4572" s="19" t="s">
        <v>4933</v>
      </c>
      <c r="E4572" s="19" t="s">
        <v>98</v>
      </c>
      <c r="F4572" s="19" t="s">
        <v>4362</v>
      </c>
      <c r="G4572" s="16" t="s">
        <v>12</v>
      </c>
      <c r="H4572" s="18"/>
      <c r="I4572" s="18"/>
      <c r="J4572" s="18"/>
      <c r="K4572" s="18"/>
      <c r="L4572" s="18"/>
      <c r="M4572" s="18"/>
      <c r="N4572" s="18"/>
      <c r="O4572" s="18"/>
      <c r="P4572" s="18"/>
      <c r="Q4572" s="18"/>
      <c r="R4572" s="18"/>
      <c r="S4572" s="18"/>
      <c r="T4572" s="18"/>
      <c r="U4572" s="18"/>
      <c r="V4572" s="18"/>
      <c r="W4572" s="18"/>
      <c r="X4572" s="18"/>
      <c r="Y4572" s="18"/>
      <c r="Z4572" s="18"/>
    </row>
    <row r="4573">
      <c r="A4573" s="14" t="s">
        <v>11640</v>
      </c>
      <c r="B4573" s="15" t="s">
        <v>11665</v>
      </c>
      <c r="C4573" s="19" t="s">
        <v>11666</v>
      </c>
      <c r="D4573" s="19" t="s">
        <v>5064</v>
      </c>
      <c r="E4573" s="19" t="s">
        <v>11667</v>
      </c>
      <c r="F4573" s="19" t="s">
        <v>11038</v>
      </c>
      <c r="G4573" s="16" t="s">
        <v>12</v>
      </c>
      <c r="H4573" s="18"/>
      <c r="I4573" s="18"/>
      <c r="J4573" s="18"/>
      <c r="K4573" s="18"/>
      <c r="L4573" s="18"/>
      <c r="M4573" s="18"/>
      <c r="N4573" s="18"/>
      <c r="O4573" s="18"/>
      <c r="P4573" s="18"/>
      <c r="Q4573" s="18"/>
      <c r="R4573" s="18"/>
      <c r="S4573" s="18"/>
      <c r="T4573" s="18"/>
      <c r="U4573" s="18"/>
      <c r="V4573" s="18"/>
      <c r="W4573" s="18"/>
      <c r="X4573" s="18"/>
      <c r="Y4573" s="18"/>
      <c r="Z4573" s="18"/>
    </row>
    <row r="4574">
      <c r="A4574" s="14" t="s">
        <v>11640</v>
      </c>
      <c r="B4574" s="15" t="s">
        <v>11665</v>
      </c>
      <c r="C4574" s="19" t="s">
        <v>11666</v>
      </c>
      <c r="D4574" s="19" t="s">
        <v>5064</v>
      </c>
      <c r="E4574" s="19" t="s">
        <v>9014</v>
      </c>
      <c r="F4574" s="19" t="s">
        <v>67</v>
      </c>
      <c r="G4574" s="16" t="s">
        <v>12</v>
      </c>
      <c r="H4574" s="18"/>
      <c r="I4574" s="18"/>
      <c r="J4574" s="18"/>
      <c r="K4574" s="18"/>
      <c r="L4574" s="18"/>
      <c r="M4574" s="18"/>
      <c r="N4574" s="18"/>
      <c r="O4574" s="18"/>
      <c r="P4574" s="18"/>
      <c r="Q4574" s="18"/>
      <c r="R4574" s="18"/>
      <c r="S4574" s="18"/>
      <c r="T4574" s="18"/>
      <c r="U4574" s="18"/>
      <c r="V4574" s="18"/>
      <c r="W4574" s="18"/>
      <c r="X4574" s="18"/>
      <c r="Y4574" s="18"/>
      <c r="Z4574" s="18"/>
    </row>
    <row r="4575">
      <c r="A4575" s="14" t="s">
        <v>11640</v>
      </c>
      <c r="B4575" s="15" t="s">
        <v>11668</v>
      </c>
      <c r="C4575" s="19" t="s">
        <v>11669</v>
      </c>
      <c r="D4575" s="19" t="s">
        <v>4438</v>
      </c>
      <c r="E4575" s="19" t="s">
        <v>47</v>
      </c>
      <c r="F4575" s="19" t="s">
        <v>133</v>
      </c>
      <c r="G4575" s="16" t="s">
        <v>12</v>
      </c>
      <c r="H4575" s="18"/>
      <c r="I4575" s="18"/>
      <c r="J4575" s="18"/>
      <c r="K4575" s="18"/>
      <c r="L4575" s="18"/>
      <c r="M4575" s="18"/>
      <c r="N4575" s="18"/>
      <c r="O4575" s="18"/>
      <c r="P4575" s="18"/>
      <c r="Q4575" s="18"/>
      <c r="R4575" s="18"/>
      <c r="S4575" s="18"/>
      <c r="T4575" s="18"/>
      <c r="U4575" s="18"/>
      <c r="V4575" s="18"/>
      <c r="W4575" s="18"/>
      <c r="X4575" s="18"/>
      <c r="Y4575" s="18"/>
      <c r="Z4575" s="18"/>
    </row>
    <row r="4576">
      <c r="A4576" s="14" t="s">
        <v>11640</v>
      </c>
      <c r="B4576" s="15" t="s">
        <v>11670</v>
      </c>
      <c r="C4576" s="19" t="s">
        <v>11671</v>
      </c>
      <c r="D4576" s="19" t="s">
        <v>6345</v>
      </c>
      <c r="E4576" s="19" t="s">
        <v>1123</v>
      </c>
      <c r="F4576" s="19" t="s">
        <v>134</v>
      </c>
      <c r="G4576" s="16" t="s">
        <v>12</v>
      </c>
      <c r="H4576" s="18"/>
      <c r="I4576" s="18"/>
      <c r="J4576" s="18"/>
      <c r="K4576" s="18"/>
      <c r="L4576" s="18"/>
      <c r="M4576" s="18"/>
      <c r="N4576" s="18"/>
      <c r="O4576" s="18"/>
      <c r="P4576" s="18"/>
      <c r="Q4576" s="18"/>
      <c r="R4576" s="18"/>
      <c r="S4576" s="18"/>
      <c r="T4576" s="18"/>
      <c r="U4576" s="18"/>
      <c r="V4576" s="18"/>
      <c r="W4576" s="18"/>
      <c r="X4576" s="18"/>
      <c r="Y4576" s="18"/>
      <c r="Z4576" s="18"/>
    </row>
    <row r="4577">
      <c r="A4577" s="14" t="s">
        <v>11640</v>
      </c>
      <c r="B4577" s="15" t="s">
        <v>11672</v>
      </c>
      <c r="C4577" s="19" t="s">
        <v>11673</v>
      </c>
      <c r="D4577" s="19" t="s">
        <v>1055</v>
      </c>
      <c r="E4577" s="19" t="s">
        <v>47</v>
      </c>
      <c r="F4577" s="19" t="s">
        <v>200</v>
      </c>
      <c r="G4577" s="16" t="s">
        <v>12</v>
      </c>
      <c r="H4577" s="18"/>
      <c r="I4577" s="18"/>
      <c r="J4577" s="18"/>
      <c r="K4577" s="18"/>
      <c r="L4577" s="18"/>
      <c r="M4577" s="18"/>
      <c r="N4577" s="18"/>
      <c r="O4577" s="18"/>
      <c r="P4577" s="18"/>
      <c r="Q4577" s="18"/>
      <c r="R4577" s="18"/>
      <c r="S4577" s="18"/>
      <c r="T4577" s="18"/>
      <c r="U4577" s="18"/>
      <c r="V4577" s="18"/>
      <c r="W4577" s="18"/>
      <c r="X4577" s="18"/>
      <c r="Y4577" s="18"/>
      <c r="Z4577" s="18"/>
    </row>
    <row r="4578">
      <c r="A4578" s="14" t="s">
        <v>11640</v>
      </c>
      <c r="B4578" s="15" t="s">
        <v>11672</v>
      </c>
      <c r="C4578" s="19" t="s">
        <v>11673</v>
      </c>
      <c r="D4578" s="19" t="s">
        <v>1054</v>
      </c>
      <c r="E4578" s="19" t="s">
        <v>47</v>
      </c>
      <c r="F4578" s="19" t="s">
        <v>200</v>
      </c>
      <c r="G4578" s="16" t="s">
        <v>12</v>
      </c>
      <c r="H4578" s="18"/>
      <c r="I4578" s="18"/>
      <c r="J4578" s="18"/>
      <c r="K4578" s="18"/>
      <c r="L4578" s="18"/>
      <c r="M4578" s="18"/>
      <c r="N4578" s="18"/>
      <c r="O4578" s="18"/>
      <c r="P4578" s="18"/>
      <c r="Q4578" s="18"/>
      <c r="R4578" s="18"/>
      <c r="S4578" s="18"/>
      <c r="T4578" s="18"/>
      <c r="U4578" s="18"/>
      <c r="V4578" s="18"/>
      <c r="W4578" s="18"/>
      <c r="X4578" s="18"/>
      <c r="Y4578" s="18"/>
      <c r="Z4578" s="18"/>
    </row>
    <row r="4579">
      <c r="A4579" s="14" t="s">
        <v>11640</v>
      </c>
      <c r="B4579" s="15" t="s">
        <v>11672</v>
      </c>
      <c r="C4579" s="19" t="s">
        <v>11673</v>
      </c>
      <c r="D4579" s="19" t="s">
        <v>3276</v>
      </c>
      <c r="E4579" s="19" t="s">
        <v>47</v>
      </c>
      <c r="F4579" s="19" t="s">
        <v>200</v>
      </c>
      <c r="G4579" s="16" t="s">
        <v>12</v>
      </c>
      <c r="H4579" s="18"/>
      <c r="I4579" s="18"/>
      <c r="J4579" s="18"/>
      <c r="K4579" s="18"/>
      <c r="L4579" s="18"/>
      <c r="M4579" s="18"/>
      <c r="N4579" s="18"/>
      <c r="O4579" s="18"/>
      <c r="P4579" s="18"/>
      <c r="Q4579" s="18"/>
      <c r="R4579" s="18"/>
      <c r="S4579" s="18"/>
      <c r="T4579" s="18"/>
      <c r="U4579" s="18"/>
      <c r="V4579" s="18"/>
      <c r="W4579" s="18"/>
      <c r="X4579" s="18"/>
      <c r="Y4579" s="18"/>
      <c r="Z4579" s="18"/>
    </row>
    <row r="4580">
      <c r="A4580" s="14" t="s">
        <v>11674</v>
      </c>
      <c r="B4580" s="15" t="s">
        <v>11675</v>
      </c>
      <c r="C4580" s="19" t="s">
        <v>11676</v>
      </c>
      <c r="D4580" s="19" t="s">
        <v>1176</v>
      </c>
      <c r="E4580" s="19" t="s">
        <v>47</v>
      </c>
      <c r="F4580" s="19" t="s">
        <v>457</v>
      </c>
      <c r="G4580" s="16" t="s">
        <v>84</v>
      </c>
      <c r="H4580" s="18"/>
      <c r="I4580" s="18"/>
      <c r="J4580" s="18"/>
      <c r="K4580" s="18"/>
      <c r="L4580" s="18"/>
      <c r="M4580" s="18"/>
      <c r="N4580" s="18"/>
      <c r="O4580" s="18"/>
      <c r="P4580" s="18"/>
      <c r="Q4580" s="18"/>
      <c r="R4580" s="18"/>
      <c r="S4580" s="18"/>
      <c r="T4580" s="18"/>
      <c r="U4580" s="18"/>
      <c r="V4580" s="18"/>
      <c r="W4580" s="18"/>
      <c r="X4580" s="18"/>
      <c r="Y4580" s="18"/>
      <c r="Z4580" s="18"/>
    </row>
    <row r="4581">
      <c r="A4581" s="14" t="s">
        <v>11674</v>
      </c>
      <c r="B4581" s="15" t="s">
        <v>11677</v>
      </c>
      <c r="C4581" s="19" t="s">
        <v>11678</v>
      </c>
      <c r="D4581" s="19" t="s">
        <v>1535</v>
      </c>
      <c r="E4581" s="19" t="s">
        <v>44</v>
      </c>
      <c r="F4581" s="19" t="s">
        <v>83</v>
      </c>
      <c r="G4581" s="16" t="s">
        <v>84</v>
      </c>
      <c r="H4581" s="18"/>
      <c r="I4581" s="18"/>
      <c r="J4581" s="18"/>
      <c r="K4581" s="18"/>
      <c r="L4581" s="18"/>
      <c r="M4581" s="18"/>
      <c r="N4581" s="18"/>
      <c r="O4581" s="18"/>
      <c r="P4581" s="18"/>
      <c r="Q4581" s="18"/>
      <c r="R4581" s="18"/>
      <c r="S4581" s="18"/>
      <c r="T4581" s="18"/>
      <c r="U4581" s="18"/>
      <c r="V4581" s="18"/>
      <c r="W4581" s="18"/>
      <c r="X4581" s="18"/>
      <c r="Y4581" s="18"/>
      <c r="Z4581" s="18"/>
    </row>
    <row r="4582">
      <c r="A4582" s="14" t="s">
        <v>11674</v>
      </c>
      <c r="B4582" s="15" t="s">
        <v>11677</v>
      </c>
      <c r="C4582" s="19" t="s">
        <v>11678</v>
      </c>
      <c r="D4582" s="19" t="s">
        <v>258</v>
      </c>
      <c r="E4582" s="19" t="s">
        <v>44</v>
      </c>
      <c r="F4582" s="19" t="s">
        <v>83</v>
      </c>
      <c r="G4582" s="16" t="s">
        <v>84</v>
      </c>
      <c r="H4582" s="18"/>
      <c r="I4582" s="18"/>
      <c r="J4582" s="18"/>
      <c r="K4582" s="18"/>
      <c r="L4582" s="18"/>
      <c r="M4582" s="18"/>
      <c r="N4582" s="18"/>
      <c r="O4582" s="18"/>
      <c r="P4582" s="18"/>
      <c r="Q4582" s="18"/>
      <c r="R4582" s="18"/>
      <c r="S4582" s="18"/>
      <c r="T4582" s="18"/>
      <c r="U4582" s="18"/>
      <c r="V4582" s="18"/>
      <c r="W4582" s="18"/>
      <c r="X4582" s="18"/>
      <c r="Y4582" s="18"/>
      <c r="Z4582" s="18"/>
    </row>
    <row r="4583">
      <c r="A4583" s="14" t="s">
        <v>11674</v>
      </c>
      <c r="B4583" s="15" t="s">
        <v>11679</v>
      </c>
      <c r="C4583" s="19" t="s">
        <v>11680</v>
      </c>
      <c r="D4583" s="19" t="s">
        <v>1535</v>
      </c>
      <c r="E4583" s="19" t="s">
        <v>47</v>
      </c>
      <c r="F4583" s="19" t="s">
        <v>457</v>
      </c>
      <c r="G4583" s="16" t="s">
        <v>84</v>
      </c>
      <c r="H4583" s="18"/>
      <c r="I4583" s="18"/>
      <c r="J4583" s="18"/>
      <c r="K4583" s="18"/>
      <c r="L4583" s="18"/>
      <c r="M4583" s="18"/>
      <c r="N4583" s="18"/>
      <c r="O4583" s="18"/>
      <c r="P4583" s="18"/>
      <c r="Q4583" s="18"/>
      <c r="R4583" s="18"/>
      <c r="S4583" s="18"/>
      <c r="T4583" s="18"/>
      <c r="U4583" s="18"/>
      <c r="V4583" s="18"/>
      <c r="W4583" s="18"/>
      <c r="X4583" s="18"/>
      <c r="Y4583" s="18"/>
      <c r="Z4583" s="18"/>
    </row>
    <row r="4584">
      <c r="A4584" s="14" t="s">
        <v>11674</v>
      </c>
      <c r="B4584" s="15" t="s">
        <v>11681</v>
      </c>
      <c r="C4584" s="19" t="s">
        <v>11682</v>
      </c>
      <c r="D4584" s="19" t="s">
        <v>258</v>
      </c>
      <c r="E4584" s="19" t="s">
        <v>44</v>
      </c>
      <c r="F4584" s="19" t="s">
        <v>83</v>
      </c>
      <c r="G4584" s="16" t="s">
        <v>84</v>
      </c>
      <c r="H4584" s="18"/>
      <c r="I4584" s="18"/>
      <c r="J4584" s="18"/>
      <c r="K4584" s="18"/>
      <c r="L4584" s="18"/>
      <c r="M4584" s="18"/>
      <c r="N4584" s="18"/>
      <c r="O4584" s="18"/>
      <c r="P4584" s="18"/>
      <c r="Q4584" s="18"/>
      <c r="R4584" s="18"/>
      <c r="S4584" s="18"/>
      <c r="T4584" s="18"/>
      <c r="U4584" s="18"/>
      <c r="V4584" s="18"/>
      <c r="W4584" s="18"/>
      <c r="X4584" s="18"/>
      <c r="Y4584" s="18"/>
      <c r="Z4584" s="18"/>
    </row>
    <row r="4585">
      <c r="A4585" s="14" t="s">
        <v>11674</v>
      </c>
      <c r="B4585" s="15" t="s">
        <v>11681</v>
      </c>
      <c r="C4585" s="19" t="s">
        <v>11682</v>
      </c>
      <c r="D4585" s="19" t="s">
        <v>1806</v>
      </c>
      <c r="E4585" s="19" t="s">
        <v>44</v>
      </c>
      <c r="F4585" s="19" t="s">
        <v>83</v>
      </c>
      <c r="G4585" s="16" t="s">
        <v>84</v>
      </c>
      <c r="H4585" s="18"/>
      <c r="I4585" s="18"/>
      <c r="J4585" s="18"/>
      <c r="K4585" s="18"/>
      <c r="L4585" s="18"/>
      <c r="M4585" s="18"/>
      <c r="N4585" s="18"/>
      <c r="O4585" s="18"/>
      <c r="P4585" s="18"/>
      <c r="Q4585" s="18"/>
      <c r="R4585" s="18"/>
      <c r="S4585" s="18"/>
      <c r="T4585" s="18"/>
      <c r="U4585" s="18"/>
      <c r="V4585" s="18"/>
      <c r="W4585" s="18"/>
      <c r="X4585" s="18"/>
      <c r="Y4585" s="18"/>
      <c r="Z4585" s="18"/>
    </row>
    <row r="4586">
      <c r="A4586" s="14" t="s">
        <v>11674</v>
      </c>
      <c r="B4586" s="15" t="s">
        <v>11681</v>
      </c>
      <c r="C4586" s="19" t="s">
        <v>11682</v>
      </c>
      <c r="D4586" s="19" t="s">
        <v>87</v>
      </c>
      <c r="E4586" s="19" t="s">
        <v>44</v>
      </c>
      <c r="F4586" s="19" t="s">
        <v>83</v>
      </c>
      <c r="G4586" s="16" t="s">
        <v>84</v>
      </c>
      <c r="H4586" s="18"/>
      <c r="I4586" s="18"/>
      <c r="J4586" s="18"/>
      <c r="K4586" s="18"/>
      <c r="L4586" s="18"/>
      <c r="M4586" s="18"/>
      <c r="N4586" s="18"/>
      <c r="O4586" s="18"/>
      <c r="P4586" s="18"/>
      <c r="Q4586" s="18"/>
      <c r="R4586" s="18"/>
      <c r="S4586" s="18"/>
      <c r="T4586" s="18"/>
      <c r="U4586" s="18"/>
      <c r="V4586" s="18"/>
      <c r="W4586" s="18"/>
      <c r="X4586" s="18"/>
      <c r="Y4586" s="18"/>
      <c r="Z4586" s="18"/>
    </row>
    <row r="4587">
      <c r="A4587" s="14" t="s">
        <v>11674</v>
      </c>
      <c r="B4587" s="15" t="s">
        <v>11683</v>
      </c>
      <c r="C4587" s="19" t="s">
        <v>11684</v>
      </c>
      <c r="D4587" s="19" t="s">
        <v>4762</v>
      </c>
      <c r="E4587" s="19" t="s">
        <v>47</v>
      </c>
      <c r="F4587" s="19" t="s">
        <v>133</v>
      </c>
      <c r="G4587" s="16" t="s">
        <v>12</v>
      </c>
      <c r="H4587" s="18"/>
      <c r="I4587" s="18"/>
      <c r="J4587" s="18"/>
      <c r="K4587" s="18"/>
      <c r="L4587" s="18"/>
      <c r="M4587" s="18"/>
      <c r="N4587" s="18"/>
      <c r="O4587" s="18"/>
      <c r="P4587" s="18"/>
      <c r="Q4587" s="18"/>
      <c r="R4587" s="18"/>
      <c r="S4587" s="18"/>
      <c r="T4587" s="18"/>
      <c r="U4587" s="18"/>
      <c r="V4587" s="18"/>
      <c r="W4587" s="18"/>
      <c r="X4587" s="18"/>
      <c r="Y4587" s="18"/>
      <c r="Z4587" s="18"/>
    </row>
    <row r="4588">
      <c r="A4588" s="14" t="s">
        <v>11674</v>
      </c>
      <c r="B4588" s="15" t="s">
        <v>11685</v>
      </c>
      <c r="C4588" s="19" t="s">
        <v>11686</v>
      </c>
      <c r="D4588" s="19" t="s">
        <v>9804</v>
      </c>
      <c r="E4588" s="19" t="s">
        <v>47</v>
      </c>
      <c r="F4588" s="19" t="s">
        <v>457</v>
      </c>
      <c r="G4588" s="16" t="s">
        <v>84</v>
      </c>
      <c r="H4588" s="18"/>
      <c r="I4588" s="18"/>
      <c r="J4588" s="18"/>
      <c r="K4588" s="18"/>
      <c r="L4588" s="18"/>
      <c r="M4588" s="18"/>
      <c r="N4588" s="18"/>
      <c r="O4588" s="18"/>
      <c r="P4588" s="18"/>
      <c r="Q4588" s="18"/>
      <c r="R4588" s="18"/>
      <c r="S4588" s="18"/>
      <c r="T4588" s="18"/>
      <c r="U4588" s="18"/>
      <c r="V4588" s="18"/>
      <c r="W4588" s="18"/>
      <c r="X4588" s="18"/>
      <c r="Y4588" s="18"/>
      <c r="Z4588" s="18"/>
    </row>
    <row r="4589">
      <c r="A4589" s="14" t="s">
        <v>11674</v>
      </c>
      <c r="B4589" s="15" t="s">
        <v>11685</v>
      </c>
      <c r="C4589" s="19" t="s">
        <v>11686</v>
      </c>
      <c r="D4589" s="19" t="s">
        <v>9804</v>
      </c>
      <c r="E4589" s="19" t="s">
        <v>47</v>
      </c>
      <c r="F4589" s="19" t="s">
        <v>386</v>
      </c>
      <c r="G4589" s="16" t="s">
        <v>84</v>
      </c>
      <c r="H4589" s="18"/>
      <c r="I4589" s="18"/>
      <c r="J4589" s="18"/>
      <c r="K4589" s="18"/>
      <c r="L4589" s="18"/>
      <c r="M4589" s="18"/>
      <c r="N4589" s="18"/>
      <c r="O4589" s="18"/>
      <c r="P4589" s="18"/>
      <c r="Q4589" s="18"/>
      <c r="R4589" s="18"/>
      <c r="S4589" s="18"/>
      <c r="T4589" s="18"/>
      <c r="U4589" s="18"/>
      <c r="V4589" s="18"/>
      <c r="W4589" s="18"/>
      <c r="X4589" s="18"/>
      <c r="Y4589" s="18"/>
      <c r="Z4589" s="18"/>
    </row>
    <row r="4590">
      <c r="A4590" s="14" t="s">
        <v>11674</v>
      </c>
      <c r="B4590" s="15" t="s">
        <v>11687</v>
      </c>
      <c r="C4590" s="19" t="s">
        <v>11688</v>
      </c>
      <c r="D4590" s="19" t="s">
        <v>4765</v>
      </c>
      <c r="E4590" s="19" t="s">
        <v>47</v>
      </c>
      <c r="F4590" s="19" t="s">
        <v>31</v>
      </c>
      <c r="G4590" s="16" t="s">
        <v>12</v>
      </c>
      <c r="H4590" s="18"/>
      <c r="I4590" s="18"/>
      <c r="J4590" s="18"/>
      <c r="K4590" s="18"/>
      <c r="L4590" s="18"/>
      <c r="M4590" s="18"/>
      <c r="N4590" s="18"/>
      <c r="O4590" s="18"/>
      <c r="P4590" s="18"/>
      <c r="Q4590" s="18"/>
      <c r="R4590" s="18"/>
      <c r="S4590" s="18"/>
      <c r="T4590" s="18"/>
      <c r="U4590" s="18"/>
      <c r="V4590" s="18"/>
      <c r="W4590" s="18"/>
      <c r="X4590" s="18"/>
      <c r="Y4590" s="18"/>
      <c r="Z4590" s="18"/>
    </row>
    <row r="4591">
      <c r="A4591" s="14" t="s">
        <v>11674</v>
      </c>
      <c r="B4591" s="15" t="s">
        <v>11689</v>
      </c>
      <c r="C4591" s="19" t="s">
        <v>11690</v>
      </c>
      <c r="D4591" s="19" t="s">
        <v>4080</v>
      </c>
      <c r="E4591" s="19" t="s">
        <v>338</v>
      </c>
      <c r="F4591" s="19" t="s">
        <v>63</v>
      </c>
      <c r="G4591" s="16" t="s">
        <v>12</v>
      </c>
      <c r="H4591" s="18"/>
      <c r="I4591" s="18"/>
      <c r="J4591" s="18"/>
      <c r="K4591" s="18"/>
      <c r="L4591" s="18"/>
      <c r="M4591" s="18"/>
      <c r="N4591" s="18"/>
      <c r="O4591" s="18"/>
      <c r="P4591" s="18"/>
      <c r="Q4591" s="18"/>
      <c r="R4591" s="18"/>
      <c r="S4591" s="18"/>
      <c r="T4591" s="18"/>
      <c r="U4591" s="18"/>
      <c r="V4591" s="18"/>
      <c r="W4591" s="18"/>
      <c r="X4591" s="18"/>
      <c r="Y4591" s="18"/>
      <c r="Z4591" s="18"/>
    </row>
    <row r="4592">
      <c r="A4592" s="14" t="s">
        <v>11674</v>
      </c>
      <c r="B4592" s="15" t="s">
        <v>11691</v>
      </c>
      <c r="C4592" s="19" t="s">
        <v>11692</v>
      </c>
      <c r="D4592" s="19" t="s">
        <v>4179</v>
      </c>
      <c r="E4592" s="19" t="s">
        <v>385</v>
      </c>
      <c r="F4592" s="19" t="s">
        <v>161</v>
      </c>
      <c r="G4592" s="16" t="s">
        <v>12</v>
      </c>
      <c r="H4592" s="18"/>
      <c r="I4592" s="18"/>
      <c r="J4592" s="18"/>
      <c r="K4592" s="18"/>
      <c r="L4592" s="18"/>
      <c r="M4592" s="18"/>
      <c r="N4592" s="18"/>
      <c r="O4592" s="18"/>
      <c r="P4592" s="18"/>
      <c r="Q4592" s="18"/>
      <c r="R4592" s="18"/>
      <c r="S4592" s="18"/>
      <c r="T4592" s="18"/>
      <c r="U4592" s="18"/>
      <c r="V4592" s="18"/>
      <c r="W4592" s="18"/>
      <c r="X4592" s="18"/>
      <c r="Y4592" s="18"/>
      <c r="Z4592" s="18"/>
    </row>
    <row r="4593">
      <c r="A4593" s="14" t="s">
        <v>11693</v>
      </c>
      <c r="B4593" s="15" t="s">
        <v>11694</v>
      </c>
      <c r="C4593" s="19" t="s">
        <v>11695</v>
      </c>
      <c r="D4593" s="19" t="s">
        <v>4541</v>
      </c>
      <c r="E4593" s="19" t="s">
        <v>47</v>
      </c>
      <c r="F4593" s="19" t="s">
        <v>6531</v>
      </c>
      <c r="G4593" s="16" t="s">
        <v>12</v>
      </c>
      <c r="H4593" s="18"/>
      <c r="I4593" s="18"/>
      <c r="J4593" s="18"/>
      <c r="K4593" s="18"/>
      <c r="L4593" s="18"/>
      <c r="M4593" s="18"/>
      <c r="N4593" s="18"/>
      <c r="O4593" s="18"/>
      <c r="P4593" s="18"/>
      <c r="Q4593" s="18"/>
      <c r="R4593" s="18"/>
      <c r="S4593" s="18"/>
      <c r="T4593" s="18"/>
      <c r="U4593" s="18"/>
      <c r="V4593" s="18"/>
      <c r="W4593" s="18"/>
      <c r="X4593" s="18"/>
      <c r="Y4593" s="18"/>
      <c r="Z4593" s="18"/>
    </row>
    <row r="4594">
      <c r="A4594" s="14" t="s">
        <v>11696</v>
      </c>
      <c r="B4594" s="15" t="s">
        <v>11697</v>
      </c>
      <c r="C4594" s="19" t="s">
        <v>11698</v>
      </c>
      <c r="D4594" s="19" t="s">
        <v>1535</v>
      </c>
      <c r="E4594" s="19" t="s">
        <v>44</v>
      </c>
      <c r="F4594" s="19" t="s">
        <v>83</v>
      </c>
      <c r="G4594" s="16" t="s">
        <v>84</v>
      </c>
      <c r="H4594" s="18"/>
      <c r="I4594" s="18"/>
      <c r="J4594" s="18"/>
      <c r="K4594" s="18"/>
      <c r="L4594" s="18"/>
      <c r="M4594" s="18"/>
      <c r="N4594" s="18"/>
      <c r="O4594" s="18"/>
      <c r="P4594" s="18"/>
      <c r="Q4594" s="18"/>
      <c r="R4594" s="18"/>
      <c r="S4594" s="18"/>
      <c r="T4594" s="18"/>
      <c r="U4594" s="18"/>
      <c r="V4594" s="18"/>
      <c r="W4594" s="18"/>
      <c r="X4594" s="18"/>
      <c r="Y4594" s="18"/>
      <c r="Z4594" s="18"/>
    </row>
    <row r="4595">
      <c r="A4595" s="14" t="s">
        <v>11696</v>
      </c>
      <c r="B4595" s="15" t="s">
        <v>11697</v>
      </c>
      <c r="C4595" s="19" t="s">
        <v>11698</v>
      </c>
      <c r="D4595" s="19" t="s">
        <v>1055</v>
      </c>
      <c r="E4595" s="19" t="s">
        <v>44</v>
      </c>
      <c r="F4595" s="19" t="s">
        <v>83</v>
      </c>
      <c r="G4595" s="16" t="s">
        <v>84</v>
      </c>
      <c r="H4595" s="18"/>
      <c r="I4595" s="18"/>
      <c r="J4595" s="18"/>
      <c r="K4595" s="18"/>
      <c r="L4595" s="18"/>
      <c r="M4595" s="18"/>
      <c r="N4595" s="18"/>
      <c r="O4595" s="18"/>
      <c r="P4595" s="18"/>
      <c r="Q4595" s="18"/>
      <c r="R4595" s="18"/>
      <c r="S4595" s="18"/>
      <c r="T4595" s="18"/>
      <c r="U4595" s="18"/>
      <c r="V4595" s="18"/>
      <c r="W4595" s="18"/>
      <c r="X4595" s="18"/>
      <c r="Y4595" s="18"/>
      <c r="Z4595" s="18"/>
    </row>
    <row r="4596">
      <c r="A4596" s="14" t="s">
        <v>11696</v>
      </c>
      <c r="B4596" s="15" t="s">
        <v>11697</v>
      </c>
      <c r="C4596" s="19" t="s">
        <v>11698</v>
      </c>
      <c r="D4596" s="19" t="s">
        <v>1054</v>
      </c>
      <c r="E4596" s="19" t="s">
        <v>44</v>
      </c>
      <c r="F4596" s="19" t="s">
        <v>83</v>
      </c>
      <c r="G4596" s="16" t="s">
        <v>84</v>
      </c>
      <c r="H4596" s="18"/>
      <c r="I4596" s="18"/>
      <c r="J4596" s="18"/>
      <c r="K4596" s="18"/>
      <c r="L4596" s="18"/>
      <c r="M4596" s="18"/>
      <c r="N4596" s="18"/>
      <c r="O4596" s="18"/>
      <c r="P4596" s="18"/>
      <c r="Q4596" s="18"/>
      <c r="R4596" s="18"/>
      <c r="S4596" s="18"/>
      <c r="T4596" s="18"/>
      <c r="U4596" s="18"/>
      <c r="V4596" s="18"/>
      <c r="W4596" s="18"/>
      <c r="X4596" s="18"/>
      <c r="Y4596" s="18"/>
      <c r="Z4596" s="18"/>
    </row>
    <row r="4597">
      <c r="A4597" s="14" t="s">
        <v>11696</v>
      </c>
      <c r="B4597" s="15" t="s">
        <v>11699</v>
      </c>
      <c r="C4597" s="19" t="s">
        <v>11700</v>
      </c>
      <c r="D4597" s="19" t="s">
        <v>3395</v>
      </c>
      <c r="E4597" s="19" t="s">
        <v>4787</v>
      </c>
      <c r="F4597" s="19" t="s">
        <v>524</v>
      </c>
      <c r="G4597" s="16" t="s">
        <v>12</v>
      </c>
      <c r="H4597" s="18"/>
      <c r="I4597" s="18"/>
      <c r="J4597" s="18"/>
      <c r="K4597" s="18"/>
      <c r="L4597" s="18"/>
      <c r="M4597" s="18"/>
      <c r="N4597" s="18"/>
      <c r="O4597" s="18"/>
      <c r="P4597" s="18"/>
      <c r="Q4597" s="18"/>
      <c r="R4597" s="18"/>
      <c r="S4597" s="18"/>
      <c r="T4597" s="18"/>
      <c r="U4597" s="18"/>
      <c r="V4597" s="18"/>
      <c r="W4597" s="18"/>
      <c r="X4597" s="18"/>
      <c r="Y4597" s="18"/>
      <c r="Z4597" s="18"/>
    </row>
    <row r="4598">
      <c r="A4598" s="14" t="s">
        <v>11696</v>
      </c>
      <c r="B4598" s="15" t="s">
        <v>11701</v>
      </c>
      <c r="C4598" s="19" t="s">
        <v>11702</v>
      </c>
      <c r="D4598" s="19" t="s">
        <v>4395</v>
      </c>
      <c r="E4598" s="19" t="s">
        <v>47</v>
      </c>
      <c r="F4598" s="19" t="s">
        <v>457</v>
      </c>
      <c r="G4598" s="16" t="s">
        <v>84</v>
      </c>
      <c r="H4598" s="18"/>
      <c r="I4598" s="18"/>
      <c r="J4598" s="18"/>
      <c r="K4598" s="18"/>
      <c r="L4598" s="18"/>
      <c r="M4598" s="18"/>
      <c r="N4598" s="18"/>
      <c r="O4598" s="18"/>
      <c r="P4598" s="18"/>
      <c r="Q4598" s="18"/>
      <c r="R4598" s="18"/>
      <c r="S4598" s="18"/>
      <c r="T4598" s="18"/>
      <c r="U4598" s="18"/>
      <c r="V4598" s="18"/>
      <c r="W4598" s="18"/>
      <c r="X4598" s="18"/>
      <c r="Y4598" s="18"/>
      <c r="Z4598" s="18"/>
    </row>
    <row r="4599">
      <c r="A4599" s="14" t="s">
        <v>11696</v>
      </c>
      <c r="B4599" s="15" t="s">
        <v>11703</v>
      </c>
      <c r="C4599" s="19" t="s">
        <v>11704</v>
      </c>
      <c r="D4599" s="19" t="s">
        <v>1535</v>
      </c>
      <c r="E4599" s="19" t="s">
        <v>44</v>
      </c>
      <c r="F4599" s="19" t="s">
        <v>851</v>
      </c>
      <c r="G4599" s="16" t="s">
        <v>84</v>
      </c>
      <c r="H4599" s="18"/>
      <c r="I4599" s="18"/>
      <c r="J4599" s="18"/>
      <c r="K4599" s="18"/>
      <c r="L4599" s="18"/>
      <c r="M4599" s="18"/>
      <c r="N4599" s="18"/>
      <c r="O4599" s="18"/>
      <c r="P4599" s="18"/>
      <c r="Q4599" s="18"/>
      <c r="R4599" s="18"/>
      <c r="S4599" s="18"/>
      <c r="T4599" s="18"/>
      <c r="U4599" s="18"/>
      <c r="V4599" s="18"/>
      <c r="W4599" s="18"/>
      <c r="X4599" s="18"/>
      <c r="Y4599" s="18"/>
      <c r="Z4599" s="18"/>
    </row>
    <row r="4600">
      <c r="A4600" s="14" t="s">
        <v>11696</v>
      </c>
      <c r="B4600" s="15" t="s">
        <v>11703</v>
      </c>
      <c r="C4600" s="19" t="s">
        <v>11704</v>
      </c>
      <c r="D4600" s="19" t="s">
        <v>1055</v>
      </c>
      <c r="E4600" s="19" t="s">
        <v>44</v>
      </c>
      <c r="F4600" s="19" t="s">
        <v>851</v>
      </c>
      <c r="G4600" s="16" t="s">
        <v>84</v>
      </c>
      <c r="H4600" s="18"/>
      <c r="I4600" s="18"/>
      <c r="J4600" s="18"/>
      <c r="K4600" s="18"/>
      <c r="L4600" s="18"/>
      <c r="M4600" s="18"/>
      <c r="N4600" s="18"/>
      <c r="O4600" s="18"/>
      <c r="P4600" s="18"/>
      <c r="Q4600" s="18"/>
      <c r="R4600" s="18"/>
      <c r="S4600" s="18"/>
      <c r="T4600" s="18"/>
      <c r="U4600" s="18"/>
      <c r="V4600" s="18"/>
      <c r="W4600" s="18"/>
      <c r="X4600" s="18"/>
      <c r="Y4600" s="18"/>
      <c r="Z4600" s="18"/>
    </row>
    <row r="4601">
      <c r="A4601" s="14" t="s">
        <v>11696</v>
      </c>
      <c r="B4601" s="15" t="s">
        <v>11703</v>
      </c>
      <c r="C4601" s="19" t="s">
        <v>11704</v>
      </c>
      <c r="D4601" s="19" t="s">
        <v>1054</v>
      </c>
      <c r="E4601" s="19" t="s">
        <v>44</v>
      </c>
      <c r="F4601" s="19" t="s">
        <v>851</v>
      </c>
      <c r="G4601" s="16" t="s">
        <v>84</v>
      </c>
      <c r="H4601" s="18"/>
      <c r="I4601" s="18"/>
      <c r="J4601" s="18"/>
      <c r="K4601" s="18"/>
      <c r="L4601" s="18"/>
      <c r="M4601" s="18"/>
      <c r="N4601" s="18"/>
      <c r="O4601" s="18"/>
      <c r="P4601" s="18"/>
      <c r="Q4601" s="18"/>
      <c r="R4601" s="18"/>
      <c r="S4601" s="18"/>
      <c r="T4601" s="18"/>
      <c r="U4601" s="18"/>
      <c r="V4601" s="18"/>
      <c r="W4601" s="18"/>
      <c r="X4601" s="18"/>
      <c r="Y4601" s="18"/>
      <c r="Z4601" s="18"/>
    </row>
    <row r="4602">
      <c r="A4602" s="14" t="s">
        <v>11696</v>
      </c>
      <c r="B4602" s="15" t="s">
        <v>11705</v>
      </c>
      <c r="C4602" s="19" t="s">
        <v>11706</v>
      </c>
      <c r="D4602" s="19" t="s">
        <v>4268</v>
      </c>
      <c r="E4602" s="19" t="s">
        <v>98</v>
      </c>
      <c r="F4602" s="19" t="s">
        <v>31</v>
      </c>
      <c r="G4602" s="16" t="s">
        <v>12</v>
      </c>
      <c r="H4602" s="18"/>
      <c r="I4602" s="18"/>
      <c r="J4602" s="18"/>
      <c r="K4602" s="18"/>
      <c r="L4602" s="18"/>
      <c r="M4602" s="18"/>
      <c r="N4602" s="18"/>
      <c r="O4602" s="18"/>
      <c r="P4602" s="18"/>
      <c r="Q4602" s="18"/>
      <c r="R4602" s="18"/>
      <c r="S4602" s="18"/>
      <c r="T4602" s="18"/>
      <c r="U4602" s="18"/>
      <c r="V4602" s="18"/>
      <c r="W4602" s="18"/>
      <c r="X4602" s="18"/>
      <c r="Y4602" s="18"/>
      <c r="Z4602" s="18"/>
    </row>
    <row r="4603">
      <c r="A4603" s="14" t="s">
        <v>11696</v>
      </c>
      <c r="B4603" s="15" t="s">
        <v>11707</v>
      </c>
      <c r="C4603" s="19" t="s">
        <v>11708</v>
      </c>
      <c r="D4603" s="19" t="s">
        <v>4907</v>
      </c>
      <c r="E4603" s="19" t="s">
        <v>98</v>
      </c>
      <c r="F4603" s="19" t="s">
        <v>67</v>
      </c>
      <c r="G4603" s="16" t="s">
        <v>12</v>
      </c>
      <c r="H4603" s="18"/>
      <c r="I4603" s="18"/>
      <c r="J4603" s="18"/>
      <c r="K4603" s="18"/>
      <c r="L4603" s="18"/>
      <c r="M4603" s="18"/>
      <c r="N4603" s="18"/>
      <c r="O4603" s="18"/>
      <c r="P4603" s="18"/>
      <c r="Q4603" s="18"/>
      <c r="R4603" s="18"/>
      <c r="S4603" s="18"/>
      <c r="T4603" s="18"/>
      <c r="U4603" s="18"/>
      <c r="V4603" s="18"/>
      <c r="W4603" s="18"/>
      <c r="X4603" s="18"/>
      <c r="Y4603" s="18"/>
      <c r="Z4603" s="18"/>
    </row>
    <row r="4604">
      <c r="A4604" s="14" t="s">
        <v>11696</v>
      </c>
      <c r="B4604" s="15" t="s">
        <v>11707</v>
      </c>
      <c r="C4604" s="19" t="s">
        <v>11708</v>
      </c>
      <c r="D4604" s="19" t="s">
        <v>4907</v>
      </c>
      <c r="E4604" s="19" t="s">
        <v>1780</v>
      </c>
      <c r="F4604" s="19" t="s">
        <v>133</v>
      </c>
      <c r="G4604" s="16" t="s">
        <v>12</v>
      </c>
      <c r="H4604" s="18"/>
      <c r="I4604" s="18"/>
      <c r="J4604" s="18"/>
      <c r="K4604" s="18"/>
      <c r="L4604" s="18"/>
      <c r="M4604" s="18"/>
      <c r="N4604" s="18"/>
      <c r="O4604" s="18"/>
      <c r="P4604" s="18"/>
      <c r="Q4604" s="18"/>
      <c r="R4604" s="18"/>
      <c r="S4604" s="18"/>
      <c r="T4604" s="18"/>
      <c r="U4604" s="18"/>
      <c r="V4604" s="18"/>
      <c r="W4604" s="18"/>
      <c r="X4604" s="18"/>
      <c r="Y4604" s="18"/>
      <c r="Z4604" s="18"/>
    </row>
    <row r="4605">
      <c r="A4605" s="14" t="s">
        <v>11696</v>
      </c>
      <c r="B4605" s="15" t="s">
        <v>11709</v>
      </c>
      <c r="C4605" s="19" t="s">
        <v>11710</v>
      </c>
      <c r="D4605" s="19" t="s">
        <v>6138</v>
      </c>
      <c r="E4605" s="19" t="s">
        <v>85</v>
      </c>
      <c r="F4605" s="19" t="s">
        <v>133</v>
      </c>
      <c r="G4605" s="16" t="s">
        <v>12</v>
      </c>
      <c r="H4605" s="18"/>
      <c r="I4605" s="18"/>
      <c r="J4605" s="18"/>
      <c r="K4605" s="18"/>
      <c r="L4605" s="18"/>
      <c r="M4605" s="18"/>
      <c r="N4605" s="18"/>
      <c r="O4605" s="18"/>
      <c r="P4605" s="18"/>
      <c r="Q4605" s="18"/>
      <c r="R4605" s="18"/>
      <c r="S4605" s="18"/>
      <c r="T4605" s="18"/>
      <c r="U4605" s="18"/>
      <c r="V4605" s="18"/>
      <c r="W4605" s="18"/>
      <c r="X4605" s="18"/>
      <c r="Y4605" s="18"/>
      <c r="Z4605" s="18"/>
    </row>
    <row r="4606">
      <c r="A4606" s="14" t="s">
        <v>11696</v>
      </c>
      <c r="B4606" s="15" t="s">
        <v>11711</v>
      </c>
      <c r="C4606" s="19" t="s">
        <v>11712</v>
      </c>
      <c r="D4606" s="19" t="s">
        <v>7427</v>
      </c>
      <c r="E4606" s="19" t="s">
        <v>10727</v>
      </c>
      <c r="F4606" s="19" t="s">
        <v>10058</v>
      </c>
      <c r="G4606" s="16" t="s">
        <v>12</v>
      </c>
      <c r="H4606" s="18"/>
      <c r="I4606" s="18"/>
      <c r="J4606" s="18"/>
      <c r="K4606" s="18"/>
      <c r="L4606" s="18"/>
      <c r="M4606" s="18"/>
      <c r="N4606" s="18"/>
      <c r="O4606" s="18"/>
      <c r="P4606" s="18"/>
      <c r="Q4606" s="18"/>
      <c r="R4606" s="18"/>
      <c r="S4606" s="18"/>
      <c r="T4606" s="18"/>
      <c r="U4606" s="18"/>
      <c r="V4606" s="18"/>
      <c r="W4606" s="18"/>
      <c r="X4606" s="18"/>
      <c r="Y4606" s="18"/>
      <c r="Z4606" s="18"/>
    </row>
    <row r="4607">
      <c r="A4607" s="14" t="s">
        <v>11696</v>
      </c>
      <c r="B4607" s="15" t="s">
        <v>11713</v>
      </c>
      <c r="C4607" s="19" t="s">
        <v>11714</v>
      </c>
      <c r="D4607" s="19" t="s">
        <v>4686</v>
      </c>
      <c r="E4607" s="19" t="s">
        <v>98</v>
      </c>
      <c r="F4607" s="19" t="s">
        <v>3982</v>
      </c>
      <c r="G4607" s="16" t="s">
        <v>12</v>
      </c>
      <c r="H4607" s="18"/>
      <c r="I4607" s="18"/>
      <c r="J4607" s="18"/>
      <c r="K4607" s="18"/>
      <c r="L4607" s="18"/>
      <c r="M4607" s="18"/>
      <c r="N4607" s="18"/>
      <c r="O4607" s="18"/>
      <c r="P4607" s="18"/>
      <c r="Q4607" s="18"/>
      <c r="R4607" s="18"/>
      <c r="S4607" s="18"/>
      <c r="T4607" s="18"/>
      <c r="U4607" s="18"/>
      <c r="V4607" s="18"/>
      <c r="W4607" s="18"/>
      <c r="X4607" s="18"/>
      <c r="Y4607" s="18"/>
      <c r="Z4607" s="18"/>
    </row>
    <row r="4608">
      <c r="A4608" s="14" t="s">
        <v>11715</v>
      </c>
      <c r="B4608" s="15" t="s">
        <v>11716</v>
      </c>
      <c r="C4608" s="19" t="s">
        <v>11717</v>
      </c>
      <c r="D4608" s="19" t="s">
        <v>1535</v>
      </c>
      <c r="E4608" s="19" t="s">
        <v>44</v>
      </c>
      <c r="F4608" s="19" t="s">
        <v>61</v>
      </c>
      <c r="G4608" s="16" t="s">
        <v>12</v>
      </c>
      <c r="H4608" s="18"/>
      <c r="I4608" s="18"/>
      <c r="J4608" s="18"/>
      <c r="K4608" s="18"/>
      <c r="L4608" s="18"/>
      <c r="M4608" s="18"/>
      <c r="N4608" s="18"/>
      <c r="O4608" s="18"/>
      <c r="P4608" s="18"/>
      <c r="Q4608" s="18"/>
      <c r="R4608" s="18"/>
      <c r="S4608" s="18"/>
      <c r="T4608" s="18"/>
      <c r="U4608" s="18"/>
      <c r="V4608" s="18"/>
      <c r="W4608" s="18"/>
      <c r="X4608" s="18"/>
      <c r="Y4608" s="18"/>
      <c r="Z4608" s="18"/>
    </row>
    <row r="4609">
      <c r="A4609" s="14" t="s">
        <v>11715</v>
      </c>
      <c r="B4609" s="15" t="s">
        <v>11716</v>
      </c>
      <c r="C4609" s="19" t="s">
        <v>11717</v>
      </c>
      <c r="D4609" s="19" t="s">
        <v>751</v>
      </c>
      <c r="E4609" s="19" t="s">
        <v>44</v>
      </c>
      <c r="F4609" s="19" t="s">
        <v>61</v>
      </c>
      <c r="G4609" s="16" t="s">
        <v>12</v>
      </c>
      <c r="H4609" s="18"/>
      <c r="I4609" s="18"/>
      <c r="J4609" s="18"/>
      <c r="K4609" s="18"/>
      <c r="L4609" s="18"/>
      <c r="M4609" s="18"/>
      <c r="N4609" s="18"/>
      <c r="O4609" s="18"/>
      <c r="P4609" s="18"/>
      <c r="Q4609" s="18"/>
      <c r="R4609" s="18"/>
      <c r="S4609" s="18"/>
      <c r="T4609" s="18"/>
      <c r="U4609" s="18"/>
      <c r="V4609" s="18"/>
      <c r="W4609" s="18"/>
      <c r="X4609" s="18"/>
      <c r="Y4609" s="18"/>
      <c r="Z4609" s="18"/>
    </row>
    <row r="4610">
      <c r="A4610" s="14" t="s">
        <v>11715</v>
      </c>
      <c r="B4610" s="15" t="s">
        <v>11718</v>
      </c>
      <c r="C4610" s="19" t="s">
        <v>11719</v>
      </c>
      <c r="D4610" s="19" t="s">
        <v>4352</v>
      </c>
      <c r="E4610" s="19" t="s">
        <v>47</v>
      </c>
      <c r="F4610" s="19" t="s">
        <v>31</v>
      </c>
      <c r="G4610" s="16" t="s">
        <v>12</v>
      </c>
      <c r="H4610" s="18"/>
      <c r="I4610" s="18"/>
      <c r="J4610" s="18"/>
      <c r="K4610" s="18"/>
      <c r="L4610" s="18"/>
      <c r="M4610" s="18"/>
      <c r="N4610" s="18"/>
      <c r="O4610" s="18"/>
      <c r="P4610" s="18"/>
      <c r="Q4610" s="18"/>
      <c r="R4610" s="18"/>
      <c r="S4610" s="18"/>
      <c r="T4610" s="18"/>
      <c r="U4610" s="18"/>
      <c r="V4610" s="18"/>
      <c r="W4610" s="18"/>
      <c r="X4610" s="18"/>
      <c r="Y4610" s="18"/>
      <c r="Z4610" s="18"/>
    </row>
    <row r="4611">
      <c r="A4611" s="14" t="s">
        <v>11715</v>
      </c>
      <c r="B4611" s="15" t="s">
        <v>11720</v>
      </c>
      <c r="C4611" s="19" t="s">
        <v>11721</v>
      </c>
      <c r="D4611" s="19" t="s">
        <v>10094</v>
      </c>
      <c r="E4611" s="19" t="s">
        <v>47</v>
      </c>
      <c r="F4611" s="19" t="s">
        <v>1420</v>
      </c>
      <c r="G4611" s="16" t="s">
        <v>12</v>
      </c>
      <c r="H4611" s="18"/>
      <c r="I4611" s="18"/>
      <c r="J4611" s="18"/>
      <c r="K4611" s="18"/>
      <c r="L4611" s="18"/>
      <c r="M4611" s="18"/>
      <c r="N4611" s="18"/>
      <c r="O4611" s="18"/>
      <c r="P4611" s="18"/>
      <c r="Q4611" s="18"/>
      <c r="R4611" s="18"/>
      <c r="S4611" s="18"/>
      <c r="T4611" s="18"/>
      <c r="U4611" s="18"/>
      <c r="V4611" s="18"/>
      <c r="W4611" s="18"/>
      <c r="X4611" s="18"/>
      <c r="Y4611" s="18"/>
      <c r="Z4611" s="18"/>
    </row>
    <row r="4612">
      <c r="A4612" s="14" t="s">
        <v>11715</v>
      </c>
      <c r="B4612" s="15" t="s">
        <v>11722</v>
      </c>
      <c r="C4612" s="19" t="s">
        <v>11723</v>
      </c>
      <c r="D4612" s="19" t="s">
        <v>7097</v>
      </c>
      <c r="E4612" s="19" t="s">
        <v>7931</v>
      </c>
      <c r="F4612" s="19" t="s">
        <v>9649</v>
      </c>
      <c r="G4612" s="16" t="s">
        <v>12</v>
      </c>
      <c r="H4612" s="18"/>
      <c r="I4612" s="18"/>
      <c r="J4612" s="18"/>
      <c r="K4612" s="18"/>
      <c r="L4612" s="18"/>
      <c r="M4612" s="18"/>
      <c r="N4612" s="18"/>
      <c r="O4612" s="18"/>
      <c r="P4612" s="18"/>
      <c r="Q4612" s="18"/>
      <c r="R4612" s="18"/>
      <c r="S4612" s="18"/>
      <c r="T4612" s="18"/>
      <c r="U4612" s="18"/>
      <c r="V4612" s="18"/>
      <c r="W4612" s="18"/>
      <c r="X4612" s="18"/>
      <c r="Y4612" s="18"/>
      <c r="Z4612" s="18"/>
    </row>
    <row r="4613">
      <c r="A4613" s="14" t="s">
        <v>11715</v>
      </c>
      <c r="B4613" s="15" t="s">
        <v>11724</v>
      </c>
      <c r="C4613" s="19" t="s">
        <v>11725</v>
      </c>
      <c r="D4613" s="19" t="s">
        <v>4359</v>
      </c>
      <c r="E4613" s="19" t="s">
        <v>47</v>
      </c>
      <c r="F4613" s="19" t="s">
        <v>2701</v>
      </c>
      <c r="G4613" s="16" t="s">
        <v>84</v>
      </c>
      <c r="H4613" s="18"/>
      <c r="I4613" s="18"/>
      <c r="J4613" s="18"/>
      <c r="K4613" s="18"/>
      <c r="L4613" s="18"/>
      <c r="M4613" s="18"/>
      <c r="N4613" s="18"/>
      <c r="O4613" s="18"/>
      <c r="P4613" s="18"/>
      <c r="Q4613" s="18"/>
      <c r="R4613" s="18"/>
      <c r="S4613" s="18"/>
      <c r="T4613" s="18"/>
      <c r="U4613" s="18"/>
      <c r="V4613" s="18"/>
      <c r="W4613" s="18"/>
      <c r="X4613" s="18"/>
      <c r="Y4613" s="18"/>
      <c r="Z4613" s="18"/>
    </row>
    <row r="4614">
      <c r="A4614" s="14" t="s">
        <v>11715</v>
      </c>
      <c r="B4614" s="15" t="s">
        <v>11726</v>
      </c>
      <c r="C4614" s="19" t="s">
        <v>11727</v>
      </c>
      <c r="D4614" s="19" t="s">
        <v>4395</v>
      </c>
      <c r="E4614" s="19" t="s">
        <v>47</v>
      </c>
      <c r="F4614" s="19" t="s">
        <v>2701</v>
      </c>
      <c r="G4614" s="16" t="s">
        <v>84</v>
      </c>
      <c r="H4614" s="18"/>
      <c r="I4614" s="18"/>
      <c r="J4614" s="18"/>
      <c r="K4614" s="18"/>
      <c r="L4614" s="18"/>
      <c r="M4614" s="18"/>
      <c r="N4614" s="18"/>
      <c r="O4614" s="18"/>
      <c r="P4614" s="18"/>
      <c r="Q4614" s="18"/>
      <c r="R4614" s="18"/>
      <c r="S4614" s="18"/>
      <c r="T4614" s="18"/>
      <c r="U4614" s="18"/>
      <c r="V4614" s="18"/>
      <c r="W4614" s="18"/>
      <c r="X4614" s="18"/>
      <c r="Y4614" s="18"/>
      <c r="Z4614" s="18"/>
    </row>
    <row r="4615">
      <c r="A4615" s="14" t="s">
        <v>11715</v>
      </c>
      <c r="B4615" s="15" t="s">
        <v>11728</v>
      </c>
      <c r="C4615" s="19" t="s">
        <v>11729</v>
      </c>
      <c r="D4615" s="19" t="s">
        <v>1535</v>
      </c>
      <c r="E4615" s="17" t="s">
        <v>44</v>
      </c>
      <c r="F4615" s="19" t="s">
        <v>63</v>
      </c>
      <c r="G4615" s="16" t="s">
        <v>12</v>
      </c>
      <c r="H4615" s="18"/>
      <c r="I4615" s="18"/>
      <c r="J4615" s="18"/>
      <c r="K4615" s="18"/>
      <c r="L4615" s="18"/>
      <c r="M4615" s="18"/>
      <c r="N4615" s="18"/>
      <c r="O4615" s="18"/>
      <c r="P4615" s="18"/>
      <c r="Q4615" s="18"/>
      <c r="R4615" s="18"/>
      <c r="S4615" s="18"/>
      <c r="T4615" s="18"/>
      <c r="U4615" s="18"/>
      <c r="V4615" s="18"/>
      <c r="W4615" s="18"/>
      <c r="X4615" s="18"/>
      <c r="Y4615" s="18"/>
      <c r="Z4615" s="18"/>
    </row>
    <row r="4616">
      <c r="A4616" s="14" t="s">
        <v>11715</v>
      </c>
      <c r="B4616" s="15" t="s">
        <v>11728</v>
      </c>
      <c r="C4616" s="19" t="s">
        <v>11729</v>
      </c>
      <c r="D4616" s="19" t="s">
        <v>1055</v>
      </c>
      <c r="E4616" s="17" t="s">
        <v>44</v>
      </c>
      <c r="F4616" s="19" t="s">
        <v>63</v>
      </c>
      <c r="G4616" s="16" t="s">
        <v>12</v>
      </c>
      <c r="H4616" s="29"/>
      <c r="I4616" s="18"/>
      <c r="J4616" s="18"/>
      <c r="K4616" s="18"/>
      <c r="L4616" s="18"/>
      <c r="M4616" s="18"/>
      <c r="N4616" s="18"/>
      <c r="O4616" s="18"/>
      <c r="P4616" s="18"/>
      <c r="Q4616" s="18"/>
      <c r="R4616" s="18"/>
      <c r="S4616" s="18"/>
      <c r="T4616" s="18"/>
      <c r="U4616" s="18"/>
      <c r="V4616" s="18"/>
      <c r="W4616" s="18"/>
      <c r="X4616" s="18"/>
      <c r="Y4616" s="18"/>
      <c r="Z4616" s="18"/>
    </row>
    <row r="4617">
      <c r="A4617" s="14" t="s">
        <v>11715</v>
      </c>
      <c r="B4617" s="15" t="s">
        <v>11728</v>
      </c>
      <c r="C4617" s="19" t="s">
        <v>11729</v>
      </c>
      <c r="D4617" s="19" t="s">
        <v>4762</v>
      </c>
      <c r="E4617" s="17" t="s">
        <v>44</v>
      </c>
      <c r="F4617" s="19" t="s">
        <v>63</v>
      </c>
      <c r="G4617" s="16" t="s">
        <v>12</v>
      </c>
      <c r="H4617" s="29"/>
      <c r="I4617" s="18"/>
      <c r="J4617" s="18"/>
      <c r="K4617" s="18"/>
      <c r="L4617" s="18"/>
      <c r="M4617" s="18"/>
      <c r="N4617" s="18"/>
      <c r="O4617" s="18"/>
      <c r="P4617" s="18"/>
      <c r="Q4617" s="18"/>
      <c r="R4617" s="18"/>
      <c r="S4617" s="18"/>
      <c r="T4617" s="18"/>
      <c r="U4617" s="18"/>
      <c r="V4617" s="18"/>
      <c r="W4617" s="18"/>
      <c r="X4617" s="18"/>
      <c r="Y4617" s="18"/>
      <c r="Z4617" s="18"/>
    </row>
    <row r="4618">
      <c r="A4618" s="14" t="s">
        <v>11715</v>
      </c>
      <c r="B4618" s="15" t="s">
        <v>11730</v>
      </c>
      <c r="C4618" s="19" t="s">
        <v>11731</v>
      </c>
      <c r="D4618" s="19" t="s">
        <v>896</v>
      </c>
      <c r="E4618" s="19" t="s">
        <v>98</v>
      </c>
      <c r="F4618" s="19" t="s">
        <v>4362</v>
      </c>
      <c r="G4618" s="16" t="s">
        <v>12</v>
      </c>
      <c r="H4618" s="18"/>
      <c r="I4618" s="18"/>
      <c r="J4618" s="18"/>
      <c r="K4618" s="18"/>
      <c r="L4618" s="18"/>
      <c r="M4618" s="18"/>
      <c r="N4618" s="18"/>
      <c r="O4618" s="18"/>
      <c r="P4618" s="18"/>
      <c r="Q4618" s="18"/>
      <c r="R4618" s="18"/>
      <c r="S4618" s="18"/>
      <c r="T4618" s="18"/>
      <c r="U4618" s="18"/>
      <c r="V4618" s="18"/>
      <c r="W4618" s="18"/>
      <c r="X4618" s="18"/>
      <c r="Y4618" s="18"/>
      <c r="Z4618" s="18"/>
    </row>
    <row r="4619">
      <c r="A4619" s="14" t="s">
        <v>11715</v>
      </c>
      <c r="B4619" s="15" t="s">
        <v>11732</v>
      </c>
      <c r="C4619" s="19" t="s">
        <v>11733</v>
      </c>
      <c r="D4619" s="19" t="s">
        <v>6994</v>
      </c>
      <c r="E4619" s="19" t="s">
        <v>385</v>
      </c>
      <c r="F4619" s="19" t="s">
        <v>530</v>
      </c>
      <c r="G4619" s="16" t="s">
        <v>12</v>
      </c>
      <c r="H4619" s="18"/>
      <c r="I4619" s="18"/>
      <c r="J4619" s="18"/>
      <c r="K4619" s="18"/>
      <c r="L4619" s="18"/>
      <c r="M4619" s="18"/>
      <c r="N4619" s="18"/>
      <c r="O4619" s="18"/>
      <c r="P4619" s="18"/>
      <c r="Q4619" s="18"/>
      <c r="R4619" s="18"/>
      <c r="S4619" s="18"/>
      <c r="T4619" s="18"/>
      <c r="U4619" s="18"/>
      <c r="V4619" s="18"/>
      <c r="W4619" s="18"/>
      <c r="X4619" s="18"/>
      <c r="Y4619" s="18"/>
      <c r="Z4619" s="18"/>
    </row>
    <row r="4620">
      <c r="A4620" s="14" t="s">
        <v>11715</v>
      </c>
      <c r="B4620" s="15" t="s">
        <v>11734</v>
      </c>
      <c r="C4620" s="19" t="s">
        <v>11735</v>
      </c>
      <c r="D4620" s="19" t="s">
        <v>11736</v>
      </c>
      <c r="E4620" s="19" t="s">
        <v>98</v>
      </c>
      <c r="F4620" s="19" t="s">
        <v>3982</v>
      </c>
      <c r="G4620" s="16" t="s">
        <v>12</v>
      </c>
      <c r="H4620" s="18"/>
      <c r="I4620" s="18"/>
      <c r="J4620" s="18"/>
      <c r="K4620" s="18"/>
      <c r="L4620" s="18"/>
      <c r="M4620" s="18"/>
      <c r="N4620" s="18"/>
      <c r="O4620" s="18"/>
      <c r="P4620" s="18"/>
      <c r="Q4620" s="18"/>
      <c r="R4620" s="18"/>
      <c r="S4620" s="18"/>
      <c r="T4620" s="18"/>
      <c r="U4620" s="18"/>
      <c r="V4620" s="18"/>
      <c r="W4620" s="18"/>
      <c r="X4620" s="18"/>
      <c r="Y4620" s="18"/>
      <c r="Z4620" s="18"/>
    </row>
    <row r="4621">
      <c r="A4621" s="14" t="s">
        <v>11715</v>
      </c>
      <c r="B4621" s="15" t="s">
        <v>11737</v>
      </c>
      <c r="C4621" s="19" t="s">
        <v>11738</v>
      </c>
      <c r="D4621" s="19" t="s">
        <v>4686</v>
      </c>
      <c r="E4621" s="19" t="s">
        <v>1780</v>
      </c>
      <c r="F4621" s="19" t="s">
        <v>133</v>
      </c>
      <c r="G4621" s="16" t="s">
        <v>12</v>
      </c>
      <c r="H4621" s="18"/>
      <c r="I4621" s="18"/>
      <c r="J4621" s="18"/>
      <c r="K4621" s="18"/>
      <c r="L4621" s="18"/>
      <c r="M4621" s="18"/>
      <c r="N4621" s="18"/>
      <c r="O4621" s="18"/>
      <c r="P4621" s="18"/>
      <c r="Q4621" s="18"/>
      <c r="R4621" s="18"/>
      <c r="S4621" s="18"/>
      <c r="T4621" s="18"/>
      <c r="U4621" s="18"/>
      <c r="V4621" s="18"/>
      <c r="W4621" s="18"/>
      <c r="X4621" s="18"/>
      <c r="Y4621" s="18"/>
      <c r="Z4621" s="18"/>
    </row>
    <row r="4622">
      <c r="A4622" s="14" t="s">
        <v>11715</v>
      </c>
      <c r="B4622" s="15" t="s">
        <v>11739</v>
      </c>
      <c r="C4622" s="19" t="s">
        <v>11740</v>
      </c>
      <c r="D4622" s="19" t="s">
        <v>11736</v>
      </c>
      <c r="E4622" s="18"/>
      <c r="F4622" s="19" t="s">
        <v>11741</v>
      </c>
      <c r="G4622" s="16" t="s">
        <v>12</v>
      </c>
      <c r="H4622" s="16" t="s">
        <v>141</v>
      </c>
      <c r="I4622" s="18"/>
      <c r="J4622" s="18"/>
      <c r="K4622" s="18"/>
      <c r="L4622" s="18"/>
      <c r="M4622" s="18"/>
      <c r="N4622" s="18"/>
      <c r="O4622" s="18"/>
      <c r="P4622" s="18"/>
      <c r="Q4622" s="18"/>
      <c r="R4622" s="18"/>
      <c r="S4622" s="18"/>
      <c r="T4622" s="18"/>
      <c r="U4622" s="18"/>
      <c r="V4622" s="18"/>
      <c r="W4622" s="18"/>
      <c r="X4622" s="18"/>
      <c r="Y4622" s="18"/>
      <c r="Z4622" s="18"/>
    </row>
    <row r="4623">
      <c r="A4623" s="14" t="s">
        <v>11715</v>
      </c>
      <c r="B4623" s="15" t="s">
        <v>11739</v>
      </c>
      <c r="C4623" s="19" t="s">
        <v>11740</v>
      </c>
      <c r="D4623" s="19" t="s">
        <v>11736</v>
      </c>
      <c r="E4623" s="19" t="s">
        <v>11372</v>
      </c>
      <c r="F4623" s="19" t="s">
        <v>70</v>
      </c>
      <c r="G4623" s="16" t="s">
        <v>12</v>
      </c>
      <c r="H4623" s="18"/>
      <c r="I4623" s="18"/>
      <c r="J4623" s="18"/>
      <c r="K4623" s="18"/>
      <c r="L4623" s="18"/>
      <c r="M4623" s="18"/>
      <c r="N4623" s="18"/>
      <c r="O4623" s="18"/>
      <c r="P4623" s="18"/>
      <c r="Q4623" s="18"/>
      <c r="R4623" s="18"/>
      <c r="S4623" s="18"/>
      <c r="T4623" s="18"/>
      <c r="U4623" s="18"/>
      <c r="V4623" s="18"/>
      <c r="W4623" s="18"/>
      <c r="X4623" s="18"/>
      <c r="Y4623" s="18"/>
      <c r="Z4623" s="18"/>
    </row>
    <row r="4624">
      <c r="A4624" s="14" t="s">
        <v>11715</v>
      </c>
      <c r="B4624" s="15" t="s">
        <v>11742</v>
      </c>
      <c r="C4624" s="19" t="s">
        <v>11743</v>
      </c>
      <c r="D4624" s="19" t="s">
        <v>165</v>
      </c>
      <c r="E4624" s="19" t="s">
        <v>338</v>
      </c>
      <c r="F4624" s="19" t="s">
        <v>70</v>
      </c>
      <c r="G4624" s="16" t="s">
        <v>12</v>
      </c>
      <c r="H4624" s="18"/>
      <c r="I4624" s="18"/>
      <c r="J4624" s="18"/>
      <c r="K4624" s="18"/>
      <c r="L4624" s="18"/>
      <c r="M4624" s="18"/>
      <c r="N4624" s="18"/>
      <c r="O4624" s="18"/>
      <c r="P4624" s="18"/>
      <c r="Q4624" s="18"/>
      <c r="R4624" s="18"/>
      <c r="S4624" s="18"/>
      <c r="T4624" s="18"/>
      <c r="U4624" s="18"/>
      <c r="V4624" s="18"/>
      <c r="W4624" s="18"/>
      <c r="X4624" s="18"/>
      <c r="Y4624" s="18"/>
      <c r="Z4624" s="18"/>
    </row>
    <row r="4625">
      <c r="A4625" s="14" t="s">
        <v>11715</v>
      </c>
      <c r="B4625" s="15" t="s">
        <v>11742</v>
      </c>
      <c r="C4625" s="19" t="s">
        <v>11743</v>
      </c>
      <c r="D4625" s="19" t="s">
        <v>165</v>
      </c>
      <c r="E4625" s="19" t="s">
        <v>85</v>
      </c>
      <c r="F4625" s="19" t="s">
        <v>133</v>
      </c>
      <c r="G4625" s="16" t="s">
        <v>12</v>
      </c>
      <c r="H4625" s="18"/>
      <c r="I4625" s="18"/>
      <c r="J4625" s="18"/>
      <c r="K4625" s="18"/>
      <c r="L4625" s="18"/>
      <c r="M4625" s="18"/>
      <c r="N4625" s="18"/>
      <c r="O4625" s="18"/>
      <c r="P4625" s="18"/>
      <c r="Q4625" s="18"/>
      <c r="R4625" s="18"/>
      <c r="S4625" s="18"/>
      <c r="T4625" s="18"/>
      <c r="U4625" s="18"/>
      <c r="V4625" s="18"/>
      <c r="W4625" s="18"/>
      <c r="X4625" s="18"/>
      <c r="Y4625" s="18"/>
      <c r="Z4625" s="18"/>
    </row>
    <row r="4626">
      <c r="A4626" s="14" t="s">
        <v>11744</v>
      </c>
      <c r="B4626" s="15" t="s">
        <v>11745</v>
      </c>
      <c r="C4626" s="19" t="s">
        <v>11746</v>
      </c>
      <c r="D4626" s="19" t="s">
        <v>11747</v>
      </c>
      <c r="E4626" s="19" t="s">
        <v>47</v>
      </c>
      <c r="F4626" s="19" t="s">
        <v>3982</v>
      </c>
      <c r="G4626" s="16" t="s">
        <v>12</v>
      </c>
      <c r="H4626" s="18"/>
      <c r="I4626" s="18"/>
      <c r="J4626" s="18"/>
      <c r="K4626" s="18"/>
      <c r="L4626" s="18"/>
      <c r="M4626" s="18"/>
      <c r="N4626" s="18"/>
      <c r="O4626" s="18"/>
      <c r="P4626" s="18"/>
      <c r="Q4626" s="18"/>
      <c r="R4626" s="18"/>
      <c r="S4626" s="18"/>
      <c r="T4626" s="18"/>
      <c r="U4626" s="18"/>
      <c r="V4626" s="18"/>
      <c r="W4626" s="18"/>
      <c r="X4626" s="18"/>
      <c r="Y4626" s="18"/>
      <c r="Z4626" s="18"/>
    </row>
    <row r="4627">
      <c r="A4627" s="14" t="s">
        <v>11744</v>
      </c>
      <c r="B4627" s="15" t="s">
        <v>11748</v>
      </c>
      <c r="C4627" s="19" t="s">
        <v>11749</v>
      </c>
      <c r="D4627" s="19" t="s">
        <v>4095</v>
      </c>
      <c r="E4627" s="17" t="s">
        <v>44</v>
      </c>
      <c r="F4627" s="19" t="s">
        <v>10442</v>
      </c>
      <c r="G4627" s="16" t="s">
        <v>84</v>
      </c>
      <c r="H4627" s="18"/>
      <c r="I4627" s="18"/>
      <c r="J4627" s="18"/>
      <c r="K4627" s="18"/>
      <c r="L4627" s="18"/>
      <c r="M4627" s="18"/>
      <c r="N4627" s="18"/>
      <c r="O4627" s="18"/>
      <c r="P4627" s="18"/>
      <c r="Q4627" s="18"/>
      <c r="R4627" s="18"/>
      <c r="S4627" s="18"/>
      <c r="T4627" s="18"/>
      <c r="U4627" s="18"/>
      <c r="V4627" s="18"/>
      <c r="W4627" s="18"/>
      <c r="X4627" s="18"/>
      <c r="Y4627" s="18"/>
      <c r="Z4627" s="18"/>
    </row>
    <row r="4628">
      <c r="A4628" s="14" t="s">
        <v>11744</v>
      </c>
      <c r="B4628" s="15" t="s">
        <v>11748</v>
      </c>
      <c r="C4628" s="19" t="s">
        <v>11749</v>
      </c>
      <c r="D4628" s="19" t="s">
        <v>1587</v>
      </c>
      <c r="E4628" s="17" t="s">
        <v>44</v>
      </c>
      <c r="F4628" s="19" t="s">
        <v>10442</v>
      </c>
      <c r="G4628" s="16" t="s">
        <v>84</v>
      </c>
      <c r="H4628" s="18"/>
      <c r="I4628" s="18"/>
      <c r="J4628" s="18"/>
      <c r="K4628" s="18"/>
      <c r="L4628" s="18"/>
      <c r="M4628" s="18"/>
      <c r="N4628" s="18"/>
      <c r="O4628" s="18"/>
      <c r="P4628" s="18"/>
      <c r="Q4628" s="18"/>
      <c r="R4628" s="18"/>
      <c r="S4628" s="18"/>
      <c r="T4628" s="18"/>
      <c r="U4628" s="18"/>
      <c r="V4628" s="18"/>
      <c r="W4628" s="18"/>
      <c r="X4628" s="18"/>
      <c r="Y4628" s="18"/>
      <c r="Z4628" s="18"/>
    </row>
    <row r="4629">
      <c r="A4629" s="14" t="s">
        <v>11744</v>
      </c>
      <c r="B4629" s="15" t="s">
        <v>11748</v>
      </c>
      <c r="C4629" s="19" t="s">
        <v>11749</v>
      </c>
      <c r="D4629" s="19" t="s">
        <v>87</v>
      </c>
      <c r="E4629" s="17" t="s">
        <v>44</v>
      </c>
      <c r="F4629" s="19" t="s">
        <v>10442</v>
      </c>
      <c r="G4629" s="16" t="s">
        <v>84</v>
      </c>
      <c r="H4629" s="18"/>
      <c r="I4629" s="18"/>
      <c r="J4629" s="18"/>
      <c r="K4629" s="18"/>
      <c r="L4629" s="18"/>
      <c r="M4629" s="18"/>
      <c r="N4629" s="18"/>
      <c r="O4629" s="18"/>
      <c r="P4629" s="18"/>
      <c r="Q4629" s="18"/>
      <c r="R4629" s="18"/>
      <c r="S4629" s="18"/>
      <c r="T4629" s="18"/>
      <c r="U4629" s="18"/>
      <c r="V4629" s="18"/>
      <c r="W4629" s="18"/>
      <c r="X4629" s="18"/>
      <c r="Y4629" s="18"/>
      <c r="Z4629" s="18"/>
    </row>
    <row r="4630">
      <c r="A4630" s="14" t="s">
        <v>11744</v>
      </c>
      <c r="B4630" s="15" t="s">
        <v>11750</v>
      </c>
      <c r="C4630" s="19" t="s">
        <v>11751</v>
      </c>
      <c r="D4630" s="19" t="s">
        <v>5034</v>
      </c>
      <c r="E4630" s="19" t="s">
        <v>9700</v>
      </c>
      <c r="F4630" s="19" t="s">
        <v>378</v>
      </c>
      <c r="G4630" s="16" t="s">
        <v>12</v>
      </c>
      <c r="H4630" s="18"/>
      <c r="I4630" s="18"/>
      <c r="J4630" s="18"/>
      <c r="K4630" s="18"/>
      <c r="L4630" s="18"/>
      <c r="M4630" s="18"/>
      <c r="N4630" s="18"/>
      <c r="O4630" s="18"/>
      <c r="P4630" s="18"/>
      <c r="Q4630" s="18"/>
      <c r="R4630" s="18"/>
      <c r="S4630" s="18"/>
      <c r="T4630" s="18"/>
      <c r="U4630" s="18"/>
      <c r="V4630" s="18"/>
      <c r="W4630" s="18"/>
      <c r="X4630" s="18"/>
      <c r="Y4630" s="18"/>
      <c r="Z4630" s="18"/>
    </row>
    <row r="4631">
      <c r="A4631" s="14" t="s">
        <v>11744</v>
      </c>
      <c r="B4631" s="15" t="s">
        <v>11752</v>
      </c>
      <c r="C4631" s="19" t="s">
        <v>11753</v>
      </c>
      <c r="D4631" s="19" t="s">
        <v>4095</v>
      </c>
      <c r="E4631" s="19" t="s">
        <v>44</v>
      </c>
      <c r="F4631" s="19" t="s">
        <v>83</v>
      </c>
      <c r="G4631" s="16" t="s">
        <v>84</v>
      </c>
      <c r="H4631" s="18"/>
      <c r="I4631" s="18"/>
      <c r="J4631" s="18"/>
      <c r="K4631" s="18"/>
      <c r="L4631" s="18"/>
      <c r="M4631" s="18"/>
      <c r="N4631" s="18"/>
      <c r="O4631" s="18"/>
      <c r="P4631" s="18"/>
      <c r="Q4631" s="18"/>
      <c r="R4631" s="18"/>
      <c r="S4631" s="18"/>
      <c r="T4631" s="18"/>
      <c r="U4631" s="18"/>
      <c r="V4631" s="18"/>
      <c r="W4631" s="18"/>
      <c r="X4631" s="18"/>
      <c r="Y4631" s="18"/>
      <c r="Z4631" s="18"/>
    </row>
    <row r="4632">
      <c r="A4632" s="14" t="s">
        <v>11744</v>
      </c>
      <c r="B4632" s="15" t="s">
        <v>11752</v>
      </c>
      <c r="C4632" s="19" t="s">
        <v>11753</v>
      </c>
      <c r="D4632" s="19" t="s">
        <v>87</v>
      </c>
      <c r="E4632" s="19" t="s">
        <v>44</v>
      </c>
      <c r="F4632" s="19" t="s">
        <v>83</v>
      </c>
      <c r="G4632" s="16" t="s">
        <v>84</v>
      </c>
      <c r="H4632" s="18"/>
      <c r="I4632" s="18"/>
      <c r="J4632" s="18"/>
      <c r="K4632" s="18"/>
      <c r="L4632" s="18"/>
      <c r="M4632" s="18"/>
      <c r="N4632" s="18"/>
      <c r="O4632" s="18"/>
      <c r="P4632" s="18"/>
      <c r="Q4632" s="18"/>
      <c r="R4632" s="18"/>
      <c r="S4632" s="18"/>
      <c r="T4632" s="18"/>
      <c r="U4632" s="18"/>
      <c r="V4632" s="18"/>
      <c r="W4632" s="18"/>
      <c r="X4632" s="18"/>
      <c r="Y4632" s="18"/>
      <c r="Z4632" s="18"/>
    </row>
    <row r="4633">
      <c r="A4633" s="14" t="s">
        <v>11744</v>
      </c>
      <c r="B4633" s="15" t="s">
        <v>11754</v>
      </c>
      <c r="C4633" s="19" t="s">
        <v>11755</v>
      </c>
      <c r="D4633" s="19" t="s">
        <v>770</v>
      </c>
      <c r="E4633" s="19" t="s">
        <v>47</v>
      </c>
      <c r="F4633" s="19" t="s">
        <v>378</v>
      </c>
      <c r="G4633" s="16" t="s">
        <v>12</v>
      </c>
      <c r="H4633" s="18"/>
      <c r="I4633" s="18"/>
      <c r="J4633" s="18"/>
      <c r="K4633" s="18"/>
      <c r="L4633" s="18"/>
      <c r="M4633" s="18"/>
      <c r="N4633" s="18"/>
      <c r="O4633" s="18"/>
      <c r="P4633" s="18"/>
      <c r="Q4633" s="18"/>
      <c r="R4633" s="18"/>
      <c r="S4633" s="18"/>
      <c r="T4633" s="18"/>
      <c r="U4633" s="18"/>
      <c r="V4633" s="18"/>
      <c r="W4633" s="18"/>
      <c r="X4633" s="18"/>
      <c r="Y4633" s="18"/>
      <c r="Z4633" s="18"/>
    </row>
    <row r="4634">
      <c r="A4634" s="14" t="s">
        <v>11744</v>
      </c>
      <c r="B4634" s="15" t="s">
        <v>11756</v>
      </c>
      <c r="C4634" s="19" t="s">
        <v>11757</v>
      </c>
      <c r="D4634" s="19" t="s">
        <v>4672</v>
      </c>
      <c r="E4634" s="19" t="s">
        <v>135</v>
      </c>
      <c r="F4634" s="19" t="s">
        <v>134</v>
      </c>
      <c r="G4634" s="16" t="s">
        <v>12</v>
      </c>
      <c r="H4634" s="18"/>
      <c r="I4634" s="18"/>
      <c r="J4634" s="18"/>
      <c r="K4634" s="18"/>
      <c r="L4634" s="18"/>
      <c r="M4634" s="18"/>
      <c r="N4634" s="18"/>
      <c r="O4634" s="18"/>
      <c r="P4634" s="18"/>
      <c r="Q4634" s="18"/>
      <c r="R4634" s="18"/>
      <c r="S4634" s="18"/>
      <c r="T4634" s="18"/>
      <c r="U4634" s="18"/>
      <c r="V4634" s="18"/>
      <c r="W4634" s="18"/>
      <c r="X4634" s="18"/>
      <c r="Y4634" s="18"/>
      <c r="Z4634" s="18"/>
    </row>
    <row r="4635">
      <c r="A4635" s="14" t="s">
        <v>11744</v>
      </c>
      <c r="B4635" s="15" t="s">
        <v>11756</v>
      </c>
      <c r="C4635" s="19" t="s">
        <v>11757</v>
      </c>
      <c r="D4635" s="19" t="s">
        <v>4672</v>
      </c>
      <c r="E4635" s="19" t="s">
        <v>47</v>
      </c>
      <c r="F4635" s="19" t="s">
        <v>530</v>
      </c>
      <c r="G4635" s="16" t="s">
        <v>12</v>
      </c>
      <c r="H4635" s="18"/>
      <c r="I4635" s="18"/>
      <c r="J4635" s="18"/>
      <c r="K4635" s="18"/>
      <c r="L4635" s="18"/>
      <c r="M4635" s="18"/>
      <c r="N4635" s="18"/>
      <c r="O4635" s="18"/>
      <c r="P4635" s="18"/>
      <c r="Q4635" s="18"/>
      <c r="R4635" s="18"/>
      <c r="S4635" s="18"/>
      <c r="T4635" s="18"/>
      <c r="U4635" s="18"/>
      <c r="V4635" s="18"/>
      <c r="W4635" s="18"/>
      <c r="X4635" s="18"/>
      <c r="Y4635" s="18"/>
      <c r="Z4635" s="18"/>
    </row>
    <row r="4636">
      <c r="A4636" s="14" t="s">
        <v>11744</v>
      </c>
      <c r="B4636" s="15" t="s">
        <v>11758</v>
      </c>
      <c r="C4636" s="19" t="s">
        <v>11759</v>
      </c>
      <c r="D4636" s="19" t="s">
        <v>4100</v>
      </c>
      <c r="E4636" s="19" t="s">
        <v>1780</v>
      </c>
      <c r="F4636" s="19" t="s">
        <v>63</v>
      </c>
      <c r="G4636" s="16" t="s">
        <v>12</v>
      </c>
      <c r="H4636" s="18"/>
      <c r="I4636" s="18"/>
      <c r="J4636" s="18"/>
      <c r="K4636" s="18"/>
      <c r="L4636" s="18"/>
      <c r="M4636" s="18"/>
      <c r="N4636" s="18"/>
      <c r="O4636" s="18"/>
      <c r="P4636" s="18"/>
      <c r="Q4636" s="18"/>
      <c r="R4636" s="18"/>
      <c r="S4636" s="18"/>
      <c r="T4636" s="18"/>
      <c r="U4636" s="18"/>
      <c r="V4636" s="18"/>
      <c r="W4636" s="18"/>
      <c r="X4636" s="18"/>
      <c r="Y4636" s="18"/>
      <c r="Z4636" s="18"/>
    </row>
    <row r="4637">
      <c r="A4637" s="14" t="s">
        <v>11744</v>
      </c>
      <c r="B4637" s="15" t="s">
        <v>11760</v>
      </c>
      <c r="C4637" s="19" t="s">
        <v>11761</v>
      </c>
      <c r="D4637" s="19" t="s">
        <v>5854</v>
      </c>
      <c r="E4637" s="19" t="s">
        <v>389</v>
      </c>
      <c r="F4637" s="19" t="s">
        <v>133</v>
      </c>
      <c r="G4637" s="16" t="s">
        <v>12</v>
      </c>
      <c r="H4637" s="18"/>
      <c r="I4637" s="18"/>
      <c r="J4637" s="18"/>
      <c r="K4637" s="18"/>
      <c r="L4637" s="18"/>
      <c r="M4637" s="18"/>
      <c r="N4637" s="18"/>
      <c r="O4637" s="18"/>
      <c r="P4637" s="18"/>
      <c r="Q4637" s="18"/>
      <c r="R4637" s="18"/>
      <c r="S4637" s="18"/>
      <c r="T4637" s="18"/>
      <c r="U4637" s="18"/>
      <c r="V4637" s="18"/>
      <c r="W4637" s="18"/>
      <c r="X4637" s="18"/>
      <c r="Y4637" s="18"/>
      <c r="Z4637" s="18"/>
    </row>
    <row r="4638">
      <c r="A4638" s="14" t="s">
        <v>11744</v>
      </c>
      <c r="B4638" s="15" t="s">
        <v>11762</v>
      </c>
      <c r="C4638" s="19" t="s">
        <v>11763</v>
      </c>
      <c r="D4638" s="19" t="s">
        <v>4054</v>
      </c>
      <c r="E4638" s="19" t="s">
        <v>10727</v>
      </c>
      <c r="F4638" s="19" t="s">
        <v>164</v>
      </c>
      <c r="G4638" s="16" t="s">
        <v>12</v>
      </c>
      <c r="H4638" s="18"/>
      <c r="I4638" s="18"/>
      <c r="J4638" s="18"/>
      <c r="K4638" s="18"/>
      <c r="L4638" s="18"/>
      <c r="M4638" s="18"/>
      <c r="N4638" s="18"/>
      <c r="O4638" s="18"/>
      <c r="P4638" s="18"/>
      <c r="Q4638" s="18"/>
      <c r="R4638" s="18"/>
      <c r="S4638" s="18"/>
      <c r="T4638" s="18"/>
      <c r="U4638" s="18"/>
      <c r="V4638" s="18"/>
      <c r="W4638" s="18"/>
      <c r="X4638" s="18"/>
      <c r="Y4638" s="18"/>
      <c r="Z4638" s="18"/>
    </row>
    <row r="4639">
      <c r="A4639" s="14" t="s">
        <v>11744</v>
      </c>
      <c r="B4639" s="15" t="s">
        <v>11764</v>
      </c>
      <c r="C4639" s="19" t="s">
        <v>11765</v>
      </c>
      <c r="D4639" s="19" t="s">
        <v>5053</v>
      </c>
      <c r="E4639" s="19" t="s">
        <v>1780</v>
      </c>
      <c r="F4639" s="19" t="s">
        <v>63</v>
      </c>
      <c r="G4639" s="16" t="s">
        <v>12</v>
      </c>
      <c r="H4639" s="18"/>
      <c r="I4639" s="18"/>
      <c r="J4639" s="18"/>
      <c r="K4639" s="18"/>
      <c r="L4639" s="18"/>
      <c r="M4639" s="18"/>
      <c r="N4639" s="18"/>
      <c r="O4639" s="18"/>
      <c r="P4639" s="18"/>
      <c r="Q4639" s="18"/>
      <c r="R4639" s="18"/>
      <c r="S4639" s="18"/>
      <c r="T4639" s="18"/>
      <c r="U4639" s="18"/>
      <c r="V4639" s="18"/>
      <c r="W4639" s="18"/>
      <c r="X4639" s="18"/>
      <c r="Y4639" s="18"/>
      <c r="Z4639" s="18"/>
    </row>
    <row r="4640">
      <c r="A4640" s="14" t="s">
        <v>11744</v>
      </c>
      <c r="B4640" s="15" t="s">
        <v>11766</v>
      </c>
      <c r="C4640" s="19" t="s">
        <v>11767</v>
      </c>
      <c r="D4640" s="19" t="s">
        <v>5011</v>
      </c>
      <c r="E4640" s="19" t="s">
        <v>47</v>
      </c>
      <c r="F4640" s="19" t="s">
        <v>133</v>
      </c>
      <c r="G4640" s="16" t="s">
        <v>12</v>
      </c>
      <c r="H4640" s="18"/>
      <c r="I4640" s="18"/>
      <c r="J4640" s="18"/>
      <c r="K4640" s="18"/>
      <c r="L4640" s="18"/>
      <c r="M4640" s="18"/>
      <c r="N4640" s="18"/>
      <c r="O4640" s="18"/>
      <c r="P4640" s="18"/>
      <c r="Q4640" s="18"/>
      <c r="R4640" s="18"/>
      <c r="S4640" s="18"/>
      <c r="T4640" s="18"/>
      <c r="U4640" s="18"/>
      <c r="V4640" s="18"/>
      <c r="W4640" s="18"/>
      <c r="X4640" s="18"/>
      <c r="Y4640" s="18"/>
      <c r="Z4640" s="18"/>
    </row>
    <row r="4641">
      <c r="A4641" s="14" t="s">
        <v>11744</v>
      </c>
      <c r="B4641" s="15" t="s">
        <v>11768</v>
      </c>
      <c r="C4641" s="19" t="s">
        <v>11769</v>
      </c>
      <c r="D4641" s="19" t="s">
        <v>4553</v>
      </c>
      <c r="E4641" s="19" t="s">
        <v>5529</v>
      </c>
      <c r="F4641" s="19" t="s">
        <v>457</v>
      </c>
      <c r="G4641" s="16" t="s">
        <v>84</v>
      </c>
      <c r="H4641" s="18"/>
      <c r="I4641" s="18"/>
      <c r="J4641" s="18"/>
      <c r="K4641" s="18"/>
      <c r="L4641" s="18"/>
      <c r="M4641" s="18"/>
      <c r="N4641" s="18"/>
      <c r="O4641" s="18"/>
      <c r="P4641" s="18"/>
      <c r="Q4641" s="18"/>
      <c r="R4641" s="18"/>
      <c r="S4641" s="18"/>
      <c r="T4641" s="18"/>
      <c r="U4641" s="18"/>
      <c r="V4641" s="18"/>
      <c r="W4641" s="18"/>
      <c r="X4641" s="18"/>
      <c r="Y4641" s="18"/>
      <c r="Z4641" s="18"/>
    </row>
    <row r="4642">
      <c r="A4642" s="14" t="s">
        <v>11744</v>
      </c>
      <c r="B4642" s="15" t="s">
        <v>11770</v>
      </c>
      <c r="C4642" s="19" t="s">
        <v>11771</v>
      </c>
      <c r="D4642" s="19" t="s">
        <v>4476</v>
      </c>
      <c r="E4642" s="19" t="s">
        <v>47</v>
      </c>
      <c r="F4642" s="19" t="s">
        <v>10058</v>
      </c>
      <c r="G4642" s="16" t="s">
        <v>12</v>
      </c>
      <c r="H4642" s="18"/>
      <c r="I4642" s="18"/>
      <c r="J4642" s="18"/>
      <c r="K4642" s="18"/>
      <c r="L4642" s="18"/>
      <c r="M4642" s="18"/>
      <c r="N4642" s="18"/>
      <c r="O4642" s="18"/>
      <c r="P4642" s="18"/>
      <c r="Q4642" s="18"/>
      <c r="R4642" s="18"/>
      <c r="S4642" s="18"/>
      <c r="T4642" s="18"/>
      <c r="U4642" s="18"/>
      <c r="V4642" s="18"/>
      <c r="W4642" s="18"/>
      <c r="X4642" s="18"/>
      <c r="Y4642" s="18"/>
      <c r="Z4642" s="18"/>
    </row>
    <row r="4643">
      <c r="A4643" s="14" t="s">
        <v>11744</v>
      </c>
      <c r="B4643" s="15" t="s">
        <v>11772</v>
      </c>
      <c r="C4643" s="19" t="s">
        <v>11773</v>
      </c>
      <c r="D4643" s="19" t="s">
        <v>5809</v>
      </c>
      <c r="E4643" s="19" t="s">
        <v>1780</v>
      </c>
      <c r="F4643" s="19" t="s">
        <v>4055</v>
      </c>
      <c r="G4643" s="16" t="s">
        <v>12</v>
      </c>
      <c r="H4643" s="18"/>
      <c r="I4643" s="18"/>
      <c r="J4643" s="18"/>
      <c r="K4643" s="18"/>
      <c r="L4643" s="18"/>
      <c r="M4643" s="18"/>
      <c r="N4643" s="18"/>
      <c r="O4643" s="18"/>
      <c r="P4643" s="18"/>
      <c r="Q4643" s="18"/>
      <c r="R4643" s="18"/>
      <c r="S4643" s="18"/>
      <c r="T4643" s="18"/>
      <c r="U4643" s="18"/>
      <c r="V4643" s="18"/>
      <c r="W4643" s="18"/>
      <c r="X4643" s="18"/>
      <c r="Y4643" s="18"/>
      <c r="Z4643" s="18"/>
    </row>
    <row r="4644">
      <c r="A4644" s="14" t="s">
        <v>11774</v>
      </c>
      <c r="B4644" s="15" t="s">
        <v>11775</v>
      </c>
      <c r="C4644" s="19" t="s">
        <v>11776</v>
      </c>
      <c r="D4644" s="19" t="s">
        <v>4095</v>
      </c>
      <c r="E4644" s="19" t="s">
        <v>47</v>
      </c>
      <c r="F4644" s="19" t="s">
        <v>6200</v>
      </c>
      <c r="G4644" s="16" t="s">
        <v>12</v>
      </c>
      <c r="H4644" s="18"/>
      <c r="I4644" s="18"/>
      <c r="J4644" s="18"/>
      <c r="K4644" s="18"/>
      <c r="L4644" s="18"/>
      <c r="M4644" s="18"/>
      <c r="N4644" s="18"/>
      <c r="O4644" s="18"/>
      <c r="P4644" s="18"/>
      <c r="Q4644" s="18"/>
      <c r="R4644" s="18"/>
      <c r="S4644" s="18"/>
      <c r="T4644" s="18"/>
      <c r="U4644" s="18"/>
      <c r="V4644" s="18"/>
      <c r="W4644" s="18"/>
      <c r="X4644" s="18"/>
      <c r="Y4644" s="18"/>
      <c r="Z4644" s="18"/>
    </row>
    <row r="4645">
      <c r="A4645" s="14" t="s">
        <v>11774</v>
      </c>
      <c r="B4645" s="15" t="s">
        <v>11775</v>
      </c>
      <c r="C4645" s="19" t="s">
        <v>11776</v>
      </c>
      <c r="D4645" s="19" t="s">
        <v>4095</v>
      </c>
      <c r="E4645" s="19" t="s">
        <v>47</v>
      </c>
      <c r="F4645" s="19" t="s">
        <v>3982</v>
      </c>
      <c r="G4645" s="16" t="s">
        <v>12</v>
      </c>
      <c r="H4645" s="18"/>
      <c r="I4645" s="18"/>
      <c r="J4645" s="18"/>
      <c r="K4645" s="18"/>
      <c r="L4645" s="18"/>
      <c r="M4645" s="18"/>
      <c r="N4645" s="18"/>
      <c r="O4645" s="18"/>
      <c r="P4645" s="18"/>
      <c r="Q4645" s="18"/>
      <c r="R4645" s="18"/>
      <c r="S4645" s="18"/>
      <c r="T4645" s="18"/>
      <c r="U4645" s="18"/>
      <c r="V4645" s="18"/>
      <c r="W4645" s="18"/>
      <c r="X4645" s="18"/>
      <c r="Y4645" s="18"/>
      <c r="Z4645" s="18"/>
    </row>
    <row r="4646">
      <c r="A4646" s="14" t="s">
        <v>11774</v>
      </c>
      <c r="B4646" s="15" t="s">
        <v>11777</v>
      </c>
      <c r="C4646" s="19" t="s">
        <v>11778</v>
      </c>
      <c r="D4646" s="19" t="s">
        <v>4095</v>
      </c>
      <c r="E4646" s="19" t="s">
        <v>44</v>
      </c>
      <c r="F4646" s="19" t="s">
        <v>11779</v>
      </c>
      <c r="G4646" s="16" t="s">
        <v>12</v>
      </c>
      <c r="H4646" s="18"/>
      <c r="I4646" s="18"/>
      <c r="J4646" s="18"/>
      <c r="K4646" s="18"/>
      <c r="L4646" s="18"/>
      <c r="M4646" s="18"/>
      <c r="N4646" s="18"/>
      <c r="O4646" s="18"/>
      <c r="P4646" s="18"/>
      <c r="Q4646" s="18"/>
      <c r="R4646" s="18"/>
      <c r="S4646" s="18"/>
      <c r="T4646" s="18"/>
      <c r="U4646" s="18"/>
      <c r="V4646" s="18"/>
      <c r="W4646" s="18"/>
      <c r="X4646" s="18"/>
      <c r="Y4646" s="18"/>
      <c r="Z4646" s="18"/>
    </row>
    <row r="4647">
      <c r="A4647" s="14" t="s">
        <v>11774</v>
      </c>
      <c r="B4647" s="15" t="s">
        <v>11777</v>
      </c>
      <c r="C4647" s="19" t="s">
        <v>11778</v>
      </c>
      <c r="D4647" s="19" t="s">
        <v>4563</v>
      </c>
      <c r="E4647" s="19" t="s">
        <v>44</v>
      </c>
      <c r="F4647" s="19" t="s">
        <v>11779</v>
      </c>
      <c r="G4647" s="16" t="s">
        <v>12</v>
      </c>
      <c r="H4647" s="18"/>
      <c r="I4647" s="18"/>
      <c r="J4647" s="18"/>
      <c r="K4647" s="18"/>
      <c r="L4647" s="18"/>
      <c r="M4647" s="18"/>
      <c r="N4647" s="18"/>
      <c r="O4647" s="18"/>
      <c r="P4647" s="18"/>
      <c r="Q4647" s="18"/>
      <c r="R4647" s="18"/>
      <c r="S4647" s="18"/>
      <c r="T4647" s="18"/>
      <c r="U4647" s="18"/>
      <c r="V4647" s="18"/>
      <c r="W4647" s="18"/>
      <c r="X4647" s="18"/>
      <c r="Y4647" s="18"/>
      <c r="Z4647" s="18"/>
    </row>
    <row r="4648">
      <c r="A4648" s="14" t="s">
        <v>11774</v>
      </c>
      <c r="B4648" s="15" t="s">
        <v>11777</v>
      </c>
      <c r="C4648" s="19" t="s">
        <v>11778</v>
      </c>
      <c r="D4648" s="19" t="s">
        <v>1535</v>
      </c>
      <c r="E4648" s="19" t="s">
        <v>44</v>
      </c>
      <c r="F4648" s="19" t="s">
        <v>11779</v>
      </c>
      <c r="G4648" s="16" t="s">
        <v>12</v>
      </c>
      <c r="H4648" s="18"/>
      <c r="I4648" s="18"/>
      <c r="J4648" s="18"/>
      <c r="K4648" s="18"/>
      <c r="L4648" s="18"/>
      <c r="M4648" s="18"/>
      <c r="N4648" s="18"/>
      <c r="O4648" s="18"/>
      <c r="P4648" s="18"/>
      <c r="Q4648" s="18"/>
      <c r="R4648" s="18"/>
      <c r="S4648" s="18"/>
      <c r="T4648" s="18"/>
      <c r="U4648" s="18"/>
      <c r="V4648" s="18"/>
      <c r="W4648" s="18"/>
      <c r="X4648" s="18"/>
      <c r="Y4648" s="18"/>
      <c r="Z4648" s="18"/>
    </row>
    <row r="4649">
      <c r="A4649" s="14" t="s">
        <v>11774</v>
      </c>
      <c r="B4649" s="15" t="s">
        <v>11780</v>
      </c>
      <c r="C4649" s="19" t="s">
        <v>11781</v>
      </c>
      <c r="D4649" s="19" t="s">
        <v>4910</v>
      </c>
      <c r="E4649" s="19" t="s">
        <v>3015</v>
      </c>
      <c r="F4649" s="19" t="s">
        <v>378</v>
      </c>
      <c r="G4649" s="16" t="s">
        <v>12</v>
      </c>
      <c r="H4649" s="18"/>
      <c r="I4649" s="18"/>
      <c r="J4649" s="18"/>
      <c r="K4649" s="18"/>
      <c r="L4649" s="18"/>
      <c r="M4649" s="18"/>
      <c r="N4649" s="18"/>
      <c r="O4649" s="18"/>
      <c r="P4649" s="18"/>
      <c r="Q4649" s="18"/>
      <c r="R4649" s="18"/>
      <c r="S4649" s="18"/>
      <c r="T4649" s="18"/>
      <c r="U4649" s="18"/>
      <c r="V4649" s="18"/>
      <c r="W4649" s="18"/>
      <c r="X4649" s="18"/>
      <c r="Y4649" s="18"/>
      <c r="Z4649" s="18"/>
    </row>
    <row r="4650">
      <c r="A4650" s="14" t="s">
        <v>11774</v>
      </c>
      <c r="B4650" s="15" t="s">
        <v>11782</v>
      </c>
      <c r="C4650" s="19" t="s">
        <v>11783</v>
      </c>
      <c r="D4650" s="19" t="s">
        <v>7604</v>
      </c>
      <c r="E4650" s="18" t="s">
        <v>11784</v>
      </c>
      <c r="F4650" s="19" t="s">
        <v>1420</v>
      </c>
      <c r="G4650" s="16" t="s">
        <v>12</v>
      </c>
      <c r="H4650" s="18"/>
      <c r="I4650" s="18"/>
      <c r="J4650" s="18"/>
      <c r="K4650" s="18"/>
      <c r="L4650" s="18"/>
      <c r="M4650" s="18"/>
      <c r="N4650" s="18"/>
      <c r="O4650" s="18"/>
      <c r="P4650" s="18"/>
      <c r="Q4650" s="18"/>
      <c r="R4650" s="18"/>
      <c r="S4650" s="18"/>
      <c r="T4650" s="18"/>
      <c r="U4650" s="18"/>
      <c r="V4650" s="18"/>
      <c r="W4650" s="18"/>
      <c r="X4650" s="18"/>
      <c r="Y4650" s="18"/>
      <c r="Z4650" s="18"/>
    </row>
    <row r="4651">
      <c r="A4651" s="14" t="s">
        <v>11774</v>
      </c>
      <c r="B4651" s="15" t="s">
        <v>11785</v>
      </c>
      <c r="C4651" s="19" t="s">
        <v>11786</v>
      </c>
      <c r="D4651" s="19" t="s">
        <v>4137</v>
      </c>
      <c r="E4651" s="18" t="s">
        <v>11787</v>
      </c>
      <c r="F4651" s="18" t="s">
        <v>11788</v>
      </c>
      <c r="G4651" s="16" t="s">
        <v>12</v>
      </c>
      <c r="H4651" s="18"/>
      <c r="I4651" s="18"/>
      <c r="J4651" s="18"/>
      <c r="K4651" s="18"/>
      <c r="L4651" s="18"/>
      <c r="M4651" s="18"/>
      <c r="N4651" s="18"/>
      <c r="O4651" s="18"/>
      <c r="P4651" s="18"/>
      <c r="Q4651" s="18"/>
      <c r="R4651" s="18"/>
      <c r="S4651" s="18"/>
      <c r="T4651" s="18"/>
      <c r="U4651" s="18"/>
      <c r="V4651" s="18"/>
      <c r="W4651" s="18"/>
      <c r="X4651" s="18"/>
      <c r="Y4651" s="18"/>
      <c r="Z4651" s="18"/>
    </row>
    <row r="4652">
      <c r="A4652" s="14" t="s">
        <v>11774</v>
      </c>
      <c r="B4652" s="15" t="s">
        <v>11785</v>
      </c>
      <c r="C4652" s="19" t="s">
        <v>11786</v>
      </c>
      <c r="D4652" s="19" t="s">
        <v>4137</v>
      </c>
      <c r="E4652" s="18" t="s">
        <v>11789</v>
      </c>
      <c r="F4652" s="19" t="s">
        <v>6534</v>
      </c>
      <c r="G4652" s="16" t="s">
        <v>12</v>
      </c>
      <c r="H4652" s="18"/>
      <c r="I4652" s="18"/>
      <c r="J4652" s="18"/>
      <c r="K4652" s="18"/>
      <c r="L4652" s="18"/>
      <c r="M4652" s="18"/>
      <c r="N4652" s="18"/>
      <c r="O4652" s="18"/>
      <c r="P4652" s="18"/>
      <c r="Q4652" s="18"/>
      <c r="R4652" s="18"/>
      <c r="S4652" s="18"/>
      <c r="T4652" s="18"/>
      <c r="U4652" s="18"/>
      <c r="V4652" s="18"/>
      <c r="W4652" s="18"/>
      <c r="X4652" s="18"/>
      <c r="Y4652" s="18"/>
      <c r="Z4652" s="18"/>
    </row>
    <row r="4653">
      <c r="A4653" s="14" t="s">
        <v>11774</v>
      </c>
      <c r="B4653" s="15" t="s">
        <v>11785</v>
      </c>
      <c r="C4653" s="19" t="s">
        <v>11786</v>
      </c>
      <c r="D4653" s="19" t="s">
        <v>4137</v>
      </c>
      <c r="E4653" s="19" t="s">
        <v>11790</v>
      </c>
      <c r="F4653" s="19" t="s">
        <v>133</v>
      </c>
      <c r="G4653" s="16" t="s">
        <v>12</v>
      </c>
      <c r="H4653" s="18"/>
      <c r="I4653" s="18"/>
      <c r="J4653" s="18"/>
      <c r="K4653" s="18"/>
      <c r="L4653" s="18"/>
      <c r="M4653" s="18"/>
      <c r="N4653" s="18"/>
      <c r="O4653" s="18"/>
      <c r="P4653" s="18"/>
      <c r="Q4653" s="18"/>
      <c r="R4653" s="18"/>
      <c r="S4653" s="18"/>
      <c r="T4653" s="18"/>
      <c r="U4653" s="18"/>
      <c r="V4653" s="18"/>
      <c r="W4653" s="18"/>
      <c r="X4653" s="18"/>
      <c r="Y4653" s="18"/>
      <c r="Z4653" s="18"/>
    </row>
    <row r="4654">
      <c r="A4654" s="14" t="s">
        <v>11774</v>
      </c>
      <c r="B4654" s="15" t="s">
        <v>11791</v>
      </c>
      <c r="C4654" s="19" t="s">
        <v>11792</v>
      </c>
      <c r="D4654" s="19" t="s">
        <v>4095</v>
      </c>
      <c r="E4654" s="19" t="s">
        <v>98</v>
      </c>
      <c r="F4654" s="19" t="s">
        <v>6556</v>
      </c>
      <c r="G4654" s="16" t="s">
        <v>12</v>
      </c>
      <c r="H4654" s="18"/>
      <c r="I4654" s="18"/>
      <c r="J4654" s="18"/>
      <c r="K4654" s="18"/>
      <c r="L4654" s="18"/>
      <c r="M4654" s="18"/>
      <c r="N4654" s="18"/>
      <c r="O4654" s="18"/>
      <c r="P4654" s="18"/>
      <c r="Q4654" s="18"/>
      <c r="R4654" s="18"/>
      <c r="S4654" s="18"/>
      <c r="T4654" s="18"/>
      <c r="U4654" s="18"/>
      <c r="V4654" s="18"/>
      <c r="W4654" s="18"/>
      <c r="X4654" s="18"/>
      <c r="Y4654" s="18"/>
      <c r="Z4654" s="18"/>
    </row>
    <row r="4655">
      <c r="A4655" s="14" t="s">
        <v>11774</v>
      </c>
      <c r="B4655" s="15" t="s">
        <v>11793</v>
      </c>
      <c r="C4655" s="19" t="s">
        <v>11794</v>
      </c>
      <c r="D4655" s="19" t="s">
        <v>6236</v>
      </c>
      <c r="E4655" s="19" t="s">
        <v>47</v>
      </c>
      <c r="F4655" s="19" t="s">
        <v>11795</v>
      </c>
      <c r="G4655" s="16" t="s">
        <v>84</v>
      </c>
      <c r="H4655" s="18"/>
      <c r="I4655" s="18"/>
      <c r="J4655" s="18"/>
      <c r="K4655" s="18"/>
      <c r="L4655" s="18"/>
      <c r="M4655" s="18"/>
      <c r="N4655" s="18"/>
      <c r="O4655" s="18"/>
      <c r="P4655" s="18"/>
      <c r="Q4655" s="18"/>
      <c r="R4655" s="18"/>
      <c r="S4655" s="18"/>
      <c r="T4655" s="18"/>
      <c r="U4655" s="18"/>
      <c r="V4655" s="18"/>
      <c r="W4655" s="18"/>
      <c r="X4655" s="18"/>
      <c r="Y4655" s="18"/>
      <c r="Z4655" s="18"/>
    </row>
    <row r="4656">
      <c r="A4656" s="14" t="s">
        <v>11774</v>
      </c>
      <c r="B4656" s="15" t="s">
        <v>11796</v>
      </c>
      <c r="C4656" s="19" t="s">
        <v>11797</v>
      </c>
      <c r="D4656" s="19" t="s">
        <v>20</v>
      </c>
      <c r="E4656" s="19" t="s">
        <v>47</v>
      </c>
      <c r="F4656" s="19" t="s">
        <v>457</v>
      </c>
      <c r="G4656" s="16" t="s">
        <v>84</v>
      </c>
      <c r="H4656" s="18"/>
      <c r="I4656" s="18"/>
      <c r="J4656" s="18"/>
      <c r="K4656" s="18"/>
      <c r="L4656" s="18"/>
      <c r="M4656" s="18"/>
      <c r="N4656" s="18"/>
      <c r="O4656" s="18"/>
      <c r="P4656" s="18"/>
      <c r="Q4656" s="18"/>
      <c r="R4656" s="18"/>
      <c r="S4656" s="18"/>
      <c r="T4656" s="18"/>
      <c r="U4656" s="18"/>
      <c r="V4656" s="18"/>
      <c r="W4656" s="18"/>
      <c r="X4656" s="18"/>
      <c r="Y4656" s="18"/>
      <c r="Z4656" s="18"/>
    </row>
    <row r="4657">
      <c r="A4657" s="14" t="s">
        <v>11774</v>
      </c>
      <c r="B4657" s="15" t="s">
        <v>11798</v>
      </c>
      <c r="C4657" s="19" t="s">
        <v>11799</v>
      </c>
      <c r="D4657" s="19" t="s">
        <v>4958</v>
      </c>
      <c r="E4657" s="19" t="s">
        <v>47</v>
      </c>
      <c r="F4657" s="19" t="s">
        <v>11800</v>
      </c>
      <c r="G4657" s="16" t="s">
        <v>84</v>
      </c>
      <c r="H4657" s="18"/>
      <c r="I4657" s="18"/>
      <c r="J4657" s="18"/>
      <c r="K4657" s="18"/>
      <c r="L4657" s="18"/>
      <c r="M4657" s="18"/>
      <c r="N4657" s="18"/>
      <c r="O4657" s="18"/>
      <c r="P4657" s="18"/>
      <c r="Q4657" s="18"/>
      <c r="R4657" s="18"/>
      <c r="S4657" s="18"/>
      <c r="T4657" s="18"/>
      <c r="U4657" s="18"/>
      <c r="V4657" s="18"/>
      <c r="W4657" s="18"/>
      <c r="X4657" s="18"/>
      <c r="Y4657" s="18"/>
      <c r="Z4657" s="18"/>
    </row>
    <row r="4658">
      <c r="A4658" s="14" t="s">
        <v>11774</v>
      </c>
      <c r="B4658" s="15" t="s">
        <v>11801</v>
      </c>
      <c r="C4658" s="19" t="s">
        <v>11802</v>
      </c>
      <c r="D4658" s="19" t="s">
        <v>4553</v>
      </c>
      <c r="E4658" s="19" t="s">
        <v>11803</v>
      </c>
      <c r="F4658" s="19" t="s">
        <v>4318</v>
      </c>
      <c r="G4658" s="16" t="s">
        <v>12</v>
      </c>
      <c r="H4658" s="18"/>
      <c r="I4658" s="18"/>
      <c r="J4658" s="18"/>
      <c r="K4658" s="18"/>
      <c r="L4658" s="18"/>
      <c r="M4658" s="18"/>
      <c r="N4658" s="18"/>
      <c r="O4658" s="18"/>
      <c r="P4658" s="18"/>
      <c r="Q4658" s="18"/>
      <c r="R4658" s="18"/>
      <c r="S4658" s="18"/>
      <c r="T4658" s="18"/>
      <c r="U4658" s="18"/>
      <c r="V4658" s="18"/>
      <c r="W4658" s="18"/>
      <c r="X4658" s="18"/>
      <c r="Y4658" s="18"/>
      <c r="Z4658" s="18"/>
    </row>
    <row r="4659">
      <c r="A4659" s="14" t="s">
        <v>11774</v>
      </c>
      <c r="B4659" s="15" t="s">
        <v>11804</v>
      </c>
      <c r="C4659" s="19" t="s">
        <v>11805</v>
      </c>
      <c r="D4659" s="19" t="s">
        <v>11806</v>
      </c>
      <c r="E4659" s="19" t="s">
        <v>385</v>
      </c>
      <c r="F4659" s="19" t="s">
        <v>161</v>
      </c>
      <c r="G4659" s="16" t="s">
        <v>12</v>
      </c>
      <c r="H4659" s="18"/>
      <c r="I4659" s="18"/>
      <c r="J4659" s="18"/>
      <c r="K4659" s="18"/>
      <c r="L4659" s="18"/>
      <c r="M4659" s="18"/>
      <c r="N4659" s="18"/>
      <c r="O4659" s="18"/>
      <c r="P4659" s="18"/>
      <c r="Q4659" s="18"/>
      <c r="R4659" s="18"/>
      <c r="S4659" s="18"/>
      <c r="T4659" s="18"/>
      <c r="U4659" s="18"/>
      <c r="V4659" s="18"/>
      <c r="W4659" s="18"/>
      <c r="X4659" s="18"/>
      <c r="Y4659" s="18"/>
      <c r="Z4659" s="18"/>
    </row>
    <row r="4660">
      <c r="A4660" s="14" t="s">
        <v>11774</v>
      </c>
      <c r="B4660" s="15" t="s">
        <v>11807</v>
      </c>
      <c r="C4660" s="19" t="s">
        <v>11808</v>
      </c>
      <c r="D4660" s="19" t="s">
        <v>7238</v>
      </c>
      <c r="E4660" s="19" t="s">
        <v>98</v>
      </c>
      <c r="F4660" s="19" t="s">
        <v>161</v>
      </c>
      <c r="G4660" s="16" t="s">
        <v>12</v>
      </c>
      <c r="H4660" s="18"/>
      <c r="I4660" s="18"/>
      <c r="J4660" s="18"/>
      <c r="K4660" s="18"/>
      <c r="L4660" s="18"/>
      <c r="M4660" s="18"/>
      <c r="N4660" s="18"/>
      <c r="O4660" s="18"/>
      <c r="P4660" s="18"/>
      <c r="Q4660" s="18"/>
      <c r="R4660" s="18"/>
      <c r="S4660" s="18"/>
      <c r="T4660" s="18"/>
      <c r="U4660" s="18"/>
      <c r="V4660" s="18"/>
      <c r="W4660" s="18"/>
      <c r="X4660" s="18"/>
      <c r="Y4660" s="18"/>
      <c r="Z4660" s="18"/>
    </row>
    <row r="4661">
      <c r="A4661" s="14" t="s">
        <v>11809</v>
      </c>
      <c r="B4661" s="15" t="s">
        <v>11810</v>
      </c>
      <c r="C4661" s="19" t="s">
        <v>11811</v>
      </c>
      <c r="D4661" s="19" t="s">
        <v>5885</v>
      </c>
      <c r="E4661" s="19" t="s">
        <v>4047</v>
      </c>
      <c r="F4661" s="19" t="s">
        <v>11812</v>
      </c>
      <c r="G4661" s="16" t="s">
        <v>84</v>
      </c>
      <c r="H4661" s="18"/>
      <c r="I4661" s="18"/>
      <c r="J4661" s="18"/>
      <c r="K4661" s="18"/>
      <c r="L4661" s="18"/>
      <c r="M4661" s="18"/>
      <c r="N4661" s="18"/>
      <c r="O4661" s="18"/>
      <c r="P4661" s="18"/>
      <c r="Q4661" s="18"/>
      <c r="R4661" s="18"/>
      <c r="S4661" s="18"/>
      <c r="T4661" s="18"/>
      <c r="U4661" s="18"/>
      <c r="V4661" s="18"/>
      <c r="W4661" s="18"/>
      <c r="X4661" s="18"/>
      <c r="Y4661" s="18"/>
      <c r="Z4661" s="18"/>
    </row>
    <row r="4662">
      <c r="A4662" s="14" t="s">
        <v>11809</v>
      </c>
      <c r="B4662" s="15" t="s">
        <v>11810</v>
      </c>
      <c r="C4662" s="19" t="s">
        <v>11811</v>
      </c>
      <c r="D4662" s="19" t="s">
        <v>5885</v>
      </c>
      <c r="E4662" s="19" t="s">
        <v>98</v>
      </c>
      <c r="F4662" s="19" t="s">
        <v>11813</v>
      </c>
      <c r="G4662" s="16" t="s">
        <v>84</v>
      </c>
      <c r="H4662" s="18"/>
      <c r="I4662" s="18"/>
      <c r="J4662" s="18"/>
      <c r="K4662" s="18"/>
      <c r="L4662" s="18"/>
      <c r="M4662" s="18"/>
      <c r="N4662" s="18"/>
      <c r="O4662" s="18"/>
      <c r="P4662" s="18"/>
      <c r="Q4662" s="18"/>
      <c r="R4662" s="18"/>
      <c r="S4662" s="18"/>
      <c r="T4662" s="18"/>
      <c r="U4662" s="18"/>
      <c r="V4662" s="18"/>
      <c r="W4662" s="18"/>
      <c r="X4662" s="18"/>
      <c r="Y4662" s="18"/>
      <c r="Z4662" s="18"/>
    </row>
    <row r="4663">
      <c r="A4663" s="14" t="s">
        <v>11809</v>
      </c>
      <c r="B4663" s="15" t="s">
        <v>11814</v>
      </c>
      <c r="C4663" s="19" t="s">
        <v>11815</v>
      </c>
      <c r="D4663" s="19" t="s">
        <v>778</v>
      </c>
      <c r="E4663" s="19" t="s">
        <v>44</v>
      </c>
      <c r="F4663" s="19" t="s">
        <v>164</v>
      </c>
      <c r="G4663" s="16" t="s">
        <v>12</v>
      </c>
      <c r="H4663" s="18"/>
      <c r="I4663" s="18"/>
      <c r="J4663" s="18"/>
      <c r="K4663" s="18"/>
      <c r="L4663" s="18"/>
      <c r="M4663" s="18"/>
      <c r="N4663" s="18"/>
      <c r="O4663" s="18"/>
      <c r="P4663" s="18"/>
      <c r="Q4663" s="18"/>
      <c r="R4663" s="18"/>
      <c r="S4663" s="18"/>
      <c r="T4663" s="18"/>
      <c r="U4663" s="18"/>
      <c r="V4663" s="18"/>
      <c r="W4663" s="18"/>
      <c r="X4663" s="18"/>
      <c r="Y4663" s="18"/>
      <c r="Z4663" s="18"/>
    </row>
    <row r="4664">
      <c r="A4664" s="14" t="s">
        <v>11809</v>
      </c>
      <c r="B4664" s="15" t="s">
        <v>11814</v>
      </c>
      <c r="C4664" s="19" t="s">
        <v>11815</v>
      </c>
      <c r="D4664" s="19" t="s">
        <v>20</v>
      </c>
      <c r="E4664" s="19" t="s">
        <v>44</v>
      </c>
      <c r="F4664" s="19" t="s">
        <v>164</v>
      </c>
      <c r="G4664" s="16" t="s">
        <v>12</v>
      </c>
      <c r="H4664" s="18"/>
      <c r="I4664" s="18"/>
      <c r="J4664" s="18"/>
      <c r="K4664" s="18"/>
      <c r="L4664" s="18"/>
      <c r="M4664" s="18"/>
      <c r="N4664" s="18"/>
      <c r="O4664" s="18"/>
      <c r="P4664" s="18"/>
      <c r="Q4664" s="18"/>
      <c r="R4664" s="18"/>
      <c r="S4664" s="18"/>
      <c r="T4664" s="18"/>
      <c r="U4664" s="18"/>
      <c r="V4664" s="18"/>
      <c r="W4664" s="18"/>
      <c r="X4664" s="18"/>
      <c r="Y4664" s="18"/>
      <c r="Z4664" s="18"/>
    </row>
    <row r="4665">
      <c r="A4665" s="14" t="s">
        <v>11816</v>
      </c>
      <c r="B4665" s="15" t="s">
        <v>11817</v>
      </c>
      <c r="C4665" s="19" t="s">
        <v>11818</v>
      </c>
      <c r="D4665" s="19" t="s">
        <v>168</v>
      </c>
      <c r="E4665" s="19" t="s">
        <v>47</v>
      </c>
      <c r="F4665" s="19" t="s">
        <v>133</v>
      </c>
      <c r="G4665" s="16" t="s">
        <v>12</v>
      </c>
      <c r="H4665" s="18"/>
      <c r="I4665" s="18"/>
      <c r="J4665" s="18"/>
      <c r="K4665" s="18"/>
      <c r="L4665" s="18"/>
      <c r="M4665" s="18"/>
      <c r="N4665" s="18"/>
      <c r="O4665" s="18"/>
      <c r="P4665" s="18"/>
      <c r="Q4665" s="18"/>
      <c r="R4665" s="18"/>
      <c r="S4665" s="18"/>
      <c r="T4665" s="18"/>
      <c r="U4665" s="18"/>
      <c r="V4665" s="18"/>
      <c r="W4665" s="18"/>
      <c r="X4665" s="18"/>
      <c r="Y4665" s="18"/>
      <c r="Z4665" s="18"/>
    </row>
    <row r="4666">
      <c r="A4666" s="14" t="s">
        <v>11816</v>
      </c>
      <c r="B4666" s="15" t="s">
        <v>11819</v>
      </c>
      <c r="C4666" s="19" t="s">
        <v>11820</v>
      </c>
      <c r="D4666" s="19" t="s">
        <v>4095</v>
      </c>
      <c r="E4666" s="19" t="s">
        <v>44</v>
      </c>
      <c r="F4666" s="19" t="s">
        <v>61</v>
      </c>
      <c r="G4666" s="16" t="s">
        <v>12</v>
      </c>
      <c r="H4666" s="18"/>
      <c r="I4666" s="18"/>
      <c r="J4666" s="18"/>
      <c r="K4666" s="18"/>
      <c r="L4666" s="18"/>
      <c r="M4666" s="18"/>
      <c r="N4666" s="18"/>
      <c r="O4666" s="18"/>
      <c r="P4666" s="18"/>
      <c r="Q4666" s="18"/>
      <c r="R4666" s="18"/>
      <c r="S4666" s="18"/>
      <c r="T4666" s="18"/>
      <c r="U4666" s="18"/>
      <c r="V4666" s="18"/>
      <c r="W4666" s="18"/>
      <c r="X4666" s="18"/>
      <c r="Y4666" s="18"/>
      <c r="Z4666" s="18"/>
    </row>
    <row r="4667">
      <c r="A4667" s="14" t="s">
        <v>11816</v>
      </c>
      <c r="B4667" s="15" t="s">
        <v>11819</v>
      </c>
      <c r="C4667" s="19" t="s">
        <v>11820</v>
      </c>
      <c r="D4667" s="19" t="s">
        <v>87</v>
      </c>
      <c r="E4667" s="19" t="s">
        <v>44</v>
      </c>
      <c r="F4667" s="19" t="s">
        <v>61</v>
      </c>
      <c r="G4667" s="16" t="s">
        <v>12</v>
      </c>
      <c r="H4667" s="18"/>
      <c r="I4667" s="18"/>
      <c r="J4667" s="18"/>
      <c r="K4667" s="18"/>
      <c r="L4667" s="18"/>
      <c r="M4667" s="18"/>
      <c r="N4667" s="18"/>
      <c r="O4667" s="18"/>
      <c r="P4667" s="18"/>
      <c r="Q4667" s="18"/>
      <c r="R4667" s="18"/>
      <c r="S4667" s="18"/>
      <c r="T4667" s="18"/>
      <c r="U4667" s="18"/>
      <c r="V4667" s="18"/>
      <c r="W4667" s="18"/>
      <c r="X4667" s="18"/>
      <c r="Y4667" s="18"/>
      <c r="Z4667" s="18"/>
    </row>
    <row r="4668">
      <c r="A4668" s="14" t="s">
        <v>11816</v>
      </c>
      <c r="B4668" s="15" t="s">
        <v>11819</v>
      </c>
      <c r="C4668" s="19" t="s">
        <v>11820</v>
      </c>
      <c r="D4668" s="19" t="s">
        <v>896</v>
      </c>
      <c r="E4668" s="19" t="s">
        <v>44</v>
      </c>
      <c r="F4668" s="19" t="s">
        <v>61</v>
      </c>
      <c r="G4668" s="16" t="s">
        <v>12</v>
      </c>
      <c r="H4668" s="18"/>
      <c r="I4668" s="18"/>
      <c r="J4668" s="18"/>
      <c r="K4668" s="18"/>
      <c r="L4668" s="18"/>
      <c r="M4668" s="18"/>
      <c r="N4668" s="18"/>
      <c r="O4668" s="18"/>
      <c r="P4668" s="18"/>
      <c r="Q4668" s="18"/>
      <c r="R4668" s="18"/>
      <c r="S4668" s="18"/>
      <c r="T4668" s="18"/>
      <c r="U4668" s="18"/>
      <c r="V4668" s="18"/>
      <c r="W4668" s="18"/>
      <c r="X4668" s="18"/>
      <c r="Y4668" s="18"/>
      <c r="Z4668" s="18"/>
    </row>
    <row r="4669">
      <c r="A4669" s="14" t="s">
        <v>11816</v>
      </c>
      <c r="B4669" s="15" t="s">
        <v>11821</v>
      </c>
      <c r="C4669" s="19" t="s">
        <v>11822</v>
      </c>
      <c r="D4669" s="19" t="s">
        <v>4811</v>
      </c>
      <c r="E4669" s="19" t="s">
        <v>47</v>
      </c>
      <c r="F4669" s="19" t="s">
        <v>891</v>
      </c>
      <c r="G4669" s="16" t="s">
        <v>12</v>
      </c>
      <c r="H4669" s="18"/>
      <c r="I4669" s="18"/>
      <c r="J4669" s="18"/>
      <c r="K4669" s="18"/>
      <c r="L4669" s="18"/>
      <c r="M4669" s="18"/>
      <c r="N4669" s="18"/>
      <c r="O4669" s="18"/>
      <c r="P4669" s="18"/>
      <c r="Q4669" s="18"/>
      <c r="R4669" s="18"/>
      <c r="S4669" s="18"/>
      <c r="T4669" s="18"/>
      <c r="U4669" s="18"/>
      <c r="V4669" s="18"/>
      <c r="W4669" s="18"/>
      <c r="X4669" s="18"/>
      <c r="Y4669" s="18"/>
      <c r="Z4669" s="18"/>
    </row>
    <row r="4670">
      <c r="A4670" s="14" t="s">
        <v>11816</v>
      </c>
      <c r="B4670" s="15" t="s">
        <v>11823</v>
      </c>
      <c r="C4670" s="19" t="s">
        <v>11824</v>
      </c>
      <c r="D4670" s="19" t="s">
        <v>4569</v>
      </c>
      <c r="E4670" s="19" t="s">
        <v>47</v>
      </c>
      <c r="F4670" s="19" t="s">
        <v>171</v>
      </c>
      <c r="G4670" s="16" t="s">
        <v>12</v>
      </c>
      <c r="H4670" s="18"/>
      <c r="I4670" s="18"/>
      <c r="J4670" s="18"/>
      <c r="K4670" s="18"/>
      <c r="L4670" s="18"/>
      <c r="M4670" s="18"/>
      <c r="N4670" s="18"/>
      <c r="O4670" s="18"/>
      <c r="P4670" s="18"/>
      <c r="Q4670" s="18"/>
      <c r="R4670" s="18"/>
      <c r="S4670" s="18"/>
      <c r="T4670" s="18"/>
      <c r="U4670" s="18"/>
      <c r="V4670" s="18"/>
      <c r="W4670" s="18"/>
      <c r="X4670" s="18"/>
      <c r="Y4670" s="18"/>
      <c r="Z4670" s="18"/>
    </row>
    <row r="4671">
      <c r="A4671" s="14" t="s">
        <v>11816</v>
      </c>
      <c r="B4671" s="15" t="s">
        <v>11823</v>
      </c>
      <c r="C4671" s="19" t="s">
        <v>11824</v>
      </c>
      <c r="D4671" s="19" t="s">
        <v>4569</v>
      </c>
      <c r="E4671" s="19" t="s">
        <v>3015</v>
      </c>
      <c r="F4671" s="19" t="s">
        <v>11825</v>
      </c>
      <c r="G4671" s="16" t="s">
        <v>12</v>
      </c>
      <c r="H4671" s="18"/>
      <c r="I4671" s="18"/>
      <c r="J4671" s="18"/>
      <c r="K4671" s="18"/>
      <c r="L4671" s="18"/>
      <c r="M4671" s="18"/>
      <c r="N4671" s="18"/>
      <c r="O4671" s="18"/>
      <c r="P4671" s="18"/>
      <c r="Q4671" s="18"/>
      <c r="R4671" s="18"/>
      <c r="S4671" s="18"/>
      <c r="T4671" s="18"/>
      <c r="U4671" s="18"/>
      <c r="V4671" s="18"/>
      <c r="W4671" s="18"/>
      <c r="X4671" s="18"/>
      <c r="Y4671" s="18"/>
      <c r="Z4671" s="18"/>
    </row>
    <row r="4672">
      <c r="A4672" s="14" t="s">
        <v>11816</v>
      </c>
      <c r="B4672" s="15" t="s">
        <v>11826</v>
      </c>
      <c r="C4672" s="19" t="s">
        <v>11827</v>
      </c>
      <c r="D4672" s="19" t="s">
        <v>1911</v>
      </c>
      <c r="E4672" s="19" t="s">
        <v>47</v>
      </c>
      <c r="F4672" s="19" t="s">
        <v>11828</v>
      </c>
      <c r="G4672" s="16" t="s">
        <v>12</v>
      </c>
      <c r="H4672" s="18"/>
      <c r="I4672" s="18"/>
      <c r="J4672" s="18"/>
      <c r="K4672" s="18"/>
      <c r="L4672" s="18"/>
      <c r="M4672" s="18"/>
      <c r="N4672" s="18"/>
      <c r="O4672" s="18"/>
      <c r="P4672" s="18"/>
      <c r="Q4672" s="18"/>
      <c r="R4672" s="18"/>
      <c r="S4672" s="18"/>
      <c r="T4672" s="18"/>
      <c r="U4672" s="18"/>
      <c r="V4672" s="18"/>
      <c r="W4672" s="18"/>
      <c r="X4672" s="18"/>
      <c r="Y4672" s="18"/>
      <c r="Z4672" s="18"/>
    </row>
    <row r="4673">
      <c r="A4673" s="14" t="s">
        <v>11816</v>
      </c>
      <c r="B4673" s="15" t="s">
        <v>11829</v>
      </c>
      <c r="C4673" s="19" t="s">
        <v>11830</v>
      </c>
      <c r="D4673" s="19" t="s">
        <v>4865</v>
      </c>
      <c r="E4673" s="19" t="s">
        <v>335</v>
      </c>
      <c r="F4673" s="19" t="s">
        <v>10058</v>
      </c>
      <c r="G4673" s="16" t="s">
        <v>12</v>
      </c>
      <c r="H4673" s="18"/>
      <c r="I4673" s="18"/>
      <c r="J4673" s="18"/>
      <c r="K4673" s="18"/>
      <c r="L4673" s="18"/>
      <c r="M4673" s="18"/>
      <c r="N4673" s="18"/>
      <c r="O4673" s="18"/>
      <c r="P4673" s="18"/>
      <c r="Q4673" s="18"/>
      <c r="R4673" s="18"/>
      <c r="S4673" s="18"/>
      <c r="T4673" s="18"/>
      <c r="U4673" s="18"/>
      <c r="V4673" s="18"/>
      <c r="W4673" s="18"/>
      <c r="X4673" s="18"/>
      <c r="Y4673" s="18"/>
      <c r="Z4673" s="18"/>
    </row>
    <row r="4674">
      <c r="A4674" s="14" t="s">
        <v>11816</v>
      </c>
      <c r="B4674" s="15" t="s">
        <v>11831</v>
      </c>
      <c r="C4674" s="19" t="s">
        <v>11832</v>
      </c>
      <c r="D4674" s="19" t="s">
        <v>1911</v>
      </c>
      <c r="E4674" s="19" t="s">
        <v>47</v>
      </c>
      <c r="F4674" s="19" t="s">
        <v>457</v>
      </c>
      <c r="G4674" s="16" t="s">
        <v>84</v>
      </c>
      <c r="H4674" s="18"/>
      <c r="I4674" s="18"/>
      <c r="J4674" s="18"/>
      <c r="K4674" s="18"/>
      <c r="L4674" s="18"/>
      <c r="M4674" s="18"/>
      <c r="N4674" s="18"/>
      <c r="O4674" s="18"/>
      <c r="P4674" s="18"/>
      <c r="Q4674" s="18"/>
      <c r="R4674" s="18"/>
      <c r="S4674" s="18"/>
      <c r="T4674" s="18"/>
      <c r="U4674" s="18"/>
      <c r="V4674" s="18"/>
      <c r="W4674" s="18"/>
      <c r="X4674" s="18"/>
      <c r="Y4674" s="18"/>
      <c r="Z4674" s="18"/>
    </row>
    <row r="4675">
      <c r="A4675" s="14" t="s">
        <v>11816</v>
      </c>
      <c r="B4675" s="15" t="s">
        <v>11833</v>
      </c>
      <c r="C4675" s="19" t="s">
        <v>11834</v>
      </c>
      <c r="D4675" s="19" t="s">
        <v>4756</v>
      </c>
      <c r="E4675" s="19" t="s">
        <v>338</v>
      </c>
      <c r="F4675" s="19" t="s">
        <v>4198</v>
      </c>
      <c r="G4675" s="16" t="s">
        <v>12</v>
      </c>
      <c r="H4675" s="18"/>
      <c r="I4675" s="18"/>
      <c r="J4675" s="18"/>
      <c r="K4675" s="18"/>
      <c r="L4675" s="18"/>
      <c r="M4675" s="18"/>
      <c r="N4675" s="18"/>
      <c r="O4675" s="18"/>
      <c r="P4675" s="18"/>
      <c r="Q4675" s="18"/>
      <c r="R4675" s="18"/>
      <c r="S4675" s="18"/>
      <c r="T4675" s="18"/>
      <c r="U4675" s="18"/>
      <c r="V4675" s="18"/>
      <c r="W4675" s="18"/>
      <c r="X4675" s="18"/>
      <c r="Y4675" s="18"/>
      <c r="Z4675" s="18"/>
    </row>
    <row r="4676">
      <c r="A4676" s="14" t="s">
        <v>11816</v>
      </c>
      <c r="B4676" s="15" t="s">
        <v>11835</v>
      </c>
      <c r="C4676" s="19" t="s">
        <v>11836</v>
      </c>
      <c r="D4676" s="19" t="s">
        <v>4420</v>
      </c>
      <c r="E4676" s="18"/>
      <c r="F4676" s="19" t="s">
        <v>1350</v>
      </c>
      <c r="G4676" s="16" t="s">
        <v>12</v>
      </c>
      <c r="H4676" s="16" t="s">
        <v>141</v>
      </c>
      <c r="I4676" s="18"/>
      <c r="J4676" s="18"/>
      <c r="K4676" s="18"/>
      <c r="L4676" s="18"/>
      <c r="M4676" s="18"/>
      <c r="N4676" s="18"/>
      <c r="O4676" s="18"/>
      <c r="P4676" s="18"/>
      <c r="Q4676" s="18"/>
      <c r="R4676" s="18"/>
      <c r="S4676" s="18"/>
      <c r="T4676" s="18"/>
      <c r="U4676" s="18"/>
      <c r="V4676" s="18"/>
      <c r="W4676" s="18"/>
      <c r="X4676" s="18"/>
      <c r="Y4676" s="18"/>
      <c r="Z4676" s="18"/>
    </row>
    <row r="4677">
      <c r="A4677" s="14" t="s">
        <v>11816</v>
      </c>
      <c r="B4677" s="15" t="s">
        <v>11835</v>
      </c>
      <c r="C4677" s="19" t="s">
        <v>11836</v>
      </c>
      <c r="D4677" s="19" t="s">
        <v>4420</v>
      </c>
      <c r="E4677" s="19" t="s">
        <v>8211</v>
      </c>
      <c r="F4677" s="19" t="s">
        <v>11837</v>
      </c>
      <c r="G4677" s="16" t="s">
        <v>12</v>
      </c>
      <c r="H4677" s="18"/>
      <c r="I4677" s="18"/>
      <c r="J4677" s="18"/>
      <c r="K4677" s="18"/>
      <c r="L4677" s="18"/>
      <c r="M4677" s="18"/>
      <c r="N4677" s="18"/>
      <c r="O4677" s="18"/>
      <c r="P4677" s="18"/>
      <c r="Q4677" s="18"/>
      <c r="R4677" s="18"/>
      <c r="S4677" s="18"/>
      <c r="T4677" s="18"/>
      <c r="U4677" s="18"/>
      <c r="V4677" s="18"/>
      <c r="W4677" s="18"/>
      <c r="X4677" s="18"/>
      <c r="Y4677" s="18"/>
      <c r="Z4677" s="18"/>
    </row>
    <row r="4678">
      <c r="A4678" s="14" t="s">
        <v>11816</v>
      </c>
      <c r="B4678" s="15" t="s">
        <v>11838</v>
      </c>
      <c r="C4678" s="19" t="s">
        <v>11839</v>
      </c>
      <c r="D4678" s="19" t="s">
        <v>4672</v>
      </c>
      <c r="E4678" s="19" t="s">
        <v>2481</v>
      </c>
      <c r="F4678" s="19" t="s">
        <v>63</v>
      </c>
      <c r="G4678" s="16" t="s">
        <v>12</v>
      </c>
      <c r="H4678" s="18"/>
      <c r="I4678" s="18"/>
      <c r="J4678" s="18"/>
      <c r="K4678" s="18"/>
      <c r="L4678" s="18"/>
      <c r="M4678" s="18"/>
      <c r="N4678" s="18"/>
      <c r="O4678" s="18"/>
      <c r="P4678" s="18"/>
      <c r="Q4678" s="18"/>
      <c r="R4678" s="18"/>
      <c r="S4678" s="18"/>
      <c r="T4678" s="18"/>
      <c r="U4678" s="18"/>
      <c r="V4678" s="18"/>
      <c r="W4678" s="18"/>
      <c r="X4678" s="18"/>
      <c r="Y4678" s="18"/>
      <c r="Z4678" s="18"/>
    </row>
    <row r="4679">
      <c r="A4679" s="14" t="s">
        <v>11816</v>
      </c>
      <c r="B4679" s="15" t="s">
        <v>11838</v>
      </c>
      <c r="C4679" s="19" t="s">
        <v>11839</v>
      </c>
      <c r="D4679" s="19" t="s">
        <v>4672</v>
      </c>
      <c r="E4679" s="19" t="s">
        <v>46</v>
      </c>
      <c r="F4679" s="19" t="s">
        <v>134</v>
      </c>
      <c r="G4679" s="16" t="s">
        <v>12</v>
      </c>
      <c r="H4679" s="18"/>
      <c r="I4679" s="18"/>
      <c r="J4679" s="18"/>
      <c r="K4679" s="18"/>
      <c r="L4679" s="18"/>
      <c r="M4679" s="18"/>
      <c r="N4679" s="18"/>
      <c r="O4679" s="18"/>
      <c r="P4679" s="18"/>
      <c r="Q4679" s="18"/>
      <c r="R4679" s="18"/>
      <c r="S4679" s="18"/>
      <c r="T4679" s="18"/>
      <c r="U4679" s="18"/>
      <c r="V4679" s="18"/>
      <c r="W4679" s="18"/>
      <c r="X4679" s="18"/>
      <c r="Y4679" s="18"/>
      <c r="Z4679" s="18"/>
    </row>
    <row r="4680">
      <c r="A4680" s="14" t="s">
        <v>11816</v>
      </c>
      <c r="B4680" s="15" t="s">
        <v>11840</v>
      </c>
      <c r="C4680" s="19" t="s">
        <v>11841</v>
      </c>
      <c r="D4680" s="19" t="s">
        <v>4095</v>
      </c>
      <c r="E4680" s="19" t="s">
        <v>44</v>
      </c>
      <c r="F4680" s="19" t="s">
        <v>61</v>
      </c>
      <c r="G4680" s="16" t="s">
        <v>12</v>
      </c>
      <c r="H4680" s="18"/>
      <c r="I4680" s="18"/>
      <c r="J4680" s="18"/>
      <c r="K4680" s="18"/>
      <c r="L4680" s="18"/>
      <c r="M4680" s="18"/>
      <c r="N4680" s="18"/>
      <c r="O4680" s="18"/>
      <c r="P4680" s="18"/>
      <c r="Q4680" s="18"/>
      <c r="R4680" s="18"/>
      <c r="S4680" s="18"/>
      <c r="T4680" s="18"/>
      <c r="U4680" s="18"/>
      <c r="V4680" s="18"/>
      <c r="W4680" s="18"/>
      <c r="X4680" s="18"/>
      <c r="Y4680" s="18"/>
      <c r="Z4680" s="18"/>
    </row>
    <row r="4681">
      <c r="A4681" s="14" t="s">
        <v>11816</v>
      </c>
      <c r="B4681" s="15" t="s">
        <v>11840</v>
      </c>
      <c r="C4681" s="19" t="s">
        <v>11841</v>
      </c>
      <c r="D4681" s="19" t="s">
        <v>257</v>
      </c>
      <c r="E4681" s="18"/>
      <c r="F4681" s="19" t="s">
        <v>34</v>
      </c>
      <c r="G4681" s="16" t="s">
        <v>84</v>
      </c>
      <c r="H4681" s="19" t="s">
        <v>44</v>
      </c>
      <c r="I4681" s="18"/>
      <c r="J4681" s="18"/>
      <c r="K4681" s="18"/>
      <c r="L4681" s="18"/>
      <c r="M4681" s="18"/>
      <c r="N4681" s="18"/>
      <c r="O4681" s="18"/>
      <c r="P4681" s="18"/>
      <c r="Q4681" s="18"/>
      <c r="R4681" s="18"/>
      <c r="S4681" s="18"/>
      <c r="T4681" s="18"/>
      <c r="U4681" s="18"/>
      <c r="V4681" s="18"/>
      <c r="W4681" s="18"/>
      <c r="X4681" s="18"/>
      <c r="Y4681" s="18"/>
      <c r="Z4681" s="18"/>
    </row>
    <row r="4682">
      <c r="A4682" s="14" t="s">
        <v>11816</v>
      </c>
      <c r="B4682" s="15" t="s">
        <v>11842</v>
      </c>
      <c r="C4682" s="19" t="s">
        <v>11843</v>
      </c>
      <c r="D4682" s="19" t="s">
        <v>817</v>
      </c>
      <c r="E4682" s="19" t="s">
        <v>3015</v>
      </c>
      <c r="F4682" s="19" t="s">
        <v>1296</v>
      </c>
      <c r="G4682" s="16" t="s">
        <v>12</v>
      </c>
      <c r="H4682" s="18"/>
      <c r="I4682" s="18"/>
      <c r="J4682" s="18"/>
      <c r="K4682" s="18"/>
      <c r="L4682" s="18"/>
      <c r="M4682" s="18"/>
      <c r="N4682" s="18"/>
      <c r="O4682" s="18"/>
      <c r="P4682" s="18"/>
      <c r="Q4682" s="18"/>
      <c r="R4682" s="18"/>
      <c r="S4682" s="18"/>
      <c r="T4682" s="18"/>
      <c r="U4682" s="18"/>
      <c r="V4682" s="18"/>
      <c r="W4682" s="18"/>
      <c r="X4682" s="18"/>
      <c r="Y4682" s="18"/>
      <c r="Z4682" s="18"/>
    </row>
    <row r="4683">
      <c r="A4683" s="14" t="s">
        <v>11816</v>
      </c>
      <c r="B4683" s="15" t="s">
        <v>11844</v>
      </c>
      <c r="C4683" s="19" t="s">
        <v>11845</v>
      </c>
      <c r="D4683" s="19" t="s">
        <v>6236</v>
      </c>
      <c r="E4683" s="19" t="s">
        <v>47</v>
      </c>
      <c r="F4683" s="19" t="s">
        <v>567</v>
      </c>
      <c r="G4683" s="16" t="s">
        <v>84</v>
      </c>
      <c r="H4683" s="18"/>
      <c r="I4683" s="18"/>
      <c r="J4683" s="18"/>
      <c r="K4683" s="18"/>
      <c r="L4683" s="18"/>
      <c r="M4683" s="18"/>
      <c r="N4683" s="18"/>
      <c r="O4683" s="18"/>
      <c r="P4683" s="18"/>
      <c r="Q4683" s="18"/>
      <c r="R4683" s="18"/>
      <c r="S4683" s="18"/>
      <c r="T4683" s="18"/>
      <c r="U4683" s="18"/>
      <c r="V4683" s="18"/>
      <c r="W4683" s="18"/>
      <c r="X4683" s="18"/>
      <c r="Y4683" s="18"/>
      <c r="Z4683" s="18"/>
    </row>
    <row r="4684">
      <c r="A4684" s="14" t="s">
        <v>11816</v>
      </c>
      <c r="B4684" s="15" t="s">
        <v>11846</v>
      </c>
      <c r="C4684" s="19" t="s">
        <v>11847</v>
      </c>
      <c r="D4684" s="19" t="s">
        <v>4095</v>
      </c>
      <c r="E4684" s="19" t="s">
        <v>44</v>
      </c>
      <c r="F4684" s="19" t="s">
        <v>4362</v>
      </c>
      <c r="G4684" s="16" t="s">
        <v>12</v>
      </c>
      <c r="H4684" s="18"/>
      <c r="I4684" s="18"/>
      <c r="J4684" s="18"/>
      <c r="K4684" s="18"/>
      <c r="L4684" s="18"/>
      <c r="M4684" s="18"/>
      <c r="N4684" s="18"/>
      <c r="O4684" s="18"/>
      <c r="P4684" s="18"/>
      <c r="Q4684" s="18"/>
      <c r="R4684" s="18"/>
      <c r="S4684" s="18"/>
      <c r="T4684" s="18"/>
      <c r="U4684" s="18"/>
      <c r="V4684" s="18"/>
      <c r="W4684" s="18"/>
      <c r="X4684" s="18"/>
      <c r="Y4684" s="18"/>
      <c r="Z4684" s="18"/>
    </row>
    <row r="4685">
      <c r="A4685" s="14" t="s">
        <v>11816</v>
      </c>
      <c r="B4685" s="15" t="s">
        <v>11846</v>
      </c>
      <c r="C4685" s="19" t="s">
        <v>11847</v>
      </c>
      <c r="D4685" s="19" t="s">
        <v>4095</v>
      </c>
      <c r="E4685" s="19" t="s">
        <v>47</v>
      </c>
      <c r="F4685" s="19" t="s">
        <v>4576</v>
      </c>
      <c r="G4685" s="16" t="s">
        <v>12</v>
      </c>
      <c r="H4685" s="18"/>
      <c r="I4685" s="18"/>
      <c r="J4685" s="18"/>
      <c r="K4685" s="18"/>
      <c r="L4685" s="18"/>
      <c r="M4685" s="18"/>
      <c r="N4685" s="18"/>
      <c r="O4685" s="18"/>
      <c r="P4685" s="18"/>
      <c r="Q4685" s="18"/>
      <c r="R4685" s="18"/>
      <c r="S4685" s="18"/>
      <c r="T4685" s="18"/>
      <c r="U4685" s="18"/>
      <c r="V4685" s="18"/>
      <c r="W4685" s="18"/>
      <c r="X4685" s="18"/>
      <c r="Y4685" s="18"/>
      <c r="Z4685" s="18"/>
    </row>
    <row r="4686">
      <c r="A4686" s="14" t="s">
        <v>11816</v>
      </c>
      <c r="B4686" s="15" t="s">
        <v>11848</v>
      </c>
      <c r="C4686" s="19" t="s">
        <v>11849</v>
      </c>
      <c r="D4686" s="19" t="s">
        <v>1641</v>
      </c>
      <c r="E4686" s="19" t="s">
        <v>47</v>
      </c>
      <c r="F4686" s="19" t="s">
        <v>133</v>
      </c>
      <c r="G4686" s="16" t="s">
        <v>12</v>
      </c>
      <c r="H4686" s="18"/>
      <c r="I4686" s="18"/>
      <c r="J4686" s="18"/>
      <c r="K4686" s="18"/>
      <c r="L4686" s="18"/>
      <c r="M4686" s="18"/>
      <c r="N4686" s="18"/>
      <c r="O4686" s="18"/>
      <c r="P4686" s="18"/>
      <c r="Q4686" s="18"/>
      <c r="R4686" s="18"/>
      <c r="S4686" s="18"/>
      <c r="T4686" s="18"/>
      <c r="U4686" s="18"/>
      <c r="V4686" s="18"/>
      <c r="W4686" s="18"/>
      <c r="X4686" s="18"/>
      <c r="Y4686" s="18"/>
      <c r="Z4686" s="18"/>
    </row>
    <row r="4687">
      <c r="A4687" s="14" t="s">
        <v>11816</v>
      </c>
      <c r="B4687" s="15" t="s">
        <v>11850</v>
      </c>
      <c r="C4687" s="19" t="s">
        <v>11851</v>
      </c>
      <c r="D4687" s="19" t="s">
        <v>4958</v>
      </c>
      <c r="E4687" s="19" t="s">
        <v>141</v>
      </c>
      <c r="F4687" s="19" t="s">
        <v>11852</v>
      </c>
      <c r="G4687" s="16" t="s">
        <v>84</v>
      </c>
      <c r="H4687" s="18"/>
      <c r="I4687" s="18"/>
      <c r="J4687" s="18"/>
      <c r="K4687" s="18"/>
      <c r="L4687" s="18"/>
      <c r="M4687" s="18"/>
      <c r="N4687" s="18"/>
      <c r="O4687" s="18"/>
      <c r="P4687" s="18"/>
      <c r="Q4687" s="18"/>
      <c r="R4687" s="18"/>
      <c r="S4687" s="18"/>
      <c r="T4687" s="18"/>
      <c r="U4687" s="18"/>
      <c r="V4687" s="18"/>
      <c r="W4687" s="18"/>
      <c r="X4687" s="18"/>
      <c r="Y4687" s="18"/>
      <c r="Z4687" s="18"/>
    </row>
    <row r="4688">
      <c r="A4688" s="14" t="s">
        <v>11816</v>
      </c>
      <c r="B4688" s="15" t="s">
        <v>11850</v>
      </c>
      <c r="C4688" s="19" t="s">
        <v>11851</v>
      </c>
      <c r="D4688" s="19" t="s">
        <v>4958</v>
      </c>
      <c r="E4688" s="19" t="s">
        <v>11853</v>
      </c>
      <c r="F4688" s="19" t="s">
        <v>5172</v>
      </c>
      <c r="G4688" s="16" t="s">
        <v>84</v>
      </c>
      <c r="H4688" s="18"/>
      <c r="I4688" s="18"/>
      <c r="J4688" s="18"/>
      <c r="K4688" s="18"/>
      <c r="L4688" s="18"/>
      <c r="M4688" s="18"/>
      <c r="N4688" s="18"/>
      <c r="O4688" s="18"/>
      <c r="P4688" s="18"/>
      <c r="Q4688" s="18"/>
      <c r="R4688" s="18"/>
      <c r="S4688" s="18"/>
      <c r="T4688" s="18"/>
      <c r="U4688" s="18"/>
      <c r="V4688" s="18"/>
      <c r="W4688" s="18"/>
      <c r="X4688" s="18"/>
      <c r="Y4688" s="18"/>
      <c r="Z4688" s="18"/>
    </row>
    <row r="4689">
      <c r="A4689" s="14" t="s">
        <v>11816</v>
      </c>
      <c r="B4689" s="15" t="s">
        <v>11854</v>
      </c>
      <c r="C4689" s="19" t="s">
        <v>11855</v>
      </c>
      <c r="D4689" s="19" t="s">
        <v>1055</v>
      </c>
      <c r="E4689" s="19" t="s">
        <v>47</v>
      </c>
      <c r="F4689" s="19" t="s">
        <v>1359</v>
      </c>
      <c r="G4689" s="16" t="s">
        <v>12</v>
      </c>
      <c r="H4689" s="18"/>
      <c r="I4689" s="18"/>
      <c r="J4689" s="18"/>
      <c r="K4689" s="18"/>
      <c r="L4689" s="18"/>
      <c r="M4689" s="18"/>
      <c r="N4689" s="18"/>
      <c r="O4689" s="18"/>
      <c r="P4689" s="18"/>
      <c r="Q4689" s="18"/>
      <c r="R4689" s="18"/>
      <c r="S4689" s="18"/>
      <c r="T4689" s="18"/>
      <c r="U4689" s="18"/>
      <c r="V4689" s="18"/>
      <c r="W4689" s="18"/>
      <c r="X4689" s="18"/>
      <c r="Y4689" s="18"/>
      <c r="Z4689" s="18"/>
    </row>
    <row r="4690">
      <c r="A4690" s="14" t="s">
        <v>11816</v>
      </c>
      <c r="B4690" s="15" t="s">
        <v>11854</v>
      </c>
      <c r="C4690" s="19" t="s">
        <v>11855</v>
      </c>
      <c r="D4690" s="19" t="s">
        <v>1055</v>
      </c>
      <c r="E4690" s="19" t="s">
        <v>135</v>
      </c>
      <c r="F4690" s="19" t="s">
        <v>4033</v>
      </c>
      <c r="G4690" s="16" t="s">
        <v>12</v>
      </c>
      <c r="H4690" s="18"/>
      <c r="I4690" s="18"/>
      <c r="J4690" s="18"/>
      <c r="K4690" s="18"/>
      <c r="L4690" s="18"/>
      <c r="M4690" s="18"/>
      <c r="N4690" s="18"/>
      <c r="O4690" s="18"/>
      <c r="P4690" s="18"/>
      <c r="Q4690" s="18"/>
      <c r="R4690" s="18"/>
      <c r="S4690" s="18"/>
      <c r="T4690" s="18"/>
      <c r="U4690" s="18"/>
      <c r="V4690" s="18"/>
      <c r="W4690" s="18"/>
      <c r="X4690" s="18"/>
      <c r="Y4690" s="18"/>
      <c r="Z4690" s="18"/>
    </row>
    <row r="4691">
      <c r="A4691" s="14" t="s">
        <v>11816</v>
      </c>
      <c r="B4691" s="15" t="s">
        <v>11856</v>
      </c>
      <c r="C4691" s="19" t="s">
        <v>11857</v>
      </c>
      <c r="D4691" s="19" t="s">
        <v>5343</v>
      </c>
      <c r="E4691" s="19" t="s">
        <v>98</v>
      </c>
      <c r="F4691" s="19" t="s">
        <v>457</v>
      </c>
      <c r="G4691" s="16" t="s">
        <v>84</v>
      </c>
      <c r="H4691" s="18"/>
      <c r="I4691" s="18"/>
      <c r="J4691" s="18"/>
      <c r="K4691" s="18"/>
      <c r="L4691" s="18"/>
      <c r="M4691" s="18"/>
      <c r="N4691" s="18"/>
      <c r="O4691" s="18"/>
      <c r="P4691" s="18"/>
      <c r="Q4691" s="18"/>
      <c r="R4691" s="18"/>
      <c r="S4691" s="18"/>
      <c r="T4691" s="18"/>
      <c r="U4691" s="18"/>
      <c r="V4691" s="18"/>
      <c r="W4691" s="18"/>
      <c r="X4691" s="18"/>
      <c r="Y4691" s="18"/>
      <c r="Z4691" s="18"/>
    </row>
    <row r="4692">
      <c r="A4692" s="14" t="s">
        <v>11816</v>
      </c>
      <c r="B4692" s="15" t="s">
        <v>11858</v>
      </c>
      <c r="C4692" s="19" t="s">
        <v>11859</v>
      </c>
      <c r="D4692" s="19" t="s">
        <v>6401</v>
      </c>
      <c r="E4692" s="19" t="s">
        <v>2481</v>
      </c>
      <c r="F4692" s="19" t="s">
        <v>5440</v>
      </c>
      <c r="G4692" s="16" t="s">
        <v>12</v>
      </c>
      <c r="H4692" s="18"/>
      <c r="I4692" s="18"/>
      <c r="J4692" s="18"/>
      <c r="K4692" s="18"/>
      <c r="L4692" s="18"/>
      <c r="M4692" s="18"/>
      <c r="N4692" s="18"/>
      <c r="O4692" s="18"/>
      <c r="P4692" s="18"/>
      <c r="Q4692" s="18"/>
      <c r="R4692" s="18"/>
      <c r="S4692" s="18"/>
      <c r="T4692" s="18"/>
      <c r="U4692" s="18"/>
      <c r="V4692" s="18"/>
      <c r="W4692" s="18"/>
      <c r="X4692" s="18"/>
      <c r="Y4692" s="18"/>
      <c r="Z4692" s="18"/>
    </row>
    <row r="4693">
      <c r="A4693" s="14" t="s">
        <v>11816</v>
      </c>
      <c r="B4693" s="15" t="s">
        <v>11860</v>
      </c>
      <c r="C4693" s="19" t="s">
        <v>11861</v>
      </c>
      <c r="D4693" s="19" t="s">
        <v>4218</v>
      </c>
      <c r="E4693" s="19" t="s">
        <v>7963</v>
      </c>
      <c r="F4693" s="19" t="s">
        <v>4198</v>
      </c>
      <c r="G4693" s="16" t="s">
        <v>12</v>
      </c>
      <c r="H4693" s="18"/>
      <c r="I4693" s="18"/>
      <c r="J4693" s="18"/>
      <c r="K4693" s="18"/>
      <c r="L4693" s="18"/>
      <c r="M4693" s="18"/>
      <c r="N4693" s="18"/>
      <c r="O4693" s="18"/>
      <c r="P4693" s="18"/>
      <c r="Q4693" s="18"/>
      <c r="R4693" s="18"/>
      <c r="S4693" s="18"/>
      <c r="T4693" s="18"/>
      <c r="U4693" s="18"/>
      <c r="V4693" s="18"/>
      <c r="W4693" s="18"/>
      <c r="X4693" s="18"/>
      <c r="Y4693" s="18"/>
      <c r="Z4693" s="18"/>
    </row>
    <row r="4694">
      <c r="A4694" s="14" t="s">
        <v>11816</v>
      </c>
      <c r="B4694" s="15" t="s">
        <v>11862</v>
      </c>
      <c r="C4694" s="19" t="s">
        <v>11863</v>
      </c>
      <c r="D4694" s="19" t="s">
        <v>6419</v>
      </c>
      <c r="E4694" s="19" t="s">
        <v>5434</v>
      </c>
      <c r="F4694" s="19" t="s">
        <v>530</v>
      </c>
      <c r="G4694" s="16" t="s">
        <v>12</v>
      </c>
      <c r="H4694" s="18"/>
      <c r="I4694" s="18"/>
      <c r="J4694" s="18"/>
      <c r="K4694" s="18"/>
      <c r="L4694" s="18"/>
      <c r="M4694" s="18"/>
      <c r="N4694" s="18"/>
      <c r="O4694" s="18"/>
      <c r="P4694" s="18"/>
      <c r="Q4694" s="18"/>
      <c r="R4694" s="18"/>
      <c r="S4694" s="18"/>
      <c r="T4694" s="18"/>
      <c r="U4694" s="18"/>
      <c r="V4694" s="18"/>
      <c r="W4694" s="18"/>
      <c r="X4694" s="18"/>
      <c r="Y4694" s="18"/>
      <c r="Z4694" s="18"/>
    </row>
    <row r="4695">
      <c r="A4695" s="14" t="s">
        <v>11816</v>
      </c>
      <c r="B4695" s="15" t="s">
        <v>11862</v>
      </c>
      <c r="C4695" s="19" t="s">
        <v>11863</v>
      </c>
      <c r="D4695" s="19" t="s">
        <v>6419</v>
      </c>
      <c r="E4695" s="19" t="s">
        <v>217</v>
      </c>
      <c r="F4695" s="19" t="s">
        <v>524</v>
      </c>
      <c r="G4695" s="16" t="s">
        <v>12</v>
      </c>
      <c r="H4695" s="18"/>
      <c r="I4695" s="18"/>
      <c r="J4695" s="18"/>
      <c r="K4695" s="18"/>
      <c r="L4695" s="18"/>
      <c r="M4695" s="18"/>
      <c r="N4695" s="18"/>
      <c r="O4695" s="18"/>
      <c r="P4695" s="18"/>
      <c r="Q4695" s="18"/>
      <c r="R4695" s="18"/>
      <c r="S4695" s="18"/>
      <c r="T4695" s="18"/>
      <c r="U4695" s="18"/>
      <c r="V4695" s="18"/>
      <c r="W4695" s="18"/>
      <c r="X4695" s="18"/>
      <c r="Y4695" s="18"/>
      <c r="Z4695" s="18"/>
    </row>
    <row r="4696">
      <c r="A4696" s="14" t="s">
        <v>11816</v>
      </c>
      <c r="B4696" s="15" t="s">
        <v>11864</v>
      </c>
      <c r="C4696" s="19" t="s">
        <v>11865</v>
      </c>
      <c r="D4696" s="19" t="s">
        <v>751</v>
      </c>
      <c r="E4696" s="18"/>
      <c r="F4696" s="19" t="s">
        <v>5400</v>
      </c>
      <c r="G4696" s="16" t="s">
        <v>12</v>
      </c>
      <c r="H4696" s="16" t="s">
        <v>141</v>
      </c>
      <c r="I4696" s="18"/>
      <c r="J4696" s="18"/>
      <c r="K4696" s="18"/>
      <c r="L4696" s="18"/>
      <c r="M4696" s="18"/>
      <c r="N4696" s="18"/>
      <c r="O4696" s="18"/>
      <c r="P4696" s="18"/>
      <c r="Q4696" s="18"/>
      <c r="R4696" s="18"/>
      <c r="S4696" s="18"/>
      <c r="T4696" s="18"/>
      <c r="U4696" s="18"/>
      <c r="V4696" s="18"/>
      <c r="W4696" s="18"/>
      <c r="X4696" s="18"/>
      <c r="Y4696" s="18"/>
      <c r="Z4696" s="18"/>
    </row>
    <row r="4697">
      <c r="A4697" s="14" t="s">
        <v>11866</v>
      </c>
      <c r="B4697" s="15" t="s">
        <v>11867</v>
      </c>
      <c r="C4697" s="19" t="s">
        <v>11868</v>
      </c>
      <c r="D4697" s="19" t="b">
        <v>1</v>
      </c>
      <c r="E4697" s="18"/>
      <c r="F4697" s="19" t="s">
        <v>34</v>
      </c>
      <c r="G4697" s="16" t="s">
        <v>84</v>
      </c>
      <c r="H4697" s="19" t="s">
        <v>44</v>
      </c>
      <c r="I4697" s="18"/>
      <c r="J4697" s="18"/>
      <c r="K4697" s="18"/>
      <c r="L4697" s="18"/>
      <c r="M4697" s="18"/>
      <c r="N4697" s="18"/>
      <c r="O4697" s="18"/>
      <c r="P4697" s="18"/>
      <c r="Q4697" s="18"/>
      <c r="R4697" s="18"/>
      <c r="S4697" s="18"/>
      <c r="T4697" s="18"/>
      <c r="U4697" s="18"/>
      <c r="V4697" s="18"/>
      <c r="W4697" s="18"/>
      <c r="X4697" s="18"/>
      <c r="Y4697" s="18"/>
      <c r="Z4697" s="18"/>
    </row>
    <row r="4698">
      <c r="A4698" s="14" t="s">
        <v>11866</v>
      </c>
      <c r="B4698" s="15" t="s">
        <v>11867</v>
      </c>
      <c r="C4698" s="19" t="s">
        <v>11868</v>
      </c>
      <c r="D4698" s="19" t="s">
        <v>20</v>
      </c>
      <c r="E4698" s="18"/>
      <c r="F4698" s="19" t="s">
        <v>34</v>
      </c>
      <c r="G4698" s="16" t="s">
        <v>84</v>
      </c>
      <c r="H4698" s="19" t="s">
        <v>44</v>
      </c>
      <c r="I4698" s="18"/>
      <c r="J4698" s="18"/>
      <c r="K4698" s="18"/>
      <c r="L4698" s="18"/>
      <c r="M4698" s="18"/>
      <c r="N4698" s="18"/>
      <c r="O4698" s="18"/>
      <c r="P4698" s="18"/>
      <c r="Q4698" s="18"/>
      <c r="R4698" s="18"/>
      <c r="S4698" s="18"/>
      <c r="T4698" s="18"/>
      <c r="U4698" s="18"/>
      <c r="V4698" s="18"/>
      <c r="W4698" s="18"/>
      <c r="X4698" s="18"/>
      <c r="Y4698" s="18"/>
      <c r="Z4698" s="18"/>
    </row>
    <row r="4699">
      <c r="A4699" s="14" t="s">
        <v>11866</v>
      </c>
      <c r="B4699" s="15" t="s">
        <v>11867</v>
      </c>
      <c r="C4699" s="19" t="s">
        <v>11868</v>
      </c>
      <c r="D4699" s="19" t="s">
        <v>4811</v>
      </c>
      <c r="E4699" s="18"/>
      <c r="F4699" s="19" t="s">
        <v>34</v>
      </c>
      <c r="G4699" s="16" t="s">
        <v>84</v>
      </c>
      <c r="H4699" s="19" t="s">
        <v>44</v>
      </c>
      <c r="I4699" s="18"/>
      <c r="J4699" s="18"/>
      <c r="K4699" s="18"/>
      <c r="L4699" s="18"/>
      <c r="M4699" s="18"/>
      <c r="N4699" s="18"/>
      <c r="O4699" s="18"/>
      <c r="P4699" s="18"/>
      <c r="Q4699" s="18"/>
      <c r="R4699" s="18"/>
      <c r="S4699" s="18"/>
      <c r="T4699" s="18"/>
      <c r="U4699" s="18"/>
      <c r="V4699" s="18"/>
      <c r="W4699" s="18"/>
      <c r="X4699" s="18"/>
      <c r="Y4699" s="18"/>
      <c r="Z4699" s="18"/>
    </row>
    <row r="4700">
      <c r="A4700" s="14" t="s">
        <v>11866</v>
      </c>
      <c r="B4700" s="15" t="s">
        <v>11869</v>
      </c>
      <c r="C4700" s="19" t="s">
        <v>11870</v>
      </c>
      <c r="D4700" s="19" t="s">
        <v>4100</v>
      </c>
      <c r="E4700" s="19" t="s">
        <v>98</v>
      </c>
      <c r="F4700" s="19" t="s">
        <v>83</v>
      </c>
      <c r="G4700" s="16" t="s">
        <v>84</v>
      </c>
      <c r="H4700" s="18"/>
      <c r="I4700" s="18"/>
      <c r="J4700" s="18"/>
      <c r="K4700" s="18"/>
      <c r="L4700" s="18"/>
      <c r="M4700" s="18"/>
      <c r="N4700" s="18"/>
      <c r="O4700" s="18"/>
      <c r="P4700" s="18"/>
      <c r="Q4700" s="18"/>
      <c r="R4700" s="18"/>
      <c r="S4700" s="18"/>
      <c r="T4700" s="18"/>
      <c r="U4700" s="18"/>
      <c r="V4700" s="18"/>
      <c r="W4700" s="18"/>
      <c r="X4700" s="18"/>
      <c r="Y4700" s="18"/>
      <c r="Z4700" s="18"/>
    </row>
    <row r="4701">
      <c r="A4701" s="14" t="s">
        <v>11866</v>
      </c>
      <c r="B4701" s="15" t="s">
        <v>11869</v>
      </c>
      <c r="C4701" s="19" t="s">
        <v>11870</v>
      </c>
      <c r="D4701" s="19" t="s">
        <v>4100</v>
      </c>
      <c r="E4701" s="19" t="s">
        <v>2226</v>
      </c>
      <c r="F4701" s="19" t="s">
        <v>3979</v>
      </c>
      <c r="G4701" s="16" t="s">
        <v>84</v>
      </c>
      <c r="H4701" s="18"/>
      <c r="I4701" s="18"/>
      <c r="J4701" s="18"/>
      <c r="K4701" s="18"/>
      <c r="L4701" s="18"/>
      <c r="M4701" s="18"/>
      <c r="N4701" s="18"/>
      <c r="O4701" s="18"/>
      <c r="P4701" s="18"/>
      <c r="Q4701" s="18"/>
      <c r="R4701" s="18"/>
      <c r="S4701" s="18"/>
      <c r="T4701" s="18"/>
      <c r="U4701" s="18"/>
      <c r="V4701" s="18"/>
      <c r="W4701" s="18"/>
      <c r="X4701" s="18"/>
      <c r="Y4701" s="18"/>
      <c r="Z4701" s="18"/>
    </row>
    <row r="4702">
      <c r="A4702" s="14" t="s">
        <v>11866</v>
      </c>
      <c r="B4702" s="15" t="s">
        <v>11871</v>
      </c>
      <c r="C4702" s="19" t="s">
        <v>11872</v>
      </c>
      <c r="D4702" s="19" t="s">
        <v>4958</v>
      </c>
      <c r="E4702" s="18"/>
      <c r="F4702" s="19" t="s">
        <v>11873</v>
      </c>
      <c r="G4702" s="16" t="s">
        <v>84</v>
      </c>
      <c r="H4702" s="16" t="s">
        <v>141</v>
      </c>
      <c r="I4702" s="18"/>
      <c r="J4702" s="18"/>
      <c r="K4702" s="18"/>
      <c r="L4702" s="18"/>
      <c r="M4702" s="18"/>
      <c r="N4702" s="18"/>
      <c r="O4702" s="18"/>
      <c r="P4702" s="18"/>
      <c r="Q4702" s="18"/>
      <c r="R4702" s="18"/>
      <c r="S4702" s="18"/>
      <c r="T4702" s="18"/>
      <c r="U4702" s="18"/>
      <c r="V4702" s="18"/>
      <c r="W4702" s="18"/>
      <c r="X4702" s="18"/>
      <c r="Y4702" s="18"/>
      <c r="Z4702" s="18"/>
    </row>
    <row r="4703">
      <c r="A4703" s="14" t="s">
        <v>11866</v>
      </c>
      <c r="B4703" s="15" t="s">
        <v>11874</v>
      </c>
      <c r="C4703" s="19" t="s">
        <v>11875</v>
      </c>
      <c r="D4703" s="19" t="s">
        <v>157</v>
      </c>
      <c r="E4703" s="19" t="s">
        <v>47</v>
      </c>
      <c r="F4703" s="19" t="s">
        <v>6200</v>
      </c>
      <c r="G4703" s="16" t="s">
        <v>12</v>
      </c>
      <c r="H4703" s="18"/>
      <c r="I4703" s="18"/>
      <c r="J4703" s="18"/>
      <c r="K4703" s="18"/>
      <c r="L4703" s="18"/>
      <c r="M4703" s="18"/>
      <c r="N4703" s="18"/>
      <c r="O4703" s="18"/>
      <c r="P4703" s="18"/>
      <c r="Q4703" s="18"/>
      <c r="R4703" s="18"/>
      <c r="S4703" s="18"/>
      <c r="T4703" s="18"/>
      <c r="U4703" s="18"/>
      <c r="V4703" s="18"/>
      <c r="W4703" s="18"/>
      <c r="X4703" s="18"/>
      <c r="Y4703" s="18"/>
      <c r="Z4703" s="18"/>
    </row>
    <row r="4704">
      <c r="A4704" s="14" t="s">
        <v>11866</v>
      </c>
      <c r="B4704" s="15" t="s">
        <v>11874</v>
      </c>
      <c r="C4704" s="19" t="s">
        <v>11875</v>
      </c>
      <c r="D4704" s="19" t="s">
        <v>157</v>
      </c>
      <c r="E4704" s="19" t="s">
        <v>47</v>
      </c>
      <c r="F4704" s="19" t="s">
        <v>3982</v>
      </c>
      <c r="G4704" s="16" t="s">
        <v>12</v>
      </c>
      <c r="H4704" s="18"/>
      <c r="I4704" s="18"/>
      <c r="J4704" s="18"/>
      <c r="K4704" s="18"/>
      <c r="L4704" s="18"/>
      <c r="M4704" s="18"/>
      <c r="N4704" s="18"/>
      <c r="O4704" s="18"/>
      <c r="P4704" s="18"/>
      <c r="Q4704" s="18"/>
      <c r="R4704" s="18"/>
      <c r="S4704" s="18"/>
      <c r="T4704" s="18"/>
      <c r="U4704" s="18"/>
      <c r="V4704" s="18"/>
      <c r="W4704" s="18"/>
      <c r="X4704" s="18"/>
      <c r="Y4704" s="18"/>
      <c r="Z4704" s="18"/>
    </row>
    <row r="4705">
      <c r="A4705" s="14" t="s">
        <v>11866</v>
      </c>
      <c r="B4705" s="15" t="s">
        <v>11876</v>
      </c>
      <c r="C4705" s="19" t="s">
        <v>11877</v>
      </c>
      <c r="D4705" s="19" t="s">
        <v>5017</v>
      </c>
      <c r="E4705" s="18"/>
      <c r="F4705" s="19" t="s">
        <v>4367</v>
      </c>
      <c r="G4705" s="16" t="s">
        <v>84</v>
      </c>
      <c r="H4705" s="16" t="s">
        <v>141</v>
      </c>
      <c r="I4705" s="18"/>
      <c r="J4705" s="18"/>
      <c r="K4705" s="18"/>
      <c r="L4705" s="18"/>
      <c r="M4705" s="18"/>
      <c r="N4705" s="18"/>
      <c r="O4705" s="18"/>
      <c r="P4705" s="18"/>
      <c r="Q4705" s="18"/>
      <c r="R4705" s="18"/>
      <c r="S4705" s="18"/>
      <c r="T4705" s="18"/>
      <c r="U4705" s="18"/>
      <c r="V4705" s="18"/>
      <c r="W4705" s="18"/>
      <c r="X4705" s="18"/>
      <c r="Y4705" s="18"/>
      <c r="Z4705" s="18"/>
    </row>
    <row r="4706">
      <c r="A4706" s="14" t="s">
        <v>11866</v>
      </c>
      <c r="B4706" s="15" t="s">
        <v>11878</v>
      </c>
      <c r="C4706" s="19" t="s">
        <v>11879</v>
      </c>
      <c r="D4706" s="19" t="s">
        <v>20</v>
      </c>
      <c r="E4706" s="19" t="s">
        <v>338</v>
      </c>
      <c r="F4706" s="19" t="s">
        <v>70</v>
      </c>
      <c r="G4706" s="16" t="s">
        <v>12</v>
      </c>
      <c r="H4706" s="18"/>
      <c r="I4706" s="18"/>
      <c r="J4706" s="18"/>
      <c r="K4706" s="18"/>
      <c r="L4706" s="18"/>
      <c r="M4706" s="18"/>
      <c r="N4706" s="18"/>
      <c r="O4706" s="18"/>
      <c r="P4706" s="18"/>
      <c r="Q4706" s="18"/>
      <c r="R4706" s="18"/>
      <c r="S4706" s="18"/>
      <c r="T4706" s="18"/>
      <c r="U4706" s="18"/>
      <c r="V4706" s="18"/>
      <c r="W4706" s="18"/>
      <c r="X4706" s="18"/>
      <c r="Y4706" s="18"/>
      <c r="Z4706" s="18"/>
    </row>
    <row r="4707">
      <c r="A4707" s="14" t="s">
        <v>11866</v>
      </c>
      <c r="B4707" s="15" t="s">
        <v>11880</v>
      </c>
      <c r="C4707" s="19" t="s">
        <v>11881</v>
      </c>
      <c r="D4707" s="19" t="b">
        <v>1</v>
      </c>
      <c r="E4707" s="19" t="s">
        <v>44</v>
      </c>
      <c r="F4707" s="19" t="s">
        <v>83</v>
      </c>
      <c r="G4707" s="16" t="s">
        <v>84</v>
      </c>
      <c r="H4707" s="18"/>
      <c r="I4707" s="18"/>
      <c r="J4707" s="18"/>
      <c r="K4707" s="18"/>
      <c r="L4707" s="18"/>
      <c r="M4707" s="18"/>
      <c r="N4707" s="18"/>
      <c r="O4707" s="18"/>
      <c r="P4707" s="18"/>
      <c r="Q4707" s="18"/>
      <c r="R4707" s="18"/>
      <c r="S4707" s="18"/>
      <c r="T4707" s="18"/>
      <c r="U4707" s="18"/>
      <c r="V4707" s="18"/>
      <c r="W4707" s="18"/>
      <c r="X4707" s="18"/>
      <c r="Y4707" s="18"/>
      <c r="Z4707" s="18"/>
    </row>
    <row r="4708">
      <c r="A4708" s="14" t="s">
        <v>11866</v>
      </c>
      <c r="B4708" s="15" t="s">
        <v>11880</v>
      </c>
      <c r="C4708" s="19" t="s">
        <v>11881</v>
      </c>
      <c r="D4708" s="19" t="s">
        <v>20</v>
      </c>
      <c r="E4708" s="19" t="s">
        <v>44</v>
      </c>
      <c r="F4708" s="19" t="s">
        <v>83</v>
      </c>
      <c r="G4708" s="16" t="s">
        <v>84</v>
      </c>
      <c r="H4708" s="18"/>
      <c r="I4708" s="18"/>
      <c r="J4708" s="18"/>
      <c r="K4708" s="18"/>
      <c r="L4708" s="18"/>
      <c r="M4708" s="18"/>
      <c r="N4708" s="18"/>
      <c r="O4708" s="18"/>
      <c r="P4708" s="18"/>
      <c r="Q4708" s="18"/>
      <c r="R4708" s="18"/>
      <c r="S4708" s="18"/>
      <c r="T4708" s="18"/>
      <c r="U4708" s="18"/>
      <c r="V4708" s="18"/>
      <c r="W4708" s="18"/>
      <c r="X4708" s="18"/>
      <c r="Y4708" s="18"/>
      <c r="Z4708" s="18"/>
    </row>
    <row r="4709">
      <c r="A4709" s="14" t="s">
        <v>11866</v>
      </c>
      <c r="B4709" s="15" t="s">
        <v>11880</v>
      </c>
      <c r="C4709" s="19" t="s">
        <v>11881</v>
      </c>
      <c r="D4709" s="19" t="s">
        <v>4095</v>
      </c>
      <c r="E4709" s="19" t="s">
        <v>44</v>
      </c>
      <c r="F4709" s="19" t="s">
        <v>83</v>
      </c>
      <c r="G4709" s="16" t="s">
        <v>84</v>
      </c>
      <c r="H4709" s="18"/>
      <c r="I4709" s="18"/>
      <c r="J4709" s="18"/>
      <c r="K4709" s="18"/>
      <c r="L4709" s="18"/>
      <c r="M4709" s="18"/>
      <c r="N4709" s="18"/>
      <c r="O4709" s="18"/>
      <c r="P4709" s="18"/>
      <c r="Q4709" s="18"/>
      <c r="R4709" s="18"/>
      <c r="S4709" s="18"/>
      <c r="T4709" s="18"/>
      <c r="U4709" s="18"/>
      <c r="V4709" s="18"/>
      <c r="W4709" s="18"/>
      <c r="X4709" s="18"/>
      <c r="Y4709" s="18"/>
      <c r="Z4709" s="18"/>
    </row>
    <row r="4710">
      <c r="A4710" s="14" t="s">
        <v>11866</v>
      </c>
      <c r="B4710" s="15" t="s">
        <v>11882</v>
      </c>
      <c r="C4710" s="19" t="s">
        <v>11883</v>
      </c>
      <c r="D4710" s="19" t="s">
        <v>4310</v>
      </c>
      <c r="E4710" s="19" t="s">
        <v>2554</v>
      </c>
      <c r="F4710" s="19" t="s">
        <v>134</v>
      </c>
      <c r="G4710" s="16" t="s">
        <v>12</v>
      </c>
      <c r="H4710" s="18"/>
      <c r="I4710" s="18"/>
      <c r="J4710" s="18"/>
      <c r="K4710" s="18"/>
      <c r="L4710" s="18"/>
      <c r="M4710" s="18"/>
      <c r="N4710" s="18"/>
      <c r="O4710" s="18"/>
      <c r="P4710" s="18"/>
      <c r="Q4710" s="18"/>
      <c r="R4710" s="18"/>
      <c r="S4710" s="18"/>
      <c r="T4710" s="18"/>
      <c r="U4710" s="18"/>
      <c r="V4710" s="18"/>
      <c r="W4710" s="18"/>
      <c r="X4710" s="18"/>
      <c r="Y4710" s="18"/>
      <c r="Z4710" s="18"/>
    </row>
    <row r="4711">
      <c r="A4711" s="14" t="s">
        <v>11866</v>
      </c>
      <c r="B4711" s="15" t="s">
        <v>11882</v>
      </c>
      <c r="C4711" s="19" t="s">
        <v>11883</v>
      </c>
      <c r="D4711" s="19" t="s">
        <v>4310</v>
      </c>
      <c r="E4711" s="19" t="s">
        <v>412</v>
      </c>
      <c r="F4711" s="19" t="s">
        <v>105</v>
      </c>
      <c r="G4711" s="16" t="s">
        <v>12</v>
      </c>
      <c r="H4711" s="18"/>
      <c r="I4711" s="18"/>
      <c r="J4711" s="18"/>
      <c r="K4711" s="18"/>
      <c r="L4711" s="18"/>
      <c r="M4711" s="18"/>
      <c r="N4711" s="18"/>
      <c r="O4711" s="18"/>
      <c r="P4711" s="18"/>
      <c r="Q4711" s="18"/>
      <c r="R4711" s="18"/>
      <c r="S4711" s="18"/>
      <c r="T4711" s="18"/>
      <c r="U4711" s="18"/>
      <c r="V4711" s="18"/>
      <c r="W4711" s="18"/>
      <c r="X4711" s="18"/>
      <c r="Y4711" s="18"/>
      <c r="Z4711" s="18"/>
    </row>
    <row r="4712">
      <c r="A4712" s="14" t="s">
        <v>11866</v>
      </c>
      <c r="B4712" s="15" t="s">
        <v>11884</v>
      </c>
      <c r="C4712" s="19" t="s">
        <v>11885</v>
      </c>
      <c r="D4712" s="19" t="s">
        <v>7120</v>
      </c>
      <c r="E4712" s="19" t="s">
        <v>2481</v>
      </c>
      <c r="F4712" s="19" t="s">
        <v>63</v>
      </c>
      <c r="G4712" s="16" t="s">
        <v>12</v>
      </c>
      <c r="H4712" s="18"/>
      <c r="I4712" s="18"/>
      <c r="J4712" s="18"/>
      <c r="K4712" s="18"/>
      <c r="L4712" s="18"/>
      <c r="M4712" s="18"/>
      <c r="N4712" s="18"/>
      <c r="O4712" s="18"/>
      <c r="P4712" s="18"/>
      <c r="Q4712" s="18"/>
      <c r="R4712" s="18"/>
      <c r="S4712" s="18"/>
      <c r="T4712" s="18"/>
      <c r="U4712" s="18"/>
      <c r="V4712" s="18"/>
      <c r="W4712" s="18"/>
      <c r="X4712" s="18"/>
      <c r="Y4712" s="18"/>
      <c r="Z4712" s="18"/>
    </row>
    <row r="4713">
      <c r="A4713" s="14" t="s">
        <v>11866</v>
      </c>
      <c r="B4713" s="15" t="s">
        <v>11886</v>
      </c>
      <c r="C4713" s="19" t="s">
        <v>11887</v>
      </c>
      <c r="D4713" s="19" t="s">
        <v>168</v>
      </c>
      <c r="E4713" s="19" t="s">
        <v>47</v>
      </c>
      <c r="F4713" s="19" t="s">
        <v>11888</v>
      </c>
      <c r="G4713" s="16" t="s">
        <v>12</v>
      </c>
      <c r="H4713" s="18"/>
      <c r="I4713" s="18"/>
      <c r="J4713" s="18"/>
      <c r="K4713" s="18"/>
      <c r="L4713" s="18"/>
      <c r="M4713" s="18"/>
      <c r="N4713" s="18"/>
      <c r="O4713" s="18"/>
      <c r="P4713" s="18"/>
      <c r="Q4713" s="18"/>
      <c r="R4713" s="18"/>
      <c r="S4713" s="18"/>
      <c r="T4713" s="18"/>
      <c r="U4713" s="18"/>
      <c r="V4713" s="18"/>
      <c r="W4713" s="18"/>
      <c r="X4713" s="18"/>
      <c r="Y4713" s="18"/>
      <c r="Z4713" s="18"/>
    </row>
    <row r="4714">
      <c r="A4714" s="14" t="s">
        <v>11866</v>
      </c>
      <c r="B4714" s="15" t="s">
        <v>11886</v>
      </c>
      <c r="C4714" s="19" t="s">
        <v>11887</v>
      </c>
      <c r="D4714" s="19" t="s">
        <v>168</v>
      </c>
      <c r="E4714" s="19" t="s">
        <v>3015</v>
      </c>
      <c r="F4714" s="19" t="s">
        <v>4517</v>
      </c>
      <c r="G4714" s="16" t="s">
        <v>12</v>
      </c>
      <c r="H4714" s="18"/>
      <c r="I4714" s="18"/>
      <c r="J4714" s="18"/>
      <c r="K4714" s="18"/>
      <c r="L4714" s="18"/>
      <c r="M4714" s="18"/>
      <c r="N4714" s="18"/>
      <c r="O4714" s="18"/>
      <c r="P4714" s="18"/>
      <c r="Q4714" s="18"/>
      <c r="R4714" s="18"/>
      <c r="S4714" s="18"/>
      <c r="T4714" s="18"/>
      <c r="U4714" s="18"/>
      <c r="V4714" s="18"/>
      <c r="W4714" s="18"/>
      <c r="X4714" s="18"/>
      <c r="Y4714" s="18"/>
      <c r="Z4714" s="18"/>
    </row>
    <row r="4715">
      <c r="A4715" s="14" t="s">
        <v>11866</v>
      </c>
      <c r="B4715" s="15" t="s">
        <v>11889</v>
      </c>
      <c r="C4715" s="19" t="s">
        <v>11890</v>
      </c>
      <c r="D4715" s="19" t="b">
        <v>1</v>
      </c>
      <c r="E4715" s="18"/>
      <c r="F4715" s="19" t="s">
        <v>4837</v>
      </c>
      <c r="G4715" s="16" t="s">
        <v>84</v>
      </c>
      <c r="H4715" s="19" t="s">
        <v>44</v>
      </c>
      <c r="I4715" s="18"/>
      <c r="J4715" s="18"/>
      <c r="K4715" s="18"/>
      <c r="L4715" s="18"/>
      <c r="M4715" s="18"/>
      <c r="N4715" s="18"/>
      <c r="O4715" s="18"/>
      <c r="P4715" s="18"/>
      <c r="Q4715" s="18"/>
      <c r="R4715" s="18"/>
      <c r="S4715" s="18"/>
      <c r="T4715" s="18"/>
      <c r="U4715" s="18"/>
      <c r="V4715" s="18"/>
      <c r="W4715" s="18"/>
      <c r="X4715" s="18"/>
      <c r="Y4715" s="18"/>
      <c r="Z4715" s="18"/>
    </row>
    <row r="4716">
      <c r="A4716" s="14" t="s">
        <v>11866</v>
      </c>
      <c r="B4716" s="15" t="s">
        <v>11891</v>
      </c>
      <c r="C4716" s="19" t="s">
        <v>11892</v>
      </c>
      <c r="D4716" s="19" t="s">
        <v>5017</v>
      </c>
      <c r="E4716" s="19" t="s">
        <v>47</v>
      </c>
      <c r="F4716" s="19" t="s">
        <v>457</v>
      </c>
      <c r="G4716" s="16" t="s">
        <v>84</v>
      </c>
      <c r="H4716" s="18"/>
      <c r="I4716" s="18"/>
      <c r="J4716" s="18"/>
      <c r="K4716" s="18"/>
      <c r="L4716" s="18"/>
      <c r="M4716" s="18"/>
      <c r="N4716" s="18"/>
      <c r="O4716" s="18"/>
      <c r="P4716" s="18"/>
      <c r="Q4716" s="18"/>
      <c r="R4716" s="18"/>
      <c r="S4716" s="18"/>
      <c r="T4716" s="18"/>
      <c r="U4716" s="18"/>
      <c r="V4716" s="18"/>
      <c r="W4716" s="18"/>
      <c r="X4716" s="18"/>
      <c r="Y4716" s="18"/>
      <c r="Z4716" s="18"/>
    </row>
    <row r="4717">
      <c r="A4717" s="14" t="s">
        <v>11866</v>
      </c>
      <c r="B4717" s="15" t="s">
        <v>11893</v>
      </c>
      <c r="C4717" s="19" t="s">
        <v>11894</v>
      </c>
      <c r="D4717" s="19" t="s">
        <v>856</v>
      </c>
      <c r="E4717" s="19" t="s">
        <v>47</v>
      </c>
      <c r="F4717" s="19" t="s">
        <v>457</v>
      </c>
      <c r="G4717" s="16" t="s">
        <v>84</v>
      </c>
      <c r="H4717" s="18"/>
      <c r="I4717" s="18"/>
      <c r="J4717" s="18"/>
      <c r="K4717" s="18"/>
      <c r="L4717" s="18"/>
      <c r="M4717" s="18"/>
      <c r="N4717" s="18"/>
      <c r="O4717" s="18"/>
      <c r="P4717" s="18"/>
      <c r="Q4717" s="18"/>
      <c r="R4717" s="18"/>
      <c r="S4717" s="18"/>
      <c r="T4717" s="18"/>
      <c r="U4717" s="18"/>
      <c r="V4717" s="18"/>
      <c r="W4717" s="18"/>
      <c r="X4717" s="18"/>
      <c r="Y4717" s="18"/>
      <c r="Z4717" s="18"/>
    </row>
    <row r="4718">
      <c r="A4718" s="14" t="s">
        <v>11866</v>
      </c>
      <c r="B4718" s="15" t="s">
        <v>11893</v>
      </c>
      <c r="C4718" s="19" t="s">
        <v>11894</v>
      </c>
      <c r="D4718" s="19" t="s">
        <v>856</v>
      </c>
      <c r="E4718" s="19" t="s">
        <v>46</v>
      </c>
      <c r="F4718" s="19" t="s">
        <v>133</v>
      </c>
      <c r="G4718" s="16" t="s">
        <v>12</v>
      </c>
      <c r="H4718" s="18"/>
      <c r="I4718" s="18"/>
      <c r="J4718" s="18"/>
      <c r="K4718" s="18"/>
      <c r="L4718" s="18"/>
      <c r="M4718" s="18"/>
      <c r="N4718" s="18"/>
      <c r="O4718" s="18"/>
      <c r="P4718" s="18"/>
      <c r="Q4718" s="18"/>
      <c r="R4718" s="18"/>
      <c r="S4718" s="18"/>
      <c r="T4718" s="18"/>
      <c r="U4718" s="18"/>
      <c r="V4718" s="18"/>
      <c r="W4718" s="18"/>
      <c r="X4718" s="18"/>
      <c r="Y4718" s="18"/>
      <c r="Z4718" s="18"/>
    </row>
    <row r="4719">
      <c r="A4719" s="14" t="s">
        <v>11866</v>
      </c>
      <c r="B4719" s="15" t="s">
        <v>11895</v>
      </c>
      <c r="C4719" s="19" t="s">
        <v>11896</v>
      </c>
      <c r="D4719" s="19" t="s">
        <v>4865</v>
      </c>
      <c r="E4719" s="19" t="s">
        <v>11897</v>
      </c>
      <c r="F4719" s="19" t="s">
        <v>10058</v>
      </c>
      <c r="G4719" s="16" t="s">
        <v>12</v>
      </c>
      <c r="H4719" s="18"/>
      <c r="I4719" s="18"/>
      <c r="J4719" s="18"/>
      <c r="K4719" s="18"/>
      <c r="L4719" s="18"/>
      <c r="M4719" s="18"/>
      <c r="N4719" s="18"/>
      <c r="O4719" s="18"/>
      <c r="P4719" s="18"/>
      <c r="Q4719" s="18"/>
      <c r="R4719" s="18"/>
      <c r="S4719" s="18"/>
      <c r="T4719" s="18"/>
      <c r="U4719" s="18"/>
      <c r="V4719" s="18"/>
      <c r="W4719" s="18"/>
      <c r="X4719" s="18"/>
      <c r="Y4719" s="18"/>
      <c r="Z4719" s="18"/>
    </row>
    <row r="4720">
      <c r="A4720" s="14" t="s">
        <v>11866</v>
      </c>
      <c r="B4720" s="15" t="s">
        <v>11898</v>
      </c>
      <c r="C4720" s="19" t="s">
        <v>11899</v>
      </c>
      <c r="D4720" s="19" t="s">
        <v>5495</v>
      </c>
      <c r="E4720" s="19" t="s">
        <v>385</v>
      </c>
      <c r="F4720" s="19" t="s">
        <v>524</v>
      </c>
      <c r="G4720" s="16" t="s">
        <v>12</v>
      </c>
      <c r="H4720" s="18"/>
      <c r="I4720" s="18"/>
      <c r="J4720" s="18"/>
      <c r="K4720" s="18"/>
      <c r="L4720" s="18"/>
      <c r="M4720" s="18"/>
      <c r="N4720" s="18"/>
      <c r="O4720" s="18"/>
      <c r="P4720" s="18"/>
      <c r="Q4720" s="18"/>
      <c r="R4720" s="18"/>
      <c r="S4720" s="18"/>
      <c r="T4720" s="18"/>
      <c r="U4720" s="18"/>
      <c r="V4720" s="18"/>
      <c r="W4720" s="18"/>
      <c r="X4720" s="18"/>
      <c r="Y4720" s="18"/>
      <c r="Z4720" s="18"/>
    </row>
    <row r="4721">
      <c r="A4721" s="14" t="s">
        <v>11866</v>
      </c>
      <c r="B4721" s="15" t="s">
        <v>11900</v>
      </c>
      <c r="C4721" s="19" t="s">
        <v>11901</v>
      </c>
      <c r="D4721" s="19" t="s">
        <v>1911</v>
      </c>
      <c r="E4721" s="18"/>
      <c r="F4721" s="19" t="s">
        <v>133</v>
      </c>
      <c r="G4721" s="16" t="s">
        <v>12</v>
      </c>
      <c r="H4721" s="16" t="s">
        <v>141</v>
      </c>
      <c r="I4721" s="18"/>
      <c r="J4721" s="18"/>
      <c r="K4721" s="18"/>
      <c r="L4721" s="18"/>
      <c r="M4721" s="18"/>
      <c r="N4721" s="18"/>
      <c r="O4721" s="18"/>
      <c r="P4721" s="18"/>
      <c r="Q4721" s="18"/>
      <c r="R4721" s="18"/>
      <c r="S4721" s="18"/>
      <c r="T4721" s="18"/>
      <c r="U4721" s="18"/>
      <c r="V4721" s="18"/>
      <c r="W4721" s="18"/>
      <c r="X4721" s="18"/>
      <c r="Y4721" s="18"/>
      <c r="Z4721" s="18"/>
    </row>
    <row r="4722">
      <c r="A4722" s="14" t="s">
        <v>11866</v>
      </c>
      <c r="B4722" s="15" t="s">
        <v>11900</v>
      </c>
      <c r="C4722" s="19" t="s">
        <v>11901</v>
      </c>
      <c r="D4722" s="19" t="s">
        <v>1911</v>
      </c>
      <c r="E4722" s="19" t="s">
        <v>47</v>
      </c>
      <c r="F4722" s="19" t="s">
        <v>356</v>
      </c>
      <c r="G4722" s="16" t="s">
        <v>12</v>
      </c>
      <c r="H4722" s="18"/>
      <c r="I4722" s="18"/>
      <c r="J4722" s="18"/>
      <c r="K4722" s="18"/>
      <c r="L4722" s="18"/>
      <c r="M4722" s="18"/>
      <c r="N4722" s="18"/>
      <c r="O4722" s="18"/>
      <c r="P4722" s="18"/>
      <c r="Q4722" s="18"/>
      <c r="R4722" s="18"/>
      <c r="S4722" s="18"/>
      <c r="T4722" s="18"/>
      <c r="U4722" s="18"/>
      <c r="V4722" s="18"/>
      <c r="W4722" s="18"/>
      <c r="X4722" s="18"/>
      <c r="Y4722" s="18"/>
      <c r="Z4722" s="18"/>
    </row>
    <row r="4723">
      <c r="A4723" s="14" t="s">
        <v>11866</v>
      </c>
      <c r="B4723" s="15" t="s">
        <v>11902</v>
      </c>
      <c r="C4723" s="19" t="s">
        <v>11903</v>
      </c>
      <c r="D4723" s="19" t="s">
        <v>168</v>
      </c>
      <c r="E4723" s="19" t="s">
        <v>47</v>
      </c>
      <c r="F4723" s="19" t="s">
        <v>171</v>
      </c>
      <c r="G4723" s="16" t="s">
        <v>12</v>
      </c>
      <c r="H4723" s="18"/>
      <c r="I4723" s="18"/>
      <c r="J4723" s="18"/>
      <c r="K4723" s="18"/>
      <c r="L4723" s="18"/>
      <c r="M4723" s="18"/>
      <c r="N4723" s="18"/>
      <c r="O4723" s="18"/>
      <c r="P4723" s="18"/>
      <c r="Q4723" s="18"/>
      <c r="R4723" s="18"/>
      <c r="S4723" s="18"/>
      <c r="T4723" s="18"/>
      <c r="U4723" s="18"/>
      <c r="V4723" s="18"/>
      <c r="W4723" s="18"/>
      <c r="X4723" s="18"/>
      <c r="Y4723" s="18"/>
      <c r="Z4723" s="18"/>
    </row>
    <row r="4724">
      <c r="A4724" s="32">
        <v>44937.0</v>
      </c>
      <c r="B4724" s="15" t="s">
        <v>11904</v>
      </c>
      <c r="C4724" s="19" t="s">
        <v>11905</v>
      </c>
      <c r="D4724" s="19" t="s">
        <v>168</v>
      </c>
      <c r="E4724" s="19" t="s">
        <v>44</v>
      </c>
      <c r="F4724" s="19" t="s">
        <v>851</v>
      </c>
      <c r="G4724" s="16" t="s">
        <v>84</v>
      </c>
      <c r="H4724" s="18"/>
      <c r="I4724" s="18"/>
      <c r="J4724" s="18"/>
      <c r="K4724" s="18"/>
      <c r="L4724" s="18"/>
      <c r="M4724" s="18"/>
      <c r="N4724" s="18"/>
      <c r="O4724" s="18"/>
      <c r="P4724" s="18"/>
      <c r="Q4724" s="18"/>
      <c r="R4724" s="18"/>
      <c r="S4724" s="18"/>
      <c r="T4724" s="18"/>
      <c r="U4724" s="18"/>
      <c r="V4724" s="18"/>
      <c r="W4724" s="18"/>
      <c r="X4724" s="18"/>
      <c r="Y4724" s="18"/>
      <c r="Z4724" s="18"/>
    </row>
    <row r="4725">
      <c r="A4725" s="32">
        <v>44937.0</v>
      </c>
      <c r="B4725" s="15" t="s">
        <v>11904</v>
      </c>
      <c r="C4725" s="19" t="s">
        <v>11905</v>
      </c>
      <c r="D4725" s="19" t="s">
        <v>1058</v>
      </c>
      <c r="E4725" s="19" t="s">
        <v>44</v>
      </c>
      <c r="F4725" s="19" t="s">
        <v>851</v>
      </c>
      <c r="G4725" s="16" t="s">
        <v>84</v>
      </c>
      <c r="H4725" s="18"/>
      <c r="I4725" s="18"/>
      <c r="J4725" s="18"/>
      <c r="K4725" s="18"/>
      <c r="L4725" s="18"/>
      <c r="M4725" s="18"/>
      <c r="N4725" s="18"/>
      <c r="O4725" s="18"/>
      <c r="P4725" s="18"/>
      <c r="Q4725" s="18"/>
      <c r="R4725" s="18"/>
      <c r="S4725" s="18"/>
      <c r="T4725" s="18"/>
      <c r="U4725" s="18"/>
      <c r="V4725" s="18"/>
      <c r="W4725" s="18"/>
      <c r="X4725" s="18"/>
      <c r="Y4725" s="18"/>
      <c r="Z4725" s="18"/>
    </row>
    <row r="4726">
      <c r="A4726" s="32">
        <v>44937.0</v>
      </c>
      <c r="B4726" s="15" t="s">
        <v>11904</v>
      </c>
      <c r="C4726" s="19" t="s">
        <v>11905</v>
      </c>
      <c r="D4726" s="19" t="s">
        <v>4095</v>
      </c>
      <c r="E4726" s="18"/>
      <c r="F4726" s="19" t="s">
        <v>299</v>
      </c>
      <c r="G4726" s="16" t="s">
        <v>12</v>
      </c>
      <c r="H4726" s="19" t="s">
        <v>44</v>
      </c>
      <c r="I4726" s="18"/>
      <c r="J4726" s="18"/>
      <c r="K4726" s="18"/>
      <c r="L4726" s="18"/>
      <c r="M4726" s="18"/>
      <c r="N4726" s="18"/>
      <c r="O4726" s="18"/>
      <c r="P4726" s="18"/>
      <c r="Q4726" s="18"/>
      <c r="R4726" s="18"/>
      <c r="S4726" s="18"/>
      <c r="T4726" s="18"/>
      <c r="U4726" s="18"/>
      <c r="V4726" s="18"/>
      <c r="W4726" s="18"/>
      <c r="X4726" s="18"/>
      <c r="Y4726" s="18"/>
      <c r="Z4726" s="18"/>
    </row>
    <row r="4727">
      <c r="A4727" s="32">
        <v>44937.0</v>
      </c>
      <c r="B4727" s="15" t="s">
        <v>11906</v>
      </c>
      <c r="C4727" s="19" t="s">
        <v>11907</v>
      </c>
      <c r="D4727" s="19" t="s">
        <v>5017</v>
      </c>
      <c r="E4727" s="19" t="s">
        <v>2226</v>
      </c>
      <c r="F4727" s="19" t="s">
        <v>67</v>
      </c>
      <c r="G4727" s="16" t="s">
        <v>12</v>
      </c>
      <c r="H4727" s="18"/>
      <c r="I4727" s="18"/>
      <c r="J4727" s="18"/>
      <c r="K4727" s="18"/>
      <c r="L4727" s="18"/>
      <c r="M4727" s="18"/>
      <c r="N4727" s="18"/>
      <c r="O4727" s="18"/>
      <c r="P4727" s="18"/>
      <c r="Q4727" s="18"/>
      <c r="R4727" s="18"/>
      <c r="S4727" s="18"/>
      <c r="T4727" s="18"/>
      <c r="U4727" s="18"/>
      <c r="V4727" s="18"/>
      <c r="W4727" s="18"/>
      <c r="X4727" s="18"/>
      <c r="Y4727" s="18"/>
      <c r="Z4727" s="18"/>
    </row>
    <row r="4728">
      <c r="A4728" s="32">
        <v>44937.0</v>
      </c>
      <c r="B4728" s="15" t="s">
        <v>11908</v>
      </c>
      <c r="C4728" s="19" t="s">
        <v>11909</v>
      </c>
      <c r="D4728" s="19" t="s">
        <v>4476</v>
      </c>
      <c r="E4728" s="19" t="s">
        <v>743</v>
      </c>
      <c r="F4728" s="19" t="s">
        <v>378</v>
      </c>
      <c r="G4728" s="16" t="s">
        <v>12</v>
      </c>
      <c r="H4728" s="18"/>
      <c r="I4728" s="18"/>
      <c r="J4728" s="18"/>
      <c r="K4728" s="18"/>
      <c r="L4728" s="18"/>
      <c r="M4728" s="18"/>
      <c r="N4728" s="18"/>
      <c r="O4728" s="18"/>
      <c r="P4728" s="18"/>
      <c r="Q4728" s="18"/>
      <c r="R4728" s="18"/>
      <c r="S4728" s="18"/>
      <c r="T4728" s="18"/>
      <c r="U4728" s="18"/>
      <c r="V4728" s="18"/>
      <c r="W4728" s="18"/>
      <c r="X4728" s="18"/>
      <c r="Y4728" s="18"/>
      <c r="Z4728" s="18"/>
    </row>
    <row r="4729">
      <c r="A4729" s="32">
        <v>44937.0</v>
      </c>
      <c r="B4729" s="15" t="s">
        <v>11908</v>
      </c>
      <c r="C4729" s="19" t="s">
        <v>11909</v>
      </c>
      <c r="D4729" s="19" t="s">
        <v>4476</v>
      </c>
      <c r="E4729" s="18"/>
      <c r="F4729" s="19" t="s">
        <v>3995</v>
      </c>
      <c r="G4729" s="16" t="s">
        <v>12</v>
      </c>
      <c r="H4729" s="16" t="s">
        <v>141</v>
      </c>
      <c r="I4729" s="18"/>
      <c r="J4729" s="18"/>
      <c r="K4729" s="18"/>
      <c r="L4729" s="18"/>
      <c r="M4729" s="18"/>
      <c r="N4729" s="18"/>
      <c r="O4729" s="18"/>
      <c r="P4729" s="18"/>
      <c r="Q4729" s="18"/>
      <c r="R4729" s="18"/>
      <c r="S4729" s="18"/>
      <c r="T4729" s="18"/>
      <c r="U4729" s="18"/>
      <c r="V4729" s="18"/>
      <c r="W4729" s="18"/>
      <c r="X4729" s="18"/>
      <c r="Y4729" s="18"/>
      <c r="Z4729" s="18"/>
    </row>
    <row r="4730">
      <c r="A4730" s="32">
        <v>44937.0</v>
      </c>
      <c r="B4730" s="15" t="s">
        <v>11910</v>
      </c>
      <c r="C4730" s="19" t="s">
        <v>11911</v>
      </c>
      <c r="D4730" s="19" t="s">
        <v>4535</v>
      </c>
      <c r="E4730" s="19" t="s">
        <v>47</v>
      </c>
      <c r="F4730" s="19" t="s">
        <v>1359</v>
      </c>
      <c r="G4730" s="16" t="s">
        <v>12</v>
      </c>
      <c r="H4730" s="18"/>
      <c r="I4730" s="18"/>
      <c r="J4730" s="18"/>
      <c r="K4730" s="18"/>
      <c r="L4730" s="18"/>
      <c r="M4730" s="18"/>
      <c r="N4730" s="18"/>
      <c r="O4730" s="18"/>
      <c r="P4730" s="18"/>
      <c r="Q4730" s="18"/>
      <c r="R4730" s="18"/>
      <c r="S4730" s="18"/>
      <c r="T4730" s="18"/>
      <c r="U4730" s="18"/>
      <c r="V4730" s="18"/>
      <c r="W4730" s="18"/>
      <c r="X4730" s="18"/>
      <c r="Y4730" s="18"/>
      <c r="Z4730" s="18"/>
    </row>
    <row r="4731">
      <c r="A4731" s="32">
        <v>44937.0</v>
      </c>
      <c r="B4731" s="15" t="s">
        <v>11912</v>
      </c>
      <c r="C4731" s="19" t="s">
        <v>11913</v>
      </c>
      <c r="D4731" s="19" t="s">
        <v>11914</v>
      </c>
      <c r="E4731" s="19" t="s">
        <v>98</v>
      </c>
      <c r="F4731" s="19" t="s">
        <v>3104</v>
      </c>
      <c r="G4731" s="16" t="s">
        <v>12</v>
      </c>
      <c r="H4731" s="18"/>
      <c r="I4731" s="18"/>
      <c r="J4731" s="18"/>
      <c r="K4731" s="18"/>
      <c r="L4731" s="18"/>
      <c r="M4731" s="18"/>
      <c r="N4731" s="18"/>
      <c r="O4731" s="18"/>
      <c r="P4731" s="18"/>
      <c r="Q4731" s="18"/>
      <c r="R4731" s="18"/>
      <c r="S4731" s="18"/>
      <c r="T4731" s="18"/>
      <c r="U4731" s="18"/>
      <c r="V4731" s="18"/>
      <c r="W4731" s="18"/>
      <c r="X4731" s="18"/>
      <c r="Y4731" s="18"/>
      <c r="Z4731" s="18"/>
    </row>
    <row r="4732">
      <c r="A4732" s="32">
        <v>44937.0</v>
      </c>
      <c r="B4732" s="15" t="s">
        <v>11912</v>
      </c>
      <c r="C4732" s="19" t="s">
        <v>11913</v>
      </c>
      <c r="D4732" s="19" t="s">
        <v>11914</v>
      </c>
      <c r="E4732" s="19" t="s">
        <v>85</v>
      </c>
      <c r="F4732" s="19" t="s">
        <v>161</v>
      </c>
      <c r="G4732" s="16" t="s">
        <v>12</v>
      </c>
      <c r="H4732" s="18"/>
      <c r="I4732" s="18"/>
      <c r="J4732" s="18"/>
      <c r="K4732" s="18"/>
      <c r="L4732" s="18"/>
      <c r="M4732" s="18"/>
      <c r="N4732" s="18"/>
      <c r="O4732" s="18"/>
      <c r="P4732" s="18"/>
      <c r="Q4732" s="18"/>
      <c r="R4732" s="18"/>
      <c r="S4732" s="18"/>
      <c r="T4732" s="18"/>
      <c r="U4732" s="18"/>
      <c r="V4732" s="18"/>
      <c r="W4732" s="18"/>
      <c r="X4732" s="18"/>
      <c r="Y4732" s="18"/>
      <c r="Z4732" s="18"/>
    </row>
    <row r="4733">
      <c r="A4733" s="32">
        <v>44937.0</v>
      </c>
      <c r="B4733" s="15" t="s">
        <v>11915</v>
      </c>
      <c r="C4733" s="19" t="s">
        <v>11916</v>
      </c>
      <c r="D4733" s="19" t="s">
        <v>4575</v>
      </c>
      <c r="E4733" s="19" t="s">
        <v>338</v>
      </c>
      <c r="F4733" s="19" t="s">
        <v>524</v>
      </c>
      <c r="G4733" s="16" t="s">
        <v>12</v>
      </c>
      <c r="H4733" s="18"/>
      <c r="I4733" s="18"/>
      <c r="J4733" s="18"/>
      <c r="K4733" s="18"/>
      <c r="L4733" s="18"/>
      <c r="M4733" s="18"/>
      <c r="N4733" s="18"/>
      <c r="O4733" s="18"/>
      <c r="P4733" s="18"/>
      <c r="Q4733" s="18"/>
      <c r="R4733" s="18"/>
      <c r="S4733" s="18"/>
      <c r="T4733" s="18"/>
      <c r="U4733" s="18"/>
      <c r="V4733" s="18"/>
      <c r="W4733" s="18"/>
      <c r="X4733" s="18"/>
      <c r="Y4733" s="18"/>
      <c r="Z4733" s="18"/>
    </row>
    <row r="4734">
      <c r="A4734" s="32">
        <v>44937.0</v>
      </c>
      <c r="B4734" s="15" t="s">
        <v>11915</v>
      </c>
      <c r="C4734" s="19" t="s">
        <v>11916</v>
      </c>
      <c r="D4734" s="19" t="s">
        <v>4575</v>
      </c>
      <c r="E4734" s="19" t="s">
        <v>1900</v>
      </c>
      <c r="F4734" s="19" t="s">
        <v>7600</v>
      </c>
      <c r="G4734" s="16" t="s">
        <v>12</v>
      </c>
      <c r="H4734" s="18"/>
      <c r="I4734" s="18"/>
      <c r="J4734" s="18"/>
      <c r="K4734" s="18"/>
      <c r="L4734" s="18"/>
      <c r="M4734" s="18"/>
      <c r="N4734" s="18"/>
      <c r="O4734" s="18"/>
      <c r="P4734" s="18"/>
      <c r="Q4734" s="18"/>
      <c r="R4734" s="18"/>
      <c r="S4734" s="18"/>
      <c r="T4734" s="18"/>
      <c r="U4734" s="18"/>
      <c r="V4734" s="18"/>
      <c r="W4734" s="18"/>
      <c r="X4734" s="18"/>
      <c r="Y4734" s="18"/>
      <c r="Z4734" s="18"/>
    </row>
    <row r="4735">
      <c r="A4735" s="32">
        <v>44937.0</v>
      </c>
      <c r="B4735" s="15" t="s">
        <v>11917</v>
      </c>
      <c r="C4735" s="19" t="s">
        <v>11918</v>
      </c>
      <c r="D4735" s="19" t="s">
        <v>7769</v>
      </c>
      <c r="E4735" s="18"/>
      <c r="F4735" s="19" t="s">
        <v>4318</v>
      </c>
      <c r="G4735" s="16" t="s">
        <v>12</v>
      </c>
      <c r="H4735" s="16" t="s">
        <v>141</v>
      </c>
      <c r="I4735" s="18"/>
      <c r="J4735" s="18"/>
      <c r="K4735" s="18"/>
      <c r="L4735" s="18"/>
      <c r="M4735" s="18"/>
      <c r="N4735" s="18"/>
      <c r="O4735" s="18"/>
      <c r="P4735" s="18"/>
      <c r="Q4735" s="18"/>
      <c r="R4735" s="18"/>
      <c r="S4735" s="18"/>
      <c r="T4735" s="18"/>
      <c r="U4735" s="18"/>
      <c r="V4735" s="18"/>
      <c r="W4735" s="18"/>
      <c r="X4735" s="18"/>
      <c r="Y4735" s="18"/>
      <c r="Z4735" s="18"/>
    </row>
    <row r="4736">
      <c r="A4736" s="32">
        <v>44937.0</v>
      </c>
      <c r="B4736" s="15" t="s">
        <v>11917</v>
      </c>
      <c r="C4736" s="19" t="s">
        <v>11918</v>
      </c>
      <c r="D4736" s="19" t="s">
        <v>7769</v>
      </c>
      <c r="E4736" s="19" t="s">
        <v>1780</v>
      </c>
      <c r="F4736" s="19" t="s">
        <v>63</v>
      </c>
      <c r="G4736" s="16" t="s">
        <v>12</v>
      </c>
      <c r="H4736" s="18"/>
      <c r="I4736" s="18"/>
      <c r="J4736" s="18"/>
      <c r="K4736" s="18"/>
      <c r="L4736" s="18"/>
      <c r="M4736" s="18"/>
      <c r="N4736" s="18"/>
      <c r="O4736" s="18"/>
      <c r="P4736" s="18"/>
      <c r="Q4736" s="18"/>
      <c r="R4736" s="18"/>
      <c r="S4736" s="18"/>
      <c r="T4736" s="18"/>
      <c r="U4736" s="18"/>
      <c r="V4736" s="18"/>
      <c r="W4736" s="18"/>
      <c r="X4736" s="18"/>
      <c r="Y4736" s="18"/>
      <c r="Z4736" s="18"/>
    </row>
    <row r="4737">
      <c r="A4737" s="32">
        <v>44937.0</v>
      </c>
      <c r="B4737" s="15" t="s">
        <v>11917</v>
      </c>
      <c r="C4737" s="19" t="s">
        <v>11918</v>
      </c>
      <c r="D4737" s="19" t="s">
        <v>7769</v>
      </c>
      <c r="E4737" s="19" t="s">
        <v>385</v>
      </c>
      <c r="F4737" s="19" t="s">
        <v>11919</v>
      </c>
      <c r="G4737" s="16" t="s">
        <v>12</v>
      </c>
      <c r="H4737" s="18"/>
      <c r="I4737" s="18"/>
      <c r="J4737" s="18"/>
      <c r="K4737" s="18"/>
      <c r="L4737" s="18"/>
      <c r="M4737" s="18"/>
      <c r="N4737" s="18"/>
      <c r="O4737" s="18"/>
      <c r="P4737" s="18"/>
      <c r="Q4737" s="18"/>
      <c r="R4737" s="18"/>
      <c r="S4737" s="18"/>
      <c r="T4737" s="18"/>
      <c r="U4737" s="18"/>
      <c r="V4737" s="18"/>
      <c r="W4737" s="18"/>
      <c r="X4737" s="18"/>
      <c r="Y4737" s="18"/>
      <c r="Z4737" s="18"/>
    </row>
    <row r="4738">
      <c r="A4738" s="32">
        <v>44937.0</v>
      </c>
      <c r="B4738" s="15" t="s">
        <v>11920</v>
      </c>
      <c r="C4738" s="19" t="s">
        <v>11921</v>
      </c>
      <c r="D4738" s="19" t="s">
        <v>4095</v>
      </c>
      <c r="E4738" s="19" t="s">
        <v>44</v>
      </c>
      <c r="F4738" s="19" t="s">
        <v>61</v>
      </c>
      <c r="G4738" s="16" t="s">
        <v>12</v>
      </c>
      <c r="H4738" s="18"/>
      <c r="I4738" s="18"/>
      <c r="J4738" s="18"/>
      <c r="K4738" s="18"/>
      <c r="L4738" s="18"/>
      <c r="M4738" s="18"/>
      <c r="N4738" s="18"/>
      <c r="O4738" s="18"/>
      <c r="P4738" s="18"/>
      <c r="Q4738" s="18"/>
      <c r="R4738" s="18"/>
      <c r="S4738" s="18"/>
      <c r="T4738" s="18"/>
      <c r="U4738" s="18"/>
      <c r="V4738" s="18"/>
      <c r="W4738" s="18"/>
      <c r="X4738" s="18"/>
      <c r="Y4738" s="18"/>
      <c r="Z4738" s="18"/>
    </row>
    <row r="4739">
      <c r="A4739" s="32">
        <v>44937.0</v>
      </c>
      <c r="B4739" s="15" t="s">
        <v>11920</v>
      </c>
      <c r="C4739" s="19" t="s">
        <v>11921</v>
      </c>
      <c r="D4739" s="19" t="s">
        <v>4438</v>
      </c>
      <c r="E4739" s="19" t="s">
        <v>44</v>
      </c>
      <c r="F4739" s="19" t="s">
        <v>61</v>
      </c>
      <c r="G4739" s="16" t="s">
        <v>12</v>
      </c>
      <c r="H4739" s="18"/>
      <c r="I4739" s="18"/>
      <c r="J4739" s="18"/>
      <c r="K4739" s="18"/>
      <c r="L4739" s="18"/>
      <c r="M4739" s="18"/>
      <c r="N4739" s="18"/>
      <c r="O4739" s="18"/>
      <c r="P4739" s="18"/>
      <c r="Q4739" s="18"/>
      <c r="R4739" s="18"/>
      <c r="S4739" s="18"/>
      <c r="T4739" s="18"/>
      <c r="U4739" s="18"/>
      <c r="V4739" s="18"/>
      <c r="W4739" s="18"/>
      <c r="X4739" s="18"/>
      <c r="Y4739" s="18"/>
      <c r="Z4739" s="18"/>
    </row>
    <row r="4740">
      <c r="A4740" s="32">
        <v>44937.0</v>
      </c>
      <c r="B4740" s="15" t="s">
        <v>11920</v>
      </c>
      <c r="C4740" s="19" t="s">
        <v>11921</v>
      </c>
      <c r="D4740" s="19" t="s">
        <v>4762</v>
      </c>
      <c r="E4740" s="19" t="s">
        <v>44</v>
      </c>
      <c r="F4740" s="19" t="s">
        <v>61</v>
      </c>
      <c r="G4740" s="16" t="s">
        <v>12</v>
      </c>
      <c r="H4740" s="18"/>
      <c r="I4740" s="18"/>
      <c r="J4740" s="18"/>
      <c r="K4740" s="18"/>
      <c r="L4740" s="18"/>
      <c r="M4740" s="18"/>
      <c r="N4740" s="18"/>
      <c r="O4740" s="18"/>
      <c r="P4740" s="18"/>
      <c r="Q4740" s="18"/>
      <c r="R4740" s="18"/>
      <c r="S4740" s="18"/>
      <c r="T4740" s="18"/>
      <c r="U4740" s="18"/>
      <c r="V4740" s="18"/>
      <c r="W4740" s="18"/>
      <c r="X4740" s="18"/>
      <c r="Y4740" s="18"/>
      <c r="Z4740" s="18"/>
    </row>
    <row r="4741">
      <c r="A4741" s="32">
        <v>44937.0</v>
      </c>
      <c r="B4741" s="15" t="s">
        <v>11922</v>
      </c>
      <c r="C4741" s="19" t="s">
        <v>11923</v>
      </c>
      <c r="D4741" s="19" t="s">
        <v>5011</v>
      </c>
      <c r="E4741" s="19" t="s">
        <v>47</v>
      </c>
      <c r="F4741" s="19" t="s">
        <v>10058</v>
      </c>
      <c r="G4741" s="16" t="s">
        <v>12</v>
      </c>
      <c r="H4741" s="18"/>
      <c r="I4741" s="18"/>
      <c r="J4741" s="18"/>
      <c r="K4741" s="18"/>
      <c r="L4741" s="18"/>
      <c r="M4741" s="18"/>
      <c r="N4741" s="18"/>
      <c r="O4741" s="18"/>
      <c r="P4741" s="18"/>
      <c r="Q4741" s="18"/>
      <c r="R4741" s="18"/>
      <c r="S4741" s="18"/>
      <c r="T4741" s="18"/>
      <c r="U4741" s="18"/>
      <c r="V4741" s="18"/>
      <c r="W4741" s="18"/>
      <c r="X4741" s="18"/>
      <c r="Y4741" s="18"/>
      <c r="Z4741" s="18"/>
    </row>
    <row r="4742">
      <c r="A4742" s="32">
        <v>44937.0</v>
      </c>
      <c r="B4742" s="15" t="s">
        <v>11924</v>
      </c>
      <c r="C4742" s="19" t="s">
        <v>11925</v>
      </c>
      <c r="D4742" s="19" t="s">
        <v>1465</v>
      </c>
      <c r="E4742" s="19" t="s">
        <v>1279</v>
      </c>
      <c r="F4742" s="19" t="s">
        <v>524</v>
      </c>
      <c r="G4742" s="16" t="s">
        <v>12</v>
      </c>
      <c r="H4742" s="18"/>
      <c r="I4742" s="18"/>
      <c r="J4742" s="18"/>
      <c r="K4742" s="18"/>
      <c r="L4742" s="18"/>
      <c r="M4742" s="18"/>
      <c r="N4742" s="18"/>
      <c r="O4742" s="18"/>
      <c r="P4742" s="18"/>
      <c r="Q4742" s="18"/>
      <c r="R4742" s="18"/>
      <c r="S4742" s="18"/>
      <c r="T4742" s="18"/>
      <c r="U4742" s="18"/>
      <c r="V4742" s="18"/>
      <c r="W4742" s="18"/>
      <c r="X4742" s="18"/>
      <c r="Y4742" s="18"/>
      <c r="Z4742" s="18"/>
    </row>
    <row r="4743">
      <c r="A4743" s="32">
        <v>44937.0</v>
      </c>
      <c r="B4743" s="15" t="s">
        <v>11924</v>
      </c>
      <c r="C4743" s="19" t="s">
        <v>11925</v>
      </c>
      <c r="D4743" s="19" t="s">
        <v>1465</v>
      </c>
      <c r="E4743" s="19" t="s">
        <v>85</v>
      </c>
      <c r="F4743" s="19" t="s">
        <v>11926</v>
      </c>
      <c r="G4743" s="16" t="s">
        <v>12</v>
      </c>
      <c r="H4743" s="18"/>
      <c r="I4743" s="18"/>
      <c r="J4743" s="18"/>
      <c r="K4743" s="18"/>
      <c r="L4743" s="18"/>
      <c r="M4743" s="18"/>
      <c r="N4743" s="18"/>
      <c r="O4743" s="18"/>
      <c r="P4743" s="18"/>
      <c r="Q4743" s="18"/>
      <c r="R4743" s="18"/>
      <c r="S4743" s="18"/>
      <c r="T4743" s="18"/>
      <c r="U4743" s="18"/>
      <c r="V4743" s="18"/>
      <c r="W4743" s="18"/>
      <c r="X4743" s="18"/>
      <c r="Y4743" s="18"/>
      <c r="Z4743" s="18"/>
    </row>
    <row r="4744">
      <c r="A4744" s="32">
        <v>44937.0</v>
      </c>
      <c r="B4744" s="15" t="s">
        <v>11927</v>
      </c>
      <c r="C4744" s="19" t="s">
        <v>11928</v>
      </c>
      <c r="D4744" s="19" t="s">
        <v>4663</v>
      </c>
      <c r="E4744" s="19" t="s">
        <v>47</v>
      </c>
      <c r="F4744" s="19" t="s">
        <v>4538</v>
      </c>
      <c r="G4744" s="16" t="s">
        <v>12</v>
      </c>
      <c r="H4744" s="18"/>
      <c r="I4744" s="18"/>
      <c r="J4744" s="18"/>
      <c r="K4744" s="18"/>
      <c r="L4744" s="18"/>
      <c r="M4744" s="18"/>
      <c r="N4744" s="18"/>
      <c r="O4744" s="18"/>
      <c r="P4744" s="18"/>
      <c r="Q4744" s="18"/>
      <c r="R4744" s="18"/>
      <c r="S4744" s="18"/>
      <c r="T4744" s="18"/>
      <c r="U4744" s="18"/>
      <c r="V4744" s="18"/>
      <c r="W4744" s="18"/>
      <c r="X4744" s="18"/>
      <c r="Y4744" s="18"/>
      <c r="Z4744" s="18"/>
    </row>
    <row r="4745">
      <c r="A4745" s="32">
        <v>44937.0</v>
      </c>
      <c r="B4745" s="15" t="s">
        <v>11929</v>
      </c>
      <c r="C4745" s="19" t="s">
        <v>11930</v>
      </c>
      <c r="D4745" s="19" t="s">
        <v>11931</v>
      </c>
      <c r="E4745" s="19" t="s">
        <v>98</v>
      </c>
      <c r="F4745" s="19" t="s">
        <v>3982</v>
      </c>
      <c r="G4745" s="16" t="s">
        <v>12</v>
      </c>
      <c r="H4745" s="18"/>
      <c r="I4745" s="18"/>
      <c r="J4745" s="18"/>
      <c r="K4745" s="18"/>
      <c r="L4745" s="18"/>
      <c r="M4745" s="18"/>
      <c r="N4745" s="18"/>
      <c r="O4745" s="18"/>
      <c r="P4745" s="18"/>
      <c r="Q4745" s="18"/>
      <c r="R4745" s="18"/>
      <c r="S4745" s="18"/>
      <c r="T4745" s="18"/>
      <c r="U4745" s="18"/>
      <c r="V4745" s="18"/>
      <c r="W4745" s="18"/>
      <c r="X4745" s="18"/>
      <c r="Y4745" s="18"/>
      <c r="Z4745" s="18"/>
    </row>
    <row r="4746">
      <c r="A4746" s="32">
        <v>44937.0</v>
      </c>
      <c r="B4746" s="15" t="s">
        <v>11932</v>
      </c>
      <c r="C4746" s="19" t="s">
        <v>11933</v>
      </c>
      <c r="D4746" s="19" t="s">
        <v>11931</v>
      </c>
      <c r="E4746" s="19" t="s">
        <v>385</v>
      </c>
      <c r="F4746" s="19" t="s">
        <v>530</v>
      </c>
      <c r="G4746" s="16" t="s">
        <v>12</v>
      </c>
      <c r="H4746" s="18"/>
      <c r="I4746" s="18"/>
      <c r="J4746" s="18"/>
      <c r="K4746" s="18"/>
      <c r="L4746" s="18"/>
      <c r="M4746" s="18"/>
      <c r="N4746" s="18"/>
      <c r="O4746" s="18"/>
      <c r="P4746" s="18"/>
      <c r="Q4746" s="18"/>
      <c r="R4746" s="18"/>
      <c r="S4746" s="18"/>
      <c r="T4746" s="18"/>
      <c r="U4746" s="18"/>
      <c r="V4746" s="18"/>
      <c r="W4746" s="18"/>
      <c r="X4746" s="18"/>
      <c r="Y4746" s="18"/>
      <c r="Z4746" s="18"/>
    </row>
    <row r="4747">
      <c r="A4747" s="32">
        <v>44937.0</v>
      </c>
      <c r="B4747" s="15" t="s">
        <v>11934</v>
      </c>
      <c r="C4747" s="19" t="s">
        <v>11935</v>
      </c>
      <c r="D4747" s="19" t="s">
        <v>4470</v>
      </c>
      <c r="E4747" s="19" t="s">
        <v>426</v>
      </c>
      <c r="F4747" s="19" t="s">
        <v>4517</v>
      </c>
      <c r="G4747" s="16" t="s">
        <v>12</v>
      </c>
      <c r="H4747" s="18"/>
      <c r="I4747" s="18"/>
      <c r="J4747" s="18"/>
      <c r="K4747" s="18"/>
      <c r="L4747" s="18"/>
      <c r="M4747" s="18"/>
      <c r="N4747" s="18"/>
      <c r="O4747" s="18"/>
      <c r="P4747" s="18"/>
      <c r="Q4747" s="18"/>
      <c r="R4747" s="18"/>
      <c r="S4747" s="18"/>
      <c r="T4747" s="18"/>
      <c r="U4747" s="18"/>
      <c r="V4747" s="18"/>
      <c r="W4747" s="18"/>
      <c r="X4747" s="18"/>
      <c r="Y4747" s="18"/>
      <c r="Z4747" s="18"/>
    </row>
    <row r="4748">
      <c r="A4748" s="32">
        <v>44937.0</v>
      </c>
      <c r="B4748" s="15" t="s">
        <v>11934</v>
      </c>
      <c r="C4748" s="19" t="s">
        <v>11935</v>
      </c>
      <c r="D4748" s="19" t="s">
        <v>4470</v>
      </c>
      <c r="E4748" s="19" t="s">
        <v>1780</v>
      </c>
      <c r="F4748" s="19" t="s">
        <v>63</v>
      </c>
      <c r="G4748" s="16" t="s">
        <v>12</v>
      </c>
      <c r="H4748" s="18"/>
      <c r="I4748" s="18"/>
      <c r="J4748" s="18"/>
      <c r="K4748" s="18"/>
      <c r="L4748" s="18"/>
      <c r="M4748" s="18"/>
      <c r="N4748" s="18"/>
      <c r="O4748" s="18"/>
      <c r="P4748" s="18"/>
      <c r="Q4748" s="18"/>
      <c r="R4748" s="18"/>
      <c r="S4748" s="18"/>
      <c r="T4748" s="18"/>
      <c r="U4748" s="18"/>
      <c r="V4748" s="18"/>
      <c r="W4748" s="18"/>
      <c r="X4748" s="18"/>
      <c r="Y4748" s="18"/>
      <c r="Z4748" s="18"/>
    </row>
    <row r="4749">
      <c r="A4749" s="32">
        <v>44968.0</v>
      </c>
      <c r="B4749" s="15" t="s">
        <v>11936</v>
      </c>
      <c r="C4749" s="19" t="s">
        <v>11937</v>
      </c>
      <c r="D4749" s="19" t="s">
        <v>5898</v>
      </c>
      <c r="E4749" s="19" t="s">
        <v>47</v>
      </c>
      <c r="F4749" s="19" t="s">
        <v>457</v>
      </c>
      <c r="G4749" s="16" t="s">
        <v>84</v>
      </c>
      <c r="H4749" s="18"/>
      <c r="I4749" s="18"/>
      <c r="J4749" s="18"/>
      <c r="K4749" s="18"/>
      <c r="L4749" s="18"/>
      <c r="M4749" s="18"/>
      <c r="N4749" s="18"/>
      <c r="O4749" s="18"/>
      <c r="P4749" s="18"/>
      <c r="Q4749" s="18"/>
      <c r="R4749" s="18"/>
      <c r="S4749" s="18"/>
      <c r="T4749" s="18"/>
      <c r="U4749" s="18"/>
      <c r="V4749" s="18"/>
      <c r="W4749" s="18"/>
      <c r="X4749" s="18"/>
      <c r="Y4749" s="18"/>
      <c r="Z4749" s="18"/>
    </row>
    <row r="4750">
      <c r="A4750" s="32">
        <v>44968.0</v>
      </c>
      <c r="B4750" s="15" t="s">
        <v>11938</v>
      </c>
      <c r="C4750" s="19" t="s">
        <v>11939</v>
      </c>
      <c r="D4750" s="19" t="s">
        <v>4563</v>
      </c>
      <c r="E4750" s="19" t="s">
        <v>44</v>
      </c>
      <c r="F4750" s="19" t="s">
        <v>61</v>
      </c>
      <c r="G4750" s="16" t="s">
        <v>12</v>
      </c>
      <c r="H4750" s="18"/>
      <c r="I4750" s="18"/>
      <c r="J4750" s="18"/>
      <c r="K4750" s="18"/>
      <c r="L4750" s="18"/>
      <c r="M4750" s="18"/>
      <c r="N4750" s="18"/>
      <c r="O4750" s="18"/>
      <c r="P4750" s="18"/>
      <c r="Q4750" s="18"/>
      <c r="R4750" s="18"/>
      <c r="S4750" s="18"/>
      <c r="T4750" s="18"/>
      <c r="U4750" s="18"/>
      <c r="V4750" s="18"/>
      <c r="W4750" s="18"/>
      <c r="X4750" s="18"/>
      <c r="Y4750" s="18"/>
      <c r="Z4750" s="18"/>
    </row>
    <row r="4751">
      <c r="A4751" s="32">
        <v>44968.0</v>
      </c>
      <c r="B4751" s="15" t="s">
        <v>11938</v>
      </c>
      <c r="C4751" s="19" t="s">
        <v>11939</v>
      </c>
      <c r="D4751" s="19" t="s">
        <v>4095</v>
      </c>
      <c r="E4751" s="19" t="s">
        <v>44</v>
      </c>
      <c r="F4751" s="19" t="s">
        <v>61</v>
      </c>
      <c r="G4751" s="16" t="s">
        <v>12</v>
      </c>
      <c r="H4751" s="18"/>
      <c r="I4751" s="18"/>
      <c r="J4751" s="18"/>
      <c r="K4751" s="18"/>
      <c r="L4751" s="18"/>
      <c r="M4751" s="18"/>
      <c r="N4751" s="18"/>
      <c r="O4751" s="18"/>
      <c r="P4751" s="18"/>
      <c r="Q4751" s="18"/>
      <c r="R4751" s="18"/>
      <c r="S4751" s="18"/>
      <c r="T4751" s="18"/>
      <c r="U4751" s="18"/>
      <c r="V4751" s="18"/>
      <c r="W4751" s="18"/>
      <c r="X4751" s="18"/>
      <c r="Y4751" s="18"/>
      <c r="Z4751" s="18"/>
    </row>
    <row r="4752">
      <c r="A4752" s="32">
        <v>44968.0</v>
      </c>
      <c r="B4752" s="15" t="s">
        <v>11938</v>
      </c>
      <c r="C4752" s="19" t="s">
        <v>11939</v>
      </c>
      <c r="D4752" s="19" t="s">
        <v>168</v>
      </c>
      <c r="E4752" s="19" t="s">
        <v>44</v>
      </c>
      <c r="F4752" s="19" t="s">
        <v>61</v>
      </c>
      <c r="G4752" s="16" t="s">
        <v>12</v>
      </c>
      <c r="H4752" s="18"/>
      <c r="I4752" s="18"/>
      <c r="J4752" s="18"/>
      <c r="K4752" s="18"/>
      <c r="L4752" s="18"/>
      <c r="M4752" s="18"/>
      <c r="N4752" s="18"/>
      <c r="O4752" s="18"/>
      <c r="P4752" s="18"/>
      <c r="Q4752" s="18"/>
      <c r="R4752" s="18"/>
      <c r="S4752" s="18"/>
      <c r="T4752" s="18"/>
      <c r="U4752" s="18"/>
      <c r="V4752" s="18"/>
      <c r="W4752" s="18"/>
      <c r="X4752" s="18"/>
      <c r="Y4752" s="18"/>
      <c r="Z4752" s="18"/>
    </row>
    <row r="4753">
      <c r="A4753" s="32">
        <v>44968.0</v>
      </c>
      <c r="B4753" s="15" t="s">
        <v>11940</v>
      </c>
      <c r="C4753" s="19" t="s">
        <v>11941</v>
      </c>
      <c r="D4753" s="19" t="s">
        <v>5187</v>
      </c>
      <c r="E4753" s="19" t="s">
        <v>743</v>
      </c>
      <c r="F4753" s="19" t="s">
        <v>4720</v>
      </c>
      <c r="G4753" s="16" t="s">
        <v>12</v>
      </c>
      <c r="H4753" s="18"/>
      <c r="I4753" s="18"/>
      <c r="J4753" s="18"/>
      <c r="K4753" s="18"/>
      <c r="L4753" s="18"/>
      <c r="M4753" s="18"/>
      <c r="N4753" s="18"/>
      <c r="O4753" s="18"/>
      <c r="P4753" s="18"/>
      <c r="Q4753" s="18"/>
      <c r="R4753" s="18"/>
      <c r="S4753" s="18"/>
      <c r="T4753" s="18"/>
      <c r="U4753" s="18"/>
      <c r="V4753" s="18"/>
      <c r="W4753" s="18"/>
      <c r="X4753" s="18"/>
      <c r="Y4753" s="18"/>
      <c r="Z4753" s="18"/>
    </row>
    <row r="4754">
      <c r="A4754" s="32">
        <v>44968.0</v>
      </c>
      <c r="B4754" s="15" t="s">
        <v>11942</v>
      </c>
      <c r="C4754" s="19" t="s">
        <v>11943</v>
      </c>
      <c r="D4754" s="19" t="s">
        <v>5300</v>
      </c>
      <c r="E4754" s="19" t="s">
        <v>47</v>
      </c>
      <c r="F4754" s="19" t="s">
        <v>457</v>
      </c>
      <c r="G4754" s="16" t="s">
        <v>84</v>
      </c>
      <c r="H4754" s="18"/>
      <c r="I4754" s="18"/>
      <c r="J4754" s="18"/>
      <c r="K4754" s="18"/>
      <c r="L4754" s="18"/>
      <c r="M4754" s="18"/>
      <c r="N4754" s="18"/>
      <c r="O4754" s="18"/>
      <c r="P4754" s="18"/>
      <c r="Q4754" s="18"/>
      <c r="R4754" s="18"/>
      <c r="S4754" s="18"/>
      <c r="T4754" s="18"/>
      <c r="U4754" s="18"/>
      <c r="V4754" s="18"/>
      <c r="W4754" s="18"/>
      <c r="X4754" s="18"/>
      <c r="Y4754" s="18"/>
      <c r="Z4754" s="18"/>
    </row>
    <row r="4755">
      <c r="A4755" s="32">
        <v>44968.0</v>
      </c>
      <c r="B4755" s="15" t="s">
        <v>11944</v>
      </c>
      <c r="C4755" s="19" t="s">
        <v>11945</v>
      </c>
      <c r="D4755" s="19" t="s">
        <v>4454</v>
      </c>
      <c r="E4755" s="19" t="s">
        <v>70</v>
      </c>
      <c r="F4755" s="19" t="s">
        <v>1097</v>
      </c>
      <c r="G4755" s="16" t="s">
        <v>12</v>
      </c>
      <c r="H4755" s="18"/>
      <c r="I4755" s="18"/>
      <c r="J4755" s="18"/>
      <c r="K4755" s="18"/>
      <c r="L4755" s="18"/>
      <c r="M4755" s="18"/>
      <c r="N4755" s="18"/>
      <c r="O4755" s="18"/>
      <c r="P4755" s="18"/>
      <c r="Q4755" s="18"/>
      <c r="R4755" s="18"/>
      <c r="S4755" s="18"/>
      <c r="T4755" s="18"/>
      <c r="U4755" s="18"/>
      <c r="V4755" s="18"/>
      <c r="W4755" s="18"/>
      <c r="X4755" s="18"/>
      <c r="Y4755" s="18"/>
      <c r="Z4755" s="18"/>
    </row>
    <row r="4756">
      <c r="A4756" s="32">
        <v>44968.0</v>
      </c>
      <c r="B4756" s="15" t="s">
        <v>11946</v>
      </c>
      <c r="C4756" s="19" t="s">
        <v>11947</v>
      </c>
      <c r="D4756" s="19" t="s">
        <v>4095</v>
      </c>
      <c r="E4756" s="19" t="s">
        <v>44</v>
      </c>
      <c r="F4756" s="19" t="s">
        <v>61</v>
      </c>
      <c r="G4756" s="16" t="s">
        <v>12</v>
      </c>
      <c r="H4756" s="18"/>
      <c r="I4756" s="18"/>
      <c r="J4756" s="18"/>
      <c r="K4756" s="18"/>
      <c r="L4756" s="18"/>
      <c r="M4756" s="18"/>
      <c r="N4756" s="18"/>
      <c r="O4756" s="18"/>
      <c r="P4756" s="18"/>
      <c r="Q4756" s="18"/>
      <c r="R4756" s="18"/>
      <c r="S4756" s="18"/>
      <c r="T4756" s="18"/>
      <c r="U4756" s="18"/>
      <c r="V4756" s="18"/>
      <c r="W4756" s="18"/>
      <c r="X4756" s="18"/>
      <c r="Y4756" s="18"/>
      <c r="Z4756" s="18"/>
    </row>
    <row r="4757">
      <c r="A4757" s="32">
        <v>44968.0</v>
      </c>
      <c r="B4757" s="15" t="s">
        <v>11946</v>
      </c>
      <c r="C4757" s="19" t="s">
        <v>11947</v>
      </c>
      <c r="D4757" s="19" t="s">
        <v>168</v>
      </c>
      <c r="E4757" s="19" t="s">
        <v>44</v>
      </c>
      <c r="F4757" s="19" t="s">
        <v>61</v>
      </c>
      <c r="G4757" s="16" t="s">
        <v>12</v>
      </c>
      <c r="H4757" s="18"/>
      <c r="I4757" s="18"/>
      <c r="J4757" s="18"/>
      <c r="K4757" s="18"/>
      <c r="L4757" s="18"/>
      <c r="M4757" s="18"/>
      <c r="N4757" s="18"/>
      <c r="O4757" s="18"/>
      <c r="P4757" s="18"/>
      <c r="Q4757" s="18"/>
      <c r="R4757" s="18"/>
      <c r="S4757" s="18"/>
      <c r="T4757" s="18"/>
      <c r="U4757" s="18"/>
      <c r="V4757" s="18"/>
      <c r="W4757" s="18"/>
      <c r="X4757" s="18"/>
      <c r="Y4757" s="18"/>
      <c r="Z4757" s="18"/>
    </row>
    <row r="4758">
      <c r="A4758" s="32">
        <v>44968.0</v>
      </c>
      <c r="B4758" s="15" t="s">
        <v>11948</v>
      </c>
      <c r="C4758" s="19" t="s">
        <v>11949</v>
      </c>
      <c r="D4758" s="19" t="s">
        <v>6236</v>
      </c>
      <c r="E4758" s="19" t="s">
        <v>11950</v>
      </c>
      <c r="F4758" s="19" t="s">
        <v>4367</v>
      </c>
      <c r="G4758" s="16" t="s">
        <v>84</v>
      </c>
      <c r="H4758" s="18"/>
      <c r="I4758" s="18"/>
      <c r="J4758" s="18"/>
      <c r="K4758" s="18"/>
      <c r="L4758" s="18"/>
      <c r="M4758" s="18"/>
      <c r="N4758" s="18"/>
      <c r="O4758" s="18"/>
      <c r="P4758" s="18"/>
      <c r="Q4758" s="18"/>
      <c r="R4758" s="18"/>
      <c r="S4758" s="18"/>
      <c r="T4758" s="18"/>
      <c r="U4758" s="18"/>
      <c r="V4758" s="18"/>
      <c r="W4758" s="18"/>
      <c r="X4758" s="18"/>
      <c r="Y4758" s="18"/>
      <c r="Z4758" s="18"/>
    </row>
    <row r="4759">
      <c r="A4759" s="32">
        <v>44968.0</v>
      </c>
      <c r="B4759" s="15" t="s">
        <v>11948</v>
      </c>
      <c r="C4759" s="19" t="s">
        <v>11949</v>
      </c>
      <c r="D4759" s="19" t="s">
        <v>6236</v>
      </c>
      <c r="E4759" s="19" t="s">
        <v>11951</v>
      </c>
      <c r="F4759" s="19" t="s">
        <v>11852</v>
      </c>
      <c r="G4759" s="16" t="s">
        <v>84</v>
      </c>
      <c r="H4759" s="18"/>
      <c r="I4759" s="18"/>
      <c r="J4759" s="18"/>
      <c r="K4759" s="18"/>
      <c r="L4759" s="18"/>
      <c r="M4759" s="18"/>
      <c r="N4759" s="18"/>
      <c r="O4759" s="18"/>
      <c r="P4759" s="18"/>
      <c r="Q4759" s="18"/>
      <c r="R4759" s="18"/>
      <c r="S4759" s="18"/>
      <c r="T4759" s="18"/>
      <c r="U4759" s="18"/>
      <c r="V4759" s="18"/>
      <c r="W4759" s="18"/>
      <c r="X4759" s="18"/>
      <c r="Y4759" s="18"/>
      <c r="Z4759" s="18"/>
    </row>
    <row r="4760">
      <c r="A4760" s="32">
        <v>44968.0</v>
      </c>
      <c r="B4760" s="15" t="s">
        <v>11952</v>
      </c>
      <c r="C4760" s="19" t="s">
        <v>11953</v>
      </c>
      <c r="D4760" s="19" t="s">
        <v>8424</v>
      </c>
      <c r="E4760" s="19" t="s">
        <v>571</v>
      </c>
      <c r="F4760" s="19" t="s">
        <v>68</v>
      </c>
      <c r="G4760" s="16" t="s">
        <v>12</v>
      </c>
      <c r="H4760" s="18"/>
      <c r="I4760" s="18"/>
      <c r="J4760" s="18"/>
      <c r="K4760" s="18"/>
      <c r="L4760" s="18"/>
      <c r="M4760" s="18"/>
      <c r="N4760" s="18"/>
      <c r="O4760" s="18"/>
      <c r="P4760" s="18"/>
      <c r="Q4760" s="18"/>
      <c r="R4760" s="18"/>
      <c r="S4760" s="18"/>
      <c r="T4760" s="18"/>
      <c r="U4760" s="18"/>
      <c r="V4760" s="18"/>
      <c r="W4760" s="18"/>
      <c r="X4760" s="18"/>
      <c r="Y4760" s="18"/>
      <c r="Z4760" s="18"/>
    </row>
    <row r="4761">
      <c r="A4761" s="32">
        <v>44968.0</v>
      </c>
      <c r="B4761" s="15" t="s">
        <v>11952</v>
      </c>
      <c r="C4761" s="19" t="s">
        <v>11953</v>
      </c>
      <c r="D4761" s="19" t="s">
        <v>8424</v>
      </c>
      <c r="E4761" s="19" t="s">
        <v>11954</v>
      </c>
      <c r="F4761" s="19" t="s">
        <v>3440</v>
      </c>
      <c r="G4761" s="16" t="s">
        <v>12</v>
      </c>
      <c r="H4761" s="18"/>
      <c r="I4761" s="18"/>
      <c r="J4761" s="18"/>
      <c r="K4761" s="18"/>
      <c r="L4761" s="18"/>
      <c r="M4761" s="18"/>
      <c r="N4761" s="18"/>
      <c r="O4761" s="18"/>
      <c r="P4761" s="18"/>
      <c r="Q4761" s="18"/>
      <c r="R4761" s="18"/>
      <c r="S4761" s="18"/>
      <c r="T4761" s="18"/>
      <c r="U4761" s="18"/>
      <c r="V4761" s="18"/>
      <c r="W4761" s="18"/>
      <c r="X4761" s="18"/>
      <c r="Y4761" s="18"/>
      <c r="Z4761" s="18"/>
    </row>
    <row r="4762">
      <c r="A4762" s="32">
        <v>44968.0</v>
      </c>
      <c r="B4762" s="15" t="s">
        <v>11955</v>
      </c>
      <c r="C4762" s="19" t="s">
        <v>11956</v>
      </c>
      <c r="D4762" s="19" t="s">
        <v>5427</v>
      </c>
      <c r="E4762" s="19" t="s">
        <v>11957</v>
      </c>
      <c r="F4762" s="18" t="s">
        <v>11958</v>
      </c>
      <c r="G4762" s="16" t="s">
        <v>12</v>
      </c>
      <c r="H4762" s="18"/>
      <c r="I4762" s="18"/>
      <c r="J4762" s="18"/>
      <c r="K4762" s="18"/>
      <c r="L4762" s="18"/>
      <c r="M4762" s="18"/>
      <c r="N4762" s="18"/>
      <c r="O4762" s="18"/>
      <c r="P4762" s="18"/>
      <c r="Q4762" s="18"/>
      <c r="R4762" s="18"/>
      <c r="S4762" s="18"/>
      <c r="T4762" s="18"/>
      <c r="U4762" s="18"/>
      <c r="V4762" s="18"/>
      <c r="W4762" s="18"/>
      <c r="X4762" s="18"/>
      <c r="Y4762" s="18"/>
      <c r="Z4762" s="18"/>
    </row>
    <row r="4763">
      <c r="A4763" s="32">
        <v>44968.0</v>
      </c>
      <c r="B4763" s="15" t="s">
        <v>11955</v>
      </c>
      <c r="C4763" s="19" t="s">
        <v>11956</v>
      </c>
      <c r="D4763" s="19" t="s">
        <v>5427</v>
      </c>
      <c r="E4763" s="19" t="s">
        <v>11957</v>
      </c>
      <c r="F4763" s="18" t="s">
        <v>11959</v>
      </c>
      <c r="G4763" s="16" t="s">
        <v>12</v>
      </c>
      <c r="H4763" s="18"/>
      <c r="I4763" s="18"/>
      <c r="J4763" s="18"/>
      <c r="K4763" s="18"/>
      <c r="L4763" s="18"/>
      <c r="M4763" s="18"/>
      <c r="N4763" s="18"/>
      <c r="O4763" s="18"/>
      <c r="P4763" s="18"/>
      <c r="Q4763" s="18"/>
      <c r="R4763" s="18"/>
      <c r="S4763" s="18"/>
      <c r="T4763" s="18"/>
      <c r="U4763" s="18"/>
      <c r="V4763" s="18"/>
      <c r="W4763" s="18"/>
      <c r="X4763" s="18"/>
      <c r="Y4763" s="18"/>
      <c r="Z4763" s="18"/>
    </row>
    <row r="4764">
      <c r="A4764" s="32">
        <v>44968.0</v>
      </c>
      <c r="B4764" s="15" t="s">
        <v>11960</v>
      </c>
      <c r="C4764" s="19" t="s">
        <v>11961</v>
      </c>
      <c r="D4764" s="19" t="s">
        <v>4769</v>
      </c>
      <c r="E4764" s="19" t="s">
        <v>338</v>
      </c>
      <c r="F4764" s="19" t="s">
        <v>524</v>
      </c>
      <c r="G4764" s="16" t="s">
        <v>12</v>
      </c>
      <c r="H4764" s="18"/>
      <c r="I4764" s="18"/>
      <c r="J4764" s="18"/>
      <c r="K4764" s="18"/>
      <c r="L4764" s="18"/>
      <c r="M4764" s="18"/>
      <c r="N4764" s="18"/>
      <c r="O4764" s="18"/>
      <c r="P4764" s="18"/>
      <c r="Q4764" s="18"/>
      <c r="R4764" s="18"/>
      <c r="S4764" s="18"/>
      <c r="T4764" s="18"/>
      <c r="U4764" s="18"/>
      <c r="V4764" s="18"/>
      <c r="W4764" s="18"/>
      <c r="X4764" s="18"/>
      <c r="Y4764" s="18"/>
      <c r="Z4764" s="18"/>
    </row>
    <row r="4765">
      <c r="A4765" s="32">
        <v>44968.0</v>
      </c>
      <c r="B4765" s="15" t="s">
        <v>11960</v>
      </c>
      <c r="C4765" s="19" t="s">
        <v>11961</v>
      </c>
      <c r="D4765" s="19" t="s">
        <v>4769</v>
      </c>
      <c r="E4765" s="19" t="s">
        <v>2481</v>
      </c>
      <c r="F4765" s="19" t="s">
        <v>63</v>
      </c>
      <c r="G4765" s="16" t="s">
        <v>12</v>
      </c>
      <c r="H4765" s="18"/>
      <c r="I4765" s="18"/>
      <c r="J4765" s="18"/>
      <c r="K4765" s="18"/>
      <c r="L4765" s="18"/>
      <c r="M4765" s="18"/>
      <c r="N4765" s="18"/>
      <c r="O4765" s="18"/>
      <c r="P4765" s="18"/>
      <c r="Q4765" s="18"/>
      <c r="R4765" s="18"/>
      <c r="S4765" s="18"/>
      <c r="T4765" s="18"/>
      <c r="U4765" s="18"/>
      <c r="V4765" s="18"/>
      <c r="W4765" s="18"/>
      <c r="X4765" s="18"/>
      <c r="Y4765" s="18"/>
      <c r="Z4765" s="18"/>
    </row>
    <row r="4766">
      <c r="A4766" s="32">
        <v>44968.0</v>
      </c>
      <c r="B4766" s="15" t="s">
        <v>11962</v>
      </c>
      <c r="C4766" s="19" t="s">
        <v>11963</v>
      </c>
      <c r="D4766" s="19" t="s">
        <v>11964</v>
      </c>
      <c r="E4766" s="19" t="s">
        <v>338</v>
      </c>
      <c r="F4766" s="19" t="s">
        <v>133</v>
      </c>
      <c r="G4766" s="16" t="s">
        <v>12</v>
      </c>
      <c r="H4766" s="18"/>
      <c r="I4766" s="18"/>
      <c r="J4766" s="18"/>
      <c r="K4766" s="18"/>
      <c r="L4766" s="18"/>
      <c r="M4766" s="18"/>
      <c r="N4766" s="18"/>
      <c r="O4766" s="18"/>
      <c r="P4766" s="18"/>
      <c r="Q4766" s="18"/>
      <c r="R4766" s="18"/>
      <c r="S4766" s="18"/>
      <c r="T4766" s="18"/>
      <c r="U4766" s="18"/>
      <c r="V4766" s="18"/>
      <c r="W4766" s="18"/>
      <c r="X4766" s="18"/>
      <c r="Y4766" s="18"/>
      <c r="Z4766" s="18"/>
    </row>
    <row r="4767">
      <c r="A4767" s="32">
        <v>44968.0</v>
      </c>
      <c r="B4767" s="15" t="s">
        <v>11962</v>
      </c>
      <c r="C4767" s="19" t="s">
        <v>11963</v>
      </c>
      <c r="D4767" s="19" t="s">
        <v>11964</v>
      </c>
      <c r="E4767" s="19" t="s">
        <v>68</v>
      </c>
      <c r="F4767" s="19" t="s">
        <v>4946</v>
      </c>
      <c r="G4767" s="16" t="s">
        <v>12</v>
      </c>
      <c r="H4767" s="18"/>
      <c r="I4767" s="18"/>
      <c r="J4767" s="18"/>
      <c r="K4767" s="18"/>
      <c r="L4767" s="18"/>
      <c r="M4767" s="18"/>
      <c r="N4767" s="18"/>
      <c r="O4767" s="18"/>
      <c r="P4767" s="18"/>
      <c r="Q4767" s="18"/>
      <c r="R4767" s="18"/>
      <c r="S4767" s="18"/>
      <c r="T4767" s="18"/>
      <c r="U4767" s="18"/>
      <c r="V4767" s="18"/>
      <c r="W4767" s="18"/>
      <c r="X4767" s="18"/>
      <c r="Y4767" s="18"/>
      <c r="Z4767" s="18"/>
    </row>
    <row r="4768">
      <c r="A4768" s="32">
        <v>44968.0</v>
      </c>
      <c r="B4768" s="15" t="s">
        <v>11965</v>
      </c>
      <c r="C4768" s="19" t="s">
        <v>11966</v>
      </c>
      <c r="D4768" s="19" t="s">
        <v>4210</v>
      </c>
      <c r="E4768" s="19" t="s">
        <v>385</v>
      </c>
      <c r="F4768" s="19" t="s">
        <v>530</v>
      </c>
      <c r="G4768" s="16" t="s">
        <v>12</v>
      </c>
      <c r="H4768" s="18"/>
      <c r="I4768" s="18"/>
      <c r="J4768" s="18"/>
      <c r="K4768" s="18"/>
      <c r="L4768" s="18"/>
      <c r="M4768" s="18"/>
      <c r="N4768" s="18"/>
      <c r="O4768" s="18"/>
      <c r="P4768" s="18"/>
      <c r="Q4768" s="18"/>
      <c r="R4768" s="18"/>
      <c r="S4768" s="18"/>
      <c r="T4768" s="18"/>
      <c r="U4768" s="18"/>
      <c r="V4768" s="18"/>
      <c r="W4768" s="18"/>
      <c r="X4768" s="18"/>
      <c r="Y4768" s="18"/>
      <c r="Z4768" s="18"/>
    </row>
    <row r="4769">
      <c r="A4769" s="32">
        <v>44968.0</v>
      </c>
      <c r="B4769" s="15" t="s">
        <v>11967</v>
      </c>
      <c r="C4769" s="19" t="s">
        <v>11968</v>
      </c>
      <c r="D4769" s="19" t="s">
        <v>5208</v>
      </c>
      <c r="E4769" s="19" t="s">
        <v>10297</v>
      </c>
      <c r="F4769" s="19" t="s">
        <v>133</v>
      </c>
      <c r="G4769" s="16" t="s">
        <v>12</v>
      </c>
      <c r="H4769" s="18"/>
      <c r="I4769" s="18"/>
      <c r="J4769" s="18"/>
      <c r="K4769" s="18"/>
      <c r="L4769" s="18"/>
      <c r="M4769" s="18"/>
      <c r="N4769" s="18"/>
      <c r="O4769" s="18"/>
      <c r="P4769" s="18"/>
      <c r="Q4769" s="18"/>
      <c r="R4769" s="18"/>
      <c r="S4769" s="18"/>
      <c r="T4769" s="18"/>
      <c r="U4769" s="18"/>
      <c r="V4769" s="18"/>
      <c r="W4769" s="18"/>
      <c r="X4769" s="18"/>
      <c r="Y4769" s="18"/>
      <c r="Z4769" s="18"/>
    </row>
    <row r="4770">
      <c r="A4770" s="32">
        <v>44968.0</v>
      </c>
      <c r="B4770" s="15" t="s">
        <v>11969</v>
      </c>
      <c r="C4770" s="19" t="s">
        <v>11970</v>
      </c>
      <c r="D4770" s="19" t="s">
        <v>168</v>
      </c>
      <c r="E4770" s="19" t="s">
        <v>10727</v>
      </c>
      <c r="F4770" s="19" t="s">
        <v>161</v>
      </c>
      <c r="G4770" s="16" t="s">
        <v>12</v>
      </c>
      <c r="H4770" s="18"/>
      <c r="I4770" s="18"/>
      <c r="J4770" s="18"/>
      <c r="K4770" s="18"/>
      <c r="L4770" s="18"/>
      <c r="M4770" s="18"/>
      <c r="N4770" s="18"/>
      <c r="O4770" s="18"/>
      <c r="P4770" s="18"/>
      <c r="Q4770" s="18"/>
      <c r="R4770" s="18"/>
      <c r="S4770" s="18"/>
      <c r="T4770" s="18"/>
      <c r="U4770" s="18"/>
      <c r="V4770" s="18"/>
      <c r="W4770" s="18"/>
      <c r="X4770" s="18"/>
      <c r="Y4770" s="18"/>
      <c r="Z4770" s="18"/>
    </row>
    <row r="4771">
      <c r="A4771" s="32">
        <v>44968.0</v>
      </c>
      <c r="B4771" s="15" t="s">
        <v>11971</v>
      </c>
      <c r="C4771" s="19" t="s">
        <v>11972</v>
      </c>
      <c r="D4771" s="19" t="s">
        <v>11973</v>
      </c>
      <c r="E4771" s="19" t="s">
        <v>338</v>
      </c>
      <c r="F4771" s="19" t="s">
        <v>67</v>
      </c>
      <c r="G4771" s="16" t="s">
        <v>12</v>
      </c>
      <c r="H4771" s="18"/>
      <c r="I4771" s="18"/>
      <c r="J4771" s="18"/>
      <c r="K4771" s="18"/>
      <c r="L4771" s="18"/>
      <c r="M4771" s="18"/>
      <c r="N4771" s="18"/>
      <c r="O4771" s="18"/>
      <c r="P4771" s="18"/>
      <c r="Q4771" s="18"/>
      <c r="R4771" s="18"/>
      <c r="S4771" s="18"/>
      <c r="T4771" s="18"/>
      <c r="U4771" s="18"/>
      <c r="V4771" s="18"/>
      <c r="W4771" s="18"/>
      <c r="X4771" s="18"/>
      <c r="Y4771" s="18"/>
      <c r="Z4771" s="18"/>
    </row>
    <row r="4772">
      <c r="A4772" s="32">
        <v>44968.0</v>
      </c>
      <c r="B4772" s="15" t="s">
        <v>11974</v>
      </c>
      <c r="C4772" s="19" t="s">
        <v>11975</v>
      </c>
      <c r="D4772" s="19" t="s">
        <v>4095</v>
      </c>
      <c r="E4772" s="19" t="s">
        <v>1077</v>
      </c>
      <c r="F4772" s="19" t="s">
        <v>11976</v>
      </c>
      <c r="G4772" s="16" t="s">
        <v>12</v>
      </c>
      <c r="H4772" s="18"/>
      <c r="I4772" s="18"/>
      <c r="J4772" s="18"/>
      <c r="K4772" s="18"/>
      <c r="L4772" s="18"/>
      <c r="M4772" s="18"/>
      <c r="N4772" s="18"/>
      <c r="O4772" s="18"/>
      <c r="P4772" s="18"/>
      <c r="Q4772" s="18"/>
      <c r="R4772" s="18"/>
      <c r="S4772" s="18"/>
      <c r="T4772" s="18"/>
      <c r="U4772" s="18"/>
      <c r="V4772" s="18"/>
      <c r="W4772" s="18"/>
      <c r="X4772" s="18"/>
      <c r="Y4772" s="18"/>
      <c r="Z4772" s="18"/>
    </row>
    <row r="4773">
      <c r="A4773" s="32">
        <v>44968.0</v>
      </c>
      <c r="B4773" s="15" t="s">
        <v>11974</v>
      </c>
      <c r="C4773" s="19" t="s">
        <v>11975</v>
      </c>
      <c r="D4773" s="19" t="s">
        <v>4095</v>
      </c>
      <c r="E4773" s="19" t="s">
        <v>11977</v>
      </c>
      <c r="F4773" s="19" t="s">
        <v>5021</v>
      </c>
      <c r="G4773" s="16" t="s">
        <v>12</v>
      </c>
      <c r="H4773" s="18"/>
      <c r="I4773" s="18"/>
      <c r="J4773" s="18"/>
      <c r="K4773" s="18"/>
      <c r="L4773" s="18"/>
      <c r="M4773" s="18"/>
      <c r="N4773" s="18"/>
      <c r="O4773" s="18"/>
      <c r="P4773" s="18"/>
      <c r="Q4773" s="18"/>
      <c r="R4773" s="18"/>
      <c r="S4773" s="18"/>
      <c r="T4773" s="18"/>
      <c r="U4773" s="18"/>
      <c r="V4773" s="18"/>
      <c r="W4773" s="18"/>
      <c r="X4773" s="18"/>
      <c r="Y4773" s="18"/>
      <c r="Z4773" s="18"/>
    </row>
    <row r="4774">
      <c r="A4774" s="32">
        <v>44968.0</v>
      </c>
      <c r="B4774" s="15" t="s">
        <v>11978</v>
      </c>
      <c r="C4774" s="19" t="s">
        <v>11979</v>
      </c>
      <c r="D4774" s="19" t="s">
        <v>1486</v>
      </c>
      <c r="E4774" s="19" t="s">
        <v>8991</v>
      </c>
      <c r="F4774" s="19" t="s">
        <v>1539</v>
      </c>
      <c r="G4774" s="16" t="s">
        <v>12</v>
      </c>
      <c r="H4774" s="18"/>
      <c r="I4774" s="18"/>
      <c r="J4774" s="18"/>
      <c r="K4774" s="18"/>
      <c r="L4774" s="18"/>
      <c r="M4774" s="18"/>
      <c r="N4774" s="18"/>
      <c r="O4774" s="18"/>
      <c r="P4774" s="18"/>
      <c r="Q4774" s="18"/>
      <c r="R4774" s="18"/>
      <c r="S4774" s="18"/>
      <c r="T4774" s="18"/>
      <c r="U4774" s="18"/>
      <c r="V4774" s="18"/>
      <c r="W4774" s="18"/>
      <c r="X4774" s="18"/>
      <c r="Y4774" s="18"/>
      <c r="Z4774" s="18"/>
    </row>
    <row r="4775">
      <c r="A4775" s="32">
        <v>44968.0</v>
      </c>
      <c r="B4775" s="15" t="s">
        <v>11980</v>
      </c>
      <c r="C4775" s="19" t="s">
        <v>11981</v>
      </c>
      <c r="D4775" s="19" t="s">
        <v>11982</v>
      </c>
      <c r="E4775" s="19" t="s">
        <v>385</v>
      </c>
      <c r="F4775" s="19" t="s">
        <v>530</v>
      </c>
      <c r="G4775" s="16" t="s">
        <v>12</v>
      </c>
      <c r="H4775" s="18"/>
      <c r="I4775" s="18"/>
      <c r="J4775" s="18"/>
      <c r="K4775" s="18"/>
      <c r="L4775" s="18"/>
      <c r="M4775" s="18"/>
      <c r="N4775" s="18"/>
      <c r="O4775" s="18"/>
      <c r="P4775" s="18"/>
      <c r="Q4775" s="18"/>
      <c r="R4775" s="18"/>
      <c r="S4775" s="18"/>
      <c r="T4775" s="18"/>
      <c r="U4775" s="18"/>
      <c r="V4775" s="18"/>
      <c r="W4775" s="18"/>
      <c r="X4775" s="18"/>
      <c r="Y4775" s="18"/>
      <c r="Z4775" s="18"/>
    </row>
    <row r="4776">
      <c r="A4776" s="32">
        <v>44968.0</v>
      </c>
      <c r="B4776" s="15" t="s">
        <v>11983</v>
      </c>
      <c r="C4776" s="19" t="s">
        <v>11984</v>
      </c>
      <c r="D4776" s="19" t="s">
        <v>5215</v>
      </c>
      <c r="E4776" s="19" t="s">
        <v>5037</v>
      </c>
      <c r="F4776" s="19" t="s">
        <v>378</v>
      </c>
      <c r="G4776" s="16" t="s">
        <v>12</v>
      </c>
      <c r="H4776" s="18"/>
      <c r="I4776" s="18"/>
      <c r="J4776" s="18"/>
      <c r="K4776" s="18"/>
      <c r="L4776" s="18"/>
      <c r="M4776" s="18"/>
      <c r="N4776" s="18"/>
      <c r="O4776" s="18"/>
      <c r="P4776" s="18"/>
      <c r="Q4776" s="18"/>
      <c r="R4776" s="18"/>
      <c r="S4776" s="18"/>
      <c r="T4776" s="18"/>
      <c r="U4776" s="18"/>
      <c r="V4776" s="18"/>
      <c r="W4776" s="18"/>
      <c r="X4776" s="18"/>
      <c r="Y4776" s="18"/>
      <c r="Z4776" s="18"/>
    </row>
    <row r="4777">
      <c r="A4777" s="32">
        <v>44968.0</v>
      </c>
      <c r="B4777" s="15" t="s">
        <v>11983</v>
      </c>
      <c r="C4777" s="19" t="s">
        <v>11984</v>
      </c>
      <c r="D4777" s="19" t="s">
        <v>5215</v>
      </c>
      <c r="E4777" s="19" t="s">
        <v>7195</v>
      </c>
      <c r="F4777" s="19" t="s">
        <v>4112</v>
      </c>
      <c r="G4777" s="16" t="s">
        <v>12</v>
      </c>
      <c r="H4777" s="18"/>
      <c r="I4777" s="18"/>
      <c r="J4777" s="18"/>
      <c r="K4777" s="18"/>
      <c r="L4777" s="18"/>
      <c r="M4777" s="18"/>
      <c r="N4777" s="18"/>
      <c r="O4777" s="18"/>
      <c r="P4777" s="18"/>
      <c r="Q4777" s="18"/>
      <c r="R4777" s="18"/>
      <c r="S4777" s="18"/>
      <c r="T4777" s="18"/>
      <c r="U4777" s="18"/>
      <c r="V4777" s="18"/>
      <c r="W4777" s="18"/>
      <c r="X4777" s="18"/>
      <c r="Y4777" s="18"/>
      <c r="Z4777" s="18"/>
    </row>
    <row r="4778">
      <c r="A4778" s="32">
        <v>44996.0</v>
      </c>
      <c r="B4778" s="15" t="s">
        <v>11985</v>
      </c>
      <c r="C4778" s="19" t="s">
        <v>11986</v>
      </c>
      <c r="D4778" s="19" t="s">
        <v>64</v>
      </c>
      <c r="E4778" s="19" t="s">
        <v>47</v>
      </c>
      <c r="F4778" s="19" t="s">
        <v>457</v>
      </c>
      <c r="G4778" s="16" t="s">
        <v>84</v>
      </c>
      <c r="H4778" s="18"/>
      <c r="I4778" s="18"/>
      <c r="J4778" s="18"/>
      <c r="K4778" s="18"/>
      <c r="L4778" s="18"/>
      <c r="M4778" s="18"/>
      <c r="N4778" s="18"/>
      <c r="O4778" s="18"/>
      <c r="P4778" s="18"/>
      <c r="Q4778" s="18"/>
      <c r="R4778" s="18"/>
      <c r="S4778" s="18"/>
      <c r="T4778" s="18"/>
      <c r="U4778" s="18"/>
      <c r="V4778" s="18"/>
      <c r="W4778" s="18"/>
      <c r="X4778" s="18"/>
      <c r="Y4778" s="18"/>
      <c r="Z4778" s="18"/>
    </row>
    <row r="4779">
      <c r="A4779" s="32">
        <v>44996.0</v>
      </c>
      <c r="B4779" s="15" t="s">
        <v>11987</v>
      </c>
      <c r="C4779" s="19" t="s">
        <v>11988</v>
      </c>
      <c r="D4779" s="19" t="s">
        <v>11989</v>
      </c>
      <c r="E4779" s="19" t="s">
        <v>11990</v>
      </c>
      <c r="F4779" s="19" t="s">
        <v>428</v>
      </c>
      <c r="G4779" s="16" t="s">
        <v>84</v>
      </c>
      <c r="H4779" s="18"/>
      <c r="I4779" s="18"/>
      <c r="J4779" s="18"/>
      <c r="K4779" s="18"/>
      <c r="L4779" s="18"/>
      <c r="M4779" s="18"/>
      <c r="N4779" s="18"/>
      <c r="O4779" s="18"/>
      <c r="P4779" s="18"/>
      <c r="Q4779" s="18"/>
      <c r="R4779" s="18"/>
      <c r="S4779" s="18"/>
      <c r="T4779" s="18"/>
      <c r="U4779" s="18"/>
      <c r="V4779" s="18"/>
      <c r="W4779" s="18"/>
      <c r="X4779" s="18"/>
      <c r="Y4779" s="18"/>
      <c r="Z4779" s="18"/>
    </row>
    <row r="4780">
      <c r="A4780" s="32">
        <v>44996.0</v>
      </c>
      <c r="B4780" s="15" t="s">
        <v>11991</v>
      </c>
      <c r="C4780" s="19" t="s">
        <v>11992</v>
      </c>
      <c r="D4780" s="19" t="s">
        <v>4243</v>
      </c>
      <c r="E4780" s="19" t="s">
        <v>47</v>
      </c>
      <c r="F4780" s="19" t="s">
        <v>457</v>
      </c>
      <c r="G4780" s="16" t="s">
        <v>84</v>
      </c>
      <c r="H4780" s="18"/>
      <c r="I4780" s="18"/>
      <c r="J4780" s="18"/>
      <c r="K4780" s="18"/>
      <c r="L4780" s="18"/>
      <c r="M4780" s="18"/>
      <c r="N4780" s="18"/>
      <c r="O4780" s="18"/>
      <c r="P4780" s="18"/>
      <c r="Q4780" s="18"/>
      <c r="R4780" s="18"/>
      <c r="S4780" s="18"/>
      <c r="T4780" s="18"/>
      <c r="U4780" s="18"/>
      <c r="V4780" s="18"/>
      <c r="W4780" s="18"/>
      <c r="X4780" s="18"/>
      <c r="Y4780" s="18"/>
      <c r="Z4780" s="18"/>
    </row>
    <row r="4781">
      <c r="A4781" s="32">
        <v>44996.0</v>
      </c>
      <c r="B4781" s="15" t="s">
        <v>11993</v>
      </c>
      <c r="C4781" s="19" t="s">
        <v>11994</v>
      </c>
      <c r="D4781" s="19" t="s">
        <v>11995</v>
      </c>
      <c r="E4781" s="19" t="s">
        <v>11990</v>
      </c>
      <c r="F4781" s="19" t="s">
        <v>428</v>
      </c>
      <c r="G4781" s="16" t="s">
        <v>84</v>
      </c>
      <c r="H4781" s="18"/>
      <c r="I4781" s="18"/>
      <c r="J4781" s="18"/>
      <c r="K4781" s="18"/>
      <c r="L4781" s="18"/>
      <c r="M4781" s="18"/>
      <c r="N4781" s="18"/>
      <c r="O4781" s="18"/>
      <c r="P4781" s="18"/>
      <c r="Q4781" s="18"/>
      <c r="R4781" s="18"/>
      <c r="S4781" s="18"/>
      <c r="T4781" s="18"/>
      <c r="U4781" s="18"/>
      <c r="V4781" s="18"/>
      <c r="W4781" s="18"/>
      <c r="X4781" s="18"/>
      <c r="Y4781" s="18"/>
      <c r="Z4781" s="18"/>
    </row>
    <row r="4782">
      <c r="A4782" s="32">
        <v>44996.0</v>
      </c>
      <c r="B4782" s="15" t="s">
        <v>11993</v>
      </c>
      <c r="C4782" s="19" t="s">
        <v>11994</v>
      </c>
      <c r="D4782" s="19" t="s">
        <v>11995</v>
      </c>
      <c r="E4782" s="19" t="s">
        <v>338</v>
      </c>
      <c r="F4782" s="19" t="s">
        <v>457</v>
      </c>
      <c r="G4782" s="16" t="s">
        <v>84</v>
      </c>
      <c r="H4782" s="18"/>
      <c r="I4782" s="18"/>
      <c r="J4782" s="18"/>
      <c r="K4782" s="18"/>
      <c r="L4782" s="18"/>
      <c r="M4782" s="18"/>
      <c r="N4782" s="18"/>
      <c r="O4782" s="18"/>
      <c r="P4782" s="18"/>
      <c r="Q4782" s="18"/>
      <c r="R4782" s="18"/>
      <c r="S4782" s="18"/>
      <c r="T4782" s="18"/>
      <c r="U4782" s="18"/>
      <c r="V4782" s="18"/>
      <c r="W4782" s="18"/>
      <c r="X4782" s="18"/>
      <c r="Y4782" s="18"/>
      <c r="Z4782" s="18"/>
    </row>
    <row r="4783">
      <c r="A4783" s="32">
        <v>44996.0</v>
      </c>
      <c r="B4783" s="15" t="s">
        <v>11996</v>
      </c>
      <c r="C4783" s="19" t="s">
        <v>11997</v>
      </c>
      <c r="D4783" s="19" t="s">
        <v>20</v>
      </c>
      <c r="E4783" s="19" t="s">
        <v>44</v>
      </c>
      <c r="F4783" s="19" t="s">
        <v>63</v>
      </c>
      <c r="G4783" s="16" t="s">
        <v>12</v>
      </c>
      <c r="H4783" s="18"/>
      <c r="I4783" s="18"/>
      <c r="J4783" s="18"/>
      <c r="K4783" s="18"/>
      <c r="L4783" s="18"/>
      <c r="M4783" s="18"/>
      <c r="N4783" s="18"/>
      <c r="O4783" s="18"/>
      <c r="P4783" s="18"/>
      <c r="Q4783" s="18"/>
      <c r="R4783" s="18"/>
      <c r="S4783" s="18"/>
      <c r="T4783" s="18"/>
      <c r="U4783" s="18"/>
      <c r="V4783" s="18"/>
      <c r="W4783" s="18"/>
      <c r="X4783" s="18"/>
      <c r="Y4783" s="18"/>
      <c r="Z4783" s="18"/>
    </row>
    <row r="4784">
      <c r="A4784" s="32">
        <v>44996.0</v>
      </c>
      <c r="B4784" s="15" t="s">
        <v>11996</v>
      </c>
      <c r="C4784" s="19" t="s">
        <v>11997</v>
      </c>
      <c r="D4784" s="19" t="s">
        <v>256</v>
      </c>
      <c r="E4784" s="19" t="s">
        <v>44</v>
      </c>
      <c r="F4784" s="19" t="s">
        <v>63</v>
      </c>
      <c r="G4784" s="16" t="s">
        <v>12</v>
      </c>
      <c r="H4784" s="18"/>
      <c r="I4784" s="18"/>
      <c r="J4784" s="18"/>
      <c r="K4784" s="18"/>
      <c r="L4784" s="18"/>
      <c r="M4784" s="18"/>
      <c r="N4784" s="18"/>
      <c r="O4784" s="18"/>
      <c r="P4784" s="18"/>
      <c r="Q4784" s="18"/>
      <c r="R4784" s="18"/>
      <c r="S4784" s="18"/>
      <c r="T4784" s="18"/>
      <c r="U4784" s="18"/>
      <c r="V4784" s="18"/>
      <c r="W4784" s="18"/>
      <c r="X4784" s="18"/>
      <c r="Y4784" s="18"/>
      <c r="Z4784" s="18"/>
    </row>
    <row r="4785">
      <c r="A4785" s="32">
        <v>44996.0</v>
      </c>
      <c r="B4785" s="15" t="s">
        <v>11996</v>
      </c>
      <c r="C4785" s="19" t="s">
        <v>11997</v>
      </c>
      <c r="D4785" s="19" t="s">
        <v>817</v>
      </c>
      <c r="E4785" s="19" t="s">
        <v>44</v>
      </c>
      <c r="F4785" s="19" t="s">
        <v>63</v>
      </c>
      <c r="G4785" s="16" t="s">
        <v>12</v>
      </c>
      <c r="H4785" s="18"/>
      <c r="I4785" s="18"/>
      <c r="J4785" s="18"/>
      <c r="K4785" s="18"/>
      <c r="L4785" s="18"/>
      <c r="M4785" s="18"/>
      <c r="N4785" s="18"/>
      <c r="O4785" s="18"/>
      <c r="P4785" s="18"/>
      <c r="Q4785" s="18"/>
      <c r="R4785" s="18"/>
      <c r="S4785" s="18"/>
      <c r="T4785" s="18"/>
      <c r="U4785" s="18"/>
      <c r="V4785" s="18"/>
      <c r="W4785" s="18"/>
      <c r="X4785" s="18"/>
      <c r="Y4785" s="18"/>
      <c r="Z4785" s="18"/>
    </row>
    <row r="4786">
      <c r="A4786" s="32">
        <v>44996.0</v>
      </c>
      <c r="B4786" s="15" t="s">
        <v>11998</v>
      </c>
      <c r="C4786" s="19" t="s">
        <v>11999</v>
      </c>
      <c r="D4786" s="19" t="s">
        <v>256</v>
      </c>
      <c r="E4786" s="19" t="s">
        <v>44</v>
      </c>
      <c r="F4786" s="19" t="s">
        <v>61</v>
      </c>
      <c r="G4786" s="16" t="s">
        <v>12</v>
      </c>
      <c r="H4786" s="18"/>
      <c r="I4786" s="18"/>
      <c r="J4786" s="18"/>
      <c r="K4786" s="18"/>
      <c r="L4786" s="18"/>
      <c r="M4786" s="18"/>
      <c r="N4786" s="18"/>
      <c r="O4786" s="18"/>
      <c r="P4786" s="18"/>
      <c r="Q4786" s="18"/>
      <c r="R4786" s="18"/>
      <c r="S4786" s="18"/>
      <c r="T4786" s="18"/>
      <c r="U4786" s="18"/>
      <c r="V4786" s="18"/>
      <c r="W4786" s="18"/>
      <c r="X4786" s="18"/>
      <c r="Y4786" s="18"/>
      <c r="Z4786" s="18"/>
    </row>
    <row r="4787">
      <c r="A4787" s="32">
        <v>44996.0</v>
      </c>
      <c r="B4787" s="15" t="s">
        <v>11998</v>
      </c>
      <c r="C4787" s="19" t="s">
        <v>11999</v>
      </c>
      <c r="D4787" s="19" t="s">
        <v>817</v>
      </c>
      <c r="E4787" s="19" t="s">
        <v>44</v>
      </c>
      <c r="F4787" s="19" t="s">
        <v>61</v>
      </c>
      <c r="G4787" s="16" t="s">
        <v>12</v>
      </c>
      <c r="H4787" s="18"/>
      <c r="I4787" s="18"/>
      <c r="J4787" s="18"/>
      <c r="K4787" s="18"/>
      <c r="L4787" s="18"/>
      <c r="M4787" s="18"/>
      <c r="N4787" s="18"/>
      <c r="O4787" s="18"/>
      <c r="P4787" s="18"/>
      <c r="Q4787" s="18"/>
      <c r="R4787" s="18"/>
      <c r="S4787" s="18"/>
      <c r="T4787" s="18"/>
      <c r="U4787" s="18"/>
      <c r="V4787" s="18"/>
      <c r="W4787" s="18"/>
      <c r="X4787" s="18"/>
      <c r="Y4787" s="18"/>
      <c r="Z4787" s="18"/>
    </row>
    <row r="4788">
      <c r="A4788" s="32">
        <v>44996.0</v>
      </c>
      <c r="B4788" s="15" t="s">
        <v>11998</v>
      </c>
      <c r="C4788" s="19" t="s">
        <v>11999</v>
      </c>
      <c r="D4788" s="19" t="s">
        <v>257</v>
      </c>
      <c r="E4788" s="19" t="s">
        <v>44</v>
      </c>
      <c r="F4788" s="19" t="s">
        <v>61</v>
      </c>
      <c r="G4788" s="16" t="s">
        <v>12</v>
      </c>
      <c r="H4788" s="18"/>
      <c r="I4788" s="18"/>
      <c r="J4788" s="18"/>
      <c r="K4788" s="18"/>
      <c r="L4788" s="18"/>
      <c r="M4788" s="18"/>
      <c r="N4788" s="18"/>
      <c r="O4788" s="18"/>
      <c r="P4788" s="18"/>
      <c r="Q4788" s="18"/>
      <c r="R4788" s="18"/>
      <c r="S4788" s="18"/>
      <c r="T4788" s="18"/>
      <c r="U4788" s="18"/>
      <c r="V4788" s="18"/>
      <c r="W4788" s="18"/>
      <c r="X4788" s="18"/>
      <c r="Y4788" s="18"/>
      <c r="Z4788" s="18"/>
    </row>
    <row r="4789">
      <c r="A4789" s="32">
        <v>44996.0</v>
      </c>
      <c r="B4789" s="15" t="s">
        <v>12000</v>
      </c>
      <c r="C4789" s="19" t="s">
        <v>12001</v>
      </c>
      <c r="D4789" s="19" t="s">
        <v>4563</v>
      </c>
      <c r="E4789" s="19" t="s">
        <v>47</v>
      </c>
      <c r="F4789" s="19" t="s">
        <v>133</v>
      </c>
      <c r="G4789" s="16" t="s">
        <v>12</v>
      </c>
      <c r="H4789" s="18"/>
      <c r="I4789" s="18"/>
      <c r="J4789" s="18"/>
      <c r="K4789" s="18"/>
      <c r="L4789" s="18"/>
      <c r="M4789" s="18"/>
      <c r="N4789" s="18"/>
      <c r="O4789" s="18"/>
      <c r="P4789" s="18"/>
      <c r="Q4789" s="18"/>
      <c r="R4789" s="18"/>
      <c r="S4789" s="18"/>
      <c r="T4789" s="18"/>
      <c r="U4789" s="18"/>
      <c r="V4789" s="18"/>
      <c r="W4789" s="18"/>
      <c r="X4789" s="18"/>
      <c r="Y4789" s="18"/>
      <c r="Z4789" s="18"/>
    </row>
    <row r="4790">
      <c r="A4790" s="32">
        <v>44996.0</v>
      </c>
      <c r="B4790" s="15" t="s">
        <v>12002</v>
      </c>
      <c r="C4790" s="19" t="s">
        <v>12003</v>
      </c>
      <c r="D4790" s="19" t="s">
        <v>11424</v>
      </c>
      <c r="E4790" s="19" t="s">
        <v>2481</v>
      </c>
      <c r="F4790" s="19" t="s">
        <v>530</v>
      </c>
      <c r="G4790" s="16" t="s">
        <v>12</v>
      </c>
      <c r="H4790" s="18"/>
      <c r="I4790" s="18"/>
      <c r="J4790" s="18"/>
      <c r="K4790" s="18"/>
      <c r="L4790" s="18"/>
      <c r="M4790" s="18"/>
      <c r="N4790" s="18"/>
      <c r="O4790" s="18"/>
      <c r="P4790" s="18"/>
      <c r="Q4790" s="18"/>
      <c r="R4790" s="18"/>
      <c r="S4790" s="18"/>
      <c r="T4790" s="18"/>
      <c r="U4790" s="18"/>
      <c r="V4790" s="18"/>
      <c r="W4790" s="18"/>
      <c r="X4790" s="18"/>
      <c r="Y4790" s="18"/>
      <c r="Z4790" s="18"/>
    </row>
    <row r="4791">
      <c r="A4791" s="32">
        <v>44996.0</v>
      </c>
      <c r="B4791" s="15" t="s">
        <v>12004</v>
      </c>
      <c r="C4791" s="19" t="s">
        <v>12005</v>
      </c>
      <c r="D4791" s="19" t="s">
        <v>4663</v>
      </c>
      <c r="E4791" s="19" t="s">
        <v>2481</v>
      </c>
      <c r="F4791" s="19" t="s">
        <v>10696</v>
      </c>
      <c r="G4791" s="16" t="s">
        <v>12</v>
      </c>
      <c r="H4791" s="18"/>
      <c r="I4791" s="18"/>
      <c r="J4791" s="18"/>
      <c r="K4791" s="18"/>
      <c r="L4791" s="18"/>
      <c r="M4791" s="18"/>
      <c r="N4791" s="18"/>
      <c r="O4791" s="18"/>
      <c r="P4791" s="18"/>
      <c r="Q4791" s="18"/>
      <c r="R4791" s="18"/>
      <c r="S4791" s="18"/>
      <c r="T4791" s="18"/>
      <c r="U4791" s="18"/>
      <c r="V4791" s="18"/>
      <c r="W4791" s="18"/>
      <c r="X4791" s="18"/>
      <c r="Y4791" s="18"/>
      <c r="Z4791" s="18"/>
    </row>
    <row r="4792">
      <c r="A4792" s="32">
        <v>44996.0</v>
      </c>
      <c r="B4792" s="15" t="s">
        <v>12006</v>
      </c>
      <c r="C4792" s="19" t="s">
        <v>12007</v>
      </c>
      <c r="D4792" s="19" t="s">
        <v>12008</v>
      </c>
      <c r="E4792" s="19" t="s">
        <v>1780</v>
      </c>
      <c r="F4792" s="19" t="s">
        <v>133</v>
      </c>
      <c r="G4792" s="16" t="s">
        <v>12</v>
      </c>
      <c r="H4792" s="18"/>
      <c r="I4792" s="18"/>
      <c r="J4792" s="18"/>
      <c r="K4792" s="18"/>
      <c r="L4792" s="18"/>
      <c r="M4792" s="18"/>
      <c r="N4792" s="18"/>
      <c r="O4792" s="18"/>
      <c r="P4792" s="18"/>
      <c r="Q4792" s="18"/>
      <c r="R4792" s="18"/>
      <c r="S4792" s="18"/>
      <c r="T4792" s="18"/>
      <c r="U4792" s="18"/>
      <c r="V4792" s="18"/>
      <c r="W4792" s="18"/>
      <c r="X4792" s="18"/>
      <c r="Y4792" s="18"/>
      <c r="Z4792" s="18"/>
    </row>
    <row r="4793">
      <c r="A4793" s="32">
        <v>44996.0</v>
      </c>
      <c r="B4793" s="15" t="s">
        <v>12009</v>
      </c>
      <c r="C4793" s="19" t="s">
        <v>12010</v>
      </c>
      <c r="D4793" s="19" t="s">
        <v>1641</v>
      </c>
      <c r="E4793" s="19" t="s">
        <v>47</v>
      </c>
      <c r="F4793" s="19" t="s">
        <v>31</v>
      </c>
      <c r="G4793" s="16" t="s">
        <v>12</v>
      </c>
      <c r="H4793" s="18"/>
      <c r="I4793" s="18"/>
      <c r="J4793" s="18"/>
      <c r="K4793" s="18"/>
      <c r="L4793" s="18"/>
      <c r="M4793" s="18"/>
      <c r="N4793" s="18"/>
      <c r="O4793" s="18"/>
      <c r="P4793" s="18"/>
      <c r="Q4793" s="18"/>
      <c r="R4793" s="18"/>
      <c r="S4793" s="18"/>
      <c r="T4793" s="18"/>
      <c r="U4793" s="18"/>
      <c r="V4793" s="18"/>
      <c r="W4793" s="18"/>
      <c r="X4793" s="18"/>
      <c r="Y4793" s="18"/>
      <c r="Z4793" s="18"/>
    </row>
    <row r="4794">
      <c r="A4794" s="32">
        <v>44996.0</v>
      </c>
      <c r="B4794" s="15" t="s">
        <v>12011</v>
      </c>
      <c r="C4794" s="19" t="s">
        <v>12012</v>
      </c>
      <c r="D4794" s="19" t="s">
        <v>4476</v>
      </c>
      <c r="E4794" s="19" t="s">
        <v>426</v>
      </c>
      <c r="F4794" s="19" t="s">
        <v>133</v>
      </c>
      <c r="G4794" s="16" t="s">
        <v>12</v>
      </c>
      <c r="H4794" s="18"/>
      <c r="I4794" s="18"/>
      <c r="J4794" s="18"/>
      <c r="K4794" s="18"/>
      <c r="L4794" s="18"/>
      <c r="M4794" s="18"/>
      <c r="N4794" s="18"/>
      <c r="O4794" s="18"/>
      <c r="P4794" s="18"/>
      <c r="Q4794" s="18"/>
      <c r="R4794" s="18"/>
      <c r="S4794" s="18"/>
      <c r="T4794" s="18"/>
      <c r="U4794" s="18"/>
      <c r="V4794" s="18"/>
      <c r="W4794" s="18"/>
      <c r="X4794" s="18"/>
      <c r="Y4794" s="18"/>
      <c r="Z4794" s="18"/>
    </row>
    <row r="4795">
      <c r="A4795" s="32">
        <v>44996.0</v>
      </c>
      <c r="B4795" s="15" t="s">
        <v>12013</v>
      </c>
      <c r="C4795" s="19" t="s">
        <v>12014</v>
      </c>
      <c r="D4795" s="19" t="s">
        <v>5439</v>
      </c>
      <c r="E4795" s="19" t="s">
        <v>385</v>
      </c>
      <c r="F4795" s="19" t="s">
        <v>12015</v>
      </c>
      <c r="G4795" s="16" t="s">
        <v>12</v>
      </c>
      <c r="H4795" s="18"/>
      <c r="I4795" s="18"/>
      <c r="J4795" s="18"/>
      <c r="K4795" s="18"/>
      <c r="L4795" s="18"/>
      <c r="M4795" s="18"/>
      <c r="N4795" s="18"/>
      <c r="O4795" s="18"/>
      <c r="P4795" s="18"/>
      <c r="Q4795" s="18"/>
      <c r="R4795" s="18"/>
      <c r="S4795" s="18"/>
      <c r="T4795" s="18"/>
      <c r="U4795" s="18"/>
      <c r="V4795" s="18"/>
      <c r="W4795" s="18"/>
      <c r="X4795" s="18"/>
      <c r="Y4795" s="18"/>
      <c r="Z4795" s="18"/>
    </row>
    <row r="4796">
      <c r="A4796" s="32">
        <v>44996.0</v>
      </c>
      <c r="B4796" s="15" t="s">
        <v>12013</v>
      </c>
      <c r="C4796" s="19" t="s">
        <v>12014</v>
      </c>
      <c r="D4796" s="19" t="s">
        <v>5439</v>
      </c>
      <c r="E4796" s="19" t="s">
        <v>98</v>
      </c>
      <c r="F4796" s="19" t="s">
        <v>4010</v>
      </c>
      <c r="G4796" s="16" t="s">
        <v>12</v>
      </c>
      <c r="H4796" s="18"/>
      <c r="I4796" s="18"/>
      <c r="J4796" s="18"/>
      <c r="K4796" s="18"/>
      <c r="L4796" s="18"/>
      <c r="M4796" s="18"/>
      <c r="N4796" s="18"/>
      <c r="O4796" s="18"/>
      <c r="P4796" s="18"/>
      <c r="Q4796" s="18"/>
      <c r="R4796" s="18"/>
      <c r="S4796" s="18"/>
      <c r="T4796" s="18"/>
      <c r="U4796" s="18"/>
      <c r="V4796" s="18"/>
      <c r="W4796" s="18"/>
      <c r="X4796" s="18"/>
      <c r="Y4796" s="18"/>
      <c r="Z4796" s="18"/>
    </row>
    <row r="4797">
      <c r="A4797" s="32">
        <v>44996.0</v>
      </c>
      <c r="B4797" s="15" t="s">
        <v>12016</v>
      </c>
      <c r="C4797" s="19" t="s">
        <v>12017</v>
      </c>
      <c r="D4797" s="19" t="s">
        <v>1910</v>
      </c>
      <c r="E4797" s="19" t="s">
        <v>47</v>
      </c>
      <c r="F4797" s="19" t="s">
        <v>133</v>
      </c>
      <c r="G4797" s="16" t="s">
        <v>12</v>
      </c>
      <c r="H4797" s="18"/>
      <c r="I4797" s="18"/>
      <c r="J4797" s="18"/>
      <c r="K4797" s="18"/>
      <c r="L4797" s="18"/>
      <c r="M4797" s="18"/>
      <c r="N4797" s="18"/>
      <c r="O4797" s="18"/>
      <c r="P4797" s="18"/>
      <c r="Q4797" s="18"/>
      <c r="R4797" s="18"/>
      <c r="S4797" s="18"/>
      <c r="T4797" s="18"/>
      <c r="U4797" s="18"/>
      <c r="V4797" s="18"/>
      <c r="W4797" s="18"/>
      <c r="X4797" s="18"/>
      <c r="Y4797" s="18"/>
      <c r="Z4797" s="18"/>
    </row>
    <row r="4798">
      <c r="A4798" s="32">
        <v>45057.0</v>
      </c>
      <c r="B4798" s="15" t="s">
        <v>12018</v>
      </c>
      <c r="C4798" s="19" t="s">
        <v>12019</v>
      </c>
      <c r="D4798" s="19" t="s">
        <v>4608</v>
      </c>
      <c r="E4798" s="19" t="s">
        <v>47</v>
      </c>
      <c r="F4798" s="19" t="s">
        <v>171</v>
      </c>
      <c r="G4798" s="16" t="s">
        <v>12</v>
      </c>
      <c r="H4798" s="18"/>
      <c r="I4798" s="18"/>
      <c r="J4798" s="18"/>
      <c r="K4798" s="18"/>
      <c r="L4798" s="18"/>
      <c r="M4798" s="18"/>
      <c r="N4798" s="18"/>
      <c r="O4798" s="18"/>
      <c r="P4798" s="18"/>
      <c r="Q4798" s="18"/>
      <c r="R4798" s="18"/>
      <c r="S4798" s="18"/>
      <c r="T4798" s="18"/>
      <c r="U4798" s="18"/>
      <c r="V4798" s="18"/>
      <c r="W4798" s="18"/>
      <c r="X4798" s="18"/>
      <c r="Y4798" s="18"/>
      <c r="Z4798" s="18"/>
    </row>
    <row r="4799">
      <c r="A4799" s="32">
        <v>45057.0</v>
      </c>
      <c r="B4799" s="15" t="s">
        <v>12020</v>
      </c>
      <c r="C4799" s="19" t="s">
        <v>12021</v>
      </c>
      <c r="D4799" s="19" t="s">
        <v>4043</v>
      </c>
      <c r="E4799" s="19" t="s">
        <v>47</v>
      </c>
      <c r="F4799" s="19" t="s">
        <v>524</v>
      </c>
      <c r="G4799" s="16" t="s">
        <v>12</v>
      </c>
      <c r="H4799" s="18"/>
      <c r="I4799" s="18"/>
      <c r="J4799" s="18"/>
      <c r="K4799" s="18"/>
      <c r="L4799" s="18"/>
      <c r="M4799" s="18"/>
      <c r="N4799" s="18"/>
      <c r="O4799" s="18"/>
      <c r="P4799" s="18"/>
      <c r="Q4799" s="18"/>
      <c r="R4799" s="18"/>
      <c r="S4799" s="18"/>
      <c r="T4799" s="18"/>
      <c r="U4799" s="18"/>
      <c r="V4799" s="18"/>
      <c r="W4799" s="18"/>
      <c r="X4799" s="18"/>
      <c r="Y4799" s="18"/>
      <c r="Z4799" s="18"/>
    </row>
    <row r="4800">
      <c r="A4800" s="32">
        <v>45057.0</v>
      </c>
      <c r="B4800" s="15" t="s">
        <v>12020</v>
      </c>
      <c r="C4800" s="19" t="s">
        <v>12021</v>
      </c>
      <c r="D4800" s="19" t="s">
        <v>4663</v>
      </c>
      <c r="E4800" s="19" t="s">
        <v>47</v>
      </c>
      <c r="F4800" s="19" t="s">
        <v>524</v>
      </c>
      <c r="G4800" s="16" t="s">
        <v>12</v>
      </c>
      <c r="H4800" s="18"/>
      <c r="I4800" s="18"/>
      <c r="J4800" s="18"/>
      <c r="K4800" s="18"/>
      <c r="L4800" s="18"/>
      <c r="M4800" s="18"/>
      <c r="N4800" s="18"/>
      <c r="O4800" s="18"/>
      <c r="P4800" s="18"/>
      <c r="Q4800" s="18"/>
      <c r="R4800" s="18"/>
      <c r="S4800" s="18"/>
      <c r="T4800" s="18"/>
      <c r="U4800" s="18"/>
      <c r="V4800" s="18"/>
      <c r="W4800" s="18"/>
      <c r="X4800" s="18"/>
      <c r="Y4800" s="18"/>
      <c r="Z4800" s="18"/>
    </row>
    <row r="4801">
      <c r="A4801" s="32">
        <v>45057.0</v>
      </c>
      <c r="B4801" s="15" t="s">
        <v>12020</v>
      </c>
      <c r="C4801" s="19" t="s">
        <v>12021</v>
      </c>
      <c r="D4801" s="19" t="s">
        <v>4046</v>
      </c>
      <c r="E4801" s="19" t="s">
        <v>47</v>
      </c>
      <c r="F4801" s="19" t="s">
        <v>524</v>
      </c>
      <c r="G4801" s="16" t="s">
        <v>12</v>
      </c>
      <c r="H4801" s="18"/>
      <c r="I4801" s="18"/>
      <c r="J4801" s="18"/>
      <c r="K4801" s="18"/>
      <c r="L4801" s="18"/>
      <c r="M4801" s="18"/>
      <c r="N4801" s="18"/>
      <c r="O4801" s="18"/>
      <c r="P4801" s="18"/>
      <c r="Q4801" s="18"/>
      <c r="R4801" s="18"/>
      <c r="S4801" s="18"/>
      <c r="T4801" s="18"/>
      <c r="U4801" s="18"/>
      <c r="V4801" s="18"/>
      <c r="W4801" s="18"/>
      <c r="X4801" s="18"/>
      <c r="Y4801" s="18"/>
      <c r="Z4801" s="18"/>
    </row>
    <row r="4802">
      <c r="A4802" s="32">
        <v>45088.0</v>
      </c>
      <c r="B4802" s="15" t="s">
        <v>12022</v>
      </c>
      <c r="C4802" s="19" t="s">
        <v>12023</v>
      </c>
      <c r="D4802" s="19" t="s">
        <v>256</v>
      </c>
      <c r="E4802" s="19" t="s">
        <v>47</v>
      </c>
      <c r="F4802" s="19" t="s">
        <v>133</v>
      </c>
      <c r="G4802" s="16" t="s">
        <v>12</v>
      </c>
      <c r="H4802" s="18"/>
      <c r="I4802" s="18"/>
      <c r="J4802" s="18"/>
      <c r="K4802" s="18"/>
      <c r="L4802" s="18"/>
      <c r="M4802" s="18"/>
      <c r="N4802" s="18"/>
      <c r="O4802" s="18"/>
      <c r="P4802" s="18"/>
      <c r="Q4802" s="18"/>
      <c r="R4802" s="18"/>
      <c r="S4802" s="18"/>
      <c r="T4802" s="18"/>
      <c r="U4802" s="18"/>
      <c r="V4802" s="18"/>
      <c r="W4802" s="18"/>
      <c r="X4802" s="18"/>
      <c r="Y4802" s="18"/>
      <c r="Z4802" s="18"/>
    </row>
    <row r="4803">
      <c r="A4803" s="32">
        <v>45088.0</v>
      </c>
      <c r="B4803" s="15" t="s">
        <v>12024</v>
      </c>
      <c r="C4803" s="19" t="s">
        <v>12025</v>
      </c>
      <c r="D4803" s="19" t="s">
        <v>11747</v>
      </c>
      <c r="E4803" s="19" t="s">
        <v>47</v>
      </c>
      <c r="F4803" s="19" t="s">
        <v>31</v>
      </c>
      <c r="G4803" s="16" t="s">
        <v>12</v>
      </c>
      <c r="H4803" s="18"/>
      <c r="I4803" s="18"/>
      <c r="J4803" s="18"/>
      <c r="K4803" s="18"/>
      <c r="L4803" s="18"/>
      <c r="M4803" s="18"/>
      <c r="N4803" s="18"/>
      <c r="O4803" s="18"/>
      <c r="P4803" s="18"/>
      <c r="Q4803" s="18"/>
      <c r="R4803" s="18"/>
      <c r="S4803" s="18"/>
      <c r="T4803" s="18"/>
      <c r="U4803" s="18"/>
      <c r="V4803" s="18"/>
      <c r="W4803" s="18"/>
      <c r="X4803" s="18"/>
      <c r="Y4803" s="18"/>
      <c r="Z4803" s="18"/>
    </row>
    <row r="4804">
      <c r="A4804" s="32">
        <v>45088.0</v>
      </c>
      <c r="B4804" s="15" t="s">
        <v>12026</v>
      </c>
      <c r="C4804" s="19" t="s">
        <v>12027</v>
      </c>
      <c r="D4804" s="19" t="s">
        <v>4268</v>
      </c>
      <c r="E4804" s="19" t="s">
        <v>47</v>
      </c>
      <c r="F4804" s="19" t="s">
        <v>457</v>
      </c>
      <c r="G4804" s="16" t="s">
        <v>84</v>
      </c>
      <c r="H4804" s="18"/>
      <c r="I4804" s="18"/>
      <c r="J4804" s="18"/>
      <c r="K4804" s="18"/>
      <c r="L4804" s="18"/>
      <c r="M4804" s="18"/>
      <c r="N4804" s="18"/>
      <c r="O4804" s="18"/>
      <c r="P4804" s="18"/>
      <c r="Q4804" s="18"/>
      <c r="R4804" s="18"/>
      <c r="S4804" s="18"/>
      <c r="T4804" s="18"/>
      <c r="U4804" s="18"/>
      <c r="V4804" s="18"/>
      <c r="W4804" s="18"/>
      <c r="X4804" s="18"/>
      <c r="Y4804" s="18"/>
      <c r="Z4804" s="18"/>
    </row>
    <row r="4805">
      <c r="A4805" s="32">
        <v>45088.0</v>
      </c>
      <c r="B4805" s="15" t="s">
        <v>12028</v>
      </c>
      <c r="C4805" s="19" t="s">
        <v>12029</v>
      </c>
      <c r="D4805" s="19" t="s">
        <v>10268</v>
      </c>
      <c r="E4805" s="19" t="s">
        <v>47</v>
      </c>
      <c r="F4805" s="19" t="s">
        <v>31</v>
      </c>
      <c r="G4805" s="16" t="s">
        <v>12</v>
      </c>
      <c r="H4805" s="18"/>
      <c r="I4805" s="18"/>
      <c r="J4805" s="18"/>
      <c r="K4805" s="18"/>
      <c r="L4805" s="18"/>
      <c r="M4805" s="18"/>
      <c r="N4805" s="18"/>
      <c r="O4805" s="18"/>
      <c r="P4805" s="18"/>
      <c r="Q4805" s="18"/>
      <c r="R4805" s="18"/>
      <c r="S4805" s="18"/>
      <c r="T4805" s="18"/>
      <c r="U4805" s="18"/>
      <c r="V4805" s="18"/>
      <c r="W4805" s="18"/>
      <c r="X4805" s="18"/>
      <c r="Y4805" s="18"/>
      <c r="Z4805" s="18"/>
    </row>
    <row r="4806">
      <c r="A4806" s="32">
        <v>45088.0</v>
      </c>
      <c r="B4806" s="15" t="s">
        <v>12030</v>
      </c>
      <c r="C4806" s="19" t="s">
        <v>12031</v>
      </c>
      <c r="D4806" s="19" t="s">
        <v>4046</v>
      </c>
      <c r="E4806" s="19" t="s">
        <v>44</v>
      </c>
      <c r="F4806" s="19" t="s">
        <v>851</v>
      </c>
      <c r="G4806" s="16" t="s">
        <v>84</v>
      </c>
      <c r="H4806" s="18"/>
      <c r="I4806" s="18"/>
      <c r="J4806" s="18"/>
      <c r="K4806" s="18"/>
      <c r="L4806" s="18"/>
      <c r="M4806" s="18"/>
      <c r="N4806" s="18"/>
      <c r="O4806" s="18"/>
      <c r="P4806" s="18"/>
      <c r="Q4806" s="18"/>
      <c r="R4806" s="18"/>
      <c r="S4806" s="18"/>
      <c r="T4806" s="18"/>
      <c r="U4806" s="18"/>
      <c r="V4806" s="18"/>
      <c r="W4806" s="18"/>
      <c r="X4806" s="18"/>
      <c r="Y4806" s="18"/>
      <c r="Z4806" s="18"/>
    </row>
    <row r="4807">
      <c r="A4807" s="32">
        <v>45088.0</v>
      </c>
      <c r="B4807" s="15" t="s">
        <v>12030</v>
      </c>
      <c r="C4807" s="19" t="s">
        <v>12031</v>
      </c>
      <c r="D4807" s="19" t="s">
        <v>4563</v>
      </c>
      <c r="E4807" s="19" t="s">
        <v>44</v>
      </c>
      <c r="F4807" s="19" t="s">
        <v>851</v>
      </c>
      <c r="G4807" s="16" t="s">
        <v>84</v>
      </c>
      <c r="H4807" s="18"/>
      <c r="I4807" s="18"/>
      <c r="J4807" s="18"/>
      <c r="K4807" s="18"/>
      <c r="L4807" s="18"/>
      <c r="M4807" s="18"/>
      <c r="N4807" s="18"/>
      <c r="O4807" s="18"/>
      <c r="P4807" s="18"/>
      <c r="Q4807" s="18"/>
      <c r="R4807" s="18"/>
      <c r="S4807" s="18"/>
      <c r="T4807" s="18"/>
      <c r="U4807" s="18"/>
      <c r="V4807" s="18"/>
      <c r="W4807" s="18"/>
      <c r="X4807" s="18"/>
      <c r="Y4807" s="18"/>
      <c r="Z4807" s="18"/>
    </row>
    <row r="4808">
      <c r="A4808" s="32">
        <v>45088.0</v>
      </c>
      <c r="B4808" s="15" t="s">
        <v>12030</v>
      </c>
      <c r="C4808" s="19" t="s">
        <v>12031</v>
      </c>
      <c r="D4808" s="19" t="s">
        <v>1055</v>
      </c>
      <c r="E4808" s="19" t="s">
        <v>44</v>
      </c>
      <c r="F4808" s="19" t="s">
        <v>851</v>
      </c>
      <c r="G4808" s="16" t="s">
        <v>84</v>
      </c>
      <c r="H4808" s="18"/>
      <c r="I4808" s="18"/>
      <c r="J4808" s="18"/>
      <c r="K4808" s="18"/>
      <c r="L4808" s="18"/>
      <c r="M4808" s="18"/>
      <c r="N4808" s="18"/>
      <c r="O4808" s="18"/>
      <c r="P4808" s="18"/>
      <c r="Q4808" s="18"/>
      <c r="R4808" s="18"/>
      <c r="S4808" s="18"/>
      <c r="T4808" s="18"/>
      <c r="U4808" s="18"/>
      <c r="V4808" s="18"/>
      <c r="W4808" s="18"/>
      <c r="X4808" s="18"/>
      <c r="Y4808" s="18"/>
      <c r="Z4808" s="18"/>
    </row>
    <row r="4809">
      <c r="A4809" s="32">
        <v>45088.0</v>
      </c>
      <c r="B4809" s="15" t="s">
        <v>12032</v>
      </c>
      <c r="C4809" s="19" t="s">
        <v>12033</v>
      </c>
      <c r="D4809" s="19" t="s">
        <v>64</v>
      </c>
      <c r="E4809" s="19" t="s">
        <v>47</v>
      </c>
      <c r="F4809" s="19" t="s">
        <v>4572</v>
      </c>
      <c r="G4809" s="16" t="s">
        <v>84</v>
      </c>
      <c r="H4809" s="18"/>
      <c r="I4809" s="18"/>
      <c r="J4809" s="18"/>
      <c r="K4809" s="18"/>
      <c r="L4809" s="18"/>
      <c r="M4809" s="18"/>
      <c r="N4809" s="18"/>
      <c r="O4809" s="18"/>
      <c r="P4809" s="18"/>
      <c r="Q4809" s="18"/>
      <c r="R4809" s="18"/>
      <c r="S4809" s="18"/>
      <c r="T4809" s="18"/>
      <c r="U4809" s="18"/>
      <c r="V4809" s="18"/>
      <c r="W4809" s="18"/>
      <c r="X4809" s="18"/>
      <c r="Y4809" s="18"/>
      <c r="Z4809" s="18"/>
    </row>
    <row r="4810">
      <c r="A4810" s="32">
        <v>45088.0</v>
      </c>
      <c r="B4810" s="15" t="s">
        <v>12034</v>
      </c>
      <c r="C4810" s="19" t="s">
        <v>12035</v>
      </c>
      <c r="D4810" s="19" t="s">
        <v>4190</v>
      </c>
      <c r="E4810" s="19" t="s">
        <v>335</v>
      </c>
      <c r="F4810" s="19" t="s">
        <v>8362</v>
      </c>
      <c r="G4810" s="16" t="s">
        <v>12</v>
      </c>
      <c r="H4810" s="18"/>
      <c r="I4810" s="18"/>
      <c r="J4810" s="18"/>
      <c r="K4810" s="18"/>
      <c r="L4810" s="18"/>
      <c r="M4810" s="18"/>
      <c r="N4810" s="18"/>
      <c r="O4810" s="18"/>
      <c r="P4810" s="18"/>
      <c r="Q4810" s="18"/>
      <c r="R4810" s="18"/>
      <c r="S4810" s="18"/>
      <c r="T4810" s="18"/>
      <c r="U4810" s="18"/>
      <c r="V4810" s="18"/>
      <c r="W4810" s="18"/>
      <c r="X4810" s="18"/>
      <c r="Y4810" s="18"/>
      <c r="Z4810" s="18"/>
    </row>
    <row r="4811">
      <c r="A4811" s="32">
        <v>45088.0</v>
      </c>
      <c r="B4811" s="15" t="s">
        <v>12036</v>
      </c>
      <c r="C4811" s="19" t="s">
        <v>12037</v>
      </c>
      <c r="D4811" s="19" t="s">
        <v>4243</v>
      </c>
      <c r="E4811" s="19" t="s">
        <v>12038</v>
      </c>
      <c r="F4811" s="18" t="s">
        <v>12039</v>
      </c>
      <c r="G4811" s="16" t="s">
        <v>84</v>
      </c>
      <c r="H4811" s="18"/>
      <c r="I4811" s="18"/>
      <c r="J4811" s="18"/>
      <c r="K4811" s="18"/>
      <c r="L4811" s="18"/>
      <c r="M4811" s="18"/>
      <c r="N4811" s="18"/>
      <c r="O4811" s="18"/>
      <c r="P4811" s="18"/>
      <c r="Q4811" s="18"/>
      <c r="R4811" s="18"/>
      <c r="S4811" s="18"/>
      <c r="T4811" s="18"/>
      <c r="U4811" s="18"/>
      <c r="V4811" s="18"/>
      <c r="W4811" s="18"/>
      <c r="X4811" s="18"/>
      <c r="Y4811" s="18"/>
      <c r="Z4811" s="18"/>
    </row>
    <row r="4812">
      <c r="A4812" s="32">
        <v>45088.0</v>
      </c>
      <c r="B4812" s="15" t="s">
        <v>12040</v>
      </c>
      <c r="C4812" s="19" t="s">
        <v>12041</v>
      </c>
      <c r="D4812" s="19" t="s">
        <v>4286</v>
      </c>
      <c r="E4812" s="18"/>
      <c r="F4812" s="19" t="s">
        <v>5489</v>
      </c>
      <c r="G4812" s="16" t="s">
        <v>12</v>
      </c>
      <c r="H4812" s="16" t="s">
        <v>141</v>
      </c>
      <c r="I4812" s="18"/>
      <c r="J4812" s="18"/>
      <c r="K4812" s="18"/>
      <c r="L4812" s="18"/>
      <c r="M4812" s="18"/>
      <c r="N4812" s="18"/>
      <c r="O4812" s="18"/>
      <c r="P4812" s="18"/>
      <c r="Q4812" s="18"/>
      <c r="R4812" s="18"/>
      <c r="S4812" s="18"/>
      <c r="T4812" s="18"/>
      <c r="U4812" s="18"/>
      <c r="V4812" s="18"/>
      <c r="W4812" s="18"/>
      <c r="X4812" s="18"/>
      <c r="Y4812" s="18"/>
      <c r="Z4812" s="18"/>
    </row>
    <row r="4813">
      <c r="A4813" s="32">
        <v>45088.0</v>
      </c>
      <c r="B4813" s="15" t="s">
        <v>12042</v>
      </c>
      <c r="C4813" s="19" t="s">
        <v>12043</v>
      </c>
      <c r="D4813" s="19" t="s">
        <v>4095</v>
      </c>
      <c r="E4813" s="19" t="s">
        <v>44</v>
      </c>
      <c r="F4813" s="19" t="s">
        <v>61</v>
      </c>
      <c r="G4813" s="16" t="s">
        <v>12</v>
      </c>
      <c r="H4813" s="18"/>
      <c r="I4813" s="18"/>
      <c r="J4813" s="18"/>
      <c r="K4813" s="18"/>
      <c r="L4813" s="18"/>
      <c r="M4813" s="18"/>
      <c r="N4813" s="18"/>
      <c r="O4813" s="18"/>
      <c r="P4813" s="18"/>
      <c r="Q4813" s="18"/>
      <c r="R4813" s="18"/>
      <c r="S4813" s="18"/>
      <c r="T4813" s="18"/>
      <c r="U4813" s="18"/>
      <c r="V4813" s="18"/>
      <c r="W4813" s="18"/>
      <c r="X4813" s="18"/>
      <c r="Y4813" s="18"/>
      <c r="Z4813" s="18"/>
    </row>
    <row r="4814">
      <c r="A4814" s="32">
        <v>45088.0</v>
      </c>
      <c r="B4814" s="15" t="s">
        <v>12042</v>
      </c>
      <c r="C4814" s="19" t="s">
        <v>12043</v>
      </c>
      <c r="D4814" s="19" t="s">
        <v>1806</v>
      </c>
      <c r="E4814" s="19" t="s">
        <v>44</v>
      </c>
      <c r="F4814" s="19" t="s">
        <v>61</v>
      </c>
      <c r="G4814" s="16" t="s">
        <v>12</v>
      </c>
      <c r="H4814" s="18"/>
      <c r="I4814" s="18"/>
      <c r="J4814" s="18"/>
      <c r="K4814" s="18"/>
      <c r="L4814" s="18"/>
      <c r="M4814" s="18"/>
      <c r="N4814" s="18"/>
      <c r="O4814" s="18"/>
      <c r="P4814" s="18"/>
      <c r="Q4814" s="18"/>
      <c r="R4814" s="18"/>
      <c r="S4814" s="18"/>
      <c r="T4814" s="18"/>
      <c r="U4814" s="18"/>
      <c r="V4814" s="18"/>
      <c r="W4814" s="18"/>
      <c r="X4814" s="18"/>
      <c r="Y4814" s="18"/>
      <c r="Z4814" s="18"/>
    </row>
    <row r="4815">
      <c r="A4815" s="32">
        <v>45088.0</v>
      </c>
      <c r="B4815" s="15" t="s">
        <v>12042</v>
      </c>
      <c r="C4815" s="19" t="s">
        <v>12043</v>
      </c>
      <c r="D4815" s="19" t="s">
        <v>168</v>
      </c>
      <c r="E4815" s="19" t="s">
        <v>44</v>
      </c>
      <c r="F4815" s="19" t="s">
        <v>61</v>
      </c>
      <c r="G4815" s="16" t="s">
        <v>12</v>
      </c>
      <c r="H4815" s="18"/>
      <c r="I4815" s="18"/>
      <c r="J4815" s="18"/>
      <c r="K4815" s="18"/>
      <c r="L4815" s="18"/>
      <c r="M4815" s="18"/>
      <c r="N4815" s="18"/>
      <c r="O4815" s="18"/>
      <c r="P4815" s="18"/>
      <c r="Q4815" s="18"/>
      <c r="R4815" s="18"/>
      <c r="S4815" s="18"/>
      <c r="T4815" s="18"/>
      <c r="U4815" s="18"/>
      <c r="V4815" s="18"/>
      <c r="W4815" s="18"/>
      <c r="X4815" s="18"/>
      <c r="Y4815" s="18"/>
      <c r="Z4815" s="18"/>
    </row>
    <row r="4816">
      <c r="A4816" s="32">
        <v>45088.0</v>
      </c>
      <c r="B4816" s="15" t="s">
        <v>12044</v>
      </c>
      <c r="C4816" s="19" t="s">
        <v>12045</v>
      </c>
      <c r="D4816" s="19" t="s">
        <v>4644</v>
      </c>
      <c r="E4816" s="19" t="s">
        <v>47</v>
      </c>
      <c r="F4816" s="19" t="s">
        <v>133</v>
      </c>
      <c r="G4816" s="16" t="s">
        <v>12</v>
      </c>
      <c r="H4816" s="18"/>
      <c r="I4816" s="18"/>
      <c r="J4816" s="18"/>
      <c r="K4816" s="18"/>
      <c r="L4816" s="18"/>
      <c r="M4816" s="18"/>
      <c r="N4816" s="18"/>
      <c r="O4816" s="18"/>
      <c r="P4816" s="18"/>
      <c r="Q4816" s="18"/>
      <c r="R4816" s="18"/>
      <c r="S4816" s="18"/>
      <c r="T4816" s="18"/>
      <c r="U4816" s="18"/>
      <c r="V4816" s="18"/>
      <c r="W4816" s="18"/>
      <c r="X4816" s="18"/>
      <c r="Y4816" s="18"/>
      <c r="Z4816" s="18"/>
    </row>
    <row r="4817">
      <c r="A4817" s="32">
        <v>45088.0</v>
      </c>
      <c r="B4817" s="15" t="s">
        <v>12044</v>
      </c>
      <c r="C4817" s="19" t="s">
        <v>12045</v>
      </c>
      <c r="D4817" s="19" t="s">
        <v>4644</v>
      </c>
      <c r="E4817" s="19" t="s">
        <v>338</v>
      </c>
      <c r="F4817" s="19" t="s">
        <v>10058</v>
      </c>
      <c r="G4817" s="16" t="s">
        <v>12</v>
      </c>
      <c r="H4817" s="18"/>
      <c r="I4817" s="18"/>
      <c r="J4817" s="18"/>
      <c r="K4817" s="18"/>
      <c r="L4817" s="18"/>
      <c r="M4817" s="18"/>
      <c r="N4817" s="18"/>
      <c r="O4817" s="18"/>
      <c r="P4817" s="18"/>
      <c r="Q4817" s="18"/>
      <c r="R4817" s="18"/>
      <c r="S4817" s="18"/>
      <c r="T4817" s="18"/>
      <c r="U4817" s="18"/>
      <c r="V4817" s="18"/>
      <c r="W4817" s="18"/>
      <c r="X4817" s="18"/>
      <c r="Y4817" s="18"/>
      <c r="Z4817" s="18"/>
    </row>
    <row r="4818">
      <c r="A4818" s="32">
        <v>45088.0</v>
      </c>
      <c r="B4818" s="15" t="s">
        <v>12046</v>
      </c>
      <c r="C4818" s="19" t="s">
        <v>12047</v>
      </c>
      <c r="D4818" s="19" t="s">
        <v>5622</v>
      </c>
      <c r="E4818" s="19" t="s">
        <v>47</v>
      </c>
      <c r="F4818" s="19" t="s">
        <v>171</v>
      </c>
      <c r="G4818" s="16" t="s">
        <v>12</v>
      </c>
      <c r="H4818" s="18"/>
      <c r="I4818" s="18"/>
      <c r="J4818" s="18"/>
      <c r="K4818" s="18"/>
      <c r="L4818" s="18"/>
      <c r="M4818" s="18"/>
      <c r="N4818" s="18"/>
      <c r="O4818" s="18"/>
      <c r="P4818" s="18"/>
      <c r="Q4818" s="18"/>
      <c r="R4818" s="18"/>
      <c r="S4818" s="18"/>
      <c r="T4818" s="18"/>
      <c r="U4818" s="18"/>
      <c r="V4818" s="18"/>
      <c r="W4818" s="18"/>
      <c r="X4818" s="18"/>
      <c r="Y4818" s="18"/>
      <c r="Z4818" s="18"/>
    </row>
    <row r="4819">
      <c r="A4819" s="32">
        <v>45088.0</v>
      </c>
      <c r="B4819" s="15" t="s">
        <v>12048</v>
      </c>
      <c r="C4819" s="19" t="s">
        <v>12049</v>
      </c>
      <c r="D4819" s="19" t="s">
        <v>4100</v>
      </c>
      <c r="E4819" s="19" t="s">
        <v>12050</v>
      </c>
      <c r="F4819" s="19" t="s">
        <v>12051</v>
      </c>
      <c r="G4819" s="16" t="s">
        <v>84</v>
      </c>
      <c r="H4819" s="18"/>
      <c r="I4819" s="18"/>
      <c r="J4819" s="18"/>
      <c r="K4819" s="18"/>
      <c r="L4819" s="18"/>
      <c r="M4819" s="18"/>
      <c r="N4819" s="18"/>
      <c r="O4819" s="18"/>
      <c r="P4819" s="18"/>
      <c r="Q4819" s="18"/>
      <c r="R4819" s="18"/>
      <c r="S4819" s="18"/>
      <c r="T4819" s="18"/>
      <c r="U4819" s="18"/>
      <c r="V4819" s="18"/>
      <c r="W4819" s="18"/>
      <c r="X4819" s="18"/>
      <c r="Y4819" s="18"/>
      <c r="Z4819" s="18"/>
    </row>
    <row r="4820">
      <c r="A4820" s="32">
        <v>45088.0</v>
      </c>
      <c r="B4820" s="15" t="s">
        <v>12052</v>
      </c>
      <c r="C4820" s="19" t="s">
        <v>12053</v>
      </c>
      <c r="D4820" s="19" t="s">
        <v>10037</v>
      </c>
      <c r="E4820" s="19" t="s">
        <v>47</v>
      </c>
      <c r="F4820" s="19" t="s">
        <v>133</v>
      </c>
      <c r="G4820" s="16" t="s">
        <v>12</v>
      </c>
      <c r="H4820" s="18"/>
      <c r="I4820" s="18"/>
      <c r="J4820" s="18"/>
      <c r="K4820" s="18"/>
      <c r="L4820" s="18"/>
      <c r="M4820" s="18"/>
      <c r="N4820" s="18"/>
      <c r="O4820" s="18"/>
      <c r="P4820" s="18"/>
      <c r="Q4820" s="18"/>
      <c r="R4820" s="18"/>
      <c r="S4820" s="18"/>
      <c r="T4820" s="18"/>
      <c r="U4820" s="18"/>
      <c r="V4820" s="18"/>
      <c r="W4820" s="18"/>
      <c r="X4820" s="18"/>
      <c r="Y4820" s="18"/>
      <c r="Z4820" s="18"/>
    </row>
    <row r="4821">
      <c r="A4821" s="32">
        <v>45088.0</v>
      </c>
      <c r="B4821" s="15" t="s">
        <v>12054</v>
      </c>
      <c r="C4821" s="19" t="s">
        <v>12055</v>
      </c>
      <c r="D4821" s="19" t="s">
        <v>854</v>
      </c>
      <c r="E4821" s="19" t="s">
        <v>47</v>
      </c>
      <c r="F4821" s="19" t="s">
        <v>133</v>
      </c>
      <c r="G4821" s="16" t="s">
        <v>12</v>
      </c>
      <c r="H4821" s="18"/>
      <c r="I4821" s="18"/>
      <c r="J4821" s="18"/>
      <c r="K4821" s="18"/>
      <c r="L4821" s="18"/>
      <c r="M4821" s="18"/>
      <c r="N4821" s="18"/>
      <c r="O4821" s="18"/>
      <c r="P4821" s="18"/>
      <c r="Q4821" s="18"/>
      <c r="R4821" s="18"/>
      <c r="S4821" s="18"/>
      <c r="T4821" s="18"/>
      <c r="U4821" s="18"/>
      <c r="V4821" s="18"/>
      <c r="W4821" s="18"/>
      <c r="X4821" s="18"/>
      <c r="Y4821" s="18"/>
      <c r="Z4821" s="18"/>
    </row>
    <row r="4822">
      <c r="A4822" s="32">
        <v>45088.0</v>
      </c>
      <c r="B4822" s="15" t="s">
        <v>12056</v>
      </c>
      <c r="C4822" s="19" t="s">
        <v>12057</v>
      </c>
      <c r="D4822" s="19" t="s">
        <v>5682</v>
      </c>
      <c r="E4822" s="19" t="s">
        <v>47</v>
      </c>
      <c r="F4822" s="19" t="s">
        <v>3144</v>
      </c>
      <c r="G4822" s="16" t="s">
        <v>84</v>
      </c>
      <c r="H4822" s="18"/>
      <c r="I4822" s="18"/>
      <c r="J4822" s="18"/>
      <c r="K4822" s="18"/>
      <c r="L4822" s="18"/>
      <c r="M4822" s="18"/>
      <c r="N4822" s="18"/>
      <c r="O4822" s="18"/>
      <c r="P4822" s="18"/>
      <c r="Q4822" s="18"/>
      <c r="R4822" s="18"/>
      <c r="S4822" s="18"/>
      <c r="T4822" s="18"/>
      <c r="U4822" s="18"/>
      <c r="V4822" s="18"/>
      <c r="W4822" s="18"/>
      <c r="X4822" s="18"/>
      <c r="Y4822" s="18"/>
      <c r="Z4822" s="18"/>
    </row>
    <row r="4823">
      <c r="A4823" s="32">
        <v>45088.0</v>
      </c>
      <c r="B4823" s="15" t="s">
        <v>12058</v>
      </c>
      <c r="C4823" s="19" t="s">
        <v>12059</v>
      </c>
      <c r="D4823" s="19" t="s">
        <v>5340</v>
      </c>
      <c r="E4823" s="18"/>
      <c r="F4823" s="19" t="s">
        <v>4318</v>
      </c>
      <c r="G4823" s="16" t="s">
        <v>12</v>
      </c>
      <c r="H4823" s="16" t="s">
        <v>46</v>
      </c>
      <c r="I4823" s="18"/>
      <c r="J4823" s="18"/>
      <c r="K4823" s="18"/>
      <c r="L4823" s="18"/>
      <c r="M4823" s="18"/>
      <c r="N4823" s="18"/>
      <c r="O4823" s="18"/>
      <c r="P4823" s="18"/>
      <c r="Q4823" s="18"/>
      <c r="R4823" s="18"/>
      <c r="S4823" s="18"/>
      <c r="T4823" s="18"/>
      <c r="U4823" s="18"/>
      <c r="V4823" s="18"/>
      <c r="W4823" s="18"/>
      <c r="X4823" s="18"/>
      <c r="Y4823" s="18"/>
      <c r="Z4823" s="18"/>
    </row>
    <row r="4824">
      <c r="A4824" s="32">
        <v>45088.0</v>
      </c>
      <c r="B4824" s="15" t="s">
        <v>12058</v>
      </c>
      <c r="C4824" s="19" t="s">
        <v>12059</v>
      </c>
      <c r="D4824" s="19" t="s">
        <v>5340</v>
      </c>
      <c r="E4824" s="19" t="s">
        <v>5443</v>
      </c>
      <c r="F4824" s="19" t="s">
        <v>161</v>
      </c>
      <c r="G4824" s="16" t="s">
        <v>12</v>
      </c>
      <c r="H4824" s="18"/>
      <c r="I4824" s="18"/>
      <c r="J4824" s="18"/>
      <c r="K4824" s="18"/>
      <c r="L4824" s="18"/>
      <c r="M4824" s="18"/>
      <c r="N4824" s="18"/>
      <c r="O4824" s="18"/>
      <c r="P4824" s="18"/>
      <c r="Q4824" s="18"/>
      <c r="R4824" s="18"/>
      <c r="S4824" s="18"/>
      <c r="T4824" s="18"/>
      <c r="U4824" s="18"/>
      <c r="V4824" s="18"/>
      <c r="W4824" s="18"/>
      <c r="X4824" s="18"/>
      <c r="Y4824" s="18"/>
      <c r="Z4824" s="18"/>
    </row>
    <row r="4825">
      <c r="A4825" s="32">
        <v>45088.0</v>
      </c>
      <c r="B4825" s="15" t="s">
        <v>12060</v>
      </c>
      <c r="C4825" s="19" t="s">
        <v>12061</v>
      </c>
      <c r="D4825" s="19" t="s">
        <v>11982</v>
      </c>
      <c r="E4825" s="19" t="s">
        <v>46</v>
      </c>
      <c r="F4825" s="19" t="s">
        <v>133</v>
      </c>
      <c r="G4825" s="16" t="s">
        <v>12</v>
      </c>
      <c r="H4825" s="18"/>
      <c r="I4825" s="18"/>
      <c r="J4825" s="18"/>
      <c r="K4825" s="18"/>
      <c r="L4825" s="18"/>
      <c r="M4825" s="18"/>
      <c r="N4825" s="18"/>
      <c r="O4825" s="18"/>
      <c r="P4825" s="18"/>
      <c r="Q4825" s="18"/>
      <c r="R4825" s="18"/>
      <c r="S4825" s="18"/>
      <c r="T4825" s="18"/>
      <c r="U4825" s="18"/>
      <c r="V4825" s="18"/>
      <c r="W4825" s="18"/>
      <c r="X4825" s="18"/>
      <c r="Y4825" s="18"/>
      <c r="Z4825" s="18"/>
    </row>
    <row r="4826">
      <c r="A4826" s="32">
        <v>45088.0</v>
      </c>
      <c r="B4826" s="15" t="s">
        <v>12062</v>
      </c>
      <c r="C4826" s="19" t="s">
        <v>12063</v>
      </c>
      <c r="D4826" s="19" t="s">
        <v>4054</v>
      </c>
      <c r="E4826" s="19" t="s">
        <v>47</v>
      </c>
      <c r="F4826" s="19" t="s">
        <v>31</v>
      </c>
      <c r="G4826" s="16" t="s">
        <v>12</v>
      </c>
      <c r="H4826" s="18"/>
      <c r="I4826" s="18"/>
      <c r="J4826" s="18"/>
      <c r="K4826" s="18"/>
      <c r="L4826" s="18"/>
      <c r="M4826" s="18"/>
      <c r="N4826" s="18"/>
      <c r="O4826" s="18"/>
      <c r="P4826" s="18"/>
      <c r="Q4826" s="18"/>
      <c r="R4826" s="18"/>
      <c r="S4826" s="18"/>
      <c r="T4826" s="18"/>
      <c r="U4826" s="18"/>
      <c r="V4826" s="18"/>
      <c r="W4826" s="18"/>
      <c r="X4826" s="18"/>
      <c r="Y4826" s="18"/>
      <c r="Z4826" s="18"/>
    </row>
    <row r="4827">
      <c r="A4827" s="32">
        <v>45088.0</v>
      </c>
      <c r="B4827" s="15" t="s">
        <v>12064</v>
      </c>
      <c r="C4827" s="19" t="s">
        <v>12065</v>
      </c>
      <c r="D4827" s="19" t="s">
        <v>6968</v>
      </c>
      <c r="E4827" s="18"/>
      <c r="F4827" s="19" t="s">
        <v>4325</v>
      </c>
      <c r="G4827" s="16" t="s">
        <v>12</v>
      </c>
      <c r="H4827" s="16" t="s">
        <v>141</v>
      </c>
      <c r="I4827" s="18"/>
      <c r="J4827" s="18"/>
      <c r="K4827" s="18"/>
      <c r="L4827" s="18"/>
      <c r="M4827" s="18"/>
      <c r="N4827" s="18"/>
      <c r="O4827" s="18"/>
      <c r="P4827" s="18"/>
      <c r="Q4827" s="18"/>
      <c r="R4827" s="18"/>
      <c r="S4827" s="18"/>
      <c r="T4827" s="18"/>
      <c r="U4827" s="18"/>
      <c r="V4827" s="18"/>
      <c r="W4827" s="18"/>
      <c r="X4827" s="18"/>
      <c r="Y4827" s="18"/>
      <c r="Z4827" s="18"/>
    </row>
    <row r="4828">
      <c r="A4828" s="32">
        <v>45088.0</v>
      </c>
      <c r="B4828" s="15" t="s">
        <v>12066</v>
      </c>
      <c r="C4828" s="19" t="s">
        <v>12067</v>
      </c>
      <c r="D4828" s="19" t="s">
        <v>5064</v>
      </c>
      <c r="E4828" s="19" t="s">
        <v>47</v>
      </c>
      <c r="F4828" s="19" t="s">
        <v>1097</v>
      </c>
      <c r="G4828" s="16" t="s">
        <v>12</v>
      </c>
      <c r="H4828" s="18"/>
      <c r="I4828" s="18"/>
      <c r="J4828" s="18"/>
      <c r="K4828" s="18"/>
      <c r="L4828" s="18"/>
      <c r="M4828" s="18"/>
      <c r="N4828" s="18"/>
      <c r="O4828" s="18"/>
      <c r="P4828" s="18"/>
      <c r="Q4828" s="18"/>
      <c r="R4828" s="18"/>
      <c r="S4828" s="18"/>
      <c r="T4828" s="18"/>
      <c r="U4828" s="18"/>
      <c r="V4828" s="18"/>
      <c r="W4828" s="18"/>
      <c r="X4828" s="18"/>
      <c r="Y4828" s="18"/>
      <c r="Z4828" s="18"/>
    </row>
    <row r="4829">
      <c r="A4829" s="32">
        <v>45118.0</v>
      </c>
      <c r="B4829" s="15" t="s">
        <v>12068</v>
      </c>
      <c r="C4829" s="19" t="s">
        <v>12069</v>
      </c>
      <c r="D4829" s="19" t="s">
        <v>1806</v>
      </c>
      <c r="E4829" s="19" t="s">
        <v>47</v>
      </c>
      <c r="F4829" s="19" t="s">
        <v>457</v>
      </c>
      <c r="G4829" s="16" t="s">
        <v>84</v>
      </c>
      <c r="H4829" s="18"/>
      <c r="I4829" s="18"/>
      <c r="J4829" s="18"/>
      <c r="K4829" s="18"/>
      <c r="L4829" s="18"/>
      <c r="M4829" s="18"/>
      <c r="N4829" s="18"/>
      <c r="O4829" s="18"/>
      <c r="P4829" s="18"/>
      <c r="Q4829" s="18"/>
      <c r="R4829" s="18"/>
      <c r="S4829" s="18"/>
      <c r="T4829" s="18"/>
      <c r="U4829" s="18"/>
      <c r="V4829" s="18"/>
      <c r="W4829" s="18"/>
      <c r="X4829" s="18"/>
      <c r="Y4829" s="18"/>
      <c r="Z4829" s="18"/>
    </row>
    <row r="4830">
      <c r="A4830" s="32">
        <v>45118.0</v>
      </c>
      <c r="B4830" s="15" t="s">
        <v>12070</v>
      </c>
      <c r="C4830" s="19" t="s">
        <v>12071</v>
      </c>
      <c r="D4830" s="19" t="s">
        <v>12072</v>
      </c>
      <c r="E4830" s="19" t="s">
        <v>47</v>
      </c>
      <c r="F4830" s="19" t="s">
        <v>457</v>
      </c>
      <c r="G4830" s="16" t="s">
        <v>84</v>
      </c>
      <c r="H4830" s="18"/>
      <c r="I4830" s="18"/>
      <c r="J4830" s="18"/>
      <c r="K4830" s="18"/>
      <c r="L4830" s="18"/>
      <c r="M4830" s="18"/>
      <c r="N4830" s="18"/>
      <c r="O4830" s="18"/>
      <c r="P4830" s="18"/>
      <c r="Q4830" s="18"/>
      <c r="R4830" s="18"/>
      <c r="S4830" s="18"/>
      <c r="T4830" s="18"/>
      <c r="U4830" s="18"/>
      <c r="V4830" s="18"/>
      <c r="W4830" s="18"/>
      <c r="X4830" s="18"/>
      <c r="Y4830" s="18"/>
      <c r="Z4830" s="18"/>
    </row>
    <row r="4831">
      <c r="A4831" s="32">
        <v>45118.0</v>
      </c>
      <c r="B4831" s="15" t="s">
        <v>12073</v>
      </c>
      <c r="C4831" s="19" t="s">
        <v>12074</v>
      </c>
      <c r="D4831" s="19" t="s">
        <v>4912</v>
      </c>
      <c r="E4831" s="18"/>
      <c r="F4831" s="19" t="s">
        <v>428</v>
      </c>
      <c r="G4831" s="16" t="s">
        <v>84</v>
      </c>
      <c r="H4831" s="16" t="s">
        <v>141</v>
      </c>
      <c r="I4831" s="18"/>
      <c r="J4831" s="18"/>
      <c r="K4831" s="18"/>
      <c r="L4831" s="18"/>
      <c r="M4831" s="18"/>
      <c r="N4831" s="18"/>
      <c r="O4831" s="18"/>
      <c r="P4831" s="18"/>
      <c r="Q4831" s="18"/>
      <c r="R4831" s="18"/>
      <c r="S4831" s="18"/>
      <c r="T4831" s="18"/>
      <c r="U4831" s="18"/>
      <c r="V4831" s="18"/>
      <c r="W4831" s="18"/>
      <c r="X4831" s="18"/>
      <c r="Y4831" s="18"/>
      <c r="Z4831" s="18"/>
    </row>
    <row r="4832">
      <c r="A4832" s="32">
        <v>45118.0</v>
      </c>
      <c r="B4832" s="15" t="s">
        <v>12075</v>
      </c>
      <c r="C4832" s="19" t="s">
        <v>12076</v>
      </c>
      <c r="D4832" s="19" t="s">
        <v>1508</v>
      </c>
      <c r="E4832" s="19" t="s">
        <v>47</v>
      </c>
      <c r="F4832" s="19" t="s">
        <v>457</v>
      </c>
      <c r="G4832" s="16" t="s">
        <v>84</v>
      </c>
      <c r="H4832" s="18"/>
      <c r="I4832" s="18"/>
      <c r="J4832" s="18"/>
      <c r="K4832" s="18"/>
      <c r="L4832" s="18"/>
      <c r="M4832" s="18"/>
      <c r="N4832" s="18"/>
      <c r="O4832" s="18"/>
      <c r="P4832" s="18"/>
      <c r="Q4832" s="18"/>
      <c r="R4832" s="18"/>
      <c r="S4832" s="18"/>
      <c r="T4832" s="18"/>
      <c r="U4832" s="18"/>
      <c r="V4832" s="18"/>
      <c r="W4832" s="18"/>
      <c r="X4832" s="18"/>
      <c r="Y4832" s="18"/>
      <c r="Z4832" s="18"/>
    </row>
    <row r="4833">
      <c r="A4833" s="32">
        <v>45118.0</v>
      </c>
      <c r="B4833" s="15" t="s">
        <v>12077</v>
      </c>
      <c r="C4833" s="19" t="s">
        <v>12078</v>
      </c>
      <c r="D4833" s="19" t="s">
        <v>256</v>
      </c>
      <c r="E4833" s="19" t="s">
        <v>44</v>
      </c>
      <c r="F4833" s="19" t="s">
        <v>851</v>
      </c>
      <c r="G4833" s="16" t="s">
        <v>84</v>
      </c>
      <c r="H4833" s="18"/>
      <c r="I4833" s="18"/>
      <c r="J4833" s="18"/>
      <c r="K4833" s="18"/>
      <c r="L4833" s="18"/>
      <c r="M4833" s="18"/>
      <c r="N4833" s="18"/>
      <c r="O4833" s="18"/>
      <c r="P4833" s="18"/>
      <c r="Q4833" s="18"/>
      <c r="R4833" s="18"/>
      <c r="S4833" s="18"/>
      <c r="T4833" s="18"/>
      <c r="U4833" s="18"/>
      <c r="V4833" s="18"/>
      <c r="W4833" s="18"/>
      <c r="X4833" s="18"/>
      <c r="Y4833" s="18"/>
      <c r="Z4833" s="18"/>
    </row>
    <row r="4834">
      <c r="A4834" s="32">
        <v>45118.0</v>
      </c>
      <c r="B4834" s="15" t="s">
        <v>12077</v>
      </c>
      <c r="C4834" s="19" t="s">
        <v>12078</v>
      </c>
      <c r="D4834" s="19" t="s">
        <v>1535</v>
      </c>
      <c r="E4834" s="19" t="s">
        <v>44</v>
      </c>
      <c r="F4834" s="19" t="s">
        <v>851</v>
      </c>
      <c r="G4834" s="16" t="s">
        <v>84</v>
      </c>
      <c r="H4834" s="18"/>
      <c r="I4834" s="18"/>
      <c r="J4834" s="18"/>
      <c r="K4834" s="18"/>
      <c r="L4834" s="18"/>
      <c r="M4834" s="18"/>
      <c r="N4834" s="18"/>
      <c r="O4834" s="18"/>
      <c r="P4834" s="18"/>
      <c r="Q4834" s="18"/>
      <c r="R4834" s="18"/>
      <c r="S4834" s="18"/>
      <c r="T4834" s="18"/>
      <c r="U4834" s="18"/>
      <c r="V4834" s="18"/>
      <c r="W4834" s="18"/>
      <c r="X4834" s="18"/>
      <c r="Y4834" s="18"/>
      <c r="Z4834" s="18"/>
    </row>
    <row r="4835">
      <c r="A4835" s="32">
        <v>45118.0</v>
      </c>
      <c r="B4835" s="15" t="s">
        <v>12077</v>
      </c>
      <c r="C4835" s="19" t="s">
        <v>12078</v>
      </c>
      <c r="D4835" s="19" t="s">
        <v>896</v>
      </c>
      <c r="E4835" s="19" t="s">
        <v>44</v>
      </c>
      <c r="F4835" s="19" t="s">
        <v>851</v>
      </c>
      <c r="G4835" s="16" t="s">
        <v>84</v>
      </c>
      <c r="H4835" s="18"/>
      <c r="I4835" s="18"/>
      <c r="J4835" s="18"/>
      <c r="K4835" s="18"/>
      <c r="L4835" s="18"/>
      <c r="M4835" s="18"/>
      <c r="N4835" s="18"/>
      <c r="O4835" s="18"/>
      <c r="P4835" s="18"/>
      <c r="Q4835" s="18"/>
      <c r="R4835" s="18"/>
      <c r="S4835" s="18"/>
      <c r="T4835" s="18"/>
      <c r="U4835" s="18"/>
      <c r="V4835" s="18"/>
      <c r="W4835" s="18"/>
      <c r="X4835" s="18"/>
      <c r="Y4835" s="18"/>
      <c r="Z4835" s="18"/>
    </row>
    <row r="4836">
      <c r="A4836" s="32">
        <v>45118.0</v>
      </c>
      <c r="B4836" s="15" t="s">
        <v>12079</v>
      </c>
      <c r="C4836" s="19" t="s">
        <v>12080</v>
      </c>
      <c r="D4836" s="19" t="s">
        <v>4541</v>
      </c>
      <c r="E4836" s="19" t="s">
        <v>34</v>
      </c>
      <c r="F4836" s="19" t="s">
        <v>63</v>
      </c>
      <c r="G4836" s="16" t="s">
        <v>12</v>
      </c>
      <c r="H4836" s="18"/>
      <c r="I4836" s="18"/>
      <c r="J4836" s="18"/>
      <c r="K4836" s="18"/>
      <c r="L4836" s="18"/>
      <c r="M4836" s="18"/>
      <c r="N4836" s="18"/>
      <c r="O4836" s="18"/>
      <c r="P4836" s="18"/>
      <c r="Q4836" s="18"/>
      <c r="R4836" s="18"/>
      <c r="S4836" s="18"/>
      <c r="T4836" s="18"/>
      <c r="U4836" s="18"/>
      <c r="V4836" s="18"/>
      <c r="W4836" s="18"/>
      <c r="X4836" s="18"/>
      <c r="Y4836" s="18"/>
      <c r="Z4836" s="18"/>
    </row>
    <row r="4837">
      <c r="A4837" s="32">
        <v>45118.0</v>
      </c>
      <c r="B4837" s="15" t="s">
        <v>12081</v>
      </c>
      <c r="C4837" s="19" t="s">
        <v>12082</v>
      </c>
      <c r="D4837" s="19" t="s">
        <v>4190</v>
      </c>
      <c r="E4837" s="19" t="s">
        <v>47</v>
      </c>
      <c r="F4837" s="19" t="s">
        <v>5325</v>
      </c>
      <c r="G4837" s="16" t="s">
        <v>12</v>
      </c>
      <c r="H4837" s="18"/>
      <c r="I4837" s="18"/>
      <c r="J4837" s="18"/>
      <c r="K4837" s="18"/>
      <c r="L4837" s="18"/>
      <c r="M4837" s="18"/>
      <c r="N4837" s="18"/>
      <c r="O4837" s="18"/>
      <c r="P4837" s="18"/>
      <c r="Q4837" s="18"/>
      <c r="R4837" s="18"/>
      <c r="S4837" s="18"/>
      <c r="T4837" s="18"/>
      <c r="U4837" s="18"/>
      <c r="V4837" s="18"/>
      <c r="W4837" s="18"/>
      <c r="X4837" s="18"/>
      <c r="Y4837" s="18"/>
      <c r="Z4837" s="18"/>
    </row>
    <row r="4838">
      <c r="A4838" s="32">
        <v>45118.0</v>
      </c>
      <c r="B4838" s="15" t="s">
        <v>12081</v>
      </c>
      <c r="C4838" s="19" t="s">
        <v>12082</v>
      </c>
      <c r="D4838" s="19" t="s">
        <v>4190</v>
      </c>
      <c r="E4838" s="19" t="s">
        <v>3015</v>
      </c>
      <c r="F4838" s="19" t="s">
        <v>378</v>
      </c>
      <c r="G4838" s="16" t="s">
        <v>12</v>
      </c>
      <c r="H4838" s="18"/>
      <c r="I4838" s="18"/>
      <c r="J4838" s="18"/>
      <c r="K4838" s="18"/>
      <c r="L4838" s="18"/>
      <c r="M4838" s="18"/>
      <c r="N4838" s="18"/>
      <c r="O4838" s="18"/>
      <c r="P4838" s="18"/>
      <c r="Q4838" s="18"/>
      <c r="R4838" s="18"/>
      <c r="S4838" s="18"/>
      <c r="T4838" s="18"/>
      <c r="U4838" s="18"/>
      <c r="V4838" s="18"/>
      <c r="W4838" s="18"/>
      <c r="X4838" s="18"/>
      <c r="Y4838" s="18"/>
      <c r="Z4838" s="18"/>
    </row>
    <row r="4839">
      <c r="A4839" s="32">
        <v>45118.0</v>
      </c>
      <c r="B4839" s="15" t="s">
        <v>12083</v>
      </c>
      <c r="C4839" s="19" t="s">
        <v>12084</v>
      </c>
      <c r="D4839" s="19" t="s">
        <v>10268</v>
      </c>
      <c r="E4839" s="19" t="s">
        <v>2226</v>
      </c>
      <c r="F4839" s="19" t="s">
        <v>67</v>
      </c>
      <c r="G4839" s="16" t="s">
        <v>12</v>
      </c>
      <c r="H4839" s="18"/>
      <c r="I4839" s="18"/>
      <c r="J4839" s="18"/>
      <c r="K4839" s="18"/>
      <c r="L4839" s="18"/>
      <c r="M4839" s="18"/>
      <c r="N4839" s="18"/>
      <c r="O4839" s="18"/>
      <c r="P4839" s="18"/>
      <c r="Q4839" s="18"/>
      <c r="R4839" s="18"/>
      <c r="S4839" s="18"/>
      <c r="T4839" s="18"/>
      <c r="U4839" s="18"/>
      <c r="V4839" s="18"/>
      <c r="W4839" s="18"/>
      <c r="X4839" s="18"/>
      <c r="Y4839" s="18"/>
      <c r="Z4839" s="18"/>
    </row>
    <row r="4840">
      <c r="A4840" s="32">
        <v>45118.0</v>
      </c>
      <c r="B4840" s="15" t="s">
        <v>12085</v>
      </c>
      <c r="C4840" s="19" t="s">
        <v>12086</v>
      </c>
      <c r="D4840" s="19" t="s">
        <v>5711</v>
      </c>
      <c r="E4840" s="19" t="s">
        <v>47</v>
      </c>
      <c r="F4840" s="19" t="s">
        <v>457</v>
      </c>
      <c r="G4840" s="16" t="s">
        <v>84</v>
      </c>
      <c r="H4840" s="18"/>
      <c r="I4840" s="18"/>
      <c r="J4840" s="18"/>
      <c r="K4840" s="18"/>
      <c r="L4840" s="18"/>
      <c r="M4840" s="18"/>
      <c r="N4840" s="18"/>
      <c r="O4840" s="18"/>
      <c r="P4840" s="18"/>
      <c r="Q4840" s="18"/>
      <c r="R4840" s="18"/>
      <c r="S4840" s="18"/>
      <c r="T4840" s="18"/>
      <c r="U4840" s="18"/>
      <c r="V4840" s="18"/>
      <c r="W4840" s="18"/>
      <c r="X4840" s="18"/>
      <c r="Y4840" s="18"/>
      <c r="Z4840" s="18"/>
    </row>
    <row r="4841">
      <c r="A4841" s="32">
        <v>45118.0</v>
      </c>
      <c r="B4841" s="15" t="s">
        <v>12087</v>
      </c>
      <c r="C4841" s="19" t="s">
        <v>12088</v>
      </c>
      <c r="D4841" s="19" t="s">
        <v>1535</v>
      </c>
      <c r="E4841" s="19" t="s">
        <v>44</v>
      </c>
      <c r="F4841" s="19" t="s">
        <v>851</v>
      </c>
      <c r="G4841" s="16" t="s">
        <v>84</v>
      </c>
      <c r="H4841" s="18"/>
      <c r="I4841" s="18"/>
      <c r="J4841" s="18"/>
      <c r="K4841" s="18"/>
      <c r="L4841" s="18"/>
      <c r="M4841" s="18"/>
      <c r="N4841" s="18"/>
      <c r="O4841" s="18"/>
      <c r="P4841" s="18"/>
      <c r="Q4841" s="18"/>
      <c r="R4841" s="18"/>
      <c r="S4841" s="18"/>
      <c r="T4841" s="18"/>
      <c r="U4841" s="18"/>
      <c r="V4841" s="18"/>
      <c r="W4841" s="18"/>
      <c r="X4841" s="18"/>
      <c r="Y4841" s="18"/>
      <c r="Z4841" s="18"/>
    </row>
    <row r="4842">
      <c r="A4842" s="32">
        <v>45118.0</v>
      </c>
      <c r="B4842" s="15" t="s">
        <v>12087</v>
      </c>
      <c r="C4842" s="19" t="s">
        <v>12088</v>
      </c>
      <c r="D4842" s="19" t="s">
        <v>256</v>
      </c>
      <c r="E4842" s="19" t="s">
        <v>44</v>
      </c>
      <c r="F4842" s="19" t="s">
        <v>851</v>
      </c>
      <c r="G4842" s="16" t="s">
        <v>84</v>
      </c>
      <c r="H4842" s="18"/>
      <c r="I4842" s="18"/>
      <c r="J4842" s="18"/>
      <c r="K4842" s="18"/>
      <c r="L4842" s="18"/>
      <c r="M4842" s="18"/>
      <c r="N4842" s="18"/>
      <c r="O4842" s="18"/>
      <c r="P4842" s="18"/>
      <c r="Q4842" s="18"/>
      <c r="R4842" s="18"/>
      <c r="S4842" s="18"/>
      <c r="T4842" s="18"/>
      <c r="U4842" s="18"/>
      <c r="V4842" s="18"/>
      <c r="W4842" s="18"/>
      <c r="X4842" s="18"/>
      <c r="Y4842" s="18"/>
      <c r="Z4842" s="18"/>
    </row>
    <row r="4843">
      <c r="A4843" s="32">
        <v>45118.0</v>
      </c>
      <c r="B4843" s="15" t="s">
        <v>12087</v>
      </c>
      <c r="C4843" s="19" t="s">
        <v>12088</v>
      </c>
      <c r="D4843" s="19" t="s">
        <v>168</v>
      </c>
      <c r="E4843" s="18"/>
      <c r="F4843" s="19" t="s">
        <v>299</v>
      </c>
      <c r="G4843" s="16" t="s">
        <v>12</v>
      </c>
      <c r="H4843" s="19" t="s">
        <v>44</v>
      </c>
      <c r="I4843" s="18"/>
      <c r="J4843" s="18"/>
      <c r="K4843" s="18"/>
      <c r="L4843" s="18"/>
      <c r="M4843" s="18"/>
      <c r="N4843" s="18"/>
      <c r="O4843" s="18"/>
      <c r="P4843" s="18"/>
      <c r="Q4843" s="18"/>
      <c r="R4843" s="18"/>
      <c r="S4843" s="18"/>
      <c r="T4843" s="18"/>
      <c r="U4843" s="18"/>
      <c r="V4843" s="18"/>
      <c r="W4843" s="18"/>
      <c r="X4843" s="18"/>
      <c r="Y4843" s="18"/>
      <c r="Z4843" s="18"/>
    </row>
    <row r="4844">
      <c r="A4844" s="32">
        <v>45118.0</v>
      </c>
      <c r="B4844" s="15" t="s">
        <v>12089</v>
      </c>
      <c r="C4844" s="19" t="s">
        <v>12090</v>
      </c>
      <c r="D4844" s="19" t="s">
        <v>4038</v>
      </c>
      <c r="E4844" s="19" t="s">
        <v>98</v>
      </c>
      <c r="F4844" s="19" t="s">
        <v>83</v>
      </c>
      <c r="G4844" s="16" t="s">
        <v>84</v>
      </c>
      <c r="H4844" s="18"/>
      <c r="I4844" s="18"/>
      <c r="J4844" s="18"/>
      <c r="K4844" s="18"/>
      <c r="L4844" s="18"/>
      <c r="M4844" s="18"/>
      <c r="N4844" s="18"/>
      <c r="O4844" s="18"/>
      <c r="P4844" s="18"/>
      <c r="Q4844" s="18"/>
      <c r="R4844" s="18"/>
      <c r="S4844" s="18"/>
      <c r="T4844" s="18"/>
      <c r="U4844" s="18"/>
      <c r="V4844" s="18"/>
      <c r="W4844" s="18"/>
      <c r="X4844" s="18"/>
      <c r="Y4844" s="18"/>
      <c r="Z4844" s="18"/>
    </row>
    <row r="4845">
      <c r="A4845" s="32">
        <v>45118.0</v>
      </c>
      <c r="B4845" s="15" t="s">
        <v>12091</v>
      </c>
      <c r="C4845" s="19" t="s">
        <v>12092</v>
      </c>
      <c r="D4845" s="19" t="s">
        <v>5368</v>
      </c>
      <c r="E4845" s="19" t="s">
        <v>1418</v>
      </c>
      <c r="F4845" s="19" t="s">
        <v>9019</v>
      </c>
      <c r="G4845" s="16" t="s">
        <v>12</v>
      </c>
      <c r="H4845" s="18"/>
      <c r="I4845" s="18"/>
      <c r="J4845" s="18"/>
      <c r="K4845" s="18"/>
      <c r="L4845" s="18"/>
      <c r="M4845" s="18"/>
      <c r="N4845" s="18"/>
      <c r="O4845" s="18"/>
      <c r="P4845" s="18"/>
      <c r="Q4845" s="18"/>
      <c r="R4845" s="18"/>
      <c r="S4845" s="18"/>
      <c r="T4845" s="18"/>
      <c r="U4845" s="18"/>
      <c r="V4845" s="18"/>
      <c r="W4845" s="18"/>
      <c r="X4845" s="18"/>
      <c r="Y4845" s="18"/>
      <c r="Z4845" s="18"/>
    </row>
    <row r="4846">
      <c r="A4846" s="32">
        <v>45118.0</v>
      </c>
      <c r="B4846" s="15" t="s">
        <v>12093</v>
      </c>
      <c r="C4846" s="19" t="s">
        <v>12094</v>
      </c>
      <c r="D4846" s="19" t="s">
        <v>256</v>
      </c>
      <c r="E4846" s="19" t="s">
        <v>47</v>
      </c>
      <c r="F4846" s="19" t="s">
        <v>1420</v>
      </c>
      <c r="G4846" s="16" t="s">
        <v>12</v>
      </c>
      <c r="H4846" s="18"/>
      <c r="I4846" s="18"/>
      <c r="J4846" s="18"/>
      <c r="K4846" s="18"/>
      <c r="L4846" s="18"/>
      <c r="M4846" s="18"/>
      <c r="N4846" s="18"/>
      <c r="O4846" s="18"/>
      <c r="P4846" s="18"/>
      <c r="Q4846" s="18"/>
      <c r="R4846" s="18"/>
      <c r="S4846" s="18"/>
      <c r="T4846" s="18"/>
      <c r="U4846" s="18"/>
      <c r="V4846" s="18"/>
      <c r="W4846" s="18"/>
      <c r="X4846" s="18"/>
      <c r="Y4846" s="18"/>
      <c r="Z4846" s="18"/>
    </row>
    <row r="4847">
      <c r="A4847" s="32">
        <v>45118.0</v>
      </c>
      <c r="B4847" s="15" t="s">
        <v>12095</v>
      </c>
      <c r="C4847" s="19" t="s">
        <v>12096</v>
      </c>
      <c r="D4847" s="19" t="s">
        <v>1910</v>
      </c>
      <c r="E4847" s="19" t="s">
        <v>98</v>
      </c>
      <c r="F4847" s="19" t="s">
        <v>4362</v>
      </c>
      <c r="G4847" s="16" t="s">
        <v>12</v>
      </c>
      <c r="H4847" s="18"/>
      <c r="I4847" s="18"/>
      <c r="J4847" s="18"/>
      <c r="K4847" s="18"/>
      <c r="L4847" s="18"/>
      <c r="M4847" s="18"/>
      <c r="N4847" s="18"/>
      <c r="O4847" s="18"/>
      <c r="P4847" s="18"/>
      <c r="Q4847" s="18"/>
      <c r="R4847" s="18"/>
      <c r="S4847" s="18"/>
      <c r="T4847" s="18"/>
      <c r="U4847" s="18"/>
      <c r="V4847" s="18"/>
      <c r="W4847" s="18"/>
      <c r="X4847" s="18"/>
      <c r="Y4847" s="18"/>
      <c r="Z4847" s="18"/>
    </row>
    <row r="4848">
      <c r="A4848" s="32">
        <v>45118.0</v>
      </c>
      <c r="B4848" s="15" t="s">
        <v>12097</v>
      </c>
      <c r="C4848" s="19" t="s">
        <v>12098</v>
      </c>
      <c r="D4848" s="19" t="s">
        <v>4038</v>
      </c>
      <c r="E4848" s="18"/>
      <c r="F4848" s="19" t="s">
        <v>428</v>
      </c>
      <c r="G4848" s="16" t="s">
        <v>84</v>
      </c>
      <c r="H4848" s="16" t="s">
        <v>141</v>
      </c>
      <c r="I4848" s="18"/>
      <c r="J4848" s="18"/>
      <c r="K4848" s="18"/>
      <c r="L4848" s="18"/>
      <c r="M4848" s="18"/>
      <c r="N4848" s="18"/>
      <c r="O4848" s="18"/>
      <c r="P4848" s="18"/>
      <c r="Q4848" s="18"/>
      <c r="R4848" s="18"/>
      <c r="S4848" s="18"/>
      <c r="T4848" s="18"/>
      <c r="U4848" s="18"/>
      <c r="V4848" s="18"/>
      <c r="W4848" s="18"/>
      <c r="X4848" s="18"/>
      <c r="Y4848" s="18"/>
      <c r="Z4848" s="18"/>
    </row>
    <row r="4849">
      <c r="A4849" s="32">
        <v>45118.0</v>
      </c>
      <c r="B4849" s="15" t="s">
        <v>12097</v>
      </c>
      <c r="C4849" s="19" t="s">
        <v>12098</v>
      </c>
      <c r="D4849" s="19" t="s">
        <v>4038</v>
      </c>
      <c r="E4849" s="19" t="s">
        <v>46</v>
      </c>
      <c r="F4849" s="19" t="s">
        <v>1233</v>
      </c>
      <c r="G4849" s="16" t="s">
        <v>84</v>
      </c>
      <c r="H4849" s="18"/>
      <c r="I4849" s="18"/>
      <c r="J4849" s="18"/>
      <c r="K4849" s="18"/>
      <c r="L4849" s="18"/>
      <c r="M4849" s="18"/>
      <c r="N4849" s="18"/>
      <c r="O4849" s="18"/>
      <c r="P4849" s="18"/>
      <c r="Q4849" s="18"/>
      <c r="R4849" s="18"/>
      <c r="S4849" s="18"/>
      <c r="T4849" s="18"/>
      <c r="U4849" s="18"/>
      <c r="V4849" s="18"/>
      <c r="W4849" s="18"/>
      <c r="X4849" s="18"/>
      <c r="Y4849" s="18"/>
      <c r="Z4849" s="18"/>
    </row>
    <row r="4850">
      <c r="A4850" s="32">
        <v>45118.0</v>
      </c>
      <c r="B4850" s="15" t="s">
        <v>12099</v>
      </c>
      <c r="C4850" s="19" t="s">
        <v>12100</v>
      </c>
      <c r="D4850" s="19" t="s">
        <v>1910</v>
      </c>
      <c r="E4850" s="19" t="s">
        <v>47</v>
      </c>
      <c r="F4850" s="19" t="s">
        <v>133</v>
      </c>
      <c r="G4850" s="16" t="s">
        <v>12</v>
      </c>
      <c r="H4850" s="18"/>
      <c r="I4850" s="18"/>
      <c r="J4850" s="18"/>
      <c r="K4850" s="18"/>
      <c r="L4850" s="18"/>
      <c r="M4850" s="18"/>
      <c r="N4850" s="18"/>
      <c r="O4850" s="18"/>
      <c r="P4850" s="18"/>
      <c r="Q4850" s="18"/>
      <c r="R4850" s="18"/>
      <c r="S4850" s="18"/>
      <c r="T4850" s="18"/>
      <c r="U4850" s="18"/>
      <c r="V4850" s="18"/>
      <c r="W4850" s="18"/>
      <c r="X4850" s="18"/>
      <c r="Y4850" s="18"/>
      <c r="Z4850" s="18"/>
    </row>
    <row r="4851">
      <c r="A4851" s="32">
        <v>45118.0</v>
      </c>
      <c r="B4851" s="15" t="s">
        <v>12101</v>
      </c>
      <c r="C4851" s="19" t="s">
        <v>12102</v>
      </c>
      <c r="D4851" s="19" t="s">
        <v>1452</v>
      </c>
      <c r="E4851" s="18"/>
      <c r="F4851" s="19" t="s">
        <v>5365</v>
      </c>
      <c r="G4851" s="16" t="s">
        <v>12</v>
      </c>
      <c r="H4851" s="16" t="s">
        <v>141</v>
      </c>
      <c r="I4851" s="18"/>
      <c r="J4851" s="18"/>
      <c r="K4851" s="18"/>
      <c r="L4851" s="18"/>
      <c r="M4851" s="18"/>
      <c r="N4851" s="18"/>
      <c r="O4851" s="18"/>
      <c r="P4851" s="18"/>
      <c r="Q4851" s="18"/>
      <c r="R4851" s="18"/>
      <c r="S4851" s="18"/>
      <c r="T4851" s="18"/>
      <c r="U4851" s="18"/>
      <c r="V4851" s="18"/>
      <c r="W4851" s="18"/>
      <c r="X4851" s="18"/>
      <c r="Y4851" s="18"/>
      <c r="Z4851" s="18"/>
    </row>
    <row r="4852">
      <c r="A4852" s="32">
        <v>45118.0</v>
      </c>
      <c r="B4852" s="15" t="s">
        <v>12103</v>
      </c>
      <c r="C4852" s="19" t="s">
        <v>12104</v>
      </c>
      <c r="D4852" s="19" t="s">
        <v>4105</v>
      </c>
      <c r="E4852" s="19" t="s">
        <v>47</v>
      </c>
      <c r="F4852" s="19" t="s">
        <v>524</v>
      </c>
      <c r="G4852" s="16" t="s">
        <v>12</v>
      </c>
      <c r="H4852" s="18"/>
      <c r="I4852" s="18"/>
      <c r="J4852" s="18"/>
      <c r="K4852" s="18"/>
      <c r="L4852" s="18"/>
      <c r="M4852" s="18"/>
      <c r="N4852" s="18"/>
      <c r="O4852" s="18"/>
      <c r="P4852" s="18"/>
      <c r="Q4852" s="18"/>
      <c r="R4852" s="18"/>
      <c r="S4852" s="18"/>
      <c r="T4852" s="18"/>
      <c r="U4852" s="18"/>
      <c r="V4852" s="18"/>
      <c r="W4852" s="18"/>
      <c r="X4852" s="18"/>
      <c r="Y4852" s="18"/>
      <c r="Z4852" s="18"/>
    </row>
    <row r="4853">
      <c r="A4853" s="32">
        <v>45118.0</v>
      </c>
      <c r="B4853" s="15" t="s">
        <v>12105</v>
      </c>
      <c r="C4853" s="19" t="s">
        <v>12106</v>
      </c>
      <c r="D4853" s="19" t="s">
        <v>4075</v>
      </c>
      <c r="E4853" s="19" t="s">
        <v>47</v>
      </c>
      <c r="F4853" s="19" t="s">
        <v>171</v>
      </c>
      <c r="G4853" s="16" t="s">
        <v>12</v>
      </c>
      <c r="H4853" s="18"/>
      <c r="I4853" s="18"/>
      <c r="J4853" s="18"/>
      <c r="K4853" s="18"/>
      <c r="L4853" s="18"/>
      <c r="M4853" s="18"/>
      <c r="N4853" s="18"/>
      <c r="O4853" s="18"/>
      <c r="P4853" s="18"/>
      <c r="Q4853" s="18"/>
      <c r="R4853" s="18"/>
      <c r="S4853" s="18"/>
      <c r="T4853" s="18"/>
      <c r="U4853" s="18"/>
      <c r="V4853" s="18"/>
      <c r="W4853" s="18"/>
      <c r="X4853" s="18"/>
      <c r="Y4853" s="18"/>
      <c r="Z4853" s="18"/>
    </row>
    <row r="4854">
      <c r="A4854" s="32">
        <v>45118.0</v>
      </c>
      <c r="B4854" s="15" t="s">
        <v>12107</v>
      </c>
      <c r="C4854" s="19" t="s">
        <v>12108</v>
      </c>
      <c r="D4854" s="19" t="s">
        <v>256</v>
      </c>
      <c r="E4854" s="19" t="s">
        <v>47</v>
      </c>
      <c r="F4854" s="19" t="s">
        <v>241</v>
      </c>
      <c r="G4854" s="16" t="s">
        <v>12</v>
      </c>
      <c r="H4854" s="18"/>
      <c r="I4854" s="18"/>
      <c r="J4854" s="18"/>
      <c r="K4854" s="18"/>
      <c r="L4854" s="18"/>
      <c r="M4854" s="18"/>
      <c r="N4854" s="18"/>
      <c r="O4854" s="18"/>
      <c r="P4854" s="18"/>
      <c r="Q4854" s="18"/>
      <c r="R4854" s="18"/>
      <c r="S4854" s="18"/>
      <c r="T4854" s="18"/>
      <c r="U4854" s="18"/>
      <c r="V4854" s="18"/>
      <c r="W4854" s="18"/>
      <c r="X4854" s="18"/>
      <c r="Y4854" s="18"/>
      <c r="Z4854" s="18"/>
    </row>
    <row r="4855">
      <c r="A4855" s="32">
        <v>45118.0</v>
      </c>
      <c r="B4855" s="15" t="s">
        <v>12109</v>
      </c>
      <c r="C4855" s="19" t="s">
        <v>12110</v>
      </c>
      <c r="D4855" s="19" t="s">
        <v>6135</v>
      </c>
      <c r="E4855" s="19" t="s">
        <v>12111</v>
      </c>
      <c r="F4855" s="19" t="s">
        <v>105</v>
      </c>
      <c r="G4855" s="16" t="s">
        <v>12</v>
      </c>
      <c r="H4855" s="18"/>
      <c r="I4855" s="18"/>
      <c r="J4855" s="18"/>
      <c r="K4855" s="18"/>
      <c r="L4855" s="18"/>
      <c r="M4855" s="18"/>
      <c r="N4855" s="18"/>
      <c r="O4855" s="18"/>
      <c r="P4855" s="18"/>
      <c r="Q4855" s="18"/>
      <c r="R4855" s="18"/>
      <c r="S4855" s="18"/>
      <c r="T4855" s="18"/>
      <c r="U4855" s="18"/>
      <c r="V4855" s="18"/>
      <c r="W4855" s="18"/>
      <c r="X4855" s="18"/>
      <c r="Y4855" s="18"/>
      <c r="Z4855" s="18"/>
    </row>
    <row r="4856">
      <c r="A4856" s="32">
        <v>45118.0</v>
      </c>
      <c r="B4856" s="15" t="s">
        <v>12109</v>
      </c>
      <c r="C4856" s="19" t="s">
        <v>12110</v>
      </c>
      <c r="D4856" s="19" t="s">
        <v>6135</v>
      </c>
      <c r="E4856" s="19" t="s">
        <v>12112</v>
      </c>
      <c r="F4856" s="19" t="s">
        <v>105</v>
      </c>
      <c r="G4856" s="16" t="s">
        <v>12</v>
      </c>
      <c r="H4856" s="18"/>
      <c r="I4856" s="18"/>
      <c r="J4856" s="18"/>
      <c r="K4856" s="18"/>
      <c r="L4856" s="18"/>
      <c r="M4856" s="18"/>
      <c r="N4856" s="18"/>
      <c r="O4856" s="18"/>
      <c r="P4856" s="18"/>
      <c r="Q4856" s="18"/>
      <c r="R4856" s="18"/>
      <c r="S4856" s="18"/>
      <c r="T4856" s="18"/>
      <c r="U4856" s="18"/>
      <c r="V4856" s="18"/>
      <c r="W4856" s="18"/>
      <c r="X4856" s="18"/>
      <c r="Y4856" s="18"/>
      <c r="Z4856" s="18"/>
    </row>
    <row r="4857">
      <c r="A4857" s="32">
        <v>45118.0</v>
      </c>
      <c r="B4857" s="15" t="s">
        <v>12113</v>
      </c>
      <c r="C4857" s="19" t="s">
        <v>12114</v>
      </c>
      <c r="D4857" s="19" t="s">
        <v>6184</v>
      </c>
      <c r="E4857" s="19" t="s">
        <v>1780</v>
      </c>
      <c r="F4857" s="19" t="s">
        <v>63</v>
      </c>
      <c r="G4857" s="16" t="s">
        <v>12</v>
      </c>
      <c r="H4857" s="18"/>
      <c r="I4857" s="18"/>
      <c r="J4857" s="18"/>
      <c r="K4857" s="18"/>
      <c r="L4857" s="18"/>
      <c r="M4857" s="18"/>
      <c r="N4857" s="18"/>
      <c r="O4857" s="18"/>
      <c r="P4857" s="18"/>
      <c r="Q4857" s="18"/>
      <c r="R4857" s="18"/>
      <c r="S4857" s="18"/>
      <c r="T4857" s="18"/>
      <c r="U4857" s="18"/>
      <c r="V4857" s="18"/>
      <c r="W4857" s="18"/>
      <c r="X4857" s="18"/>
      <c r="Y4857" s="18"/>
      <c r="Z4857" s="18"/>
    </row>
    <row r="4858">
      <c r="A4858" s="32">
        <v>45118.0</v>
      </c>
      <c r="B4858" s="15" t="s">
        <v>12115</v>
      </c>
      <c r="C4858" s="19" t="s">
        <v>12116</v>
      </c>
      <c r="D4858" s="19" t="s">
        <v>4268</v>
      </c>
      <c r="E4858" s="19" t="s">
        <v>2481</v>
      </c>
      <c r="F4858" s="19" t="s">
        <v>478</v>
      </c>
      <c r="G4858" s="16" t="s">
        <v>12</v>
      </c>
      <c r="H4858" s="18"/>
      <c r="I4858" s="18"/>
      <c r="J4858" s="18"/>
      <c r="K4858" s="18"/>
      <c r="L4858" s="18"/>
      <c r="M4858" s="18"/>
      <c r="N4858" s="18"/>
      <c r="O4858" s="18"/>
      <c r="P4858" s="18"/>
      <c r="Q4858" s="18"/>
      <c r="R4858" s="18"/>
      <c r="S4858" s="18"/>
      <c r="T4858" s="18"/>
      <c r="U4858" s="18"/>
      <c r="V4858" s="18"/>
      <c r="W4858" s="18"/>
      <c r="X4858" s="18"/>
      <c r="Y4858" s="18"/>
      <c r="Z4858" s="18"/>
    </row>
    <row r="4859">
      <c r="A4859" s="32">
        <v>45118.0</v>
      </c>
      <c r="B4859" s="15" t="s">
        <v>12115</v>
      </c>
      <c r="C4859" s="19" t="s">
        <v>12116</v>
      </c>
      <c r="D4859" s="19" t="s">
        <v>4268</v>
      </c>
      <c r="E4859" s="19" t="s">
        <v>426</v>
      </c>
      <c r="F4859" s="19" t="s">
        <v>161</v>
      </c>
      <c r="G4859" s="16" t="s">
        <v>12</v>
      </c>
      <c r="H4859" s="18"/>
      <c r="I4859" s="18"/>
      <c r="J4859" s="18"/>
      <c r="K4859" s="18"/>
      <c r="L4859" s="18"/>
      <c r="M4859" s="18"/>
      <c r="N4859" s="18"/>
      <c r="O4859" s="18"/>
      <c r="P4859" s="18"/>
      <c r="Q4859" s="18"/>
      <c r="R4859" s="18"/>
      <c r="S4859" s="18"/>
      <c r="T4859" s="18"/>
      <c r="U4859" s="18"/>
      <c r="V4859" s="18"/>
      <c r="W4859" s="18"/>
      <c r="X4859" s="18"/>
      <c r="Y4859" s="18"/>
      <c r="Z4859" s="18"/>
    </row>
    <row r="4860">
      <c r="A4860" s="32">
        <v>45149.0</v>
      </c>
      <c r="B4860" s="15" t="s">
        <v>12117</v>
      </c>
      <c r="C4860" s="19" t="s">
        <v>12118</v>
      </c>
      <c r="D4860" s="19" t="s">
        <v>9011</v>
      </c>
      <c r="E4860" s="19" t="s">
        <v>47</v>
      </c>
      <c r="F4860" s="19" t="s">
        <v>457</v>
      </c>
      <c r="G4860" s="16" t="s">
        <v>84</v>
      </c>
      <c r="H4860" s="18"/>
      <c r="I4860" s="18"/>
      <c r="J4860" s="18"/>
      <c r="K4860" s="18"/>
      <c r="L4860" s="18"/>
      <c r="M4860" s="18"/>
      <c r="N4860" s="18"/>
      <c r="O4860" s="18"/>
      <c r="P4860" s="18"/>
      <c r="Q4860" s="18"/>
      <c r="R4860" s="18"/>
      <c r="S4860" s="18"/>
      <c r="T4860" s="18"/>
      <c r="U4860" s="18"/>
      <c r="V4860" s="18"/>
      <c r="W4860" s="18"/>
      <c r="X4860" s="18"/>
      <c r="Y4860" s="18"/>
      <c r="Z4860" s="18"/>
    </row>
    <row r="4861">
      <c r="A4861" s="32">
        <v>45149.0</v>
      </c>
      <c r="B4861" s="15" t="s">
        <v>12119</v>
      </c>
      <c r="C4861" s="19" t="s">
        <v>12120</v>
      </c>
      <c r="D4861" s="19" t="s">
        <v>4411</v>
      </c>
      <c r="E4861" s="19" t="s">
        <v>47</v>
      </c>
      <c r="F4861" s="19" t="s">
        <v>133</v>
      </c>
      <c r="G4861" s="16" t="s">
        <v>12</v>
      </c>
      <c r="H4861" s="18"/>
      <c r="I4861" s="18"/>
      <c r="J4861" s="18"/>
      <c r="K4861" s="18"/>
      <c r="L4861" s="18"/>
      <c r="M4861" s="18"/>
      <c r="N4861" s="18"/>
      <c r="O4861" s="18"/>
      <c r="P4861" s="18"/>
      <c r="Q4861" s="18"/>
      <c r="R4861" s="18"/>
      <c r="S4861" s="18"/>
      <c r="T4861" s="18"/>
      <c r="U4861" s="18"/>
      <c r="V4861" s="18"/>
      <c r="W4861" s="18"/>
      <c r="X4861" s="18"/>
      <c r="Y4861" s="18"/>
      <c r="Z4861" s="18"/>
    </row>
    <row r="4862">
      <c r="A4862" s="32">
        <v>45149.0</v>
      </c>
      <c r="B4862" s="15" t="s">
        <v>12121</v>
      </c>
      <c r="C4862" s="19" t="s">
        <v>12122</v>
      </c>
      <c r="D4862" s="19" t="s">
        <v>5477</v>
      </c>
      <c r="E4862" s="19" t="s">
        <v>46</v>
      </c>
      <c r="F4862" s="19" t="s">
        <v>133</v>
      </c>
      <c r="G4862" s="16" t="s">
        <v>12</v>
      </c>
      <c r="H4862" s="18"/>
      <c r="I4862" s="18"/>
      <c r="J4862" s="18"/>
      <c r="K4862" s="18"/>
      <c r="L4862" s="18"/>
      <c r="M4862" s="18"/>
      <c r="N4862" s="18"/>
      <c r="O4862" s="18"/>
      <c r="P4862" s="18"/>
      <c r="Q4862" s="18"/>
      <c r="R4862" s="18"/>
      <c r="S4862" s="18"/>
      <c r="T4862" s="18"/>
      <c r="U4862" s="18"/>
      <c r="V4862" s="18"/>
      <c r="W4862" s="18"/>
      <c r="X4862" s="18"/>
      <c r="Y4862" s="18"/>
      <c r="Z4862" s="18"/>
    </row>
    <row r="4863">
      <c r="A4863" s="32">
        <v>45149.0</v>
      </c>
      <c r="B4863" s="15" t="s">
        <v>12121</v>
      </c>
      <c r="C4863" s="19" t="s">
        <v>12122</v>
      </c>
      <c r="D4863" s="19" t="s">
        <v>5477</v>
      </c>
      <c r="E4863" s="19" t="s">
        <v>47</v>
      </c>
      <c r="F4863" s="19" t="s">
        <v>31</v>
      </c>
      <c r="G4863" s="16" t="s">
        <v>12</v>
      </c>
      <c r="H4863" s="18"/>
      <c r="I4863" s="18"/>
      <c r="J4863" s="18"/>
      <c r="K4863" s="18"/>
      <c r="L4863" s="18"/>
      <c r="M4863" s="18"/>
      <c r="N4863" s="18"/>
      <c r="O4863" s="18"/>
      <c r="P4863" s="18"/>
      <c r="Q4863" s="18"/>
      <c r="R4863" s="18"/>
      <c r="S4863" s="18"/>
      <c r="T4863" s="18"/>
      <c r="U4863" s="18"/>
      <c r="V4863" s="18"/>
      <c r="W4863" s="18"/>
      <c r="X4863" s="18"/>
      <c r="Y4863" s="18"/>
      <c r="Z4863" s="18"/>
    </row>
    <row r="4864">
      <c r="A4864" s="32">
        <v>45149.0</v>
      </c>
      <c r="B4864" s="15" t="s">
        <v>12123</v>
      </c>
      <c r="C4864" s="19" t="s">
        <v>12124</v>
      </c>
      <c r="D4864" s="19" t="s">
        <v>4184</v>
      </c>
      <c r="E4864" s="19" t="s">
        <v>47</v>
      </c>
      <c r="F4864" s="19" t="s">
        <v>31</v>
      </c>
      <c r="G4864" s="16" t="s">
        <v>12</v>
      </c>
      <c r="H4864" s="18"/>
      <c r="I4864" s="18"/>
      <c r="J4864" s="18"/>
      <c r="K4864" s="18"/>
      <c r="L4864" s="18"/>
      <c r="M4864" s="18"/>
      <c r="N4864" s="18"/>
      <c r="O4864" s="18"/>
      <c r="P4864" s="18"/>
      <c r="Q4864" s="18"/>
      <c r="R4864" s="18"/>
      <c r="S4864" s="18"/>
      <c r="T4864" s="18"/>
      <c r="U4864" s="18"/>
      <c r="V4864" s="18"/>
      <c r="W4864" s="18"/>
      <c r="X4864" s="18"/>
      <c r="Y4864" s="18"/>
      <c r="Z4864" s="18"/>
    </row>
    <row r="4865">
      <c r="A4865" s="32">
        <v>45149.0</v>
      </c>
      <c r="B4865" s="15" t="s">
        <v>12125</v>
      </c>
      <c r="C4865" s="19" t="s">
        <v>12126</v>
      </c>
      <c r="D4865" s="19" t="s">
        <v>5948</v>
      </c>
      <c r="E4865" s="19" t="s">
        <v>47</v>
      </c>
      <c r="F4865" s="19" t="s">
        <v>133</v>
      </c>
      <c r="G4865" s="16" t="s">
        <v>12</v>
      </c>
      <c r="H4865" s="18"/>
      <c r="I4865" s="18"/>
      <c r="J4865" s="18"/>
      <c r="K4865" s="18"/>
      <c r="L4865" s="18"/>
      <c r="M4865" s="18"/>
      <c r="N4865" s="18"/>
      <c r="O4865" s="18"/>
      <c r="P4865" s="18"/>
      <c r="Q4865" s="18"/>
      <c r="R4865" s="18"/>
      <c r="S4865" s="18"/>
      <c r="T4865" s="18"/>
      <c r="U4865" s="18"/>
      <c r="V4865" s="18"/>
      <c r="W4865" s="18"/>
      <c r="X4865" s="18"/>
      <c r="Y4865" s="18"/>
      <c r="Z4865" s="18"/>
    </row>
    <row r="4866">
      <c r="A4866" s="32">
        <v>45149.0</v>
      </c>
      <c r="B4866" s="15" t="s">
        <v>12127</v>
      </c>
      <c r="C4866" s="19" t="s">
        <v>12128</v>
      </c>
      <c r="D4866" s="19" t="s">
        <v>4442</v>
      </c>
      <c r="E4866" s="19" t="s">
        <v>47</v>
      </c>
      <c r="F4866" s="19" t="s">
        <v>63</v>
      </c>
      <c r="G4866" s="16" t="s">
        <v>12</v>
      </c>
      <c r="H4866" s="18"/>
      <c r="I4866" s="18"/>
      <c r="J4866" s="18"/>
      <c r="K4866" s="18"/>
      <c r="L4866" s="18"/>
      <c r="M4866" s="18"/>
      <c r="N4866" s="18"/>
      <c r="O4866" s="18"/>
      <c r="P4866" s="18"/>
      <c r="Q4866" s="18"/>
      <c r="R4866" s="18"/>
      <c r="S4866" s="18"/>
      <c r="T4866" s="18"/>
      <c r="U4866" s="18"/>
      <c r="V4866" s="18"/>
      <c r="W4866" s="18"/>
      <c r="X4866" s="18"/>
      <c r="Y4866" s="18"/>
      <c r="Z4866" s="18"/>
    </row>
    <row r="4867">
      <c r="A4867" s="32">
        <v>45149.0</v>
      </c>
      <c r="B4867" s="15" t="s">
        <v>12129</v>
      </c>
      <c r="C4867" s="19" t="s">
        <v>12130</v>
      </c>
      <c r="D4867" s="19" t="s">
        <v>4137</v>
      </c>
      <c r="E4867" s="19" t="s">
        <v>47</v>
      </c>
      <c r="F4867" s="19" t="s">
        <v>133</v>
      </c>
      <c r="G4867" s="16" t="s">
        <v>12</v>
      </c>
      <c r="H4867" s="18"/>
      <c r="I4867" s="18"/>
      <c r="J4867" s="18"/>
      <c r="K4867" s="18"/>
      <c r="L4867" s="18"/>
      <c r="M4867" s="18"/>
      <c r="N4867" s="18"/>
      <c r="O4867" s="18"/>
      <c r="P4867" s="18"/>
      <c r="Q4867" s="18"/>
      <c r="R4867" s="18"/>
      <c r="S4867" s="18"/>
      <c r="T4867" s="18"/>
      <c r="U4867" s="18"/>
      <c r="V4867" s="18"/>
      <c r="W4867" s="18"/>
      <c r="X4867" s="18"/>
      <c r="Y4867" s="18"/>
      <c r="Z4867" s="18"/>
    </row>
    <row r="4868">
      <c r="A4868" s="32">
        <v>45149.0</v>
      </c>
      <c r="B4868" s="15" t="s">
        <v>12129</v>
      </c>
      <c r="C4868" s="19" t="s">
        <v>12130</v>
      </c>
      <c r="D4868" s="19" t="s">
        <v>4137</v>
      </c>
      <c r="E4868" s="19" t="s">
        <v>46</v>
      </c>
      <c r="F4868" s="19" t="s">
        <v>3982</v>
      </c>
      <c r="G4868" s="16" t="s">
        <v>12</v>
      </c>
      <c r="H4868" s="18"/>
      <c r="I4868" s="18"/>
      <c r="J4868" s="18"/>
      <c r="K4868" s="18"/>
      <c r="L4868" s="18"/>
      <c r="M4868" s="18"/>
      <c r="N4868" s="18"/>
      <c r="O4868" s="18"/>
      <c r="P4868" s="18"/>
      <c r="Q4868" s="18"/>
      <c r="R4868" s="18"/>
      <c r="S4868" s="18"/>
      <c r="T4868" s="18"/>
      <c r="U4868" s="18"/>
      <c r="V4868" s="18"/>
      <c r="W4868" s="18"/>
      <c r="X4868" s="18"/>
      <c r="Y4868" s="18"/>
      <c r="Z4868" s="18"/>
    </row>
    <row r="4869">
      <c r="A4869" s="32">
        <v>45149.0</v>
      </c>
      <c r="B4869" s="15" t="s">
        <v>12131</v>
      </c>
      <c r="C4869" s="19" t="s">
        <v>12132</v>
      </c>
      <c r="D4869" s="19" t="s">
        <v>1858</v>
      </c>
      <c r="E4869" s="19" t="s">
        <v>47</v>
      </c>
      <c r="F4869" s="19" t="s">
        <v>31</v>
      </c>
      <c r="G4869" s="16" t="s">
        <v>12</v>
      </c>
      <c r="H4869" s="18"/>
      <c r="I4869" s="18"/>
      <c r="J4869" s="18"/>
      <c r="K4869" s="18"/>
      <c r="L4869" s="18"/>
      <c r="M4869" s="18"/>
      <c r="N4869" s="18"/>
      <c r="O4869" s="18"/>
      <c r="P4869" s="18"/>
      <c r="Q4869" s="18"/>
      <c r="R4869" s="18"/>
      <c r="S4869" s="18"/>
      <c r="T4869" s="18"/>
      <c r="U4869" s="18"/>
      <c r="V4869" s="18"/>
      <c r="W4869" s="18"/>
      <c r="X4869" s="18"/>
      <c r="Y4869" s="18"/>
      <c r="Z4869" s="18"/>
    </row>
    <row r="4870">
      <c r="A4870" s="32">
        <v>45149.0</v>
      </c>
      <c r="B4870" s="15" t="s">
        <v>12133</v>
      </c>
      <c r="C4870" s="19" t="s">
        <v>12134</v>
      </c>
      <c r="D4870" s="19" t="s">
        <v>4958</v>
      </c>
      <c r="E4870" s="19" t="s">
        <v>44</v>
      </c>
      <c r="F4870" s="19" t="s">
        <v>61</v>
      </c>
      <c r="G4870" s="16" t="s">
        <v>12</v>
      </c>
      <c r="H4870" s="18"/>
      <c r="I4870" s="18"/>
      <c r="J4870" s="18"/>
      <c r="K4870" s="18"/>
      <c r="L4870" s="18"/>
      <c r="M4870" s="18"/>
      <c r="N4870" s="18"/>
      <c r="O4870" s="18"/>
      <c r="P4870" s="18"/>
      <c r="Q4870" s="18"/>
      <c r="R4870" s="18"/>
      <c r="S4870" s="18"/>
      <c r="T4870" s="18"/>
      <c r="U4870" s="18"/>
      <c r="V4870" s="18"/>
      <c r="W4870" s="18"/>
      <c r="X4870" s="18"/>
      <c r="Y4870" s="18"/>
      <c r="Z4870" s="18"/>
    </row>
    <row r="4871">
      <c r="A4871" s="32">
        <v>45149.0</v>
      </c>
      <c r="B4871" s="15" t="s">
        <v>12133</v>
      </c>
      <c r="C4871" s="19" t="s">
        <v>12134</v>
      </c>
      <c r="D4871" s="19" t="s">
        <v>4762</v>
      </c>
      <c r="E4871" s="19" t="s">
        <v>44</v>
      </c>
      <c r="F4871" s="19" t="s">
        <v>61</v>
      </c>
      <c r="G4871" s="16" t="s">
        <v>12</v>
      </c>
      <c r="H4871" s="18"/>
      <c r="I4871" s="18"/>
      <c r="J4871" s="18"/>
      <c r="K4871" s="18"/>
      <c r="L4871" s="18"/>
      <c r="M4871" s="18"/>
      <c r="N4871" s="18"/>
      <c r="O4871" s="18"/>
      <c r="P4871" s="18"/>
      <c r="Q4871" s="18"/>
      <c r="R4871" s="18"/>
      <c r="S4871" s="18"/>
      <c r="T4871" s="18"/>
      <c r="U4871" s="18"/>
      <c r="V4871" s="18"/>
      <c r="W4871" s="18"/>
      <c r="X4871" s="18"/>
      <c r="Y4871" s="18"/>
      <c r="Z4871" s="18"/>
    </row>
    <row r="4872">
      <c r="A4872" s="32">
        <v>45149.0</v>
      </c>
      <c r="B4872" s="15" t="s">
        <v>12133</v>
      </c>
      <c r="C4872" s="19" t="s">
        <v>12134</v>
      </c>
      <c r="D4872" s="19" t="b">
        <v>1</v>
      </c>
      <c r="E4872" s="18"/>
      <c r="F4872" s="19" t="s">
        <v>34</v>
      </c>
      <c r="G4872" s="16" t="s">
        <v>84</v>
      </c>
      <c r="H4872" s="19" t="s">
        <v>44</v>
      </c>
      <c r="I4872" s="18"/>
      <c r="J4872" s="18"/>
      <c r="K4872" s="18"/>
      <c r="L4872" s="18"/>
      <c r="M4872" s="18"/>
      <c r="N4872" s="18"/>
      <c r="O4872" s="18"/>
      <c r="P4872" s="18"/>
      <c r="Q4872" s="18"/>
      <c r="R4872" s="18"/>
      <c r="S4872" s="18"/>
      <c r="T4872" s="18"/>
      <c r="U4872" s="18"/>
      <c r="V4872" s="18"/>
      <c r="W4872" s="18"/>
      <c r="X4872" s="18"/>
      <c r="Y4872" s="18"/>
      <c r="Z4872" s="18"/>
    </row>
    <row r="4873">
      <c r="A4873" s="32">
        <v>45149.0</v>
      </c>
      <c r="B4873" s="15" t="s">
        <v>12135</v>
      </c>
      <c r="C4873" s="19" t="s">
        <v>12136</v>
      </c>
      <c r="D4873" s="19" t="s">
        <v>5017</v>
      </c>
      <c r="E4873" s="19" t="s">
        <v>85</v>
      </c>
      <c r="F4873" s="19" t="s">
        <v>6438</v>
      </c>
      <c r="G4873" s="16" t="s">
        <v>12</v>
      </c>
      <c r="H4873" s="18"/>
      <c r="I4873" s="18"/>
      <c r="J4873" s="18"/>
      <c r="K4873" s="18"/>
      <c r="L4873" s="18"/>
      <c r="M4873" s="18"/>
      <c r="N4873" s="18"/>
      <c r="O4873" s="18"/>
      <c r="P4873" s="18"/>
      <c r="Q4873" s="18"/>
      <c r="R4873" s="18"/>
      <c r="S4873" s="18"/>
      <c r="T4873" s="18"/>
      <c r="U4873" s="18"/>
      <c r="V4873" s="18"/>
      <c r="W4873" s="18"/>
      <c r="X4873" s="18"/>
      <c r="Y4873" s="18"/>
      <c r="Z4873" s="18"/>
    </row>
    <row r="4874">
      <c r="A4874" s="32">
        <v>45149.0</v>
      </c>
      <c r="B4874" s="15" t="s">
        <v>12137</v>
      </c>
      <c r="C4874" s="19" t="s">
        <v>12138</v>
      </c>
      <c r="D4874" s="19" t="s">
        <v>5312</v>
      </c>
      <c r="E4874" s="19" t="s">
        <v>85</v>
      </c>
      <c r="F4874" s="19" t="s">
        <v>171</v>
      </c>
      <c r="G4874" s="16" t="s">
        <v>12</v>
      </c>
      <c r="H4874" s="18"/>
      <c r="I4874" s="18"/>
      <c r="J4874" s="18"/>
      <c r="K4874" s="18"/>
      <c r="L4874" s="18"/>
      <c r="M4874" s="18"/>
      <c r="N4874" s="18"/>
      <c r="O4874" s="18"/>
      <c r="P4874" s="18"/>
      <c r="Q4874" s="18"/>
      <c r="R4874" s="18"/>
      <c r="S4874" s="18"/>
      <c r="T4874" s="18"/>
      <c r="U4874" s="18"/>
      <c r="V4874" s="18"/>
      <c r="W4874" s="18"/>
      <c r="X4874" s="18"/>
      <c r="Y4874" s="18"/>
      <c r="Z4874" s="18"/>
    </row>
    <row r="4875">
      <c r="A4875" s="32">
        <v>45149.0</v>
      </c>
      <c r="B4875" s="15" t="s">
        <v>12137</v>
      </c>
      <c r="C4875" s="19" t="s">
        <v>12138</v>
      </c>
      <c r="D4875" s="19" t="s">
        <v>5312</v>
      </c>
      <c r="E4875" s="19" t="s">
        <v>9014</v>
      </c>
      <c r="F4875" s="19" t="s">
        <v>9870</v>
      </c>
      <c r="G4875" s="16" t="s">
        <v>12</v>
      </c>
      <c r="H4875" s="18"/>
      <c r="I4875" s="18"/>
      <c r="J4875" s="18"/>
      <c r="K4875" s="18"/>
      <c r="L4875" s="18"/>
      <c r="M4875" s="18"/>
      <c r="N4875" s="18"/>
      <c r="O4875" s="18"/>
      <c r="P4875" s="18"/>
      <c r="Q4875" s="18"/>
      <c r="R4875" s="18"/>
      <c r="S4875" s="18"/>
      <c r="T4875" s="18"/>
      <c r="U4875" s="18"/>
      <c r="V4875" s="18"/>
      <c r="W4875" s="18"/>
      <c r="X4875" s="18"/>
      <c r="Y4875" s="18"/>
      <c r="Z4875" s="18"/>
    </row>
    <row r="4876">
      <c r="A4876" s="32">
        <v>45149.0</v>
      </c>
      <c r="B4876" s="15" t="s">
        <v>12139</v>
      </c>
      <c r="C4876" s="19" t="s">
        <v>12140</v>
      </c>
      <c r="D4876" s="19" t="s">
        <v>4623</v>
      </c>
      <c r="E4876" s="19" t="s">
        <v>7192</v>
      </c>
      <c r="F4876" s="19" t="s">
        <v>4517</v>
      </c>
      <c r="G4876" s="16" t="s">
        <v>12</v>
      </c>
      <c r="H4876" s="18"/>
      <c r="I4876" s="18"/>
      <c r="J4876" s="18"/>
      <c r="K4876" s="18"/>
      <c r="L4876" s="18"/>
      <c r="M4876" s="18"/>
      <c r="N4876" s="18"/>
      <c r="O4876" s="18"/>
      <c r="P4876" s="18"/>
      <c r="Q4876" s="18"/>
      <c r="R4876" s="18"/>
      <c r="S4876" s="18"/>
      <c r="T4876" s="18"/>
      <c r="U4876" s="18"/>
      <c r="V4876" s="18"/>
      <c r="W4876" s="18"/>
      <c r="X4876" s="18"/>
      <c r="Y4876" s="18"/>
      <c r="Z4876" s="18"/>
    </row>
    <row r="4877">
      <c r="A4877" s="32">
        <v>45149.0</v>
      </c>
      <c r="B4877" s="15" t="s">
        <v>12141</v>
      </c>
      <c r="C4877" s="19" t="s">
        <v>12142</v>
      </c>
      <c r="D4877" s="19" t="s">
        <v>8958</v>
      </c>
      <c r="E4877" s="19" t="s">
        <v>46</v>
      </c>
      <c r="F4877" s="19" t="s">
        <v>133</v>
      </c>
      <c r="G4877" s="16" t="s">
        <v>12</v>
      </c>
      <c r="H4877" s="18"/>
      <c r="I4877" s="18"/>
      <c r="J4877" s="18"/>
      <c r="K4877" s="18"/>
      <c r="L4877" s="18"/>
      <c r="M4877" s="18"/>
      <c r="N4877" s="18"/>
      <c r="O4877" s="18"/>
      <c r="P4877" s="18"/>
      <c r="Q4877" s="18"/>
      <c r="R4877" s="18"/>
      <c r="S4877" s="18"/>
      <c r="T4877" s="18"/>
      <c r="U4877" s="18"/>
      <c r="V4877" s="18"/>
      <c r="W4877" s="18"/>
      <c r="X4877" s="18"/>
      <c r="Y4877" s="18"/>
      <c r="Z4877" s="18"/>
    </row>
    <row r="4878">
      <c r="A4878" s="32">
        <v>45149.0</v>
      </c>
      <c r="B4878" s="15" t="s">
        <v>12143</v>
      </c>
      <c r="C4878" s="19" t="s">
        <v>12144</v>
      </c>
      <c r="D4878" s="19" t="s">
        <v>1465</v>
      </c>
      <c r="E4878" s="19" t="s">
        <v>47</v>
      </c>
      <c r="F4878" s="19" t="s">
        <v>3982</v>
      </c>
      <c r="G4878" s="16" t="s">
        <v>12</v>
      </c>
      <c r="H4878" s="18"/>
      <c r="I4878" s="18"/>
      <c r="J4878" s="18"/>
      <c r="K4878" s="18"/>
      <c r="L4878" s="18"/>
      <c r="M4878" s="18"/>
      <c r="N4878" s="18"/>
      <c r="O4878" s="18"/>
      <c r="P4878" s="18"/>
      <c r="Q4878" s="18"/>
      <c r="R4878" s="18"/>
      <c r="S4878" s="18"/>
      <c r="T4878" s="18"/>
      <c r="U4878" s="18"/>
      <c r="V4878" s="18"/>
      <c r="W4878" s="18"/>
      <c r="X4878" s="18"/>
      <c r="Y4878" s="18"/>
      <c r="Z4878" s="18"/>
    </row>
    <row r="4879">
      <c r="A4879" s="32">
        <v>45149.0</v>
      </c>
      <c r="B4879" s="15" t="s">
        <v>12145</v>
      </c>
      <c r="C4879" s="19" t="s">
        <v>12146</v>
      </c>
      <c r="D4879" s="19" t="s">
        <v>4623</v>
      </c>
      <c r="E4879" s="19" t="s">
        <v>47</v>
      </c>
      <c r="F4879" s="19" t="s">
        <v>457</v>
      </c>
      <c r="G4879" s="16" t="s">
        <v>84</v>
      </c>
      <c r="H4879" s="18"/>
      <c r="I4879" s="18"/>
      <c r="J4879" s="18"/>
      <c r="K4879" s="18"/>
      <c r="L4879" s="18"/>
      <c r="M4879" s="18"/>
      <c r="N4879" s="18"/>
      <c r="O4879" s="18"/>
      <c r="P4879" s="18"/>
      <c r="Q4879" s="18"/>
      <c r="R4879" s="18"/>
      <c r="S4879" s="18"/>
      <c r="T4879" s="18"/>
      <c r="U4879" s="18"/>
      <c r="V4879" s="18"/>
      <c r="W4879" s="18"/>
      <c r="X4879" s="18"/>
      <c r="Y4879" s="18"/>
      <c r="Z4879" s="18"/>
    </row>
    <row r="4880">
      <c r="A4880" s="32">
        <v>45149.0</v>
      </c>
      <c r="B4880" s="15" t="s">
        <v>12147</v>
      </c>
      <c r="C4880" s="19" t="s">
        <v>12148</v>
      </c>
      <c r="D4880" s="19" t="s">
        <v>1465</v>
      </c>
      <c r="E4880" s="19" t="s">
        <v>47</v>
      </c>
      <c r="F4880" s="19" t="s">
        <v>31</v>
      </c>
      <c r="G4880" s="16" t="s">
        <v>12</v>
      </c>
      <c r="H4880" s="18"/>
      <c r="I4880" s="18"/>
      <c r="J4880" s="18"/>
      <c r="K4880" s="18"/>
      <c r="L4880" s="18"/>
      <c r="M4880" s="18"/>
      <c r="N4880" s="18"/>
      <c r="O4880" s="18"/>
      <c r="P4880" s="18"/>
      <c r="Q4880" s="18"/>
      <c r="R4880" s="18"/>
      <c r="S4880" s="18"/>
      <c r="T4880" s="18"/>
      <c r="U4880" s="18"/>
      <c r="V4880" s="18"/>
      <c r="W4880" s="18"/>
      <c r="X4880" s="18"/>
      <c r="Y4880" s="18"/>
      <c r="Z4880" s="18"/>
    </row>
    <row r="4881">
      <c r="A4881" s="32">
        <v>45149.0</v>
      </c>
      <c r="B4881" s="15" t="s">
        <v>12149</v>
      </c>
      <c r="C4881" s="19" t="s">
        <v>12150</v>
      </c>
      <c r="D4881" s="19" t="s">
        <v>751</v>
      </c>
      <c r="E4881" s="19" t="s">
        <v>47</v>
      </c>
      <c r="F4881" s="19" t="s">
        <v>31</v>
      </c>
      <c r="G4881" s="16" t="s">
        <v>12</v>
      </c>
      <c r="H4881" s="18"/>
      <c r="I4881" s="18"/>
      <c r="J4881" s="18"/>
      <c r="K4881" s="18"/>
      <c r="L4881" s="18"/>
      <c r="M4881" s="18"/>
      <c r="N4881" s="18"/>
      <c r="O4881" s="18"/>
      <c r="P4881" s="18"/>
      <c r="Q4881" s="18"/>
      <c r="R4881" s="18"/>
      <c r="S4881" s="18"/>
      <c r="T4881" s="18"/>
      <c r="U4881" s="18"/>
      <c r="V4881" s="18"/>
      <c r="W4881" s="18"/>
      <c r="X4881" s="18"/>
      <c r="Y4881" s="18"/>
      <c r="Z4881" s="18"/>
    </row>
    <row r="4882">
      <c r="A4882" s="32">
        <v>45149.0</v>
      </c>
      <c r="B4882" s="15" t="s">
        <v>12151</v>
      </c>
      <c r="C4882" s="19" t="s">
        <v>12152</v>
      </c>
      <c r="D4882" s="19" t="s">
        <v>4762</v>
      </c>
      <c r="E4882" s="19" t="s">
        <v>44</v>
      </c>
      <c r="F4882" s="19" t="s">
        <v>61</v>
      </c>
      <c r="G4882" s="16" t="s">
        <v>12</v>
      </c>
      <c r="H4882" s="18"/>
      <c r="I4882" s="18"/>
      <c r="J4882" s="18"/>
      <c r="K4882" s="18"/>
      <c r="L4882" s="18"/>
      <c r="M4882" s="18"/>
      <c r="N4882" s="18"/>
      <c r="O4882" s="18"/>
      <c r="P4882" s="18"/>
      <c r="Q4882" s="18"/>
      <c r="R4882" s="18"/>
      <c r="S4882" s="18"/>
      <c r="T4882" s="18"/>
      <c r="U4882" s="18"/>
      <c r="V4882" s="18"/>
      <c r="W4882" s="18"/>
      <c r="X4882" s="18"/>
      <c r="Y4882" s="18"/>
      <c r="Z4882" s="18"/>
    </row>
    <row r="4883">
      <c r="A4883" s="32">
        <v>45149.0</v>
      </c>
      <c r="B4883" s="15" t="s">
        <v>12151</v>
      </c>
      <c r="C4883" s="19" t="s">
        <v>12152</v>
      </c>
      <c r="D4883" s="19" t="s">
        <v>4958</v>
      </c>
      <c r="E4883" s="19" t="s">
        <v>44</v>
      </c>
      <c r="F4883" s="19" t="s">
        <v>61</v>
      </c>
      <c r="G4883" s="16" t="s">
        <v>12</v>
      </c>
      <c r="H4883" s="18"/>
      <c r="I4883" s="18"/>
      <c r="J4883" s="18"/>
      <c r="K4883" s="18"/>
      <c r="L4883" s="18"/>
      <c r="M4883" s="18"/>
      <c r="N4883" s="18"/>
      <c r="O4883" s="18"/>
      <c r="P4883" s="18"/>
      <c r="Q4883" s="18"/>
      <c r="R4883" s="18"/>
      <c r="S4883" s="18"/>
      <c r="T4883" s="18"/>
      <c r="U4883" s="18"/>
      <c r="V4883" s="18"/>
      <c r="W4883" s="18"/>
      <c r="X4883" s="18"/>
      <c r="Y4883" s="18"/>
      <c r="Z4883" s="18"/>
    </row>
    <row r="4884">
      <c r="A4884" s="32">
        <v>45149.0</v>
      </c>
      <c r="B4884" s="15" t="s">
        <v>12151</v>
      </c>
      <c r="C4884" s="19" t="s">
        <v>12152</v>
      </c>
      <c r="D4884" s="19" t="s">
        <v>4120</v>
      </c>
      <c r="E4884" s="19" t="s">
        <v>44</v>
      </c>
      <c r="F4884" s="19" t="s">
        <v>61</v>
      </c>
      <c r="G4884" s="16" t="s">
        <v>12</v>
      </c>
      <c r="H4884" s="18"/>
      <c r="I4884" s="18"/>
      <c r="J4884" s="18"/>
      <c r="K4884" s="18"/>
      <c r="L4884" s="18"/>
      <c r="M4884" s="18"/>
      <c r="N4884" s="18"/>
      <c r="O4884" s="18"/>
      <c r="P4884" s="18"/>
      <c r="Q4884" s="18"/>
      <c r="R4884" s="18"/>
      <c r="S4884" s="18"/>
      <c r="T4884" s="18"/>
      <c r="U4884" s="18"/>
      <c r="V4884" s="18"/>
      <c r="W4884" s="18"/>
      <c r="X4884" s="18"/>
      <c r="Y4884" s="18"/>
      <c r="Z4884" s="18"/>
    </row>
    <row r="4885">
      <c r="A4885" s="32">
        <v>45149.0</v>
      </c>
      <c r="B4885" s="15" t="s">
        <v>12153</v>
      </c>
      <c r="C4885" s="19" t="s">
        <v>12154</v>
      </c>
      <c r="D4885" s="19" t="s">
        <v>4120</v>
      </c>
      <c r="E4885" s="19" t="s">
        <v>98</v>
      </c>
      <c r="F4885" s="19" t="s">
        <v>4362</v>
      </c>
      <c r="G4885" s="16" t="s">
        <v>12</v>
      </c>
      <c r="H4885" s="18"/>
      <c r="I4885" s="18"/>
      <c r="J4885" s="18"/>
      <c r="K4885" s="18"/>
      <c r="L4885" s="18"/>
      <c r="M4885" s="18"/>
      <c r="N4885" s="18"/>
      <c r="O4885" s="18"/>
      <c r="P4885" s="18"/>
      <c r="Q4885" s="18"/>
      <c r="R4885" s="18"/>
      <c r="S4885" s="18"/>
      <c r="T4885" s="18"/>
      <c r="U4885" s="18"/>
      <c r="V4885" s="18"/>
      <c r="W4885" s="18"/>
      <c r="X4885" s="18"/>
      <c r="Y4885" s="18"/>
      <c r="Z4885" s="18"/>
    </row>
    <row r="4886">
      <c r="A4886" s="32">
        <v>45149.0</v>
      </c>
      <c r="B4886" s="15" t="s">
        <v>12153</v>
      </c>
      <c r="C4886" s="19" t="s">
        <v>12154</v>
      </c>
      <c r="D4886" s="19" t="s">
        <v>4120</v>
      </c>
      <c r="E4886" s="19" t="s">
        <v>47</v>
      </c>
      <c r="F4886" s="19" t="s">
        <v>4576</v>
      </c>
      <c r="G4886" s="16" t="s">
        <v>12</v>
      </c>
      <c r="H4886" s="18"/>
      <c r="I4886" s="18"/>
      <c r="J4886" s="18"/>
      <c r="K4886" s="18"/>
      <c r="L4886" s="18"/>
      <c r="M4886" s="18"/>
      <c r="N4886" s="18"/>
      <c r="O4886" s="18"/>
      <c r="P4886" s="18"/>
      <c r="Q4886" s="18"/>
      <c r="R4886" s="18"/>
      <c r="S4886" s="18"/>
      <c r="T4886" s="18"/>
      <c r="U4886" s="18"/>
      <c r="V4886" s="18"/>
      <c r="W4886" s="18"/>
      <c r="X4886" s="18"/>
      <c r="Y4886" s="18"/>
      <c r="Z4886" s="18"/>
    </row>
    <row r="4887">
      <c r="A4887" s="32">
        <v>45149.0</v>
      </c>
      <c r="B4887" s="15" t="s">
        <v>12155</v>
      </c>
      <c r="C4887" s="19" t="s">
        <v>12156</v>
      </c>
      <c r="D4887" s="19" t="s">
        <v>4608</v>
      </c>
      <c r="E4887" s="19" t="s">
        <v>4032</v>
      </c>
      <c r="F4887" s="19" t="s">
        <v>12157</v>
      </c>
      <c r="G4887" s="16" t="s">
        <v>12</v>
      </c>
      <c r="H4887" s="18"/>
      <c r="I4887" s="18"/>
      <c r="J4887" s="18"/>
      <c r="K4887" s="18"/>
      <c r="L4887" s="18"/>
      <c r="M4887" s="18"/>
      <c r="N4887" s="18"/>
      <c r="O4887" s="18"/>
      <c r="P4887" s="18"/>
      <c r="Q4887" s="18"/>
      <c r="R4887" s="18"/>
      <c r="S4887" s="18"/>
      <c r="T4887" s="18"/>
      <c r="U4887" s="18"/>
      <c r="V4887" s="18"/>
      <c r="W4887" s="18"/>
      <c r="X4887" s="18"/>
      <c r="Y4887" s="18"/>
      <c r="Z4887" s="18"/>
    </row>
    <row r="4888">
      <c r="A4888" s="32">
        <v>45149.0</v>
      </c>
      <c r="B4888" s="15" t="s">
        <v>12155</v>
      </c>
      <c r="C4888" s="19" t="s">
        <v>12156</v>
      </c>
      <c r="D4888" s="19" t="s">
        <v>4608</v>
      </c>
      <c r="E4888" s="19" t="s">
        <v>743</v>
      </c>
      <c r="F4888" s="19" t="s">
        <v>10058</v>
      </c>
      <c r="G4888" s="16" t="s">
        <v>12</v>
      </c>
      <c r="H4888" s="18"/>
      <c r="I4888" s="18"/>
      <c r="J4888" s="18"/>
      <c r="K4888" s="18"/>
      <c r="L4888" s="18"/>
      <c r="M4888" s="18"/>
      <c r="N4888" s="18"/>
      <c r="O4888" s="18"/>
      <c r="P4888" s="18"/>
      <c r="Q4888" s="18"/>
      <c r="R4888" s="18"/>
      <c r="S4888" s="18"/>
      <c r="T4888" s="18"/>
      <c r="U4888" s="18"/>
      <c r="V4888" s="18"/>
      <c r="W4888" s="18"/>
      <c r="X4888" s="18"/>
      <c r="Y4888" s="18"/>
      <c r="Z4888" s="18"/>
    </row>
    <row r="4889">
      <c r="A4889" s="32">
        <v>45149.0</v>
      </c>
      <c r="B4889" s="15" t="s">
        <v>12158</v>
      </c>
      <c r="C4889" s="19" t="s">
        <v>12159</v>
      </c>
      <c r="D4889" s="19" t="s">
        <v>1806</v>
      </c>
      <c r="E4889" s="19" t="s">
        <v>47</v>
      </c>
      <c r="F4889" s="19" t="s">
        <v>12160</v>
      </c>
      <c r="G4889" s="16" t="s">
        <v>12</v>
      </c>
      <c r="H4889" s="18"/>
      <c r="I4889" s="18"/>
      <c r="J4889" s="18"/>
      <c r="K4889" s="18"/>
      <c r="L4889" s="18"/>
      <c r="M4889" s="18"/>
      <c r="N4889" s="18"/>
      <c r="O4889" s="18"/>
      <c r="P4889" s="18"/>
      <c r="Q4889" s="18"/>
      <c r="R4889" s="18"/>
      <c r="S4889" s="18"/>
      <c r="T4889" s="18"/>
      <c r="U4889" s="18"/>
      <c r="V4889" s="18"/>
      <c r="W4889" s="18"/>
      <c r="X4889" s="18"/>
      <c r="Y4889" s="18"/>
      <c r="Z4889" s="18"/>
    </row>
    <row r="4890">
      <c r="A4890" s="32">
        <v>45149.0</v>
      </c>
      <c r="B4890" s="15" t="s">
        <v>12161</v>
      </c>
      <c r="C4890" s="19" t="s">
        <v>12162</v>
      </c>
      <c r="D4890" s="19" t="s">
        <v>7653</v>
      </c>
      <c r="E4890" s="18"/>
      <c r="F4890" s="19" t="s">
        <v>4594</v>
      </c>
      <c r="G4890" s="16" t="s">
        <v>12</v>
      </c>
      <c r="H4890" s="16" t="s">
        <v>141</v>
      </c>
      <c r="I4890" s="18"/>
      <c r="J4890" s="18"/>
      <c r="K4890" s="18"/>
      <c r="L4890" s="18"/>
      <c r="M4890" s="18"/>
      <c r="N4890" s="18"/>
      <c r="O4890" s="18"/>
      <c r="P4890" s="18"/>
      <c r="Q4890" s="18"/>
      <c r="R4890" s="18"/>
      <c r="S4890" s="18"/>
      <c r="T4890" s="18"/>
      <c r="U4890" s="18"/>
      <c r="V4890" s="18"/>
      <c r="W4890" s="18"/>
      <c r="X4890" s="18"/>
      <c r="Y4890" s="18"/>
      <c r="Z4890" s="18"/>
    </row>
    <row r="4891">
      <c r="A4891" s="32">
        <v>45149.0</v>
      </c>
      <c r="B4891" s="15" t="s">
        <v>12161</v>
      </c>
      <c r="C4891" s="19" t="s">
        <v>12162</v>
      </c>
      <c r="D4891" s="19" t="s">
        <v>7653</v>
      </c>
      <c r="E4891" s="19" t="s">
        <v>47</v>
      </c>
      <c r="F4891" s="19" t="s">
        <v>3982</v>
      </c>
      <c r="G4891" s="16" t="s">
        <v>12</v>
      </c>
      <c r="H4891" s="18"/>
      <c r="I4891" s="18"/>
      <c r="J4891" s="18"/>
      <c r="K4891" s="18"/>
      <c r="L4891" s="18"/>
      <c r="M4891" s="18"/>
      <c r="N4891" s="18"/>
      <c r="O4891" s="18"/>
      <c r="P4891" s="18"/>
      <c r="Q4891" s="18"/>
      <c r="R4891" s="18"/>
      <c r="S4891" s="18"/>
      <c r="T4891" s="18"/>
      <c r="U4891" s="18"/>
      <c r="V4891" s="18"/>
      <c r="W4891" s="18"/>
      <c r="X4891" s="18"/>
      <c r="Y4891" s="18"/>
      <c r="Z4891" s="18"/>
    </row>
    <row r="4892">
      <c r="A4892" s="32">
        <v>45149.0</v>
      </c>
      <c r="B4892" s="15" t="s">
        <v>12163</v>
      </c>
      <c r="C4892" s="19" t="s">
        <v>12164</v>
      </c>
      <c r="D4892" s="19" t="s">
        <v>4420</v>
      </c>
      <c r="E4892" s="18"/>
      <c r="F4892" s="19" t="s">
        <v>12165</v>
      </c>
      <c r="G4892" s="16" t="s">
        <v>12</v>
      </c>
      <c r="H4892" s="16" t="s">
        <v>141</v>
      </c>
      <c r="I4892" s="18"/>
      <c r="J4892" s="18"/>
      <c r="K4892" s="18"/>
      <c r="L4892" s="18"/>
      <c r="M4892" s="18"/>
      <c r="N4892" s="18"/>
      <c r="O4892" s="18"/>
      <c r="P4892" s="18"/>
      <c r="Q4892" s="18"/>
      <c r="R4892" s="18"/>
      <c r="S4892" s="18"/>
      <c r="T4892" s="18"/>
      <c r="U4892" s="18"/>
      <c r="V4892" s="18"/>
      <c r="W4892" s="18"/>
      <c r="X4892" s="18"/>
      <c r="Y4892" s="18"/>
      <c r="Z4892" s="18"/>
    </row>
    <row r="4893">
      <c r="A4893" s="32">
        <v>45149.0</v>
      </c>
      <c r="B4893" s="15" t="s">
        <v>12166</v>
      </c>
      <c r="C4893" s="19" t="s">
        <v>12167</v>
      </c>
      <c r="D4893" s="19" t="s">
        <v>4912</v>
      </c>
      <c r="E4893" s="19" t="s">
        <v>1766</v>
      </c>
      <c r="F4893" s="19" t="s">
        <v>83</v>
      </c>
      <c r="G4893" s="16" t="s">
        <v>84</v>
      </c>
      <c r="H4893" s="18"/>
      <c r="I4893" s="18"/>
      <c r="J4893" s="18"/>
      <c r="K4893" s="18"/>
      <c r="L4893" s="18"/>
      <c r="M4893" s="18"/>
      <c r="N4893" s="18"/>
      <c r="O4893" s="18"/>
      <c r="P4893" s="18"/>
      <c r="Q4893" s="18"/>
      <c r="R4893" s="18"/>
      <c r="S4893" s="18"/>
      <c r="T4893" s="18"/>
      <c r="U4893" s="18"/>
      <c r="V4893" s="18"/>
      <c r="W4893" s="18"/>
      <c r="X4893" s="18"/>
      <c r="Y4893" s="18"/>
      <c r="Z4893" s="18"/>
    </row>
    <row r="4894">
      <c r="A4894" s="32">
        <v>45149.0</v>
      </c>
      <c r="B4894" s="15" t="s">
        <v>12166</v>
      </c>
      <c r="C4894" s="19" t="s">
        <v>12167</v>
      </c>
      <c r="D4894" s="19" t="s">
        <v>4912</v>
      </c>
      <c r="E4894" s="19" t="s">
        <v>426</v>
      </c>
      <c r="F4894" s="19" t="s">
        <v>428</v>
      </c>
      <c r="G4894" s="16" t="s">
        <v>84</v>
      </c>
      <c r="H4894" s="18"/>
      <c r="I4894" s="18"/>
      <c r="J4894" s="18"/>
      <c r="K4894" s="18"/>
      <c r="L4894" s="18"/>
      <c r="M4894" s="18"/>
      <c r="N4894" s="18"/>
      <c r="O4894" s="18"/>
      <c r="P4894" s="18"/>
      <c r="Q4894" s="18"/>
      <c r="R4894" s="18"/>
      <c r="S4894" s="18"/>
      <c r="T4894" s="18"/>
      <c r="U4894" s="18"/>
      <c r="V4894" s="18"/>
      <c r="W4894" s="18"/>
      <c r="X4894" s="18"/>
      <c r="Y4894" s="18"/>
      <c r="Z4894" s="18"/>
    </row>
    <row r="4895">
      <c r="A4895" s="32">
        <v>45149.0</v>
      </c>
      <c r="B4895" s="15" t="s">
        <v>12168</v>
      </c>
      <c r="C4895" s="19" t="s">
        <v>12169</v>
      </c>
      <c r="D4895" s="19" t="b">
        <v>1</v>
      </c>
      <c r="E4895" s="19" t="s">
        <v>98</v>
      </c>
      <c r="F4895" s="19" t="s">
        <v>83</v>
      </c>
      <c r="G4895" s="16" t="s">
        <v>84</v>
      </c>
      <c r="H4895" s="18"/>
      <c r="I4895" s="18"/>
      <c r="J4895" s="18"/>
      <c r="K4895" s="18"/>
      <c r="L4895" s="18"/>
      <c r="M4895" s="18"/>
      <c r="N4895" s="18"/>
      <c r="O4895" s="18"/>
      <c r="P4895" s="18"/>
      <c r="Q4895" s="18"/>
      <c r="R4895" s="18"/>
      <c r="S4895" s="18"/>
      <c r="T4895" s="18"/>
      <c r="U4895" s="18"/>
      <c r="V4895" s="18"/>
      <c r="W4895" s="18"/>
      <c r="X4895" s="18"/>
      <c r="Y4895" s="18"/>
      <c r="Z4895" s="18"/>
    </row>
    <row r="4896">
      <c r="A4896" s="32">
        <v>45149.0</v>
      </c>
      <c r="B4896" s="15" t="s">
        <v>12170</v>
      </c>
      <c r="C4896" s="19" t="s">
        <v>12171</v>
      </c>
      <c r="D4896" s="19" t="s">
        <v>5964</v>
      </c>
      <c r="E4896" s="19" t="s">
        <v>99</v>
      </c>
      <c r="F4896" s="19" t="s">
        <v>10196</v>
      </c>
      <c r="G4896" s="16" t="s">
        <v>84</v>
      </c>
      <c r="H4896" s="18"/>
      <c r="I4896" s="18"/>
      <c r="J4896" s="18"/>
      <c r="K4896" s="18"/>
      <c r="L4896" s="18"/>
      <c r="M4896" s="18"/>
      <c r="N4896" s="18"/>
      <c r="O4896" s="18"/>
      <c r="P4896" s="18"/>
      <c r="Q4896" s="18"/>
      <c r="R4896" s="18"/>
      <c r="S4896" s="18"/>
      <c r="T4896" s="18"/>
      <c r="U4896" s="18"/>
      <c r="V4896" s="18"/>
      <c r="W4896" s="18"/>
      <c r="X4896" s="18"/>
      <c r="Y4896" s="18"/>
      <c r="Z4896" s="18"/>
    </row>
    <row r="4897">
      <c r="A4897" s="32">
        <v>45149.0</v>
      </c>
      <c r="B4897" s="15" t="s">
        <v>12172</v>
      </c>
      <c r="C4897" s="19" t="s">
        <v>12173</v>
      </c>
      <c r="D4897" s="19" t="s">
        <v>4120</v>
      </c>
      <c r="E4897" s="19" t="s">
        <v>412</v>
      </c>
      <c r="F4897" s="19" t="s">
        <v>133</v>
      </c>
      <c r="G4897" s="16" t="s">
        <v>12</v>
      </c>
      <c r="H4897" s="18"/>
      <c r="I4897" s="18"/>
      <c r="J4897" s="18"/>
      <c r="K4897" s="18"/>
      <c r="L4897" s="18"/>
      <c r="M4897" s="18"/>
      <c r="N4897" s="18"/>
      <c r="O4897" s="18"/>
      <c r="P4897" s="18"/>
      <c r="Q4897" s="18"/>
      <c r="R4897" s="18"/>
      <c r="S4897" s="18"/>
      <c r="T4897" s="18"/>
      <c r="U4897" s="18"/>
      <c r="V4897" s="18"/>
      <c r="W4897" s="18"/>
      <c r="X4897" s="18"/>
      <c r="Y4897" s="18"/>
      <c r="Z4897" s="18"/>
    </row>
    <row r="4898">
      <c r="A4898" s="32">
        <v>45149.0</v>
      </c>
      <c r="B4898" s="15" t="s">
        <v>12174</v>
      </c>
      <c r="C4898" s="19" t="s">
        <v>12175</v>
      </c>
      <c r="D4898" s="19" t="s">
        <v>6514</v>
      </c>
      <c r="E4898" s="19" t="s">
        <v>47</v>
      </c>
      <c r="F4898" s="19" t="s">
        <v>31</v>
      </c>
      <c r="G4898" s="16" t="s">
        <v>12</v>
      </c>
      <c r="H4898" s="18"/>
      <c r="I4898" s="18"/>
      <c r="J4898" s="18"/>
      <c r="K4898" s="18"/>
      <c r="L4898" s="18"/>
      <c r="M4898" s="18"/>
      <c r="N4898" s="18"/>
      <c r="O4898" s="18"/>
      <c r="P4898" s="18"/>
      <c r="Q4898" s="18"/>
      <c r="R4898" s="18"/>
      <c r="S4898" s="18"/>
      <c r="T4898" s="18"/>
      <c r="U4898" s="18"/>
      <c r="V4898" s="18"/>
      <c r="W4898" s="18"/>
      <c r="X4898" s="18"/>
      <c r="Y4898" s="18"/>
      <c r="Z4898" s="18"/>
    </row>
    <row r="4899">
      <c r="A4899" s="32">
        <v>45149.0</v>
      </c>
      <c r="B4899" s="15" t="s">
        <v>12176</v>
      </c>
      <c r="C4899" s="19" t="s">
        <v>12177</v>
      </c>
      <c r="D4899" s="19" t="s">
        <v>5042</v>
      </c>
      <c r="E4899" s="19" t="s">
        <v>12178</v>
      </c>
      <c r="F4899" s="19" t="s">
        <v>164</v>
      </c>
      <c r="G4899" s="16" t="s">
        <v>12</v>
      </c>
      <c r="H4899" s="18"/>
      <c r="I4899" s="18"/>
      <c r="J4899" s="18"/>
      <c r="K4899" s="18"/>
      <c r="L4899" s="18"/>
      <c r="M4899" s="18"/>
      <c r="N4899" s="18"/>
      <c r="O4899" s="18"/>
      <c r="P4899" s="18"/>
      <c r="Q4899" s="18"/>
      <c r="R4899" s="18"/>
      <c r="S4899" s="18"/>
      <c r="T4899" s="18"/>
      <c r="U4899" s="18"/>
      <c r="V4899" s="18"/>
      <c r="W4899" s="18"/>
      <c r="X4899" s="18"/>
      <c r="Y4899" s="18"/>
      <c r="Z4899" s="18"/>
    </row>
    <row r="4900">
      <c r="A4900" s="32">
        <v>45149.0</v>
      </c>
      <c r="B4900" s="15" t="s">
        <v>12179</v>
      </c>
      <c r="C4900" s="19" t="s">
        <v>12180</v>
      </c>
      <c r="D4900" s="19" t="s">
        <v>6115</v>
      </c>
      <c r="E4900" s="19" t="s">
        <v>426</v>
      </c>
      <c r="F4900" s="19" t="s">
        <v>5926</v>
      </c>
      <c r="G4900" s="16" t="s">
        <v>12</v>
      </c>
      <c r="H4900" s="18"/>
      <c r="I4900" s="18"/>
      <c r="J4900" s="18"/>
      <c r="K4900" s="18"/>
      <c r="L4900" s="18"/>
      <c r="M4900" s="18"/>
      <c r="N4900" s="18"/>
      <c r="O4900" s="18"/>
      <c r="P4900" s="18"/>
      <c r="Q4900" s="18"/>
      <c r="R4900" s="18"/>
      <c r="S4900" s="18"/>
      <c r="T4900" s="18"/>
      <c r="U4900" s="18"/>
      <c r="V4900" s="18"/>
      <c r="W4900" s="18"/>
      <c r="X4900" s="18"/>
      <c r="Y4900" s="18"/>
      <c r="Z4900" s="18"/>
    </row>
    <row r="4901">
      <c r="A4901" s="32">
        <v>45149.0</v>
      </c>
      <c r="B4901" s="15" t="s">
        <v>12181</v>
      </c>
      <c r="C4901" s="19" t="s">
        <v>12182</v>
      </c>
      <c r="D4901" s="19" t="s">
        <v>8960</v>
      </c>
      <c r="E4901" s="19" t="s">
        <v>46</v>
      </c>
      <c r="F4901" s="19" t="s">
        <v>133</v>
      </c>
      <c r="G4901" s="16" t="s">
        <v>12</v>
      </c>
      <c r="H4901" s="18"/>
      <c r="I4901" s="18"/>
      <c r="J4901" s="18"/>
      <c r="K4901" s="18"/>
      <c r="L4901" s="18"/>
      <c r="M4901" s="18"/>
      <c r="N4901" s="18"/>
      <c r="O4901" s="18"/>
      <c r="P4901" s="18"/>
      <c r="Q4901" s="18"/>
      <c r="R4901" s="18"/>
      <c r="S4901" s="18"/>
      <c r="T4901" s="18"/>
      <c r="U4901" s="18"/>
      <c r="V4901" s="18"/>
      <c r="W4901" s="18"/>
      <c r="X4901" s="18"/>
      <c r="Y4901" s="18"/>
      <c r="Z4901" s="18"/>
    </row>
    <row r="4902">
      <c r="A4902" s="32">
        <v>45149.0</v>
      </c>
      <c r="B4902" s="15" t="s">
        <v>12183</v>
      </c>
      <c r="C4902" s="19" t="s">
        <v>12184</v>
      </c>
      <c r="D4902" s="19" t="s">
        <v>4190</v>
      </c>
      <c r="E4902" s="19" t="s">
        <v>5975</v>
      </c>
      <c r="F4902" s="19" t="s">
        <v>891</v>
      </c>
      <c r="G4902" s="16" t="s">
        <v>12</v>
      </c>
      <c r="H4902" s="18"/>
      <c r="I4902" s="18"/>
      <c r="J4902" s="18"/>
      <c r="K4902" s="18"/>
      <c r="L4902" s="18"/>
      <c r="M4902" s="18"/>
      <c r="N4902" s="18"/>
      <c r="O4902" s="18"/>
      <c r="P4902" s="18"/>
      <c r="Q4902" s="18"/>
      <c r="R4902" s="18"/>
      <c r="S4902" s="18"/>
      <c r="T4902" s="18"/>
      <c r="U4902" s="18"/>
      <c r="V4902" s="18"/>
      <c r="W4902" s="18"/>
      <c r="X4902" s="18"/>
      <c r="Y4902" s="18"/>
      <c r="Z4902" s="18"/>
    </row>
    <row r="4903">
      <c r="A4903" s="32">
        <v>45180.0</v>
      </c>
      <c r="B4903" s="15" t="s">
        <v>12185</v>
      </c>
      <c r="C4903" s="19" t="s">
        <v>12186</v>
      </c>
      <c r="D4903" s="19" t="s">
        <v>1058</v>
      </c>
      <c r="E4903" s="19" t="s">
        <v>47</v>
      </c>
      <c r="F4903" s="19" t="s">
        <v>31</v>
      </c>
      <c r="G4903" s="16" t="s">
        <v>12</v>
      </c>
      <c r="H4903" s="18"/>
      <c r="I4903" s="18"/>
      <c r="J4903" s="18"/>
      <c r="K4903" s="18"/>
      <c r="L4903" s="18"/>
      <c r="M4903" s="18"/>
      <c r="N4903" s="18"/>
      <c r="O4903" s="18"/>
      <c r="P4903" s="18"/>
      <c r="Q4903" s="18"/>
      <c r="R4903" s="18"/>
      <c r="S4903" s="18"/>
      <c r="T4903" s="18"/>
      <c r="U4903" s="18"/>
      <c r="V4903" s="18"/>
      <c r="W4903" s="18"/>
      <c r="X4903" s="18"/>
      <c r="Y4903" s="18"/>
      <c r="Z4903" s="18"/>
    </row>
    <row r="4904">
      <c r="A4904" s="32">
        <v>45180.0</v>
      </c>
      <c r="B4904" s="15" t="s">
        <v>12187</v>
      </c>
      <c r="C4904" s="19" t="s">
        <v>12188</v>
      </c>
      <c r="D4904" s="19" t="s">
        <v>770</v>
      </c>
      <c r="E4904" s="19" t="s">
        <v>47</v>
      </c>
      <c r="F4904" s="19" t="s">
        <v>133</v>
      </c>
      <c r="G4904" s="16" t="s">
        <v>12</v>
      </c>
      <c r="H4904" s="18"/>
      <c r="I4904" s="18"/>
      <c r="J4904" s="18"/>
      <c r="K4904" s="18"/>
      <c r="L4904" s="18"/>
      <c r="M4904" s="18"/>
      <c r="N4904" s="18"/>
      <c r="O4904" s="18"/>
      <c r="P4904" s="18"/>
      <c r="Q4904" s="18"/>
      <c r="R4904" s="18"/>
      <c r="S4904" s="18"/>
      <c r="T4904" s="18"/>
      <c r="U4904" s="18"/>
      <c r="V4904" s="18"/>
      <c r="W4904" s="18"/>
      <c r="X4904" s="18"/>
      <c r="Y4904" s="18"/>
      <c r="Z4904" s="18"/>
    </row>
    <row r="4905">
      <c r="A4905" s="32">
        <v>45180.0</v>
      </c>
      <c r="B4905" s="15" t="s">
        <v>12189</v>
      </c>
      <c r="C4905" s="19" t="s">
        <v>12190</v>
      </c>
      <c r="D4905" s="19" t="s">
        <v>4046</v>
      </c>
      <c r="E4905" s="19" t="s">
        <v>44</v>
      </c>
      <c r="F4905" s="19" t="s">
        <v>851</v>
      </c>
      <c r="G4905" s="16" t="s">
        <v>84</v>
      </c>
      <c r="H4905" s="18"/>
      <c r="I4905" s="18"/>
      <c r="J4905" s="18"/>
      <c r="K4905" s="18"/>
      <c r="L4905" s="18"/>
      <c r="M4905" s="18"/>
      <c r="N4905" s="18"/>
      <c r="O4905" s="18"/>
      <c r="P4905" s="18"/>
      <c r="Q4905" s="18"/>
      <c r="R4905" s="18"/>
      <c r="S4905" s="18"/>
      <c r="T4905" s="18"/>
      <c r="U4905" s="18"/>
      <c r="V4905" s="18"/>
      <c r="W4905" s="18"/>
      <c r="X4905" s="18"/>
      <c r="Y4905" s="18"/>
      <c r="Z4905" s="18"/>
    </row>
    <row r="4906">
      <c r="A4906" s="32">
        <v>45180.0</v>
      </c>
      <c r="B4906" s="15" t="s">
        <v>12189</v>
      </c>
      <c r="C4906" s="19" t="s">
        <v>12190</v>
      </c>
      <c r="D4906" s="19" t="s">
        <v>1478</v>
      </c>
      <c r="E4906" s="19" t="s">
        <v>44</v>
      </c>
      <c r="F4906" s="19" t="s">
        <v>851</v>
      </c>
      <c r="G4906" s="16" t="s">
        <v>84</v>
      </c>
      <c r="H4906" s="18"/>
      <c r="I4906" s="18"/>
      <c r="J4906" s="18"/>
      <c r="K4906" s="18"/>
      <c r="L4906" s="18"/>
      <c r="M4906" s="18"/>
      <c r="N4906" s="18"/>
      <c r="O4906" s="18"/>
      <c r="P4906" s="18"/>
      <c r="Q4906" s="18"/>
      <c r="R4906" s="18"/>
      <c r="S4906" s="18"/>
      <c r="T4906" s="18"/>
      <c r="U4906" s="18"/>
      <c r="V4906" s="18"/>
      <c r="W4906" s="18"/>
      <c r="X4906" s="18"/>
      <c r="Y4906" s="18"/>
      <c r="Z4906" s="18"/>
    </row>
    <row r="4907">
      <c r="A4907" s="32">
        <v>45180.0</v>
      </c>
      <c r="B4907" s="15" t="s">
        <v>12189</v>
      </c>
      <c r="C4907" s="19" t="s">
        <v>12190</v>
      </c>
      <c r="D4907" s="19" t="s">
        <v>4762</v>
      </c>
      <c r="E4907" s="19" t="s">
        <v>44</v>
      </c>
      <c r="F4907" s="19" t="s">
        <v>851</v>
      </c>
      <c r="G4907" s="16" t="s">
        <v>84</v>
      </c>
      <c r="H4907" s="18"/>
      <c r="I4907" s="18"/>
      <c r="J4907" s="18"/>
      <c r="K4907" s="18"/>
      <c r="L4907" s="18"/>
      <c r="M4907" s="18"/>
      <c r="N4907" s="18"/>
      <c r="O4907" s="18"/>
      <c r="P4907" s="18"/>
      <c r="Q4907" s="18"/>
      <c r="R4907" s="18"/>
      <c r="S4907" s="18"/>
      <c r="T4907" s="18"/>
      <c r="U4907" s="18"/>
      <c r="V4907" s="18"/>
      <c r="W4907" s="18"/>
      <c r="X4907" s="18"/>
      <c r="Y4907" s="18"/>
      <c r="Z4907" s="18"/>
    </row>
    <row r="4908">
      <c r="A4908" s="32">
        <v>45180.0</v>
      </c>
      <c r="B4908" s="15" t="s">
        <v>12191</v>
      </c>
      <c r="C4908" s="19" t="s">
        <v>12192</v>
      </c>
      <c r="D4908" s="19" t="s">
        <v>5477</v>
      </c>
      <c r="E4908" s="19" t="s">
        <v>12193</v>
      </c>
      <c r="F4908" s="19" t="s">
        <v>12194</v>
      </c>
      <c r="G4908" s="16" t="s">
        <v>12</v>
      </c>
      <c r="H4908" s="18"/>
      <c r="I4908" s="18"/>
      <c r="J4908" s="18"/>
      <c r="K4908" s="18"/>
      <c r="L4908" s="18"/>
      <c r="M4908" s="18"/>
      <c r="N4908" s="18"/>
      <c r="O4908" s="18"/>
      <c r="P4908" s="18"/>
      <c r="Q4908" s="18"/>
      <c r="R4908" s="18"/>
      <c r="S4908" s="18"/>
      <c r="T4908" s="18"/>
      <c r="U4908" s="18"/>
      <c r="V4908" s="18"/>
      <c r="W4908" s="18"/>
      <c r="X4908" s="18"/>
      <c r="Y4908" s="18"/>
      <c r="Z4908" s="18"/>
    </row>
    <row r="4909">
      <c r="A4909" s="32">
        <v>45180.0</v>
      </c>
      <c r="B4909" s="15" t="s">
        <v>12195</v>
      </c>
      <c r="C4909" s="19" t="s">
        <v>12196</v>
      </c>
      <c r="D4909" s="19" t="s">
        <v>4313</v>
      </c>
      <c r="E4909" s="19" t="s">
        <v>3015</v>
      </c>
      <c r="F4909" s="19" t="s">
        <v>133</v>
      </c>
      <c r="G4909" s="16" t="s">
        <v>12</v>
      </c>
      <c r="H4909" s="18"/>
      <c r="I4909" s="18"/>
      <c r="J4909" s="18"/>
      <c r="K4909" s="18"/>
      <c r="L4909" s="18"/>
      <c r="M4909" s="18"/>
      <c r="N4909" s="18"/>
      <c r="O4909" s="18"/>
      <c r="P4909" s="18"/>
      <c r="Q4909" s="18"/>
      <c r="R4909" s="18"/>
      <c r="S4909" s="18"/>
      <c r="T4909" s="18"/>
      <c r="U4909" s="18"/>
      <c r="V4909" s="18"/>
      <c r="W4909" s="18"/>
      <c r="X4909" s="18"/>
      <c r="Y4909" s="18"/>
      <c r="Z4909" s="18"/>
    </row>
    <row r="4910">
      <c r="A4910" s="32">
        <v>45180.0</v>
      </c>
      <c r="B4910" s="15" t="s">
        <v>12197</v>
      </c>
      <c r="C4910" s="19" t="s">
        <v>12198</v>
      </c>
      <c r="D4910" s="19" t="s">
        <v>4223</v>
      </c>
      <c r="E4910" s="18"/>
      <c r="F4910" s="19" t="s">
        <v>4594</v>
      </c>
      <c r="G4910" s="16" t="s">
        <v>12</v>
      </c>
      <c r="H4910" s="16" t="s">
        <v>141</v>
      </c>
      <c r="I4910" s="18"/>
      <c r="J4910" s="18"/>
      <c r="K4910" s="18"/>
      <c r="L4910" s="18"/>
      <c r="M4910" s="18"/>
      <c r="N4910" s="18"/>
      <c r="O4910" s="18"/>
      <c r="P4910" s="18"/>
      <c r="Q4910" s="18"/>
      <c r="R4910" s="18"/>
      <c r="S4910" s="18"/>
      <c r="T4910" s="18"/>
      <c r="U4910" s="18"/>
      <c r="V4910" s="18"/>
      <c r="W4910" s="18"/>
      <c r="X4910" s="18"/>
      <c r="Y4910" s="18"/>
      <c r="Z4910" s="18"/>
    </row>
    <row r="4911">
      <c r="A4911" s="32">
        <v>45180.0</v>
      </c>
      <c r="B4911" s="15" t="s">
        <v>12199</v>
      </c>
      <c r="C4911" s="19" t="s">
        <v>12200</v>
      </c>
      <c r="D4911" s="19" t="s">
        <v>4313</v>
      </c>
      <c r="E4911" s="19" t="s">
        <v>47</v>
      </c>
      <c r="F4911" s="19" t="s">
        <v>6195</v>
      </c>
      <c r="G4911" s="16" t="s">
        <v>84</v>
      </c>
      <c r="H4911" s="18"/>
      <c r="I4911" s="18"/>
      <c r="J4911" s="18"/>
      <c r="K4911" s="18"/>
      <c r="L4911" s="18"/>
      <c r="M4911" s="18"/>
      <c r="N4911" s="18"/>
      <c r="O4911" s="18"/>
      <c r="P4911" s="18"/>
      <c r="Q4911" s="18"/>
      <c r="R4911" s="18"/>
      <c r="S4911" s="18"/>
      <c r="T4911" s="18"/>
      <c r="U4911" s="18"/>
      <c r="V4911" s="18"/>
      <c r="W4911" s="18"/>
      <c r="X4911" s="18"/>
      <c r="Y4911" s="18"/>
      <c r="Z4911" s="18"/>
    </row>
    <row r="4912">
      <c r="A4912" s="32">
        <v>45180.0</v>
      </c>
      <c r="B4912" s="15" t="s">
        <v>12201</v>
      </c>
      <c r="C4912" s="19" t="s">
        <v>12202</v>
      </c>
      <c r="D4912" s="19" t="s">
        <v>4654</v>
      </c>
      <c r="E4912" s="19" t="s">
        <v>47</v>
      </c>
      <c r="F4912" s="19" t="s">
        <v>31</v>
      </c>
      <c r="G4912" s="16" t="s">
        <v>12</v>
      </c>
      <c r="H4912" s="18"/>
      <c r="I4912" s="18"/>
      <c r="J4912" s="18"/>
      <c r="K4912" s="18"/>
      <c r="L4912" s="18"/>
      <c r="M4912" s="18"/>
      <c r="N4912" s="18"/>
      <c r="O4912" s="18"/>
      <c r="P4912" s="18"/>
      <c r="Q4912" s="18"/>
      <c r="R4912" s="18"/>
      <c r="S4912" s="18"/>
      <c r="T4912" s="18"/>
      <c r="U4912" s="18"/>
      <c r="V4912" s="18"/>
      <c r="W4912" s="18"/>
      <c r="X4912" s="18"/>
      <c r="Y4912" s="18"/>
      <c r="Z4912" s="18"/>
    </row>
    <row r="4913">
      <c r="A4913" s="32">
        <v>45180.0</v>
      </c>
      <c r="B4913" s="15" t="s">
        <v>12203</v>
      </c>
      <c r="C4913" s="19" t="s">
        <v>12204</v>
      </c>
      <c r="D4913" s="19" t="s">
        <v>4398</v>
      </c>
      <c r="E4913" s="19" t="s">
        <v>47</v>
      </c>
      <c r="F4913" s="19" t="s">
        <v>457</v>
      </c>
      <c r="G4913" s="16" t="s">
        <v>84</v>
      </c>
      <c r="H4913" s="18"/>
      <c r="I4913" s="18"/>
      <c r="J4913" s="18"/>
      <c r="K4913" s="18"/>
      <c r="L4913" s="18"/>
      <c r="M4913" s="18"/>
      <c r="N4913" s="18"/>
      <c r="O4913" s="18"/>
      <c r="P4913" s="18"/>
      <c r="Q4913" s="18"/>
      <c r="R4913" s="18"/>
      <c r="S4913" s="18"/>
      <c r="T4913" s="18"/>
      <c r="U4913" s="18"/>
      <c r="V4913" s="18"/>
      <c r="W4913" s="18"/>
      <c r="X4913" s="18"/>
      <c r="Y4913" s="18"/>
      <c r="Z4913" s="18"/>
    </row>
    <row r="4914">
      <c r="A4914" s="32">
        <v>45180.0</v>
      </c>
      <c r="B4914" s="15" t="s">
        <v>12205</v>
      </c>
      <c r="C4914" s="19" t="s">
        <v>12206</v>
      </c>
      <c r="D4914" s="19" t="s">
        <v>4862</v>
      </c>
      <c r="E4914" s="19" t="s">
        <v>47</v>
      </c>
      <c r="F4914" s="19" t="s">
        <v>12207</v>
      </c>
      <c r="G4914" s="16" t="s">
        <v>84</v>
      </c>
      <c r="H4914" s="18"/>
      <c r="I4914" s="18"/>
      <c r="J4914" s="18"/>
      <c r="K4914" s="18"/>
      <c r="L4914" s="18"/>
      <c r="M4914" s="18"/>
      <c r="N4914" s="18"/>
      <c r="O4914" s="18"/>
      <c r="P4914" s="18"/>
      <c r="Q4914" s="18"/>
      <c r="R4914" s="18"/>
      <c r="S4914" s="18"/>
      <c r="T4914" s="18"/>
      <c r="U4914" s="18"/>
      <c r="V4914" s="18"/>
      <c r="W4914" s="18"/>
      <c r="X4914" s="18"/>
      <c r="Y4914" s="18"/>
      <c r="Z4914" s="18"/>
    </row>
    <row r="4915">
      <c r="A4915" s="32">
        <v>45180.0</v>
      </c>
      <c r="B4915" s="15" t="s">
        <v>12208</v>
      </c>
      <c r="C4915" s="19" t="s">
        <v>12209</v>
      </c>
      <c r="D4915" s="19" t="s">
        <v>6348</v>
      </c>
      <c r="E4915" s="18"/>
      <c r="F4915" s="19" t="s">
        <v>4594</v>
      </c>
      <c r="G4915" s="16" t="s">
        <v>12</v>
      </c>
      <c r="H4915" s="16" t="s">
        <v>141</v>
      </c>
      <c r="I4915" s="18"/>
      <c r="J4915" s="18"/>
      <c r="K4915" s="18"/>
      <c r="L4915" s="18"/>
      <c r="M4915" s="18"/>
      <c r="N4915" s="18"/>
      <c r="O4915" s="18"/>
      <c r="P4915" s="18"/>
      <c r="Q4915" s="18"/>
      <c r="R4915" s="18"/>
      <c r="S4915" s="18"/>
      <c r="T4915" s="18"/>
      <c r="U4915" s="18"/>
      <c r="V4915" s="18"/>
      <c r="W4915" s="18"/>
      <c r="X4915" s="18"/>
      <c r="Y4915" s="18"/>
      <c r="Z4915" s="18"/>
    </row>
    <row r="4916">
      <c r="A4916" s="32">
        <v>45180.0</v>
      </c>
      <c r="B4916" s="15" t="s">
        <v>12208</v>
      </c>
      <c r="C4916" s="19" t="s">
        <v>12209</v>
      </c>
      <c r="D4916" s="19" t="s">
        <v>6348</v>
      </c>
      <c r="E4916" s="19" t="s">
        <v>4695</v>
      </c>
      <c r="F4916" s="19" t="s">
        <v>5926</v>
      </c>
      <c r="G4916" s="16" t="s">
        <v>12</v>
      </c>
      <c r="H4916" s="18"/>
      <c r="I4916" s="18"/>
      <c r="J4916" s="18"/>
      <c r="K4916" s="18"/>
      <c r="L4916" s="18"/>
      <c r="M4916" s="18"/>
      <c r="N4916" s="18"/>
      <c r="O4916" s="18"/>
      <c r="P4916" s="18"/>
      <c r="Q4916" s="18"/>
      <c r="R4916" s="18"/>
      <c r="S4916" s="18"/>
      <c r="T4916" s="18"/>
      <c r="U4916" s="18"/>
      <c r="V4916" s="18"/>
      <c r="W4916" s="18"/>
      <c r="X4916" s="18"/>
      <c r="Y4916" s="18"/>
      <c r="Z4916" s="18"/>
    </row>
    <row r="4917">
      <c r="A4917" s="32">
        <v>45180.0</v>
      </c>
      <c r="B4917" s="15" t="s">
        <v>12210</v>
      </c>
      <c r="C4917" s="19" t="s">
        <v>12211</v>
      </c>
      <c r="D4917" s="19" t="s">
        <v>6537</v>
      </c>
      <c r="E4917" s="19" t="s">
        <v>47</v>
      </c>
      <c r="F4917" s="19" t="s">
        <v>9520</v>
      </c>
      <c r="G4917" s="16" t="s">
        <v>12</v>
      </c>
      <c r="H4917" s="18"/>
      <c r="I4917" s="18"/>
      <c r="J4917" s="18"/>
      <c r="K4917" s="18"/>
      <c r="L4917" s="18"/>
      <c r="M4917" s="18"/>
      <c r="N4917" s="18"/>
      <c r="O4917" s="18"/>
      <c r="P4917" s="18"/>
      <c r="Q4917" s="18"/>
      <c r="R4917" s="18"/>
      <c r="S4917" s="18"/>
      <c r="T4917" s="18"/>
      <c r="U4917" s="18"/>
      <c r="V4917" s="18"/>
      <c r="W4917" s="18"/>
      <c r="X4917" s="18"/>
      <c r="Y4917" s="18"/>
      <c r="Z4917" s="18"/>
    </row>
    <row r="4918">
      <c r="A4918" s="32">
        <v>45180.0</v>
      </c>
      <c r="B4918" s="15" t="s">
        <v>12212</v>
      </c>
      <c r="C4918" s="19" t="s">
        <v>12213</v>
      </c>
      <c r="D4918" s="19" t="s">
        <v>5753</v>
      </c>
      <c r="E4918" s="19" t="s">
        <v>47</v>
      </c>
      <c r="F4918" s="19" t="s">
        <v>3982</v>
      </c>
      <c r="G4918" s="16" t="s">
        <v>12</v>
      </c>
      <c r="H4918" s="18"/>
      <c r="I4918" s="18"/>
      <c r="J4918" s="18"/>
      <c r="K4918" s="18"/>
      <c r="L4918" s="18"/>
      <c r="M4918" s="18"/>
      <c r="N4918" s="18"/>
      <c r="O4918" s="18"/>
      <c r="P4918" s="18"/>
      <c r="Q4918" s="18"/>
      <c r="R4918" s="18"/>
      <c r="S4918" s="18"/>
      <c r="T4918" s="18"/>
      <c r="U4918" s="18"/>
      <c r="V4918" s="18"/>
      <c r="W4918" s="18"/>
      <c r="X4918" s="18"/>
      <c r="Y4918" s="18"/>
      <c r="Z4918" s="18"/>
    </row>
    <row r="4919">
      <c r="A4919" s="32">
        <v>45180.0</v>
      </c>
      <c r="B4919" s="15" t="s">
        <v>12214</v>
      </c>
      <c r="C4919" s="19" t="s">
        <v>12215</v>
      </c>
      <c r="D4919" s="19" t="s">
        <v>1614</v>
      </c>
      <c r="E4919" s="19" t="s">
        <v>98</v>
      </c>
      <c r="F4919" s="19" t="s">
        <v>4837</v>
      </c>
      <c r="G4919" s="16" t="s">
        <v>84</v>
      </c>
      <c r="H4919" s="18"/>
      <c r="I4919" s="18"/>
      <c r="J4919" s="18"/>
      <c r="K4919" s="18"/>
      <c r="L4919" s="18"/>
      <c r="M4919" s="18"/>
      <c r="N4919" s="18"/>
      <c r="O4919" s="18"/>
      <c r="P4919" s="18"/>
      <c r="Q4919" s="18"/>
      <c r="R4919" s="18"/>
      <c r="S4919" s="18"/>
      <c r="T4919" s="18"/>
      <c r="U4919" s="18"/>
      <c r="V4919" s="18"/>
      <c r="W4919" s="18"/>
      <c r="X4919" s="18"/>
      <c r="Y4919" s="18"/>
      <c r="Z4919" s="18"/>
    </row>
    <row r="4920">
      <c r="A4920" s="32">
        <v>45180.0</v>
      </c>
      <c r="B4920" s="15" t="s">
        <v>12216</v>
      </c>
      <c r="C4920" s="19" t="s">
        <v>12217</v>
      </c>
      <c r="D4920" s="19" t="s">
        <v>12218</v>
      </c>
      <c r="E4920" s="19" t="s">
        <v>47</v>
      </c>
      <c r="F4920" s="19" t="s">
        <v>524</v>
      </c>
      <c r="G4920" s="16" t="s">
        <v>12</v>
      </c>
      <c r="H4920" s="18"/>
      <c r="I4920" s="18"/>
      <c r="J4920" s="18"/>
      <c r="K4920" s="18"/>
      <c r="L4920" s="18"/>
      <c r="M4920" s="18"/>
      <c r="N4920" s="18"/>
      <c r="O4920" s="18"/>
      <c r="P4920" s="18"/>
      <c r="Q4920" s="18"/>
      <c r="R4920" s="18"/>
      <c r="S4920" s="18"/>
      <c r="T4920" s="18"/>
      <c r="U4920" s="18"/>
      <c r="V4920" s="18"/>
      <c r="W4920" s="18"/>
      <c r="X4920" s="18"/>
      <c r="Y4920" s="18"/>
      <c r="Z4920" s="18"/>
    </row>
    <row r="4921">
      <c r="A4921" s="32">
        <v>45180.0</v>
      </c>
      <c r="B4921" s="15" t="s">
        <v>12219</v>
      </c>
      <c r="C4921" s="19" t="s">
        <v>12220</v>
      </c>
      <c r="D4921" s="19" t="s">
        <v>4046</v>
      </c>
      <c r="E4921" s="19" t="s">
        <v>44</v>
      </c>
      <c r="F4921" s="19" t="s">
        <v>4837</v>
      </c>
      <c r="G4921" s="16" t="s">
        <v>84</v>
      </c>
      <c r="H4921" s="18"/>
      <c r="I4921" s="18"/>
      <c r="J4921" s="18"/>
      <c r="K4921" s="18"/>
      <c r="L4921" s="18"/>
      <c r="M4921" s="18"/>
      <c r="N4921" s="18"/>
      <c r="O4921" s="18"/>
      <c r="P4921" s="18"/>
      <c r="Q4921" s="18"/>
      <c r="R4921" s="18"/>
      <c r="S4921" s="18"/>
      <c r="T4921" s="18"/>
      <c r="U4921" s="18"/>
      <c r="V4921" s="18"/>
      <c r="W4921" s="18"/>
      <c r="X4921" s="18"/>
      <c r="Y4921" s="18"/>
      <c r="Z4921" s="18"/>
    </row>
    <row r="4922">
      <c r="A4922" s="32">
        <v>45180.0</v>
      </c>
      <c r="B4922" s="15" t="s">
        <v>12219</v>
      </c>
      <c r="C4922" s="19" t="s">
        <v>12220</v>
      </c>
      <c r="D4922" s="19" t="s">
        <v>1478</v>
      </c>
      <c r="E4922" s="19" t="s">
        <v>44</v>
      </c>
      <c r="F4922" s="19" t="s">
        <v>4837</v>
      </c>
      <c r="G4922" s="16" t="s">
        <v>84</v>
      </c>
      <c r="H4922" s="18"/>
      <c r="I4922" s="18"/>
      <c r="J4922" s="18"/>
      <c r="K4922" s="18"/>
      <c r="L4922" s="18"/>
      <c r="M4922" s="18"/>
      <c r="N4922" s="18"/>
      <c r="O4922" s="18"/>
      <c r="P4922" s="18"/>
      <c r="Q4922" s="18"/>
      <c r="R4922" s="18"/>
      <c r="S4922" s="18"/>
      <c r="T4922" s="18"/>
      <c r="U4922" s="18"/>
      <c r="V4922" s="18"/>
      <c r="W4922" s="18"/>
      <c r="X4922" s="18"/>
      <c r="Y4922" s="18"/>
      <c r="Z4922" s="18"/>
    </row>
    <row r="4923">
      <c r="A4923" s="32">
        <v>45180.0</v>
      </c>
      <c r="B4923" s="15" t="s">
        <v>12219</v>
      </c>
      <c r="C4923" s="19" t="s">
        <v>12220</v>
      </c>
      <c r="D4923" s="19" t="s">
        <v>87</v>
      </c>
      <c r="E4923" s="19" t="s">
        <v>44</v>
      </c>
      <c r="F4923" s="19" t="s">
        <v>4837</v>
      </c>
      <c r="G4923" s="16" t="s">
        <v>84</v>
      </c>
      <c r="H4923" s="18"/>
      <c r="I4923" s="18"/>
      <c r="J4923" s="18"/>
      <c r="K4923" s="18"/>
      <c r="L4923" s="18"/>
      <c r="M4923" s="18"/>
      <c r="N4923" s="18"/>
      <c r="O4923" s="18"/>
      <c r="P4923" s="18"/>
      <c r="Q4923" s="18"/>
      <c r="R4923" s="18"/>
      <c r="S4923" s="18"/>
      <c r="T4923" s="18"/>
      <c r="U4923" s="18"/>
      <c r="V4923" s="18"/>
      <c r="W4923" s="18"/>
      <c r="X4923" s="18"/>
      <c r="Y4923" s="18"/>
      <c r="Z4923" s="18"/>
    </row>
    <row r="4924">
      <c r="A4924" s="32">
        <v>45180.0</v>
      </c>
      <c r="B4924" s="15" t="s">
        <v>12221</v>
      </c>
      <c r="C4924" s="19" t="s">
        <v>12222</v>
      </c>
      <c r="D4924" s="19" t="s">
        <v>10147</v>
      </c>
      <c r="E4924" s="19" t="s">
        <v>47</v>
      </c>
      <c r="F4924" s="19" t="s">
        <v>63</v>
      </c>
      <c r="G4924" s="16" t="s">
        <v>12</v>
      </c>
      <c r="H4924" s="18"/>
      <c r="I4924" s="18"/>
      <c r="J4924" s="18"/>
      <c r="K4924" s="18"/>
      <c r="L4924" s="18"/>
      <c r="M4924" s="18"/>
      <c r="N4924" s="18"/>
      <c r="O4924" s="18"/>
      <c r="P4924" s="18"/>
      <c r="Q4924" s="18"/>
      <c r="R4924" s="18"/>
      <c r="S4924" s="18"/>
      <c r="T4924" s="18"/>
      <c r="U4924" s="18"/>
      <c r="V4924" s="18"/>
      <c r="W4924" s="18"/>
      <c r="X4924" s="18"/>
      <c r="Y4924" s="18"/>
      <c r="Z4924" s="18"/>
    </row>
    <row r="4925">
      <c r="A4925" s="32">
        <v>45180.0</v>
      </c>
      <c r="B4925" s="15" t="s">
        <v>12223</v>
      </c>
      <c r="C4925" s="19" t="s">
        <v>12224</v>
      </c>
      <c r="D4925" s="19" t="s">
        <v>4575</v>
      </c>
      <c r="E4925" s="19" t="s">
        <v>47</v>
      </c>
      <c r="F4925" s="19" t="s">
        <v>12160</v>
      </c>
      <c r="G4925" s="16" t="s">
        <v>12</v>
      </c>
      <c r="H4925" s="18"/>
      <c r="I4925" s="18"/>
      <c r="J4925" s="18"/>
      <c r="K4925" s="18"/>
      <c r="L4925" s="18"/>
      <c r="M4925" s="18"/>
      <c r="N4925" s="18"/>
      <c r="O4925" s="18"/>
      <c r="P4925" s="18"/>
      <c r="Q4925" s="18"/>
      <c r="R4925" s="18"/>
      <c r="S4925" s="18"/>
      <c r="T4925" s="18"/>
      <c r="U4925" s="18"/>
      <c r="V4925" s="18"/>
      <c r="W4925" s="18"/>
      <c r="X4925" s="18"/>
      <c r="Y4925" s="18"/>
      <c r="Z4925" s="18"/>
    </row>
    <row r="4926">
      <c r="A4926" s="32">
        <v>45180.0</v>
      </c>
      <c r="B4926" s="15" t="s">
        <v>12225</v>
      </c>
      <c r="C4926" s="19" t="s">
        <v>12226</v>
      </c>
      <c r="D4926" s="19" t="s">
        <v>4046</v>
      </c>
      <c r="E4926" s="29" t="s">
        <v>12227</v>
      </c>
      <c r="F4926" s="19" t="s">
        <v>4572</v>
      </c>
      <c r="G4926" s="23" t="s">
        <v>17</v>
      </c>
      <c r="H4926" s="18"/>
      <c r="I4926" s="18"/>
      <c r="J4926" s="18"/>
      <c r="K4926" s="18"/>
      <c r="L4926" s="18"/>
      <c r="M4926" s="18"/>
      <c r="N4926" s="18"/>
      <c r="O4926" s="18"/>
      <c r="P4926" s="18"/>
      <c r="Q4926" s="18"/>
      <c r="R4926" s="18"/>
      <c r="S4926" s="18"/>
      <c r="T4926" s="18"/>
      <c r="U4926" s="18"/>
      <c r="V4926" s="18"/>
      <c r="W4926" s="18"/>
      <c r="X4926" s="18"/>
      <c r="Y4926" s="18"/>
      <c r="Z4926" s="18"/>
    </row>
    <row r="4927">
      <c r="A4927" s="32">
        <v>45180.0</v>
      </c>
      <c r="B4927" s="15" t="s">
        <v>12225</v>
      </c>
      <c r="C4927" s="19" t="s">
        <v>12226</v>
      </c>
      <c r="D4927" s="19" t="s">
        <v>4046</v>
      </c>
      <c r="E4927" s="29" t="s">
        <v>12228</v>
      </c>
      <c r="F4927" s="29" t="s">
        <v>12229</v>
      </c>
      <c r="G4927" s="23" t="s">
        <v>17</v>
      </c>
      <c r="H4927" s="18"/>
      <c r="I4927" s="18"/>
      <c r="J4927" s="18"/>
      <c r="K4927" s="18"/>
      <c r="L4927" s="18"/>
      <c r="M4927" s="18"/>
      <c r="N4927" s="18"/>
      <c r="O4927" s="18"/>
      <c r="P4927" s="18"/>
      <c r="Q4927" s="18"/>
      <c r="R4927" s="18"/>
      <c r="S4927" s="18"/>
      <c r="T4927" s="18"/>
      <c r="U4927" s="18"/>
      <c r="V4927" s="18"/>
      <c r="W4927" s="18"/>
      <c r="X4927" s="18"/>
      <c r="Y4927" s="18"/>
      <c r="Z4927" s="18"/>
    </row>
    <row r="4928">
      <c r="A4928" s="32">
        <v>45180.0</v>
      </c>
      <c r="B4928" s="15" t="s">
        <v>12225</v>
      </c>
      <c r="C4928" s="19" t="s">
        <v>12226</v>
      </c>
      <c r="D4928" s="19" t="s">
        <v>4046</v>
      </c>
      <c r="E4928" s="19" t="s">
        <v>4264</v>
      </c>
      <c r="F4928" s="19" t="s">
        <v>3015</v>
      </c>
      <c r="G4928" s="23" t="s">
        <v>17</v>
      </c>
      <c r="H4928" s="18"/>
      <c r="I4928" s="18"/>
      <c r="J4928" s="18"/>
      <c r="K4928" s="18"/>
      <c r="L4928" s="18"/>
      <c r="M4928" s="18"/>
      <c r="N4928" s="18"/>
      <c r="O4928" s="18"/>
      <c r="P4928" s="18"/>
      <c r="Q4928" s="18"/>
      <c r="R4928" s="18"/>
      <c r="S4928" s="18"/>
      <c r="T4928" s="18"/>
      <c r="U4928" s="18"/>
      <c r="V4928" s="18"/>
      <c r="W4928" s="18"/>
      <c r="X4928" s="18"/>
      <c r="Y4928" s="18"/>
      <c r="Z4928" s="18"/>
    </row>
    <row r="4929">
      <c r="A4929" s="32">
        <v>45180.0</v>
      </c>
      <c r="B4929" s="15" t="s">
        <v>12230</v>
      </c>
      <c r="C4929" s="19" t="s">
        <v>12231</v>
      </c>
      <c r="D4929" s="19" t="s">
        <v>5885</v>
      </c>
      <c r="E4929" s="19" t="s">
        <v>47</v>
      </c>
      <c r="F4929" s="19" t="s">
        <v>6195</v>
      </c>
      <c r="G4929" s="16" t="s">
        <v>84</v>
      </c>
      <c r="H4929" s="18"/>
      <c r="I4929" s="18"/>
      <c r="J4929" s="18"/>
      <c r="K4929" s="18"/>
      <c r="L4929" s="18"/>
      <c r="M4929" s="18"/>
      <c r="N4929" s="18"/>
      <c r="O4929" s="18"/>
      <c r="P4929" s="18"/>
      <c r="Q4929" s="18"/>
      <c r="R4929" s="18"/>
      <c r="S4929" s="18"/>
      <c r="T4929" s="18"/>
      <c r="U4929" s="18"/>
      <c r="V4929" s="18"/>
      <c r="W4929" s="18"/>
      <c r="X4929" s="18"/>
      <c r="Y4929" s="18"/>
      <c r="Z4929" s="18"/>
    </row>
    <row r="4930">
      <c r="A4930" s="32">
        <v>45180.0</v>
      </c>
      <c r="B4930" s="15" t="s">
        <v>12232</v>
      </c>
      <c r="C4930" s="19" t="s">
        <v>12233</v>
      </c>
      <c r="D4930" s="19" t="s">
        <v>6135</v>
      </c>
      <c r="E4930" s="19" t="s">
        <v>47</v>
      </c>
      <c r="F4930" s="19" t="s">
        <v>63</v>
      </c>
      <c r="G4930" s="16" t="s">
        <v>12</v>
      </c>
      <c r="H4930" s="18"/>
      <c r="I4930" s="18"/>
      <c r="J4930" s="18"/>
      <c r="K4930" s="18"/>
      <c r="L4930" s="18"/>
      <c r="M4930" s="18"/>
      <c r="N4930" s="18"/>
      <c r="O4930" s="18"/>
      <c r="P4930" s="18"/>
      <c r="Q4930" s="18"/>
      <c r="R4930" s="18"/>
      <c r="S4930" s="18"/>
      <c r="T4930" s="18"/>
      <c r="U4930" s="18"/>
      <c r="V4930" s="18"/>
      <c r="W4930" s="18"/>
      <c r="X4930" s="18"/>
      <c r="Y4930" s="18"/>
      <c r="Z4930" s="18"/>
    </row>
    <row r="4931">
      <c r="A4931" s="32">
        <v>45180.0</v>
      </c>
      <c r="B4931" s="15" t="s">
        <v>12232</v>
      </c>
      <c r="C4931" s="19" t="s">
        <v>12233</v>
      </c>
      <c r="D4931" s="19" t="s">
        <v>6135</v>
      </c>
      <c r="E4931" s="19" t="s">
        <v>3015</v>
      </c>
      <c r="F4931" s="19" t="s">
        <v>378</v>
      </c>
      <c r="G4931" s="16" t="s">
        <v>12</v>
      </c>
      <c r="H4931" s="18"/>
      <c r="I4931" s="18"/>
      <c r="J4931" s="18"/>
      <c r="K4931" s="18"/>
      <c r="L4931" s="18"/>
      <c r="M4931" s="18"/>
      <c r="N4931" s="18"/>
      <c r="O4931" s="18"/>
      <c r="P4931" s="18"/>
      <c r="Q4931" s="18"/>
      <c r="R4931" s="18"/>
      <c r="S4931" s="18"/>
      <c r="T4931" s="18"/>
      <c r="U4931" s="18"/>
      <c r="V4931" s="18"/>
      <c r="W4931" s="18"/>
      <c r="X4931" s="18"/>
      <c r="Y4931" s="18"/>
      <c r="Z4931" s="18"/>
    </row>
    <row r="4932">
      <c r="A4932" s="32">
        <v>45180.0</v>
      </c>
      <c r="B4932" s="15" t="s">
        <v>12234</v>
      </c>
      <c r="C4932" s="19" t="s">
        <v>12235</v>
      </c>
      <c r="D4932" s="19" t="s">
        <v>6994</v>
      </c>
      <c r="E4932" s="19" t="s">
        <v>47</v>
      </c>
      <c r="F4932" s="19" t="s">
        <v>31</v>
      </c>
      <c r="G4932" s="16" t="s">
        <v>12</v>
      </c>
      <c r="H4932" s="18"/>
      <c r="I4932" s="18"/>
      <c r="J4932" s="18"/>
      <c r="K4932" s="18"/>
      <c r="L4932" s="18"/>
      <c r="M4932" s="18"/>
      <c r="N4932" s="18"/>
      <c r="O4932" s="18"/>
      <c r="P4932" s="18"/>
      <c r="Q4932" s="18"/>
      <c r="R4932" s="18"/>
      <c r="S4932" s="18"/>
      <c r="T4932" s="18"/>
      <c r="U4932" s="18"/>
      <c r="V4932" s="18"/>
      <c r="W4932" s="18"/>
      <c r="X4932" s="18"/>
      <c r="Y4932" s="18"/>
      <c r="Z4932" s="18"/>
    </row>
    <row r="4933">
      <c r="A4933" s="32">
        <v>45180.0</v>
      </c>
      <c r="B4933" s="15" t="s">
        <v>12236</v>
      </c>
      <c r="C4933" s="19" t="s">
        <v>12237</v>
      </c>
      <c r="D4933" s="19" t="s">
        <v>5072</v>
      </c>
      <c r="E4933" s="19" t="s">
        <v>47</v>
      </c>
      <c r="F4933" s="19" t="s">
        <v>8362</v>
      </c>
      <c r="G4933" s="16" t="s">
        <v>12</v>
      </c>
      <c r="H4933" s="18"/>
      <c r="I4933" s="18"/>
      <c r="J4933" s="18"/>
      <c r="K4933" s="18"/>
      <c r="L4933" s="18"/>
      <c r="M4933" s="18"/>
      <c r="N4933" s="18"/>
      <c r="O4933" s="18"/>
      <c r="P4933" s="18"/>
      <c r="Q4933" s="18"/>
      <c r="R4933" s="18"/>
      <c r="S4933" s="18"/>
      <c r="T4933" s="18"/>
      <c r="U4933" s="18"/>
      <c r="V4933" s="18"/>
      <c r="W4933" s="18"/>
      <c r="X4933" s="18"/>
      <c r="Y4933" s="18"/>
      <c r="Z4933" s="18"/>
    </row>
    <row r="4934">
      <c r="A4934" s="32">
        <v>45180.0</v>
      </c>
      <c r="B4934" s="15" t="s">
        <v>12238</v>
      </c>
      <c r="C4934" s="19" t="s">
        <v>12239</v>
      </c>
      <c r="D4934" s="19" t="s">
        <v>825</v>
      </c>
      <c r="E4934" s="19" t="s">
        <v>98</v>
      </c>
      <c r="F4934" s="19" t="s">
        <v>12240</v>
      </c>
      <c r="G4934" s="16" t="s">
        <v>84</v>
      </c>
      <c r="H4934" s="18"/>
      <c r="I4934" s="18"/>
      <c r="J4934" s="18"/>
      <c r="K4934" s="18"/>
      <c r="L4934" s="18"/>
      <c r="M4934" s="18"/>
      <c r="N4934" s="18"/>
      <c r="O4934" s="18"/>
      <c r="P4934" s="18"/>
      <c r="Q4934" s="18"/>
      <c r="R4934" s="18"/>
      <c r="S4934" s="18"/>
      <c r="T4934" s="18"/>
      <c r="U4934" s="18"/>
      <c r="V4934" s="18"/>
      <c r="W4934" s="18"/>
      <c r="X4934" s="18"/>
      <c r="Y4934" s="18"/>
      <c r="Z4934" s="18"/>
    </row>
    <row r="4935">
      <c r="A4935" s="32">
        <v>45180.0</v>
      </c>
      <c r="B4935" s="15" t="s">
        <v>12241</v>
      </c>
      <c r="C4935" s="19" t="s">
        <v>12242</v>
      </c>
      <c r="D4935" s="19" t="s">
        <v>4184</v>
      </c>
      <c r="E4935" s="19" t="s">
        <v>47</v>
      </c>
      <c r="F4935" s="19" t="s">
        <v>133</v>
      </c>
      <c r="G4935" s="16" t="s">
        <v>12</v>
      </c>
      <c r="H4935" s="18"/>
      <c r="I4935" s="18"/>
      <c r="J4935" s="18"/>
      <c r="K4935" s="18"/>
      <c r="L4935" s="18"/>
      <c r="M4935" s="18"/>
      <c r="N4935" s="18"/>
      <c r="O4935" s="18"/>
      <c r="P4935" s="18"/>
      <c r="Q4935" s="18"/>
      <c r="R4935" s="18"/>
      <c r="S4935" s="18"/>
      <c r="T4935" s="18"/>
      <c r="U4935" s="18"/>
      <c r="V4935" s="18"/>
      <c r="W4935" s="18"/>
      <c r="X4935" s="18"/>
      <c r="Y4935" s="18"/>
      <c r="Z4935" s="18"/>
    </row>
    <row r="4936">
      <c r="A4936" s="32">
        <v>45180.0</v>
      </c>
      <c r="B4936" s="15" t="s">
        <v>12243</v>
      </c>
      <c r="C4936" s="19" t="s">
        <v>12244</v>
      </c>
      <c r="D4936" s="19" t="s">
        <v>4546</v>
      </c>
      <c r="E4936" s="19" t="s">
        <v>47</v>
      </c>
      <c r="F4936" s="19" t="s">
        <v>133</v>
      </c>
      <c r="G4936" s="16" t="s">
        <v>12</v>
      </c>
      <c r="H4936" s="18"/>
      <c r="I4936" s="18"/>
      <c r="J4936" s="18"/>
      <c r="K4936" s="18"/>
      <c r="L4936" s="18"/>
      <c r="M4936" s="18"/>
      <c r="N4936" s="18"/>
      <c r="O4936" s="18"/>
      <c r="P4936" s="18"/>
      <c r="Q4936" s="18"/>
      <c r="R4936" s="18"/>
      <c r="S4936" s="18"/>
      <c r="T4936" s="18"/>
      <c r="U4936" s="18"/>
      <c r="V4936" s="18"/>
      <c r="W4936" s="18"/>
      <c r="X4936" s="18"/>
      <c r="Y4936" s="18"/>
      <c r="Z4936" s="18"/>
    </row>
    <row r="4937">
      <c r="A4937" s="32">
        <v>45180.0</v>
      </c>
      <c r="B4937" s="15" t="s">
        <v>12245</v>
      </c>
      <c r="C4937" s="19" t="s">
        <v>12246</v>
      </c>
      <c r="D4937" s="19" t="s">
        <v>6271</v>
      </c>
      <c r="E4937" s="19" t="s">
        <v>46</v>
      </c>
      <c r="F4937" s="19" t="s">
        <v>171</v>
      </c>
      <c r="G4937" s="16" t="s">
        <v>12</v>
      </c>
      <c r="H4937" s="18"/>
      <c r="I4937" s="18"/>
      <c r="J4937" s="18"/>
      <c r="K4937" s="18"/>
      <c r="L4937" s="18"/>
      <c r="M4937" s="18"/>
      <c r="N4937" s="18"/>
      <c r="O4937" s="18"/>
      <c r="P4937" s="18"/>
      <c r="Q4937" s="18"/>
      <c r="R4937" s="18"/>
      <c r="S4937" s="18"/>
      <c r="T4937" s="18"/>
      <c r="U4937" s="18"/>
      <c r="V4937" s="18"/>
      <c r="W4937" s="18"/>
      <c r="X4937" s="18"/>
      <c r="Y4937" s="18"/>
      <c r="Z4937" s="18"/>
    </row>
    <row r="4938">
      <c r="A4938" s="32">
        <v>45180.0</v>
      </c>
      <c r="B4938" s="15" t="s">
        <v>12247</v>
      </c>
      <c r="C4938" s="19" t="s">
        <v>12248</v>
      </c>
      <c r="D4938" s="19" t="s">
        <v>9008</v>
      </c>
      <c r="E4938" s="19" t="s">
        <v>46</v>
      </c>
      <c r="F4938" s="19" t="s">
        <v>4010</v>
      </c>
      <c r="G4938" s="16" t="s">
        <v>12</v>
      </c>
      <c r="H4938" s="18"/>
      <c r="I4938" s="18"/>
      <c r="J4938" s="18"/>
      <c r="K4938" s="18"/>
      <c r="L4938" s="18"/>
      <c r="M4938" s="18"/>
      <c r="N4938" s="18"/>
      <c r="O4938" s="18"/>
      <c r="P4938" s="18"/>
      <c r="Q4938" s="18"/>
      <c r="R4938" s="18"/>
      <c r="S4938" s="18"/>
      <c r="T4938" s="18"/>
      <c r="U4938" s="18"/>
      <c r="V4938" s="18"/>
      <c r="W4938" s="18"/>
      <c r="X4938" s="18"/>
      <c r="Y4938" s="18"/>
      <c r="Z4938" s="18"/>
    </row>
    <row r="4939">
      <c r="A4939" s="32">
        <v>45180.0</v>
      </c>
      <c r="B4939" s="15" t="s">
        <v>12249</v>
      </c>
      <c r="C4939" s="19" t="s">
        <v>12250</v>
      </c>
      <c r="D4939" s="19" t="s">
        <v>7653</v>
      </c>
      <c r="E4939" s="19" t="s">
        <v>352</v>
      </c>
      <c r="F4939" s="19" t="s">
        <v>1185</v>
      </c>
      <c r="G4939" s="16" t="s">
        <v>12</v>
      </c>
      <c r="H4939" s="18"/>
      <c r="I4939" s="18"/>
      <c r="J4939" s="18"/>
      <c r="K4939" s="18"/>
      <c r="L4939" s="18"/>
      <c r="M4939" s="18"/>
      <c r="N4939" s="18"/>
      <c r="O4939" s="18"/>
      <c r="P4939" s="18"/>
      <c r="Q4939" s="18"/>
      <c r="R4939" s="18"/>
      <c r="S4939" s="18"/>
      <c r="T4939" s="18"/>
      <c r="U4939" s="18"/>
      <c r="V4939" s="18"/>
      <c r="W4939" s="18"/>
      <c r="X4939" s="18"/>
      <c r="Y4939" s="18"/>
      <c r="Z4939" s="18"/>
    </row>
    <row r="4940">
      <c r="A4940" s="32">
        <v>45180.0</v>
      </c>
      <c r="B4940" s="15" t="s">
        <v>12251</v>
      </c>
      <c r="C4940" s="19" t="s">
        <v>12252</v>
      </c>
      <c r="D4940" s="19" t="s">
        <v>6074</v>
      </c>
      <c r="E4940" s="19" t="s">
        <v>338</v>
      </c>
      <c r="F4940" s="19" t="s">
        <v>2941</v>
      </c>
      <c r="G4940" s="16" t="s">
        <v>12</v>
      </c>
      <c r="H4940" s="18"/>
      <c r="I4940" s="18"/>
      <c r="J4940" s="18"/>
      <c r="K4940" s="18"/>
      <c r="L4940" s="18"/>
      <c r="M4940" s="18"/>
      <c r="N4940" s="18"/>
      <c r="O4940" s="18"/>
      <c r="P4940" s="18"/>
      <c r="Q4940" s="18"/>
      <c r="R4940" s="18"/>
      <c r="S4940" s="18"/>
      <c r="T4940" s="18"/>
      <c r="U4940" s="18"/>
      <c r="V4940" s="18"/>
      <c r="W4940" s="18"/>
      <c r="X4940" s="18"/>
      <c r="Y4940" s="18"/>
      <c r="Z4940" s="18"/>
    </row>
    <row r="4941">
      <c r="A4941" s="32">
        <v>45180.0</v>
      </c>
      <c r="B4941" s="15" t="s">
        <v>12253</v>
      </c>
      <c r="C4941" s="19" t="s">
        <v>12254</v>
      </c>
      <c r="D4941" s="19" t="s">
        <v>4442</v>
      </c>
      <c r="E4941" s="19" t="s">
        <v>47</v>
      </c>
      <c r="F4941" s="19" t="s">
        <v>241</v>
      </c>
      <c r="G4941" s="16" t="s">
        <v>12</v>
      </c>
      <c r="H4941" s="18"/>
      <c r="I4941" s="18"/>
      <c r="J4941" s="18"/>
      <c r="K4941" s="18"/>
      <c r="L4941" s="18"/>
      <c r="M4941" s="18"/>
      <c r="N4941" s="18"/>
      <c r="O4941" s="18"/>
      <c r="P4941" s="18"/>
      <c r="Q4941" s="18"/>
      <c r="R4941" s="18"/>
      <c r="S4941" s="18"/>
      <c r="T4941" s="18"/>
      <c r="U4941" s="18"/>
      <c r="V4941" s="18"/>
      <c r="W4941" s="18"/>
      <c r="X4941" s="18"/>
      <c r="Y4941" s="18"/>
      <c r="Z4941" s="18"/>
    </row>
    <row r="4942">
      <c r="A4942" s="32">
        <v>45180.0</v>
      </c>
      <c r="B4942" s="15" t="s">
        <v>12255</v>
      </c>
      <c r="C4942" s="19" t="s">
        <v>12256</v>
      </c>
      <c r="D4942" s="19" t="s">
        <v>1465</v>
      </c>
      <c r="E4942" s="19" t="s">
        <v>47</v>
      </c>
      <c r="F4942" s="19" t="s">
        <v>356</v>
      </c>
      <c r="G4942" s="16" t="s">
        <v>12</v>
      </c>
      <c r="H4942" s="18"/>
      <c r="I4942" s="18"/>
      <c r="J4942" s="18"/>
      <c r="K4942" s="18"/>
      <c r="L4942" s="18"/>
      <c r="M4942" s="18"/>
      <c r="N4942" s="18"/>
      <c r="O4942" s="18"/>
      <c r="P4942" s="18"/>
      <c r="Q4942" s="18"/>
      <c r="R4942" s="18"/>
      <c r="S4942" s="18"/>
      <c r="T4942" s="18"/>
      <c r="U4942" s="18"/>
      <c r="V4942" s="18"/>
      <c r="W4942" s="18"/>
      <c r="X4942" s="18"/>
      <c r="Y4942" s="18"/>
      <c r="Z4942" s="18"/>
    </row>
    <row r="4943">
      <c r="A4943" s="32">
        <v>45180.0</v>
      </c>
      <c r="B4943" s="15" t="s">
        <v>12257</v>
      </c>
      <c r="C4943" s="19" t="s">
        <v>12258</v>
      </c>
      <c r="D4943" s="19" t="s">
        <v>4623</v>
      </c>
      <c r="E4943" s="19" t="s">
        <v>12259</v>
      </c>
      <c r="F4943" s="19" t="s">
        <v>530</v>
      </c>
      <c r="G4943" s="16" t="s">
        <v>12</v>
      </c>
      <c r="H4943" s="18"/>
      <c r="I4943" s="18"/>
      <c r="J4943" s="18"/>
      <c r="K4943" s="18"/>
      <c r="L4943" s="18"/>
      <c r="M4943" s="18"/>
      <c r="N4943" s="18"/>
      <c r="O4943" s="18"/>
      <c r="P4943" s="18"/>
      <c r="Q4943" s="18"/>
      <c r="R4943" s="18"/>
      <c r="S4943" s="18"/>
      <c r="T4943" s="18"/>
      <c r="U4943" s="18"/>
      <c r="V4943" s="18"/>
      <c r="W4943" s="18"/>
      <c r="X4943" s="18"/>
      <c r="Y4943" s="18"/>
      <c r="Z4943" s="18"/>
    </row>
    <row r="4944">
      <c r="A4944" s="32">
        <v>45210.0</v>
      </c>
      <c r="B4944" s="15" t="s">
        <v>12260</v>
      </c>
      <c r="C4944" s="19" t="s">
        <v>12261</v>
      </c>
      <c r="D4944" s="19" t="s">
        <v>1587</v>
      </c>
      <c r="E4944" s="19" t="s">
        <v>47</v>
      </c>
      <c r="F4944" s="19" t="s">
        <v>457</v>
      </c>
      <c r="G4944" s="16" t="s">
        <v>84</v>
      </c>
      <c r="H4944" s="18"/>
      <c r="I4944" s="18"/>
      <c r="J4944" s="18"/>
      <c r="K4944" s="18"/>
      <c r="L4944" s="18"/>
      <c r="M4944" s="18"/>
      <c r="N4944" s="18"/>
      <c r="O4944" s="18"/>
      <c r="P4944" s="18"/>
      <c r="Q4944" s="18"/>
      <c r="R4944" s="18"/>
      <c r="S4944" s="18"/>
      <c r="T4944" s="18"/>
      <c r="U4944" s="18"/>
      <c r="V4944" s="18"/>
      <c r="W4944" s="18"/>
      <c r="X4944" s="18"/>
      <c r="Y4944" s="18"/>
      <c r="Z4944" s="18"/>
    </row>
    <row r="4945">
      <c r="A4945" s="32">
        <v>45210.0</v>
      </c>
      <c r="B4945" s="15" t="s">
        <v>12262</v>
      </c>
      <c r="C4945" s="19" t="s">
        <v>12263</v>
      </c>
      <c r="D4945" s="19" t="s">
        <v>4218</v>
      </c>
      <c r="E4945" s="19" t="s">
        <v>47</v>
      </c>
      <c r="F4945" s="19" t="s">
        <v>133</v>
      </c>
      <c r="G4945" s="16" t="s">
        <v>12</v>
      </c>
      <c r="H4945" s="18"/>
      <c r="I4945" s="18"/>
      <c r="J4945" s="18"/>
      <c r="K4945" s="18"/>
      <c r="L4945" s="18"/>
      <c r="M4945" s="18"/>
      <c r="N4945" s="18"/>
      <c r="O4945" s="18"/>
      <c r="P4945" s="18"/>
      <c r="Q4945" s="18"/>
      <c r="R4945" s="18"/>
      <c r="S4945" s="18"/>
      <c r="T4945" s="18"/>
      <c r="U4945" s="18"/>
      <c r="V4945" s="18"/>
      <c r="W4945" s="18"/>
      <c r="X4945" s="18"/>
      <c r="Y4945" s="18"/>
      <c r="Z4945" s="18"/>
    </row>
    <row r="4946">
      <c r="A4946" s="32">
        <v>45210.0</v>
      </c>
      <c r="B4946" s="15" t="s">
        <v>12264</v>
      </c>
      <c r="C4946" s="19" t="s">
        <v>12265</v>
      </c>
      <c r="D4946" s="19" t="s">
        <v>1573</v>
      </c>
      <c r="E4946" s="19" t="s">
        <v>47</v>
      </c>
      <c r="F4946" s="19" t="s">
        <v>3982</v>
      </c>
      <c r="G4946" s="16" t="s">
        <v>12</v>
      </c>
      <c r="H4946" s="18"/>
      <c r="I4946" s="18"/>
      <c r="J4946" s="18"/>
      <c r="K4946" s="18"/>
      <c r="L4946" s="18"/>
      <c r="M4946" s="18"/>
      <c r="N4946" s="18"/>
      <c r="O4946" s="18"/>
      <c r="P4946" s="18"/>
      <c r="Q4946" s="18"/>
      <c r="R4946" s="18"/>
      <c r="S4946" s="18"/>
      <c r="T4946" s="18"/>
      <c r="U4946" s="18"/>
      <c r="V4946" s="18"/>
      <c r="W4946" s="18"/>
      <c r="X4946" s="18"/>
      <c r="Y4946" s="18"/>
      <c r="Z4946" s="18"/>
    </row>
    <row r="4947">
      <c r="A4947" s="32">
        <v>45210.0</v>
      </c>
      <c r="B4947" s="15" t="s">
        <v>12266</v>
      </c>
      <c r="C4947" s="19" t="s">
        <v>12267</v>
      </c>
      <c r="D4947" s="19" t="s">
        <v>6236</v>
      </c>
      <c r="E4947" s="19" t="s">
        <v>47</v>
      </c>
      <c r="F4947" s="19" t="s">
        <v>457</v>
      </c>
      <c r="G4947" s="16" t="s">
        <v>84</v>
      </c>
      <c r="H4947" s="18"/>
      <c r="I4947" s="18"/>
      <c r="J4947" s="18"/>
      <c r="K4947" s="18"/>
      <c r="L4947" s="18"/>
      <c r="M4947" s="18"/>
      <c r="N4947" s="18"/>
      <c r="O4947" s="18"/>
      <c r="P4947" s="18"/>
      <c r="Q4947" s="18"/>
      <c r="R4947" s="18"/>
      <c r="S4947" s="18"/>
      <c r="T4947" s="18"/>
      <c r="U4947" s="18"/>
      <c r="V4947" s="18"/>
      <c r="W4947" s="18"/>
      <c r="X4947" s="18"/>
      <c r="Y4947" s="18"/>
      <c r="Z4947" s="18"/>
    </row>
    <row r="4948">
      <c r="A4948" s="32">
        <v>45210.0</v>
      </c>
      <c r="B4948" s="15" t="s">
        <v>12268</v>
      </c>
      <c r="C4948" s="19" t="s">
        <v>12269</v>
      </c>
      <c r="D4948" s="19" t="s">
        <v>4359</v>
      </c>
      <c r="E4948" s="19" t="s">
        <v>47</v>
      </c>
      <c r="F4948" s="19" t="s">
        <v>457</v>
      </c>
      <c r="G4948" s="16" t="s">
        <v>84</v>
      </c>
      <c r="H4948" s="18"/>
      <c r="I4948" s="18"/>
      <c r="J4948" s="18"/>
      <c r="K4948" s="18"/>
      <c r="L4948" s="18"/>
      <c r="M4948" s="18"/>
      <c r="N4948" s="18"/>
      <c r="O4948" s="18"/>
      <c r="P4948" s="18"/>
      <c r="Q4948" s="18"/>
      <c r="R4948" s="18"/>
      <c r="S4948" s="18"/>
      <c r="T4948" s="18"/>
      <c r="U4948" s="18"/>
      <c r="V4948" s="18"/>
      <c r="W4948" s="18"/>
      <c r="X4948" s="18"/>
      <c r="Y4948" s="18"/>
      <c r="Z4948" s="18"/>
    </row>
    <row r="4949">
      <c r="A4949" s="32">
        <v>45210.0</v>
      </c>
      <c r="B4949" s="15" t="s">
        <v>12270</v>
      </c>
      <c r="C4949" s="19" t="s">
        <v>12271</v>
      </c>
      <c r="D4949" s="19" t="s">
        <v>6207</v>
      </c>
      <c r="E4949" s="19" t="s">
        <v>47</v>
      </c>
      <c r="F4949" s="19" t="s">
        <v>133</v>
      </c>
      <c r="G4949" s="16" t="s">
        <v>12</v>
      </c>
      <c r="H4949" s="18"/>
      <c r="I4949" s="18"/>
      <c r="J4949" s="18"/>
      <c r="K4949" s="18"/>
      <c r="L4949" s="18"/>
      <c r="M4949" s="18"/>
      <c r="N4949" s="18"/>
      <c r="O4949" s="18"/>
      <c r="P4949" s="18"/>
      <c r="Q4949" s="18"/>
      <c r="R4949" s="18"/>
      <c r="S4949" s="18"/>
      <c r="T4949" s="18"/>
      <c r="U4949" s="18"/>
      <c r="V4949" s="18"/>
      <c r="W4949" s="18"/>
      <c r="X4949" s="18"/>
      <c r="Y4949" s="18"/>
      <c r="Z4949" s="18"/>
    </row>
    <row r="4950">
      <c r="A4950" s="32">
        <v>45210.0</v>
      </c>
      <c r="B4950" s="15" t="s">
        <v>12270</v>
      </c>
      <c r="C4950" s="19" t="s">
        <v>12271</v>
      </c>
      <c r="D4950" s="19" t="s">
        <v>6207</v>
      </c>
      <c r="E4950" s="19" t="s">
        <v>46</v>
      </c>
      <c r="F4950" s="19" t="s">
        <v>1726</v>
      </c>
      <c r="G4950" s="16" t="s">
        <v>12</v>
      </c>
      <c r="H4950" s="18"/>
      <c r="I4950" s="18"/>
      <c r="J4950" s="18"/>
      <c r="K4950" s="18"/>
      <c r="L4950" s="18"/>
      <c r="M4950" s="18"/>
      <c r="N4950" s="18"/>
      <c r="O4950" s="18"/>
      <c r="P4950" s="18"/>
      <c r="Q4950" s="18"/>
      <c r="R4950" s="18"/>
      <c r="S4950" s="18"/>
      <c r="T4950" s="18"/>
      <c r="U4950" s="18"/>
      <c r="V4950" s="18"/>
      <c r="W4950" s="18"/>
      <c r="X4950" s="18"/>
      <c r="Y4950" s="18"/>
      <c r="Z4950" s="18"/>
    </row>
    <row r="4951">
      <c r="A4951" s="32">
        <v>45210.0</v>
      </c>
      <c r="B4951" s="15" t="s">
        <v>12272</v>
      </c>
      <c r="C4951" s="19" t="s">
        <v>12273</v>
      </c>
      <c r="D4951" s="19" t="s">
        <v>7493</v>
      </c>
      <c r="E4951" s="19" t="s">
        <v>47</v>
      </c>
      <c r="F4951" s="19" t="s">
        <v>31</v>
      </c>
      <c r="G4951" s="16" t="s">
        <v>12</v>
      </c>
      <c r="H4951" s="18"/>
      <c r="I4951" s="18"/>
      <c r="J4951" s="18"/>
      <c r="K4951" s="18"/>
      <c r="L4951" s="18"/>
      <c r="M4951" s="18"/>
      <c r="N4951" s="18"/>
      <c r="O4951" s="18"/>
      <c r="P4951" s="18"/>
      <c r="Q4951" s="18"/>
      <c r="R4951" s="18"/>
      <c r="S4951" s="18"/>
      <c r="T4951" s="18"/>
      <c r="U4951" s="18"/>
      <c r="V4951" s="18"/>
      <c r="W4951" s="18"/>
      <c r="X4951" s="18"/>
      <c r="Y4951" s="18"/>
      <c r="Z4951" s="18"/>
    </row>
    <row r="4952">
      <c r="A4952" s="32">
        <v>45210.0</v>
      </c>
      <c r="B4952" s="15" t="s">
        <v>12274</v>
      </c>
      <c r="C4952" s="19" t="s">
        <v>12275</v>
      </c>
      <c r="D4952" s="19" t="s">
        <v>896</v>
      </c>
      <c r="E4952" s="19" t="s">
        <v>47</v>
      </c>
      <c r="F4952" s="19" t="s">
        <v>133</v>
      </c>
      <c r="G4952" s="16" t="s">
        <v>12</v>
      </c>
      <c r="H4952" s="18"/>
      <c r="I4952" s="18"/>
      <c r="J4952" s="18"/>
      <c r="K4952" s="18"/>
      <c r="L4952" s="18"/>
      <c r="M4952" s="18"/>
      <c r="N4952" s="18"/>
      <c r="O4952" s="18"/>
      <c r="P4952" s="18"/>
      <c r="Q4952" s="18"/>
      <c r="R4952" s="18"/>
      <c r="S4952" s="18"/>
      <c r="T4952" s="18"/>
      <c r="U4952" s="18"/>
      <c r="V4952" s="18"/>
      <c r="W4952" s="18"/>
      <c r="X4952" s="18"/>
      <c r="Y4952" s="18"/>
      <c r="Z4952" s="18"/>
    </row>
    <row r="4953">
      <c r="A4953" s="32">
        <v>45210.0</v>
      </c>
      <c r="B4953" s="15" t="s">
        <v>12274</v>
      </c>
      <c r="C4953" s="19" t="s">
        <v>12275</v>
      </c>
      <c r="D4953" s="19" t="s">
        <v>896</v>
      </c>
      <c r="E4953" s="19" t="s">
        <v>46</v>
      </c>
      <c r="F4953" s="19" t="s">
        <v>3982</v>
      </c>
      <c r="G4953" s="16" t="s">
        <v>12</v>
      </c>
      <c r="H4953" s="18"/>
      <c r="I4953" s="18"/>
      <c r="J4953" s="18"/>
      <c r="K4953" s="18"/>
      <c r="L4953" s="18"/>
      <c r="M4953" s="18"/>
      <c r="N4953" s="18"/>
      <c r="O4953" s="18"/>
      <c r="P4953" s="18"/>
      <c r="Q4953" s="18"/>
      <c r="R4953" s="18"/>
      <c r="S4953" s="18"/>
      <c r="T4953" s="18"/>
      <c r="U4953" s="18"/>
      <c r="V4953" s="18"/>
      <c r="W4953" s="18"/>
      <c r="X4953" s="18"/>
      <c r="Y4953" s="18"/>
      <c r="Z4953" s="18"/>
    </row>
    <row r="4954">
      <c r="A4954" s="32">
        <v>45210.0</v>
      </c>
      <c r="B4954" s="15" t="s">
        <v>12276</v>
      </c>
      <c r="C4954" s="19" t="s">
        <v>12277</v>
      </c>
      <c r="D4954" s="19" t="s">
        <v>4067</v>
      </c>
      <c r="E4954" s="19" t="s">
        <v>44</v>
      </c>
      <c r="F4954" s="19" t="s">
        <v>851</v>
      </c>
      <c r="G4954" s="16" t="s">
        <v>84</v>
      </c>
      <c r="H4954" s="18"/>
      <c r="I4954" s="18"/>
      <c r="J4954" s="18"/>
      <c r="K4954" s="18"/>
      <c r="L4954" s="18"/>
      <c r="M4954" s="18"/>
      <c r="N4954" s="18"/>
      <c r="O4954" s="18"/>
      <c r="P4954" s="18"/>
      <c r="Q4954" s="18"/>
      <c r="R4954" s="18"/>
      <c r="S4954" s="18"/>
      <c r="T4954" s="18"/>
      <c r="U4954" s="18"/>
      <c r="V4954" s="18"/>
      <c r="W4954" s="18"/>
      <c r="X4954" s="18"/>
      <c r="Y4954" s="18"/>
      <c r="Z4954" s="18"/>
    </row>
    <row r="4955">
      <c r="A4955" s="32">
        <v>45210.0</v>
      </c>
      <c r="B4955" s="15" t="s">
        <v>12276</v>
      </c>
      <c r="C4955" s="19" t="s">
        <v>12277</v>
      </c>
      <c r="D4955" s="19" t="s">
        <v>5671</v>
      </c>
      <c r="E4955" s="19" t="s">
        <v>44</v>
      </c>
      <c r="F4955" s="19" t="s">
        <v>851</v>
      </c>
      <c r="G4955" s="16" t="s">
        <v>84</v>
      </c>
      <c r="H4955" s="18"/>
      <c r="I4955" s="18"/>
      <c r="J4955" s="18"/>
      <c r="K4955" s="18"/>
      <c r="L4955" s="18"/>
      <c r="M4955" s="18"/>
      <c r="N4955" s="18"/>
      <c r="O4955" s="18"/>
      <c r="P4955" s="18"/>
      <c r="Q4955" s="18"/>
      <c r="R4955" s="18"/>
      <c r="S4955" s="18"/>
      <c r="T4955" s="18"/>
      <c r="U4955" s="18"/>
      <c r="V4955" s="18"/>
      <c r="W4955" s="18"/>
      <c r="X4955" s="18"/>
      <c r="Y4955" s="18"/>
      <c r="Z4955" s="18"/>
    </row>
    <row r="4956">
      <c r="A4956" s="32">
        <v>45210.0</v>
      </c>
      <c r="B4956" s="15" t="s">
        <v>12276</v>
      </c>
      <c r="C4956" s="19" t="s">
        <v>12277</v>
      </c>
      <c r="D4956" s="19" t="s">
        <v>4095</v>
      </c>
      <c r="E4956" s="19" t="s">
        <v>44</v>
      </c>
      <c r="F4956" s="19" t="s">
        <v>851</v>
      </c>
      <c r="G4956" s="16" t="s">
        <v>84</v>
      </c>
      <c r="H4956" s="18"/>
      <c r="I4956" s="18"/>
      <c r="J4956" s="18"/>
      <c r="K4956" s="18"/>
      <c r="L4956" s="18"/>
      <c r="M4956" s="18"/>
      <c r="N4956" s="18"/>
      <c r="O4956" s="18"/>
      <c r="P4956" s="18"/>
      <c r="Q4956" s="18"/>
      <c r="R4956" s="18"/>
      <c r="S4956" s="18"/>
      <c r="T4956" s="18"/>
      <c r="U4956" s="18"/>
      <c r="V4956" s="18"/>
      <c r="W4956" s="18"/>
      <c r="X4956" s="18"/>
      <c r="Y4956" s="18"/>
      <c r="Z4956" s="18"/>
    </row>
    <row r="4957">
      <c r="A4957" s="32">
        <v>45210.0</v>
      </c>
      <c r="B4957" s="15" t="s">
        <v>12278</v>
      </c>
      <c r="C4957" s="19" t="s">
        <v>12279</v>
      </c>
      <c r="D4957" s="19" t="s">
        <v>5671</v>
      </c>
      <c r="E4957" s="19" t="s">
        <v>426</v>
      </c>
      <c r="F4957" s="19" t="s">
        <v>4594</v>
      </c>
      <c r="G4957" s="16" t="s">
        <v>12</v>
      </c>
      <c r="H4957" s="18"/>
      <c r="I4957" s="18"/>
      <c r="J4957" s="18"/>
      <c r="K4957" s="18"/>
      <c r="L4957" s="18"/>
      <c r="M4957" s="18"/>
      <c r="N4957" s="18"/>
      <c r="O4957" s="18"/>
      <c r="P4957" s="18"/>
      <c r="Q4957" s="18"/>
      <c r="R4957" s="18"/>
      <c r="S4957" s="18"/>
      <c r="T4957" s="18"/>
      <c r="U4957" s="18"/>
      <c r="V4957" s="18"/>
      <c r="W4957" s="18"/>
      <c r="X4957" s="18"/>
      <c r="Y4957" s="18"/>
      <c r="Z4957" s="18"/>
    </row>
    <row r="4958">
      <c r="A4958" s="32">
        <v>45210.0</v>
      </c>
      <c r="B4958" s="15" t="s">
        <v>12278</v>
      </c>
      <c r="C4958" s="19" t="s">
        <v>12279</v>
      </c>
      <c r="D4958" s="19" t="s">
        <v>5671</v>
      </c>
      <c r="E4958" s="19" t="s">
        <v>4787</v>
      </c>
      <c r="F4958" s="19" t="s">
        <v>378</v>
      </c>
      <c r="G4958" s="16" t="s">
        <v>12</v>
      </c>
      <c r="H4958" s="18"/>
      <c r="I4958" s="18"/>
      <c r="J4958" s="18"/>
      <c r="K4958" s="18"/>
      <c r="L4958" s="18"/>
      <c r="M4958" s="18"/>
      <c r="N4958" s="18"/>
      <c r="O4958" s="18"/>
      <c r="P4958" s="18"/>
      <c r="Q4958" s="18"/>
      <c r="R4958" s="18"/>
      <c r="S4958" s="18"/>
      <c r="T4958" s="18"/>
      <c r="U4958" s="18"/>
      <c r="V4958" s="18"/>
      <c r="W4958" s="18"/>
      <c r="X4958" s="18"/>
      <c r="Y4958" s="18"/>
      <c r="Z4958" s="18"/>
    </row>
    <row r="4959">
      <c r="A4959" s="32">
        <v>45210.0</v>
      </c>
      <c r="B4959" s="15" t="s">
        <v>12280</v>
      </c>
      <c r="C4959" s="19" t="s">
        <v>12281</v>
      </c>
      <c r="D4959" s="19" t="s">
        <v>4865</v>
      </c>
      <c r="E4959" s="19" t="s">
        <v>47</v>
      </c>
      <c r="F4959" s="19" t="s">
        <v>31</v>
      </c>
      <c r="G4959" s="16" t="s">
        <v>12</v>
      </c>
      <c r="H4959" s="18"/>
      <c r="I4959" s="18"/>
      <c r="J4959" s="18"/>
      <c r="K4959" s="18"/>
      <c r="L4959" s="18"/>
      <c r="M4959" s="18"/>
      <c r="N4959" s="18"/>
      <c r="O4959" s="18"/>
      <c r="P4959" s="18"/>
      <c r="Q4959" s="18"/>
      <c r="R4959" s="18"/>
      <c r="S4959" s="18"/>
      <c r="T4959" s="18"/>
      <c r="U4959" s="18"/>
      <c r="V4959" s="18"/>
      <c r="W4959" s="18"/>
      <c r="X4959" s="18"/>
      <c r="Y4959" s="18"/>
      <c r="Z4959" s="18"/>
    </row>
    <row r="4960">
      <c r="A4960" s="32">
        <v>45210.0</v>
      </c>
      <c r="B4960" s="15" t="s">
        <v>12282</v>
      </c>
      <c r="C4960" s="19" t="s">
        <v>12283</v>
      </c>
      <c r="D4960" s="19" t="s">
        <v>12284</v>
      </c>
      <c r="E4960" s="19" t="s">
        <v>47</v>
      </c>
      <c r="F4960" s="19" t="s">
        <v>31</v>
      </c>
      <c r="G4960" s="16" t="s">
        <v>12</v>
      </c>
      <c r="H4960" s="18"/>
      <c r="I4960" s="18"/>
      <c r="J4960" s="18"/>
      <c r="K4960" s="18"/>
      <c r="L4960" s="18"/>
      <c r="M4960" s="18"/>
      <c r="N4960" s="18"/>
      <c r="O4960" s="18"/>
      <c r="P4960" s="18"/>
      <c r="Q4960" s="18"/>
      <c r="R4960" s="18"/>
      <c r="S4960" s="18"/>
      <c r="T4960" s="18"/>
      <c r="U4960" s="18"/>
      <c r="V4960" s="18"/>
      <c r="W4960" s="18"/>
      <c r="X4960" s="18"/>
      <c r="Y4960" s="18"/>
      <c r="Z4960" s="18"/>
    </row>
    <row r="4961">
      <c r="A4961" s="32">
        <v>45210.0</v>
      </c>
      <c r="B4961" s="15" t="s">
        <v>12285</v>
      </c>
      <c r="C4961" s="19" t="s">
        <v>12286</v>
      </c>
      <c r="D4961" s="19" t="s">
        <v>4479</v>
      </c>
      <c r="E4961" s="19" t="s">
        <v>47</v>
      </c>
      <c r="F4961" s="19" t="s">
        <v>31</v>
      </c>
      <c r="G4961" s="16" t="s">
        <v>12</v>
      </c>
      <c r="H4961" s="18"/>
      <c r="I4961" s="18"/>
      <c r="J4961" s="18"/>
      <c r="K4961" s="18"/>
      <c r="L4961" s="18"/>
      <c r="M4961" s="18"/>
      <c r="N4961" s="18"/>
      <c r="O4961" s="18"/>
      <c r="P4961" s="18"/>
      <c r="Q4961" s="18"/>
      <c r="R4961" s="18"/>
      <c r="S4961" s="18"/>
      <c r="T4961" s="18"/>
      <c r="U4961" s="18"/>
      <c r="V4961" s="18"/>
      <c r="W4961" s="18"/>
      <c r="X4961" s="18"/>
      <c r="Y4961" s="18"/>
      <c r="Z4961" s="18"/>
    </row>
    <row r="4962">
      <c r="A4962" s="32">
        <v>45210.0</v>
      </c>
      <c r="B4962" s="15" t="s">
        <v>12287</v>
      </c>
      <c r="C4962" s="19" t="s">
        <v>12288</v>
      </c>
      <c r="D4962" s="19" t="s">
        <v>4067</v>
      </c>
      <c r="E4962" s="19" t="s">
        <v>44</v>
      </c>
      <c r="F4962" s="19" t="s">
        <v>851</v>
      </c>
      <c r="G4962" s="16" t="s">
        <v>84</v>
      </c>
      <c r="H4962" s="18"/>
      <c r="I4962" s="18"/>
      <c r="J4962" s="18"/>
      <c r="K4962" s="18"/>
      <c r="L4962" s="18"/>
      <c r="M4962" s="18"/>
      <c r="N4962" s="18"/>
      <c r="O4962" s="18"/>
      <c r="P4962" s="18"/>
      <c r="Q4962" s="18"/>
      <c r="R4962" s="18"/>
      <c r="S4962" s="18"/>
      <c r="T4962" s="18"/>
      <c r="U4962" s="18"/>
      <c r="V4962" s="18"/>
      <c r="W4962" s="18"/>
      <c r="X4962" s="18"/>
      <c r="Y4962" s="18"/>
      <c r="Z4962" s="18"/>
    </row>
    <row r="4963">
      <c r="A4963" s="32">
        <v>45210.0</v>
      </c>
      <c r="B4963" s="15" t="s">
        <v>12287</v>
      </c>
      <c r="C4963" s="19" t="s">
        <v>12288</v>
      </c>
      <c r="D4963" s="19" t="s">
        <v>5671</v>
      </c>
      <c r="E4963" s="19" t="s">
        <v>44</v>
      </c>
      <c r="F4963" s="19" t="s">
        <v>851</v>
      </c>
      <c r="G4963" s="16" t="s">
        <v>84</v>
      </c>
      <c r="H4963" s="18"/>
      <c r="I4963" s="18"/>
      <c r="J4963" s="18"/>
      <c r="K4963" s="18"/>
      <c r="L4963" s="18"/>
      <c r="M4963" s="18"/>
      <c r="N4963" s="18"/>
      <c r="O4963" s="18"/>
      <c r="P4963" s="18"/>
      <c r="Q4963" s="18"/>
      <c r="R4963" s="18"/>
      <c r="S4963" s="18"/>
      <c r="T4963" s="18"/>
      <c r="U4963" s="18"/>
      <c r="V4963" s="18"/>
      <c r="W4963" s="18"/>
      <c r="X4963" s="18"/>
      <c r="Y4963" s="18"/>
      <c r="Z4963" s="18"/>
    </row>
    <row r="4964">
      <c r="A4964" s="32">
        <v>45210.0</v>
      </c>
      <c r="B4964" s="15" t="s">
        <v>12287</v>
      </c>
      <c r="C4964" s="19" t="s">
        <v>12288</v>
      </c>
      <c r="D4964" s="19" t="s">
        <v>4095</v>
      </c>
      <c r="E4964" s="19" t="s">
        <v>44</v>
      </c>
      <c r="F4964" s="19" t="s">
        <v>851</v>
      </c>
      <c r="G4964" s="16" t="s">
        <v>84</v>
      </c>
      <c r="H4964" s="18"/>
      <c r="I4964" s="18"/>
      <c r="J4964" s="18"/>
      <c r="K4964" s="18"/>
      <c r="L4964" s="18"/>
      <c r="M4964" s="18"/>
      <c r="N4964" s="18"/>
      <c r="O4964" s="18"/>
      <c r="P4964" s="18"/>
      <c r="Q4964" s="18"/>
      <c r="R4964" s="18"/>
      <c r="S4964" s="18"/>
      <c r="T4964" s="18"/>
      <c r="U4964" s="18"/>
      <c r="V4964" s="18"/>
      <c r="W4964" s="18"/>
      <c r="X4964" s="18"/>
      <c r="Y4964" s="18"/>
      <c r="Z4964" s="18"/>
    </row>
    <row r="4965">
      <c r="A4965" s="32">
        <v>45210.0</v>
      </c>
      <c r="B4965" s="15" t="s">
        <v>12289</v>
      </c>
      <c r="C4965" s="19" t="s">
        <v>12290</v>
      </c>
      <c r="D4965" s="19" t="b">
        <v>1</v>
      </c>
      <c r="E4965" s="19" t="s">
        <v>335</v>
      </c>
      <c r="F4965" s="19" t="s">
        <v>428</v>
      </c>
      <c r="G4965" s="16" t="s">
        <v>84</v>
      </c>
      <c r="H4965" s="18"/>
      <c r="I4965" s="18"/>
      <c r="J4965" s="18"/>
      <c r="K4965" s="18"/>
      <c r="L4965" s="18"/>
      <c r="M4965" s="18"/>
      <c r="N4965" s="18"/>
      <c r="O4965" s="18"/>
      <c r="P4965" s="18"/>
      <c r="Q4965" s="18"/>
      <c r="R4965" s="18"/>
      <c r="S4965" s="18"/>
      <c r="T4965" s="18"/>
      <c r="U4965" s="18"/>
      <c r="V4965" s="18"/>
      <c r="W4965" s="18"/>
      <c r="X4965" s="18"/>
      <c r="Y4965" s="18"/>
      <c r="Z4965" s="18"/>
    </row>
    <row r="4966">
      <c r="A4966" s="32">
        <v>45210.0</v>
      </c>
      <c r="B4966" s="15" t="s">
        <v>12289</v>
      </c>
      <c r="C4966" s="19" t="s">
        <v>12290</v>
      </c>
      <c r="D4966" s="19" t="b">
        <v>1</v>
      </c>
      <c r="E4966" s="19" t="s">
        <v>44</v>
      </c>
      <c r="F4966" s="19" t="s">
        <v>4837</v>
      </c>
      <c r="G4966" s="16" t="s">
        <v>84</v>
      </c>
      <c r="H4966" s="18"/>
      <c r="I4966" s="18"/>
      <c r="J4966" s="18"/>
      <c r="K4966" s="18"/>
      <c r="L4966" s="18"/>
      <c r="M4966" s="18"/>
      <c r="N4966" s="18"/>
      <c r="O4966" s="18"/>
      <c r="P4966" s="18"/>
      <c r="Q4966" s="18"/>
      <c r="R4966" s="18"/>
      <c r="S4966" s="18"/>
      <c r="T4966" s="18"/>
      <c r="U4966" s="18"/>
      <c r="V4966" s="18"/>
      <c r="W4966" s="18"/>
      <c r="X4966" s="18"/>
      <c r="Y4966" s="18"/>
      <c r="Z4966" s="18"/>
    </row>
    <row r="4967">
      <c r="A4967" s="32">
        <v>45210.0</v>
      </c>
      <c r="B4967" s="15" t="s">
        <v>12291</v>
      </c>
      <c r="C4967" s="19" t="s">
        <v>12292</v>
      </c>
      <c r="D4967" s="19" t="s">
        <v>4500</v>
      </c>
      <c r="E4967" s="19" t="s">
        <v>47</v>
      </c>
      <c r="F4967" s="19" t="s">
        <v>12293</v>
      </c>
      <c r="G4967" s="16" t="s">
        <v>84</v>
      </c>
      <c r="H4967" s="18"/>
      <c r="I4967" s="18"/>
      <c r="J4967" s="18"/>
      <c r="K4967" s="18"/>
      <c r="L4967" s="18"/>
      <c r="M4967" s="18"/>
      <c r="N4967" s="18"/>
      <c r="O4967" s="18"/>
      <c r="P4967" s="18"/>
      <c r="Q4967" s="18"/>
      <c r="R4967" s="18"/>
      <c r="S4967" s="18"/>
      <c r="T4967" s="18"/>
      <c r="U4967" s="18"/>
      <c r="V4967" s="18"/>
      <c r="W4967" s="18"/>
      <c r="X4967" s="18"/>
      <c r="Y4967" s="18"/>
      <c r="Z4967" s="18"/>
    </row>
    <row r="4968">
      <c r="A4968" s="32">
        <v>45210.0</v>
      </c>
      <c r="B4968" s="15" t="s">
        <v>12294</v>
      </c>
      <c r="C4968" s="19" t="s">
        <v>12295</v>
      </c>
      <c r="D4968" s="19" t="s">
        <v>4313</v>
      </c>
      <c r="E4968" s="19" t="s">
        <v>743</v>
      </c>
      <c r="F4968" s="19" t="s">
        <v>133</v>
      </c>
      <c r="G4968" s="16" t="s">
        <v>12</v>
      </c>
      <c r="H4968" s="18"/>
      <c r="I4968" s="18"/>
      <c r="J4968" s="18"/>
      <c r="K4968" s="18"/>
      <c r="L4968" s="18"/>
      <c r="M4968" s="18"/>
      <c r="N4968" s="18"/>
      <c r="O4968" s="18"/>
      <c r="P4968" s="18"/>
      <c r="Q4968" s="18"/>
      <c r="R4968" s="18"/>
      <c r="S4968" s="18"/>
      <c r="T4968" s="18"/>
      <c r="U4968" s="18"/>
      <c r="V4968" s="18"/>
      <c r="W4968" s="18"/>
      <c r="X4968" s="18"/>
      <c r="Y4968" s="18"/>
      <c r="Z4968" s="18"/>
    </row>
    <row r="4969">
      <c r="A4969" s="32">
        <v>45210.0</v>
      </c>
      <c r="B4969" s="15" t="s">
        <v>12296</v>
      </c>
      <c r="C4969" s="19" t="s">
        <v>12297</v>
      </c>
      <c r="D4969" s="19" t="s">
        <v>4535</v>
      </c>
      <c r="E4969" s="19" t="s">
        <v>47</v>
      </c>
      <c r="F4969" s="19" t="s">
        <v>457</v>
      </c>
      <c r="G4969" s="16" t="s">
        <v>84</v>
      </c>
      <c r="H4969" s="18"/>
      <c r="I4969" s="18"/>
      <c r="J4969" s="18"/>
      <c r="K4969" s="18"/>
      <c r="L4969" s="18"/>
      <c r="M4969" s="18"/>
      <c r="N4969" s="18"/>
      <c r="O4969" s="18"/>
      <c r="P4969" s="18"/>
      <c r="Q4969" s="18"/>
      <c r="R4969" s="18"/>
      <c r="S4969" s="18"/>
      <c r="T4969" s="18"/>
      <c r="U4969" s="18"/>
      <c r="V4969" s="18"/>
      <c r="W4969" s="18"/>
      <c r="X4969" s="18"/>
      <c r="Y4969" s="18"/>
      <c r="Z4969" s="18"/>
    </row>
    <row r="4970">
      <c r="A4970" s="32">
        <v>45210.0</v>
      </c>
      <c r="B4970" s="15" t="s">
        <v>12298</v>
      </c>
      <c r="C4970" s="19" t="s">
        <v>12299</v>
      </c>
      <c r="D4970" s="19" t="s">
        <v>4067</v>
      </c>
      <c r="E4970" s="19" t="s">
        <v>98</v>
      </c>
      <c r="F4970" s="19" t="s">
        <v>4837</v>
      </c>
      <c r="G4970" s="16" t="s">
        <v>84</v>
      </c>
      <c r="H4970" s="18"/>
      <c r="I4970" s="18"/>
      <c r="J4970" s="18"/>
      <c r="K4970" s="18"/>
      <c r="L4970" s="18"/>
      <c r="M4970" s="18"/>
      <c r="N4970" s="18"/>
      <c r="O4970" s="18"/>
      <c r="P4970" s="18"/>
      <c r="Q4970" s="18"/>
      <c r="R4970" s="18"/>
      <c r="S4970" s="18"/>
      <c r="T4970" s="18"/>
      <c r="U4970" s="18"/>
      <c r="V4970" s="18"/>
      <c r="W4970" s="18"/>
      <c r="X4970" s="18"/>
      <c r="Y4970" s="18"/>
      <c r="Z4970" s="18"/>
    </row>
    <row r="4971">
      <c r="A4971" s="32">
        <v>45210.0</v>
      </c>
      <c r="B4971" s="15" t="s">
        <v>12298</v>
      </c>
      <c r="C4971" s="19" t="s">
        <v>12299</v>
      </c>
      <c r="D4971" s="19" t="s">
        <v>4067</v>
      </c>
      <c r="E4971" s="19" t="s">
        <v>47</v>
      </c>
      <c r="F4971" s="19" t="s">
        <v>6777</v>
      </c>
      <c r="G4971" s="16" t="s">
        <v>84</v>
      </c>
      <c r="H4971" s="18"/>
      <c r="I4971" s="18"/>
      <c r="J4971" s="18"/>
      <c r="K4971" s="18"/>
      <c r="L4971" s="18"/>
      <c r="M4971" s="18"/>
      <c r="N4971" s="18"/>
      <c r="O4971" s="18"/>
      <c r="P4971" s="18"/>
      <c r="Q4971" s="18"/>
      <c r="R4971" s="18"/>
      <c r="S4971" s="18"/>
      <c r="T4971" s="18"/>
      <c r="U4971" s="18"/>
      <c r="V4971" s="18"/>
      <c r="W4971" s="18"/>
      <c r="X4971" s="18"/>
      <c r="Y4971" s="18"/>
      <c r="Z4971" s="18"/>
    </row>
    <row r="4972">
      <c r="A4972" s="32">
        <v>45210.0</v>
      </c>
      <c r="B4972" s="15" t="s">
        <v>12300</v>
      </c>
      <c r="C4972" s="19" t="s">
        <v>12301</v>
      </c>
      <c r="D4972" s="19" t="s">
        <v>5139</v>
      </c>
      <c r="E4972" s="19" t="s">
        <v>11155</v>
      </c>
      <c r="F4972" s="19" t="s">
        <v>4335</v>
      </c>
      <c r="G4972" s="16" t="s">
        <v>12</v>
      </c>
      <c r="H4972" s="18"/>
      <c r="I4972" s="18"/>
      <c r="J4972" s="18"/>
      <c r="K4972" s="18"/>
      <c r="L4972" s="18"/>
      <c r="M4972" s="18"/>
      <c r="N4972" s="18"/>
      <c r="O4972" s="18"/>
      <c r="P4972" s="18"/>
      <c r="Q4972" s="18"/>
      <c r="R4972" s="18"/>
      <c r="S4972" s="18"/>
      <c r="T4972" s="18"/>
      <c r="U4972" s="18"/>
      <c r="V4972" s="18"/>
      <c r="W4972" s="18"/>
      <c r="X4972" s="18"/>
      <c r="Y4972" s="18"/>
      <c r="Z4972" s="18"/>
    </row>
    <row r="4973">
      <c r="A4973" s="32">
        <v>45210.0</v>
      </c>
      <c r="B4973" s="15" t="s">
        <v>12302</v>
      </c>
      <c r="C4973" s="19" t="s">
        <v>12303</v>
      </c>
      <c r="D4973" s="19" t="s">
        <v>5011</v>
      </c>
      <c r="E4973" s="19" t="s">
        <v>70</v>
      </c>
      <c r="F4973" s="19" t="s">
        <v>4112</v>
      </c>
      <c r="G4973" s="16" t="s">
        <v>12</v>
      </c>
      <c r="H4973" s="18"/>
      <c r="I4973" s="18"/>
      <c r="J4973" s="18"/>
      <c r="K4973" s="18"/>
      <c r="L4973" s="18"/>
      <c r="M4973" s="18"/>
      <c r="N4973" s="18"/>
      <c r="O4973" s="18"/>
      <c r="P4973" s="18"/>
      <c r="Q4973" s="18"/>
      <c r="R4973" s="18"/>
      <c r="S4973" s="18"/>
      <c r="T4973" s="18"/>
      <c r="U4973" s="18"/>
      <c r="V4973" s="18"/>
      <c r="W4973" s="18"/>
      <c r="X4973" s="18"/>
      <c r="Y4973" s="18"/>
      <c r="Z4973" s="18"/>
    </row>
    <row r="4974">
      <c r="A4974" s="32">
        <v>45210.0</v>
      </c>
      <c r="B4974" s="15" t="s">
        <v>12304</v>
      </c>
      <c r="C4974" s="19" t="s">
        <v>12305</v>
      </c>
      <c r="D4974" s="19" t="s">
        <v>7359</v>
      </c>
      <c r="E4974" s="19" t="s">
        <v>46</v>
      </c>
      <c r="F4974" s="19" t="s">
        <v>2941</v>
      </c>
      <c r="G4974" s="16" t="s">
        <v>12</v>
      </c>
      <c r="H4974" s="18"/>
      <c r="I4974" s="18"/>
      <c r="J4974" s="18"/>
      <c r="K4974" s="18"/>
      <c r="L4974" s="18"/>
      <c r="M4974" s="18"/>
      <c r="N4974" s="18"/>
      <c r="O4974" s="18"/>
      <c r="P4974" s="18"/>
      <c r="Q4974" s="18"/>
      <c r="R4974" s="18"/>
      <c r="S4974" s="18"/>
      <c r="T4974" s="18"/>
      <c r="U4974" s="18"/>
      <c r="V4974" s="18"/>
      <c r="W4974" s="18"/>
      <c r="X4974" s="18"/>
      <c r="Y4974" s="18"/>
      <c r="Z4974" s="18"/>
    </row>
    <row r="4975">
      <c r="A4975" s="32">
        <v>45210.0</v>
      </c>
      <c r="B4975" s="15" t="s">
        <v>12306</v>
      </c>
      <c r="C4975" s="19" t="s">
        <v>12307</v>
      </c>
      <c r="D4975" s="19" t="s">
        <v>6184</v>
      </c>
      <c r="E4975" s="19" t="s">
        <v>47</v>
      </c>
      <c r="F4975" s="19" t="s">
        <v>133</v>
      </c>
      <c r="G4975" s="16" t="s">
        <v>12</v>
      </c>
      <c r="H4975" s="18"/>
      <c r="I4975" s="18"/>
      <c r="J4975" s="18"/>
      <c r="K4975" s="18"/>
      <c r="L4975" s="18"/>
      <c r="M4975" s="18"/>
      <c r="N4975" s="18"/>
      <c r="O4975" s="18"/>
      <c r="P4975" s="18"/>
      <c r="Q4975" s="18"/>
      <c r="R4975" s="18"/>
      <c r="S4975" s="18"/>
      <c r="T4975" s="18"/>
      <c r="U4975" s="18"/>
      <c r="V4975" s="18"/>
      <c r="W4975" s="18"/>
      <c r="X4975" s="18"/>
      <c r="Y4975" s="18"/>
      <c r="Z4975" s="18"/>
    </row>
    <row r="4976">
      <c r="A4976" s="32">
        <v>45210.0</v>
      </c>
      <c r="B4976" s="15" t="s">
        <v>12306</v>
      </c>
      <c r="C4976" s="19" t="s">
        <v>12307</v>
      </c>
      <c r="D4976" s="19" t="s">
        <v>6184</v>
      </c>
      <c r="E4976" s="19" t="s">
        <v>338</v>
      </c>
      <c r="F4976" s="19" t="s">
        <v>133</v>
      </c>
      <c r="G4976" s="16" t="s">
        <v>12</v>
      </c>
      <c r="H4976" s="18"/>
      <c r="I4976" s="18"/>
      <c r="J4976" s="18"/>
      <c r="K4976" s="18"/>
      <c r="L4976" s="18"/>
      <c r="M4976" s="18"/>
      <c r="N4976" s="18"/>
      <c r="O4976" s="18"/>
      <c r="P4976" s="18"/>
      <c r="Q4976" s="18"/>
      <c r="R4976" s="18"/>
      <c r="S4976" s="18"/>
      <c r="T4976" s="18"/>
      <c r="U4976" s="18"/>
      <c r="V4976" s="18"/>
      <c r="W4976" s="18"/>
      <c r="X4976" s="18"/>
      <c r="Y4976" s="18"/>
      <c r="Z4976" s="18"/>
    </row>
    <row r="4977">
      <c r="A4977" s="32">
        <v>45210.0</v>
      </c>
      <c r="B4977" s="15" t="s">
        <v>12308</v>
      </c>
      <c r="C4977" s="19" t="s">
        <v>12309</v>
      </c>
      <c r="D4977" s="19" t="s">
        <v>3395</v>
      </c>
      <c r="E4977" s="19" t="s">
        <v>11372</v>
      </c>
      <c r="F4977" s="19" t="s">
        <v>1781</v>
      </c>
      <c r="G4977" s="16" t="s">
        <v>12</v>
      </c>
      <c r="H4977" s="18"/>
      <c r="I4977" s="18"/>
      <c r="J4977" s="18"/>
      <c r="K4977" s="18"/>
      <c r="L4977" s="18"/>
      <c r="M4977" s="18"/>
      <c r="N4977" s="18"/>
      <c r="O4977" s="18"/>
      <c r="P4977" s="18"/>
      <c r="Q4977" s="18"/>
      <c r="R4977" s="18"/>
      <c r="S4977" s="18"/>
      <c r="T4977" s="18"/>
      <c r="U4977" s="18"/>
      <c r="V4977" s="18"/>
      <c r="W4977" s="18"/>
      <c r="X4977" s="18"/>
      <c r="Y4977" s="18"/>
      <c r="Z4977" s="18"/>
    </row>
    <row r="4978">
      <c r="A4978" s="32">
        <v>45210.0</v>
      </c>
      <c r="B4978" s="15" t="s">
        <v>12310</v>
      </c>
      <c r="C4978" s="19" t="s">
        <v>12311</v>
      </c>
      <c r="D4978" s="19" t="s">
        <v>6305</v>
      </c>
      <c r="E4978" s="19" t="s">
        <v>47</v>
      </c>
      <c r="F4978" s="19" t="s">
        <v>133</v>
      </c>
      <c r="G4978" s="16" t="s">
        <v>12</v>
      </c>
      <c r="H4978" s="18"/>
      <c r="I4978" s="18"/>
      <c r="J4978" s="18"/>
      <c r="K4978" s="18"/>
      <c r="L4978" s="18"/>
      <c r="M4978" s="18"/>
      <c r="N4978" s="18"/>
      <c r="O4978" s="18"/>
      <c r="P4978" s="18"/>
      <c r="Q4978" s="18"/>
      <c r="R4978" s="18"/>
      <c r="S4978" s="18"/>
      <c r="T4978" s="18"/>
      <c r="U4978" s="18"/>
      <c r="V4978" s="18"/>
      <c r="W4978" s="18"/>
      <c r="X4978" s="18"/>
      <c r="Y4978" s="18"/>
      <c r="Z4978" s="18"/>
    </row>
    <row r="4979">
      <c r="A4979" s="32">
        <v>45210.0</v>
      </c>
      <c r="B4979" s="15" t="s">
        <v>12312</v>
      </c>
      <c r="C4979" s="19" t="s">
        <v>12313</v>
      </c>
      <c r="D4979" s="19" t="s">
        <v>6634</v>
      </c>
      <c r="E4979" s="19" t="s">
        <v>46</v>
      </c>
      <c r="F4979" s="19" t="s">
        <v>5381</v>
      </c>
      <c r="G4979" s="16" t="s">
        <v>12</v>
      </c>
      <c r="H4979" s="18"/>
      <c r="I4979" s="18"/>
      <c r="J4979" s="18"/>
      <c r="K4979" s="18"/>
      <c r="L4979" s="18"/>
      <c r="M4979" s="18"/>
      <c r="N4979" s="18"/>
      <c r="O4979" s="18"/>
      <c r="P4979" s="18"/>
      <c r="Q4979" s="18"/>
      <c r="R4979" s="18"/>
      <c r="S4979" s="18"/>
      <c r="T4979" s="18"/>
      <c r="U4979" s="18"/>
      <c r="V4979" s="18"/>
      <c r="W4979" s="18"/>
      <c r="X4979" s="18"/>
      <c r="Y4979" s="18"/>
      <c r="Z4979" s="18"/>
    </row>
    <row r="4980">
      <c r="A4980" s="32">
        <v>45210.0</v>
      </c>
      <c r="B4980" s="15" t="s">
        <v>12314</v>
      </c>
      <c r="C4980" s="19" t="s">
        <v>12315</v>
      </c>
      <c r="D4980" s="19" t="s">
        <v>6537</v>
      </c>
      <c r="E4980" s="19" t="s">
        <v>426</v>
      </c>
      <c r="F4980" s="19" t="s">
        <v>161</v>
      </c>
      <c r="G4980" s="16" t="s">
        <v>12</v>
      </c>
      <c r="H4980" s="18"/>
      <c r="I4980" s="18"/>
      <c r="J4980" s="18"/>
      <c r="K4980" s="18"/>
      <c r="L4980" s="18"/>
      <c r="M4980" s="18"/>
      <c r="N4980" s="18"/>
      <c r="O4980" s="18"/>
      <c r="P4980" s="18"/>
      <c r="Q4980" s="18"/>
      <c r="R4980" s="18"/>
      <c r="S4980" s="18"/>
      <c r="T4980" s="18"/>
      <c r="U4980" s="18"/>
      <c r="V4980" s="18"/>
      <c r="W4980" s="18"/>
      <c r="X4980" s="18"/>
      <c r="Y4980" s="18"/>
      <c r="Z4980" s="18"/>
    </row>
    <row r="4981">
      <c r="A4981" s="32">
        <v>45210.0</v>
      </c>
      <c r="B4981" s="15" t="s">
        <v>12316</v>
      </c>
      <c r="C4981" s="19" t="s">
        <v>12317</v>
      </c>
      <c r="D4981" s="19" t="s">
        <v>6348</v>
      </c>
      <c r="E4981" s="19" t="s">
        <v>47</v>
      </c>
      <c r="F4981" s="19" t="s">
        <v>63</v>
      </c>
      <c r="G4981" s="16" t="s">
        <v>12</v>
      </c>
      <c r="H4981" s="18"/>
      <c r="I4981" s="18"/>
      <c r="J4981" s="18"/>
      <c r="K4981" s="18"/>
      <c r="L4981" s="18"/>
      <c r="M4981" s="18"/>
      <c r="N4981" s="18"/>
      <c r="O4981" s="18"/>
      <c r="P4981" s="18"/>
      <c r="Q4981" s="18"/>
      <c r="R4981" s="18"/>
      <c r="S4981" s="18"/>
      <c r="T4981" s="18"/>
      <c r="U4981" s="18"/>
      <c r="V4981" s="18"/>
      <c r="W4981" s="18"/>
      <c r="X4981" s="18"/>
      <c r="Y4981" s="18"/>
      <c r="Z4981" s="18"/>
    </row>
    <row r="4982">
      <c r="A4982" s="32">
        <v>45210.0</v>
      </c>
      <c r="B4982" s="15" t="s">
        <v>12316</v>
      </c>
      <c r="C4982" s="19" t="s">
        <v>12317</v>
      </c>
      <c r="D4982" s="19" t="s">
        <v>6348</v>
      </c>
      <c r="E4982" s="19" t="s">
        <v>10727</v>
      </c>
      <c r="F4982" s="19" t="s">
        <v>5926</v>
      </c>
      <c r="G4982" s="16" t="s">
        <v>12</v>
      </c>
      <c r="H4982" s="18"/>
      <c r="I4982" s="18"/>
      <c r="J4982" s="18"/>
      <c r="K4982" s="18"/>
      <c r="L4982" s="18"/>
      <c r="M4982" s="18"/>
      <c r="N4982" s="18"/>
      <c r="O4982" s="18"/>
      <c r="P4982" s="18"/>
      <c r="Q4982" s="18"/>
      <c r="R4982" s="18"/>
      <c r="S4982" s="18"/>
      <c r="T4982" s="18"/>
      <c r="U4982" s="18"/>
      <c r="V4982" s="18"/>
      <c r="W4982" s="18"/>
      <c r="X4982" s="18"/>
      <c r="Y4982" s="18"/>
      <c r="Z4982" s="18"/>
    </row>
    <row r="4983">
      <c r="A4983" s="32">
        <v>45210.0</v>
      </c>
      <c r="B4983" s="15" t="s">
        <v>12318</v>
      </c>
      <c r="C4983" s="19" t="s">
        <v>12319</v>
      </c>
      <c r="D4983" s="19" t="s">
        <v>4654</v>
      </c>
      <c r="E4983" s="19" t="s">
        <v>1900</v>
      </c>
      <c r="F4983" s="19" t="s">
        <v>4126</v>
      </c>
      <c r="G4983" s="16" t="s">
        <v>12</v>
      </c>
      <c r="H4983" s="18"/>
      <c r="I4983" s="18"/>
      <c r="J4983" s="18"/>
      <c r="K4983" s="18"/>
      <c r="L4983" s="18"/>
      <c r="M4983" s="18"/>
      <c r="N4983" s="18"/>
      <c r="O4983" s="18"/>
      <c r="P4983" s="18"/>
      <c r="Q4983" s="18"/>
      <c r="R4983" s="18"/>
      <c r="S4983" s="18"/>
      <c r="T4983" s="18"/>
      <c r="U4983" s="18"/>
      <c r="V4983" s="18"/>
      <c r="W4983" s="18"/>
      <c r="X4983" s="18"/>
      <c r="Y4983" s="18"/>
      <c r="Z4983" s="18"/>
    </row>
    <row r="4984">
      <c r="A4984" s="32">
        <v>45210.0</v>
      </c>
      <c r="B4984" s="15" t="s">
        <v>12320</v>
      </c>
      <c r="C4984" s="19" t="s">
        <v>12321</v>
      </c>
      <c r="D4984" s="19" t="s">
        <v>4018</v>
      </c>
      <c r="E4984" s="19" t="s">
        <v>385</v>
      </c>
      <c r="F4984" s="19" t="s">
        <v>63</v>
      </c>
      <c r="G4984" s="16" t="s">
        <v>12</v>
      </c>
      <c r="H4984" s="18"/>
      <c r="I4984" s="18"/>
      <c r="J4984" s="18"/>
      <c r="K4984" s="18"/>
      <c r="L4984" s="18"/>
      <c r="M4984" s="18"/>
      <c r="N4984" s="18"/>
      <c r="O4984" s="18"/>
      <c r="P4984" s="18"/>
      <c r="Q4984" s="18"/>
      <c r="R4984" s="18"/>
      <c r="S4984" s="18"/>
      <c r="T4984" s="18"/>
      <c r="U4984" s="18"/>
      <c r="V4984" s="18"/>
      <c r="W4984" s="18"/>
      <c r="X4984" s="18"/>
      <c r="Y4984" s="18"/>
      <c r="Z4984" s="18"/>
    </row>
    <row r="4985">
      <c r="A4985" s="32">
        <v>45210.0</v>
      </c>
      <c r="B4985" s="15" t="s">
        <v>12322</v>
      </c>
      <c r="C4985" s="19" t="s">
        <v>12323</v>
      </c>
      <c r="D4985" s="19" t="s">
        <v>897</v>
      </c>
      <c r="E4985" s="19" t="s">
        <v>47</v>
      </c>
      <c r="F4985" s="19" t="s">
        <v>5381</v>
      </c>
      <c r="G4985" s="16" t="s">
        <v>12</v>
      </c>
      <c r="H4985" s="18"/>
      <c r="I4985" s="18"/>
      <c r="J4985" s="18"/>
      <c r="K4985" s="18"/>
      <c r="L4985" s="18"/>
      <c r="M4985" s="18"/>
      <c r="N4985" s="18"/>
      <c r="O4985" s="18"/>
      <c r="P4985" s="18"/>
      <c r="Q4985" s="18"/>
      <c r="R4985" s="18"/>
      <c r="S4985" s="18"/>
      <c r="T4985" s="18"/>
      <c r="U4985" s="18"/>
      <c r="V4985" s="18"/>
      <c r="W4985" s="18"/>
      <c r="X4985" s="18"/>
      <c r="Y4985" s="18"/>
      <c r="Z4985" s="18"/>
    </row>
    <row r="4986">
      <c r="A4986" s="32">
        <v>45210.0</v>
      </c>
      <c r="B4986" s="15" t="s">
        <v>12324</v>
      </c>
      <c r="C4986" s="19" t="s">
        <v>12325</v>
      </c>
      <c r="D4986" s="19" t="s">
        <v>4395</v>
      </c>
      <c r="E4986" s="19" t="s">
        <v>2481</v>
      </c>
      <c r="F4986" s="19" t="s">
        <v>67</v>
      </c>
      <c r="G4986" s="16" t="s">
        <v>12</v>
      </c>
      <c r="H4986" s="18"/>
      <c r="I4986" s="18"/>
      <c r="J4986" s="18"/>
      <c r="K4986" s="18"/>
      <c r="L4986" s="18"/>
      <c r="M4986" s="18"/>
      <c r="N4986" s="18"/>
      <c r="O4986" s="18"/>
      <c r="P4986" s="18"/>
      <c r="Q4986" s="18"/>
      <c r="R4986" s="18"/>
      <c r="S4986" s="18"/>
      <c r="T4986" s="18"/>
      <c r="U4986" s="18"/>
      <c r="V4986" s="18"/>
      <c r="W4986" s="18"/>
      <c r="X4986" s="18"/>
      <c r="Y4986" s="18"/>
      <c r="Z4986" s="18"/>
    </row>
    <row r="4987">
      <c r="A4987" s="32">
        <v>45210.0</v>
      </c>
      <c r="B4987" s="15" t="s">
        <v>12324</v>
      </c>
      <c r="C4987" s="19" t="s">
        <v>12325</v>
      </c>
      <c r="D4987" s="19" t="s">
        <v>4395</v>
      </c>
      <c r="E4987" s="19" t="s">
        <v>352</v>
      </c>
      <c r="F4987" s="19" t="s">
        <v>12326</v>
      </c>
      <c r="G4987" s="16" t="s">
        <v>12</v>
      </c>
      <c r="H4987" s="18"/>
      <c r="I4987" s="18"/>
      <c r="J4987" s="18"/>
      <c r="K4987" s="18"/>
      <c r="L4987" s="18"/>
      <c r="M4987" s="18"/>
      <c r="N4987" s="18"/>
      <c r="O4987" s="18"/>
      <c r="P4987" s="18"/>
      <c r="Q4987" s="18"/>
      <c r="R4987" s="18"/>
      <c r="S4987" s="18"/>
      <c r="T4987" s="18"/>
      <c r="U4987" s="18"/>
      <c r="V4987" s="18"/>
      <c r="W4987" s="18"/>
      <c r="X4987" s="18"/>
      <c r="Y4987" s="18"/>
      <c r="Z4987" s="18"/>
    </row>
    <row r="4988">
      <c r="A4988" s="32">
        <v>45210.0</v>
      </c>
      <c r="B4988" s="15" t="s">
        <v>12327</v>
      </c>
      <c r="C4988" s="19" t="s">
        <v>12328</v>
      </c>
      <c r="D4988" s="19" t="s">
        <v>5011</v>
      </c>
      <c r="E4988" s="19" t="s">
        <v>47</v>
      </c>
      <c r="F4988" s="19" t="s">
        <v>63</v>
      </c>
      <c r="G4988" s="16" t="s">
        <v>12</v>
      </c>
      <c r="H4988" s="18"/>
      <c r="I4988" s="18"/>
      <c r="J4988" s="18"/>
      <c r="K4988" s="18"/>
      <c r="L4988" s="18"/>
      <c r="M4988" s="18"/>
      <c r="N4988" s="18"/>
      <c r="O4988" s="18"/>
      <c r="P4988" s="18"/>
      <c r="Q4988" s="18"/>
      <c r="R4988" s="18"/>
      <c r="S4988" s="18"/>
      <c r="T4988" s="18"/>
      <c r="U4988" s="18"/>
      <c r="V4988" s="18"/>
      <c r="W4988" s="18"/>
      <c r="X4988" s="18"/>
      <c r="Y4988" s="18"/>
      <c r="Z4988" s="18"/>
    </row>
    <row r="4989">
      <c r="A4989" s="32">
        <v>45210.0</v>
      </c>
      <c r="B4989" s="15" t="s">
        <v>12327</v>
      </c>
      <c r="C4989" s="19" t="s">
        <v>12328</v>
      </c>
      <c r="D4989" s="19" t="s">
        <v>5011</v>
      </c>
      <c r="E4989" s="19" t="s">
        <v>7762</v>
      </c>
      <c r="F4989" s="19" t="s">
        <v>3104</v>
      </c>
      <c r="G4989" s="16" t="s">
        <v>12</v>
      </c>
      <c r="H4989" s="18"/>
      <c r="I4989" s="18"/>
      <c r="J4989" s="18"/>
      <c r="K4989" s="18"/>
      <c r="L4989" s="18"/>
      <c r="M4989" s="18"/>
      <c r="N4989" s="18"/>
      <c r="O4989" s="18"/>
      <c r="P4989" s="18"/>
      <c r="Q4989" s="18"/>
      <c r="R4989" s="18"/>
      <c r="S4989" s="18"/>
      <c r="T4989" s="18"/>
      <c r="U4989" s="18"/>
      <c r="V4989" s="18"/>
      <c r="W4989" s="18"/>
      <c r="X4989" s="18"/>
      <c r="Y4989" s="18"/>
      <c r="Z4989" s="18"/>
    </row>
    <row r="4990">
      <c r="A4990" s="32">
        <v>45210.0</v>
      </c>
      <c r="B4990" s="15" t="s">
        <v>12329</v>
      </c>
      <c r="C4990" s="19" t="s">
        <v>12330</v>
      </c>
      <c r="D4990" s="19" t="s">
        <v>770</v>
      </c>
      <c r="E4990" s="18"/>
      <c r="F4990" s="19" t="s">
        <v>171</v>
      </c>
      <c r="G4990" s="16" t="s">
        <v>12</v>
      </c>
      <c r="H4990" s="16" t="s">
        <v>141</v>
      </c>
      <c r="I4990" s="18"/>
      <c r="J4990" s="18"/>
      <c r="K4990" s="18"/>
      <c r="L4990" s="18"/>
      <c r="M4990" s="18"/>
      <c r="N4990" s="18"/>
      <c r="O4990" s="18"/>
      <c r="P4990" s="18"/>
      <c r="Q4990" s="18"/>
      <c r="R4990" s="18"/>
      <c r="S4990" s="18"/>
      <c r="T4990" s="18"/>
      <c r="U4990" s="18"/>
      <c r="V4990" s="18"/>
      <c r="W4990" s="18"/>
      <c r="X4990" s="18"/>
      <c r="Y4990" s="18"/>
      <c r="Z4990" s="18"/>
    </row>
    <row r="4991">
      <c r="A4991" s="32">
        <v>45241.0</v>
      </c>
      <c r="B4991" s="15" t="s">
        <v>12331</v>
      </c>
      <c r="C4991" s="19" t="s">
        <v>12332</v>
      </c>
      <c r="D4991" s="19" t="s">
        <v>5695</v>
      </c>
      <c r="E4991" s="19" t="s">
        <v>4032</v>
      </c>
      <c r="F4991" s="19" t="s">
        <v>12333</v>
      </c>
      <c r="G4991" s="16" t="s">
        <v>12</v>
      </c>
      <c r="H4991" s="18"/>
      <c r="I4991" s="18"/>
      <c r="J4991" s="18"/>
      <c r="K4991" s="18"/>
      <c r="L4991" s="18"/>
      <c r="M4991" s="18"/>
      <c r="N4991" s="18"/>
      <c r="O4991" s="18"/>
      <c r="P4991" s="18"/>
      <c r="Q4991" s="18"/>
      <c r="R4991" s="18"/>
      <c r="S4991" s="18"/>
      <c r="T4991" s="18"/>
      <c r="U4991" s="18"/>
      <c r="V4991" s="18"/>
      <c r="W4991" s="18"/>
      <c r="X4991" s="18"/>
      <c r="Y4991" s="18"/>
      <c r="Z4991" s="18"/>
    </row>
    <row r="4992">
      <c r="A4992" s="32">
        <v>45241.0</v>
      </c>
      <c r="B4992" s="15" t="s">
        <v>12334</v>
      </c>
      <c r="C4992" s="19" t="s">
        <v>12335</v>
      </c>
      <c r="D4992" s="19" t="s">
        <v>1806</v>
      </c>
      <c r="E4992" s="19" t="s">
        <v>4051</v>
      </c>
      <c r="F4992" s="19" t="s">
        <v>3979</v>
      </c>
      <c r="G4992" s="16" t="s">
        <v>84</v>
      </c>
      <c r="H4992" s="18"/>
      <c r="I4992" s="18"/>
      <c r="J4992" s="18"/>
      <c r="K4992" s="18"/>
      <c r="L4992" s="18"/>
      <c r="M4992" s="18"/>
      <c r="N4992" s="18"/>
      <c r="O4992" s="18"/>
      <c r="P4992" s="18"/>
      <c r="Q4992" s="18"/>
      <c r="R4992" s="18"/>
      <c r="S4992" s="18"/>
      <c r="T4992" s="18"/>
      <c r="U4992" s="18"/>
      <c r="V4992" s="18"/>
      <c r="W4992" s="18"/>
      <c r="X4992" s="18"/>
      <c r="Y4992" s="18"/>
      <c r="Z4992" s="18"/>
    </row>
    <row r="4993">
      <c r="A4993" s="32">
        <v>45271.0</v>
      </c>
      <c r="B4993" s="15" t="s">
        <v>12336</v>
      </c>
      <c r="C4993" s="19" t="s">
        <v>12337</v>
      </c>
      <c r="D4993" s="19" t="s">
        <v>4411</v>
      </c>
      <c r="E4993" s="19" t="s">
        <v>47</v>
      </c>
      <c r="F4993" s="19" t="s">
        <v>4335</v>
      </c>
      <c r="G4993" s="16" t="s">
        <v>12</v>
      </c>
      <c r="H4993" s="18"/>
      <c r="I4993" s="18"/>
      <c r="J4993" s="18"/>
      <c r="K4993" s="18"/>
      <c r="L4993" s="18"/>
      <c r="M4993" s="18"/>
      <c r="N4993" s="18"/>
      <c r="O4993" s="18"/>
      <c r="P4993" s="18"/>
      <c r="Q4993" s="18"/>
      <c r="R4993" s="18"/>
      <c r="S4993" s="18"/>
      <c r="T4993" s="18"/>
      <c r="U4993" s="18"/>
      <c r="V4993" s="18"/>
      <c r="W4993" s="18"/>
      <c r="X4993" s="18"/>
      <c r="Y4993" s="18"/>
      <c r="Z4993" s="18"/>
    </row>
    <row r="4994">
      <c r="A4994" s="14" t="s">
        <v>12338</v>
      </c>
      <c r="B4994" s="15" t="s">
        <v>12339</v>
      </c>
      <c r="C4994" s="19" t="s">
        <v>12340</v>
      </c>
      <c r="D4994" s="19" t="s">
        <v>4811</v>
      </c>
      <c r="E4994" s="19" t="s">
        <v>47</v>
      </c>
      <c r="F4994" s="19" t="s">
        <v>457</v>
      </c>
      <c r="G4994" s="16" t="s">
        <v>84</v>
      </c>
      <c r="H4994" s="18"/>
      <c r="I4994" s="18"/>
      <c r="J4994" s="18"/>
      <c r="K4994" s="18"/>
      <c r="L4994" s="18"/>
      <c r="M4994" s="18"/>
      <c r="N4994" s="18"/>
      <c r="O4994" s="18"/>
      <c r="P4994" s="18"/>
      <c r="Q4994" s="18"/>
      <c r="R4994" s="18"/>
      <c r="S4994" s="18"/>
      <c r="T4994" s="18"/>
      <c r="U4994" s="18"/>
      <c r="V4994" s="18"/>
      <c r="W4994" s="18"/>
      <c r="X4994" s="18"/>
      <c r="Y4994" s="18"/>
      <c r="Z4994" s="18"/>
    </row>
    <row r="4995">
      <c r="A4995" s="14" t="s">
        <v>12338</v>
      </c>
      <c r="B4995" s="15" t="s">
        <v>12341</v>
      </c>
      <c r="C4995" s="19" t="s">
        <v>12342</v>
      </c>
      <c r="D4995" s="19" t="s">
        <v>4352</v>
      </c>
      <c r="E4995" s="19" t="s">
        <v>47</v>
      </c>
      <c r="F4995" s="19" t="s">
        <v>4576</v>
      </c>
      <c r="G4995" s="16" t="s">
        <v>12</v>
      </c>
      <c r="H4995" s="18"/>
      <c r="I4995" s="18"/>
      <c r="J4995" s="18"/>
      <c r="K4995" s="18"/>
      <c r="L4995" s="18"/>
      <c r="M4995" s="18"/>
      <c r="N4995" s="18"/>
      <c r="O4995" s="18"/>
      <c r="P4995" s="18"/>
      <c r="Q4995" s="18"/>
      <c r="R4995" s="18"/>
      <c r="S4995" s="18"/>
      <c r="T4995" s="18"/>
      <c r="U4995" s="18"/>
      <c r="V4995" s="18"/>
      <c r="W4995" s="18"/>
      <c r="X4995" s="18"/>
      <c r="Y4995" s="18"/>
      <c r="Z4995" s="18"/>
    </row>
    <row r="4996">
      <c r="A4996" s="14" t="s">
        <v>12338</v>
      </c>
      <c r="B4996" s="15" t="s">
        <v>12343</v>
      </c>
      <c r="C4996" s="19" t="s">
        <v>12344</v>
      </c>
      <c r="D4996" s="19" t="s">
        <v>4179</v>
      </c>
      <c r="E4996" s="19" t="s">
        <v>47</v>
      </c>
      <c r="F4996" s="19" t="s">
        <v>457</v>
      </c>
      <c r="G4996" s="16" t="s">
        <v>84</v>
      </c>
      <c r="H4996" s="18"/>
      <c r="I4996" s="18"/>
      <c r="J4996" s="18"/>
      <c r="K4996" s="18"/>
      <c r="L4996" s="18"/>
      <c r="M4996" s="18"/>
      <c r="N4996" s="18"/>
      <c r="O4996" s="18"/>
      <c r="P4996" s="18"/>
      <c r="Q4996" s="18"/>
      <c r="R4996" s="18"/>
      <c r="S4996" s="18"/>
      <c r="T4996" s="18"/>
      <c r="U4996" s="18"/>
      <c r="V4996" s="18"/>
      <c r="W4996" s="18"/>
      <c r="X4996" s="18"/>
      <c r="Y4996" s="18"/>
      <c r="Z4996" s="18"/>
    </row>
    <row r="4997">
      <c r="A4997" s="14" t="s">
        <v>12338</v>
      </c>
      <c r="B4997" s="15" t="s">
        <v>12343</v>
      </c>
      <c r="C4997" s="19" t="s">
        <v>12344</v>
      </c>
      <c r="D4997" s="19" t="s">
        <v>4179</v>
      </c>
      <c r="E4997" s="19" t="s">
        <v>46</v>
      </c>
      <c r="F4997" s="19" t="s">
        <v>133</v>
      </c>
      <c r="G4997" s="16" t="s">
        <v>12</v>
      </c>
      <c r="H4997" s="18"/>
      <c r="I4997" s="18"/>
      <c r="J4997" s="18"/>
      <c r="K4997" s="18"/>
      <c r="L4997" s="18"/>
      <c r="M4997" s="18"/>
      <c r="N4997" s="18"/>
      <c r="O4997" s="18"/>
      <c r="P4997" s="18"/>
      <c r="Q4997" s="18"/>
      <c r="R4997" s="18"/>
      <c r="S4997" s="18"/>
      <c r="T4997" s="18"/>
      <c r="U4997" s="18"/>
      <c r="V4997" s="18"/>
      <c r="W4997" s="18"/>
      <c r="X4997" s="18"/>
      <c r="Y4997" s="18"/>
      <c r="Z4997" s="18"/>
    </row>
    <row r="4998">
      <c r="A4998" s="14" t="s">
        <v>12338</v>
      </c>
      <c r="B4998" s="15" t="s">
        <v>12345</v>
      </c>
      <c r="C4998" s="19" t="s">
        <v>12346</v>
      </c>
      <c r="D4998" s="19" t="s">
        <v>4100</v>
      </c>
      <c r="E4998" s="18"/>
      <c r="F4998" s="19" t="s">
        <v>428</v>
      </c>
      <c r="G4998" s="16" t="s">
        <v>84</v>
      </c>
      <c r="H4998" s="19" t="s">
        <v>46</v>
      </c>
      <c r="I4998" s="18"/>
      <c r="J4998" s="18"/>
      <c r="K4998" s="18"/>
      <c r="L4998" s="18"/>
      <c r="M4998" s="18"/>
      <c r="N4998" s="18"/>
      <c r="O4998" s="18"/>
      <c r="P4998" s="18"/>
      <c r="Q4998" s="18"/>
      <c r="R4998" s="18"/>
      <c r="S4998" s="18"/>
      <c r="T4998" s="18"/>
      <c r="U4998" s="18"/>
      <c r="V4998" s="18"/>
      <c r="W4998" s="18"/>
      <c r="X4998" s="18"/>
      <c r="Y4998" s="18"/>
      <c r="Z4998" s="18"/>
    </row>
    <row r="4999">
      <c r="A4999" s="14" t="s">
        <v>12338</v>
      </c>
      <c r="B4999" s="15" t="s">
        <v>12347</v>
      </c>
      <c r="C4999" s="19" t="s">
        <v>12348</v>
      </c>
      <c r="D4999" s="19" t="s">
        <v>4251</v>
      </c>
      <c r="E4999" s="19" t="s">
        <v>47</v>
      </c>
      <c r="F4999" s="19" t="s">
        <v>63</v>
      </c>
      <c r="G4999" s="16" t="s">
        <v>12</v>
      </c>
      <c r="H4999" s="18"/>
      <c r="I4999" s="18"/>
      <c r="J4999" s="18"/>
      <c r="K4999" s="18"/>
      <c r="L4999" s="18"/>
      <c r="M4999" s="18"/>
      <c r="N4999" s="18"/>
      <c r="O4999" s="18"/>
      <c r="P4999" s="18"/>
      <c r="Q4999" s="18"/>
      <c r="R4999" s="18"/>
      <c r="S4999" s="18"/>
      <c r="T4999" s="18"/>
      <c r="U4999" s="18"/>
      <c r="V4999" s="18"/>
      <c r="W4999" s="18"/>
      <c r="X4999" s="18"/>
      <c r="Y4999" s="18"/>
      <c r="Z4999" s="18"/>
    </row>
    <row r="5000">
      <c r="A5000" s="14" t="s">
        <v>12338</v>
      </c>
      <c r="B5000" s="15" t="s">
        <v>12347</v>
      </c>
      <c r="C5000" s="19" t="s">
        <v>12348</v>
      </c>
      <c r="D5000" s="19" t="s">
        <v>4251</v>
      </c>
      <c r="E5000" s="19" t="s">
        <v>46</v>
      </c>
      <c r="F5000" s="19" t="s">
        <v>133</v>
      </c>
      <c r="G5000" s="16" t="s">
        <v>12</v>
      </c>
      <c r="H5000" s="18"/>
      <c r="I5000" s="18"/>
      <c r="J5000" s="18"/>
      <c r="K5000" s="18"/>
      <c r="L5000" s="18"/>
      <c r="M5000" s="18"/>
      <c r="N5000" s="18"/>
      <c r="O5000" s="18"/>
      <c r="P5000" s="18"/>
      <c r="Q5000" s="18"/>
      <c r="R5000" s="18"/>
      <c r="S5000" s="18"/>
      <c r="T5000" s="18"/>
      <c r="U5000" s="18"/>
      <c r="V5000" s="18"/>
      <c r="W5000" s="18"/>
      <c r="X5000" s="18"/>
      <c r="Y5000" s="18"/>
      <c r="Z5000" s="18"/>
    </row>
    <row r="5001">
      <c r="A5001" s="14" t="s">
        <v>12338</v>
      </c>
      <c r="B5001" s="15" t="s">
        <v>12349</v>
      </c>
      <c r="C5001" s="19" t="s">
        <v>12350</v>
      </c>
      <c r="D5001" s="19" t="s">
        <v>4645</v>
      </c>
      <c r="E5001" s="19" t="s">
        <v>47</v>
      </c>
      <c r="F5001" s="19" t="s">
        <v>133</v>
      </c>
      <c r="G5001" s="16" t="s">
        <v>12</v>
      </c>
      <c r="H5001" s="18"/>
      <c r="I5001" s="18"/>
      <c r="J5001" s="18"/>
      <c r="K5001" s="18"/>
      <c r="L5001" s="18"/>
      <c r="M5001" s="18"/>
      <c r="N5001" s="18"/>
      <c r="O5001" s="18"/>
      <c r="P5001" s="18"/>
      <c r="Q5001" s="18"/>
      <c r="R5001" s="18"/>
      <c r="S5001" s="18"/>
      <c r="T5001" s="18"/>
      <c r="U5001" s="18"/>
      <c r="V5001" s="18"/>
      <c r="W5001" s="18"/>
      <c r="X5001" s="18"/>
      <c r="Y5001" s="18"/>
      <c r="Z5001" s="18"/>
    </row>
    <row r="5002">
      <c r="A5002" s="14" t="s">
        <v>12338</v>
      </c>
      <c r="B5002" s="15" t="s">
        <v>12349</v>
      </c>
      <c r="C5002" s="19" t="s">
        <v>12350</v>
      </c>
      <c r="D5002" s="19" t="s">
        <v>4645</v>
      </c>
      <c r="E5002" s="19" t="s">
        <v>46</v>
      </c>
      <c r="F5002" s="19" t="s">
        <v>530</v>
      </c>
      <c r="G5002" s="16" t="s">
        <v>12</v>
      </c>
      <c r="H5002" s="18"/>
      <c r="I5002" s="18"/>
      <c r="J5002" s="18"/>
      <c r="K5002" s="18"/>
      <c r="L5002" s="18"/>
      <c r="M5002" s="18"/>
      <c r="N5002" s="18"/>
      <c r="O5002" s="18"/>
      <c r="P5002" s="18"/>
      <c r="Q5002" s="18"/>
      <c r="R5002" s="18"/>
      <c r="S5002" s="18"/>
      <c r="T5002" s="18"/>
      <c r="U5002" s="18"/>
      <c r="V5002" s="18"/>
      <c r="W5002" s="18"/>
      <c r="X5002" s="18"/>
      <c r="Y5002" s="18"/>
      <c r="Z5002" s="18"/>
    </row>
    <row r="5003">
      <c r="A5003" s="14" t="s">
        <v>12338</v>
      </c>
      <c r="B5003" s="15" t="s">
        <v>12351</v>
      </c>
      <c r="C5003" s="19" t="s">
        <v>12352</v>
      </c>
      <c r="D5003" s="19" t="s">
        <v>87</v>
      </c>
      <c r="E5003" s="19" t="s">
        <v>47</v>
      </c>
      <c r="F5003" s="19" t="s">
        <v>4538</v>
      </c>
      <c r="G5003" s="16" t="s">
        <v>12</v>
      </c>
      <c r="H5003" s="18"/>
      <c r="I5003" s="18"/>
      <c r="J5003" s="18"/>
      <c r="K5003" s="18"/>
      <c r="L5003" s="18"/>
      <c r="M5003" s="18"/>
      <c r="N5003" s="18"/>
      <c r="O5003" s="18"/>
      <c r="P5003" s="18"/>
      <c r="Q5003" s="18"/>
      <c r="R5003" s="18"/>
      <c r="S5003" s="18"/>
      <c r="T5003" s="18"/>
      <c r="U5003" s="18"/>
      <c r="V5003" s="18"/>
      <c r="W5003" s="18"/>
      <c r="X5003" s="18"/>
      <c r="Y5003" s="18"/>
      <c r="Z5003" s="18"/>
    </row>
    <row r="5004">
      <c r="A5004" s="14" t="s">
        <v>12338</v>
      </c>
      <c r="B5004" s="15" t="s">
        <v>12353</v>
      </c>
      <c r="C5004" s="19" t="s">
        <v>12354</v>
      </c>
      <c r="D5004" s="19" t="s">
        <v>4563</v>
      </c>
      <c r="E5004" s="19" t="s">
        <v>47</v>
      </c>
      <c r="F5004" s="19" t="s">
        <v>133</v>
      </c>
      <c r="G5004" s="16" t="s">
        <v>12</v>
      </c>
      <c r="H5004" s="18"/>
      <c r="I5004" s="18"/>
      <c r="J5004" s="18"/>
      <c r="K5004" s="18"/>
      <c r="L5004" s="18"/>
      <c r="M5004" s="18"/>
      <c r="N5004" s="18"/>
      <c r="O5004" s="18"/>
      <c r="P5004" s="18"/>
      <c r="Q5004" s="18"/>
      <c r="R5004" s="18"/>
      <c r="S5004" s="18"/>
      <c r="T5004" s="18"/>
      <c r="U5004" s="18"/>
      <c r="V5004" s="18"/>
      <c r="W5004" s="18"/>
      <c r="X5004" s="18"/>
      <c r="Y5004" s="18"/>
      <c r="Z5004" s="18"/>
    </row>
    <row r="5005">
      <c r="A5005" s="14" t="s">
        <v>12338</v>
      </c>
      <c r="B5005" s="15" t="s">
        <v>12355</v>
      </c>
      <c r="C5005" s="19" t="s">
        <v>12356</v>
      </c>
      <c r="D5005" s="19" t="s">
        <v>4470</v>
      </c>
      <c r="E5005" s="19" t="s">
        <v>47</v>
      </c>
      <c r="F5005" s="19" t="s">
        <v>4576</v>
      </c>
      <c r="G5005" s="16" t="s">
        <v>12</v>
      </c>
      <c r="H5005" s="18"/>
      <c r="I5005" s="18"/>
      <c r="J5005" s="18"/>
      <c r="K5005" s="18"/>
      <c r="L5005" s="18"/>
      <c r="M5005" s="18"/>
      <c r="N5005" s="18"/>
      <c r="O5005" s="18"/>
      <c r="P5005" s="18"/>
      <c r="Q5005" s="18"/>
      <c r="R5005" s="18"/>
      <c r="S5005" s="18"/>
      <c r="T5005" s="18"/>
      <c r="U5005" s="18"/>
      <c r="V5005" s="18"/>
      <c r="W5005" s="18"/>
      <c r="X5005" s="18"/>
      <c r="Y5005" s="18"/>
      <c r="Z5005" s="18"/>
    </row>
    <row r="5006">
      <c r="A5006" s="14" t="s">
        <v>12338</v>
      </c>
      <c r="B5006" s="15" t="s">
        <v>12355</v>
      </c>
      <c r="C5006" s="19" t="s">
        <v>12356</v>
      </c>
      <c r="D5006" s="19" t="s">
        <v>4470</v>
      </c>
      <c r="E5006" s="19" t="s">
        <v>47</v>
      </c>
      <c r="F5006" s="19" t="s">
        <v>31</v>
      </c>
      <c r="G5006" s="16" t="s">
        <v>12</v>
      </c>
      <c r="H5006" s="18"/>
      <c r="I5006" s="18"/>
      <c r="J5006" s="18"/>
      <c r="K5006" s="18"/>
      <c r="L5006" s="18"/>
      <c r="M5006" s="18"/>
      <c r="N5006" s="18"/>
      <c r="O5006" s="18"/>
      <c r="P5006" s="18"/>
      <c r="Q5006" s="18"/>
      <c r="R5006" s="18"/>
      <c r="S5006" s="18"/>
      <c r="T5006" s="18"/>
      <c r="U5006" s="18"/>
      <c r="V5006" s="18"/>
      <c r="W5006" s="18"/>
      <c r="X5006" s="18"/>
      <c r="Y5006" s="18"/>
      <c r="Z5006" s="18"/>
    </row>
    <row r="5007">
      <c r="A5007" s="14" t="s">
        <v>12338</v>
      </c>
      <c r="B5007" s="15" t="s">
        <v>12357</v>
      </c>
      <c r="C5007" s="19" t="s">
        <v>12358</v>
      </c>
      <c r="D5007" s="19" t="s">
        <v>6397</v>
      </c>
      <c r="E5007" s="19" t="s">
        <v>47</v>
      </c>
      <c r="F5007" s="19" t="s">
        <v>133</v>
      </c>
      <c r="G5007" s="16" t="s">
        <v>12</v>
      </c>
      <c r="H5007" s="18"/>
      <c r="I5007" s="18"/>
      <c r="J5007" s="18"/>
      <c r="K5007" s="18"/>
      <c r="L5007" s="18"/>
      <c r="M5007" s="18"/>
      <c r="N5007" s="18"/>
      <c r="O5007" s="18"/>
      <c r="P5007" s="18"/>
      <c r="Q5007" s="18"/>
      <c r="R5007" s="18"/>
      <c r="S5007" s="18"/>
      <c r="T5007" s="18"/>
      <c r="U5007" s="18"/>
      <c r="V5007" s="18"/>
      <c r="W5007" s="18"/>
      <c r="X5007" s="18"/>
      <c r="Y5007" s="18"/>
      <c r="Z5007" s="18"/>
    </row>
    <row r="5008">
      <c r="A5008" s="14" t="s">
        <v>12338</v>
      </c>
      <c r="B5008" s="15" t="s">
        <v>12359</v>
      </c>
      <c r="C5008" s="19" t="s">
        <v>12360</v>
      </c>
      <c r="D5008" s="19" t="s">
        <v>4933</v>
      </c>
      <c r="E5008" s="19" t="s">
        <v>47</v>
      </c>
      <c r="F5008" s="19" t="s">
        <v>457</v>
      </c>
      <c r="G5008" s="16" t="s">
        <v>84</v>
      </c>
      <c r="H5008" s="18"/>
      <c r="I5008" s="18"/>
      <c r="J5008" s="18"/>
      <c r="K5008" s="18"/>
      <c r="L5008" s="18"/>
      <c r="M5008" s="18"/>
      <c r="N5008" s="18"/>
      <c r="O5008" s="18"/>
      <c r="P5008" s="18"/>
      <c r="Q5008" s="18"/>
      <c r="R5008" s="18"/>
      <c r="S5008" s="18"/>
      <c r="T5008" s="18"/>
      <c r="U5008" s="18"/>
      <c r="V5008" s="18"/>
      <c r="W5008" s="18"/>
      <c r="X5008" s="18"/>
      <c r="Y5008" s="18"/>
      <c r="Z5008" s="18"/>
    </row>
    <row r="5009">
      <c r="A5009" s="14" t="s">
        <v>12338</v>
      </c>
      <c r="B5009" s="15" t="s">
        <v>12361</v>
      </c>
      <c r="C5009" s="19" t="s">
        <v>12362</v>
      </c>
      <c r="D5009" s="19" t="s">
        <v>1478</v>
      </c>
      <c r="E5009" s="19" t="s">
        <v>44</v>
      </c>
      <c r="F5009" s="19" t="s">
        <v>851</v>
      </c>
      <c r="G5009" s="16" t="s">
        <v>84</v>
      </c>
      <c r="H5009" s="18"/>
      <c r="I5009" s="18"/>
      <c r="J5009" s="18"/>
      <c r="K5009" s="18"/>
      <c r="L5009" s="18"/>
      <c r="M5009" s="18"/>
      <c r="N5009" s="18"/>
      <c r="O5009" s="18"/>
      <c r="P5009" s="18"/>
      <c r="Q5009" s="18"/>
      <c r="R5009" s="18"/>
      <c r="S5009" s="18"/>
      <c r="T5009" s="18"/>
      <c r="U5009" s="18"/>
      <c r="V5009" s="18"/>
      <c r="W5009" s="18"/>
      <c r="X5009" s="18"/>
      <c r="Y5009" s="18"/>
      <c r="Z5009" s="18"/>
    </row>
    <row r="5010">
      <c r="A5010" s="14" t="s">
        <v>12338</v>
      </c>
      <c r="B5010" s="15" t="s">
        <v>12361</v>
      </c>
      <c r="C5010" s="19" t="s">
        <v>12362</v>
      </c>
      <c r="D5010" s="19" t="s">
        <v>4067</v>
      </c>
      <c r="E5010" s="19" t="s">
        <v>44</v>
      </c>
      <c r="F5010" s="19" t="s">
        <v>851</v>
      </c>
      <c r="G5010" s="16" t="s">
        <v>84</v>
      </c>
      <c r="H5010" s="18"/>
      <c r="I5010" s="18"/>
      <c r="J5010" s="18"/>
      <c r="K5010" s="18"/>
      <c r="L5010" s="18"/>
      <c r="M5010" s="18"/>
      <c r="N5010" s="18"/>
      <c r="O5010" s="18"/>
      <c r="P5010" s="18"/>
      <c r="Q5010" s="18"/>
      <c r="R5010" s="18"/>
      <c r="S5010" s="18"/>
      <c r="T5010" s="18"/>
      <c r="U5010" s="18"/>
      <c r="V5010" s="18"/>
      <c r="W5010" s="18"/>
      <c r="X5010" s="18"/>
      <c r="Y5010" s="18"/>
      <c r="Z5010" s="18"/>
    </row>
    <row r="5011">
      <c r="A5011" s="14" t="s">
        <v>12338</v>
      </c>
      <c r="B5011" s="15" t="s">
        <v>12361</v>
      </c>
      <c r="C5011" s="19" t="s">
        <v>12362</v>
      </c>
      <c r="D5011" s="19" t="s">
        <v>4645</v>
      </c>
      <c r="E5011" s="19" t="s">
        <v>44</v>
      </c>
      <c r="F5011" s="19" t="s">
        <v>851</v>
      </c>
      <c r="G5011" s="16" t="s">
        <v>84</v>
      </c>
      <c r="H5011" s="18"/>
      <c r="I5011" s="18"/>
      <c r="J5011" s="18"/>
      <c r="K5011" s="18"/>
      <c r="L5011" s="18"/>
      <c r="M5011" s="18"/>
      <c r="N5011" s="18"/>
      <c r="O5011" s="18"/>
      <c r="P5011" s="18"/>
      <c r="Q5011" s="18"/>
      <c r="R5011" s="18"/>
      <c r="S5011" s="18"/>
      <c r="T5011" s="18"/>
      <c r="U5011" s="18"/>
      <c r="V5011" s="18"/>
      <c r="W5011" s="18"/>
      <c r="X5011" s="18"/>
      <c r="Y5011" s="18"/>
      <c r="Z5011" s="18"/>
    </row>
    <row r="5012">
      <c r="A5012" s="14" t="s">
        <v>12338</v>
      </c>
      <c r="B5012" s="15" t="s">
        <v>12363</v>
      </c>
      <c r="C5012" s="19" t="s">
        <v>12364</v>
      </c>
      <c r="D5012" s="19" t="s">
        <v>5175</v>
      </c>
      <c r="E5012" s="19" t="s">
        <v>47</v>
      </c>
      <c r="F5012" s="19" t="s">
        <v>133</v>
      </c>
      <c r="G5012" s="16" t="s">
        <v>12</v>
      </c>
      <c r="H5012" s="18"/>
      <c r="I5012" s="18"/>
      <c r="J5012" s="18"/>
      <c r="K5012" s="18"/>
      <c r="L5012" s="18"/>
      <c r="M5012" s="18"/>
      <c r="N5012" s="18"/>
      <c r="O5012" s="18"/>
      <c r="P5012" s="18"/>
      <c r="Q5012" s="18"/>
      <c r="R5012" s="18"/>
      <c r="S5012" s="18"/>
      <c r="T5012" s="18"/>
      <c r="U5012" s="18"/>
      <c r="V5012" s="18"/>
      <c r="W5012" s="18"/>
      <c r="X5012" s="18"/>
      <c r="Y5012" s="18"/>
      <c r="Z5012" s="18"/>
    </row>
    <row r="5013">
      <c r="A5013" s="14" t="s">
        <v>12338</v>
      </c>
      <c r="B5013" s="15" t="s">
        <v>12365</v>
      </c>
      <c r="C5013" s="19" t="s">
        <v>12366</v>
      </c>
      <c r="D5013" s="19" t="s">
        <v>1057</v>
      </c>
      <c r="E5013" s="18"/>
      <c r="F5013" s="19" t="s">
        <v>4538</v>
      </c>
      <c r="G5013" s="16" t="s">
        <v>12</v>
      </c>
      <c r="H5013" s="16" t="s">
        <v>141</v>
      </c>
      <c r="I5013" s="18"/>
      <c r="J5013" s="18"/>
      <c r="K5013" s="18"/>
      <c r="L5013" s="18"/>
      <c r="M5013" s="18"/>
      <c r="N5013" s="18"/>
      <c r="O5013" s="18"/>
      <c r="P5013" s="18"/>
      <c r="Q5013" s="18"/>
      <c r="R5013" s="18"/>
      <c r="S5013" s="18"/>
      <c r="T5013" s="18"/>
      <c r="U5013" s="18"/>
      <c r="V5013" s="18"/>
      <c r="W5013" s="18"/>
      <c r="X5013" s="18"/>
      <c r="Y5013" s="18"/>
      <c r="Z5013" s="18"/>
    </row>
    <row r="5014">
      <c r="A5014" s="14" t="s">
        <v>12338</v>
      </c>
      <c r="B5014" s="15" t="s">
        <v>12367</v>
      </c>
      <c r="C5014" s="19" t="s">
        <v>12368</v>
      </c>
      <c r="D5014" s="19" t="s">
        <v>4679</v>
      </c>
      <c r="E5014" s="19" t="s">
        <v>47</v>
      </c>
      <c r="F5014" s="19" t="s">
        <v>171</v>
      </c>
      <c r="G5014" s="16" t="s">
        <v>12</v>
      </c>
      <c r="H5014" s="18"/>
      <c r="I5014" s="18"/>
      <c r="J5014" s="18"/>
      <c r="K5014" s="18"/>
      <c r="L5014" s="18"/>
      <c r="M5014" s="18"/>
      <c r="N5014" s="18"/>
      <c r="O5014" s="18"/>
      <c r="P5014" s="18"/>
      <c r="Q5014" s="18"/>
      <c r="R5014" s="18"/>
      <c r="S5014" s="18"/>
      <c r="T5014" s="18"/>
      <c r="U5014" s="18"/>
      <c r="V5014" s="18"/>
      <c r="W5014" s="18"/>
      <c r="X5014" s="18"/>
      <c r="Y5014" s="18"/>
      <c r="Z5014" s="18"/>
    </row>
    <row r="5015">
      <c r="A5015" s="14" t="s">
        <v>12338</v>
      </c>
      <c r="B5015" s="15" t="s">
        <v>12369</v>
      </c>
      <c r="C5015" s="19" t="s">
        <v>12370</v>
      </c>
      <c r="D5015" s="19" t="s">
        <v>5682</v>
      </c>
      <c r="E5015" s="19" t="s">
        <v>4096</v>
      </c>
      <c r="F5015" s="19" t="s">
        <v>34</v>
      </c>
      <c r="G5015" s="16" t="s">
        <v>84</v>
      </c>
      <c r="H5015" s="18"/>
      <c r="I5015" s="18"/>
      <c r="J5015" s="18"/>
      <c r="K5015" s="18"/>
      <c r="L5015" s="18"/>
      <c r="M5015" s="18"/>
      <c r="N5015" s="18"/>
      <c r="O5015" s="18"/>
      <c r="P5015" s="18"/>
      <c r="Q5015" s="18"/>
      <c r="R5015" s="18"/>
      <c r="S5015" s="18"/>
      <c r="T5015" s="18"/>
      <c r="U5015" s="18"/>
      <c r="V5015" s="18"/>
      <c r="W5015" s="18"/>
      <c r="X5015" s="18"/>
      <c r="Y5015" s="18"/>
      <c r="Z5015" s="18"/>
    </row>
    <row r="5016">
      <c r="A5016" s="14" t="s">
        <v>12338</v>
      </c>
      <c r="B5016" s="15" t="s">
        <v>12371</v>
      </c>
      <c r="C5016" s="19" t="s">
        <v>12372</v>
      </c>
      <c r="D5016" s="19" t="s">
        <v>1641</v>
      </c>
      <c r="E5016" s="19" t="s">
        <v>9480</v>
      </c>
      <c r="F5016" s="19" t="s">
        <v>4572</v>
      </c>
      <c r="G5016" s="16" t="s">
        <v>84</v>
      </c>
      <c r="H5016" s="18"/>
      <c r="I5016" s="18"/>
      <c r="J5016" s="18"/>
      <c r="K5016" s="18"/>
      <c r="L5016" s="18"/>
      <c r="M5016" s="18"/>
      <c r="N5016" s="18"/>
      <c r="O5016" s="18"/>
      <c r="P5016" s="18"/>
      <c r="Q5016" s="18"/>
      <c r="R5016" s="18"/>
      <c r="S5016" s="18"/>
      <c r="T5016" s="18"/>
      <c r="U5016" s="18"/>
      <c r="V5016" s="18"/>
      <c r="W5016" s="18"/>
      <c r="X5016" s="18"/>
      <c r="Y5016" s="18"/>
      <c r="Z5016" s="18"/>
    </row>
    <row r="5017">
      <c r="A5017" s="14" t="s">
        <v>12338</v>
      </c>
      <c r="B5017" s="15" t="s">
        <v>12373</v>
      </c>
      <c r="C5017" s="19" t="s">
        <v>12374</v>
      </c>
      <c r="D5017" s="19" t="s">
        <v>257</v>
      </c>
      <c r="E5017" s="19" t="s">
        <v>47</v>
      </c>
      <c r="F5017" s="19" t="s">
        <v>70</v>
      </c>
      <c r="G5017" s="16" t="s">
        <v>12</v>
      </c>
      <c r="H5017" s="18"/>
      <c r="I5017" s="18"/>
      <c r="J5017" s="18"/>
      <c r="K5017" s="18"/>
      <c r="L5017" s="18"/>
      <c r="M5017" s="18"/>
      <c r="N5017" s="18"/>
      <c r="O5017" s="18"/>
      <c r="P5017" s="18"/>
      <c r="Q5017" s="18"/>
      <c r="R5017" s="18"/>
      <c r="S5017" s="18"/>
      <c r="T5017" s="18"/>
      <c r="U5017" s="18"/>
      <c r="V5017" s="18"/>
      <c r="W5017" s="18"/>
      <c r="X5017" s="18"/>
      <c r="Y5017" s="18"/>
      <c r="Z5017" s="18"/>
    </row>
    <row r="5018">
      <c r="A5018" s="14" t="s">
        <v>12338</v>
      </c>
      <c r="B5018" s="15" t="s">
        <v>12375</v>
      </c>
      <c r="C5018" s="19" t="s">
        <v>12376</v>
      </c>
      <c r="D5018" s="19" t="s">
        <v>1478</v>
      </c>
      <c r="E5018" s="19" t="s">
        <v>44</v>
      </c>
      <c r="F5018" s="19" t="s">
        <v>851</v>
      </c>
      <c r="G5018" s="16" t="s">
        <v>84</v>
      </c>
      <c r="H5018" s="18"/>
      <c r="I5018" s="18"/>
      <c r="J5018" s="18"/>
      <c r="K5018" s="18"/>
      <c r="L5018" s="18"/>
      <c r="M5018" s="18"/>
      <c r="N5018" s="18"/>
      <c r="O5018" s="18"/>
      <c r="P5018" s="18"/>
      <c r="Q5018" s="18"/>
      <c r="R5018" s="18"/>
      <c r="S5018" s="18"/>
      <c r="T5018" s="18"/>
      <c r="U5018" s="18"/>
      <c r="V5018" s="18"/>
      <c r="W5018" s="18"/>
      <c r="X5018" s="18"/>
      <c r="Y5018" s="18"/>
      <c r="Z5018" s="18"/>
    </row>
    <row r="5019">
      <c r="A5019" s="14" t="s">
        <v>12338</v>
      </c>
      <c r="B5019" s="15" t="s">
        <v>12375</v>
      </c>
      <c r="C5019" s="19" t="s">
        <v>12376</v>
      </c>
      <c r="D5019" s="19" t="s">
        <v>4645</v>
      </c>
      <c r="E5019" s="19" t="s">
        <v>44</v>
      </c>
      <c r="F5019" s="19" t="s">
        <v>851</v>
      </c>
      <c r="G5019" s="16" t="s">
        <v>84</v>
      </c>
      <c r="H5019" s="18"/>
      <c r="I5019" s="18"/>
      <c r="J5019" s="18"/>
      <c r="K5019" s="18"/>
      <c r="L5019" s="18"/>
      <c r="M5019" s="18"/>
      <c r="N5019" s="18"/>
      <c r="O5019" s="18"/>
      <c r="P5019" s="18"/>
      <c r="Q5019" s="18"/>
      <c r="R5019" s="18"/>
      <c r="S5019" s="18"/>
      <c r="T5019" s="18"/>
      <c r="U5019" s="18"/>
      <c r="V5019" s="18"/>
      <c r="W5019" s="18"/>
      <c r="X5019" s="18"/>
      <c r="Y5019" s="18"/>
      <c r="Z5019" s="18"/>
    </row>
    <row r="5020">
      <c r="A5020" s="14" t="s">
        <v>12338</v>
      </c>
      <c r="B5020" s="15" t="s">
        <v>12375</v>
      </c>
      <c r="C5020" s="19" t="s">
        <v>12376</v>
      </c>
      <c r="D5020" s="19" t="s">
        <v>5671</v>
      </c>
      <c r="E5020" s="19" t="s">
        <v>44</v>
      </c>
      <c r="F5020" s="19" t="s">
        <v>851</v>
      </c>
      <c r="G5020" s="16" t="s">
        <v>84</v>
      </c>
      <c r="H5020" s="18"/>
      <c r="I5020" s="18"/>
      <c r="J5020" s="18"/>
      <c r="K5020" s="18"/>
      <c r="L5020" s="18"/>
      <c r="M5020" s="18"/>
      <c r="N5020" s="18"/>
      <c r="O5020" s="18"/>
      <c r="P5020" s="18"/>
      <c r="Q5020" s="18"/>
      <c r="R5020" s="18"/>
      <c r="S5020" s="18"/>
      <c r="T5020" s="18"/>
      <c r="U5020" s="18"/>
      <c r="V5020" s="18"/>
      <c r="W5020" s="18"/>
      <c r="X5020" s="18"/>
      <c r="Y5020" s="18"/>
      <c r="Z5020" s="18"/>
    </row>
    <row r="5021">
      <c r="A5021" s="14" t="s">
        <v>12338</v>
      </c>
      <c r="B5021" s="15" t="s">
        <v>12377</v>
      </c>
      <c r="C5021" s="19" t="s">
        <v>12378</v>
      </c>
      <c r="D5021" s="19" t="s">
        <v>4743</v>
      </c>
      <c r="E5021" s="19" t="s">
        <v>46</v>
      </c>
      <c r="F5021" s="19" t="s">
        <v>133</v>
      </c>
      <c r="G5021" s="16" t="s">
        <v>12</v>
      </c>
      <c r="H5021" s="18"/>
      <c r="I5021" s="18"/>
      <c r="J5021" s="18"/>
      <c r="K5021" s="18"/>
      <c r="L5021" s="18"/>
      <c r="M5021" s="18"/>
      <c r="N5021" s="18"/>
      <c r="O5021" s="18"/>
      <c r="P5021" s="18"/>
      <c r="Q5021" s="18"/>
      <c r="R5021" s="18"/>
      <c r="S5021" s="18"/>
      <c r="T5021" s="18"/>
      <c r="U5021" s="18"/>
      <c r="V5021" s="18"/>
      <c r="W5021" s="18"/>
      <c r="X5021" s="18"/>
      <c r="Y5021" s="18"/>
      <c r="Z5021" s="18"/>
    </row>
    <row r="5022">
      <c r="A5022" s="14" t="s">
        <v>12338</v>
      </c>
      <c r="B5022" s="15" t="s">
        <v>12379</v>
      </c>
      <c r="C5022" s="19" t="s">
        <v>12380</v>
      </c>
      <c r="D5022" s="19" t="s">
        <v>4641</v>
      </c>
      <c r="E5022" s="19" t="s">
        <v>47</v>
      </c>
      <c r="F5022" s="19" t="s">
        <v>31</v>
      </c>
      <c r="G5022" s="16" t="s">
        <v>12</v>
      </c>
      <c r="H5022" s="18"/>
      <c r="I5022" s="18"/>
      <c r="J5022" s="18"/>
      <c r="K5022" s="18"/>
      <c r="L5022" s="18"/>
      <c r="M5022" s="18"/>
      <c r="N5022" s="18"/>
      <c r="O5022" s="18"/>
      <c r="P5022" s="18"/>
      <c r="Q5022" s="18"/>
      <c r="R5022" s="18"/>
      <c r="S5022" s="18"/>
      <c r="T5022" s="18"/>
      <c r="U5022" s="18"/>
      <c r="V5022" s="18"/>
      <c r="W5022" s="18"/>
      <c r="X5022" s="18"/>
      <c r="Y5022" s="18"/>
      <c r="Z5022" s="18"/>
    </row>
    <row r="5023">
      <c r="A5023" s="14" t="s">
        <v>12338</v>
      </c>
      <c r="B5023" s="15" t="s">
        <v>12381</v>
      </c>
      <c r="C5023" s="19" t="s">
        <v>12382</v>
      </c>
      <c r="D5023" s="19" t="s">
        <v>1478</v>
      </c>
      <c r="E5023" s="19" t="s">
        <v>44</v>
      </c>
      <c r="F5023" s="19" t="s">
        <v>4837</v>
      </c>
      <c r="G5023" s="16" t="s">
        <v>84</v>
      </c>
      <c r="H5023" s="18"/>
      <c r="I5023" s="18"/>
      <c r="J5023" s="18"/>
      <c r="K5023" s="18"/>
      <c r="L5023" s="18"/>
      <c r="M5023" s="18"/>
      <c r="N5023" s="18"/>
      <c r="O5023" s="18"/>
      <c r="P5023" s="18"/>
      <c r="Q5023" s="18"/>
      <c r="R5023" s="18"/>
      <c r="S5023" s="18"/>
      <c r="T5023" s="18"/>
      <c r="U5023" s="18"/>
      <c r="V5023" s="18"/>
      <c r="W5023" s="18"/>
      <c r="X5023" s="18"/>
      <c r="Y5023" s="18"/>
      <c r="Z5023" s="18"/>
    </row>
    <row r="5024">
      <c r="A5024" s="14" t="s">
        <v>12338</v>
      </c>
      <c r="B5024" s="15" t="s">
        <v>12381</v>
      </c>
      <c r="C5024" s="19" t="s">
        <v>12382</v>
      </c>
      <c r="D5024" s="19" t="s">
        <v>1478</v>
      </c>
      <c r="E5024" s="19" t="s">
        <v>426</v>
      </c>
      <c r="F5024" s="19" t="s">
        <v>12293</v>
      </c>
      <c r="G5024" s="16" t="s">
        <v>84</v>
      </c>
      <c r="H5024" s="18"/>
      <c r="I5024" s="18"/>
      <c r="J5024" s="18"/>
      <c r="K5024" s="18"/>
      <c r="L5024" s="18"/>
      <c r="M5024" s="18"/>
      <c r="N5024" s="18"/>
      <c r="O5024" s="18"/>
      <c r="P5024" s="18"/>
      <c r="Q5024" s="18"/>
      <c r="R5024" s="18"/>
      <c r="S5024" s="18"/>
      <c r="T5024" s="18"/>
      <c r="U5024" s="18"/>
      <c r="V5024" s="18"/>
      <c r="W5024" s="18"/>
      <c r="X5024" s="18"/>
      <c r="Y5024" s="18"/>
      <c r="Z5024" s="18"/>
    </row>
    <row r="5025">
      <c r="A5025" s="14" t="s">
        <v>12338</v>
      </c>
      <c r="B5025" s="15" t="s">
        <v>12383</v>
      </c>
      <c r="C5025" s="19" t="s">
        <v>12384</v>
      </c>
      <c r="D5025" s="19" t="s">
        <v>4210</v>
      </c>
      <c r="E5025" s="19" t="s">
        <v>12385</v>
      </c>
      <c r="F5025" s="19" t="s">
        <v>133</v>
      </c>
      <c r="G5025" s="16" t="s">
        <v>12</v>
      </c>
      <c r="H5025" s="18"/>
      <c r="I5025" s="18"/>
      <c r="J5025" s="18"/>
      <c r="K5025" s="18"/>
      <c r="L5025" s="18"/>
      <c r="M5025" s="18"/>
      <c r="N5025" s="18"/>
      <c r="O5025" s="18"/>
      <c r="P5025" s="18"/>
      <c r="Q5025" s="18"/>
      <c r="R5025" s="18"/>
      <c r="S5025" s="18"/>
      <c r="T5025" s="18"/>
      <c r="U5025" s="18"/>
      <c r="V5025" s="18"/>
      <c r="W5025" s="18"/>
      <c r="X5025" s="18"/>
      <c r="Y5025" s="18"/>
      <c r="Z5025" s="18"/>
    </row>
    <row r="5026">
      <c r="A5026" s="14" t="s">
        <v>12338</v>
      </c>
      <c r="B5026" s="15" t="s">
        <v>12383</v>
      </c>
      <c r="C5026" s="19" t="s">
        <v>12384</v>
      </c>
      <c r="D5026" s="19" t="s">
        <v>4210</v>
      </c>
      <c r="E5026" s="19" t="s">
        <v>385</v>
      </c>
      <c r="F5026" s="19" t="s">
        <v>530</v>
      </c>
      <c r="G5026" s="16" t="s">
        <v>12</v>
      </c>
      <c r="H5026" s="18"/>
      <c r="I5026" s="18"/>
      <c r="J5026" s="18"/>
      <c r="K5026" s="18"/>
      <c r="L5026" s="18"/>
      <c r="M5026" s="18"/>
      <c r="N5026" s="18"/>
      <c r="O5026" s="18"/>
      <c r="P5026" s="18"/>
      <c r="Q5026" s="18"/>
      <c r="R5026" s="18"/>
      <c r="S5026" s="18"/>
      <c r="T5026" s="18"/>
      <c r="U5026" s="18"/>
      <c r="V5026" s="18"/>
      <c r="W5026" s="18"/>
      <c r="X5026" s="18"/>
      <c r="Y5026" s="18"/>
      <c r="Z5026" s="18"/>
    </row>
    <row r="5027">
      <c r="A5027" s="14" t="s">
        <v>12338</v>
      </c>
      <c r="B5027" s="15" t="s">
        <v>12386</v>
      </c>
      <c r="C5027" s="19" t="s">
        <v>12387</v>
      </c>
      <c r="D5027" s="19" t="s">
        <v>4411</v>
      </c>
      <c r="E5027" s="19" t="s">
        <v>10727</v>
      </c>
      <c r="F5027" s="19" t="s">
        <v>68</v>
      </c>
      <c r="G5027" s="16" t="s">
        <v>12</v>
      </c>
      <c r="H5027" s="18"/>
      <c r="I5027" s="18"/>
      <c r="J5027" s="18"/>
      <c r="K5027" s="18"/>
      <c r="L5027" s="18"/>
      <c r="M5027" s="18"/>
      <c r="N5027" s="18"/>
      <c r="O5027" s="18"/>
      <c r="P5027" s="18"/>
      <c r="Q5027" s="18"/>
      <c r="R5027" s="18"/>
      <c r="S5027" s="18"/>
      <c r="T5027" s="18"/>
      <c r="U5027" s="18"/>
      <c r="V5027" s="18"/>
      <c r="W5027" s="18"/>
      <c r="X5027" s="18"/>
      <c r="Y5027" s="18"/>
      <c r="Z5027" s="18"/>
    </row>
    <row r="5028">
      <c r="A5028" s="14" t="s">
        <v>12338</v>
      </c>
      <c r="B5028" s="15" t="s">
        <v>12388</v>
      </c>
      <c r="C5028" s="19" t="s">
        <v>12389</v>
      </c>
      <c r="D5028" s="19" t="s">
        <v>1465</v>
      </c>
      <c r="E5028" s="19" t="s">
        <v>338</v>
      </c>
      <c r="F5028" s="19" t="s">
        <v>469</v>
      </c>
      <c r="G5028" s="16" t="s">
        <v>12</v>
      </c>
      <c r="H5028" s="18"/>
      <c r="I5028" s="18"/>
      <c r="J5028" s="18"/>
      <c r="K5028" s="18"/>
      <c r="L5028" s="18"/>
      <c r="M5028" s="18"/>
      <c r="N5028" s="18"/>
      <c r="O5028" s="18"/>
      <c r="P5028" s="18"/>
      <c r="Q5028" s="18"/>
      <c r="R5028" s="18"/>
      <c r="S5028" s="18"/>
      <c r="T5028" s="18"/>
      <c r="U5028" s="18"/>
      <c r="V5028" s="18"/>
      <c r="W5028" s="18"/>
      <c r="X5028" s="18"/>
      <c r="Y5028" s="18"/>
      <c r="Z5028" s="18"/>
    </row>
    <row r="5029">
      <c r="A5029" s="14" t="s">
        <v>12338</v>
      </c>
      <c r="B5029" s="15" t="s">
        <v>12390</v>
      </c>
      <c r="C5029" s="19" t="s">
        <v>12391</v>
      </c>
      <c r="D5029" s="19" t="s">
        <v>4508</v>
      </c>
      <c r="E5029" s="18"/>
      <c r="F5029" s="19" t="s">
        <v>8476</v>
      </c>
      <c r="G5029" s="16" t="s">
        <v>12</v>
      </c>
      <c r="H5029" s="16" t="s">
        <v>46</v>
      </c>
      <c r="I5029" s="18"/>
      <c r="J5029" s="18"/>
      <c r="K5029" s="18"/>
      <c r="L5029" s="18"/>
      <c r="M5029" s="18"/>
      <c r="N5029" s="18"/>
      <c r="O5029" s="18"/>
      <c r="P5029" s="18"/>
      <c r="Q5029" s="18"/>
      <c r="R5029" s="18"/>
      <c r="S5029" s="18"/>
      <c r="T5029" s="18"/>
      <c r="U5029" s="18"/>
      <c r="V5029" s="18"/>
      <c r="W5029" s="18"/>
      <c r="X5029" s="18"/>
      <c r="Y5029" s="18"/>
      <c r="Z5029" s="18"/>
    </row>
    <row r="5030">
      <c r="A5030" s="14" t="s">
        <v>12338</v>
      </c>
      <c r="B5030" s="15" t="s">
        <v>12392</v>
      </c>
      <c r="C5030" s="19" t="s">
        <v>12393</v>
      </c>
      <c r="D5030" s="19" t="s">
        <v>5854</v>
      </c>
      <c r="E5030" s="19" t="s">
        <v>412</v>
      </c>
      <c r="F5030" s="19" t="s">
        <v>133</v>
      </c>
      <c r="G5030" s="16" t="s">
        <v>12</v>
      </c>
      <c r="H5030" s="18"/>
      <c r="I5030" s="18"/>
      <c r="J5030" s="18"/>
      <c r="K5030" s="18"/>
      <c r="L5030" s="18"/>
      <c r="M5030" s="18"/>
      <c r="N5030" s="18"/>
      <c r="O5030" s="18"/>
      <c r="P5030" s="18"/>
      <c r="Q5030" s="18"/>
      <c r="R5030" s="18"/>
      <c r="S5030" s="18"/>
      <c r="T5030" s="18"/>
      <c r="U5030" s="18"/>
      <c r="V5030" s="18"/>
      <c r="W5030" s="18"/>
      <c r="X5030" s="18"/>
      <c r="Y5030" s="18"/>
      <c r="Z5030" s="18"/>
    </row>
    <row r="5031">
      <c r="A5031" s="14" t="s">
        <v>12338</v>
      </c>
      <c r="B5031" s="15" t="s">
        <v>12394</v>
      </c>
      <c r="C5031" s="19" t="s">
        <v>12395</v>
      </c>
      <c r="D5031" s="19" t="s">
        <v>12396</v>
      </c>
      <c r="E5031" s="19" t="s">
        <v>85</v>
      </c>
      <c r="F5031" s="19" t="s">
        <v>6176</v>
      </c>
      <c r="G5031" s="16" t="s">
        <v>12</v>
      </c>
      <c r="H5031" s="18"/>
      <c r="I5031" s="18"/>
      <c r="J5031" s="18"/>
      <c r="K5031" s="18"/>
      <c r="L5031" s="18"/>
      <c r="M5031" s="18"/>
      <c r="N5031" s="18"/>
      <c r="O5031" s="18"/>
      <c r="P5031" s="18"/>
      <c r="Q5031" s="18"/>
      <c r="R5031" s="18"/>
      <c r="S5031" s="18"/>
      <c r="T5031" s="18"/>
      <c r="U5031" s="18"/>
      <c r="V5031" s="18"/>
      <c r="W5031" s="18"/>
      <c r="X5031" s="18"/>
      <c r="Y5031" s="18"/>
      <c r="Z5031" s="18"/>
    </row>
    <row r="5032">
      <c r="A5032" s="14" t="s">
        <v>12338</v>
      </c>
      <c r="B5032" s="15" t="s">
        <v>12394</v>
      </c>
      <c r="C5032" s="19" t="s">
        <v>12395</v>
      </c>
      <c r="D5032" s="19" t="s">
        <v>12396</v>
      </c>
      <c r="E5032" s="19" t="s">
        <v>4945</v>
      </c>
      <c r="F5032" s="19" t="s">
        <v>3091</v>
      </c>
      <c r="G5032" s="16" t="s">
        <v>12</v>
      </c>
      <c r="H5032" s="18"/>
      <c r="I5032" s="18"/>
      <c r="J5032" s="18"/>
      <c r="K5032" s="18"/>
      <c r="L5032" s="18"/>
      <c r="M5032" s="18"/>
      <c r="N5032" s="18"/>
      <c r="O5032" s="18"/>
      <c r="P5032" s="18"/>
      <c r="Q5032" s="18"/>
      <c r="R5032" s="18"/>
      <c r="S5032" s="18"/>
      <c r="T5032" s="18"/>
      <c r="U5032" s="18"/>
      <c r="V5032" s="18"/>
      <c r="W5032" s="18"/>
      <c r="X5032" s="18"/>
      <c r="Y5032" s="18"/>
      <c r="Z5032" s="18"/>
    </row>
    <row r="5033">
      <c r="A5033" s="14" t="s">
        <v>12338</v>
      </c>
      <c r="B5033" s="15" t="s">
        <v>12397</v>
      </c>
      <c r="C5033" s="19" t="s">
        <v>12398</v>
      </c>
      <c r="D5033" s="19" t="s">
        <v>4379</v>
      </c>
      <c r="E5033" s="19" t="s">
        <v>426</v>
      </c>
      <c r="F5033" s="19" t="s">
        <v>2256</v>
      </c>
      <c r="G5033" s="16" t="s">
        <v>12</v>
      </c>
      <c r="H5033" s="18"/>
      <c r="I5033" s="18"/>
      <c r="J5033" s="18"/>
      <c r="K5033" s="18"/>
      <c r="L5033" s="18"/>
      <c r="M5033" s="18"/>
      <c r="N5033" s="18"/>
      <c r="O5033" s="18"/>
      <c r="P5033" s="18"/>
      <c r="Q5033" s="18"/>
      <c r="R5033" s="18"/>
      <c r="S5033" s="18"/>
      <c r="T5033" s="18"/>
      <c r="U5033" s="18"/>
      <c r="V5033" s="18"/>
      <c r="W5033" s="18"/>
      <c r="X5033" s="18"/>
      <c r="Y5033" s="18"/>
      <c r="Z5033" s="18"/>
    </row>
    <row r="5034">
      <c r="A5034" s="14" t="s">
        <v>12338</v>
      </c>
      <c r="B5034" s="15" t="s">
        <v>12397</v>
      </c>
      <c r="C5034" s="19" t="s">
        <v>12398</v>
      </c>
      <c r="D5034" s="19" t="s">
        <v>4379</v>
      </c>
      <c r="E5034" s="19" t="s">
        <v>4945</v>
      </c>
      <c r="F5034" s="19" t="s">
        <v>6338</v>
      </c>
      <c r="G5034" s="16" t="s">
        <v>12</v>
      </c>
      <c r="H5034" s="18"/>
      <c r="I5034" s="18"/>
      <c r="J5034" s="18"/>
      <c r="K5034" s="18"/>
      <c r="L5034" s="18"/>
      <c r="M5034" s="18"/>
      <c r="N5034" s="18"/>
      <c r="O5034" s="18"/>
      <c r="P5034" s="18"/>
      <c r="Q5034" s="18"/>
      <c r="R5034" s="18"/>
      <c r="S5034" s="18"/>
      <c r="T5034" s="18"/>
      <c r="U5034" s="18"/>
      <c r="V5034" s="18"/>
      <c r="W5034" s="18"/>
      <c r="X5034" s="18"/>
      <c r="Y5034" s="18"/>
      <c r="Z5034" s="18"/>
    </row>
    <row r="5035">
      <c r="A5035" s="14" t="s">
        <v>12338</v>
      </c>
      <c r="B5035" s="15" t="s">
        <v>12399</v>
      </c>
      <c r="C5035" s="19" t="s">
        <v>12400</v>
      </c>
      <c r="D5035" s="19" t="s">
        <v>6106</v>
      </c>
      <c r="E5035" s="18"/>
      <c r="F5035" s="19" t="s">
        <v>4594</v>
      </c>
      <c r="G5035" s="16" t="s">
        <v>12</v>
      </c>
      <c r="H5035" s="16" t="s">
        <v>141</v>
      </c>
      <c r="I5035" s="18"/>
      <c r="J5035" s="18"/>
      <c r="K5035" s="18"/>
      <c r="L5035" s="18"/>
      <c r="M5035" s="18"/>
      <c r="N5035" s="18"/>
      <c r="O5035" s="18"/>
      <c r="P5035" s="18"/>
      <c r="Q5035" s="18"/>
      <c r="R5035" s="18"/>
      <c r="S5035" s="18"/>
      <c r="T5035" s="18"/>
      <c r="U5035" s="18"/>
      <c r="V5035" s="18"/>
      <c r="W5035" s="18"/>
      <c r="X5035" s="18"/>
      <c r="Y5035" s="18"/>
      <c r="Z5035" s="18"/>
    </row>
    <row r="5036">
      <c r="A5036" s="14" t="s">
        <v>12338</v>
      </c>
      <c r="B5036" s="15" t="s">
        <v>12399</v>
      </c>
      <c r="C5036" s="19" t="s">
        <v>12400</v>
      </c>
      <c r="D5036" s="19" t="s">
        <v>6106</v>
      </c>
      <c r="E5036" s="19" t="s">
        <v>385</v>
      </c>
      <c r="F5036" s="19" t="s">
        <v>63</v>
      </c>
      <c r="G5036" s="16" t="s">
        <v>12</v>
      </c>
      <c r="H5036" s="18"/>
      <c r="I5036" s="18"/>
      <c r="J5036" s="18"/>
      <c r="K5036" s="18"/>
      <c r="L5036" s="18"/>
      <c r="M5036" s="18"/>
      <c r="N5036" s="18"/>
      <c r="O5036" s="18"/>
      <c r="P5036" s="18"/>
      <c r="Q5036" s="18"/>
      <c r="R5036" s="18"/>
      <c r="S5036" s="18"/>
      <c r="T5036" s="18"/>
      <c r="U5036" s="18"/>
      <c r="V5036" s="18"/>
      <c r="W5036" s="18"/>
      <c r="X5036" s="18"/>
      <c r="Y5036" s="18"/>
      <c r="Z5036" s="18"/>
    </row>
    <row r="5037">
      <c r="A5037" s="14" t="s">
        <v>12338</v>
      </c>
      <c r="B5037" s="15" t="s">
        <v>12401</v>
      </c>
      <c r="C5037" s="19" t="s">
        <v>12402</v>
      </c>
      <c r="D5037" s="19" t="s">
        <v>4563</v>
      </c>
      <c r="E5037" s="19" t="s">
        <v>47</v>
      </c>
      <c r="F5037" s="19" t="s">
        <v>200</v>
      </c>
      <c r="G5037" s="16" t="s">
        <v>12</v>
      </c>
      <c r="H5037" s="18"/>
      <c r="I5037" s="18"/>
      <c r="J5037" s="18"/>
      <c r="K5037" s="18"/>
      <c r="L5037" s="18"/>
      <c r="M5037" s="18"/>
      <c r="N5037" s="18"/>
      <c r="O5037" s="18"/>
      <c r="P5037" s="18"/>
      <c r="Q5037" s="18"/>
      <c r="R5037" s="18"/>
      <c r="S5037" s="18"/>
      <c r="T5037" s="18"/>
      <c r="U5037" s="18"/>
      <c r="V5037" s="18"/>
      <c r="W5037" s="18"/>
      <c r="X5037" s="18"/>
      <c r="Y5037" s="18"/>
      <c r="Z5037" s="18"/>
    </row>
    <row r="5038">
      <c r="A5038" s="14" t="s">
        <v>12403</v>
      </c>
      <c r="B5038" s="15" t="s">
        <v>12404</v>
      </c>
      <c r="C5038" s="19" t="s">
        <v>12405</v>
      </c>
      <c r="D5038" s="19" t="s">
        <v>7213</v>
      </c>
      <c r="E5038" s="19" t="s">
        <v>743</v>
      </c>
      <c r="F5038" s="19" t="s">
        <v>12406</v>
      </c>
      <c r="G5038" s="16" t="s">
        <v>12</v>
      </c>
      <c r="H5038" s="18"/>
      <c r="I5038" s="18"/>
      <c r="J5038" s="18"/>
      <c r="K5038" s="18"/>
      <c r="L5038" s="18"/>
      <c r="M5038" s="18"/>
      <c r="N5038" s="18"/>
      <c r="O5038" s="18"/>
      <c r="P5038" s="18"/>
      <c r="Q5038" s="18"/>
      <c r="R5038" s="18"/>
      <c r="S5038" s="18"/>
      <c r="T5038" s="18"/>
      <c r="U5038" s="18"/>
      <c r="V5038" s="18"/>
      <c r="W5038" s="18"/>
      <c r="X5038" s="18"/>
      <c r="Y5038" s="18"/>
      <c r="Z5038" s="18"/>
    </row>
    <row r="5039">
      <c r="A5039" s="14" t="s">
        <v>12403</v>
      </c>
      <c r="B5039" s="15" t="s">
        <v>12407</v>
      </c>
      <c r="C5039" s="19" t="s">
        <v>12408</v>
      </c>
      <c r="D5039" s="19" t="s">
        <v>4141</v>
      </c>
      <c r="E5039" s="19" t="s">
        <v>47</v>
      </c>
      <c r="F5039" s="19" t="s">
        <v>4576</v>
      </c>
      <c r="G5039" s="16" t="s">
        <v>12</v>
      </c>
      <c r="H5039" s="18"/>
      <c r="I5039" s="18"/>
      <c r="J5039" s="18"/>
      <c r="K5039" s="18"/>
      <c r="L5039" s="18"/>
      <c r="M5039" s="18"/>
      <c r="N5039" s="18"/>
      <c r="O5039" s="18"/>
      <c r="P5039" s="18"/>
      <c r="Q5039" s="18"/>
      <c r="R5039" s="18"/>
      <c r="S5039" s="18"/>
      <c r="T5039" s="18"/>
      <c r="U5039" s="18"/>
      <c r="V5039" s="18"/>
      <c r="W5039" s="18"/>
      <c r="X5039" s="18"/>
      <c r="Y5039" s="18"/>
      <c r="Z5039" s="18"/>
    </row>
    <row r="5040">
      <c r="A5040" s="14" t="s">
        <v>12403</v>
      </c>
      <c r="B5040" s="15" t="s">
        <v>12409</v>
      </c>
      <c r="C5040" s="19" t="s">
        <v>12410</v>
      </c>
      <c r="D5040" s="19" t="s">
        <v>4289</v>
      </c>
      <c r="E5040" s="19" t="s">
        <v>47</v>
      </c>
      <c r="F5040" s="19" t="s">
        <v>457</v>
      </c>
      <c r="G5040" s="16" t="s">
        <v>84</v>
      </c>
      <c r="H5040" s="18"/>
      <c r="I5040" s="18"/>
      <c r="J5040" s="18"/>
      <c r="K5040" s="18"/>
      <c r="L5040" s="18"/>
      <c r="M5040" s="18"/>
      <c r="N5040" s="18"/>
      <c r="O5040" s="18"/>
      <c r="P5040" s="18"/>
      <c r="Q5040" s="18"/>
      <c r="R5040" s="18"/>
      <c r="S5040" s="18"/>
      <c r="T5040" s="18"/>
      <c r="U5040" s="18"/>
      <c r="V5040" s="18"/>
      <c r="W5040" s="18"/>
      <c r="X5040" s="18"/>
      <c r="Y5040" s="18"/>
      <c r="Z5040" s="18"/>
    </row>
    <row r="5041">
      <c r="A5041" s="14" t="s">
        <v>12403</v>
      </c>
      <c r="B5041" s="15" t="s">
        <v>12411</v>
      </c>
      <c r="C5041" s="19" t="s">
        <v>12412</v>
      </c>
      <c r="D5041" s="19" t="s">
        <v>7084</v>
      </c>
      <c r="E5041" s="18"/>
      <c r="F5041" s="19" t="s">
        <v>12413</v>
      </c>
      <c r="G5041" s="16" t="s">
        <v>84</v>
      </c>
      <c r="H5041" s="16" t="s">
        <v>141</v>
      </c>
      <c r="I5041" s="18"/>
      <c r="J5041" s="18"/>
      <c r="K5041" s="18"/>
      <c r="L5041" s="18"/>
      <c r="M5041" s="18"/>
      <c r="N5041" s="18"/>
      <c r="O5041" s="18"/>
      <c r="P5041" s="18"/>
      <c r="Q5041" s="18"/>
      <c r="R5041" s="18"/>
      <c r="S5041" s="18"/>
      <c r="T5041" s="18"/>
      <c r="U5041" s="18"/>
      <c r="V5041" s="18"/>
      <c r="W5041" s="18"/>
      <c r="X5041" s="18"/>
      <c r="Y5041" s="18"/>
      <c r="Z5041" s="18"/>
    </row>
    <row r="5042">
      <c r="A5042" s="14" t="s">
        <v>12403</v>
      </c>
      <c r="B5042" s="15" t="s">
        <v>12414</v>
      </c>
      <c r="C5042" s="19" t="s">
        <v>12415</v>
      </c>
      <c r="D5042" s="19" t="s">
        <v>799</v>
      </c>
      <c r="E5042" s="19" t="s">
        <v>47</v>
      </c>
      <c r="F5042" s="19" t="s">
        <v>4576</v>
      </c>
      <c r="G5042" s="16" t="s">
        <v>12</v>
      </c>
      <c r="H5042" s="18"/>
      <c r="I5042" s="18"/>
      <c r="J5042" s="18"/>
      <c r="K5042" s="18"/>
      <c r="L5042" s="18"/>
      <c r="M5042" s="18"/>
      <c r="N5042" s="18"/>
      <c r="O5042" s="18"/>
      <c r="P5042" s="18"/>
      <c r="Q5042" s="18"/>
      <c r="R5042" s="18"/>
      <c r="S5042" s="18"/>
      <c r="T5042" s="18"/>
      <c r="U5042" s="18"/>
      <c r="V5042" s="18"/>
      <c r="W5042" s="18"/>
      <c r="X5042" s="18"/>
      <c r="Y5042" s="18"/>
      <c r="Z5042" s="18"/>
    </row>
    <row r="5043">
      <c r="A5043" s="14" t="s">
        <v>12403</v>
      </c>
      <c r="B5043" s="15" t="s">
        <v>12414</v>
      </c>
      <c r="C5043" s="19" t="s">
        <v>12415</v>
      </c>
      <c r="D5043" s="19" t="s">
        <v>799</v>
      </c>
      <c r="E5043" s="19" t="s">
        <v>47</v>
      </c>
      <c r="F5043" s="19" t="s">
        <v>457</v>
      </c>
      <c r="G5043" s="16" t="s">
        <v>84</v>
      </c>
      <c r="H5043" s="18"/>
      <c r="I5043" s="18"/>
      <c r="J5043" s="18"/>
      <c r="K5043" s="18"/>
      <c r="L5043" s="18"/>
      <c r="M5043" s="18"/>
      <c r="N5043" s="18"/>
      <c r="O5043" s="18"/>
      <c r="P5043" s="18"/>
      <c r="Q5043" s="18"/>
      <c r="R5043" s="18"/>
      <c r="S5043" s="18"/>
      <c r="T5043" s="18"/>
      <c r="U5043" s="18"/>
      <c r="V5043" s="18"/>
      <c r="W5043" s="18"/>
      <c r="X5043" s="18"/>
      <c r="Y5043" s="18"/>
      <c r="Z5043" s="18"/>
    </row>
    <row r="5044">
      <c r="A5044" s="14" t="s">
        <v>12403</v>
      </c>
      <c r="B5044" s="15" t="s">
        <v>12416</v>
      </c>
      <c r="C5044" s="19" t="s">
        <v>12417</v>
      </c>
      <c r="D5044" s="19" t="s">
        <v>5640</v>
      </c>
      <c r="E5044" s="19" t="s">
        <v>47</v>
      </c>
      <c r="F5044" s="19" t="s">
        <v>133</v>
      </c>
      <c r="G5044" s="16" t="s">
        <v>12</v>
      </c>
      <c r="H5044" s="18"/>
      <c r="I5044" s="18"/>
      <c r="J5044" s="18"/>
      <c r="K5044" s="18"/>
      <c r="L5044" s="18"/>
      <c r="M5044" s="18"/>
      <c r="N5044" s="18"/>
      <c r="O5044" s="18"/>
      <c r="P5044" s="18"/>
      <c r="Q5044" s="18"/>
      <c r="R5044" s="18"/>
      <c r="S5044" s="18"/>
      <c r="T5044" s="18"/>
      <c r="U5044" s="18"/>
      <c r="V5044" s="18"/>
      <c r="W5044" s="18"/>
      <c r="X5044" s="18"/>
      <c r="Y5044" s="18"/>
      <c r="Z5044" s="18"/>
    </row>
    <row r="5045">
      <c r="A5045" s="14" t="s">
        <v>12403</v>
      </c>
      <c r="B5045" s="15" t="s">
        <v>12418</v>
      </c>
      <c r="C5045" s="19" t="s">
        <v>12419</v>
      </c>
      <c r="D5045" s="19" t="s">
        <v>4875</v>
      </c>
      <c r="E5045" s="19" t="s">
        <v>338</v>
      </c>
      <c r="F5045" s="19" t="s">
        <v>3337</v>
      </c>
      <c r="G5045" s="16" t="s">
        <v>12</v>
      </c>
      <c r="H5045" s="18"/>
      <c r="I5045" s="18"/>
      <c r="J5045" s="18"/>
      <c r="K5045" s="18"/>
      <c r="L5045" s="18"/>
      <c r="M5045" s="18"/>
      <c r="N5045" s="18"/>
      <c r="O5045" s="18"/>
      <c r="P5045" s="18"/>
      <c r="Q5045" s="18"/>
      <c r="R5045" s="18"/>
      <c r="S5045" s="18"/>
      <c r="T5045" s="18"/>
      <c r="U5045" s="18"/>
      <c r="V5045" s="18"/>
      <c r="W5045" s="18"/>
      <c r="X5045" s="18"/>
      <c r="Y5045" s="18"/>
      <c r="Z5045" s="18"/>
    </row>
    <row r="5046">
      <c r="A5046" s="14" t="s">
        <v>12403</v>
      </c>
      <c r="B5046" s="15" t="s">
        <v>12420</v>
      </c>
      <c r="C5046" s="19" t="s">
        <v>12421</v>
      </c>
      <c r="D5046" s="19" t="s">
        <v>87</v>
      </c>
      <c r="E5046" s="19" t="s">
        <v>44</v>
      </c>
      <c r="F5046" s="19" t="s">
        <v>851</v>
      </c>
      <c r="G5046" s="16" t="s">
        <v>84</v>
      </c>
      <c r="H5046" s="18"/>
      <c r="I5046" s="18"/>
      <c r="J5046" s="18"/>
      <c r="K5046" s="18"/>
      <c r="L5046" s="18"/>
      <c r="M5046" s="18"/>
      <c r="N5046" s="18"/>
      <c r="O5046" s="18"/>
      <c r="P5046" s="18"/>
      <c r="Q5046" s="18"/>
      <c r="R5046" s="18"/>
      <c r="S5046" s="18"/>
      <c r="T5046" s="18"/>
      <c r="U5046" s="18"/>
      <c r="V5046" s="18"/>
      <c r="W5046" s="18"/>
      <c r="X5046" s="18"/>
      <c r="Y5046" s="18"/>
      <c r="Z5046" s="18"/>
    </row>
    <row r="5047">
      <c r="A5047" s="14" t="s">
        <v>12403</v>
      </c>
      <c r="B5047" s="15" t="s">
        <v>12420</v>
      </c>
      <c r="C5047" s="19" t="s">
        <v>12421</v>
      </c>
      <c r="D5047" s="19" t="s">
        <v>4563</v>
      </c>
      <c r="E5047" s="18"/>
      <c r="F5047" s="19" t="s">
        <v>299</v>
      </c>
      <c r="G5047" s="16" t="s">
        <v>12</v>
      </c>
      <c r="H5047" s="19" t="s">
        <v>44</v>
      </c>
      <c r="I5047" s="18"/>
      <c r="J5047" s="18"/>
      <c r="K5047" s="18"/>
      <c r="L5047" s="18"/>
      <c r="M5047" s="18"/>
      <c r="N5047" s="18"/>
      <c r="O5047" s="18"/>
      <c r="P5047" s="18"/>
      <c r="Q5047" s="18"/>
      <c r="R5047" s="18"/>
      <c r="S5047" s="18"/>
      <c r="T5047" s="18"/>
      <c r="U5047" s="18"/>
      <c r="V5047" s="18"/>
      <c r="W5047" s="18"/>
      <c r="X5047" s="18"/>
      <c r="Y5047" s="18"/>
      <c r="Z5047" s="18"/>
    </row>
    <row r="5048">
      <c r="A5048" s="14" t="s">
        <v>12403</v>
      </c>
      <c r="B5048" s="15" t="s">
        <v>12420</v>
      </c>
      <c r="C5048" s="19" t="s">
        <v>12421</v>
      </c>
      <c r="D5048" s="19" t="s">
        <v>4645</v>
      </c>
      <c r="E5048" s="18"/>
      <c r="F5048" s="19" t="s">
        <v>299</v>
      </c>
      <c r="G5048" s="16" t="s">
        <v>12</v>
      </c>
      <c r="H5048" s="19" t="s">
        <v>44</v>
      </c>
      <c r="I5048" s="18"/>
      <c r="J5048" s="18"/>
      <c r="K5048" s="18"/>
      <c r="L5048" s="18"/>
      <c r="M5048" s="18"/>
      <c r="N5048" s="18"/>
      <c r="O5048" s="18"/>
      <c r="P5048" s="18"/>
      <c r="Q5048" s="18"/>
      <c r="R5048" s="18"/>
      <c r="S5048" s="18"/>
      <c r="T5048" s="18"/>
      <c r="U5048" s="18"/>
      <c r="V5048" s="18"/>
      <c r="W5048" s="18"/>
      <c r="X5048" s="18"/>
      <c r="Y5048" s="18"/>
      <c r="Z5048" s="18"/>
    </row>
    <row r="5049">
      <c r="A5049" s="14" t="s">
        <v>12403</v>
      </c>
      <c r="B5049" s="15" t="s">
        <v>12422</v>
      </c>
      <c r="C5049" s="19" t="s">
        <v>12423</v>
      </c>
      <c r="D5049" s="19" t="s">
        <v>4608</v>
      </c>
      <c r="E5049" s="18"/>
      <c r="F5049" s="19" t="s">
        <v>4335</v>
      </c>
      <c r="G5049" s="16" t="s">
        <v>12</v>
      </c>
      <c r="H5049" s="16" t="s">
        <v>141</v>
      </c>
      <c r="I5049" s="18"/>
      <c r="J5049" s="18"/>
      <c r="K5049" s="18"/>
      <c r="L5049" s="18"/>
      <c r="M5049" s="18"/>
      <c r="N5049" s="18"/>
      <c r="O5049" s="18"/>
      <c r="P5049" s="18"/>
      <c r="Q5049" s="18"/>
      <c r="R5049" s="18"/>
      <c r="S5049" s="18"/>
      <c r="T5049" s="18"/>
      <c r="U5049" s="18"/>
      <c r="V5049" s="18"/>
      <c r="W5049" s="18"/>
      <c r="X5049" s="18"/>
      <c r="Y5049" s="18"/>
      <c r="Z5049" s="18"/>
    </row>
    <row r="5050">
      <c r="A5050" s="14" t="s">
        <v>12403</v>
      </c>
      <c r="B5050" s="15" t="s">
        <v>12424</v>
      </c>
      <c r="C5050" s="19" t="s">
        <v>12425</v>
      </c>
      <c r="D5050" s="19" t="s">
        <v>6074</v>
      </c>
      <c r="E5050" s="19" t="s">
        <v>47</v>
      </c>
      <c r="F5050" s="19" t="s">
        <v>63</v>
      </c>
      <c r="G5050" s="16" t="s">
        <v>12</v>
      </c>
      <c r="H5050" s="18"/>
      <c r="I5050" s="18"/>
      <c r="J5050" s="18"/>
      <c r="K5050" s="18"/>
      <c r="L5050" s="18"/>
      <c r="M5050" s="18"/>
      <c r="N5050" s="18"/>
      <c r="O5050" s="18"/>
      <c r="P5050" s="18"/>
      <c r="Q5050" s="18"/>
      <c r="R5050" s="18"/>
      <c r="S5050" s="18"/>
      <c r="T5050" s="18"/>
      <c r="U5050" s="18"/>
      <c r="V5050" s="18"/>
      <c r="W5050" s="18"/>
      <c r="X5050" s="18"/>
      <c r="Y5050" s="18"/>
      <c r="Z5050" s="18"/>
    </row>
    <row r="5051">
      <c r="A5051" s="14" t="s">
        <v>12403</v>
      </c>
      <c r="B5051" s="15" t="s">
        <v>12426</v>
      </c>
      <c r="C5051" s="19" t="s">
        <v>12427</v>
      </c>
      <c r="D5051" s="19" t="s">
        <v>7238</v>
      </c>
      <c r="E5051" s="19" t="s">
        <v>46</v>
      </c>
      <c r="F5051" s="19" t="s">
        <v>133</v>
      </c>
      <c r="G5051" s="16" t="s">
        <v>12</v>
      </c>
      <c r="H5051" s="18"/>
      <c r="I5051" s="18"/>
      <c r="J5051" s="18"/>
      <c r="K5051" s="18"/>
      <c r="L5051" s="18"/>
      <c r="M5051" s="18"/>
      <c r="N5051" s="18"/>
      <c r="O5051" s="18"/>
      <c r="P5051" s="18"/>
      <c r="Q5051" s="18"/>
      <c r="R5051" s="18"/>
      <c r="S5051" s="18"/>
      <c r="T5051" s="18"/>
      <c r="U5051" s="18"/>
      <c r="V5051" s="18"/>
      <c r="W5051" s="18"/>
      <c r="X5051" s="18"/>
      <c r="Y5051" s="18"/>
      <c r="Z5051" s="18"/>
    </row>
    <row r="5052">
      <c r="A5052" s="14" t="s">
        <v>12403</v>
      </c>
      <c r="B5052" s="15" t="s">
        <v>12426</v>
      </c>
      <c r="C5052" s="19" t="s">
        <v>12427</v>
      </c>
      <c r="D5052" s="19" t="s">
        <v>7238</v>
      </c>
      <c r="E5052" s="19" t="s">
        <v>98</v>
      </c>
      <c r="F5052" s="19" t="s">
        <v>530</v>
      </c>
      <c r="G5052" s="16" t="s">
        <v>12</v>
      </c>
      <c r="H5052" s="18"/>
      <c r="I5052" s="18"/>
      <c r="J5052" s="18"/>
      <c r="K5052" s="18"/>
      <c r="L5052" s="18"/>
      <c r="M5052" s="18"/>
      <c r="N5052" s="18"/>
      <c r="O5052" s="18"/>
      <c r="P5052" s="18"/>
      <c r="Q5052" s="18"/>
      <c r="R5052" s="18"/>
      <c r="S5052" s="18"/>
      <c r="T5052" s="18"/>
      <c r="U5052" s="18"/>
      <c r="V5052" s="18"/>
      <c r="W5052" s="18"/>
      <c r="X5052" s="18"/>
      <c r="Y5052" s="18"/>
      <c r="Z5052" s="18"/>
    </row>
    <row r="5053">
      <c r="A5053" s="14" t="s">
        <v>12403</v>
      </c>
      <c r="B5053" s="15" t="s">
        <v>12428</v>
      </c>
      <c r="C5053" s="19" t="s">
        <v>12429</v>
      </c>
      <c r="D5053" s="19" t="s">
        <v>4009</v>
      </c>
      <c r="E5053" s="19" t="s">
        <v>46</v>
      </c>
      <c r="F5053" s="19" t="s">
        <v>133</v>
      </c>
      <c r="G5053" s="16" t="s">
        <v>12</v>
      </c>
      <c r="H5053" s="18"/>
      <c r="I5053" s="18"/>
      <c r="J5053" s="18"/>
      <c r="K5053" s="18"/>
      <c r="L5053" s="18"/>
      <c r="M5053" s="18"/>
      <c r="N5053" s="18"/>
      <c r="O5053" s="18"/>
      <c r="P5053" s="18"/>
      <c r="Q5053" s="18"/>
      <c r="R5053" s="18"/>
      <c r="S5053" s="18"/>
      <c r="T5053" s="18"/>
      <c r="U5053" s="18"/>
      <c r="V5053" s="18"/>
      <c r="W5053" s="18"/>
      <c r="X5053" s="18"/>
      <c r="Y5053" s="18"/>
      <c r="Z5053" s="18"/>
    </row>
    <row r="5054">
      <c r="A5054" s="14" t="s">
        <v>12403</v>
      </c>
      <c r="B5054" s="15" t="s">
        <v>12430</v>
      </c>
      <c r="C5054" s="19" t="s">
        <v>12431</v>
      </c>
      <c r="D5054" s="19" t="s">
        <v>4108</v>
      </c>
      <c r="E5054" s="19" t="s">
        <v>47</v>
      </c>
      <c r="F5054" s="19" t="s">
        <v>133</v>
      </c>
      <c r="G5054" s="16" t="s">
        <v>12</v>
      </c>
      <c r="H5054" s="18"/>
      <c r="I5054" s="18"/>
      <c r="J5054" s="18"/>
      <c r="K5054" s="18"/>
      <c r="L5054" s="18"/>
      <c r="M5054" s="18"/>
      <c r="N5054" s="18"/>
      <c r="O5054" s="18"/>
      <c r="P5054" s="18"/>
      <c r="Q5054" s="18"/>
      <c r="R5054" s="18"/>
      <c r="S5054" s="18"/>
      <c r="T5054" s="18"/>
      <c r="U5054" s="18"/>
      <c r="V5054" s="18"/>
      <c r="W5054" s="18"/>
      <c r="X5054" s="18"/>
      <c r="Y5054" s="18"/>
      <c r="Z5054" s="18"/>
    </row>
    <row r="5055">
      <c r="A5055" s="14" t="s">
        <v>12403</v>
      </c>
      <c r="B5055" s="15" t="s">
        <v>12432</v>
      </c>
      <c r="C5055" s="19" t="s">
        <v>12433</v>
      </c>
      <c r="D5055" s="19" t="s">
        <v>4470</v>
      </c>
      <c r="E5055" s="18"/>
      <c r="F5055" s="19" t="s">
        <v>4335</v>
      </c>
      <c r="G5055" s="16" t="s">
        <v>12</v>
      </c>
      <c r="H5055" s="16" t="s">
        <v>141</v>
      </c>
      <c r="I5055" s="18"/>
      <c r="J5055" s="18"/>
      <c r="K5055" s="18"/>
      <c r="L5055" s="18"/>
      <c r="M5055" s="18"/>
      <c r="N5055" s="18"/>
      <c r="O5055" s="18"/>
      <c r="P5055" s="18"/>
      <c r="Q5055" s="18"/>
      <c r="R5055" s="18"/>
      <c r="S5055" s="18"/>
      <c r="T5055" s="18"/>
      <c r="U5055" s="18"/>
      <c r="V5055" s="18"/>
      <c r="W5055" s="18"/>
      <c r="X5055" s="18"/>
      <c r="Y5055" s="18"/>
      <c r="Z5055" s="18"/>
    </row>
    <row r="5056">
      <c r="A5056" s="14" t="s">
        <v>12403</v>
      </c>
      <c r="B5056" s="15" t="s">
        <v>12432</v>
      </c>
      <c r="C5056" s="19" t="s">
        <v>12433</v>
      </c>
      <c r="D5056" s="19" t="s">
        <v>4470</v>
      </c>
      <c r="E5056" s="19" t="s">
        <v>47</v>
      </c>
      <c r="F5056" s="19" t="s">
        <v>1185</v>
      </c>
      <c r="G5056" s="16" t="s">
        <v>12</v>
      </c>
      <c r="H5056" s="18"/>
      <c r="I5056" s="18"/>
      <c r="J5056" s="18"/>
      <c r="K5056" s="18"/>
      <c r="L5056" s="18"/>
      <c r="M5056" s="18"/>
      <c r="N5056" s="18"/>
      <c r="O5056" s="18"/>
      <c r="P5056" s="18"/>
      <c r="Q5056" s="18"/>
      <c r="R5056" s="18"/>
      <c r="S5056" s="18"/>
      <c r="T5056" s="18"/>
      <c r="U5056" s="18"/>
      <c r="V5056" s="18"/>
      <c r="W5056" s="18"/>
      <c r="X5056" s="18"/>
      <c r="Y5056" s="18"/>
      <c r="Z5056" s="18"/>
    </row>
    <row r="5057">
      <c r="A5057" s="14" t="s">
        <v>12403</v>
      </c>
      <c r="B5057" s="15" t="s">
        <v>12434</v>
      </c>
      <c r="C5057" s="19" t="s">
        <v>12435</v>
      </c>
      <c r="D5057" s="19" t="s">
        <v>4608</v>
      </c>
      <c r="E5057" s="19" t="s">
        <v>47</v>
      </c>
      <c r="F5057" s="19" t="s">
        <v>3982</v>
      </c>
      <c r="G5057" s="16" t="s">
        <v>12</v>
      </c>
      <c r="H5057" s="18"/>
      <c r="I5057" s="18"/>
      <c r="J5057" s="18"/>
      <c r="K5057" s="18"/>
      <c r="L5057" s="18"/>
      <c r="M5057" s="18"/>
      <c r="N5057" s="18"/>
      <c r="O5057" s="18"/>
      <c r="P5057" s="18"/>
      <c r="Q5057" s="18"/>
      <c r="R5057" s="18"/>
      <c r="S5057" s="18"/>
      <c r="T5057" s="18"/>
      <c r="U5057" s="18"/>
      <c r="V5057" s="18"/>
      <c r="W5057" s="18"/>
      <c r="X5057" s="18"/>
      <c r="Y5057" s="18"/>
      <c r="Z5057" s="18"/>
    </row>
    <row r="5058">
      <c r="A5058" s="14" t="s">
        <v>12403</v>
      </c>
      <c r="B5058" s="15" t="s">
        <v>12436</v>
      </c>
      <c r="C5058" s="19" t="s">
        <v>12437</v>
      </c>
      <c r="D5058" s="19" t="s">
        <v>7336</v>
      </c>
      <c r="E5058" s="19" t="s">
        <v>47</v>
      </c>
      <c r="F5058" s="19" t="s">
        <v>31</v>
      </c>
      <c r="G5058" s="16" t="s">
        <v>12</v>
      </c>
      <c r="H5058" s="18"/>
      <c r="I5058" s="18"/>
      <c r="J5058" s="18"/>
      <c r="K5058" s="18"/>
      <c r="L5058" s="18"/>
      <c r="M5058" s="18"/>
      <c r="N5058" s="18"/>
      <c r="O5058" s="18"/>
      <c r="P5058" s="18"/>
      <c r="Q5058" s="18"/>
      <c r="R5058" s="18"/>
      <c r="S5058" s="18"/>
      <c r="T5058" s="18"/>
      <c r="U5058" s="18"/>
      <c r="V5058" s="18"/>
      <c r="W5058" s="18"/>
      <c r="X5058" s="18"/>
      <c r="Y5058" s="18"/>
      <c r="Z5058" s="18"/>
    </row>
    <row r="5059">
      <c r="A5059" s="14" t="s">
        <v>12403</v>
      </c>
      <c r="B5059" s="15" t="s">
        <v>12436</v>
      </c>
      <c r="C5059" s="19" t="s">
        <v>12437</v>
      </c>
      <c r="D5059" s="19" t="s">
        <v>7336</v>
      </c>
      <c r="E5059" s="19" t="s">
        <v>47</v>
      </c>
      <c r="F5059" s="19" t="s">
        <v>63</v>
      </c>
      <c r="G5059" s="16" t="s">
        <v>12</v>
      </c>
      <c r="H5059" s="18"/>
      <c r="I5059" s="18"/>
      <c r="J5059" s="18"/>
      <c r="K5059" s="18"/>
      <c r="L5059" s="18"/>
      <c r="M5059" s="18"/>
      <c r="N5059" s="18"/>
      <c r="O5059" s="18"/>
      <c r="P5059" s="18"/>
      <c r="Q5059" s="18"/>
      <c r="R5059" s="18"/>
      <c r="S5059" s="18"/>
      <c r="T5059" s="18"/>
      <c r="U5059" s="18"/>
      <c r="V5059" s="18"/>
      <c r="W5059" s="18"/>
      <c r="X5059" s="18"/>
      <c r="Y5059" s="18"/>
      <c r="Z5059" s="18"/>
    </row>
    <row r="5060">
      <c r="A5060" s="14" t="s">
        <v>12403</v>
      </c>
      <c r="B5060" s="15" t="s">
        <v>12438</v>
      </c>
      <c r="C5060" s="19" t="s">
        <v>12439</v>
      </c>
      <c r="D5060" s="19" t="s">
        <v>258</v>
      </c>
      <c r="E5060" s="19" t="s">
        <v>47</v>
      </c>
      <c r="F5060" s="19" t="s">
        <v>457</v>
      </c>
      <c r="G5060" s="16" t="s">
        <v>84</v>
      </c>
      <c r="H5060" s="18"/>
      <c r="I5060" s="18"/>
      <c r="J5060" s="18"/>
      <c r="K5060" s="18"/>
      <c r="L5060" s="18"/>
      <c r="M5060" s="18"/>
      <c r="N5060" s="18"/>
      <c r="O5060" s="18"/>
      <c r="P5060" s="18"/>
      <c r="Q5060" s="18"/>
      <c r="R5060" s="18"/>
      <c r="S5060" s="18"/>
      <c r="T5060" s="18"/>
      <c r="U5060" s="18"/>
      <c r="V5060" s="18"/>
      <c r="W5060" s="18"/>
      <c r="X5060" s="18"/>
      <c r="Y5060" s="18"/>
      <c r="Z5060" s="18"/>
    </row>
    <row r="5061">
      <c r="A5061" s="14" t="s">
        <v>12403</v>
      </c>
      <c r="B5061" s="15" t="s">
        <v>12438</v>
      </c>
      <c r="C5061" s="19" t="s">
        <v>12439</v>
      </c>
      <c r="D5061" s="19" t="s">
        <v>258</v>
      </c>
      <c r="E5061" s="19" t="s">
        <v>46</v>
      </c>
      <c r="F5061" s="19" t="s">
        <v>1233</v>
      </c>
      <c r="G5061" s="16" t="s">
        <v>84</v>
      </c>
      <c r="H5061" s="18"/>
      <c r="I5061" s="18"/>
      <c r="J5061" s="18"/>
      <c r="K5061" s="18"/>
      <c r="L5061" s="18"/>
      <c r="M5061" s="18"/>
      <c r="N5061" s="18"/>
      <c r="O5061" s="18"/>
      <c r="P5061" s="18"/>
      <c r="Q5061" s="18"/>
      <c r="R5061" s="18"/>
      <c r="S5061" s="18"/>
      <c r="T5061" s="18"/>
      <c r="U5061" s="18"/>
      <c r="V5061" s="18"/>
      <c r="W5061" s="18"/>
      <c r="X5061" s="18"/>
      <c r="Y5061" s="18"/>
      <c r="Z5061" s="18"/>
    </row>
    <row r="5062">
      <c r="A5062" s="14" t="s">
        <v>12403</v>
      </c>
      <c r="B5062" s="15" t="s">
        <v>12440</v>
      </c>
      <c r="C5062" s="19" t="s">
        <v>12441</v>
      </c>
      <c r="D5062" s="19" t="s">
        <v>4535</v>
      </c>
      <c r="E5062" s="19" t="s">
        <v>47</v>
      </c>
      <c r="F5062" s="19" t="s">
        <v>5021</v>
      </c>
      <c r="G5062" s="16" t="s">
        <v>12</v>
      </c>
      <c r="H5062" s="18"/>
      <c r="I5062" s="18"/>
      <c r="J5062" s="18"/>
      <c r="K5062" s="18"/>
      <c r="L5062" s="18"/>
      <c r="M5062" s="18"/>
      <c r="N5062" s="18"/>
      <c r="O5062" s="18"/>
      <c r="P5062" s="18"/>
      <c r="Q5062" s="18"/>
      <c r="R5062" s="18"/>
      <c r="S5062" s="18"/>
      <c r="T5062" s="18"/>
      <c r="U5062" s="18"/>
      <c r="V5062" s="18"/>
      <c r="W5062" s="18"/>
      <c r="X5062" s="18"/>
      <c r="Y5062" s="18"/>
      <c r="Z5062" s="18"/>
    </row>
    <row r="5063">
      <c r="A5063" s="14" t="s">
        <v>12403</v>
      </c>
      <c r="B5063" s="15" t="s">
        <v>12442</v>
      </c>
      <c r="C5063" s="19" t="s">
        <v>12443</v>
      </c>
      <c r="D5063" s="19" t="s">
        <v>87</v>
      </c>
      <c r="E5063" s="19" t="s">
        <v>44</v>
      </c>
      <c r="F5063" s="19" t="s">
        <v>851</v>
      </c>
      <c r="G5063" s="16" t="s">
        <v>84</v>
      </c>
      <c r="H5063" s="18"/>
      <c r="I5063" s="18"/>
      <c r="J5063" s="18"/>
      <c r="K5063" s="18"/>
      <c r="L5063" s="18"/>
      <c r="M5063" s="18"/>
      <c r="N5063" s="18"/>
      <c r="O5063" s="18"/>
      <c r="P5063" s="18"/>
      <c r="Q5063" s="18"/>
      <c r="R5063" s="18"/>
      <c r="S5063" s="18"/>
      <c r="T5063" s="18"/>
      <c r="U5063" s="18"/>
      <c r="V5063" s="18"/>
      <c r="W5063" s="18"/>
      <c r="X5063" s="18"/>
      <c r="Y5063" s="18"/>
      <c r="Z5063" s="18"/>
    </row>
    <row r="5064">
      <c r="A5064" s="14" t="s">
        <v>12403</v>
      </c>
      <c r="B5064" s="15" t="s">
        <v>12442</v>
      </c>
      <c r="C5064" s="19" t="s">
        <v>12443</v>
      </c>
      <c r="D5064" s="19" t="s">
        <v>1055</v>
      </c>
      <c r="E5064" s="19" t="s">
        <v>44</v>
      </c>
      <c r="F5064" s="19" t="s">
        <v>851</v>
      </c>
      <c r="G5064" s="16" t="s">
        <v>84</v>
      </c>
      <c r="H5064" s="18"/>
      <c r="I5064" s="18"/>
      <c r="J5064" s="18"/>
      <c r="K5064" s="18"/>
      <c r="L5064" s="18"/>
      <c r="M5064" s="18"/>
      <c r="N5064" s="18"/>
      <c r="O5064" s="18"/>
      <c r="P5064" s="18"/>
      <c r="Q5064" s="18"/>
      <c r="R5064" s="18"/>
      <c r="S5064" s="18"/>
      <c r="T5064" s="18"/>
      <c r="U5064" s="18"/>
      <c r="V5064" s="18"/>
      <c r="W5064" s="18"/>
      <c r="X5064" s="18"/>
      <c r="Y5064" s="18"/>
      <c r="Z5064" s="18"/>
    </row>
    <row r="5065">
      <c r="A5065" s="14" t="s">
        <v>12403</v>
      </c>
      <c r="B5065" s="15" t="s">
        <v>12442</v>
      </c>
      <c r="C5065" s="19" t="s">
        <v>12443</v>
      </c>
      <c r="D5065" s="19" t="s">
        <v>168</v>
      </c>
      <c r="E5065" s="19" t="s">
        <v>44</v>
      </c>
      <c r="F5065" s="19" t="s">
        <v>851</v>
      </c>
      <c r="G5065" s="16" t="s">
        <v>84</v>
      </c>
      <c r="H5065" s="18"/>
      <c r="I5065" s="18"/>
      <c r="J5065" s="18"/>
      <c r="K5065" s="18"/>
      <c r="L5065" s="18"/>
      <c r="M5065" s="18"/>
      <c r="N5065" s="18"/>
      <c r="O5065" s="18"/>
      <c r="P5065" s="18"/>
      <c r="Q5065" s="18"/>
      <c r="R5065" s="18"/>
      <c r="S5065" s="18"/>
      <c r="T5065" s="18"/>
      <c r="U5065" s="18"/>
      <c r="V5065" s="18"/>
      <c r="W5065" s="18"/>
      <c r="X5065" s="18"/>
      <c r="Y5065" s="18"/>
      <c r="Z5065" s="18"/>
    </row>
    <row r="5066">
      <c r="A5066" s="14" t="s">
        <v>12403</v>
      </c>
      <c r="B5066" s="15" t="s">
        <v>12444</v>
      </c>
      <c r="C5066" s="19" t="s">
        <v>12445</v>
      </c>
      <c r="D5066" s="19" t="s">
        <v>4563</v>
      </c>
      <c r="E5066" s="19" t="s">
        <v>47</v>
      </c>
      <c r="F5066" s="19" t="s">
        <v>4576</v>
      </c>
      <c r="G5066" s="16" t="s">
        <v>12</v>
      </c>
      <c r="H5066" s="18"/>
      <c r="I5066" s="18"/>
      <c r="J5066" s="18"/>
      <c r="K5066" s="18"/>
      <c r="L5066" s="18"/>
      <c r="M5066" s="18"/>
      <c r="N5066" s="18"/>
      <c r="O5066" s="18"/>
      <c r="P5066" s="18"/>
      <c r="Q5066" s="18"/>
      <c r="R5066" s="18"/>
      <c r="S5066" s="18"/>
      <c r="T5066" s="18"/>
      <c r="U5066" s="18"/>
      <c r="V5066" s="18"/>
      <c r="W5066" s="18"/>
      <c r="X5066" s="18"/>
      <c r="Y5066" s="18"/>
      <c r="Z5066" s="18"/>
    </row>
    <row r="5067">
      <c r="A5067" s="14" t="s">
        <v>12403</v>
      </c>
      <c r="B5067" s="15" t="s">
        <v>12444</v>
      </c>
      <c r="C5067" s="19" t="s">
        <v>12445</v>
      </c>
      <c r="D5067" s="19" t="s">
        <v>4563</v>
      </c>
      <c r="E5067" s="19" t="s">
        <v>279</v>
      </c>
      <c r="F5067" s="19" t="s">
        <v>299</v>
      </c>
      <c r="G5067" s="16" t="s">
        <v>12</v>
      </c>
      <c r="H5067" s="18"/>
      <c r="I5067" s="18"/>
      <c r="J5067" s="18"/>
      <c r="K5067" s="18"/>
      <c r="L5067" s="18"/>
      <c r="M5067" s="18"/>
      <c r="N5067" s="18"/>
      <c r="O5067" s="18"/>
      <c r="P5067" s="18"/>
      <c r="Q5067" s="18"/>
      <c r="R5067" s="18"/>
      <c r="S5067" s="18"/>
      <c r="T5067" s="18"/>
      <c r="U5067" s="18"/>
      <c r="V5067" s="18"/>
      <c r="W5067" s="18"/>
      <c r="X5067" s="18"/>
      <c r="Y5067" s="18"/>
      <c r="Z5067" s="18"/>
    </row>
    <row r="5068">
      <c r="A5068" s="14" t="s">
        <v>12403</v>
      </c>
      <c r="B5068" s="15" t="s">
        <v>12446</v>
      </c>
      <c r="C5068" s="19" t="s">
        <v>12447</v>
      </c>
      <c r="D5068" s="19" t="s">
        <v>4100</v>
      </c>
      <c r="E5068" s="19" t="s">
        <v>12448</v>
      </c>
      <c r="F5068" s="19" t="s">
        <v>12449</v>
      </c>
      <c r="G5068" s="16" t="s">
        <v>12</v>
      </c>
      <c r="H5068" s="18"/>
      <c r="I5068" s="18"/>
      <c r="J5068" s="18"/>
      <c r="K5068" s="18"/>
      <c r="L5068" s="18"/>
      <c r="M5068" s="18"/>
      <c r="N5068" s="18"/>
      <c r="O5068" s="18"/>
      <c r="P5068" s="18"/>
      <c r="Q5068" s="18"/>
      <c r="R5068" s="18"/>
      <c r="S5068" s="18"/>
      <c r="T5068" s="18"/>
      <c r="U5068" s="18"/>
      <c r="V5068" s="18"/>
      <c r="W5068" s="18"/>
      <c r="X5068" s="18"/>
      <c r="Y5068" s="18"/>
      <c r="Z5068" s="18"/>
    </row>
    <row r="5069">
      <c r="A5069" s="14" t="s">
        <v>12403</v>
      </c>
      <c r="B5069" s="15" t="s">
        <v>12450</v>
      </c>
      <c r="C5069" s="19" t="s">
        <v>12451</v>
      </c>
      <c r="D5069" s="19" t="s">
        <v>4645</v>
      </c>
      <c r="E5069" s="19" t="s">
        <v>98</v>
      </c>
      <c r="F5069" s="19" t="s">
        <v>4362</v>
      </c>
      <c r="G5069" s="16" t="s">
        <v>12</v>
      </c>
      <c r="H5069" s="18"/>
      <c r="I5069" s="18"/>
      <c r="J5069" s="18"/>
      <c r="K5069" s="18"/>
      <c r="L5069" s="18"/>
      <c r="M5069" s="18"/>
      <c r="N5069" s="18"/>
      <c r="O5069" s="18"/>
      <c r="P5069" s="18"/>
      <c r="Q5069" s="18"/>
      <c r="R5069" s="18"/>
      <c r="S5069" s="18"/>
      <c r="T5069" s="18"/>
      <c r="U5069" s="18"/>
      <c r="V5069" s="18"/>
      <c r="W5069" s="18"/>
      <c r="X5069" s="18"/>
      <c r="Y5069" s="18"/>
      <c r="Z5069" s="18"/>
    </row>
    <row r="5070">
      <c r="A5070" s="14" t="s">
        <v>12403</v>
      </c>
      <c r="B5070" s="15" t="s">
        <v>12450</v>
      </c>
      <c r="C5070" s="19" t="s">
        <v>12451</v>
      </c>
      <c r="D5070" s="19" t="s">
        <v>4645</v>
      </c>
      <c r="E5070" s="19" t="s">
        <v>47</v>
      </c>
      <c r="F5070" s="19" t="s">
        <v>4576</v>
      </c>
      <c r="G5070" s="16" t="s">
        <v>12</v>
      </c>
      <c r="H5070" s="18"/>
      <c r="I5070" s="18"/>
      <c r="J5070" s="18"/>
      <c r="K5070" s="18"/>
      <c r="L5070" s="18"/>
      <c r="M5070" s="18"/>
      <c r="N5070" s="18"/>
      <c r="O5070" s="18"/>
      <c r="P5070" s="18"/>
      <c r="Q5070" s="18"/>
      <c r="R5070" s="18"/>
      <c r="S5070" s="18"/>
      <c r="T5070" s="18"/>
      <c r="U5070" s="18"/>
      <c r="V5070" s="18"/>
      <c r="W5070" s="18"/>
      <c r="X5070" s="18"/>
      <c r="Y5070" s="18"/>
      <c r="Z5070" s="18"/>
    </row>
    <row r="5071">
      <c r="A5071" s="14" t="s">
        <v>12403</v>
      </c>
      <c r="B5071" s="15" t="s">
        <v>12450</v>
      </c>
      <c r="C5071" s="19" t="s">
        <v>12451</v>
      </c>
      <c r="D5071" s="19" t="s">
        <v>4645</v>
      </c>
      <c r="E5071" s="19" t="s">
        <v>4264</v>
      </c>
      <c r="F5071" s="19" t="s">
        <v>4335</v>
      </c>
      <c r="G5071" s="16" t="s">
        <v>12</v>
      </c>
      <c r="H5071" s="18"/>
      <c r="I5071" s="18"/>
      <c r="J5071" s="18"/>
      <c r="K5071" s="18"/>
      <c r="L5071" s="18"/>
      <c r="M5071" s="18"/>
      <c r="N5071" s="18"/>
      <c r="O5071" s="18"/>
      <c r="P5071" s="18"/>
      <c r="Q5071" s="18"/>
      <c r="R5071" s="18"/>
      <c r="S5071" s="18"/>
      <c r="T5071" s="18"/>
      <c r="U5071" s="18"/>
      <c r="V5071" s="18"/>
      <c r="W5071" s="18"/>
      <c r="X5071" s="18"/>
      <c r="Y5071" s="18"/>
      <c r="Z5071" s="18"/>
    </row>
    <row r="5072">
      <c r="A5072" s="14" t="s">
        <v>12403</v>
      </c>
      <c r="B5072" s="15" t="s">
        <v>12452</v>
      </c>
      <c r="C5072" s="19" t="s">
        <v>12453</v>
      </c>
      <c r="D5072" s="19" t="s">
        <v>8654</v>
      </c>
      <c r="E5072" s="19" t="s">
        <v>47</v>
      </c>
      <c r="F5072" s="19" t="s">
        <v>457</v>
      </c>
      <c r="G5072" s="16" t="s">
        <v>84</v>
      </c>
      <c r="H5072" s="18"/>
      <c r="I5072" s="18"/>
      <c r="J5072" s="18"/>
      <c r="K5072" s="18"/>
      <c r="L5072" s="18"/>
      <c r="M5072" s="18"/>
      <c r="N5072" s="18"/>
      <c r="O5072" s="18"/>
      <c r="P5072" s="18"/>
      <c r="Q5072" s="18"/>
      <c r="R5072" s="18"/>
      <c r="S5072" s="18"/>
      <c r="T5072" s="18"/>
      <c r="U5072" s="18"/>
      <c r="V5072" s="18"/>
      <c r="W5072" s="18"/>
      <c r="X5072" s="18"/>
      <c r="Y5072" s="18"/>
      <c r="Z5072" s="18"/>
    </row>
    <row r="5073">
      <c r="A5073" s="14" t="s">
        <v>12403</v>
      </c>
      <c r="B5073" s="15" t="s">
        <v>12454</v>
      </c>
      <c r="C5073" s="31" t="s">
        <v>12455</v>
      </c>
      <c r="D5073" s="19" t="s">
        <v>897</v>
      </c>
      <c r="E5073" s="19" t="s">
        <v>47</v>
      </c>
      <c r="F5073" s="19" t="s">
        <v>5325</v>
      </c>
      <c r="G5073" s="16" t="s">
        <v>12</v>
      </c>
      <c r="H5073" s="18"/>
      <c r="I5073" s="18"/>
      <c r="J5073" s="18"/>
      <c r="K5073" s="18"/>
      <c r="L5073" s="18"/>
      <c r="M5073" s="18"/>
      <c r="N5073" s="18"/>
      <c r="O5073" s="18"/>
      <c r="P5073" s="18"/>
      <c r="Q5073" s="18"/>
      <c r="R5073" s="18"/>
      <c r="S5073" s="18"/>
      <c r="T5073" s="18"/>
      <c r="U5073" s="18"/>
      <c r="V5073" s="18"/>
      <c r="W5073" s="18"/>
      <c r="X5073" s="18"/>
      <c r="Y5073" s="18"/>
      <c r="Z5073" s="18"/>
    </row>
    <row r="5074">
      <c r="A5074" s="14" t="s">
        <v>12403</v>
      </c>
      <c r="B5074" s="15" t="s">
        <v>12454</v>
      </c>
      <c r="C5074" s="31" t="s">
        <v>12455</v>
      </c>
      <c r="D5074" s="19" t="s">
        <v>897</v>
      </c>
      <c r="E5074" s="19" t="s">
        <v>4032</v>
      </c>
      <c r="F5074" s="19" t="s">
        <v>3895</v>
      </c>
      <c r="G5074" s="16" t="s">
        <v>12</v>
      </c>
      <c r="H5074" s="18"/>
      <c r="I5074" s="18"/>
      <c r="J5074" s="18"/>
      <c r="K5074" s="18"/>
      <c r="L5074" s="18"/>
      <c r="M5074" s="18"/>
      <c r="N5074" s="18"/>
      <c r="O5074" s="18"/>
      <c r="P5074" s="18"/>
      <c r="Q5074" s="18"/>
      <c r="R5074" s="18"/>
      <c r="S5074" s="18"/>
      <c r="T5074" s="18"/>
      <c r="U5074" s="18"/>
      <c r="V5074" s="18"/>
      <c r="W5074" s="18"/>
      <c r="X5074" s="18"/>
      <c r="Y5074" s="18"/>
      <c r="Z5074" s="18"/>
    </row>
    <row r="5075">
      <c r="A5075" s="14" t="s">
        <v>12403</v>
      </c>
      <c r="B5075" s="15" t="s">
        <v>12454</v>
      </c>
      <c r="C5075" s="31" t="s">
        <v>12455</v>
      </c>
      <c r="D5075" s="19" t="s">
        <v>897</v>
      </c>
      <c r="E5075" s="23" t="s">
        <v>3895</v>
      </c>
      <c r="F5075" s="19" t="s">
        <v>70</v>
      </c>
      <c r="G5075" s="16" t="s">
        <v>12</v>
      </c>
      <c r="H5075" s="18"/>
      <c r="I5075" s="18"/>
      <c r="J5075" s="18"/>
      <c r="K5075" s="18"/>
      <c r="L5075" s="18"/>
      <c r="M5075" s="18"/>
      <c r="N5075" s="18"/>
      <c r="O5075" s="18"/>
      <c r="P5075" s="18"/>
      <c r="Q5075" s="18"/>
      <c r="R5075" s="18"/>
      <c r="S5075" s="18"/>
      <c r="T5075" s="18"/>
      <c r="U5075" s="18"/>
      <c r="V5075" s="18"/>
      <c r="W5075" s="18"/>
      <c r="X5075" s="18"/>
      <c r="Y5075" s="18"/>
      <c r="Z5075" s="18"/>
    </row>
    <row r="5076">
      <c r="A5076" s="14" t="s">
        <v>12403</v>
      </c>
      <c r="B5076" s="15" t="s">
        <v>12456</v>
      </c>
      <c r="C5076" s="19" t="s">
        <v>12457</v>
      </c>
      <c r="D5076" s="19" t="s">
        <v>4709</v>
      </c>
      <c r="E5076" s="19" t="s">
        <v>47</v>
      </c>
      <c r="F5076" s="19" t="s">
        <v>3982</v>
      </c>
      <c r="G5076" s="16" t="s">
        <v>12</v>
      </c>
      <c r="H5076" s="18"/>
      <c r="I5076" s="18"/>
      <c r="J5076" s="18"/>
      <c r="K5076" s="18"/>
      <c r="L5076" s="18"/>
      <c r="M5076" s="18"/>
      <c r="N5076" s="18"/>
      <c r="O5076" s="18"/>
      <c r="P5076" s="18"/>
      <c r="Q5076" s="18"/>
      <c r="R5076" s="18"/>
      <c r="S5076" s="18"/>
      <c r="T5076" s="18"/>
      <c r="U5076" s="18"/>
      <c r="V5076" s="18"/>
      <c r="W5076" s="18"/>
      <c r="X5076" s="18"/>
      <c r="Y5076" s="18"/>
      <c r="Z5076" s="18"/>
    </row>
    <row r="5077">
      <c r="A5077" s="14" t="s">
        <v>12403</v>
      </c>
      <c r="B5077" s="15" t="s">
        <v>12458</v>
      </c>
      <c r="C5077" s="19" t="s">
        <v>12459</v>
      </c>
      <c r="D5077" s="19" t="s">
        <v>6863</v>
      </c>
      <c r="E5077" s="19" t="s">
        <v>4032</v>
      </c>
      <c r="F5077" s="19" t="s">
        <v>4576</v>
      </c>
      <c r="G5077" s="16" t="s">
        <v>12</v>
      </c>
      <c r="H5077" s="18"/>
      <c r="I5077" s="18"/>
      <c r="J5077" s="18"/>
      <c r="K5077" s="18"/>
      <c r="L5077" s="18"/>
      <c r="M5077" s="18"/>
      <c r="N5077" s="18"/>
      <c r="O5077" s="18"/>
      <c r="P5077" s="18"/>
      <c r="Q5077" s="18"/>
      <c r="R5077" s="18"/>
      <c r="S5077" s="18"/>
      <c r="T5077" s="18"/>
      <c r="U5077" s="18"/>
      <c r="V5077" s="18"/>
      <c r="W5077" s="18"/>
      <c r="X5077" s="18"/>
      <c r="Y5077" s="18"/>
      <c r="Z5077" s="18"/>
    </row>
    <row r="5078">
      <c r="A5078" s="14" t="s">
        <v>12403</v>
      </c>
      <c r="B5078" s="15" t="s">
        <v>12460</v>
      </c>
      <c r="C5078" s="19" t="s">
        <v>12461</v>
      </c>
      <c r="D5078" s="19" t="s">
        <v>751</v>
      </c>
      <c r="E5078" s="19" t="s">
        <v>4081</v>
      </c>
      <c r="F5078" s="19" t="s">
        <v>12462</v>
      </c>
      <c r="G5078" s="16" t="s">
        <v>84</v>
      </c>
      <c r="H5078" s="18"/>
      <c r="I5078" s="18"/>
      <c r="J5078" s="18"/>
      <c r="K5078" s="18"/>
      <c r="L5078" s="18"/>
      <c r="M5078" s="18"/>
      <c r="N5078" s="18"/>
      <c r="O5078" s="18"/>
      <c r="P5078" s="18"/>
      <c r="Q5078" s="18"/>
      <c r="R5078" s="18"/>
      <c r="S5078" s="18"/>
      <c r="T5078" s="18"/>
      <c r="U5078" s="18"/>
      <c r="V5078" s="18"/>
      <c r="W5078" s="18"/>
      <c r="X5078" s="18"/>
      <c r="Y5078" s="18"/>
      <c r="Z5078" s="18"/>
    </row>
    <row r="5079">
      <c r="A5079" s="14" t="s">
        <v>12403</v>
      </c>
      <c r="B5079" s="15" t="s">
        <v>12463</v>
      </c>
      <c r="C5079" s="19" t="s">
        <v>12464</v>
      </c>
      <c r="D5079" s="19" t="s">
        <v>4080</v>
      </c>
      <c r="E5079" s="19" t="s">
        <v>4081</v>
      </c>
      <c r="F5079" s="19" t="s">
        <v>1185</v>
      </c>
      <c r="G5079" s="16" t="s">
        <v>12</v>
      </c>
      <c r="H5079" s="18"/>
      <c r="I5079" s="18"/>
      <c r="J5079" s="18"/>
      <c r="K5079" s="18"/>
      <c r="L5079" s="18"/>
      <c r="M5079" s="18"/>
      <c r="N5079" s="18"/>
      <c r="O5079" s="18"/>
      <c r="P5079" s="18"/>
      <c r="Q5079" s="18"/>
      <c r="R5079" s="18"/>
      <c r="S5079" s="18"/>
      <c r="T5079" s="18"/>
      <c r="U5079" s="18"/>
      <c r="V5079" s="18"/>
      <c r="W5079" s="18"/>
      <c r="X5079" s="18"/>
      <c r="Y5079" s="18"/>
      <c r="Z5079" s="18"/>
    </row>
    <row r="5080">
      <c r="A5080" s="14" t="s">
        <v>12403</v>
      </c>
      <c r="B5080" s="15" t="s">
        <v>12465</v>
      </c>
      <c r="C5080" s="19" t="s">
        <v>12466</v>
      </c>
      <c r="D5080" s="19" t="s">
        <v>4100</v>
      </c>
      <c r="E5080" s="19" t="s">
        <v>70</v>
      </c>
      <c r="F5080" s="19" t="s">
        <v>61</v>
      </c>
      <c r="G5080" s="16" t="s">
        <v>12</v>
      </c>
      <c r="H5080" s="18"/>
      <c r="I5080" s="18"/>
      <c r="J5080" s="18"/>
      <c r="K5080" s="18"/>
      <c r="L5080" s="18"/>
      <c r="M5080" s="18"/>
      <c r="N5080" s="18"/>
      <c r="O5080" s="18"/>
      <c r="P5080" s="18"/>
      <c r="Q5080" s="18"/>
      <c r="R5080" s="18"/>
      <c r="S5080" s="18"/>
      <c r="T5080" s="18"/>
      <c r="U5080" s="18"/>
      <c r="V5080" s="18"/>
      <c r="W5080" s="18"/>
      <c r="X5080" s="18"/>
      <c r="Y5080" s="18"/>
      <c r="Z5080" s="18"/>
    </row>
    <row r="5081">
      <c r="A5081" s="14" t="s">
        <v>12403</v>
      </c>
      <c r="B5081" s="15" t="s">
        <v>12465</v>
      </c>
      <c r="C5081" s="19" t="s">
        <v>12466</v>
      </c>
      <c r="D5081" s="19" t="s">
        <v>4100</v>
      </c>
      <c r="E5081" s="19" t="s">
        <v>4421</v>
      </c>
      <c r="F5081" s="19" t="s">
        <v>3895</v>
      </c>
      <c r="G5081" s="16" t="s">
        <v>12</v>
      </c>
      <c r="H5081" s="18"/>
      <c r="I5081" s="18"/>
      <c r="J5081" s="18"/>
      <c r="K5081" s="18"/>
      <c r="L5081" s="18"/>
      <c r="M5081" s="18"/>
      <c r="N5081" s="18"/>
      <c r="O5081" s="18"/>
      <c r="P5081" s="18"/>
      <c r="Q5081" s="18"/>
      <c r="R5081" s="18"/>
      <c r="S5081" s="18"/>
      <c r="T5081" s="18"/>
      <c r="U5081" s="18"/>
      <c r="V5081" s="18"/>
      <c r="W5081" s="18"/>
      <c r="X5081" s="18"/>
      <c r="Y5081" s="18"/>
      <c r="Z5081" s="18"/>
    </row>
    <row r="5082">
      <c r="A5082" s="14" t="s">
        <v>12403</v>
      </c>
      <c r="B5082" s="15" t="s">
        <v>12467</v>
      </c>
      <c r="C5082" s="19" t="s">
        <v>12468</v>
      </c>
      <c r="D5082" s="19" t="s">
        <v>87</v>
      </c>
      <c r="E5082" s="19" t="s">
        <v>98</v>
      </c>
      <c r="F5082" s="19" t="s">
        <v>4837</v>
      </c>
      <c r="G5082" s="16" t="s">
        <v>84</v>
      </c>
      <c r="H5082" s="18"/>
      <c r="I5082" s="18"/>
      <c r="J5082" s="18"/>
      <c r="K5082" s="18"/>
      <c r="L5082" s="18"/>
      <c r="M5082" s="18"/>
      <c r="N5082" s="18"/>
      <c r="O5082" s="18"/>
      <c r="P5082" s="18"/>
      <c r="Q5082" s="18"/>
      <c r="R5082" s="18"/>
      <c r="S5082" s="18"/>
      <c r="T5082" s="18"/>
      <c r="U5082" s="18"/>
      <c r="V5082" s="18"/>
      <c r="W5082" s="18"/>
      <c r="X5082" s="18"/>
      <c r="Y5082" s="18"/>
      <c r="Z5082" s="18"/>
    </row>
    <row r="5083">
      <c r="A5083" s="14" t="s">
        <v>12403</v>
      </c>
      <c r="B5083" s="15" t="s">
        <v>12467</v>
      </c>
      <c r="C5083" s="19" t="s">
        <v>12468</v>
      </c>
      <c r="D5083" s="19" t="s">
        <v>87</v>
      </c>
      <c r="E5083" s="19" t="s">
        <v>47</v>
      </c>
      <c r="F5083" s="19" t="s">
        <v>4572</v>
      </c>
      <c r="G5083" s="16" t="s">
        <v>84</v>
      </c>
      <c r="H5083" s="18"/>
      <c r="I5083" s="18"/>
      <c r="J5083" s="18"/>
      <c r="K5083" s="18"/>
      <c r="L5083" s="18"/>
      <c r="M5083" s="18"/>
      <c r="N5083" s="18"/>
      <c r="O5083" s="18"/>
      <c r="P5083" s="18"/>
      <c r="Q5083" s="18"/>
      <c r="R5083" s="18"/>
      <c r="S5083" s="18"/>
      <c r="T5083" s="18"/>
      <c r="U5083" s="18"/>
      <c r="V5083" s="18"/>
      <c r="W5083" s="18"/>
      <c r="X5083" s="18"/>
      <c r="Y5083" s="18"/>
      <c r="Z5083" s="18"/>
    </row>
    <row r="5084">
      <c r="A5084" s="14" t="s">
        <v>12403</v>
      </c>
      <c r="B5084" s="15" t="s">
        <v>12469</v>
      </c>
      <c r="C5084" s="19" t="s">
        <v>12470</v>
      </c>
      <c r="D5084" s="19" t="s">
        <v>804</v>
      </c>
      <c r="E5084" s="19" t="s">
        <v>4264</v>
      </c>
      <c r="F5084" s="19" t="s">
        <v>1296</v>
      </c>
      <c r="G5084" s="16" t="s">
        <v>12</v>
      </c>
      <c r="H5084" s="18"/>
      <c r="I5084" s="18"/>
      <c r="J5084" s="18"/>
      <c r="K5084" s="18"/>
      <c r="L5084" s="18"/>
      <c r="M5084" s="18"/>
      <c r="N5084" s="18"/>
      <c r="O5084" s="18"/>
      <c r="P5084" s="18"/>
      <c r="Q5084" s="18"/>
      <c r="R5084" s="18"/>
      <c r="S5084" s="18"/>
      <c r="T5084" s="18"/>
      <c r="U5084" s="18"/>
      <c r="V5084" s="18"/>
      <c r="W5084" s="18"/>
      <c r="X5084" s="18"/>
      <c r="Y5084" s="18"/>
      <c r="Z5084" s="18"/>
    </row>
    <row r="5085">
      <c r="A5085" s="14" t="s">
        <v>12403</v>
      </c>
      <c r="B5085" s="15" t="s">
        <v>12471</v>
      </c>
      <c r="C5085" s="19" t="s">
        <v>12472</v>
      </c>
      <c r="D5085" s="19" t="s">
        <v>6968</v>
      </c>
      <c r="E5085" s="19" t="s">
        <v>47</v>
      </c>
      <c r="F5085" s="19" t="s">
        <v>133</v>
      </c>
      <c r="G5085" s="16" t="s">
        <v>12</v>
      </c>
      <c r="H5085" s="18"/>
      <c r="I5085" s="18"/>
      <c r="J5085" s="18"/>
      <c r="K5085" s="18"/>
      <c r="L5085" s="18"/>
      <c r="M5085" s="18"/>
      <c r="N5085" s="18"/>
      <c r="O5085" s="18"/>
      <c r="P5085" s="18"/>
      <c r="Q5085" s="18"/>
      <c r="R5085" s="18"/>
      <c r="S5085" s="18"/>
      <c r="T5085" s="18"/>
      <c r="U5085" s="18"/>
      <c r="V5085" s="18"/>
      <c r="W5085" s="18"/>
      <c r="X5085" s="18"/>
      <c r="Y5085" s="18"/>
      <c r="Z5085" s="18"/>
    </row>
    <row r="5086">
      <c r="A5086" s="14" t="s">
        <v>12403</v>
      </c>
      <c r="B5086" s="15" t="s">
        <v>12473</v>
      </c>
      <c r="C5086" s="19" t="s">
        <v>12474</v>
      </c>
      <c r="D5086" s="19" t="s">
        <v>4811</v>
      </c>
      <c r="E5086" s="19" t="s">
        <v>47</v>
      </c>
      <c r="F5086" s="19" t="s">
        <v>63</v>
      </c>
      <c r="G5086" s="16" t="s">
        <v>12</v>
      </c>
      <c r="H5086" s="18"/>
      <c r="I5086" s="18"/>
      <c r="J5086" s="18"/>
      <c r="K5086" s="18"/>
      <c r="L5086" s="18"/>
      <c r="M5086" s="18"/>
      <c r="N5086" s="18"/>
      <c r="O5086" s="18"/>
      <c r="P5086" s="18"/>
      <c r="Q5086" s="18"/>
      <c r="R5086" s="18"/>
      <c r="S5086" s="18"/>
      <c r="T5086" s="18"/>
      <c r="U5086" s="18"/>
      <c r="V5086" s="18"/>
      <c r="W5086" s="18"/>
      <c r="X5086" s="18"/>
      <c r="Y5086" s="18"/>
      <c r="Z5086" s="18"/>
    </row>
    <row r="5087">
      <c r="A5087" s="14" t="s">
        <v>12403</v>
      </c>
      <c r="B5087" s="15" t="s">
        <v>12473</v>
      </c>
      <c r="C5087" s="19" t="s">
        <v>12474</v>
      </c>
      <c r="D5087" s="19" t="s">
        <v>4811</v>
      </c>
      <c r="E5087" s="19" t="s">
        <v>382</v>
      </c>
      <c r="F5087" s="19" t="s">
        <v>524</v>
      </c>
      <c r="G5087" s="16" t="s">
        <v>12</v>
      </c>
      <c r="H5087" s="18"/>
      <c r="I5087" s="18"/>
      <c r="J5087" s="18"/>
      <c r="K5087" s="18"/>
      <c r="L5087" s="18"/>
      <c r="M5087" s="18"/>
      <c r="N5087" s="18"/>
      <c r="O5087" s="18"/>
      <c r="P5087" s="18"/>
      <c r="Q5087" s="18"/>
      <c r="R5087" s="18"/>
      <c r="S5087" s="18"/>
      <c r="T5087" s="18"/>
      <c r="U5087" s="18"/>
      <c r="V5087" s="18"/>
      <c r="W5087" s="18"/>
      <c r="X5087" s="18"/>
      <c r="Y5087" s="18"/>
      <c r="Z5087" s="18"/>
    </row>
    <row r="5088">
      <c r="A5088" s="14" t="s">
        <v>12403</v>
      </c>
      <c r="B5088" s="15" t="s">
        <v>12473</v>
      </c>
      <c r="C5088" s="19" t="s">
        <v>12474</v>
      </c>
      <c r="D5088" s="19" t="s">
        <v>4811</v>
      </c>
      <c r="E5088" s="19" t="s">
        <v>498</v>
      </c>
      <c r="F5088" s="19" t="s">
        <v>171</v>
      </c>
      <c r="G5088" s="16" t="s">
        <v>12</v>
      </c>
      <c r="H5088" s="18"/>
      <c r="I5088" s="18"/>
      <c r="J5088" s="18"/>
      <c r="K5088" s="18"/>
      <c r="L5088" s="18"/>
      <c r="M5088" s="18"/>
      <c r="N5088" s="18"/>
      <c r="O5088" s="18"/>
      <c r="P5088" s="18"/>
      <c r="Q5088" s="18"/>
      <c r="R5088" s="18"/>
      <c r="S5088" s="18"/>
      <c r="T5088" s="18"/>
      <c r="U5088" s="18"/>
      <c r="V5088" s="18"/>
      <c r="W5088" s="18"/>
      <c r="X5088" s="18"/>
      <c r="Y5088" s="18"/>
      <c r="Z5088" s="18"/>
    </row>
    <row r="5089">
      <c r="A5089" s="14" t="s">
        <v>12403</v>
      </c>
      <c r="B5089" s="15" t="s">
        <v>12475</v>
      </c>
      <c r="C5089" s="19" t="s">
        <v>12476</v>
      </c>
      <c r="D5089" s="19" t="s">
        <v>4179</v>
      </c>
      <c r="E5089" s="19" t="s">
        <v>484</v>
      </c>
      <c r="F5089" s="19" t="s">
        <v>12477</v>
      </c>
      <c r="G5089" s="16" t="s">
        <v>12</v>
      </c>
      <c r="H5089" s="18"/>
      <c r="I5089" s="18"/>
      <c r="J5089" s="18"/>
      <c r="K5089" s="18"/>
      <c r="L5089" s="18"/>
      <c r="M5089" s="18"/>
      <c r="N5089" s="18"/>
      <c r="O5089" s="18"/>
      <c r="P5089" s="18"/>
      <c r="Q5089" s="18"/>
      <c r="R5089" s="18"/>
      <c r="S5089" s="18"/>
      <c r="T5089" s="18"/>
      <c r="U5089" s="18"/>
      <c r="V5089" s="18"/>
      <c r="W5089" s="18"/>
      <c r="X5089" s="18"/>
      <c r="Y5089" s="18"/>
      <c r="Z5089" s="18"/>
    </row>
    <row r="5090">
      <c r="A5090" s="14" t="s">
        <v>12403</v>
      </c>
      <c r="B5090" s="15" t="s">
        <v>12478</v>
      </c>
      <c r="C5090" s="19" t="s">
        <v>12479</v>
      </c>
      <c r="D5090" s="19" t="s">
        <v>4300</v>
      </c>
      <c r="E5090" s="19" t="s">
        <v>385</v>
      </c>
      <c r="F5090" s="19" t="s">
        <v>63</v>
      </c>
      <c r="G5090" s="16" t="s">
        <v>12</v>
      </c>
      <c r="H5090" s="18"/>
      <c r="I5090" s="18"/>
      <c r="J5090" s="18"/>
      <c r="K5090" s="18"/>
      <c r="L5090" s="18"/>
      <c r="M5090" s="18"/>
      <c r="N5090" s="18"/>
      <c r="O5090" s="18"/>
      <c r="P5090" s="18"/>
      <c r="Q5090" s="18"/>
      <c r="R5090" s="18"/>
      <c r="S5090" s="18"/>
      <c r="T5090" s="18"/>
      <c r="U5090" s="18"/>
      <c r="V5090" s="18"/>
      <c r="W5090" s="18"/>
      <c r="X5090" s="18"/>
      <c r="Y5090" s="18"/>
      <c r="Z5090" s="18"/>
    </row>
    <row r="5091">
      <c r="A5091" s="14" t="s">
        <v>12403</v>
      </c>
      <c r="B5091" s="15" t="s">
        <v>12480</v>
      </c>
      <c r="C5091" s="19" t="s">
        <v>12481</v>
      </c>
      <c r="D5091" s="19" t="s">
        <v>5805</v>
      </c>
      <c r="E5091" s="19" t="s">
        <v>11062</v>
      </c>
      <c r="F5091" s="19" t="s">
        <v>133</v>
      </c>
      <c r="G5091" s="16" t="s">
        <v>12</v>
      </c>
      <c r="H5091" s="18"/>
      <c r="I5091" s="18"/>
      <c r="J5091" s="18"/>
      <c r="K5091" s="18"/>
      <c r="L5091" s="18"/>
      <c r="M5091" s="18"/>
      <c r="N5091" s="18"/>
      <c r="O5091" s="18"/>
      <c r="P5091" s="18"/>
      <c r="Q5091" s="18"/>
      <c r="R5091" s="18"/>
      <c r="S5091" s="18"/>
      <c r="T5091" s="18"/>
      <c r="U5091" s="18"/>
      <c r="V5091" s="18"/>
      <c r="W5091" s="18"/>
      <c r="X5091" s="18"/>
      <c r="Y5091" s="18"/>
      <c r="Z5091" s="18"/>
    </row>
    <row r="5092">
      <c r="A5092" s="14" t="s">
        <v>12403</v>
      </c>
      <c r="B5092" s="15" t="s">
        <v>12482</v>
      </c>
      <c r="C5092" s="19" t="s">
        <v>12483</v>
      </c>
      <c r="D5092" s="19" t="s">
        <v>4679</v>
      </c>
      <c r="E5092" s="19" t="s">
        <v>385</v>
      </c>
      <c r="F5092" s="19" t="s">
        <v>530</v>
      </c>
      <c r="G5092" s="16" t="s">
        <v>12</v>
      </c>
      <c r="H5092" s="18"/>
      <c r="I5092" s="18"/>
      <c r="J5092" s="18"/>
      <c r="K5092" s="18"/>
      <c r="L5092" s="18"/>
      <c r="M5092" s="18"/>
      <c r="N5092" s="18"/>
      <c r="O5092" s="18"/>
      <c r="P5092" s="18"/>
      <c r="Q5092" s="18"/>
      <c r="R5092" s="18"/>
      <c r="S5092" s="18"/>
      <c r="T5092" s="18"/>
      <c r="U5092" s="18"/>
      <c r="V5092" s="18"/>
      <c r="W5092" s="18"/>
      <c r="X5092" s="18"/>
      <c r="Y5092" s="18"/>
      <c r="Z5092" s="18"/>
    </row>
    <row r="5093">
      <c r="A5093" s="14" t="s">
        <v>12403</v>
      </c>
      <c r="B5093" s="15" t="s">
        <v>12482</v>
      </c>
      <c r="C5093" s="19" t="s">
        <v>12483</v>
      </c>
      <c r="D5093" s="19" t="s">
        <v>4679</v>
      </c>
      <c r="E5093" s="19" t="s">
        <v>389</v>
      </c>
      <c r="F5093" s="19" t="s">
        <v>7583</v>
      </c>
      <c r="G5093" s="16" t="s">
        <v>12</v>
      </c>
      <c r="H5093" s="18"/>
      <c r="I5093" s="18"/>
      <c r="J5093" s="18"/>
      <c r="K5093" s="18"/>
      <c r="L5093" s="18"/>
      <c r="M5093" s="18"/>
      <c r="N5093" s="18"/>
      <c r="O5093" s="18"/>
      <c r="P5093" s="18"/>
      <c r="Q5093" s="18"/>
      <c r="R5093" s="18"/>
      <c r="S5093" s="18"/>
      <c r="T5093" s="18"/>
      <c r="U5093" s="18"/>
      <c r="V5093" s="18"/>
      <c r="W5093" s="18"/>
      <c r="X5093" s="18"/>
      <c r="Y5093" s="18"/>
      <c r="Z5093" s="18"/>
    </row>
    <row r="5094">
      <c r="A5094" s="14" t="s">
        <v>12403</v>
      </c>
      <c r="B5094" s="15" t="s">
        <v>12484</v>
      </c>
      <c r="C5094" s="19" t="s">
        <v>12485</v>
      </c>
      <c r="D5094" s="19" t="s">
        <v>5922</v>
      </c>
      <c r="E5094" s="19" t="s">
        <v>426</v>
      </c>
      <c r="F5094" s="19" t="s">
        <v>2718</v>
      </c>
      <c r="G5094" s="16" t="s">
        <v>12</v>
      </c>
      <c r="H5094" s="18"/>
      <c r="I5094" s="18"/>
      <c r="J5094" s="18"/>
      <c r="K5094" s="18"/>
      <c r="L5094" s="18"/>
      <c r="M5094" s="18"/>
      <c r="N5094" s="18"/>
      <c r="O5094" s="18"/>
      <c r="P5094" s="18"/>
      <c r="Q5094" s="18"/>
      <c r="R5094" s="18"/>
      <c r="S5094" s="18"/>
      <c r="T5094" s="18"/>
      <c r="U5094" s="18"/>
      <c r="V5094" s="18"/>
      <c r="W5094" s="18"/>
      <c r="X5094" s="18"/>
      <c r="Y5094" s="18"/>
      <c r="Z5094" s="18"/>
    </row>
    <row r="5095">
      <c r="A5095" s="14" t="s">
        <v>12403</v>
      </c>
      <c r="B5095" s="15" t="s">
        <v>12484</v>
      </c>
      <c r="C5095" s="19" t="s">
        <v>12485</v>
      </c>
      <c r="D5095" s="19" t="s">
        <v>5922</v>
      </c>
      <c r="E5095" s="19" t="s">
        <v>1577</v>
      </c>
      <c r="F5095" s="19" t="s">
        <v>70</v>
      </c>
      <c r="G5095" s="16" t="s">
        <v>12</v>
      </c>
      <c r="H5095" s="18"/>
      <c r="I5095" s="18"/>
      <c r="J5095" s="18"/>
      <c r="K5095" s="18"/>
      <c r="L5095" s="18"/>
      <c r="M5095" s="18"/>
      <c r="N5095" s="18"/>
      <c r="O5095" s="18"/>
      <c r="P5095" s="18"/>
      <c r="Q5095" s="18"/>
      <c r="R5095" s="18"/>
      <c r="S5095" s="18"/>
      <c r="T5095" s="18"/>
      <c r="U5095" s="18"/>
      <c r="V5095" s="18"/>
      <c r="W5095" s="18"/>
      <c r="X5095" s="18"/>
      <c r="Y5095" s="18"/>
      <c r="Z5095" s="18"/>
    </row>
    <row r="5096">
      <c r="A5096" s="14" t="s">
        <v>12403</v>
      </c>
      <c r="B5096" s="15" t="s">
        <v>12486</v>
      </c>
      <c r="C5096" s="19" t="s">
        <v>12487</v>
      </c>
      <c r="D5096" s="19" t="s">
        <v>4218</v>
      </c>
      <c r="E5096" s="18" t="s">
        <v>12488</v>
      </c>
      <c r="F5096" s="19" t="s">
        <v>241</v>
      </c>
      <c r="G5096" s="16" t="s">
        <v>12</v>
      </c>
      <c r="H5096" s="18"/>
      <c r="I5096" s="18"/>
      <c r="J5096" s="18"/>
      <c r="K5096" s="18"/>
      <c r="L5096" s="18"/>
      <c r="M5096" s="18"/>
      <c r="N5096" s="18"/>
      <c r="O5096" s="18"/>
      <c r="P5096" s="18"/>
      <c r="Q5096" s="18"/>
      <c r="R5096" s="18"/>
      <c r="S5096" s="18"/>
      <c r="T5096" s="18"/>
      <c r="U5096" s="18"/>
      <c r="V5096" s="18"/>
      <c r="W5096" s="18"/>
      <c r="X5096" s="18"/>
      <c r="Y5096" s="18"/>
      <c r="Z5096" s="18"/>
    </row>
    <row r="5097">
      <c r="A5097" s="14" t="s">
        <v>12403</v>
      </c>
      <c r="B5097" s="15" t="s">
        <v>12486</v>
      </c>
      <c r="C5097" s="19" t="s">
        <v>12487</v>
      </c>
      <c r="D5097" s="19" t="s">
        <v>4218</v>
      </c>
      <c r="E5097" s="19" t="s">
        <v>744</v>
      </c>
      <c r="F5097" s="19" t="s">
        <v>68</v>
      </c>
      <c r="G5097" s="16" t="s">
        <v>12</v>
      </c>
      <c r="H5097" s="18"/>
      <c r="I5097" s="18"/>
      <c r="J5097" s="18"/>
      <c r="K5097" s="18"/>
      <c r="L5097" s="18"/>
      <c r="M5097" s="18"/>
      <c r="N5097" s="18"/>
      <c r="O5097" s="18"/>
      <c r="P5097" s="18"/>
      <c r="Q5097" s="18"/>
      <c r="R5097" s="18"/>
      <c r="S5097" s="18"/>
      <c r="T5097" s="18"/>
      <c r="U5097" s="18"/>
      <c r="V5097" s="18"/>
      <c r="W5097" s="18"/>
      <c r="X5097" s="18"/>
      <c r="Y5097" s="18"/>
      <c r="Z5097" s="18"/>
    </row>
    <row r="5098">
      <c r="A5098" s="14" t="s">
        <v>12403</v>
      </c>
      <c r="B5098" s="15" t="s">
        <v>12489</v>
      </c>
      <c r="C5098" s="19" t="s">
        <v>12490</v>
      </c>
      <c r="D5098" s="19" t="s">
        <v>4476</v>
      </c>
      <c r="E5098" s="19" t="s">
        <v>6577</v>
      </c>
      <c r="F5098" s="19" t="s">
        <v>63</v>
      </c>
      <c r="G5098" s="16" t="s">
        <v>12</v>
      </c>
      <c r="H5098" s="18"/>
      <c r="I5098" s="18"/>
      <c r="J5098" s="18"/>
      <c r="K5098" s="18"/>
      <c r="L5098" s="18"/>
      <c r="M5098" s="18"/>
      <c r="N5098" s="18"/>
      <c r="O5098" s="18"/>
      <c r="P5098" s="18"/>
      <c r="Q5098" s="18"/>
      <c r="R5098" s="18"/>
      <c r="S5098" s="18"/>
      <c r="T5098" s="18"/>
      <c r="U5098" s="18"/>
      <c r="V5098" s="18"/>
      <c r="W5098" s="18"/>
      <c r="X5098" s="18"/>
      <c r="Y5098" s="18"/>
      <c r="Z5098" s="18"/>
    </row>
    <row r="5099">
      <c r="A5099" s="14" t="s">
        <v>12403</v>
      </c>
      <c r="B5099" s="15" t="s">
        <v>12489</v>
      </c>
      <c r="C5099" s="19" t="s">
        <v>12490</v>
      </c>
      <c r="D5099" s="19" t="s">
        <v>4476</v>
      </c>
      <c r="E5099" s="19" t="s">
        <v>47</v>
      </c>
      <c r="F5099" s="19" t="s">
        <v>2394</v>
      </c>
      <c r="G5099" s="16" t="s">
        <v>12</v>
      </c>
      <c r="H5099" s="18"/>
      <c r="I5099" s="18"/>
      <c r="J5099" s="18"/>
      <c r="K5099" s="18"/>
      <c r="L5099" s="18"/>
      <c r="M5099" s="18"/>
      <c r="N5099" s="18"/>
      <c r="O5099" s="18"/>
      <c r="P5099" s="18"/>
      <c r="Q5099" s="18"/>
      <c r="R5099" s="18"/>
      <c r="S5099" s="18"/>
      <c r="T5099" s="18"/>
      <c r="U5099" s="18"/>
      <c r="V5099" s="18"/>
      <c r="W5099" s="18"/>
      <c r="X5099" s="18"/>
      <c r="Y5099" s="18"/>
      <c r="Z5099" s="18"/>
    </row>
    <row r="5100">
      <c r="A5100" s="14" t="s">
        <v>12403</v>
      </c>
      <c r="B5100" s="15" t="s">
        <v>12491</v>
      </c>
      <c r="C5100" s="19" t="s">
        <v>12492</v>
      </c>
      <c r="D5100" s="19" t="s">
        <v>4470</v>
      </c>
      <c r="E5100" s="19" t="s">
        <v>47</v>
      </c>
      <c r="F5100" s="19" t="s">
        <v>63</v>
      </c>
      <c r="G5100" s="16" t="s">
        <v>12</v>
      </c>
      <c r="H5100" s="18"/>
      <c r="I5100" s="18"/>
      <c r="J5100" s="18"/>
      <c r="K5100" s="18"/>
      <c r="L5100" s="18"/>
      <c r="M5100" s="18"/>
      <c r="N5100" s="18"/>
      <c r="O5100" s="18"/>
      <c r="P5100" s="18"/>
      <c r="Q5100" s="18"/>
      <c r="R5100" s="18"/>
      <c r="S5100" s="18"/>
      <c r="T5100" s="18"/>
      <c r="U5100" s="18"/>
      <c r="V5100" s="18"/>
      <c r="W5100" s="18"/>
      <c r="X5100" s="18"/>
      <c r="Y5100" s="18"/>
      <c r="Z5100" s="18"/>
    </row>
    <row r="5101">
      <c r="A5101" s="14" t="s">
        <v>12403</v>
      </c>
      <c r="B5101" s="15" t="s">
        <v>12493</v>
      </c>
      <c r="C5101" s="19" t="s">
        <v>12494</v>
      </c>
      <c r="D5101" s="19" t="s">
        <v>1911</v>
      </c>
      <c r="E5101" s="19" t="s">
        <v>1900</v>
      </c>
      <c r="F5101" s="19" t="s">
        <v>5381</v>
      </c>
      <c r="G5101" s="16" t="s">
        <v>12</v>
      </c>
      <c r="H5101" s="18"/>
      <c r="I5101" s="18"/>
      <c r="J5101" s="18"/>
      <c r="K5101" s="18"/>
      <c r="L5101" s="18"/>
      <c r="M5101" s="18"/>
      <c r="N5101" s="18"/>
      <c r="O5101" s="18"/>
      <c r="P5101" s="18"/>
      <c r="Q5101" s="18"/>
      <c r="R5101" s="18"/>
      <c r="S5101" s="18"/>
      <c r="T5101" s="18"/>
      <c r="U5101" s="18"/>
      <c r="V5101" s="18"/>
      <c r="W5101" s="18"/>
      <c r="X5101" s="18"/>
      <c r="Y5101" s="18"/>
      <c r="Z5101" s="18"/>
    </row>
    <row r="5102">
      <c r="A5102" s="14" t="s">
        <v>12403</v>
      </c>
      <c r="B5102" s="15" t="s">
        <v>12493</v>
      </c>
      <c r="C5102" s="19" t="s">
        <v>12494</v>
      </c>
      <c r="D5102" s="19" t="s">
        <v>1911</v>
      </c>
      <c r="E5102" s="19" t="s">
        <v>85</v>
      </c>
      <c r="F5102" s="19" t="s">
        <v>4112</v>
      </c>
      <c r="G5102" s="16" t="s">
        <v>12</v>
      </c>
      <c r="H5102" s="18"/>
      <c r="I5102" s="18"/>
      <c r="J5102" s="18"/>
      <c r="K5102" s="18"/>
      <c r="L5102" s="18"/>
      <c r="M5102" s="18"/>
      <c r="N5102" s="18"/>
      <c r="O5102" s="18"/>
      <c r="P5102" s="18"/>
      <c r="Q5102" s="18"/>
      <c r="R5102" s="18"/>
      <c r="S5102" s="18"/>
      <c r="T5102" s="18"/>
      <c r="U5102" s="18"/>
      <c r="V5102" s="18"/>
      <c r="W5102" s="18"/>
      <c r="X5102" s="18"/>
      <c r="Y5102" s="18"/>
      <c r="Z5102" s="18"/>
    </row>
    <row r="5103">
      <c r="A5103" s="14" t="s">
        <v>12403</v>
      </c>
      <c r="B5103" s="15" t="s">
        <v>12495</v>
      </c>
      <c r="C5103" s="19" t="s">
        <v>12496</v>
      </c>
      <c r="D5103" s="19" t="s">
        <v>4563</v>
      </c>
      <c r="E5103" s="19" t="s">
        <v>47</v>
      </c>
      <c r="F5103" s="19" t="s">
        <v>161</v>
      </c>
      <c r="G5103" s="16" t="s">
        <v>12</v>
      </c>
      <c r="H5103" s="18"/>
      <c r="I5103" s="18"/>
      <c r="J5103" s="18"/>
      <c r="K5103" s="18"/>
      <c r="L5103" s="18"/>
      <c r="M5103" s="18"/>
      <c r="N5103" s="18"/>
      <c r="O5103" s="18"/>
      <c r="P5103" s="18"/>
      <c r="Q5103" s="18"/>
      <c r="R5103" s="18"/>
      <c r="S5103" s="18"/>
      <c r="T5103" s="18"/>
      <c r="U5103" s="18"/>
      <c r="V5103" s="18"/>
      <c r="W5103" s="18"/>
      <c r="X5103" s="18"/>
      <c r="Y5103" s="18"/>
      <c r="Z5103" s="18"/>
    </row>
    <row r="5104">
      <c r="A5104" s="14" t="s">
        <v>12403</v>
      </c>
      <c r="B5104" s="15" t="s">
        <v>12497</v>
      </c>
      <c r="C5104" s="19" t="s">
        <v>12498</v>
      </c>
      <c r="D5104" s="19" t="s">
        <v>1465</v>
      </c>
      <c r="E5104" s="19" t="s">
        <v>426</v>
      </c>
      <c r="F5104" s="19" t="s">
        <v>171</v>
      </c>
      <c r="G5104" s="16" t="s">
        <v>12</v>
      </c>
      <c r="H5104" s="18"/>
      <c r="I5104" s="18"/>
      <c r="J5104" s="18"/>
      <c r="K5104" s="18"/>
      <c r="L5104" s="18"/>
      <c r="M5104" s="18"/>
      <c r="N5104" s="18"/>
      <c r="O5104" s="18"/>
      <c r="P5104" s="18"/>
      <c r="Q5104" s="18"/>
      <c r="R5104" s="18"/>
      <c r="S5104" s="18"/>
      <c r="T5104" s="18"/>
      <c r="U5104" s="18"/>
      <c r="V5104" s="18"/>
      <c r="W5104" s="18"/>
      <c r="X5104" s="18"/>
      <c r="Y5104" s="18"/>
      <c r="Z5104" s="18"/>
    </row>
    <row r="5105">
      <c r="A5105" s="14" t="s">
        <v>12499</v>
      </c>
      <c r="B5105" s="15" t="s">
        <v>12500</v>
      </c>
      <c r="C5105" s="19" t="s">
        <v>12501</v>
      </c>
      <c r="D5105" s="19" t="s">
        <v>4100</v>
      </c>
      <c r="E5105" s="19" t="s">
        <v>85</v>
      </c>
      <c r="F5105" s="19" t="s">
        <v>171</v>
      </c>
      <c r="G5105" s="16" t="s">
        <v>12</v>
      </c>
      <c r="H5105" s="18"/>
      <c r="I5105" s="18"/>
      <c r="J5105" s="18"/>
      <c r="K5105" s="18"/>
      <c r="L5105" s="18"/>
      <c r="M5105" s="18"/>
      <c r="N5105" s="18"/>
      <c r="O5105" s="18"/>
      <c r="P5105" s="18"/>
      <c r="Q5105" s="18"/>
      <c r="R5105" s="18"/>
      <c r="S5105" s="18"/>
      <c r="T5105" s="18"/>
      <c r="U5105" s="18"/>
      <c r="V5105" s="18"/>
      <c r="W5105" s="18"/>
      <c r="X5105" s="18"/>
      <c r="Y5105" s="18"/>
      <c r="Z5105" s="18"/>
    </row>
    <row r="5106">
      <c r="A5106" s="14" t="s">
        <v>12499</v>
      </c>
      <c r="B5106" s="15" t="s">
        <v>12502</v>
      </c>
      <c r="C5106" s="19" t="s">
        <v>12503</v>
      </c>
      <c r="D5106" s="19" t="s">
        <v>896</v>
      </c>
      <c r="E5106" s="19" t="s">
        <v>44</v>
      </c>
      <c r="F5106" s="19" t="s">
        <v>61</v>
      </c>
      <c r="G5106" s="16" t="s">
        <v>12</v>
      </c>
      <c r="H5106" s="18"/>
      <c r="I5106" s="18"/>
      <c r="J5106" s="18"/>
      <c r="K5106" s="18"/>
      <c r="L5106" s="18"/>
      <c r="M5106" s="18"/>
      <c r="N5106" s="18"/>
      <c r="O5106" s="18"/>
      <c r="P5106" s="18"/>
      <c r="Q5106" s="18"/>
      <c r="R5106" s="18"/>
      <c r="S5106" s="18"/>
      <c r="T5106" s="18"/>
      <c r="U5106" s="18"/>
      <c r="V5106" s="18"/>
      <c r="W5106" s="18"/>
      <c r="X5106" s="18"/>
      <c r="Y5106" s="18"/>
      <c r="Z5106" s="18"/>
    </row>
    <row r="5107">
      <c r="A5107" s="14" t="s">
        <v>12499</v>
      </c>
      <c r="B5107" s="15" t="s">
        <v>12502</v>
      </c>
      <c r="C5107" s="19" t="s">
        <v>12503</v>
      </c>
      <c r="D5107" s="19" t="s">
        <v>4645</v>
      </c>
      <c r="E5107" s="19" t="s">
        <v>44</v>
      </c>
      <c r="F5107" s="19" t="s">
        <v>61</v>
      </c>
      <c r="G5107" s="16" t="s">
        <v>12</v>
      </c>
      <c r="H5107" s="18"/>
      <c r="I5107" s="18"/>
      <c r="J5107" s="18"/>
      <c r="K5107" s="18"/>
      <c r="L5107" s="18"/>
      <c r="M5107" s="18"/>
      <c r="N5107" s="18"/>
      <c r="O5107" s="18"/>
      <c r="P5107" s="18"/>
      <c r="Q5107" s="18"/>
      <c r="R5107" s="18"/>
      <c r="S5107" s="18"/>
      <c r="T5107" s="18"/>
      <c r="U5107" s="18"/>
      <c r="V5107" s="18"/>
      <c r="W5107" s="18"/>
      <c r="X5107" s="18"/>
      <c r="Y5107" s="18"/>
      <c r="Z5107" s="18"/>
    </row>
    <row r="5108">
      <c r="A5108" s="14" t="s">
        <v>12499</v>
      </c>
      <c r="B5108" s="15" t="s">
        <v>12502</v>
      </c>
      <c r="C5108" s="19" t="s">
        <v>12503</v>
      </c>
      <c r="D5108" s="19" t="s">
        <v>4095</v>
      </c>
      <c r="E5108" s="19" t="s">
        <v>44</v>
      </c>
      <c r="F5108" s="19" t="s">
        <v>61</v>
      </c>
      <c r="G5108" s="16" t="s">
        <v>12</v>
      </c>
      <c r="H5108" s="18"/>
      <c r="I5108" s="18"/>
      <c r="J5108" s="18"/>
      <c r="K5108" s="18"/>
      <c r="L5108" s="18"/>
      <c r="M5108" s="18"/>
      <c r="N5108" s="18"/>
      <c r="O5108" s="18"/>
      <c r="P5108" s="18"/>
      <c r="Q5108" s="18"/>
      <c r="R5108" s="18"/>
      <c r="S5108" s="18"/>
      <c r="T5108" s="18"/>
      <c r="U5108" s="18"/>
      <c r="V5108" s="18"/>
      <c r="W5108" s="18"/>
      <c r="X5108" s="18"/>
      <c r="Y5108" s="18"/>
      <c r="Z5108" s="18"/>
    </row>
    <row r="5109">
      <c r="A5109" s="14" t="s">
        <v>12499</v>
      </c>
      <c r="B5109" s="15" t="s">
        <v>12504</v>
      </c>
      <c r="C5109" s="19" t="s">
        <v>12505</v>
      </c>
      <c r="D5109" s="19" t="s">
        <v>756</v>
      </c>
      <c r="E5109" s="19" t="s">
        <v>85</v>
      </c>
      <c r="F5109" s="19" t="s">
        <v>6195</v>
      </c>
      <c r="G5109" s="16" t="s">
        <v>84</v>
      </c>
      <c r="H5109" s="18"/>
      <c r="I5109" s="18"/>
      <c r="J5109" s="18"/>
      <c r="K5109" s="18"/>
      <c r="L5109" s="18"/>
      <c r="M5109" s="18"/>
      <c r="N5109" s="18"/>
      <c r="O5109" s="18"/>
      <c r="P5109" s="18"/>
      <c r="Q5109" s="18"/>
      <c r="R5109" s="18"/>
      <c r="S5109" s="18"/>
      <c r="T5109" s="18"/>
      <c r="U5109" s="18"/>
      <c r="V5109" s="18"/>
      <c r="W5109" s="18"/>
      <c r="X5109" s="18"/>
      <c r="Y5109" s="18"/>
      <c r="Z5109" s="18"/>
    </row>
    <row r="5110">
      <c r="A5110" s="14" t="s">
        <v>12499</v>
      </c>
      <c r="B5110" s="15" t="s">
        <v>12504</v>
      </c>
      <c r="C5110" s="19" t="s">
        <v>12505</v>
      </c>
      <c r="D5110" s="19" t="s">
        <v>756</v>
      </c>
      <c r="E5110" s="19" t="s">
        <v>3015</v>
      </c>
      <c r="F5110" s="19" t="s">
        <v>1296</v>
      </c>
      <c r="G5110" s="16" t="s">
        <v>12</v>
      </c>
      <c r="H5110" s="18"/>
      <c r="I5110" s="18"/>
      <c r="J5110" s="18"/>
      <c r="K5110" s="18"/>
      <c r="L5110" s="18"/>
      <c r="M5110" s="18"/>
      <c r="N5110" s="18"/>
      <c r="O5110" s="18"/>
      <c r="P5110" s="18"/>
      <c r="Q5110" s="18"/>
      <c r="R5110" s="18"/>
      <c r="S5110" s="18"/>
      <c r="T5110" s="18"/>
      <c r="U5110" s="18"/>
      <c r="V5110" s="18"/>
      <c r="W5110" s="18"/>
      <c r="X5110" s="18"/>
      <c r="Y5110" s="18"/>
      <c r="Z5110" s="18"/>
    </row>
    <row r="5111">
      <c r="A5111" s="14" t="s">
        <v>12499</v>
      </c>
      <c r="B5111" s="15" t="s">
        <v>12506</v>
      </c>
      <c r="C5111" s="19" t="s">
        <v>12507</v>
      </c>
      <c r="D5111" s="19" t="s">
        <v>4286</v>
      </c>
      <c r="E5111" s="19" t="s">
        <v>47</v>
      </c>
      <c r="F5111" s="19" t="s">
        <v>5325</v>
      </c>
      <c r="G5111" s="16" t="s">
        <v>12</v>
      </c>
      <c r="H5111" s="18"/>
      <c r="I5111" s="18"/>
      <c r="J5111" s="18"/>
      <c r="K5111" s="18"/>
      <c r="L5111" s="18"/>
      <c r="M5111" s="18"/>
      <c r="N5111" s="18"/>
      <c r="O5111" s="18"/>
      <c r="P5111" s="18"/>
      <c r="Q5111" s="18"/>
      <c r="R5111" s="18"/>
      <c r="S5111" s="18"/>
      <c r="T5111" s="18"/>
      <c r="U5111" s="18"/>
      <c r="V5111" s="18"/>
      <c r="W5111" s="18"/>
      <c r="X5111" s="18"/>
      <c r="Y5111" s="18"/>
      <c r="Z5111" s="18"/>
    </row>
    <row r="5112">
      <c r="A5112" s="14" t="s">
        <v>12499</v>
      </c>
      <c r="B5112" s="15" t="s">
        <v>12508</v>
      </c>
      <c r="C5112" s="19" t="s">
        <v>12509</v>
      </c>
      <c r="D5112" s="19" t="s">
        <v>978</v>
      </c>
      <c r="E5112" s="19" t="s">
        <v>47</v>
      </c>
      <c r="F5112" s="19" t="s">
        <v>31</v>
      </c>
      <c r="G5112" s="16" t="s">
        <v>12</v>
      </c>
      <c r="H5112" s="18"/>
      <c r="I5112" s="18"/>
      <c r="J5112" s="18"/>
      <c r="K5112" s="18"/>
      <c r="L5112" s="18"/>
      <c r="M5112" s="18"/>
      <c r="N5112" s="18"/>
      <c r="O5112" s="18"/>
      <c r="P5112" s="18"/>
      <c r="Q5112" s="18"/>
      <c r="R5112" s="18"/>
      <c r="S5112" s="18"/>
      <c r="T5112" s="18"/>
      <c r="U5112" s="18"/>
      <c r="V5112" s="18"/>
      <c r="W5112" s="18"/>
      <c r="X5112" s="18"/>
      <c r="Y5112" s="18"/>
      <c r="Z5112" s="18"/>
    </row>
    <row r="5113">
      <c r="A5113" s="14" t="s">
        <v>12499</v>
      </c>
      <c r="B5113" s="15" t="s">
        <v>12510</v>
      </c>
      <c r="C5113" s="19" t="s">
        <v>12511</v>
      </c>
      <c r="D5113" s="19" t="s">
        <v>876</v>
      </c>
      <c r="E5113" s="19" t="s">
        <v>4047</v>
      </c>
      <c r="F5113" s="19" t="s">
        <v>1097</v>
      </c>
      <c r="G5113" s="16" t="s">
        <v>12</v>
      </c>
      <c r="H5113" s="18"/>
      <c r="I5113" s="18"/>
      <c r="J5113" s="18"/>
      <c r="K5113" s="18"/>
      <c r="L5113" s="18"/>
      <c r="M5113" s="18"/>
      <c r="N5113" s="18"/>
      <c r="O5113" s="18"/>
      <c r="P5113" s="18"/>
      <c r="Q5113" s="18"/>
      <c r="R5113" s="18"/>
      <c r="S5113" s="18"/>
      <c r="T5113" s="18"/>
      <c r="U5113" s="18"/>
      <c r="V5113" s="18"/>
      <c r="W5113" s="18"/>
      <c r="X5113" s="18"/>
      <c r="Y5113" s="18"/>
      <c r="Z5113" s="18"/>
    </row>
    <row r="5114">
      <c r="A5114" s="14" t="s">
        <v>12499</v>
      </c>
      <c r="B5114" s="15" t="s">
        <v>12512</v>
      </c>
      <c r="C5114" s="19" t="s">
        <v>12513</v>
      </c>
      <c r="D5114" s="19" t="s">
        <v>1452</v>
      </c>
      <c r="E5114" s="19" t="s">
        <v>9657</v>
      </c>
      <c r="F5114" s="19" t="s">
        <v>10004</v>
      </c>
      <c r="G5114" s="16" t="s">
        <v>12</v>
      </c>
      <c r="H5114" s="18"/>
      <c r="I5114" s="18"/>
      <c r="J5114" s="18"/>
      <c r="K5114" s="18"/>
      <c r="L5114" s="18"/>
      <c r="M5114" s="18"/>
      <c r="N5114" s="18"/>
      <c r="O5114" s="18"/>
      <c r="P5114" s="18"/>
      <c r="Q5114" s="18"/>
      <c r="R5114" s="18"/>
      <c r="S5114" s="18"/>
      <c r="T5114" s="18"/>
      <c r="U5114" s="18"/>
      <c r="V5114" s="18"/>
      <c r="W5114" s="18"/>
      <c r="X5114" s="18"/>
      <c r="Y5114" s="18"/>
      <c r="Z5114" s="18"/>
    </row>
    <row r="5115">
      <c r="A5115" s="14" t="s">
        <v>12499</v>
      </c>
      <c r="B5115" s="15" t="s">
        <v>12514</v>
      </c>
      <c r="C5115" s="19" t="s">
        <v>12515</v>
      </c>
      <c r="D5115" s="19" t="s">
        <v>4645</v>
      </c>
      <c r="E5115" s="19" t="s">
        <v>12516</v>
      </c>
      <c r="F5115" s="19" t="s">
        <v>4576</v>
      </c>
      <c r="G5115" s="16" t="s">
        <v>12</v>
      </c>
      <c r="H5115" s="18"/>
      <c r="I5115" s="18"/>
      <c r="J5115" s="18"/>
      <c r="K5115" s="18"/>
      <c r="L5115" s="18"/>
      <c r="M5115" s="18"/>
      <c r="N5115" s="18"/>
      <c r="O5115" s="18"/>
      <c r="P5115" s="18"/>
      <c r="Q5115" s="18"/>
      <c r="R5115" s="18"/>
      <c r="S5115" s="18"/>
      <c r="T5115" s="18"/>
      <c r="U5115" s="18"/>
      <c r="V5115" s="18"/>
      <c r="W5115" s="18"/>
      <c r="X5115" s="18"/>
      <c r="Y5115" s="18"/>
      <c r="Z5115" s="18"/>
    </row>
    <row r="5116">
      <c r="A5116" s="14" t="s">
        <v>12499</v>
      </c>
      <c r="B5116" s="15" t="s">
        <v>12514</v>
      </c>
      <c r="C5116" s="19" t="s">
        <v>12515</v>
      </c>
      <c r="D5116" s="19" t="s">
        <v>4645</v>
      </c>
      <c r="E5116" s="19" t="s">
        <v>47</v>
      </c>
      <c r="F5116" s="19" t="s">
        <v>4225</v>
      </c>
      <c r="G5116" s="16" t="s">
        <v>12</v>
      </c>
      <c r="H5116" s="18"/>
      <c r="I5116" s="18"/>
      <c r="J5116" s="18"/>
      <c r="K5116" s="18"/>
      <c r="L5116" s="18"/>
      <c r="M5116" s="18"/>
      <c r="N5116" s="18"/>
      <c r="O5116" s="18"/>
      <c r="P5116" s="18"/>
      <c r="Q5116" s="18"/>
      <c r="R5116" s="18"/>
      <c r="S5116" s="18"/>
      <c r="T5116" s="18"/>
      <c r="U5116" s="18"/>
      <c r="V5116" s="18"/>
      <c r="W5116" s="18"/>
      <c r="X5116" s="18"/>
      <c r="Y5116" s="18"/>
      <c r="Z5116" s="18"/>
    </row>
    <row r="5117">
      <c r="A5117" s="14" t="s">
        <v>12499</v>
      </c>
      <c r="B5117" s="15" t="s">
        <v>12517</v>
      </c>
      <c r="C5117" s="19" t="s">
        <v>12518</v>
      </c>
      <c r="D5117" s="19" t="s">
        <v>6429</v>
      </c>
      <c r="E5117" s="18"/>
      <c r="F5117" s="19" t="s">
        <v>6531</v>
      </c>
      <c r="G5117" s="16" t="s">
        <v>12</v>
      </c>
      <c r="H5117" s="16" t="s">
        <v>141</v>
      </c>
      <c r="I5117" s="18"/>
      <c r="J5117" s="18"/>
      <c r="K5117" s="18"/>
      <c r="L5117" s="18"/>
      <c r="M5117" s="18"/>
      <c r="N5117" s="18"/>
      <c r="O5117" s="18"/>
      <c r="P5117" s="18"/>
      <c r="Q5117" s="18"/>
      <c r="R5117" s="18"/>
      <c r="S5117" s="18"/>
      <c r="T5117" s="18"/>
      <c r="U5117" s="18"/>
      <c r="V5117" s="18"/>
      <c r="W5117" s="18"/>
      <c r="X5117" s="18"/>
      <c r="Y5117" s="18"/>
      <c r="Z5117" s="18"/>
    </row>
    <row r="5118">
      <c r="A5118" s="14" t="s">
        <v>12499</v>
      </c>
      <c r="B5118" s="15" t="s">
        <v>12519</v>
      </c>
      <c r="C5118" s="19" t="s">
        <v>12520</v>
      </c>
      <c r="D5118" s="19" t="s">
        <v>12521</v>
      </c>
      <c r="E5118" s="19" t="s">
        <v>47</v>
      </c>
      <c r="F5118" s="19" t="s">
        <v>457</v>
      </c>
      <c r="G5118" s="16" t="s">
        <v>84</v>
      </c>
      <c r="H5118" s="18"/>
      <c r="I5118" s="18"/>
      <c r="J5118" s="18"/>
      <c r="K5118" s="18"/>
      <c r="L5118" s="18"/>
      <c r="M5118" s="18"/>
      <c r="N5118" s="18"/>
      <c r="O5118" s="18"/>
      <c r="P5118" s="18"/>
      <c r="Q5118" s="18"/>
      <c r="R5118" s="18"/>
      <c r="S5118" s="18"/>
      <c r="T5118" s="18"/>
      <c r="U5118" s="18"/>
      <c r="V5118" s="18"/>
      <c r="W5118" s="18"/>
      <c r="X5118" s="18"/>
      <c r="Y5118" s="18"/>
      <c r="Z5118" s="18"/>
    </row>
    <row r="5119">
      <c r="A5119" s="14" t="s">
        <v>12499</v>
      </c>
      <c r="B5119" s="15" t="s">
        <v>12522</v>
      </c>
      <c r="C5119" s="19" t="s">
        <v>12523</v>
      </c>
      <c r="D5119" s="19" t="s">
        <v>896</v>
      </c>
      <c r="E5119" s="19" t="s">
        <v>44</v>
      </c>
      <c r="F5119" s="19" t="s">
        <v>61</v>
      </c>
      <c r="G5119" s="16" t="s">
        <v>12</v>
      </c>
      <c r="H5119" s="18"/>
      <c r="I5119" s="18"/>
      <c r="J5119" s="18"/>
      <c r="K5119" s="18"/>
      <c r="L5119" s="18"/>
      <c r="M5119" s="18"/>
      <c r="N5119" s="18"/>
      <c r="O5119" s="18"/>
      <c r="P5119" s="18"/>
      <c r="Q5119" s="18"/>
      <c r="R5119" s="18"/>
      <c r="S5119" s="18"/>
      <c r="T5119" s="18"/>
      <c r="U5119" s="18"/>
      <c r="V5119" s="18"/>
      <c r="W5119" s="18"/>
      <c r="X5119" s="18"/>
      <c r="Y5119" s="18"/>
      <c r="Z5119" s="18"/>
    </row>
    <row r="5120">
      <c r="A5120" s="14" t="s">
        <v>12499</v>
      </c>
      <c r="B5120" s="15" t="s">
        <v>12522</v>
      </c>
      <c r="C5120" s="19" t="s">
        <v>12523</v>
      </c>
      <c r="D5120" s="19" t="s">
        <v>256</v>
      </c>
      <c r="E5120" s="19" t="s">
        <v>44</v>
      </c>
      <c r="F5120" s="19" t="s">
        <v>61</v>
      </c>
      <c r="G5120" s="16" t="s">
        <v>12</v>
      </c>
      <c r="H5120" s="18"/>
      <c r="I5120" s="18"/>
      <c r="J5120" s="18"/>
      <c r="K5120" s="18"/>
      <c r="L5120" s="18"/>
      <c r="M5120" s="18"/>
      <c r="N5120" s="18"/>
      <c r="O5120" s="18"/>
      <c r="P5120" s="18"/>
      <c r="Q5120" s="18"/>
      <c r="R5120" s="18"/>
      <c r="S5120" s="18"/>
      <c r="T5120" s="18"/>
      <c r="U5120" s="18"/>
      <c r="V5120" s="18"/>
      <c r="W5120" s="18"/>
      <c r="X5120" s="18"/>
      <c r="Y5120" s="18"/>
      <c r="Z5120" s="18"/>
    </row>
    <row r="5121">
      <c r="A5121" s="14" t="s">
        <v>12499</v>
      </c>
      <c r="B5121" s="15" t="s">
        <v>12522</v>
      </c>
      <c r="C5121" s="19" t="s">
        <v>12523</v>
      </c>
      <c r="D5121" s="19" t="s">
        <v>1055</v>
      </c>
      <c r="E5121" s="18"/>
      <c r="F5121" s="19" t="s">
        <v>34</v>
      </c>
      <c r="G5121" s="16" t="s">
        <v>84</v>
      </c>
      <c r="H5121" s="19" t="s">
        <v>44</v>
      </c>
      <c r="I5121" s="18"/>
      <c r="J5121" s="18"/>
      <c r="K5121" s="18"/>
      <c r="L5121" s="18"/>
      <c r="M5121" s="18"/>
      <c r="N5121" s="18"/>
      <c r="O5121" s="18"/>
      <c r="P5121" s="18"/>
      <c r="Q5121" s="18"/>
      <c r="R5121" s="18"/>
      <c r="S5121" s="18"/>
      <c r="T5121" s="18"/>
      <c r="U5121" s="18"/>
      <c r="V5121" s="18"/>
      <c r="W5121" s="18"/>
      <c r="X5121" s="18"/>
      <c r="Y5121" s="18"/>
      <c r="Z5121" s="18"/>
    </row>
    <row r="5122">
      <c r="A5122" s="14" t="s">
        <v>12499</v>
      </c>
      <c r="B5122" s="15" t="s">
        <v>12524</v>
      </c>
      <c r="C5122" s="19" t="s">
        <v>12525</v>
      </c>
      <c r="D5122" s="19" t="s">
        <v>6060</v>
      </c>
      <c r="E5122" s="19" t="s">
        <v>47</v>
      </c>
      <c r="F5122" s="19" t="s">
        <v>133</v>
      </c>
      <c r="G5122" s="16" t="s">
        <v>12</v>
      </c>
      <c r="H5122" s="18"/>
      <c r="I5122" s="18"/>
      <c r="J5122" s="18"/>
      <c r="K5122" s="18"/>
      <c r="L5122" s="18"/>
      <c r="M5122" s="18"/>
      <c r="N5122" s="18"/>
      <c r="O5122" s="18"/>
      <c r="P5122" s="18"/>
      <c r="Q5122" s="18"/>
      <c r="R5122" s="18"/>
      <c r="S5122" s="18"/>
      <c r="T5122" s="18"/>
      <c r="U5122" s="18"/>
      <c r="V5122" s="18"/>
      <c r="W5122" s="18"/>
      <c r="X5122" s="18"/>
      <c r="Y5122" s="18"/>
      <c r="Z5122" s="18"/>
    </row>
    <row r="5123">
      <c r="A5123" s="14" t="s">
        <v>12499</v>
      </c>
      <c r="B5123" s="15" t="s">
        <v>12526</v>
      </c>
      <c r="C5123" s="19" t="s">
        <v>12527</v>
      </c>
      <c r="D5123" s="19" t="s">
        <v>12528</v>
      </c>
      <c r="E5123" s="19" t="s">
        <v>9480</v>
      </c>
      <c r="F5123" s="19" t="s">
        <v>6033</v>
      </c>
      <c r="G5123" s="16" t="s">
        <v>84</v>
      </c>
      <c r="H5123" s="18"/>
      <c r="I5123" s="18"/>
      <c r="J5123" s="18"/>
      <c r="K5123" s="18"/>
      <c r="L5123" s="18"/>
      <c r="M5123" s="18"/>
      <c r="N5123" s="18"/>
      <c r="O5123" s="18"/>
      <c r="P5123" s="18"/>
      <c r="Q5123" s="18"/>
      <c r="R5123" s="18"/>
      <c r="S5123" s="18"/>
      <c r="T5123" s="18"/>
      <c r="U5123" s="18"/>
      <c r="V5123" s="18"/>
      <c r="W5123" s="18"/>
      <c r="X5123" s="18"/>
      <c r="Y5123" s="18"/>
      <c r="Z5123" s="18"/>
    </row>
    <row r="5124">
      <c r="A5124" s="14" t="s">
        <v>12499</v>
      </c>
      <c r="B5124" s="15" t="s">
        <v>12529</v>
      </c>
      <c r="C5124" s="19" t="s">
        <v>12530</v>
      </c>
      <c r="D5124" s="19" t="s">
        <v>4454</v>
      </c>
      <c r="E5124" s="19" t="s">
        <v>47</v>
      </c>
      <c r="F5124" s="19" t="s">
        <v>133</v>
      </c>
      <c r="G5124" s="16" t="s">
        <v>12</v>
      </c>
      <c r="H5124" s="18"/>
      <c r="I5124" s="18"/>
      <c r="J5124" s="18"/>
      <c r="K5124" s="18"/>
      <c r="L5124" s="18"/>
      <c r="M5124" s="18"/>
      <c r="N5124" s="18"/>
      <c r="O5124" s="18"/>
      <c r="P5124" s="18"/>
      <c r="Q5124" s="18"/>
      <c r="R5124" s="18"/>
      <c r="S5124" s="18"/>
      <c r="T5124" s="18"/>
      <c r="U5124" s="18"/>
      <c r="V5124" s="18"/>
      <c r="W5124" s="18"/>
      <c r="X5124" s="18"/>
      <c r="Y5124" s="18"/>
      <c r="Z5124" s="18"/>
    </row>
    <row r="5125">
      <c r="A5125" s="14" t="s">
        <v>12499</v>
      </c>
      <c r="B5125" s="15" t="s">
        <v>12531</v>
      </c>
      <c r="C5125" s="19" t="s">
        <v>12532</v>
      </c>
      <c r="D5125" s="19" t="s">
        <v>4644</v>
      </c>
      <c r="E5125" s="19" t="s">
        <v>47</v>
      </c>
      <c r="F5125" s="19" t="s">
        <v>37</v>
      </c>
      <c r="G5125" s="16" t="s">
        <v>12</v>
      </c>
      <c r="H5125" s="18"/>
      <c r="I5125" s="18"/>
      <c r="J5125" s="18"/>
      <c r="K5125" s="18"/>
      <c r="L5125" s="18"/>
      <c r="M5125" s="18"/>
      <c r="N5125" s="18"/>
      <c r="O5125" s="18"/>
      <c r="P5125" s="18"/>
      <c r="Q5125" s="18"/>
      <c r="R5125" s="18"/>
      <c r="S5125" s="18"/>
      <c r="T5125" s="18"/>
      <c r="U5125" s="18"/>
      <c r="V5125" s="18"/>
      <c r="W5125" s="18"/>
      <c r="X5125" s="18"/>
      <c r="Y5125" s="18"/>
      <c r="Z5125" s="18"/>
    </row>
    <row r="5126">
      <c r="A5126" s="14" t="s">
        <v>12499</v>
      </c>
      <c r="B5126" s="15" t="s">
        <v>12531</v>
      </c>
      <c r="C5126" s="19" t="s">
        <v>12532</v>
      </c>
      <c r="D5126" s="19" t="s">
        <v>4644</v>
      </c>
      <c r="E5126" s="19" t="s">
        <v>4096</v>
      </c>
      <c r="F5126" s="19" t="s">
        <v>299</v>
      </c>
      <c r="G5126" s="16" t="s">
        <v>12</v>
      </c>
      <c r="H5126" s="18"/>
      <c r="I5126" s="18"/>
      <c r="J5126" s="18"/>
      <c r="K5126" s="18"/>
      <c r="L5126" s="18"/>
      <c r="M5126" s="18"/>
      <c r="N5126" s="18"/>
      <c r="O5126" s="18"/>
      <c r="P5126" s="18"/>
      <c r="Q5126" s="18"/>
      <c r="R5126" s="18"/>
      <c r="S5126" s="18"/>
      <c r="T5126" s="18"/>
      <c r="U5126" s="18"/>
      <c r="V5126" s="18"/>
      <c r="W5126" s="18"/>
      <c r="X5126" s="18"/>
      <c r="Y5126" s="18"/>
      <c r="Z5126" s="18"/>
    </row>
    <row r="5127">
      <c r="A5127" s="14" t="s">
        <v>12499</v>
      </c>
      <c r="B5127" s="15" t="s">
        <v>12533</v>
      </c>
      <c r="C5127" s="19" t="s">
        <v>12534</v>
      </c>
      <c r="D5127" s="19" t="s">
        <v>1054</v>
      </c>
      <c r="E5127" s="19" t="s">
        <v>4081</v>
      </c>
      <c r="F5127" s="19" t="s">
        <v>4112</v>
      </c>
      <c r="G5127" s="16" t="s">
        <v>12</v>
      </c>
      <c r="H5127" s="18"/>
      <c r="I5127" s="18"/>
      <c r="J5127" s="18"/>
      <c r="K5127" s="18"/>
      <c r="L5127" s="18"/>
      <c r="M5127" s="18"/>
      <c r="N5127" s="18"/>
      <c r="O5127" s="18"/>
      <c r="P5127" s="18"/>
      <c r="Q5127" s="18"/>
      <c r="R5127" s="18"/>
      <c r="S5127" s="18"/>
      <c r="T5127" s="18"/>
      <c r="U5127" s="18"/>
      <c r="V5127" s="18"/>
      <c r="W5127" s="18"/>
      <c r="X5127" s="18"/>
      <c r="Y5127" s="18"/>
      <c r="Z5127" s="18"/>
    </row>
    <row r="5128">
      <c r="A5128" s="14" t="s">
        <v>12499</v>
      </c>
      <c r="B5128" s="15" t="s">
        <v>12535</v>
      </c>
      <c r="C5128" s="19" t="s">
        <v>12536</v>
      </c>
      <c r="D5128" s="19" t="s">
        <v>825</v>
      </c>
      <c r="E5128" s="19" t="s">
        <v>47</v>
      </c>
      <c r="F5128" s="19" t="s">
        <v>457</v>
      </c>
      <c r="G5128" s="16" t="s">
        <v>84</v>
      </c>
      <c r="H5128" s="18"/>
      <c r="I5128" s="18"/>
      <c r="J5128" s="18"/>
      <c r="K5128" s="18"/>
      <c r="L5128" s="18"/>
      <c r="M5128" s="18"/>
      <c r="N5128" s="18"/>
      <c r="O5128" s="18"/>
      <c r="P5128" s="18"/>
      <c r="Q5128" s="18"/>
      <c r="R5128" s="18"/>
      <c r="S5128" s="18"/>
      <c r="T5128" s="18"/>
      <c r="U5128" s="18"/>
      <c r="V5128" s="18"/>
      <c r="W5128" s="18"/>
      <c r="X5128" s="18"/>
      <c r="Y5128" s="18"/>
      <c r="Z5128" s="18"/>
    </row>
    <row r="5129">
      <c r="A5129" s="14" t="s">
        <v>12499</v>
      </c>
      <c r="B5129" s="15" t="s">
        <v>12537</v>
      </c>
      <c r="C5129" s="19" t="s">
        <v>12538</v>
      </c>
      <c r="D5129" s="19" t="s">
        <v>4289</v>
      </c>
      <c r="E5129" s="19" t="s">
        <v>47</v>
      </c>
      <c r="F5129" s="19" t="s">
        <v>6195</v>
      </c>
      <c r="G5129" s="16" t="s">
        <v>84</v>
      </c>
      <c r="H5129" s="18"/>
      <c r="I5129" s="18"/>
      <c r="J5129" s="18"/>
      <c r="K5129" s="18"/>
      <c r="L5129" s="18"/>
      <c r="M5129" s="18"/>
      <c r="N5129" s="18"/>
      <c r="O5129" s="18"/>
      <c r="P5129" s="18"/>
      <c r="Q5129" s="18"/>
      <c r="R5129" s="18"/>
      <c r="S5129" s="18"/>
      <c r="T5129" s="18"/>
      <c r="U5129" s="18"/>
      <c r="V5129" s="18"/>
      <c r="W5129" s="18"/>
      <c r="X5129" s="18"/>
      <c r="Y5129" s="18"/>
      <c r="Z5129" s="18"/>
    </row>
    <row r="5130">
      <c r="A5130" s="14" t="s">
        <v>12499</v>
      </c>
      <c r="B5130" s="15" t="s">
        <v>12539</v>
      </c>
      <c r="C5130" s="19" t="s">
        <v>12540</v>
      </c>
      <c r="D5130" s="19" t="s">
        <v>896</v>
      </c>
      <c r="E5130" s="19" t="s">
        <v>4081</v>
      </c>
      <c r="F5130" s="19" t="s">
        <v>61</v>
      </c>
      <c r="G5130" s="16" t="s">
        <v>12</v>
      </c>
      <c r="H5130" s="18"/>
      <c r="I5130" s="18"/>
      <c r="J5130" s="18"/>
      <c r="K5130" s="18"/>
      <c r="L5130" s="18"/>
      <c r="M5130" s="18"/>
      <c r="N5130" s="18"/>
      <c r="O5130" s="18"/>
      <c r="P5130" s="18"/>
      <c r="Q5130" s="18"/>
      <c r="R5130" s="18"/>
      <c r="S5130" s="18"/>
      <c r="T5130" s="18"/>
      <c r="U5130" s="18"/>
      <c r="V5130" s="18"/>
      <c r="W5130" s="18"/>
      <c r="X5130" s="18"/>
      <c r="Y5130" s="18"/>
      <c r="Z5130" s="18"/>
    </row>
    <row r="5131">
      <c r="A5131" s="14" t="s">
        <v>12499</v>
      </c>
      <c r="B5131" s="15" t="s">
        <v>12539</v>
      </c>
      <c r="C5131" s="19" t="s">
        <v>12540</v>
      </c>
      <c r="D5131" s="19" t="s">
        <v>896</v>
      </c>
      <c r="E5131" s="19" t="s">
        <v>140</v>
      </c>
      <c r="F5131" s="19" t="s">
        <v>133</v>
      </c>
      <c r="G5131" s="16" t="s">
        <v>12</v>
      </c>
      <c r="H5131" s="18"/>
      <c r="I5131" s="18"/>
      <c r="J5131" s="18"/>
      <c r="K5131" s="18"/>
      <c r="L5131" s="18"/>
      <c r="M5131" s="18"/>
      <c r="N5131" s="18"/>
      <c r="O5131" s="18"/>
      <c r="P5131" s="18"/>
      <c r="Q5131" s="18"/>
      <c r="R5131" s="18"/>
      <c r="S5131" s="18"/>
      <c r="T5131" s="18"/>
      <c r="U5131" s="18"/>
      <c r="V5131" s="18"/>
      <c r="W5131" s="18"/>
      <c r="X5131" s="18"/>
      <c r="Y5131" s="18"/>
      <c r="Z5131" s="18"/>
    </row>
    <row r="5132">
      <c r="A5132" s="14" t="s">
        <v>12499</v>
      </c>
      <c r="B5132" s="15" t="s">
        <v>12541</v>
      </c>
      <c r="C5132" s="19" t="s">
        <v>12542</v>
      </c>
      <c r="D5132" s="19" t="s">
        <v>1459</v>
      </c>
      <c r="E5132" s="19" t="s">
        <v>47</v>
      </c>
      <c r="F5132" s="19" t="s">
        <v>457</v>
      </c>
      <c r="G5132" s="16" t="s">
        <v>84</v>
      </c>
      <c r="H5132" s="18"/>
      <c r="I5132" s="18"/>
      <c r="J5132" s="18"/>
      <c r="K5132" s="18"/>
      <c r="L5132" s="18"/>
      <c r="M5132" s="18"/>
      <c r="N5132" s="18"/>
      <c r="O5132" s="18"/>
      <c r="P5132" s="18"/>
      <c r="Q5132" s="18"/>
      <c r="R5132" s="18"/>
      <c r="S5132" s="18"/>
      <c r="T5132" s="18"/>
      <c r="U5132" s="18"/>
      <c r="V5132" s="18"/>
      <c r="W5132" s="18"/>
      <c r="X5132" s="18"/>
      <c r="Y5132" s="18"/>
      <c r="Z5132" s="18"/>
    </row>
    <row r="5133">
      <c r="A5133" s="14" t="s">
        <v>12499</v>
      </c>
      <c r="B5133" s="15" t="s">
        <v>12543</v>
      </c>
      <c r="C5133" s="19" t="s">
        <v>12544</v>
      </c>
      <c r="D5133" s="19" t="s">
        <v>5226</v>
      </c>
      <c r="E5133" s="19" t="s">
        <v>47</v>
      </c>
      <c r="F5133" s="19" t="s">
        <v>133</v>
      </c>
      <c r="G5133" s="16" t="s">
        <v>12</v>
      </c>
      <c r="H5133" s="18"/>
      <c r="I5133" s="18"/>
      <c r="J5133" s="18"/>
      <c r="K5133" s="18"/>
      <c r="L5133" s="18"/>
      <c r="M5133" s="18"/>
      <c r="N5133" s="18"/>
      <c r="O5133" s="18"/>
      <c r="P5133" s="18"/>
      <c r="Q5133" s="18"/>
      <c r="R5133" s="18"/>
      <c r="S5133" s="18"/>
      <c r="T5133" s="18"/>
      <c r="U5133" s="18"/>
      <c r="V5133" s="18"/>
      <c r="W5133" s="18"/>
      <c r="X5133" s="18"/>
      <c r="Y5133" s="18"/>
      <c r="Z5133" s="18"/>
    </row>
    <row r="5134">
      <c r="A5134" s="14" t="s">
        <v>12499</v>
      </c>
      <c r="B5134" s="15" t="s">
        <v>12545</v>
      </c>
      <c r="C5134" s="19" t="s">
        <v>12546</v>
      </c>
      <c r="D5134" s="19" t="s">
        <v>10112</v>
      </c>
      <c r="E5134" s="19" t="s">
        <v>44</v>
      </c>
      <c r="F5134" s="19" t="s">
        <v>164</v>
      </c>
      <c r="G5134" s="16" t="s">
        <v>12</v>
      </c>
      <c r="H5134" s="18"/>
      <c r="I5134" s="18"/>
      <c r="J5134" s="18"/>
      <c r="K5134" s="18"/>
      <c r="L5134" s="18"/>
      <c r="M5134" s="18"/>
      <c r="N5134" s="18"/>
      <c r="O5134" s="18"/>
      <c r="P5134" s="18"/>
      <c r="Q5134" s="18"/>
      <c r="R5134" s="18"/>
      <c r="S5134" s="18"/>
      <c r="T5134" s="18"/>
      <c r="U5134" s="18"/>
      <c r="V5134" s="18"/>
      <c r="W5134" s="18"/>
      <c r="X5134" s="18"/>
      <c r="Y5134" s="18"/>
      <c r="Z5134" s="18"/>
    </row>
    <row r="5135">
      <c r="A5135" s="14" t="s">
        <v>12499</v>
      </c>
      <c r="B5135" s="15" t="s">
        <v>12547</v>
      </c>
      <c r="C5135" s="19" t="s">
        <v>12548</v>
      </c>
      <c r="D5135" s="19" t="s">
        <v>6448</v>
      </c>
      <c r="E5135" s="19" t="s">
        <v>141</v>
      </c>
      <c r="F5135" s="19" t="s">
        <v>10058</v>
      </c>
      <c r="G5135" s="16" t="s">
        <v>12</v>
      </c>
      <c r="H5135" s="18"/>
      <c r="I5135" s="18"/>
      <c r="J5135" s="18"/>
      <c r="K5135" s="18"/>
      <c r="L5135" s="18"/>
      <c r="M5135" s="18"/>
      <c r="N5135" s="18"/>
      <c r="O5135" s="18"/>
      <c r="P5135" s="18"/>
      <c r="Q5135" s="18"/>
      <c r="R5135" s="18"/>
      <c r="S5135" s="18"/>
      <c r="T5135" s="18"/>
      <c r="U5135" s="18"/>
      <c r="V5135" s="18"/>
      <c r="W5135" s="18"/>
      <c r="X5135" s="18"/>
      <c r="Y5135" s="18"/>
      <c r="Z5135" s="18"/>
    </row>
    <row r="5136">
      <c r="A5136" s="14" t="s">
        <v>12499</v>
      </c>
      <c r="B5136" s="15" t="s">
        <v>12549</v>
      </c>
      <c r="C5136" s="19" t="s">
        <v>12550</v>
      </c>
      <c r="D5136" s="19" t="s">
        <v>10557</v>
      </c>
      <c r="E5136" s="19" t="s">
        <v>5305</v>
      </c>
      <c r="F5136" s="19" t="s">
        <v>67</v>
      </c>
      <c r="G5136" s="16" t="s">
        <v>12</v>
      </c>
      <c r="H5136" s="18"/>
      <c r="I5136" s="18"/>
      <c r="J5136" s="18"/>
      <c r="K5136" s="18"/>
      <c r="L5136" s="18"/>
      <c r="M5136" s="18"/>
      <c r="N5136" s="18"/>
      <c r="O5136" s="18"/>
      <c r="P5136" s="18"/>
      <c r="Q5136" s="18"/>
      <c r="R5136" s="18"/>
      <c r="S5136" s="18"/>
      <c r="T5136" s="18"/>
      <c r="U5136" s="18"/>
      <c r="V5136" s="18"/>
      <c r="W5136" s="18"/>
      <c r="X5136" s="18"/>
      <c r="Y5136" s="18"/>
      <c r="Z5136" s="18"/>
    </row>
    <row r="5137">
      <c r="A5137" s="14" t="s">
        <v>12499</v>
      </c>
      <c r="B5137" s="15" t="s">
        <v>12549</v>
      </c>
      <c r="C5137" s="19" t="s">
        <v>12550</v>
      </c>
      <c r="D5137" s="19" t="s">
        <v>10557</v>
      </c>
      <c r="E5137" s="19" t="s">
        <v>462</v>
      </c>
      <c r="F5137" s="19" t="s">
        <v>4594</v>
      </c>
      <c r="G5137" s="16" t="s">
        <v>12</v>
      </c>
      <c r="H5137" s="18"/>
      <c r="I5137" s="18"/>
      <c r="J5137" s="18"/>
      <c r="K5137" s="18"/>
      <c r="L5137" s="18"/>
      <c r="M5137" s="18"/>
      <c r="N5137" s="18"/>
      <c r="O5137" s="18"/>
      <c r="P5137" s="18"/>
      <c r="Q5137" s="18"/>
      <c r="R5137" s="18"/>
      <c r="S5137" s="18"/>
      <c r="T5137" s="18"/>
      <c r="U5137" s="18"/>
      <c r="V5137" s="18"/>
      <c r="W5137" s="18"/>
      <c r="X5137" s="18"/>
      <c r="Y5137" s="18"/>
      <c r="Z5137" s="18"/>
    </row>
    <row r="5138">
      <c r="A5138" s="14" t="s">
        <v>12499</v>
      </c>
      <c r="B5138" s="15" t="s">
        <v>12551</v>
      </c>
      <c r="C5138" s="19" t="s">
        <v>12552</v>
      </c>
      <c r="D5138" s="19" t="s">
        <v>10494</v>
      </c>
      <c r="E5138" s="19" t="s">
        <v>10727</v>
      </c>
      <c r="F5138" s="19" t="s">
        <v>68</v>
      </c>
      <c r="G5138" s="16" t="s">
        <v>12</v>
      </c>
      <c r="H5138" s="18"/>
      <c r="I5138" s="18"/>
      <c r="J5138" s="18"/>
      <c r="K5138" s="18"/>
      <c r="L5138" s="18"/>
      <c r="M5138" s="18"/>
      <c r="N5138" s="18"/>
      <c r="O5138" s="18"/>
      <c r="P5138" s="18"/>
      <c r="Q5138" s="18"/>
      <c r="R5138" s="18"/>
      <c r="S5138" s="18"/>
      <c r="T5138" s="18"/>
      <c r="U5138" s="18"/>
      <c r="V5138" s="18"/>
      <c r="W5138" s="18"/>
      <c r="X5138" s="18"/>
      <c r="Y5138" s="18"/>
      <c r="Z5138" s="18"/>
    </row>
    <row r="5139">
      <c r="A5139" s="14" t="s">
        <v>12499</v>
      </c>
      <c r="B5139" s="15" t="s">
        <v>12553</v>
      </c>
      <c r="C5139" s="19" t="s">
        <v>12554</v>
      </c>
      <c r="D5139" s="19" t="s">
        <v>6863</v>
      </c>
      <c r="E5139" s="19" t="s">
        <v>47</v>
      </c>
      <c r="F5139" s="19" t="s">
        <v>63</v>
      </c>
      <c r="G5139" s="16" t="s">
        <v>12</v>
      </c>
      <c r="H5139" s="18"/>
      <c r="I5139" s="18"/>
      <c r="J5139" s="18"/>
      <c r="K5139" s="18"/>
      <c r="L5139" s="18"/>
      <c r="M5139" s="18"/>
      <c r="N5139" s="18"/>
      <c r="O5139" s="18"/>
      <c r="P5139" s="18"/>
      <c r="Q5139" s="18"/>
      <c r="R5139" s="18"/>
      <c r="S5139" s="18"/>
      <c r="T5139" s="18"/>
      <c r="U5139" s="18"/>
      <c r="V5139" s="18"/>
      <c r="W5139" s="18"/>
      <c r="X5139" s="18"/>
      <c r="Y5139" s="18"/>
      <c r="Z5139" s="18"/>
    </row>
    <row r="5140">
      <c r="A5140" s="14" t="s">
        <v>12499</v>
      </c>
      <c r="B5140" s="15" t="s">
        <v>12555</v>
      </c>
      <c r="C5140" s="19" t="s">
        <v>12556</v>
      </c>
      <c r="D5140" s="19" t="s">
        <v>4154</v>
      </c>
      <c r="E5140" s="29"/>
      <c r="F5140" s="19" t="s">
        <v>10798</v>
      </c>
      <c r="G5140" s="16" t="s">
        <v>12</v>
      </c>
      <c r="H5140" s="16" t="s">
        <v>141</v>
      </c>
      <c r="I5140" s="18"/>
      <c r="J5140" s="18"/>
      <c r="K5140" s="18"/>
      <c r="L5140" s="18"/>
      <c r="M5140" s="18"/>
      <c r="N5140" s="18"/>
      <c r="O5140" s="18"/>
      <c r="P5140" s="18"/>
      <c r="Q5140" s="18"/>
      <c r="R5140" s="18"/>
      <c r="S5140" s="18"/>
      <c r="T5140" s="18"/>
      <c r="U5140" s="18"/>
      <c r="V5140" s="18"/>
      <c r="W5140" s="18"/>
      <c r="X5140" s="18"/>
      <c r="Y5140" s="18"/>
      <c r="Z5140" s="18"/>
    </row>
    <row r="5141">
      <c r="A5141" s="14" t="s">
        <v>12499</v>
      </c>
      <c r="B5141" s="15" t="s">
        <v>12555</v>
      </c>
      <c r="C5141" s="19" t="s">
        <v>12556</v>
      </c>
      <c r="D5141" s="19" t="s">
        <v>4154</v>
      </c>
      <c r="E5141" s="19" t="s">
        <v>12557</v>
      </c>
      <c r="F5141" s="19" t="s">
        <v>4126</v>
      </c>
      <c r="G5141" s="16" t="s">
        <v>12</v>
      </c>
      <c r="H5141" s="18"/>
      <c r="I5141" s="18"/>
      <c r="J5141" s="18"/>
      <c r="K5141" s="18"/>
      <c r="L5141" s="18"/>
      <c r="M5141" s="18"/>
      <c r="N5141" s="18"/>
      <c r="O5141" s="18"/>
      <c r="P5141" s="18"/>
      <c r="Q5141" s="18"/>
      <c r="R5141" s="18"/>
      <c r="S5141" s="18"/>
      <c r="T5141" s="18"/>
      <c r="U5141" s="18"/>
      <c r="V5141" s="18"/>
      <c r="W5141" s="18"/>
      <c r="X5141" s="18"/>
      <c r="Y5141" s="18"/>
      <c r="Z5141" s="18"/>
    </row>
    <row r="5142">
      <c r="A5142" s="14" t="s">
        <v>12499</v>
      </c>
      <c r="B5142" s="15" t="s">
        <v>12558</v>
      </c>
      <c r="C5142" s="19" t="s">
        <v>12559</v>
      </c>
      <c r="D5142" s="19" t="s">
        <v>4080</v>
      </c>
      <c r="E5142" s="19" t="s">
        <v>338</v>
      </c>
      <c r="F5142" s="19" t="s">
        <v>5926</v>
      </c>
      <c r="G5142" s="16" t="s">
        <v>12</v>
      </c>
      <c r="H5142" s="18"/>
      <c r="I5142" s="18"/>
      <c r="J5142" s="18"/>
      <c r="K5142" s="18"/>
      <c r="L5142" s="18"/>
      <c r="M5142" s="18"/>
      <c r="N5142" s="18"/>
      <c r="O5142" s="18"/>
      <c r="P5142" s="18"/>
      <c r="Q5142" s="18"/>
      <c r="R5142" s="18"/>
      <c r="S5142" s="18"/>
      <c r="T5142" s="18"/>
      <c r="U5142" s="18"/>
      <c r="V5142" s="18"/>
      <c r="W5142" s="18"/>
      <c r="X5142" s="18"/>
      <c r="Y5142" s="18"/>
      <c r="Z5142" s="18"/>
    </row>
    <row r="5143">
      <c r="A5143" s="14" t="s">
        <v>12499</v>
      </c>
      <c r="B5143" s="15" t="s">
        <v>12560</v>
      </c>
      <c r="C5143" s="19" t="s">
        <v>12561</v>
      </c>
      <c r="D5143" s="19" t="s">
        <v>751</v>
      </c>
      <c r="E5143" s="19" t="s">
        <v>34</v>
      </c>
      <c r="F5143" s="19" t="s">
        <v>133</v>
      </c>
      <c r="G5143" s="16" t="s">
        <v>12</v>
      </c>
      <c r="H5143" s="18"/>
      <c r="I5143" s="18"/>
      <c r="J5143" s="18"/>
      <c r="K5143" s="18"/>
      <c r="L5143" s="18"/>
      <c r="M5143" s="18"/>
      <c r="N5143" s="18"/>
      <c r="O5143" s="18"/>
      <c r="P5143" s="18"/>
      <c r="Q5143" s="18"/>
      <c r="R5143" s="18"/>
      <c r="S5143" s="18"/>
      <c r="T5143" s="18"/>
      <c r="U5143" s="18"/>
      <c r="V5143" s="18"/>
      <c r="W5143" s="18"/>
      <c r="X5143" s="18"/>
      <c r="Y5143" s="18"/>
      <c r="Z5143" s="18"/>
    </row>
    <row r="5144">
      <c r="A5144" s="14" t="s">
        <v>12499</v>
      </c>
      <c r="B5144" s="15" t="s">
        <v>12560</v>
      </c>
      <c r="C5144" s="19" t="s">
        <v>12561</v>
      </c>
      <c r="D5144" s="19" t="s">
        <v>751</v>
      </c>
      <c r="E5144" s="19" t="s">
        <v>12562</v>
      </c>
      <c r="F5144" s="19" t="s">
        <v>5021</v>
      </c>
      <c r="G5144" s="16" t="s">
        <v>12</v>
      </c>
      <c r="H5144" s="18"/>
      <c r="I5144" s="18"/>
      <c r="J5144" s="18"/>
      <c r="K5144" s="18"/>
      <c r="L5144" s="18"/>
      <c r="M5144" s="18"/>
      <c r="N5144" s="18"/>
      <c r="O5144" s="18"/>
      <c r="P5144" s="18"/>
      <c r="Q5144" s="18"/>
      <c r="R5144" s="18"/>
      <c r="S5144" s="18"/>
      <c r="T5144" s="18"/>
      <c r="U5144" s="18"/>
      <c r="V5144" s="18"/>
      <c r="W5144" s="18"/>
      <c r="X5144" s="18"/>
      <c r="Y5144" s="18"/>
      <c r="Z5144" s="18"/>
    </row>
    <row r="5145">
      <c r="A5145" s="14" t="s">
        <v>12563</v>
      </c>
      <c r="B5145" s="15" t="s">
        <v>12564</v>
      </c>
      <c r="C5145" s="19" t="s">
        <v>12565</v>
      </c>
      <c r="D5145" s="19" t="s">
        <v>817</v>
      </c>
      <c r="E5145" s="19" t="s">
        <v>44</v>
      </c>
      <c r="F5145" s="19" t="s">
        <v>61</v>
      </c>
      <c r="G5145" s="16" t="s">
        <v>12</v>
      </c>
      <c r="H5145" s="18"/>
      <c r="I5145" s="18"/>
      <c r="J5145" s="18"/>
      <c r="K5145" s="18"/>
      <c r="L5145" s="18"/>
      <c r="M5145" s="18"/>
      <c r="N5145" s="18"/>
      <c r="O5145" s="18"/>
      <c r="P5145" s="18"/>
      <c r="Q5145" s="18"/>
      <c r="R5145" s="18"/>
      <c r="S5145" s="18"/>
      <c r="T5145" s="18"/>
      <c r="U5145" s="18"/>
      <c r="V5145" s="18"/>
      <c r="W5145" s="18"/>
      <c r="X5145" s="18"/>
      <c r="Y5145" s="18"/>
      <c r="Z5145" s="18"/>
    </row>
    <row r="5146">
      <c r="A5146" s="14" t="s">
        <v>12563</v>
      </c>
      <c r="B5146" s="15" t="s">
        <v>12564</v>
      </c>
      <c r="C5146" s="19" t="s">
        <v>12565</v>
      </c>
      <c r="D5146" s="19" t="s">
        <v>87</v>
      </c>
      <c r="E5146" s="18"/>
      <c r="F5146" s="19" t="s">
        <v>34</v>
      </c>
      <c r="G5146" s="16" t="s">
        <v>84</v>
      </c>
      <c r="H5146" s="19" t="s">
        <v>44</v>
      </c>
      <c r="I5146" s="18"/>
      <c r="J5146" s="18"/>
      <c r="K5146" s="18"/>
      <c r="L5146" s="18"/>
      <c r="M5146" s="18"/>
      <c r="N5146" s="18"/>
      <c r="O5146" s="18"/>
      <c r="P5146" s="18"/>
      <c r="Q5146" s="18"/>
      <c r="R5146" s="18"/>
      <c r="S5146" s="18"/>
      <c r="T5146" s="18"/>
      <c r="U5146" s="18"/>
      <c r="V5146" s="18"/>
      <c r="W5146" s="18"/>
      <c r="X5146" s="18"/>
      <c r="Y5146" s="18"/>
      <c r="Z5146" s="18"/>
    </row>
    <row r="5147">
      <c r="A5147" s="14" t="s">
        <v>12563</v>
      </c>
      <c r="B5147" s="15" t="s">
        <v>12564</v>
      </c>
      <c r="C5147" s="19" t="s">
        <v>12565</v>
      </c>
      <c r="D5147" s="19" t="s">
        <v>978</v>
      </c>
      <c r="E5147" s="18"/>
      <c r="F5147" s="19" t="s">
        <v>34</v>
      </c>
      <c r="G5147" s="16" t="s">
        <v>84</v>
      </c>
      <c r="H5147" s="19" t="s">
        <v>44</v>
      </c>
      <c r="I5147" s="18"/>
      <c r="J5147" s="18"/>
      <c r="K5147" s="18"/>
      <c r="L5147" s="18"/>
      <c r="M5147" s="18"/>
      <c r="N5147" s="18"/>
      <c r="O5147" s="18"/>
      <c r="P5147" s="18"/>
      <c r="Q5147" s="18"/>
      <c r="R5147" s="18"/>
      <c r="S5147" s="18"/>
      <c r="T5147" s="18"/>
      <c r="U5147" s="18"/>
      <c r="V5147" s="18"/>
      <c r="W5147" s="18"/>
      <c r="X5147" s="18"/>
      <c r="Y5147" s="18"/>
      <c r="Z5147" s="18"/>
    </row>
    <row r="5148">
      <c r="A5148" s="14" t="s">
        <v>12563</v>
      </c>
      <c r="B5148" s="15" t="s">
        <v>12566</v>
      </c>
      <c r="C5148" s="19" t="s">
        <v>12567</v>
      </c>
      <c r="D5148" s="19" t="s">
        <v>12568</v>
      </c>
      <c r="E5148" s="19" t="s">
        <v>70</v>
      </c>
      <c r="F5148" s="19" t="s">
        <v>1097</v>
      </c>
      <c r="G5148" s="16" t="s">
        <v>12</v>
      </c>
      <c r="H5148" s="29"/>
      <c r="I5148" s="18"/>
      <c r="J5148" s="18"/>
      <c r="K5148" s="18"/>
      <c r="L5148" s="18"/>
      <c r="M5148" s="18"/>
      <c r="N5148" s="18"/>
      <c r="O5148" s="18"/>
      <c r="P5148" s="18"/>
      <c r="Q5148" s="18"/>
      <c r="R5148" s="18"/>
      <c r="S5148" s="18"/>
      <c r="T5148" s="18"/>
      <c r="U5148" s="18"/>
      <c r="V5148" s="18"/>
      <c r="W5148" s="18"/>
      <c r="X5148" s="18"/>
      <c r="Y5148" s="18"/>
      <c r="Z5148" s="18"/>
    </row>
    <row r="5149">
      <c r="A5149" s="14" t="s">
        <v>12563</v>
      </c>
      <c r="B5149" s="15" t="s">
        <v>12566</v>
      </c>
      <c r="C5149" s="19" t="s">
        <v>12567</v>
      </c>
      <c r="D5149" s="19" t="s">
        <v>12568</v>
      </c>
      <c r="E5149" s="19" t="s">
        <v>135</v>
      </c>
      <c r="F5149" s="19" t="s">
        <v>530</v>
      </c>
      <c r="G5149" s="16" t="s">
        <v>12</v>
      </c>
      <c r="H5149" s="18"/>
      <c r="I5149" s="18"/>
      <c r="J5149" s="18"/>
      <c r="K5149" s="18"/>
      <c r="L5149" s="18"/>
      <c r="M5149" s="18"/>
      <c r="N5149" s="18"/>
      <c r="O5149" s="18"/>
      <c r="P5149" s="18"/>
      <c r="Q5149" s="18"/>
      <c r="R5149" s="18"/>
      <c r="S5149" s="18"/>
      <c r="T5149" s="18"/>
      <c r="U5149" s="18"/>
      <c r="V5149" s="18"/>
      <c r="W5149" s="18"/>
      <c r="X5149" s="18"/>
      <c r="Y5149" s="18"/>
      <c r="Z5149" s="18"/>
    </row>
    <row r="5150">
      <c r="A5150" s="14" t="s">
        <v>12563</v>
      </c>
      <c r="B5150" s="15" t="s">
        <v>12569</v>
      </c>
      <c r="C5150" s="19" t="s">
        <v>12570</v>
      </c>
      <c r="D5150" s="19" t="s">
        <v>4359</v>
      </c>
      <c r="E5150" s="19" t="s">
        <v>46</v>
      </c>
      <c r="F5150" s="19" t="s">
        <v>171</v>
      </c>
      <c r="G5150" s="16" t="s">
        <v>12</v>
      </c>
      <c r="H5150" s="18"/>
      <c r="I5150" s="18"/>
      <c r="J5150" s="18"/>
      <c r="K5150" s="18"/>
      <c r="L5150" s="18"/>
      <c r="M5150" s="18"/>
      <c r="N5150" s="18"/>
      <c r="O5150" s="18"/>
      <c r="P5150" s="18"/>
      <c r="Q5150" s="18"/>
      <c r="R5150" s="18"/>
      <c r="S5150" s="18"/>
      <c r="T5150" s="18"/>
      <c r="U5150" s="18"/>
      <c r="V5150" s="18"/>
      <c r="W5150" s="18"/>
      <c r="X5150" s="18"/>
      <c r="Y5150" s="18"/>
      <c r="Z5150" s="18"/>
    </row>
    <row r="5151">
      <c r="A5151" s="14" t="s">
        <v>12563</v>
      </c>
      <c r="B5151" s="15" t="s">
        <v>12571</v>
      </c>
      <c r="C5151" s="19" t="s">
        <v>12572</v>
      </c>
      <c r="D5151" s="19" t="s">
        <v>4435</v>
      </c>
      <c r="E5151" s="19" t="s">
        <v>2494</v>
      </c>
      <c r="F5151" s="19" t="s">
        <v>5926</v>
      </c>
      <c r="G5151" s="16" t="s">
        <v>12</v>
      </c>
      <c r="H5151" s="18"/>
      <c r="I5151" s="18"/>
      <c r="J5151" s="18"/>
      <c r="K5151" s="18"/>
      <c r="L5151" s="18"/>
      <c r="M5151" s="18"/>
      <c r="N5151" s="18"/>
      <c r="O5151" s="18"/>
      <c r="P5151" s="18"/>
      <c r="Q5151" s="18"/>
      <c r="R5151" s="18"/>
      <c r="S5151" s="18"/>
      <c r="T5151" s="18"/>
      <c r="U5151" s="18"/>
      <c r="V5151" s="18"/>
      <c r="W5151" s="18"/>
      <c r="X5151" s="18"/>
      <c r="Y5151" s="18"/>
      <c r="Z5151" s="18"/>
    </row>
    <row r="5152">
      <c r="A5152" s="14" t="s">
        <v>12563</v>
      </c>
      <c r="B5152" s="15" t="s">
        <v>12573</v>
      </c>
      <c r="C5152" s="19" t="s">
        <v>12574</v>
      </c>
      <c r="D5152" s="19" t="s">
        <v>4438</v>
      </c>
      <c r="E5152" s="19" t="s">
        <v>47</v>
      </c>
      <c r="F5152" s="19" t="s">
        <v>5021</v>
      </c>
      <c r="G5152" s="16" t="s">
        <v>12</v>
      </c>
      <c r="H5152" s="18"/>
      <c r="I5152" s="18"/>
      <c r="J5152" s="18"/>
      <c r="K5152" s="18"/>
      <c r="L5152" s="18"/>
      <c r="M5152" s="18"/>
      <c r="N5152" s="18"/>
      <c r="O5152" s="18"/>
      <c r="P5152" s="18"/>
      <c r="Q5152" s="18"/>
      <c r="R5152" s="18"/>
      <c r="S5152" s="18"/>
      <c r="T5152" s="18"/>
      <c r="U5152" s="18"/>
      <c r="V5152" s="18"/>
      <c r="W5152" s="18"/>
      <c r="X5152" s="18"/>
      <c r="Y5152" s="18"/>
      <c r="Z5152" s="18"/>
    </row>
    <row r="5153">
      <c r="A5153" s="14" t="s">
        <v>12563</v>
      </c>
      <c r="B5153" s="15" t="s">
        <v>12575</v>
      </c>
      <c r="C5153" s="19" t="s">
        <v>12576</v>
      </c>
      <c r="D5153" s="19" t="s">
        <v>7213</v>
      </c>
      <c r="E5153" s="19" t="s">
        <v>47</v>
      </c>
      <c r="F5153" s="19" t="s">
        <v>67</v>
      </c>
      <c r="G5153" s="16" t="s">
        <v>12</v>
      </c>
      <c r="H5153" s="18"/>
      <c r="I5153" s="18"/>
      <c r="J5153" s="18"/>
      <c r="K5153" s="18"/>
      <c r="L5153" s="18"/>
      <c r="M5153" s="18"/>
      <c r="N5153" s="18"/>
      <c r="O5153" s="18"/>
      <c r="P5153" s="18"/>
      <c r="Q5153" s="18"/>
      <c r="R5153" s="18"/>
      <c r="S5153" s="18"/>
      <c r="T5153" s="18"/>
      <c r="U5153" s="18"/>
      <c r="V5153" s="18"/>
      <c r="W5153" s="18"/>
      <c r="X5153" s="18"/>
      <c r="Y5153" s="18"/>
      <c r="Z5153" s="18"/>
    </row>
    <row r="5154">
      <c r="A5154" s="14" t="s">
        <v>12563</v>
      </c>
      <c r="B5154" s="15" t="s">
        <v>12575</v>
      </c>
      <c r="C5154" s="19" t="s">
        <v>12576</v>
      </c>
      <c r="D5154" s="19" t="s">
        <v>7213</v>
      </c>
      <c r="E5154" s="19" t="s">
        <v>70</v>
      </c>
      <c r="F5154" s="19" t="s">
        <v>1097</v>
      </c>
      <c r="G5154" s="16" t="s">
        <v>12</v>
      </c>
      <c r="H5154" s="18"/>
      <c r="I5154" s="18"/>
      <c r="J5154" s="18"/>
      <c r="K5154" s="18"/>
      <c r="L5154" s="18"/>
      <c r="M5154" s="18"/>
      <c r="N5154" s="18"/>
      <c r="O5154" s="18"/>
      <c r="P5154" s="18"/>
      <c r="Q5154" s="18"/>
      <c r="R5154" s="18"/>
      <c r="S5154" s="18"/>
      <c r="T5154" s="18"/>
      <c r="U5154" s="18"/>
      <c r="V5154" s="18"/>
      <c r="W5154" s="18"/>
      <c r="X5154" s="18"/>
      <c r="Y5154" s="18"/>
      <c r="Z5154" s="18"/>
    </row>
    <row r="5155">
      <c r="A5155" s="14" t="s">
        <v>12563</v>
      </c>
      <c r="B5155" s="15" t="s">
        <v>12577</v>
      </c>
      <c r="C5155" s="19" t="s">
        <v>12578</v>
      </c>
      <c r="D5155" s="19" t="s">
        <v>7084</v>
      </c>
      <c r="E5155" s="19" t="s">
        <v>743</v>
      </c>
      <c r="F5155" s="19" t="s">
        <v>12579</v>
      </c>
      <c r="G5155" s="16" t="s">
        <v>84</v>
      </c>
      <c r="H5155" s="18"/>
      <c r="I5155" s="18"/>
      <c r="J5155" s="18"/>
      <c r="K5155" s="18"/>
      <c r="L5155" s="18"/>
      <c r="M5155" s="18"/>
      <c r="N5155" s="18"/>
      <c r="O5155" s="18"/>
      <c r="P5155" s="18"/>
      <c r="Q5155" s="18"/>
      <c r="R5155" s="18"/>
      <c r="S5155" s="18"/>
      <c r="T5155" s="18"/>
      <c r="U5155" s="18"/>
      <c r="V5155" s="18"/>
      <c r="W5155" s="18"/>
      <c r="X5155" s="18"/>
      <c r="Y5155" s="18"/>
      <c r="Z5155" s="18"/>
    </row>
    <row r="5156">
      <c r="A5156" s="14" t="s">
        <v>12563</v>
      </c>
      <c r="B5156" s="15" t="s">
        <v>12580</v>
      </c>
      <c r="C5156" s="19" t="s">
        <v>12581</v>
      </c>
      <c r="D5156" s="19" t="s">
        <v>87</v>
      </c>
      <c r="E5156" s="19" t="s">
        <v>44</v>
      </c>
      <c r="F5156" s="19" t="s">
        <v>851</v>
      </c>
      <c r="G5156" s="16" t="s">
        <v>84</v>
      </c>
      <c r="H5156" s="18"/>
      <c r="I5156" s="18"/>
      <c r="J5156" s="18"/>
      <c r="K5156" s="18"/>
      <c r="L5156" s="18"/>
      <c r="M5156" s="18"/>
      <c r="N5156" s="18"/>
      <c r="O5156" s="18"/>
      <c r="P5156" s="18"/>
      <c r="Q5156" s="18"/>
      <c r="R5156" s="18"/>
      <c r="S5156" s="18"/>
      <c r="T5156" s="18"/>
      <c r="U5156" s="18"/>
      <c r="V5156" s="18"/>
      <c r="W5156" s="18"/>
      <c r="X5156" s="18"/>
      <c r="Y5156" s="18"/>
      <c r="Z5156" s="18"/>
    </row>
    <row r="5157">
      <c r="A5157" s="14" t="s">
        <v>12563</v>
      </c>
      <c r="B5157" s="15" t="s">
        <v>12580</v>
      </c>
      <c r="C5157" s="19" t="s">
        <v>12581</v>
      </c>
      <c r="D5157" s="19" t="s">
        <v>4046</v>
      </c>
      <c r="E5157" s="19" t="s">
        <v>44</v>
      </c>
      <c r="F5157" s="19" t="s">
        <v>851</v>
      </c>
      <c r="G5157" s="16" t="s">
        <v>84</v>
      </c>
      <c r="H5157" s="18"/>
      <c r="I5157" s="18"/>
      <c r="J5157" s="18"/>
      <c r="K5157" s="18"/>
      <c r="L5157" s="18"/>
      <c r="M5157" s="18"/>
      <c r="N5157" s="18"/>
      <c r="O5157" s="18"/>
      <c r="P5157" s="18"/>
      <c r="Q5157" s="18"/>
      <c r="R5157" s="18"/>
      <c r="S5157" s="18"/>
      <c r="T5157" s="18"/>
      <c r="U5157" s="18"/>
      <c r="V5157" s="18"/>
      <c r="W5157" s="18"/>
      <c r="X5157" s="18"/>
      <c r="Y5157" s="18"/>
      <c r="Z5157" s="18"/>
    </row>
    <row r="5158">
      <c r="A5158" s="14" t="s">
        <v>12563</v>
      </c>
      <c r="B5158" s="15" t="s">
        <v>12580</v>
      </c>
      <c r="C5158" s="19" t="s">
        <v>12581</v>
      </c>
      <c r="D5158" s="19" t="s">
        <v>817</v>
      </c>
      <c r="E5158" s="18"/>
      <c r="F5158" s="19" t="s">
        <v>299</v>
      </c>
      <c r="G5158" s="16" t="s">
        <v>12</v>
      </c>
      <c r="H5158" s="19" t="s">
        <v>44</v>
      </c>
      <c r="I5158" s="18"/>
      <c r="J5158" s="18"/>
      <c r="K5158" s="18"/>
      <c r="L5158" s="18"/>
      <c r="M5158" s="18"/>
      <c r="N5158" s="18"/>
      <c r="O5158" s="18"/>
      <c r="P5158" s="18"/>
      <c r="Q5158" s="18"/>
      <c r="R5158" s="18"/>
      <c r="S5158" s="18"/>
      <c r="T5158" s="18"/>
      <c r="U5158" s="18"/>
      <c r="V5158" s="18"/>
      <c r="W5158" s="18"/>
      <c r="X5158" s="18"/>
      <c r="Y5158" s="18"/>
      <c r="Z5158" s="18"/>
    </row>
    <row r="5159">
      <c r="A5159" s="14" t="s">
        <v>12563</v>
      </c>
      <c r="B5159" s="15" t="s">
        <v>12582</v>
      </c>
      <c r="C5159" s="19" t="s">
        <v>12583</v>
      </c>
      <c r="D5159" s="19" t="s">
        <v>2830</v>
      </c>
      <c r="E5159" s="19" t="s">
        <v>4159</v>
      </c>
      <c r="F5159" s="19" t="s">
        <v>12584</v>
      </c>
      <c r="G5159" s="16" t="s">
        <v>12</v>
      </c>
      <c r="H5159" s="18"/>
      <c r="I5159" s="18"/>
      <c r="J5159" s="18"/>
      <c r="K5159" s="18"/>
      <c r="L5159" s="18"/>
      <c r="M5159" s="18"/>
      <c r="N5159" s="18"/>
      <c r="O5159" s="18"/>
      <c r="P5159" s="18"/>
      <c r="Q5159" s="18"/>
      <c r="R5159" s="18"/>
      <c r="S5159" s="18"/>
      <c r="T5159" s="18"/>
      <c r="U5159" s="18"/>
      <c r="V5159" s="18"/>
      <c r="W5159" s="18"/>
      <c r="X5159" s="18"/>
      <c r="Y5159" s="18"/>
      <c r="Z5159" s="18"/>
    </row>
    <row r="5160">
      <c r="A5160" s="14" t="s">
        <v>12563</v>
      </c>
      <c r="B5160" s="15" t="s">
        <v>12582</v>
      </c>
      <c r="C5160" s="19" t="s">
        <v>12583</v>
      </c>
      <c r="D5160" s="19" t="s">
        <v>2830</v>
      </c>
      <c r="E5160" s="19" t="s">
        <v>47</v>
      </c>
      <c r="F5160" s="19" t="s">
        <v>171</v>
      </c>
      <c r="G5160" s="16" t="s">
        <v>12</v>
      </c>
      <c r="H5160" s="18"/>
      <c r="I5160" s="18"/>
      <c r="J5160" s="18"/>
      <c r="K5160" s="18"/>
      <c r="L5160" s="18"/>
      <c r="M5160" s="18"/>
      <c r="N5160" s="18"/>
      <c r="O5160" s="18"/>
      <c r="P5160" s="18"/>
      <c r="Q5160" s="18"/>
      <c r="R5160" s="18"/>
      <c r="S5160" s="18"/>
      <c r="T5160" s="18"/>
      <c r="U5160" s="18"/>
      <c r="V5160" s="18"/>
      <c r="W5160" s="18"/>
      <c r="X5160" s="18"/>
      <c r="Y5160" s="18"/>
      <c r="Z5160" s="18"/>
    </row>
    <row r="5161">
      <c r="A5161" s="14" t="s">
        <v>12563</v>
      </c>
      <c r="B5161" s="15" t="s">
        <v>12585</v>
      </c>
      <c r="C5161" s="19" t="s">
        <v>12586</v>
      </c>
      <c r="D5161" s="19" t="s">
        <v>1057</v>
      </c>
      <c r="E5161" s="18"/>
      <c r="F5161" s="19" t="s">
        <v>6349</v>
      </c>
      <c r="G5161" s="16" t="s">
        <v>12</v>
      </c>
      <c r="H5161" s="16" t="s">
        <v>141</v>
      </c>
      <c r="I5161" s="18"/>
      <c r="J5161" s="18"/>
      <c r="K5161" s="18"/>
      <c r="L5161" s="18"/>
      <c r="M5161" s="18"/>
      <c r="N5161" s="18"/>
      <c r="O5161" s="18"/>
      <c r="P5161" s="18"/>
      <c r="Q5161" s="18"/>
      <c r="R5161" s="18"/>
      <c r="S5161" s="18"/>
      <c r="T5161" s="18"/>
      <c r="U5161" s="18"/>
      <c r="V5161" s="18"/>
      <c r="W5161" s="18"/>
      <c r="X5161" s="18"/>
      <c r="Y5161" s="18"/>
      <c r="Z5161" s="18"/>
    </row>
    <row r="5162">
      <c r="A5162" s="14" t="s">
        <v>12563</v>
      </c>
      <c r="B5162" s="15" t="s">
        <v>12585</v>
      </c>
      <c r="C5162" s="19" t="s">
        <v>12586</v>
      </c>
      <c r="D5162" s="19" t="s">
        <v>1057</v>
      </c>
      <c r="E5162" s="19" t="s">
        <v>1780</v>
      </c>
      <c r="F5162" s="19" t="s">
        <v>133</v>
      </c>
      <c r="G5162" s="16" t="s">
        <v>12</v>
      </c>
      <c r="H5162" s="18"/>
      <c r="I5162" s="18"/>
      <c r="J5162" s="18"/>
      <c r="K5162" s="18"/>
      <c r="L5162" s="18"/>
      <c r="M5162" s="18"/>
      <c r="N5162" s="18"/>
      <c r="O5162" s="18"/>
      <c r="P5162" s="18"/>
      <c r="Q5162" s="18"/>
      <c r="R5162" s="18"/>
      <c r="S5162" s="18"/>
      <c r="T5162" s="18"/>
      <c r="U5162" s="18"/>
      <c r="V5162" s="18"/>
      <c r="W5162" s="18"/>
      <c r="X5162" s="18"/>
      <c r="Y5162" s="18"/>
      <c r="Z5162" s="18"/>
    </row>
    <row r="5163">
      <c r="A5163" s="14" t="s">
        <v>12563</v>
      </c>
      <c r="B5163" s="15" t="s">
        <v>12587</v>
      </c>
      <c r="C5163" s="19" t="s">
        <v>12588</v>
      </c>
      <c r="D5163" s="19" t="s">
        <v>4141</v>
      </c>
      <c r="E5163" s="18"/>
      <c r="F5163" s="19" t="s">
        <v>10983</v>
      </c>
      <c r="G5163" s="16" t="s">
        <v>12</v>
      </c>
      <c r="H5163" s="16" t="s">
        <v>141</v>
      </c>
      <c r="I5163" s="18"/>
      <c r="J5163" s="18"/>
      <c r="K5163" s="18"/>
      <c r="L5163" s="18"/>
      <c r="M5163" s="18"/>
      <c r="N5163" s="18"/>
      <c r="O5163" s="18"/>
      <c r="P5163" s="18"/>
      <c r="Q5163" s="18"/>
      <c r="R5163" s="18"/>
      <c r="S5163" s="18"/>
      <c r="T5163" s="18"/>
      <c r="U5163" s="18"/>
      <c r="V5163" s="18"/>
      <c r="W5163" s="18"/>
      <c r="X5163" s="18"/>
      <c r="Y5163" s="18"/>
      <c r="Z5163" s="18"/>
    </row>
    <row r="5164">
      <c r="A5164" s="14" t="s">
        <v>12563</v>
      </c>
      <c r="B5164" s="15" t="s">
        <v>12589</v>
      </c>
      <c r="C5164" s="19" t="s">
        <v>12590</v>
      </c>
      <c r="D5164" s="19" t="s">
        <v>4702</v>
      </c>
      <c r="E5164" s="19" t="s">
        <v>12591</v>
      </c>
      <c r="F5164" s="19" t="s">
        <v>5463</v>
      </c>
      <c r="G5164" s="16" t="s">
        <v>12</v>
      </c>
      <c r="H5164" s="18"/>
      <c r="I5164" s="18"/>
      <c r="J5164" s="18"/>
      <c r="K5164" s="18"/>
      <c r="L5164" s="18"/>
      <c r="M5164" s="18"/>
      <c r="N5164" s="18"/>
      <c r="O5164" s="18"/>
      <c r="P5164" s="18"/>
      <c r="Q5164" s="18"/>
      <c r="R5164" s="18"/>
      <c r="S5164" s="18"/>
      <c r="T5164" s="18"/>
      <c r="U5164" s="18"/>
      <c r="V5164" s="18"/>
      <c r="W5164" s="18"/>
      <c r="X5164" s="18"/>
      <c r="Y5164" s="18"/>
      <c r="Z5164" s="18"/>
    </row>
    <row r="5165">
      <c r="A5165" s="14" t="s">
        <v>12563</v>
      </c>
      <c r="B5165" s="15" t="s">
        <v>12592</v>
      </c>
      <c r="C5165" s="19" t="s">
        <v>12593</v>
      </c>
      <c r="D5165" s="19" t="s">
        <v>6723</v>
      </c>
      <c r="E5165" s="18"/>
      <c r="F5165" s="19" t="s">
        <v>12594</v>
      </c>
      <c r="G5165" s="16" t="s">
        <v>12</v>
      </c>
      <c r="H5165" s="16" t="s">
        <v>141</v>
      </c>
      <c r="I5165" s="18"/>
      <c r="J5165" s="18"/>
      <c r="K5165" s="18"/>
      <c r="L5165" s="18"/>
      <c r="M5165" s="18"/>
      <c r="N5165" s="18"/>
      <c r="O5165" s="18"/>
      <c r="P5165" s="18"/>
      <c r="Q5165" s="18"/>
      <c r="R5165" s="18"/>
      <c r="S5165" s="18"/>
      <c r="T5165" s="18"/>
      <c r="U5165" s="18"/>
      <c r="V5165" s="18"/>
      <c r="W5165" s="18"/>
      <c r="X5165" s="18"/>
      <c r="Y5165" s="18"/>
      <c r="Z5165" s="18"/>
    </row>
    <row r="5166">
      <c r="A5166" s="14" t="s">
        <v>12563</v>
      </c>
      <c r="B5166" s="15" t="s">
        <v>12592</v>
      </c>
      <c r="C5166" s="19" t="s">
        <v>12593</v>
      </c>
      <c r="D5166" s="19" t="s">
        <v>6723</v>
      </c>
      <c r="E5166" s="19" t="s">
        <v>274</v>
      </c>
      <c r="F5166" s="19" t="s">
        <v>12595</v>
      </c>
      <c r="G5166" s="16" t="s">
        <v>12</v>
      </c>
      <c r="H5166" s="18"/>
      <c r="I5166" s="18"/>
      <c r="J5166" s="18"/>
      <c r="K5166" s="18"/>
      <c r="L5166" s="18"/>
      <c r="M5166" s="18"/>
      <c r="N5166" s="18"/>
      <c r="O5166" s="18"/>
      <c r="P5166" s="18"/>
      <c r="Q5166" s="18"/>
      <c r="R5166" s="18"/>
      <c r="S5166" s="18"/>
      <c r="T5166" s="18"/>
      <c r="U5166" s="18"/>
      <c r="V5166" s="18"/>
      <c r="W5166" s="18"/>
      <c r="X5166" s="18"/>
      <c r="Y5166" s="18"/>
      <c r="Z5166" s="18"/>
    </row>
    <row r="5167">
      <c r="A5167" s="14" t="s">
        <v>12563</v>
      </c>
      <c r="B5167" s="15" t="s">
        <v>12596</v>
      </c>
      <c r="C5167" s="31" t="s">
        <v>12597</v>
      </c>
      <c r="D5167" s="19" t="s">
        <v>4623</v>
      </c>
      <c r="E5167" s="19" t="s">
        <v>5534</v>
      </c>
      <c r="F5167" s="19" t="s">
        <v>1420</v>
      </c>
      <c r="G5167" s="16" t="s">
        <v>12</v>
      </c>
      <c r="H5167" s="18"/>
      <c r="I5167" s="18"/>
      <c r="J5167" s="18"/>
      <c r="K5167" s="18"/>
      <c r="L5167" s="18"/>
      <c r="M5167" s="18"/>
      <c r="N5167" s="18"/>
      <c r="O5167" s="18"/>
      <c r="P5167" s="18"/>
      <c r="Q5167" s="18"/>
      <c r="R5167" s="18"/>
      <c r="S5167" s="18"/>
      <c r="T5167" s="18"/>
      <c r="U5167" s="18"/>
      <c r="V5167" s="18"/>
      <c r="W5167" s="18"/>
      <c r="X5167" s="18"/>
      <c r="Y5167" s="18"/>
      <c r="Z5167" s="18"/>
    </row>
    <row r="5168">
      <c r="A5168" s="14" t="s">
        <v>12563</v>
      </c>
      <c r="B5168" s="15" t="s">
        <v>12598</v>
      </c>
      <c r="C5168" s="19" t="s">
        <v>12599</v>
      </c>
      <c r="D5168" s="19" t="s">
        <v>7326</v>
      </c>
      <c r="E5168" s="19" t="s">
        <v>47</v>
      </c>
      <c r="F5168" s="19" t="s">
        <v>386</v>
      </c>
      <c r="G5168" s="16" t="s">
        <v>84</v>
      </c>
      <c r="H5168" s="18"/>
      <c r="I5168" s="18"/>
      <c r="J5168" s="18"/>
      <c r="K5168" s="18"/>
      <c r="L5168" s="18"/>
      <c r="M5168" s="18"/>
      <c r="N5168" s="18"/>
      <c r="O5168" s="18"/>
      <c r="P5168" s="18"/>
      <c r="Q5168" s="18"/>
      <c r="R5168" s="18"/>
      <c r="S5168" s="18"/>
      <c r="T5168" s="18"/>
      <c r="U5168" s="18"/>
      <c r="V5168" s="18"/>
      <c r="W5168" s="18"/>
      <c r="X5168" s="18"/>
      <c r="Y5168" s="18"/>
      <c r="Z5168" s="18"/>
    </row>
    <row r="5169">
      <c r="A5169" s="14" t="s">
        <v>12563</v>
      </c>
      <c r="B5169" s="15" t="s">
        <v>12600</v>
      </c>
      <c r="C5169" s="19" t="s">
        <v>12601</v>
      </c>
      <c r="D5169" s="19" t="s">
        <v>7653</v>
      </c>
      <c r="E5169" s="19" t="s">
        <v>217</v>
      </c>
      <c r="F5169" s="19" t="s">
        <v>134</v>
      </c>
      <c r="G5169" s="16" t="s">
        <v>12</v>
      </c>
      <c r="H5169" s="18"/>
      <c r="I5169" s="18"/>
      <c r="J5169" s="18"/>
      <c r="K5169" s="18"/>
      <c r="L5169" s="18"/>
      <c r="M5169" s="18"/>
      <c r="N5169" s="18"/>
      <c r="O5169" s="18"/>
      <c r="P5169" s="18"/>
      <c r="Q5169" s="18"/>
      <c r="R5169" s="18"/>
      <c r="S5169" s="18"/>
      <c r="T5169" s="18"/>
      <c r="U5169" s="18"/>
      <c r="V5169" s="18"/>
      <c r="W5169" s="18"/>
      <c r="X5169" s="18"/>
      <c r="Y5169" s="18"/>
      <c r="Z5169" s="18"/>
    </row>
    <row r="5170">
      <c r="A5170" s="14" t="s">
        <v>12563</v>
      </c>
      <c r="B5170" s="15" t="s">
        <v>12602</v>
      </c>
      <c r="C5170" s="19" t="s">
        <v>12603</v>
      </c>
      <c r="D5170" s="19" t="s">
        <v>6488</v>
      </c>
      <c r="E5170" s="19" t="s">
        <v>385</v>
      </c>
      <c r="F5170" s="19" t="s">
        <v>31</v>
      </c>
      <c r="G5170" s="16" t="s">
        <v>12</v>
      </c>
      <c r="H5170" s="18"/>
      <c r="I5170" s="18"/>
      <c r="J5170" s="18"/>
      <c r="K5170" s="18"/>
      <c r="L5170" s="18"/>
      <c r="M5170" s="18"/>
      <c r="N5170" s="18"/>
      <c r="O5170" s="18"/>
      <c r="P5170" s="18"/>
      <c r="Q5170" s="18"/>
      <c r="R5170" s="18"/>
      <c r="S5170" s="18"/>
      <c r="T5170" s="18"/>
      <c r="U5170" s="18"/>
      <c r="V5170" s="18"/>
      <c r="W5170" s="18"/>
      <c r="X5170" s="18"/>
      <c r="Y5170" s="18"/>
      <c r="Z5170" s="18"/>
    </row>
    <row r="5171">
      <c r="A5171" s="14" t="s">
        <v>12563</v>
      </c>
      <c r="B5171" s="15" t="s">
        <v>12604</v>
      </c>
      <c r="C5171" s="19" t="s">
        <v>12605</v>
      </c>
      <c r="D5171" s="19" t="s">
        <v>1452</v>
      </c>
      <c r="E5171" s="19" t="s">
        <v>426</v>
      </c>
      <c r="F5171" s="19" t="s">
        <v>2941</v>
      </c>
      <c r="G5171" s="16" t="s">
        <v>12</v>
      </c>
      <c r="H5171" s="18"/>
      <c r="I5171" s="18"/>
      <c r="J5171" s="18"/>
      <c r="K5171" s="18"/>
      <c r="L5171" s="18"/>
      <c r="M5171" s="18"/>
      <c r="N5171" s="18"/>
      <c r="O5171" s="18"/>
      <c r="P5171" s="18"/>
      <c r="Q5171" s="18"/>
      <c r="R5171" s="18"/>
      <c r="S5171" s="18"/>
      <c r="T5171" s="18"/>
      <c r="U5171" s="18"/>
      <c r="V5171" s="18"/>
      <c r="W5171" s="18"/>
      <c r="X5171" s="18"/>
      <c r="Y5171" s="18"/>
      <c r="Z5171" s="18"/>
    </row>
    <row r="5172">
      <c r="A5172" s="14" t="s">
        <v>12606</v>
      </c>
      <c r="B5172" s="15" t="s">
        <v>12607</v>
      </c>
      <c r="C5172" s="19" t="s">
        <v>12608</v>
      </c>
      <c r="D5172" s="19" t="s">
        <v>1508</v>
      </c>
      <c r="E5172" s="19" t="s">
        <v>46</v>
      </c>
      <c r="F5172" s="19" t="s">
        <v>133</v>
      </c>
      <c r="G5172" s="16" t="s">
        <v>12</v>
      </c>
      <c r="H5172" s="18"/>
      <c r="I5172" s="18"/>
      <c r="J5172" s="18"/>
      <c r="K5172" s="18"/>
      <c r="L5172" s="18"/>
      <c r="M5172" s="18"/>
      <c r="N5172" s="18"/>
      <c r="O5172" s="18"/>
      <c r="P5172" s="18"/>
      <c r="Q5172" s="18"/>
      <c r="R5172" s="18"/>
      <c r="S5172" s="18"/>
      <c r="T5172" s="18"/>
      <c r="U5172" s="18"/>
      <c r="V5172" s="18"/>
      <c r="W5172" s="18"/>
      <c r="X5172" s="18"/>
      <c r="Y5172" s="18"/>
      <c r="Z5172" s="18"/>
    </row>
    <row r="5173">
      <c r="A5173" s="14" t="s">
        <v>12606</v>
      </c>
      <c r="B5173" s="15" t="s">
        <v>12609</v>
      </c>
      <c r="C5173" s="19" t="s">
        <v>12610</v>
      </c>
      <c r="D5173" s="19" t="s">
        <v>817</v>
      </c>
      <c r="E5173" s="19" t="s">
        <v>44</v>
      </c>
      <c r="F5173" s="19" t="s">
        <v>61</v>
      </c>
      <c r="G5173" s="16" t="s">
        <v>12</v>
      </c>
      <c r="H5173" s="18"/>
      <c r="I5173" s="18"/>
      <c r="J5173" s="18"/>
      <c r="K5173" s="18"/>
      <c r="L5173" s="18"/>
      <c r="M5173" s="18"/>
      <c r="N5173" s="18"/>
      <c r="O5173" s="18"/>
      <c r="P5173" s="18"/>
      <c r="Q5173" s="18"/>
      <c r="R5173" s="18"/>
      <c r="S5173" s="18"/>
      <c r="T5173" s="18"/>
      <c r="U5173" s="18"/>
      <c r="V5173" s="18"/>
      <c r="W5173" s="18"/>
      <c r="X5173" s="18"/>
      <c r="Y5173" s="18"/>
      <c r="Z5173" s="18"/>
    </row>
    <row r="5174">
      <c r="A5174" s="14" t="s">
        <v>12606</v>
      </c>
      <c r="B5174" s="15" t="s">
        <v>12609</v>
      </c>
      <c r="C5174" s="19" t="s">
        <v>12610</v>
      </c>
      <c r="D5174" s="19" t="s">
        <v>4120</v>
      </c>
      <c r="E5174" s="19" t="s">
        <v>44</v>
      </c>
      <c r="F5174" s="19" t="s">
        <v>61</v>
      </c>
      <c r="G5174" s="16" t="s">
        <v>12</v>
      </c>
      <c r="H5174" s="18"/>
      <c r="I5174" s="18"/>
      <c r="J5174" s="18"/>
      <c r="K5174" s="18"/>
      <c r="L5174" s="18"/>
      <c r="M5174" s="18"/>
      <c r="N5174" s="18"/>
      <c r="O5174" s="18"/>
      <c r="P5174" s="18"/>
      <c r="Q5174" s="18"/>
      <c r="R5174" s="18"/>
      <c r="S5174" s="18"/>
      <c r="T5174" s="18"/>
      <c r="U5174" s="18"/>
      <c r="V5174" s="18"/>
      <c r="W5174" s="18"/>
      <c r="X5174" s="18"/>
      <c r="Y5174" s="18"/>
      <c r="Z5174" s="18"/>
    </row>
    <row r="5175">
      <c r="A5175" s="14" t="s">
        <v>12606</v>
      </c>
      <c r="B5175" s="15" t="s">
        <v>12609</v>
      </c>
      <c r="C5175" s="19" t="s">
        <v>12610</v>
      </c>
      <c r="D5175" s="19" t="s">
        <v>87</v>
      </c>
      <c r="E5175" s="18"/>
      <c r="F5175" s="19" t="s">
        <v>34</v>
      </c>
      <c r="G5175" s="16" t="s">
        <v>84</v>
      </c>
      <c r="H5175" s="19" t="s">
        <v>44</v>
      </c>
      <c r="I5175" s="18"/>
      <c r="J5175" s="18"/>
      <c r="K5175" s="18"/>
      <c r="L5175" s="18"/>
      <c r="M5175" s="18"/>
      <c r="N5175" s="18"/>
      <c r="O5175" s="18"/>
      <c r="P5175" s="18"/>
      <c r="Q5175" s="18"/>
      <c r="R5175" s="18"/>
      <c r="S5175" s="18"/>
      <c r="T5175" s="18"/>
      <c r="U5175" s="18"/>
      <c r="V5175" s="18"/>
      <c r="W5175" s="18"/>
      <c r="X5175" s="18"/>
      <c r="Y5175" s="18"/>
      <c r="Z5175" s="18"/>
    </row>
    <row r="5176">
      <c r="A5176" s="14" t="s">
        <v>12606</v>
      </c>
      <c r="B5176" s="15" t="s">
        <v>12611</v>
      </c>
      <c r="C5176" s="19" t="s">
        <v>12612</v>
      </c>
      <c r="D5176" s="19" t="s">
        <v>1057</v>
      </c>
      <c r="E5176" s="19" t="s">
        <v>135</v>
      </c>
      <c r="F5176" s="19" t="s">
        <v>164</v>
      </c>
      <c r="G5176" s="16" t="s">
        <v>12</v>
      </c>
      <c r="H5176" s="18"/>
      <c r="I5176" s="18"/>
      <c r="J5176" s="18"/>
      <c r="K5176" s="18"/>
      <c r="L5176" s="18"/>
      <c r="M5176" s="18"/>
      <c r="N5176" s="18"/>
      <c r="O5176" s="18"/>
      <c r="P5176" s="18"/>
      <c r="Q5176" s="18"/>
      <c r="R5176" s="18"/>
      <c r="S5176" s="18"/>
      <c r="T5176" s="18"/>
      <c r="U5176" s="18"/>
      <c r="V5176" s="18"/>
      <c r="W5176" s="18"/>
      <c r="X5176" s="18"/>
      <c r="Y5176" s="18"/>
      <c r="Z5176" s="18"/>
    </row>
    <row r="5177">
      <c r="A5177" s="14" t="s">
        <v>12606</v>
      </c>
      <c r="B5177" s="15" t="s">
        <v>12613</v>
      </c>
      <c r="C5177" s="19" t="s">
        <v>12614</v>
      </c>
      <c r="D5177" s="19" t="s">
        <v>4563</v>
      </c>
      <c r="E5177" s="19" t="s">
        <v>44</v>
      </c>
      <c r="F5177" s="19" t="s">
        <v>851</v>
      </c>
      <c r="G5177" s="16" t="s">
        <v>84</v>
      </c>
      <c r="H5177" s="18"/>
      <c r="I5177" s="18"/>
      <c r="J5177" s="18"/>
      <c r="K5177" s="18"/>
      <c r="L5177" s="18"/>
      <c r="M5177" s="18"/>
      <c r="N5177" s="18"/>
      <c r="O5177" s="18"/>
      <c r="P5177" s="18"/>
      <c r="Q5177" s="18"/>
      <c r="R5177" s="18"/>
      <c r="S5177" s="18"/>
      <c r="T5177" s="18"/>
      <c r="U5177" s="18"/>
      <c r="V5177" s="18"/>
      <c r="W5177" s="18"/>
      <c r="X5177" s="18"/>
      <c r="Y5177" s="18"/>
      <c r="Z5177" s="18"/>
    </row>
    <row r="5178">
      <c r="A5178" s="14" t="s">
        <v>12606</v>
      </c>
      <c r="B5178" s="15" t="s">
        <v>12613</v>
      </c>
      <c r="C5178" s="19" t="s">
        <v>12614</v>
      </c>
      <c r="D5178" s="19" t="s">
        <v>896</v>
      </c>
      <c r="E5178" s="19" t="s">
        <v>44</v>
      </c>
      <c r="F5178" s="19" t="s">
        <v>851</v>
      </c>
      <c r="G5178" s="16" t="s">
        <v>84</v>
      </c>
      <c r="H5178" s="18"/>
      <c r="I5178" s="18"/>
      <c r="J5178" s="18"/>
      <c r="K5178" s="18"/>
      <c r="L5178" s="18"/>
      <c r="M5178" s="18"/>
      <c r="N5178" s="18"/>
      <c r="O5178" s="18"/>
      <c r="P5178" s="18"/>
      <c r="Q5178" s="18"/>
      <c r="R5178" s="18"/>
      <c r="S5178" s="18"/>
      <c r="T5178" s="18"/>
      <c r="U5178" s="18"/>
      <c r="V5178" s="18"/>
      <c r="W5178" s="18"/>
      <c r="X5178" s="18"/>
      <c r="Y5178" s="18"/>
      <c r="Z5178" s="18"/>
    </row>
    <row r="5179">
      <c r="A5179" s="14" t="s">
        <v>12606</v>
      </c>
      <c r="B5179" s="15" t="s">
        <v>12613</v>
      </c>
      <c r="C5179" s="19" t="s">
        <v>12614</v>
      </c>
      <c r="D5179" s="19" t="s">
        <v>87</v>
      </c>
      <c r="E5179" s="19" t="s">
        <v>44</v>
      </c>
      <c r="F5179" s="19" t="s">
        <v>851</v>
      </c>
      <c r="G5179" s="16" t="s">
        <v>84</v>
      </c>
      <c r="H5179" s="18"/>
      <c r="I5179" s="18"/>
      <c r="J5179" s="18"/>
      <c r="K5179" s="18"/>
      <c r="L5179" s="18"/>
      <c r="M5179" s="18"/>
      <c r="N5179" s="18"/>
      <c r="O5179" s="18"/>
      <c r="P5179" s="18"/>
      <c r="Q5179" s="18"/>
      <c r="R5179" s="18"/>
      <c r="S5179" s="18"/>
      <c r="T5179" s="18"/>
      <c r="U5179" s="18"/>
      <c r="V5179" s="18"/>
      <c r="W5179" s="18"/>
      <c r="X5179" s="18"/>
      <c r="Y5179" s="18"/>
      <c r="Z5179" s="18"/>
    </row>
    <row r="5180">
      <c r="A5180" s="14" t="s">
        <v>12606</v>
      </c>
      <c r="B5180" s="15" t="s">
        <v>12615</v>
      </c>
      <c r="C5180" s="19" t="s">
        <v>12616</v>
      </c>
      <c r="D5180" s="19" t="s">
        <v>4137</v>
      </c>
      <c r="E5180" s="19" t="s">
        <v>11224</v>
      </c>
      <c r="F5180" s="19" t="s">
        <v>4112</v>
      </c>
      <c r="G5180" s="16" t="s">
        <v>12</v>
      </c>
      <c r="H5180" s="18"/>
      <c r="I5180" s="18"/>
      <c r="J5180" s="18"/>
      <c r="K5180" s="18"/>
      <c r="L5180" s="18"/>
      <c r="M5180" s="18"/>
      <c r="N5180" s="18"/>
      <c r="O5180" s="18"/>
      <c r="P5180" s="18"/>
      <c r="Q5180" s="18"/>
      <c r="R5180" s="18"/>
      <c r="S5180" s="18"/>
      <c r="T5180" s="18"/>
      <c r="U5180" s="18"/>
      <c r="V5180" s="18"/>
      <c r="W5180" s="18"/>
      <c r="X5180" s="18"/>
      <c r="Y5180" s="18"/>
      <c r="Z5180" s="18"/>
    </row>
    <row r="5181">
      <c r="A5181" s="14" t="s">
        <v>12606</v>
      </c>
      <c r="B5181" s="15" t="s">
        <v>12617</v>
      </c>
      <c r="C5181" s="19" t="s">
        <v>12618</v>
      </c>
      <c r="D5181" s="19" t="s">
        <v>1452</v>
      </c>
      <c r="E5181" s="19" t="s">
        <v>743</v>
      </c>
      <c r="F5181" s="19" t="s">
        <v>12619</v>
      </c>
      <c r="G5181" s="16" t="s">
        <v>12</v>
      </c>
      <c r="H5181" s="18"/>
      <c r="I5181" s="18"/>
      <c r="J5181" s="18"/>
      <c r="K5181" s="18"/>
      <c r="L5181" s="18"/>
      <c r="M5181" s="18"/>
      <c r="N5181" s="18"/>
      <c r="O5181" s="18"/>
      <c r="P5181" s="18"/>
      <c r="Q5181" s="18"/>
      <c r="R5181" s="18"/>
      <c r="S5181" s="18"/>
      <c r="T5181" s="18"/>
      <c r="U5181" s="18"/>
      <c r="V5181" s="18"/>
      <c r="W5181" s="18"/>
      <c r="X5181" s="18"/>
      <c r="Y5181" s="18"/>
      <c r="Z5181" s="18"/>
    </row>
    <row r="5182">
      <c r="A5182" s="14" t="s">
        <v>12606</v>
      </c>
      <c r="B5182" s="15" t="s">
        <v>12620</v>
      </c>
      <c r="C5182" s="19" t="s">
        <v>12621</v>
      </c>
      <c r="D5182" s="19" t="s">
        <v>6236</v>
      </c>
      <c r="E5182" s="19" t="s">
        <v>4695</v>
      </c>
      <c r="F5182" s="19" t="s">
        <v>1185</v>
      </c>
      <c r="G5182" s="16" t="s">
        <v>12</v>
      </c>
      <c r="H5182" s="18"/>
      <c r="I5182" s="18"/>
      <c r="J5182" s="18"/>
      <c r="K5182" s="18"/>
      <c r="L5182" s="18"/>
      <c r="M5182" s="18"/>
      <c r="N5182" s="18"/>
      <c r="O5182" s="18"/>
      <c r="P5182" s="18"/>
      <c r="Q5182" s="18"/>
      <c r="R5182" s="18"/>
      <c r="S5182" s="18"/>
      <c r="T5182" s="18"/>
      <c r="U5182" s="18"/>
      <c r="V5182" s="18"/>
      <c r="W5182" s="18"/>
      <c r="X5182" s="18"/>
      <c r="Y5182" s="18"/>
      <c r="Z5182" s="18"/>
    </row>
    <row r="5183">
      <c r="A5183" s="14" t="s">
        <v>12606</v>
      </c>
      <c r="B5183" s="15" t="s">
        <v>12622</v>
      </c>
      <c r="C5183" s="19" t="s">
        <v>12623</v>
      </c>
      <c r="D5183" s="19" t="s">
        <v>87</v>
      </c>
      <c r="E5183" s="19" t="s">
        <v>98</v>
      </c>
      <c r="F5183" s="19" t="s">
        <v>83</v>
      </c>
      <c r="G5183" s="16" t="s">
        <v>84</v>
      </c>
      <c r="H5183" s="18"/>
      <c r="I5183" s="18"/>
      <c r="J5183" s="18"/>
      <c r="K5183" s="18"/>
      <c r="L5183" s="18"/>
      <c r="M5183" s="18"/>
      <c r="N5183" s="18"/>
      <c r="O5183" s="18"/>
      <c r="P5183" s="18"/>
      <c r="Q5183" s="18"/>
      <c r="R5183" s="18"/>
      <c r="S5183" s="18"/>
      <c r="T5183" s="18"/>
      <c r="U5183" s="18"/>
      <c r="V5183" s="18"/>
      <c r="W5183" s="18"/>
      <c r="X5183" s="18"/>
      <c r="Y5183" s="18"/>
      <c r="Z5183" s="18"/>
    </row>
    <row r="5184">
      <c r="A5184" s="14" t="s">
        <v>12606</v>
      </c>
      <c r="B5184" s="15" t="s">
        <v>12622</v>
      </c>
      <c r="C5184" s="19" t="s">
        <v>12623</v>
      </c>
      <c r="D5184" s="19" t="s">
        <v>87</v>
      </c>
      <c r="E5184" s="19" t="s">
        <v>4087</v>
      </c>
      <c r="F5184" s="19" t="s">
        <v>12624</v>
      </c>
      <c r="G5184" s="16" t="s">
        <v>84</v>
      </c>
      <c r="H5184" s="18"/>
      <c r="I5184" s="18"/>
      <c r="J5184" s="18"/>
      <c r="K5184" s="18"/>
      <c r="L5184" s="18"/>
      <c r="M5184" s="18"/>
      <c r="N5184" s="18"/>
      <c r="O5184" s="18"/>
      <c r="P5184" s="18"/>
      <c r="Q5184" s="18"/>
      <c r="R5184" s="18"/>
      <c r="S5184" s="18"/>
      <c r="T5184" s="18"/>
      <c r="U5184" s="18"/>
      <c r="V5184" s="18"/>
      <c r="W5184" s="18"/>
      <c r="X5184" s="18"/>
      <c r="Y5184" s="18"/>
      <c r="Z5184" s="18"/>
    </row>
    <row r="5185">
      <c r="A5185" s="14" t="s">
        <v>12606</v>
      </c>
      <c r="B5185" s="15" t="s">
        <v>12625</v>
      </c>
      <c r="C5185" s="19" t="s">
        <v>12626</v>
      </c>
      <c r="D5185" s="19" t="s">
        <v>4184</v>
      </c>
      <c r="E5185" s="19" t="s">
        <v>46</v>
      </c>
      <c r="F5185" s="19" t="s">
        <v>11</v>
      </c>
      <c r="G5185" s="16" t="s">
        <v>12</v>
      </c>
      <c r="H5185" s="18"/>
      <c r="I5185" s="18"/>
      <c r="J5185" s="18"/>
      <c r="K5185" s="18"/>
      <c r="L5185" s="18"/>
      <c r="M5185" s="18"/>
      <c r="N5185" s="18"/>
      <c r="O5185" s="18"/>
      <c r="P5185" s="18"/>
      <c r="Q5185" s="18"/>
      <c r="R5185" s="18"/>
      <c r="S5185" s="18"/>
      <c r="T5185" s="18"/>
      <c r="U5185" s="18"/>
      <c r="V5185" s="18"/>
      <c r="W5185" s="18"/>
      <c r="X5185" s="18"/>
      <c r="Y5185" s="18"/>
      <c r="Z5185" s="18"/>
    </row>
    <row r="5186">
      <c r="A5186" s="14" t="s">
        <v>12606</v>
      </c>
      <c r="B5186" s="15" t="s">
        <v>12625</v>
      </c>
      <c r="C5186" s="19" t="s">
        <v>12626</v>
      </c>
      <c r="D5186" s="19" t="s">
        <v>4184</v>
      </c>
      <c r="E5186" s="19" t="s">
        <v>1377</v>
      </c>
      <c r="F5186" s="19" t="s">
        <v>299</v>
      </c>
      <c r="G5186" s="16" t="s">
        <v>12</v>
      </c>
      <c r="H5186" s="18"/>
      <c r="I5186" s="18"/>
      <c r="J5186" s="18"/>
      <c r="K5186" s="18"/>
      <c r="L5186" s="18"/>
      <c r="M5186" s="18"/>
      <c r="N5186" s="18"/>
      <c r="O5186" s="18"/>
      <c r="P5186" s="18"/>
      <c r="Q5186" s="18"/>
      <c r="R5186" s="18"/>
      <c r="S5186" s="18"/>
      <c r="T5186" s="18"/>
      <c r="U5186" s="18"/>
      <c r="V5186" s="18"/>
      <c r="W5186" s="18"/>
      <c r="X5186" s="18"/>
      <c r="Y5186" s="18"/>
      <c r="Z5186" s="18"/>
    </row>
    <row r="5187">
      <c r="A5187" s="14" t="s">
        <v>12606</v>
      </c>
      <c r="B5187" s="15" t="s">
        <v>12627</v>
      </c>
      <c r="C5187" s="19" t="s">
        <v>12628</v>
      </c>
      <c r="D5187" s="19" t="s">
        <v>10147</v>
      </c>
      <c r="E5187" s="19" t="s">
        <v>70</v>
      </c>
      <c r="F5187" s="19" t="s">
        <v>12629</v>
      </c>
      <c r="G5187" s="16" t="s">
        <v>12</v>
      </c>
      <c r="H5187" s="18"/>
      <c r="I5187" s="18"/>
      <c r="J5187" s="18"/>
      <c r="K5187" s="18"/>
      <c r="L5187" s="18"/>
      <c r="M5187" s="18"/>
      <c r="N5187" s="18"/>
      <c r="O5187" s="18"/>
      <c r="P5187" s="18"/>
      <c r="Q5187" s="18"/>
      <c r="R5187" s="18"/>
      <c r="S5187" s="18"/>
      <c r="T5187" s="18"/>
      <c r="U5187" s="18"/>
      <c r="V5187" s="18"/>
      <c r="W5187" s="18"/>
      <c r="X5187" s="18"/>
      <c r="Y5187" s="18"/>
      <c r="Z5187" s="18"/>
    </row>
    <row r="5188">
      <c r="A5188" s="14" t="s">
        <v>12606</v>
      </c>
      <c r="B5188" s="15" t="s">
        <v>12630</v>
      </c>
      <c r="C5188" s="19" t="s">
        <v>12631</v>
      </c>
      <c r="D5188" s="19" t="s">
        <v>4910</v>
      </c>
      <c r="E5188" s="19" t="s">
        <v>4081</v>
      </c>
      <c r="F5188" s="19" t="s">
        <v>61</v>
      </c>
      <c r="G5188" s="16" t="s">
        <v>12</v>
      </c>
      <c r="H5188" s="18"/>
      <c r="I5188" s="18"/>
      <c r="J5188" s="18"/>
      <c r="K5188" s="18"/>
      <c r="L5188" s="18"/>
      <c r="M5188" s="18"/>
      <c r="N5188" s="18"/>
      <c r="O5188" s="18"/>
      <c r="P5188" s="18"/>
      <c r="Q5188" s="18"/>
      <c r="R5188" s="18"/>
      <c r="S5188" s="18"/>
      <c r="T5188" s="18"/>
      <c r="U5188" s="18"/>
      <c r="V5188" s="18"/>
      <c r="W5188" s="18"/>
      <c r="X5188" s="18"/>
      <c r="Y5188" s="18"/>
      <c r="Z5188" s="18"/>
    </row>
    <row r="5189">
      <c r="A5189" s="14" t="s">
        <v>12606</v>
      </c>
      <c r="B5189" s="15" t="s">
        <v>12630</v>
      </c>
      <c r="C5189" s="19" t="s">
        <v>12631</v>
      </c>
      <c r="D5189" s="19" t="s">
        <v>4910</v>
      </c>
      <c r="E5189" s="19" t="s">
        <v>137</v>
      </c>
      <c r="F5189" s="19" t="s">
        <v>524</v>
      </c>
      <c r="G5189" s="16" t="s">
        <v>12</v>
      </c>
      <c r="H5189" s="18"/>
      <c r="I5189" s="18"/>
      <c r="J5189" s="18"/>
      <c r="K5189" s="18"/>
      <c r="L5189" s="18"/>
      <c r="M5189" s="18"/>
      <c r="N5189" s="18"/>
      <c r="O5189" s="18"/>
      <c r="P5189" s="18"/>
      <c r="Q5189" s="18"/>
      <c r="R5189" s="18"/>
      <c r="S5189" s="18"/>
      <c r="T5189" s="18"/>
      <c r="U5189" s="18"/>
      <c r="V5189" s="18"/>
      <c r="W5189" s="18"/>
      <c r="X5189" s="18"/>
      <c r="Y5189" s="18"/>
      <c r="Z5189" s="18"/>
    </row>
    <row r="5190">
      <c r="A5190" s="14" t="s">
        <v>12606</v>
      </c>
      <c r="B5190" s="15" t="s">
        <v>12630</v>
      </c>
      <c r="C5190" s="19" t="s">
        <v>12631</v>
      </c>
      <c r="D5190" s="19" t="s">
        <v>4910</v>
      </c>
      <c r="E5190" s="19" t="s">
        <v>4096</v>
      </c>
      <c r="F5190" s="19" t="s">
        <v>299</v>
      </c>
      <c r="G5190" s="16" t="s">
        <v>12</v>
      </c>
      <c r="H5190" s="18"/>
      <c r="I5190" s="18"/>
      <c r="J5190" s="18"/>
      <c r="K5190" s="18"/>
      <c r="L5190" s="18"/>
      <c r="M5190" s="18"/>
      <c r="N5190" s="18"/>
      <c r="O5190" s="18"/>
      <c r="P5190" s="18"/>
      <c r="Q5190" s="18"/>
      <c r="R5190" s="18"/>
      <c r="S5190" s="18"/>
      <c r="T5190" s="18"/>
      <c r="U5190" s="18"/>
      <c r="V5190" s="18"/>
      <c r="W5190" s="18"/>
      <c r="X5190" s="18"/>
      <c r="Y5190" s="18"/>
      <c r="Z5190" s="18"/>
    </row>
    <row r="5191">
      <c r="A5191" s="14" t="s">
        <v>12606</v>
      </c>
      <c r="B5191" s="15" t="s">
        <v>12632</v>
      </c>
      <c r="C5191" s="19" t="s">
        <v>12633</v>
      </c>
      <c r="D5191" s="19" t="s">
        <v>6959</v>
      </c>
      <c r="E5191" s="19" t="s">
        <v>85</v>
      </c>
      <c r="F5191" s="19" t="s">
        <v>9750</v>
      </c>
      <c r="G5191" s="16" t="s">
        <v>12</v>
      </c>
      <c r="H5191" s="18"/>
      <c r="I5191" s="18"/>
      <c r="J5191" s="18"/>
      <c r="K5191" s="18"/>
      <c r="L5191" s="18"/>
      <c r="M5191" s="18"/>
      <c r="N5191" s="18"/>
      <c r="O5191" s="18"/>
      <c r="P5191" s="18"/>
      <c r="Q5191" s="18"/>
      <c r="R5191" s="18"/>
      <c r="S5191" s="18"/>
      <c r="T5191" s="18"/>
      <c r="U5191" s="18"/>
      <c r="V5191" s="18"/>
      <c r="W5191" s="18"/>
      <c r="X5191" s="18"/>
      <c r="Y5191" s="18"/>
      <c r="Z5191" s="18"/>
    </row>
    <row r="5192">
      <c r="A5192" s="14" t="s">
        <v>12606</v>
      </c>
      <c r="B5192" s="15" t="s">
        <v>12634</v>
      </c>
      <c r="C5192" s="19" t="s">
        <v>12635</v>
      </c>
      <c r="D5192" s="19" t="s">
        <v>6184</v>
      </c>
      <c r="E5192" s="19" t="s">
        <v>4087</v>
      </c>
      <c r="F5192" s="19" t="s">
        <v>1420</v>
      </c>
      <c r="G5192" s="16" t="s">
        <v>12</v>
      </c>
      <c r="H5192" s="18"/>
      <c r="I5192" s="18"/>
      <c r="J5192" s="18"/>
      <c r="K5192" s="18"/>
      <c r="L5192" s="18"/>
      <c r="M5192" s="18"/>
      <c r="N5192" s="18"/>
      <c r="O5192" s="18"/>
      <c r="P5192" s="18"/>
      <c r="Q5192" s="18"/>
      <c r="R5192" s="18"/>
      <c r="S5192" s="18"/>
      <c r="T5192" s="18"/>
      <c r="U5192" s="18"/>
      <c r="V5192" s="18"/>
      <c r="W5192" s="18"/>
      <c r="X5192" s="18"/>
      <c r="Y5192" s="18"/>
      <c r="Z5192" s="18"/>
    </row>
    <row r="5193">
      <c r="A5193" s="14" t="s">
        <v>12606</v>
      </c>
      <c r="B5193" s="15" t="s">
        <v>12636</v>
      </c>
      <c r="C5193" s="19" t="s">
        <v>12637</v>
      </c>
      <c r="D5193" s="19" t="s">
        <v>978</v>
      </c>
      <c r="E5193" s="19" t="s">
        <v>3015</v>
      </c>
      <c r="F5193" s="19" t="s">
        <v>766</v>
      </c>
      <c r="G5193" s="16" t="s">
        <v>84</v>
      </c>
      <c r="H5193" s="18"/>
      <c r="I5193" s="18"/>
      <c r="J5193" s="18"/>
      <c r="K5193" s="18"/>
      <c r="L5193" s="18"/>
      <c r="M5193" s="18"/>
      <c r="N5193" s="18"/>
      <c r="O5193" s="18"/>
      <c r="P5193" s="18"/>
      <c r="Q5193" s="18"/>
      <c r="R5193" s="18"/>
      <c r="S5193" s="18"/>
      <c r="T5193" s="18"/>
      <c r="U5193" s="18"/>
      <c r="V5193" s="18"/>
      <c r="W5193" s="18"/>
      <c r="X5193" s="18"/>
      <c r="Y5193" s="18"/>
      <c r="Z5193" s="18"/>
    </row>
    <row r="5194">
      <c r="A5194" s="14" t="s">
        <v>12606</v>
      </c>
      <c r="B5194" s="15" t="s">
        <v>12638</v>
      </c>
      <c r="C5194" s="19" t="s">
        <v>12639</v>
      </c>
      <c r="D5194" s="19" t="s">
        <v>4713</v>
      </c>
      <c r="E5194" s="19" t="s">
        <v>4166</v>
      </c>
      <c r="F5194" s="19" t="s">
        <v>4665</v>
      </c>
      <c r="G5194" s="16" t="s">
        <v>12</v>
      </c>
      <c r="H5194" s="18"/>
      <c r="I5194" s="18"/>
      <c r="J5194" s="18"/>
      <c r="K5194" s="18"/>
      <c r="L5194" s="18"/>
      <c r="M5194" s="18"/>
      <c r="N5194" s="18"/>
      <c r="O5194" s="18"/>
      <c r="P5194" s="18"/>
      <c r="Q5194" s="18"/>
      <c r="R5194" s="18"/>
      <c r="S5194" s="18"/>
      <c r="T5194" s="18"/>
      <c r="U5194" s="18"/>
      <c r="V5194" s="18"/>
      <c r="W5194" s="18"/>
      <c r="X5194" s="18"/>
      <c r="Y5194" s="18"/>
      <c r="Z5194" s="18"/>
    </row>
    <row r="5195">
      <c r="A5195" s="14" t="s">
        <v>12606</v>
      </c>
      <c r="B5195" s="15" t="s">
        <v>12638</v>
      </c>
      <c r="C5195" s="19" t="s">
        <v>12639</v>
      </c>
      <c r="D5195" s="19" t="s">
        <v>4713</v>
      </c>
      <c r="E5195" s="18"/>
      <c r="F5195" s="19" t="s">
        <v>12640</v>
      </c>
      <c r="G5195" s="16" t="s">
        <v>12</v>
      </c>
      <c r="H5195" s="16" t="s">
        <v>141</v>
      </c>
      <c r="I5195" s="18"/>
      <c r="J5195" s="18"/>
      <c r="K5195" s="18"/>
      <c r="L5195" s="18"/>
      <c r="M5195" s="18"/>
      <c r="N5195" s="18"/>
      <c r="O5195" s="18"/>
      <c r="P5195" s="18"/>
      <c r="Q5195" s="18"/>
      <c r="R5195" s="18"/>
      <c r="S5195" s="18"/>
      <c r="T5195" s="18"/>
      <c r="U5195" s="18"/>
      <c r="V5195" s="18"/>
      <c r="W5195" s="18"/>
      <c r="X5195" s="18"/>
      <c r="Y5195" s="18"/>
      <c r="Z5195" s="18"/>
    </row>
    <row r="5196">
      <c r="A5196" s="14" t="s">
        <v>12606</v>
      </c>
      <c r="B5196" s="15" t="s">
        <v>12641</v>
      </c>
      <c r="C5196" s="19" t="s">
        <v>12642</v>
      </c>
      <c r="D5196" s="19" t="s">
        <v>12643</v>
      </c>
      <c r="E5196" s="19" t="s">
        <v>385</v>
      </c>
      <c r="F5196" s="19" t="s">
        <v>161</v>
      </c>
      <c r="G5196" s="16" t="s">
        <v>12</v>
      </c>
      <c r="H5196" s="18"/>
      <c r="I5196" s="18"/>
      <c r="J5196" s="18"/>
      <c r="K5196" s="18"/>
      <c r="L5196" s="18"/>
      <c r="M5196" s="18"/>
      <c r="N5196" s="18"/>
      <c r="O5196" s="18"/>
      <c r="P5196" s="18"/>
      <c r="Q5196" s="18"/>
      <c r="R5196" s="18"/>
      <c r="S5196" s="18"/>
      <c r="T5196" s="18"/>
      <c r="U5196" s="18"/>
      <c r="V5196" s="18"/>
      <c r="W5196" s="18"/>
      <c r="X5196" s="18"/>
      <c r="Y5196" s="18"/>
      <c r="Z5196" s="18"/>
    </row>
    <row r="5197">
      <c r="A5197" s="14" t="s">
        <v>12606</v>
      </c>
      <c r="B5197" s="15" t="s">
        <v>12644</v>
      </c>
      <c r="C5197" s="19" t="s">
        <v>12645</v>
      </c>
      <c r="D5197" s="19" t="s">
        <v>6074</v>
      </c>
      <c r="E5197" s="19" t="s">
        <v>10727</v>
      </c>
      <c r="F5197" s="19" t="s">
        <v>2941</v>
      </c>
      <c r="G5197" s="16" t="s">
        <v>12</v>
      </c>
      <c r="H5197" s="18"/>
      <c r="I5197" s="18"/>
      <c r="J5197" s="18"/>
      <c r="K5197" s="18"/>
      <c r="L5197" s="18"/>
      <c r="M5197" s="18"/>
      <c r="N5197" s="18"/>
      <c r="O5197" s="18"/>
      <c r="P5197" s="18"/>
      <c r="Q5197" s="18"/>
      <c r="R5197" s="18"/>
      <c r="S5197" s="18"/>
      <c r="T5197" s="18"/>
      <c r="U5197" s="18"/>
      <c r="V5197" s="18"/>
      <c r="W5197" s="18"/>
      <c r="X5197" s="18"/>
      <c r="Y5197" s="18"/>
      <c r="Z5197" s="18"/>
    </row>
    <row r="5198">
      <c r="A5198" s="14" t="s">
        <v>12606</v>
      </c>
      <c r="B5198" s="15" t="s">
        <v>12646</v>
      </c>
      <c r="C5198" s="19" t="s">
        <v>12647</v>
      </c>
      <c r="D5198" s="19" t="s">
        <v>4141</v>
      </c>
      <c r="E5198" s="19" t="s">
        <v>140</v>
      </c>
      <c r="F5198" s="19" t="s">
        <v>70</v>
      </c>
      <c r="G5198" s="16" t="s">
        <v>12</v>
      </c>
      <c r="H5198" s="18"/>
      <c r="I5198" s="18"/>
      <c r="J5198" s="18"/>
      <c r="K5198" s="18"/>
      <c r="L5198" s="18"/>
      <c r="M5198" s="18"/>
      <c r="N5198" s="18"/>
      <c r="O5198" s="18"/>
      <c r="P5198" s="18"/>
      <c r="Q5198" s="18"/>
      <c r="R5198" s="18"/>
      <c r="S5198" s="18"/>
      <c r="T5198" s="18"/>
      <c r="U5198" s="18"/>
      <c r="V5198" s="18"/>
      <c r="W5198" s="18"/>
      <c r="X5198" s="18"/>
      <c r="Y5198" s="18"/>
      <c r="Z5198" s="18"/>
    </row>
    <row r="5199">
      <c r="A5199" s="14" t="s">
        <v>12606</v>
      </c>
      <c r="B5199" s="15" t="s">
        <v>12646</v>
      </c>
      <c r="C5199" s="19" t="s">
        <v>12647</v>
      </c>
      <c r="D5199" s="19" t="s">
        <v>4141</v>
      </c>
      <c r="E5199" s="19" t="s">
        <v>12648</v>
      </c>
      <c r="F5199" s="19" t="s">
        <v>63</v>
      </c>
      <c r="G5199" s="16" t="s">
        <v>12</v>
      </c>
      <c r="H5199" s="18"/>
      <c r="I5199" s="18"/>
      <c r="J5199" s="18"/>
      <c r="K5199" s="18"/>
      <c r="L5199" s="18"/>
      <c r="M5199" s="18"/>
      <c r="N5199" s="18"/>
      <c r="O5199" s="18"/>
      <c r="P5199" s="18"/>
      <c r="Q5199" s="18"/>
      <c r="R5199" s="18"/>
      <c r="S5199" s="18"/>
      <c r="T5199" s="18"/>
      <c r="U5199" s="18"/>
      <c r="V5199" s="18"/>
      <c r="W5199" s="18"/>
      <c r="X5199" s="18"/>
      <c r="Y5199" s="18"/>
      <c r="Z5199" s="18"/>
    </row>
    <row r="5200">
      <c r="A5200" s="14" t="s">
        <v>12606</v>
      </c>
      <c r="B5200" s="15" t="s">
        <v>12649</v>
      </c>
      <c r="C5200" s="19" t="s">
        <v>12650</v>
      </c>
      <c r="D5200" s="19" t="s">
        <v>5175</v>
      </c>
      <c r="E5200" s="19" t="s">
        <v>7963</v>
      </c>
      <c r="F5200" s="19" t="s">
        <v>6534</v>
      </c>
      <c r="G5200" s="16" t="s">
        <v>12</v>
      </c>
      <c r="H5200" s="18"/>
      <c r="I5200" s="18"/>
      <c r="J5200" s="18"/>
      <c r="K5200" s="18"/>
      <c r="L5200" s="18"/>
      <c r="M5200" s="18"/>
      <c r="N5200" s="18"/>
      <c r="O5200" s="18"/>
      <c r="P5200" s="18"/>
      <c r="Q5200" s="18"/>
      <c r="R5200" s="18"/>
      <c r="S5200" s="18"/>
      <c r="T5200" s="18"/>
      <c r="U5200" s="18"/>
      <c r="V5200" s="18"/>
      <c r="W5200" s="18"/>
      <c r="X5200" s="18"/>
      <c r="Y5200" s="18"/>
      <c r="Z5200" s="18"/>
    </row>
    <row r="5201">
      <c r="A5201" s="14" t="s">
        <v>12606</v>
      </c>
      <c r="B5201" s="15" t="s">
        <v>12649</v>
      </c>
      <c r="C5201" s="19" t="s">
        <v>12650</v>
      </c>
      <c r="D5201" s="19" t="s">
        <v>5175</v>
      </c>
      <c r="E5201" s="19" t="s">
        <v>1900</v>
      </c>
      <c r="F5201" s="19" t="s">
        <v>12651</v>
      </c>
      <c r="G5201" s="16" t="s">
        <v>12</v>
      </c>
      <c r="H5201" s="18"/>
      <c r="I5201" s="18"/>
      <c r="J5201" s="18"/>
      <c r="K5201" s="18"/>
      <c r="L5201" s="18"/>
      <c r="M5201" s="18"/>
      <c r="N5201" s="18"/>
      <c r="O5201" s="18"/>
      <c r="P5201" s="18"/>
      <c r="Q5201" s="18"/>
      <c r="R5201" s="18"/>
      <c r="S5201" s="18"/>
      <c r="T5201" s="18"/>
      <c r="U5201" s="18"/>
      <c r="V5201" s="18"/>
      <c r="W5201" s="18"/>
      <c r="X5201" s="18"/>
      <c r="Y5201" s="18"/>
      <c r="Z5201" s="18"/>
    </row>
    <row r="5202">
      <c r="A5202" s="14" t="s">
        <v>12606</v>
      </c>
      <c r="B5202" s="15" t="s">
        <v>12652</v>
      </c>
      <c r="C5202" s="19" t="s">
        <v>12653</v>
      </c>
      <c r="D5202" s="19" t="s">
        <v>1478</v>
      </c>
      <c r="E5202" s="19" t="s">
        <v>338</v>
      </c>
      <c r="F5202" s="19" t="s">
        <v>356</v>
      </c>
      <c r="G5202" s="16" t="s">
        <v>12</v>
      </c>
      <c r="H5202" s="18"/>
      <c r="I5202" s="18"/>
      <c r="J5202" s="18"/>
      <c r="K5202" s="18"/>
      <c r="L5202" s="18"/>
      <c r="M5202" s="18"/>
      <c r="N5202" s="18"/>
      <c r="O5202" s="18"/>
      <c r="P5202" s="18"/>
      <c r="Q5202" s="18"/>
      <c r="R5202" s="18"/>
      <c r="S5202" s="18"/>
      <c r="T5202" s="18"/>
      <c r="U5202" s="18"/>
      <c r="V5202" s="18"/>
      <c r="W5202" s="18"/>
      <c r="X5202" s="18"/>
      <c r="Y5202" s="18"/>
      <c r="Z5202" s="18"/>
    </row>
    <row r="5203">
      <c r="A5203" s="14" t="s">
        <v>12606</v>
      </c>
      <c r="B5203" s="15" t="s">
        <v>12652</v>
      </c>
      <c r="C5203" s="19" t="s">
        <v>12653</v>
      </c>
      <c r="D5203" s="19" t="s">
        <v>1478</v>
      </c>
      <c r="E5203" s="19" t="s">
        <v>468</v>
      </c>
      <c r="F5203" s="19" t="s">
        <v>8188</v>
      </c>
      <c r="G5203" s="16" t="s">
        <v>12</v>
      </c>
      <c r="H5203" s="18"/>
      <c r="I5203" s="18"/>
      <c r="J5203" s="18"/>
      <c r="K5203" s="18"/>
      <c r="L5203" s="18"/>
      <c r="M5203" s="18"/>
      <c r="N5203" s="18"/>
      <c r="O5203" s="18"/>
      <c r="P5203" s="18"/>
      <c r="Q5203" s="18"/>
      <c r="R5203" s="18"/>
      <c r="S5203" s="18"/>
      <c r="T5203" s="18"/>
      <c r="U5203" s="18"/>
      <c r="V5203" s="18"/>
      <c r="W5203" s="18"/>
      <c r="X5203" s="18"/>
      <c r="Y5203" s="18"/>
      <c r="Z5203" s="18"/>
    </row>
    <row r="5204">
      <c r="A5204" s="14" t="s">
        <v>12606</v>
      </c>
      <c r="B5204" s="15" t="s">
        <v>12654</v>
      </c>
      <c r="C5204" s="19" t="s">
        <v>12655</v>
      </c>
      <c r="D5204" s="19" t="s">
        <v>1486</v>
      </c>
      <c r="E5204" s="19" t="s">
        <v>8991</v>
      </c>
      <c r="F5204" s="19" t="s">
        <v>5263</v>
      </c>
      <c r="G5204" s="16" t="s">
        <v>12</v>
      </c>
      <c r="H5204" s="18"/>
      <c r="I5204" s="18"/>
      <c r="J5204" s="18"/>
      <c r="K5204" s="18"/>
      <c r="L5204" s="18"/>
      <c r="M5204" s="18"/>
      <c r="N5204" s="18"/>
      <c r="O5204" s="18"/>
      <c r="P5204" s="18"/>
      <c r="Q5204" s="18"/>
      <c r="R5204" s="18"/>
      <c r="S5204" s="18"/>
      <c r="T5204" s="18"/>
      <c r="U5204" s="18"/>
      <c r="V5204" s="18"/>
      <c r="W5204" s="18"/>
      <c r="X5204" s="18"/>
      <c r="Y5204" s="18"/>
      <c r="Z5204" s="18"/>
    </row>
    <row r="5205">
      <c r="A5205" s="14" t="s">
        <v>12606</v>
      </c>
      <c r="B5205" s="15" t="s">
        <v>12654</v>
      </c>
      <c r="C5205" s="19" t="s">
        <v>12655</v>
      </c>
      <c r="D5205" s="19" t="s">
        <v>1486</v>
      </c>
      <c r="E5205" s="19" t="s">
        <v>11224</v>
      </c>
      <c r="F5205" s="19" t="s">
        <v>2941</v>
      </c>
      <c r="G5205" s="16" t="s">
        <v>12</v>
      </c>
      <c r="H5205" s="18"/>
      <c r="I5205" s="18"/>
      <c r="J5205" s="18"/>
      <c r="K5205" s="18"/>
      <c r="L5205" s="18"/>
      <c r="M5205" s="18"/>
      <c r="N5205" s="18"/>
      <c r="O5205" s="18"/>
      <c r="P5205" s="18"/>
      <c r="Q5205" s="18"/>
      <c r="R5205" s="18"/>
      <c r="S5205" s="18"/>
      <c r="T5205" s="18"/>
      <c r="U5205" s="18"/>
      <c r="V5205" s="18"/>
      <c r="W5205" s="18"/>
      <c r="X5205" s="18"/>
      <c r="Y5205" s="18"/>
      <c r="Z5205" s="18"/>
    </row>
    <row r="5206">
      <c r="A5206" s="14" t="s">
        <v>12606</v>
      </c>
      <c r="B5206" s="15" t="s">
        <v>12656</v>
      </c>
      <c r="C5206" s="19" t="s">
        <v>12657</v>
      </c>
      <c r="D5206" s="19" t="s">
        <v>770</v>
      </c>
      <c r="E5206" s="19" t="s">
        <v>7845</v>
      </c>
      <c r="F5206" s="19" t="s">
        <v>133</v>
      </c>
      <c r="G5206" s="16" t="s">
        <v>12</v>
      </c>
      <c r="H5206" s="18"/>
      <c r="I5206" s="18"/>
      <c r="J5206" s="18"/>
      <c r="K5206" s="18"/>
      <c r="L5206" s="18"/>
      <c r="M5206" s="18"/>
      <c r="N5206" s="18"/>
      <c r="O5206" s="18"/>
      <c r="P5206" s="18"/>
      <c r="Q5206" s="18"/>
      <c r="R5206" s="18"/>
      <c r="S5206" s="18"/>
      <c r="T5206" s="18"/>
      <c r="U5206" s="18"/>
      <c r="V5206" s="18"/>
      <c r="W5206" s="18"/>
      <c r="X5206" s="18"/>
      <c r="Y5206" s="18"/>
      <c r="Z5206" s="18"/>
    </row>
    <row r="5207">
      <c r="A5207" s="14" t="s">
        <v>12658</v>
      </c>
      <c r="B5207" s="15" t="s">
        <v>12659</v>
      </c>
      <c r="C5207" s="19" t="s">
        <v>12660</v>
      </c>
      <c r="D5207" s="19" t="s">
        <v>1587</v>
      </c>
      <c r="E5207" s="19" t="s">
        <v>141</v>
      </c>
      <c r="F5207" s="19" t="s">
        <v>4720</v>
      </c>
      <c r="G5207" s="16" t="s">
        <v>12</v>
      </c>
      <c r="H5207" s="18"/>
      <c r="I5207" s="18"/>
      <c r="J5207" s="18"/>
      <c r="K5207" s="18"/>
      <c r="L5207" s="18"/>
      <c r="M5207" s="18"/>
      <c r="N5207" s="18"/>
      <c r="O5207" s="18"/>
      <c r="P5207" s="18"/>
      <c r="Q5207" s="18"/>
      <c r="R5207" s="18"/>
      <c r="S5207" s="18"/>
      <c r="T5207" s="18"/>
      <c r="U5207" s="18"/>
      <c r="V5207" s="18"/>
      <c r="W5207" s="18"/>
      <c r="X5207" s="18"/>
      <c r="Y5207" s="18"/>
      <c r="Z5207" s="18"/>
    </row>
    <row r="5208">
      <c r="A5208" s="14" t="s">
        <v>12658</v>
      </c>
      <c r="B5208" s="15" t="s">
        <v>12659</v>
      </c>
      <c r="C5208" s="19" t="s">
        <v>12660</v>
      </c>
      <c r="D5208" s="19" t="s">
        <v>1587</v>
      </c>
      <c r="E5208" s="19" t="s">
        <v>12661</v>
      </c>
      <c r="F5208" s="19" t="s">
        <v>12662</v>
      </c>
      <c r="G5208" s="16" t="s">
        <v>84</v>
      </c>
      <c r="H5208" s="18"/>
      <c r="I5208" s="18"/>
      <c r="J5208" s="18"/>
      <c r="K5208" s="18"/>
      <c r="L5208" s="18"/>
      <c r="M5208" s="18"/>
      <c r="N5208" s="18"/>
      <c r="O5208" s="18"/>
      <c r="P5208" s="18"/>
      <c r="Q5208" s="18"/>
      <c r="R5208" s="18"/>
      <c r="S5208" s="18"/>
      <c r="T5208" s="18"/>
      <c r="U5208" s="18"/>
      <c r="V5208" s="18"/>
      <c r="W5208" s="18"/>
      <c r="X5208" s="18"/>
      <c r="Y5208" s="18"/>
      <c r="Z5208" s="18"/>
    </row>
    <row r="5209">
      <c r="A5209" s="14" t="s">
        <v>12658</v>
      </c>
      <c r="B5209" s="15" t="s">
        <v>12663</v>
      </c>
      <c r="C5209" s="19" t="s">
        <v>12664</v>
      </c>
      <c r="D5209" s="19" t="s">
        <v>5948</v>
      </c>
      <c r="E5209" s="19" t="s">
        <v>4233</v>
      </c>
      <c r="F5209" s="19" t="s">
        <v>67</v>
      </c>
      <c r="G5209" s="16" t="s">
        <v>12</v>
      </c>
      <c r="H5209" s="18"/>
      <c r="I5209" s="18"/>
      <c r="J5209" s="18"/>
      <c r="K5209" s="18"/>
      <c r="L5209" s="18"/>
      <c r="M5209" s="18"/>
      <c r="N5209" s="18"/>
      <c r="O5209" s="18"/>
      <c r="P5209" s="18"/>
      <c r="Q5209" s="18"/>
      <c r="R5209" s="18"/>
      <c r="S5209" s="18"/>
      <c r="T5209" s="18"/>
      <c r="U5209" s="18"/>
      <c r="V5209" s="18"/>
      <c r="W5209" s="18"/>
      <c r="X5209" s="18"/>
      <c r="Y5209" s="18"/>
      <c r="Z5209" s="18"/>
    </row>
    <row r="5210">
      <c r="A5210" s="14" t="s">
        <v>12665</v>
      </c>
      <c r="B5210" s="15" t="s">
        <v>12666</v>
      </c>
      <c r="C5210" s="19" t="s">
        <v>12667</v>
      </c>
      <c r="D5210" s="19" t="s">
        <v>1058</v>
      </c>
      <c r="E5210" s="19" t="s">
        <v>571</v>
      </c>
      <c r="F5210" s="19" t="s">
        <v>12668</v>
      </c>
      <c r="G5210" s="16" t="s">
        <v>12</v>
      </c>
      <c r="H5210" s="18"/>
      <c r="I5210" s="18"/>
      <c r="J5210" s="18"/>
      <c r="K5210" s="18"/>
      <c r="L5210" s="18"/>
      <c r="M5210" s="18"/>
      <c r="N5210" s="18"/>
      <c r="O5210" s="18"/>
      <c r="P5210" s="18"/>
      <c r="Q5210" s="18"/>
      <c r="R5210" s="18"/>
      <c r="S5210" s="18"/>
      <c r="T5210" s="18"/>
      <c r="U5210" s="18"/>
      <c r="V5210" s="18"/>
      <c r="W5210" s="18"/>
      <c r="X5210" s="18"/>
      <c r="Y5210" s="18"/>
      <c r="Z5210" s="18"/>
    </row>
    <row r="5211">
      <c r="A5211" s="14" t="s">
        <v>12665</v>
      </c>
      <c r="B5211" s="15" t="s">
        <v>12666</v>
      </c>
      <c r="C5211" s="19" t="s">
        <v>12667</v>
      </c>
      <c r="D5211" s="19" t="s">
        <v>1058</v>
      </c>
      <c r="E5211" s="19" t="s">
        <v>4032</v>
      </c>
      <c r="F5211" s="19" t="s">
        <v>164</v>
      </c>
      <c r="G5211" s="16" t="s">
        <v>12</v>
      </c>
      <c r="H5211" s="18"/>
      <c r="I5211" s="18"/>
      <c r="J5211" s="18"/>
      <c r="K5211" s="18"/>
      <c r="L5211" s="18"/>
      <c r="M5211" s="18"/>
      <c r="N5211" s="18"/>
      <c r="O5211" s="18"/>
      <c r="P5211" s="18"/>
      <c r="Q5211" s="18"/>
      <c r="R5211" s="18"/>
      <c r="S5211" s="18"/>
      <c r="T5211" s="18"/>
      <c r="U5211" s="18"/>
      <c r="V5211" s="18"/>
      <c r="W5211" s="18"/>
      <c r="X5211" s="18"/>
      <c r="Y5211" s="18"/>
      <c r="Z5211" s="18"/>
    </row>
    <row r="5212">
      <c r="A5212" s="14" t="s">
        <v>12669</v>
      </c>
      <c r="B5212" s="15" t="s">
        <v>12670</v>
      </c>
      <c r="C5212" s="19" t="s">
        <v>12671</v>
      </c>
      <c r="D5212" s="19" t="s">
        <v>854</v>
      </c>
      <c r="E5212" s="19" t="s">
        <v>47</v>
      </c>
      <c r="F5212" s="19" t="s">
        <v>7601</v>
      </c>
      <c r="G5212" s="16" t="s">
        <v>12</v>
      </c>
      <c r="H5212" s="18"/>
      <c r="I5212" s="18"/>
      <c r="J5212" s="18"/>
      <c r="K5212" s="18"/>
      <c r="L5212" s="18"/>
      <c r="M5212" s="18"/>
      <c r="N5212" s="18"/>
      <c r="O5212" s="18"/>
      <c r="P5212" s="18"/>
      <c r="Q5212" s="18"/>
      <c r="R5212" s="18"/>
      <c r="S5212" s="18"/>
      <c r="T5212" s="18"/>
      <c r="U5212" s="18"/>
      <c r="V5212" s="18"/>
      <c r="W5212" s="18"/>
      <c r="X5212" s="18"/>
      <c r="Y5212" s="18"/>
      <c r="Z5212" s="18"/>
    </row>
    <row r="5213">
      <c r="A5213" s="14" t="s">
        <v>12669</v>
      </c>
      <c r="B5213" s="15" t="s">
        <v>12672</v>
      </c>
      <c r="C5213" s="19" t="s">
        <v>12673</v>
      </c>
      <c r="D5213" s="19" t="s">
        <v>825</v>
      </c>
      <c r="E5213" s="19" t="s">
        <v>44</v>
      </c>
      <c r="F5213" s="19" t="s">
        <v>4349</v>
      </c>
      <c r="G5213" s="16" t="s">
        <v>12</v>
      </c>
      <c r="H5213" s="18"/>
      <c r="I5213" s="18"/>
      <c r="J5213" s="18"/>
      <c r="K5213" s="18"/>
      <c r="L5213" s="18"/>
      <c r="M5213" s="18"/>
      <c r="N5213" s="18"/>
      <c r="O5213" s="18"/>
      <c r="P5213" s="18"/>
      <c r="Q5213" s="18"/>
      <c r="R5213" s="18"/>
      <c r="S5213" s="18"/>
      <c r="T5213" s="18"/>
      <c r="U5213" s="18"/>
      <c r="V5213" s="18"/>
      <c r="W5213" s="18"/>
      <c r="X5213" s="18"/>
      <c r="Y5213" s="18"/>
      <c r="Z5213" s="18"/>
    </row>
    <row r="5214">
      <c r="A5214" s="14" t="s">
        <v>12669</v>
      </c>
      <c r="B5214" s="15" t="s">
        <v>12674</v>
      </c>
      <c r="C5214" s="19" t="s">
        <v>12675</v>
      </c>
      <c r="D5214" s="19" t="s">
        <v>4623</v>
      </c>
      <c r="E5214" s="19" t="s">
        <v>44</v>
      </c>
      <c r="F5214" s="19" t="s">
        <v>61</v>
      </c>
      <c r="G5214" s="16" t="s">
        <v>12</v>
      </c>
      <c r="H5214" s="18"/>
      <c r="I5214" s="18"/>
      <c r="J5214" s="18"/>
      <c r="K5214" s="18"/>
      <c r="L5214" s="18"/>
      <c r="M5214" s="18"/>
      <c r="N5214" s="18"/>
      <c r="O5214" s="18"/>
      <c r="P5214" s="18"/>
      <c r="Q5214" s="18"/>
      <c r="R5214" s="18"/>
      <c r="S5214" s="18"/>
      <c r="T5214" s="18"/>
      <c r="U5214" s="18"/>
      <c r="V5214" s="18"/>
      <c r="W5214" s="18"/>
      <c r="X5214" s="18"/>
      <c r="Y5214" s="18"/>
      <c r="Z5214" s="18"/>
    </row>
    <row r="5215">
      <c r="A5215" s="14" t="s">
        <v>12669</v>
      </c>
      <c r="B5215" s="15" t="s">
        <v>12674</v>
      </c>
      <c r="C5215" s="19" t="s">
        <v>12675</v>
      </c>
      <c r="D5215" s="19" t="s">
        <v>4046</v>
      </c>
      <c r="E5215" s="19" t="s">
        <v>44</v>
      </c>
      <c r="F5215" s="19" t="s">
        <v>61</v>
      </c>
      <c r="G5215" s="16" t="s">
        <v>12</v>
      </c>
      <c r="H5215" s="18"/>
      <c r="I5215" s="18"/>
      <c r="J5215" s="18"/>
      <c r="K5215" s="18"/>
      <c r="L5215" s="18"/>
      <c r="M5215" s="18"/>
      <c r="N5215" s="18"/>
      <c r="O5215" s="18"/>
      <c r="P5215" s="18"/>
      <c r="Q5215" s="18"/>
      <c r="R5215" s="18"/>
      <c r="S5215" s="18"/>
      <c r="T5215" s="18"/>
      <c r="U5215" s="18"/>
      <c r="V5215" s="18"/>
      <c r="W5215" s="18"/>
      <c r="X5215" s="18"/>
      <c r="Y5215" s="18"/>
      <c r="Z5215" s="18"/>
    </row>
    <row r="5216">
      <c r="A5216" s="14" t="s">
        <v>12669</v>
      </c>
      <c r="B5216" s="15" t="s">
        <v>12674</v>
      </c>
      <c r="C5216" s="19" t="s">
        <v>12675</v>
      </c>
      <c r="D5216" s="19" t="s">
        <v>4067</v>
      </c>
      <c r="E5216" s="19" t="s">
        <v>44</v>
      </c>
      <c r="F5216" s="19" t="s">
        <v>61</v>
      </c>
      <c r="G5216" s="16" t="s">
        <v>12</v>
      </c>
      <c r="H5216" s="18"/>
      <c r="I5216" s="18"/>
      <c r="J5216" s="18"/>
      <c r="K5216" s="18"/>
      <c r="L5216" s="18"/>
      <c r="M5216" s="18"/>
      <c r="N5216" s="18"/>
      <c r="O5216" s="18"/>
      <c r="P5216" s="18"/>
      <c r="Q5216" s="18"/>
      <c r="R5216" s="18"/>
      <c r="S5216" s="18"/>
      <c r="T5216" s="18"/>
      <c r="U5216" s="18"/>
      <c r="V5216" s="18"/>
      <c r="W5216" s="18"/>
      <c r="X5216" s="18"/>
      <c r="Y5216" s="18"/>
      <c r="Z5216" s="18"/>
    </row>
    <row r="5217">
      <c r="A5217" s="14" t="s">
        <v>12669</v>
      </c>
      <c r="B5217" s="15" t="s">
        <v>12676</v>
      </c>
      <c r="C5217" s="19" t="s">
        <v>12677</v>
      </c>
      <c r="D5217" s="19" t="s">
        <v>87</v>
      </c>
      <c r="E5217" s="19" t="s">
        <v>47</v>
      </c>
      <c r="F5217" s="19" t="s">
        <v>4198</v>
      </c>
      <c r="G5217" s="16" t="s">
        <v>12</v>
      </c>
      <c r="H5217" s="18"/>
      <c r="I5217" s="18"/>
      <c r="J5217" s="18"/>
      <c r="K5217" s="18"/>
      <c r="L5217" s="18"/>
      <c r="M5217" s="18"/>
      <c r="N5217" s="18"/>
      <c r="O5217" s="18"/>
      <c r="P5217" s="18"/>
      <c r="Q5217" s="18"/>
      <c r="R5217" s="18"/>
      <c r="S5217" s="18"/>
      <c r="T5217" s="18"/>
      <c r="U5217" s="18"/>
      <c r="V5217" s="18"/>
      <c r="W5217" s="18"/>
      <c r="X5217" s="18"/>
      <c r="Y5217" s="18"/>
      <c r="Z5217" s="18"/>
    </row>
    <row r="5218">
      <c r="A5218" s="14" t="s">
        <v>12669</v>
      </c>
      <c r="B5218" s="15" t="s">
        <v>12678</v>
      </c>
      <c r="C5218" s="19" t="s">
        <v>12679</v>
      </c>
      <c r="D5218" s="19" t="s">
        <v>5011</v>
      </c>
      <c r="E5218" s="19" t="s">
        <v>141</v>
      </c>
      <c r="F5218" s="19" t="s">
        <v>37</v>
      </c>
      <c r="G5218" s="16" t="s">
        <v>12</v>
      </c>
      <c r="H5218" s="18"/>
      <c r="I5218" s="18"/>
      <c r="J5218" s="18"/>
      <c r="K5218" s="18"/>
      <c r="L5218" s="18"/>
      <c r="M5218" s="18"/>
      <c r="N5218" s="18"/>
      <c r="O5218" s="18"/>
      <c r="P5218" s="18"/>
      <c r="Q5218" s="18"/>
      <c r="R5218" s="18"/>
      <c r="S5218" s="18"/>
      <c r="T5218" s="18"/>
      <c r="U5218" s="18"/>
      <c r="V5218" s="18"/>
      <c r="W5218" s="18"/>
      <c r="X5218" s="18"/>
      <c r="Y5218" s="18"/>
      <c r="Z5218" s="18"/>
    </row>
    <row r="5219">
      <c r="A5219" s="14" t="s">
        <v>12669</v>
      </c>
      <c r="B5219" s="15" t="s">
        <v>12678</v>
      </c>
      <c r="C5219" s="19" t="s">
        <v>12679</v>
      </c>
      <c r="D5219" s="19" t="s">
        <v>5011</v>
      </c>
      <c r="E5219" s="19" t="s">
        <v>4047</v>
      </c>
      <c r="F5219" s="19" t="s">
        <v>12680</v>
      </c>
      <c r="G5219" s="16" t="s">
        <v>12</v>
      </c>
      <c r="H5219" s="18"/>
      <c r="I5219" s="18"/>
      <c r="J5219" s="18"/>
      <c r="K5219" s="18"/>
      <c r="L5219" s="18"/>
      <c r="M5219" s="18"/>
      <c r="N5219" s="18"/>
      <c r="O5219" s="18"/>
      <c r="P5219" s="18"/>
      <c r="Q5219" s="18"/>
      <c r="R5219" s="18"/>
      <c r="S5219" s="18"/>
      <c r="T5219" s="18"/>
      <c r="U5219" s="18"/>
      <c r="V5219" s="18"/>
      <c r="W5219" s="18"/>
      <c r="X5219" s="18"/>
      <c r="Y5219" s="18"/>
      <c r="Z5219" s="18"/>
    </row>
    <row r="5220">
      <c r="A5220" s="14" t="s">
        <v>12669</v>
      </c>
      <c r="B5220" s="15" t="s">
        <v>12681</v>
      </c>
      <c r="C5220" s="19" t="s">
        <v>12682</v>
      </c>
      <c r="D5220" s="19" t="s">
        <v>4933</v>
      </c>
      <c r="E5220" s="18"/>
      <c r="F5220" s="19" t="s">
        <v>11045</v>
      </c>
      <c r="G5220" s="16" t="s">
        <v>12</v>
      </c>
      <c r="H5220" s="16" t="s">
        <v>141</v>
      </c>
      <c r="I5220" s="18"/>
      <c r="J5220" s="18"/>
      <c r="K5220" s="18"/>
      <c r="L5220" s="18"/>
      <c r="M5220" s="18"/>
      <c r="N5220" s="18"/>
      <c r="O5220" s="18"/>
      <c r="P5220" s="18"/>
      <c r="Q5220" s="18"/>
      <c r="R5220" s="18"/>
      <c r="S5220" s="18"/>
      <c r="T5220" s="18"/>
      <c r="U5220" s="18"/>
      <c r="V5220" s="18"/>
      <c r="W5220" s="18"/>
      <c r="X5220" s="18"/>
      <c r="Y5220" s="18"/>
      <c r="Z5220" s="18"/>
    </row>
    <row r="5221">
      <c r="A5221" s="14" t="s">
        <v>12669</v>
      </c>
      <c r="B5221" s="15" t="s">
        <v>12681</v>
      </c>
      <c r="C5221" s="19" t="s">
        <v>12682</v>
      </c>
      <c r="D5221" s="19" t="s">
        <v>4933</v>
      </c>
      <c r="E5221" s="19" t="s">
        <v>47</v>
      </c>
      <c r="F5221" s="19" t="s">
        <v>12683</v>
      </c>
      <c r="G5221" s="16" t="s">
        <v>12</v>
      </c>
      <c r="H5221" s="18"/>
      <c r="I5221" s="18"/>
      <c r="J5221" s="18"/>
      <c r="K5221" s="18"/>
      <c r="L5221" s="18"/>
      <c r="M5221" s="18"/>
      <c r="N5221" s="18"/>
      <c r="O5221" s="18"/>
      <c r="P5221" s="18"/>
      <c r="Q5221" s="18"/>
      <c r="R5221" s="18"/>
      <c r="S5221" s="18"/>
      <c r="T5221" s="18"/>
      <c r="U5221" s="18"/>
      <c r="V5221" s="18"/>
      <c r="W5221" s="18"/>
      <c r="X5221" s="18"/>
      <c r="Y5221" s="18"/>
      <c r="Z5221" s="18"/>
    </row>
    <row r="5222">
      <c r="A5222" s="14" t="s">
        <v>12669</v>
      </c>
      <c r="B5222" s="15" t="s">
        <v>12684</v>
      </c>
      <c r="C5222" s="19" t="s">
        <v>12685</v>
      </c>
      <c r="D5222" s="19" t="s">
        <v>7071</v>
      </c>
      <c r="E5222" s="19" t="s">
        <v>140</v>
      </c>
      <c r="F5222" s="19" t="s">
        <v>67</v>
      </c>
      <c r="G5222" s="16" t="s">
        <v>12</v>
      </c>
      <c r="H5222" s="18"/>
      <c r="I5222" s="18"/>
      <c r="J5222" s="18"/>
      <c r="K5222" s="18"/>
      <c r="L5222" s="18"/>
      <c r="M5222" s="18"/>
      <c r="N5222" s="18"/>
      <c r="O5222" s="18"/>
      <c r="P5222" s="18"/>
      <c r="Q5222" s="18"/>
      <c r="R5222" s="18"/>
      <c r="S5222" s="18"/>
      <c r="T5222" s="18"/>
      <c r="U5222" s="18"/>
      <c r="V5222" s="18"/>
      <c r="W5222" s="18"/>
      <c r="X5222" s="18"/>
      <c r="Y5222" s="18"/>
      <c r="Z5222" s="18"/>
    </row>
    <row r="5223">
      <c r="A5223" s="14" t="s">
        <v>12669</v>
      </c>
      <c r="B5223" s="15" t="s">
        <v>12684</v>
      </c>
      <c r="C5223" s="19" t="s">
        <v>12685</v>
      </c>
      <c r="D5223" s="19" t="s">
        <v>7071</v>
      </c>
      <c r="E5223" s="19" t="s">
        <v>4787</v>
      </c>
      <c r="F5223" s="19" t="s">
        <v>378</v>
      </c>
      <c r="G5223" s="16" t="s">
        <v>12</v>
      </c>
      <c r="H5223" s="18"/>
      <c r="I5223" s="18"/>
      <c r="J5223" s="18"/>
      <c r="K5223" s="18"/>
      <c r="L5223" s="18"/>
      <c r="M5223" s="18"/>
      <c r="N5223" s="18"/>
      <c r="O5223" s="18"/>
      <c r="P5223" s="18"/>
      <c r="Q5223" s="18"/>
      <c r="R5223" s="18"/>
      <c r="S5223" s="18"/>
      <c r="T5223" s="18"/>
      <c r="U5223" s="18"/>
      <c r="V5223" s="18"/>
      <c r="W5223" s="18"/>
      <c r="X5223" s="18"/>
      <c r="Y5223" s="18"/>
      <c r="Z5223" s="18"/>
    </row>
    <row r="5224">
      <c r="A5224" s="14" t="s">
        <v>12669</v>
      </c>
      <c r="B5224" s="15" t="s">
        <v>12684</v>
      </c>
      <c r="C5224" s="19" t="s">
        <v>12685</v>
      </c>
      <c r="D5224" s="19" t="s">
        <v>7071</v>
      </c>
      <c r="E5224" s="19" t="s">
        <v>46</v>
      </c>
      <c r="F5224" s="19" t="s">
        <v>133</v>
      </c>
      <c r="G5224" s="16" t="s">
        <v>12</v>
      </c>
      <c r="H5224" s="18"/>
      <c r="I5224" s="18"/>
      <c r="J5224" s="18"/>
      <c r="K5224" s="18"/>
      <c r="L5224" s="18"/>
      <c r="M5224" s="18"/>
      <c r="N5224" s="18"/>
      <c r="O5224" s="18"/>
      <c r="P5224" s="18"/>
      <c r="Q5224" s="18"/>
      <c r="R5224" s="18"/>
      <c r="S5224" s="18"/>
      <c r="T5224" s="18"/>
      <c r="U5224" s="18"/>
      <c r="V5224" s="18"/>
      <c r="W5224" s="18"/>
      <c r="X5224" s="18"/>
      <c r="Y5224" s="18"/>
      <c r="Z5224" s="18"/>
    </row>
    <row r="5225">
      <c r="A5225" s="14" t="s">
        <v>12669</v>
      </c>
      <c r="B5225" s="15" t="s">
        <v>12686</v>
      </c>
      <c r="C5225" s="19" t="s">
        <v>12687</v>
      </c>
      <c r="D5225" s="19" t="s">
        <v>7856</v>
      </c>
      <c r="E5225" s="19" t="s">
        <v>98</v>
      </c>
      <c r="F5225" s="19" t="s">
        <v>11</v>
      </c>
      <c r="G5225" s="16" t="s">
        <v>12</v>
      </c>
      <c r="H5225" s="18"/>
      <c r="I5225" s="18"/>
      <c r="J5225" s="18"/>
      <c r="K5225" s="18"/>
      <c r="L5225" s="18"/>
      <c r="M5225" s="18"/>
      <c r="N5225" s="18"/>
      <c r="O5225" s="18"/>
      <c r="P5225" s="18"/>
      <c r="Q5225" s="18"/>
      <c r="R5225" s="18"/>
      <c r="S5225" s="18"/>
      <c r="T5225" s="18"/>
      <c r="U5225" s="18"/>
      <c r="V5225" s="18"/>
      <c r="W5225" s="18"/>
      <c r="X5225" s="18"/>
      <c r="Y5225" s="18"/>
      <c r="Z5225" s="18"/>
    </row>
    <row r="5226">
      <c r="A5226" s="14" t="s">
        <v>12669</v>
      </c>
      <c r="B5226" s="15" t="s">
        <v>12688</v>
      </c>
      <c r="C5226" s="19" t="s">
        <v>12689</v>
      </c>
      <c r="D5226" s="19" t="s">
        <v>4563</v>
      </c>
      <c r="E5226" s="19" t="s">
        <v>44</v>
      </c>
      <c r="F5226" s="19" t="s">
        <v>61</v>
      </c>
      <c r="G5226" s="16" t="s">
        <v>12</v>
      </c>
      <c r="H5226" s="18"/>
      <c r="I5226" s="18"/>
      <c r="J5226" s="18"/>
      <c r="K5226" s="18"/>
      <c r="L5226" s="18"/>
      <c r="M5226" s="18"/>
      <c r="N5226" s="18"/>
      <c r="O5226" s="18"/>
      <c r="P5226" s="18"/>
      <c r="Q5226" s="18"/>
      <c r="R5226" s="18"/>
      <c r="S5226" s="18"/>
      <c r="T5226" s="18"/>
      <c r="U5226" s="18"/>
      <c r="V5226" s="18"/>
      <c r="W5226" s="18"/>
      <c r="X5226" s="18"/>
      <c r="Y5226" s="18"/>
      <c r="Z5226" s="18"/>
    </row>
    <row r="5227">
      <c r="A5227" s="14" t="s">
        <v>12669</v>
      </c>
      <c r="B5227" s="15" t="s">
        <v>12688</v>
      </c>
      <c r="C5227" s="19" t="s">
        <v>12689</v>
      </c>
      <c r="D5227" s="19" t="s">
        <v>4623</v>
      </c>
      <c r="E5227" s="19" t="s">
        <v>44</v>
      </c>
      <c r="F5227" s="19" t="s">
        <v>61</v>
      </c>
      <c r="G5227" s="16" t="s">
        <v>12</v>
      </c>
      <c r="H5227" s="18"/>
      <c r="I5227" s="18"/>
      <c r="J5227" s="18"/>
      <c r="K5227" s="18"/>
      <c r="L5227" s="18"/>
      <c r="M5227" s="18"/>
      <c r="N5227" s="18"/>
      <c r="O5227" s="18"/>
      <c r="P5227" s="18"/>
      <c r="Q5227" s="18"/>
      <c r="R5227" s="18"/>
      <c r="S5227" s="18"/>
      <c r="T5227" s="18"/>
      <c r="U5227" s="18"/>
      <c r="V5227" s="18"/>
      <c r="W5227" s="18"/>
      <c r="X5227" s="18"/>
      <c r="Y5227" s="18"/>
      <c r="Z5227" s="18"/>
    </row>
    <row r="5228">
      <c r="A5228" s="14" t="s">
        <v>12669</v>
      </c>
      <c r="B5228" s="15" t="s">
        <v>12688</v>
      </c>
      <c r="C5228" s="19" t="s">
        <v>12689</v>
      </c>
      <c r="D5228" s="19" t="s">
        <v>4046</v>
      </c>
      <c r="E5228" s="19" t="s">
        <v>44</v>
      </c>
      <c r="F5228" s="19" t="s">
        <v>61</v>
      </c>
      <c r="G5228" s="16" t="s">
        <v>12</v>
      </c>
      <c r="H5228" s="18"/>
      <c r="I5228" s="18"/>
      <c r="J5228" s="18"/>
      <c r="K5228" s="18"/>
      <c r="L5228" s="18"/>
      <c r="M5228" s="18"/>
      <c r="N5228" s="18"/>
      <c r="O5228" s="18"/>
      <c r="P5228" s="18"/>
      <c r="Q5228" s="18"/>
      <c r="R5228" s="18"/>
      <c r="S5228" s="18"/>
      <c r="T5228" s="18"/>
      <c r="U5228" s="18"/>
      <c r="V5228" s="18"/>
      <c r="W5228" s="18"/>
      <c r="X5228" s="18"/>
      <c r="Y5228" s="18"/>
      <c r="Z5228" s="18"/>
    </row>
    <row r="5229">
      <c r="A5229" s="14" t="s">
        <v>12669</v>
      </c>
      <c r="B5229" s="15" t="s">
        <v>12690</v>
      </c>
      <c r="C5229" s="19" t="s">
        <v>12691</v>
      </c>
      <c r="D5229" s="19" t="s">
        <v>4190</v>
      </c>
      <c r="E5229" s="19" t="s">
        <v>743</v>
      </c>
      <c r="F5229" s="19" t="s">
        <v>67</v>
      </c>
      <c r="G5229" s="16" t="s">
        <v>12</v>
      </c>
      <c r="H5229" s="18"/>
      <c r="I5229" s="18"/>
      <c r="J5229" s="18"/>
      <c r="K5229" s="18"/>
      <c r="L5229" s="18"/>
      <c r="M5229" s="18"/>
      <c r="N5229" s="18"/>
      <c r="O5229" s="18"/>
      <c r="P5229" s="18"/>
      <c r="Q5229" s="18"/>
      <c r="R5229" s="18"/>
      <c r="S5229" s="18"/>
      <c r="T5229" s="18"/>
      <c r="U5229" s="18"/>
      <c r="V5229" s="18"/>
      <c r="W5229" s="18"/>
      <c r="X5229" s="18"/>
      <c r="Y5229" s="18"/>
      <c r="Z5229" s="18"/>
    </row>
    <row r="5230">
      <c r="A5230" s="14" t="s">
        <v>12669</v>
      </c>
      <c r="B5230" s="15" t="s">
        <v>12690</v>
      </c>
      <c r="C5230" s="19" t="s">
        <v>12691</v>
      </c>
      <c r="D5230" s="19" t="s">
        <v>4190</v>
      </c>
      <c r="E5230" s="19" t="s">
        <v>135</v>
      </c>
      <c r="F5230" s="19" t="s">
        <v>530</v>
      </c>
      <c r="G5230" s="16" t="s">
        <v>12</v>
      </c>
      <c r="H5230" s="18"/>
      <c r="I5230" s="18"/>
      <c r="J5230" s="18"/>
      <c r="K5230" s="18"/>
      <c r="L5230" s="18"/>
      <c r="M5230" s="18"/>
      <c r="N5230" s="18"/>
      <c r="O5230" s="18"/>
      <c r="P5230" s="18"/>
      <c r="Q5230" s="18"/>
      <c r="R5230" s="18"/>
      <c r="S5230" s="18"/>
      <c r="T5230" s="18"/>
      <c r="U5230" s="18"/>
      <c r="V5230" s="18"/>
      <c r="W5230" s="18"/>
      <c r="X5230" s="18"/>
      <c r="Y5230" s="18"/>
      <c r="Z5230" s="18"/>
    </row>
    <row r="5231">
      <c r="A5231" s="14" t="s">
        <v>12669</v>
      </c>
      <c r="B5231" s="15" t="s">
        <v>12692</v>
      </c>
      <c r="C5231" s="19" t="s">
        <v>12693</v>
      </c>
      <c r="D5231" s="19" t="s">
        <v>4910</v>
      </c>
      <c r="E5231" s="19" t="s">
        <v>135</v>
      </c>
      <c r="F5231" s="19" t="s">
        <v>164</v>
      </c>
      <c r="G5231" s="16" t="s">
        <v>12</v>
      </c>
      <c r="H5231" s="18"/>
      <c r="I5231" s="18"/>
      <c r="J5231" s="18"/>
      <c r="K5231" s="18"/>
      <c r="L5231" s="18"/>
      <c r="M5231" s="18"/>
      <c r="N5231" s="18"/>
      <c r="O5231" s="18"/>
      <c r="P5231" s="18"/>
      <c r="Q5231" s="18"/>
      <c r="R5231" s="18"/>
      <c r="S5231" s="18"/>
      <c r="T5231" s="18"/>
      <c r="U5231" s="18"/>
      <c r="V5231" s="18"/>
      <c r="W5231" s="18"/>
      <c r="X5231" s="18"/>
      <c r="Y5231" s="18"/>
      <c r="Z5231" s="18"/>
    </row>
    <row r="5232">
      <c r="A5232" s="14" t="s">
        <v>12669</v>
      </c>
      <c r="B5232" s="15" t="s">
        <v>12692</v>
      </c>
      <c r="C5232" s="19" t="s">
        <v>12693</v>
      </c>
      <c r="D5232" s="19" t="s">
        <v>4910</v>
      </c>
      <c r="E5232" s="19" t="s">
        <v>279</v>
      </c>
      <c r="F5232" s="19" t="s">
        <v>12584</v>
      </c>
      <c r="G5232" s="16" t="s">
        <v>12</v>
      </c>
      <c r="H5232" s="18"/>
      <c r="I5232" s="18"/>
      <c r="J5232" s="18"/>
      <c r="K5232" s="18"/>
      <c r="L5232" s="18"/>
      <c r="M5232" s="18"/>
      <c r="N5232" s="18"/>
      <c r="O5232" s="18"/>
      <c r="P5232" s="18"/>
      <c r="Q5232" s="18"/>
      <c r="R5232" s="18"/>
      <c r="S5232" s="18"/>
      <c r="T5232" s="18"/>
      <c r="U5232" s="18"/>
      <c r="V5232" s="18"/>
      <c r="W5232" s="18"/>
      <c r="X5232" s="18"/>
      <c r="Y5232" s="18"/>
      <c r="Z5232" s="18"/>
    </row>
    <row r="5233">
      <c r="A5233" s="14" t="s">
        <v>12669</v>
      </c>
      <c r="B5233" s="15" t="s">
        <v>12694</v>
      </c>
      <c r="C5233" s="19" t="s">
        <v>12695</v>
      </c>
      <c r="D5233" s="19" t="s">
        <v>4300</v>
      </c>
      <c r="E5233" s="19" t="s">
        <v>11990</v>
      </c>
      <c r="F5233" s="19" t="s">
        <v>1097</v>
      </c>
      <c r="G5233" s="16" t="s">
        <v>12</v>
      </c>
      <c r="H5233" s="18"/>
      <c r="I5233" s="18"/>
      <c r="J5233" s="18"/>
      <c r="K5233" s="18"/>
      <c r="L5233" s="18"/>
      <c r="M5233" s="18"/>
      <c r="N5233" s="18"/>
      <c r="O5233" s="18"/>
      <c r="P5233" s="18"/>
      <c r="Q5233" s="18"/>
      <c r="R5233" s="18"/>
      <c r="S5233" s="18"/>
      <c r="T5233" s="18"/>
      <c r="U5233" s="18"/>
      <c r="V5233" s="18"/>
      <c r="W5233" s="18"/>
      <c r="X5233" s="18"/>
      <c r="Y5233" s="18"/>
      <c r="Z5233" s="18"/>
    </row>
    <row r="5234">
      <c r="A5234" s="14" t="s">
        <v>12669</v>
      </c>
      <c r="B5234" s="15" t="s">
        <v>12696</v>
      </c>
      <c r="C5234" s="19" t="s">
        <v>12697</v>
      </c>
      <c r="D5234" s="19" t="s">
        <v>4645</v>
      </c>
      <c r="E5234" s="19" t="s">
        <v>4996</v>
      </c>
      <c r="F5234" s="19" t="s">
        <v>299</v>
      </c>
      <c r="G5234" s="16" t="s">
        <v>12</v>
      </c>
      <c r="H5234" s="18"/>
      <c r="I5234" s="18"/>
      <c r="J5234" s="18"/>
      <c r="K5234" s="18"/>
      <c r="L5234" s="18"/>
      <c r="M5234" s="18"/>
      <c r="N5234" s="18"/>
      <c r="O5234" s="18"/>
      <c r="P5234" s="18"/>
      <c r="Q5234" s="18"/>
      <c r="R5234" s="18"/>
      <c r="S5234" s="18"/>
      <c r="T5234" s="18"/>
      <c r="U5234" s="18"/>
      <c r="V5234" s="18"/>
      <c r="W5234" s="18"/>
      <c r="X5234" s="18"/>
      <c r="Y5234" s="18"/>
      <c r="Z5234" s="18"/>
    </row>
    <row r="5235">
      <c r="A5235" s="14" t="s">
        <v>12669</v>
      </c>
      <c r="B5235" s="15" t="s">
        <v>12696</v>
      </c>
      <c r="C5235" s="19" t="s">
        <v>12697</v>
      </c>
      <c r="D5235" s="19" t="s">
        <v>4645</v>
      </c>
      <c r="E5235" s="19" t="s">
        <v>1766</v>
      </c>
      <c r="F5235" s="19" t="s">
        <v>11045</v>
      </c>
      <c r="G5235" s="16" t="s">
        <v>12</v>
      </c>
      <c r="H5235" s="18"/>
      <c r="I5235" s="18"/>
      <c r="J5235" s="18"/>
      <c r="K5235" s="18"/>
      <c r="L5235" s="18"/>
      <c r="M5235" s="18"/>
      <c r="N5235" s="18"/>
      <c r="O5235" s="18"/>
      <c r="P5235" s="18"/>
      <c r="Q5235" s="18"/>
      <c r="R5235" s="18"/>
      <c r="S5235" s="18"/>
      <c r="T5235" s="18"/>
      <c r="U5235" s="18"/>
      <c r="V5235" s="18"/>
      <c r="W5235" s="18"/>
      <c r="X5235" s="18"/>
      <c r="Y5235" s="18"/>
      <c r="Z5235" s="18"/>
    </row>
    <row r="5236">
      <c r="A5236" s="14" t="s">
        <v>12669</v>
      </c>
      <c r="B5236" s="15" t="s">
        <v>12698</v>
      </c>
      <c r="C5236" s="19" t="s">
        <v>12699</v>
      </c>
      <c r="D5236" s="19" t="s">
        <v>5340</v>
      </c>
      <c r="E5236" s="19" t="s">
        <v>7087</v>
      </c>
      <c r="F5236" s="19" t="s">
        <v>133</v>
      </c>
      <c r="G5236" s="16" t="s">
        <v>12</v>
      </c>
      <c r="H5236" s="18"/>
      <c r="I5236" s="18"/>
      <c r="J5236" s="18"/>
      <c r="K5236" s="18"/>
      <c r="L5236" s="18"/>
      <c r="M5236" s="18"/>
      <c r="N5236" s="18"/>
      <c r="O5236" s="18"/>
      <c r="P5236" s="18"/>
      <c r="Q5236" s="18"/>
      <c r="R5236" s="18"/>
      <c r="S5236" s="18"/>
      <c r="T5236" s="18"/>
      <c r="U5236" s="18"/>
      <c r="V5236" s="18"/>
      <c r="W5236" s="18"/>
      <c r="X5236" s="18"/>
      <c r="Y5236" s="18"/>
      <c r="Z5236" s="18"/>
    </row>
    <row r="5237">
      <c r="A5237" s="14" t="s">
        <v>12669</v>
      </c>
      <c r="B5237" s="15" t="s">
        <v>12700</v>
      </c>
      <c r="C5237" s="19" t="s">
        <v>12701</v>
      </c>
      <c r="D5237" s="19" t="s">
        <v>12702</v>
      </c>
      <c r="E5237" s="19" t="s">
        <v>47</v>
      </c>
      <c r="F5237" s="19" t="s">
        <v>133</v>
      </c>
      <c r="G5237" s="16" t="s">
        <v>12</v>
      </c>
      <c r="H5237" s="18"/>
      <c r="I5237" s="18"/>
      <c r="J5237" s="18"/>
      <c r="K5237" s="18"/>
      <c r="L5237" s="18"/>
      <c r="M5237" s="18"/>
      <c r="N5237" s="18"/>
      <c r="O5237" s="18"/>
      <c r="P5237" s="18"/>
      <c r="Q5237" s="18"/>
      <c r="R5237" s="18"/>
      <c r="S5237" s="18"/>
      <c r="T5237" s="18"/>
      <c r="U5237" s="18"/>
      <c r="V5237" s="18"/>
      <c r="W5237" s="18"/>
      <c r="X5237" s="18"/>
      <c r="Y5237" s="18"/>
      <c r="Z5237" s="18"/>
    </row>
    <row r="5238">
      <c r="A5238" s="14" t="s">
        <v>12669</v>
      </c>
      <c r="B5238" s="15" t="s">
        <v>12703</v>
      </c>
      <c r="C5238" s="19" t="s">
        <v>12704</v>
      </c>
      <c r="D5238" s="19" t="s">
        <v>12705</v>
      </c>
      <c r="E5238" s="19" t="s">
        <v>133</v>
      </c>
      <c r="F5238" s="19" t="s">
        <v>4572</v>
      </c>
      <c r="G5238" s="16" t="s">
        <v>84</v>
      </c>
      <c r="H5238" s="18"/>
      <c r="I5238" s="18"/>
      <c r="J5238" s="18"/>
      <c r="K5238" s="18"/>
      <c r="L5238" s="18"/>
      <c r="M5238" s="18"/>
      <c r="N5238" s="18"/>
      <c r="O5238" s="18"/>
      <c r="P5238" s="18"/>
      <c r="Q5238" s="18"/>
      <c r="R5238" s="18"/>
      <c r="S5238" s="18"/>
      <c r="T5238" s="18"/>
      <c r="U5238" s="18"/>
      <c r="V5238" s="18"/>
      <c r="W5238" s="18"/>
      <c r="X5238" s="18"/>
      <c r="Y5238" s="18"/>
      <c r="Z5238" s="18"/>
    </row>
    <row r="5239">
      <c r="A5239" s="14" t="s">
        <v>12669</v>
      </c>
      <c r="B5239" s="15" t="s">
        <v>12706</v>
      </c>
      <c r="C5239" s="19" t="s">
        <v>12707</v>
      </c>
      <c r="D5239" s="19" t="s">
        <v>4438</v>
      </c>
      <c r="E5239" s="19" t="s">
        <v>47</v>
      </c>
      <c r="F5239" s="19" t="s">
        <v>12708</v>
      </c>
      <c r="G5239" s="16" t="s">
        <v>12</v>
      </c>
      <c r="H5239" s="18"/>
      <c r="I5239" s="18"/>
      <c r="J5239" s="18"/>
      <c r="K5239" s="18"/>
      <c r="L5239" s="18"/>
      <c r="M5239" s="18"/>
      <c r="N5239" s="18"/>
      <c r="O5239" s="18"/>
      <c r="P5239" s="18"/>
      <c r="Q5239" s="18"/>
      <c r="R5239" s="18"/>
      <c r="S5239" s="18"/>
      <c r="T5239" s="18"/>
      <c r="U5239" s="18"/>
      <c r="V5239" s="18"/>
      <c r="W5239" s="18"/>
      <c r="X5239" s="18"/>
      <c r="Y5239" s="18"/>
      <c r="Z5239" s="18"/>
    </row>
    <row r="5240">
      <c r="A5240" s="14" t="s">
        <v>12669</v>
      </c>
      <c r="B5240" s="15" t="s">
        <v>12706</v>
      </c>
      <c r="C5240" s="19" t="s">
        <v>12707</v>
      </c>
      <c r="D5240" s="19" t="s">
        <v>4438</v>
      </c>
      <c r="E5240" s="19" t="s">
        <v>70</v>
      </c>
      <c r="F5240" s="19" t="s">
        <v>12709</v>
      </c>
      <c r="G5240" s="16" t="s">
        <v>12</v>
      </c>
      <c r="H5240" s="18"/>
      <c r="I5240" s="18"/>
      <c r="J5240" s="18"/>
      <c r="K5240" s="18"/>
      <c r="L5240" s="18"/>
      <c r="M5240" s="18"/>
      <c r="N5240" s="18"/>
      <c r="O5240" s="18"/>
      <c r="P5240" s="18"/>
      <c r="Q5240" s="18"/>
      <c r="R5240" s="18"/>
      <c r="S5240" s="18"/>
      <c r="T5240" s="18"/>
      <c r="U5240" s="18"/>
      <c r="V5240" s="18"/>
      <c r="W5240" s="18"/>
      <c r="X5240" s="18"/>
      <c r="Y5240" s="18"/>
      <c r="Z5240" s="18"/>
    </row>
    <row r="5241">
      <c r="A5241" s="14" t="s">
        <v>12669</v>
      </c>
      <c r="B5241" s="15" t="s">
        <v>12710</v>
      </c>
      <c r="C5241" s="19" t="s">
        <v>12711</v>
      </c>
      <c r="D5241" s="19" t="s">
        <v>778</v>
      </c>
      <c r="E5241" s="18"/>
      <c r="F5241" s="19" t="s">
        <v>12712</v>
      </c>
      <c r="G5241" s="16" t="s">
        <v>12</v>
      </c>
      <c r="H5241" s="16" t="s">
        <v>141</v>
      </c>
      <c r="I5241" s="18"/>
      <c r="J5241" s="18"/>
      <c r="K5241" s="18"/>
      <c r="L5241" s="18"/>
      <c r="M5241" s="18"/>
      <c r="N5241" s="18"/>
      <c r="O5241" s="18"/>
      <c r="P5241" s="18"/>
      <c r="Q5241" s="18"/>
      <c r="R5241" s="18"/>
      <c r="S5241" s="18"/>
      <c r="T5241" s="18"/>
      <c r="U5241" s="18"/>
      <c r="V5241" s="18"/>
      <c r="W5241" s="18"/>
      <c r="X5241" s="18"/>
      <c r="Y5241" s="18"/>
      <c r="Z5241" s="18"/>
    </row>
    <row r="5242">
      <c r="A5242" s="14" t="s">
        <v>12669</v>
      </c>
      <c r="B5242" s="15" t="s">
        <v>12713</v>
      </c>
      <c r="C5242" s="19" t="s">
        <v>12714</v>
      </c>
      <c r="D5242" s="19" t="s">
        <v>4274</v>
      </c>
      <c r="E5242" s="19" t="s">
        <v>426</v>
      </c>
      <c r="F5242" s="19" t="s">
        <v>6200</v>
      </c>
      <c r="G5242" s="16" t="s">
        <v>12</v>
      </c>
      <c r="H5242" s="18"/>
      <c r="I5242" s="18"/>
      <c r="J5242" s="18"/>
      <c r="K5242" s="18"/>
      <c r="L5242" s="18"/>
      <c r="M5242" s="18"/>
      <c r="N5242" s="18"/>
      <c r="O5242" s="18"/>
      <c r="P5242" s="18"/>
      <c r="Q5242" s="18"/>
      <c r="R5242" s="18"/>
      <c r="S5242" s="18"/>
      <c r="T5242" s="18"/>
      <c r="U5242" s="18"/>
      <c r="V5242" s="18"/>
      <c r="W5242" s="18"/>
      <c r="X5242" s="18"/>
      <c r="Y5242" s="18"/>
      <c r="Z5242" s="18"/>
    </row>
    <row r="5243">
      <c r="A5243" s="14" t="s">
        <v>12669</v>
      </c>
      <c r="B5243" s="15" t="s">
        <v>12713</v>
      </c>
      <c r="C5243" s="19" t="s">
        <v>12714</v>
      </c>
      <c r="D5243" s="19" t="s">
        <v>4274</v>
      </c>
      <c r="E5243" s="19" t="s">
        <v>70</v>
      </c>
      <c r="F5243" s="19" t="s">
        <v>68</v>
      </c>
      <c r="G5243" s="16" t="s">
        <v>12</v>
      </c>
      <c r="H5243" s="18"/>
      <c r="I5243" s="18"/>
      <c r="J5243" s="18"/>
      <c r="K5243" s="18"/>
      <c r="L5243" s="18"/>
      <c r="M5243" s="18"/>
      <c r="N5243" s="18"/>
      <c r="O5243" s="18"/>
      <c r="P5243" s="18"/>
      <c r="Q5243" s="18"/>
      <c r="R5243" s="18"/>
      <c r="S5243" s="18"/>
      <c r="T5243" s="18"/>
      <c r="U5243" s="18"/>
      <c r="V5243" s="18"/>
      <c r="W5243" s="18"/>
      <c r="X5243" s="18"/>
      <c r="Y5243" s="18"/>
      <c r="Z5243" s="18"/>
    </row>
    <row r="5244">
      <c r="A5244" s="14" t="s">
        <v>12669</v>
      </c>
      <c r="B5244" s="15" t="s">
        <v>12715</v>
      </c>
      <c r="C5244" s="19" t="s">
        <v>12716</v>
      </c>
      <c r="D5244" s="19" t="s">
        <v>1452</v>
      </c>
      <c r="E5244" s="18"/>
      <c r="F5244" s="19" t="s">
        <v>12717</v>
      </c>
      <c r="G5244" s="16" t="s">
        <v>12</v>
      </c>
      <c r="H5244" s="16" t="s">
        <v>141</v>
      </c>
      <c r="I5244" s="18"/>
      <c r="J5244" s="18"/>
      <c r="K5244" s="18"/>
      <c r="L5244" s="18"/>
      <c r="M5244" s="18"/>
      <c r="N5244" s="18"/>
      <c r="O5244" s="18"/>
      <c r="P5244" s="18"/>
      <c r="Q5244" s="18"/>
      <c r="R5244" s="18"/>
      <c r="S5244" s="18"/>
      <c r="T5244" s="18"/>
      <c r="U5244" s="18"/>
      <c r="V5244" s="18"/>
      <c r="W5244" s="18"/>
      <c r="X5244" s="18"/>
      <c r="Y5244" s="18"/>
      <c r="Z5244" s="18"/>
    </row>
    <row r="5245">
      <c r="A5245" s="14" t="s">
        <v>12669</v>
      </c>
      <c r="B5245" s="15" t="s">
        <v>12718</v>
      </c>
      <c r="C5245" s="19" t="s">
        <v>12719</v>
      </c>
      <c r="D5245" s="19" t="s">
        <v>5380</v>
      </c>
      <c r="E5245" s="19" t="s">
        <v>12720</v>
      </c>
      <c r="F5245" s="19" t="s">
        <v>133</v>
      </c>
      <c r="G5245" s="16" t="s">
        <v>12</v>
      </c>
      <c r="H5245" s="18"/>
      <c r="I5245" s="18"/>
      <c r="J5245" s="18"/>
      <c r="K5245" s="18"/>
      <c r="L5245" s="18"/>
      <c r="M5245" s="18"/>
      <c r="N5245" s="18"/>
      <c r="O5245" s="18"/>
      <c r="P5245" s="18"/>
      <c r="Q5245" s="18"/>
      <c r="R5245" s="18"/>
      <c r="S5245" s="18"/>
      <c r="T5245" s="18"/>
      <c r="U5245" s="18"/>
      <c r="V5245" s="18"/>
      <c r="W5245" s="18"/>
      <c r="X5245" s="18"/>
      <c r="Y5245" s="18"/>
      <c r="Z5245" s="18"/>
    </row>
    <row r="5246">
      <c r="A5246" s="14" t="s">
        <v>12669</v>
      </c>
      <c r="B5246" s="15" t="s">
        <v>12721</v>
      </c>
      <c r="C5246" s="19" t="s">
        <v>12722</v>
      </c>
      <c r="D5246" s="19" t="s">
        <v>1587</v>
      </c>
      <c r="E5246" s="19" t="s">
        <v>98</v>
      </c>
      <c r="F5246" s="19" t="s">
        <v>12723</v>
      </c>
      <c r="G5246" s="16" t="s">
        <v>12</v>
      </c>
      <c r="H5246" s="18"/>
      <c r="I5246" s="18"/>
      <c r="J5246" s="18"/>
      <c r="K5246" s="18"/>
      <c r="L5246" s="18"/>
      <c r="M5246" s="18"/>
      <c r="N5246" s="18"/>
      <c r="O5246" s="18"/>
      <c r="P5246" s="18"/>
      <c r="Q5246" s="18"/>
      <c r="R5246" s="18"/>
      <c r="S5246" s="18"/>
      <c r="T5246" s="18"/>
      <c r="U5246" s="18"/>
      <c r="V5246" s="18"/>
      <c r="W5246" s="18"/>
      <c r="X5246" s="18"/>
      <c r="Y5246" s="18"/>
      <c r="Z5246" s="18"/>
    </row>
    <row r="5247">
      <c r="A5247" s="14" t="s">
        <v>12669</v>
      </c>
      <c r="B5247" s="15" t="s">
        <v>12724</v>
      </c>
      <c r="C5247" s="19" t="s">
        <v>12725</v>
      </c>
      <c r="D5247" s="19" t="s">
        <v>1508</v>
      </c>
      <c r="E5247" s="19" t="s">
        <v>12726</v>
      </c>
      <c r="F5247" s="19" t="s">
        <v>12727</v>
      </c>
      <c r="G5247" s="16" t="s">
        <v>12</v>
      </c>
      <c r="H5247" s="18"/>
      <c r="I5247" s="18"/>
      <c r="J5247" s="18"/>
      <c r="K5247" s="18"/>
      <c r="L5247" s="18"/>
      <c r="M5247" s="18"/>
      <c r="N5247" s="18"/>
      <c r="O5247" s="18"/>
      <c r="P5247" s="18"/>
      <c r="Q5247" s="18"/>
      <c r="R5247" s="18"/>
      <c r="S5247" s="18"/>
      <c r="T5247" s="18"/>
      <c r="U5247" s="18"/>
      <c r="V5247" s="18"/>
      <c r="W5247" s="18"/>
      <c r="X5247" s="18"/>
      <c r="Y5247" s="18"/>
      <c r="Z5247" s="18"/>
    </row>
    <row r="5248">
      <c r="A5248" s="14" t="s">
        <v>12728</v>
      </c>
      <c r="B5248" s="15" t="s">
        <v>12729</v>
      </c>
      <c r="C5248" s="19" t="s">
        <v>12730</v>
      </c>
      <c r="D5248" s="19" t="s">
        <v>12731</v>
      </c>
      <c r="E5248" s="19" t="s">
        <v>47</v>
      </c>
      <c r="F5248" s="19" t="s">
        <v>31</v>
      </c>
      <c r="G5248" s="16" t="s">
        <v>12</v>
      </c>
      <c r="H5248" s="18"/>
      <c r="I5248" s="18"/>
      <c r="J5248" s="18"/>
      <c r="K5248" s="18"/>
      <c r="L5248" s="18"/>
      <c r="M5248" s="18"/>
      <c r="N5248" s="18"/>
      <c r="O5248" s="18"/>
      <c r="P5248" s="18"/>
      <c r="Q5248" s="18"/>
      <c r="R5248" s="18"/>
      <c r="S5248" s="18"/>
      <c r="T5248" s="18"/>
      <c r="U5248" s="18"/>
      <c r="V5248" s="18"/>
      <c r="W5248" s="18"/>
      <c r="X5248" s="18"/>
      <c r="Y5248" s="18"/>
      <c r="Z5248" s="18"/>
    </row>
    <row r="5249">
      <c r="A5249" s="14" t="s">
        <v>12728</v>
      </c>
      <c r="B5249" s="15" t="s">
        <v>12729</v>
      </c>
      <c r="C5249" s="19" t="s">
        <v>12730</v>
      </c>
      <c r="D5249" s="19" t="s">
        <v>12731</v>
      </c>
      <c r="E5249" s="19" t="s">
        <v>4984</v>
      </c>
      <c r="F5249" s="19" t="s">
        <v>1185</v>
      </c>
      <c r="G5249" s="16" t="s">
        <v>12</v>
      </c>
      <c r="H5249" s="18"/>
      <c r="I5249" s="18"/>
      <c r="J5249" s="18"/>
      <c r="K5249" s="18"/>
      <c r="L5249" s="18"/>
      <c r="M5249" s="18"/>
      <c r="N5249" s="18"/>
      <c r="O5249" s="18"/>
      <c r="P5249" s="18"/>
      <c r="Q5249" s="18"/>
      <c r="R5249" s="18"/>
      <c r="S5249" s="18"/>
      <c r="T5249" s="18"/>
      <c r="U5249" s="18"/>
      <c r="V5249" s="18"/>
      <c r="W5249" s="18"/>
      <c r="X5249" s="18"/>
      <c r="Y5249" s="18"/>
      <c r="Z5249" s="18"/>
    </row>
    <row r="5250">
      <c r="A5250" s="14" t="s">
        <v>12728</v>
      </c>
      <c r="B5250" s="15" t="s">
        <v>12732</v>
      </c>
      <c r="C5250" s="19" t="s">
        <v>12733</v>
      </c>
      <c r="D5250" s="19" t="s">
        <v>258</v>
      </c>
      <c r="E5250" s="19" t="s">
        <v>44</v>
      </c>
      <c r="F5250" s="19" t="s">
        <v>61</v>
      </c>
      <c r="G5250" s="16" t="s">
        <v>12</v>
      </c>
      <c r="H5250" s="18"/>
      <c r="I5250" s="18"/>
      <c r="J5250" s="18"/>
      <c r="K5250" s="18"/>
      <c r="L5250" s="18"/>
      <c r="M5250" s="18"/>
      <c r="N5250" s="18"/>
      <c r="O5250" s="18"/>
      <c r="P5250" s="18"/>
      <c r="Q5250" s="18"/>
      <c r="R5250" s="18"/>
      <c r="S5250" s="18"/>
      <c r="T5250" s="18"/>
      <c r="U5250" s="18"/>
      <c r="V5250" s="18"/>
      <c r="W5250" s="18"/>
      <c r="X5250" s="18"/>
      <c r="Y5250" s="18"/>
      <c r="Z5250" s="18"/>
    </row>
    <row r="5251">
      <c r="A5251" s="14" t="s">
        <v>12728</v>
      </c>
      <c r="B5251" s="15" t="s">
        <v>12732</v>
      </c>
      <c r="C5251" s="19" t="s">
        <v>12733</v>
      </c>
      <c r="D5251" s="19" t="s">
        <v>4095</v>
      </c>
      <c r="E5251" s="19" t="s">
        <v>44</v>
      </c>
      <c r="F5251" s="19" t="s">
        <v>61</v>
      </c>
      <c r="G5251" s="16" t="s">
        <v>12</v>
      </c>
      <c r="H5251" s="18"/>
      <c r="I5251" s="18"/>
      <c r="J5251" s="18"/>
      <c r="K5251" s="18"/>
      <c r="L5251" s="18"/>
      <c r="M5251" s="18"/>
      <c r="N5251" s="18"/>
      <c r="O5251" s="18"/>
      <c r="P5251" s="18"/>
      <c r="Q5251" s="18"/>
      <c r="R5251" s="18"/>
      <c r="S5251" s="18"/>
      <c r="T5251" s="18"/>
      <c r="U5251" s="18"/>
      <c r="V5251" s="18"/>
      <c r="W5251" s="18"/>
      <c r="X5251" s="18"/>
      <c r="Y5251" s="18"/>
      <c r="Z5251" s="18"/>
    </row>
    <row r="5252">
      <c r="A5252" s="14" t="s">
        <v>12728</v>
      </c>
      <c r="B5252" s="15" t="s">
        <v>12732</v>
      </c>
      <c r="C5252" s="19" t="s">
        <v>12733</v>
      </c>
      <c r="D5252" s="19" t="s">
        <v>854</v>
      </c>
      <c r="E5252" s="18"/>
      <c r="F5252" s="19" t="s">
        <v>34</v>
      </c>
      <c r="G5252" s="16" t="s">
        <v>84</v>
      </c>
      <c r="H5252" s="19" t="s">
        <v>44</v>
      </c>
      <c r="I5252" s="18"/>
      <c r="J5252" s="18"/>
      <c r="K5252" s="18"/>
      <c r="L5252" s="18"/>
      <c r="M5252" s="18"/>
      <c r="N5252" s="18"/>
      <c r="O5252" s="18"/>
      <c r="P5252" s="18"/>
      <c r="Q5252" s="18"/>
      <c r="R5252" s="18"/>
      <c r="S5252" s="18"/>
      <c r="T5252" s="18"/>
      <c r="U5252" s="18"/>
      <c r="V5252" s="18"/>
      <c r="W5252" s="18"/>
      <c r="X5252" s="18"/>
      <c r="Y5252" s="18"/>
      <c r="Z5252" s="18"/>
    </row>
    <row r="5253">
      <c r="A5253" s="14" t="s">
        <v>12728</v>
      </c>
      <c r="B5253" s="15" t="s">
        <v>12734</v>
      </c>
      <c r="C5253" s="19" t="s">
        <v>12735</v>
      </c>
      <c r="D5253" s="19" t="s">
        <v>854</v>
      </c>
      <c r="E5253" s="19" t="s">
        <v>47</v>
      </c>
      <c r="F5253" s="19" t="s">
        <v>1097</v>
      </c>
      <c r="G5253" s="16" t="s">
        <v>12</v>
      </c>
      <c r="H5253" s="18"/>
      <c r="I5253" s="18"/>
      <c r="J5253" s="18"/>
      <c r="K5253" s="18"/>
      <c r="L5253" s="18"/>
      <c r="M5253" s="18"/>
      <c r="N5253" s="18"/>
      <c r="O5253" s="18"/>
      <c r="P5253" s="18"/>
      <c r="Q5253" s="18"/>
      <c r="R5253" s="18"/>
      <c r="S5253" s="18"/>
      <c r="T5253" s="18"/>
      <c r="U5253" s="18"/>
      <c r="V5253" s="18"/>
      <c r="W5253" s="18"/>
      <c r="X5253" s="18"/>
      <c r="Y5253" s="18"/>
      <c r="Z5253" s="18"/>
    </row>
    <row r="5254">
      <c r="A5254" s="14" t="s">
        <v>12728</v>
      </c>
      <c r="B5254" s="15" t="s">
        <v>12734</v>
      </c>
      <c r="C5254" s="19" t="s">
        <v>12735</v>
      </c>
      <c r="D5254" s="19" t="s">
        <v>854</v>
      </c>
      <c r="E5254" s="19" t="s">
        <v>1377</v>
      </c>
      <c r="F5254" s="19" t="s">
        <v>299</v>
      </c>
      <c r="G5254" s="16" t="s">
        <v>12</v>
      </c>
      <c r="H5254" s="18"/>
      <c r="I5254" s="18"/>
      <c r="J5254" s="18"/>
      <c r="K5254" s="18"/>
      <c r="L5254" s="18"/>
      <c r="M5254" s="18"/>
      <c r="N5254" s="18"/>
      <c r="O5254" s="18"/>
      <c r="P5254" s="18"/>
      <c r="Q5254" s="18"/>
      <c r="R5254" s="18"/>
      <c r="S5254" s="18"/>
      <c r="T5254" s="18"/>
      <c r="U5254" s="18"/>
      <c r="V5254" s="18"/>
      <c r="W5254" s="18"/>
      <c r="X5254" s="18"/>
      <c r="Y5254" s="18"/>
      <c r="Z5254" s="18"/>
    </row>
    <row r="5255">
      <c r="A5255" s="14" t="s">
        <v>12728</v>
      </c>
      <c r="B5255" s="15" t="s">
        <v>12736</v>
      </c>
      <c r="C5255" s="19" t="s">
        <v>12737</v>
      </c>
      <c r="D5255" s="19" t="s">
        <v>6236</v>
      </c>
      <c r="E5255" s="19" t="s">
        <v>141</v>
      </c>
      <c r="F5255" s="19" t="s">
        <v>133</v>
      </c>
      <c r="G5255" s="16" t="s">
        <v>12</v>
      </c>
      <c r="H5255" s="18"/>
      <c r="I5255" s="18"/>
      <c r="J5255" s="18"/>
      <c r="K5255" s="18"/>
      <c r="L5255" s="18"/>
      <c r="M5255" s="18"/>
      <c r="N5255" s="18"/>
      <c r="O5255" s="18"/>
      <c r="P5255" s="18"/>
      <c r="Q5255" s="18"/>
      <c r="R5255" s="18"/>
      <c r="S5255" s="18"/>
      <c r="T5255" s="18"/>
      <c r="U5255" s="18"/>
      <c r="V5255" s="18"/>
      <c r="W5255" s="18"/>
      <c r="X5255" s="18"/>
      <c r="Y5255" s="18"/>
      <c r="Z5255" s="18"/>
    </row>
    <row r="5256">
      <c r="A5256" s="14" t="s">
        <v>12728</v>
      </c>
      <c r="B5256" s="15" t="s">
        <v>12736</v>
      </c>
      <c r="C5256" s="19" t="s">
        <v>12737</v>
      </c>
      <c r="D5256" s="19" t="s">
        <v>6236</v>
      </c>
      <c r="E5256" s="19" t="s">
        <v>70</v>
      </c>
      <c r="F5256" s="19" t="s">
        <v>134</v>
      </c>
      <c r="G5256" s="16" t="s">
        <v>12</v>
      </c>
      <c r="H5256" s="18"/>
      <c r="I5256" s="18"/>
      <c r="J5256" s="18"/>
      <c r="K5256" s="18"/>
      <c r="L5256" s="18"/>
      <c r="M5256" s="18"/>
      <c r="N5256" s="18"/>
      <c r="O5256" s="18"/>
      <c r="P5256" s="18"/>
      <c r="Q5256" s="18"/>
      <c r="R5256" s="18"/>
      <c r="S5256" s="18"/>
      <c r="T5256" s="18"/>
      <c r="U5256" s="18"/>
      <c r="V5256" s="18"/>
      <c r="W5256" s="18"/>
      <c r="X5256" s="18"/>
      <c r="Y5256" s="18"/>
      <c r="Z5256" s="18"/>
    </row>
    <row r="5257">
      <c r="A5257" s="14" t="s">
        <v>12728</v>
      </c>
      <c r="B5257" s="15" t="s">
        <v>12738</v>
      </c>
      <c r="C5257" s="19" t="s">
        <v>12739</v>
      </c>
      <c r="D5257" s="19" t="s">
        <v>4461</v>
      </c>
      <c r="E5257" s="19" t="s">
        <v>7090</v>
      </c>
      <c r="F5257" s="19" t="s">
        <v>134</v>
      </c>
      <c r="G5257" s="16" t="s">
        <v>12</v>
      </c>
      <c r="H5257" s="18"/>
      <c r="I5257" s="18"/>
      <c r="J5257" s="18"/>
      <c r="K5257" s="18"/>
      <c r="L5257" s="18"/>
      <c r="M5257" s="18"/>
      <c r="N5257" s="18"/>
      <c r="O5257" s="18"/>
      <c r="P5257" s="18"/>
      <c r="Q5257" s="18"/>
      <c r="R5257" s="18"/>
      <c r="S5257" s="18"/>
      <c r="T5257" s="18"/>
      <c r="U5257" s="18"/>
      <c r="V5257" s="18"/>
      <c r="W5257" s="18"/>
      <c r="X5257" s="18"/>
      <c r="Y5257" s="18"/>
      <c r="Z5257" s="18"/>
    </row>
    <row r="5258">
      <c r="A5258" s="14" t="s">
        <v>12728</v>
      </c>
      <c r="B5258" s="15" t="s">
        <v>12740</v>
      </c>
      <c r="C5258" s="19" t="s">
        <v>12741</v>
      </c>
      <c r="D5258" s="19" t="s">
        <v>4563</v>
      </c>
      <c r="E5258" s="19" t="s">
        <v>44</v>
      </c>
      <c r="F5258" s="19" t="s">
        <v>61</v>
      </c>
      <c r="G5258" s="16" t="s">
        <v>12</v>
      </c>
      <c r="H5258" s="18"/>
      <c r="I5258" s="18"/>
      <c r="J5258" s="18"/>
      <c r="K5258" s="18"/>
      <c r="L5258" s="18"/>
      <c r="M5258" s="18"/>
      <c r="N5258" s="18"/>
      <c r="O5258" s="18"/>
      <c r="P5258" s="18"/>
      <c r="Q5258" s="18"/>
      <c r="R5258" s="18"/>
      <c r="S5258" s="18"/>
      <c r="T5258" s="18"/>
      <c r="U5258" s="18"/>
      <c r="V5258" s="18"/>
      <c r="W5258" s="18"/>
      <c r="X5258" s="18"/>
      <c r="Y5258" s="18"/>
      <c r="Z5258" s="18"/>
    </row>
    <row r="5259">
      <c r="A5259" s="14" t="s">
        <v>12728</v>
      </c>
      <c r="B5259" s="15" t="s">
        <v>12740</v>
      </c>
      <c r="C5259" s="19" t="s">
        <v>12741</v>
      </c>
      <c r="D5259" s="19" t="s">
        <v>4095</v>
      </c>
      <c r="E5259" s="19" t="s">
        <v>44</v>
      </c>
      <c r="F5259" s="19" t="s">
        <v>61</v>
      </c>
      <c r="G5259" s="16" t="s">
        <v>12</v>
      </c>
      <c r="H5259" s="18"/>
      <c r="I5259" s="18"/>
      <c r="J5259" s="18"/>
      <c r="K5259" s="18"/>
      <c r="L5259" s="18"/>
      <c r="M5259" s="18"/>
      <c r="N5259" s="18"/>
      <c r="O5259" s="18"/>
      <c r="P5259" s="18"/>
      <c r="Q5259" s="18"/>
      <c r="R5259" s="18"/>
      <c r="S5259" s="18"/>
      <c r="T5259" s="18"/>
      <c r="U5259" s="18"/>
      <c r="V5259" s="18"/>
      <c r="W5259" s="18"/>
      <c r="X5259" s="18"/>
      <c r="Y5259" s="18"/>
      <c r="Z5259" s="18"/>
    </row>
    <row r="5260">
      <c r="A5260" s="14" t="s">
        <v>12728</v>
      </c>
      <c r="B5260" s="15" t="s">
        <v>12740</v>
      </c>
      <c r="C5260" s="19" t="s">
        <v>12741</v>
      </c>
      <c r="D5260" s="19" t="s">
        <v>87</v>
      </c>
      <c r="E5260" s="19" t="s">
        <v>44</v>
      </c>
      <c r="F5260" s="19" t="s">
        <v>61</v>
      </c>
      <c r="G5260" s="16" t="s">
        <v>12</v>
      </c>
      <c r="H5260" s="18"/>
      <c r="I5260" s="18"/>
      <c r="J5260" s="18"/>
      <c r="K5260" s="18"/>
      <c r="L5260" s="18"/>
      <c r="M5260" s="18"/>
      <c r="N5260" s="18"/>
      <c r="O5260" s="18"/>
      <c r="P5260" s="18"/>
      <c r="Q5260" s="18"/>
      <c r="R5260" s="18"/>
      <c r="S5260" s="18"/>
      <c r="T5260" s="18"/>
      <c r="U5260" s="18"/>
      <c r="V5260" s="18"/>
      <c r="W5260" s="18"/>
      <c r="X5260" s="18"/>
      <c r="Y5260" s="18"/>
      <c r="Z5260" s="18"/>
    </row>
    <row r="5261">
      <c r="A5261" s="14" t="s">
        <v>12728</v>
      </c>
      <c r="B5261" s="15" t="s">
        <v>12742</v>
      </c>
      <c r="C5261" s="19" t="s">
        <v>12743</v>
      </c>
      <c r="D5261" s="19" t="s">
        <v>896</v>
      </c>
      <c r="E5261" s="19" t="s">
        <v>47</v>
      </c>
      <c r="F5261" s="19" t="s">
        <v>11</v>
      </c>
      <c r="G5261" s="16" t="s">
        <v>12</v>
      </c>
      <c r="H5261" s="18"/>
      <c r="I5261" s="18"/>
      <c r="J5261" s="18"/>
      <c r="K5261" s="18"/>
      <c r="L5261" s="18"/>
      <c r="M5261" s="18"/>
      <c r="N5261" s="18"/>
      <c r="O5261" s="18"/>
      <c r="P5261" s="18"/>
      <c r="Q5261" s="18"/>
      <c r="R5261" s="18"/>
      <c r="S5261" s="18"/>
      <c r="T5261" s="18"/>
      <c r="U5261" s="18"/>
      <c r="V5261" s="18"/>
      <c r="W5261" s="18"/>
      <c r="X5261" s="18"/>
      <c r="Y5261" s="18"/>
      <c r="Z5261" s="18"/>
    </row>
    <row r="5262">
      <c r="A5262" s="14" t="s">
        <v>12728</v>
      </c>
      <c r="B5262" s="15" t="s">
        <v>12742</v>
      </c>
      <c r="C5262" s="19" t="s">
        <v>12743</v>
      </c>
      <c r="D5262" s="19" t="s">
        <v>896</v>
      </c>
      <c r="E5262" s="19" t="s">
        <v>141</v>
      </c>
      <c r="F5262" s="19" t="s">
        <v>4576</v>
      </c>
      <c r="G5262" s="16" t="s">
        <v>12</v>
      </c>
      <c r="H5262" s="18"/>
      <c r="I5262" s="18"/>
      <c r="J5262" s="18"/>
      <c r="K5262" s="18"/>
      <c r="L5262" s="18"/>
      <c r="M5262" s="18"/>
      <c r="N5262" s="18"/>
      <c r="O5262" s="18"/>
      <c r="P5262" s="18"/>
      <c r="Q5262" s="18"/>
      <c r="R5262" s="18"/>
      <c r="S5262" s="18"/>
      <c r="T5262" s="18"/>
      <c r="U5262" s="18"/>
      <c r="V5262" s="18"/>
      <c r="W5262" s="18"/>
      <c r="X5262" s="18"/>
      <c r="Y5262" s="18"/>
      <c r="Z5262" s="18"/>
    </row>
    <row r="5263">
      <c r="A5263" s="14" t="s">
        <v>12728</v>
      </c>
      <c r="B5263" s="15" t="s">
        <v>12742</v>
      </c>
      <c r="C5263" s="19" t="s">
        <v>12743</v>
      </c>
      <c r="D5263" s="19" t="s">
        <v>896</v>
      </c>
      <c r="E5263" s="19" t="s">
        <v>279</v>
      </c>
      <c r="F5263" s="19" t="s">
        <v>299</v>
      </c>
      <c r="G5263" s="16" t="s">
        <v>12</v>
      </c>
      <c r="H5263" s="18"/>
      <c r="I5263" s="18"/>
      <c r="J5263" s="18"/>
      <c r="K5263" s="18"/>
      <c r="L5263" s="18"/>
      <c r="M5263" s="18"/>
      <c r="N5263" s="18"/>
      <c r="O5263" s="18"/>
      <c r="P5263" s="18"/>
      <c r="Q5263" s="18"/>
      <c r="R5263" s="18"/>
      <c r="S5263" s="18"/>
      <c r="T5263" s="18"/>
      <c r="U5263" s="18"/>
      <c r="V5263" s="18"/>
      <c r="W5263" s="18"/>
      <c r="X5263" s="18"/>
      <c r="Y5263" s="18"/>
      <c r="Z5263" s="18"/>
    </row>
    <row r="5264">
      <c r="A5264" s="14" t="s">
        <v>12728</v>
      </c>
      <c r="B5264" s="15" t="s">
        <v>12744</v>
      </c>
      <c r="C5264" s="19" t="s">
        <v>12745</v>
      </c>
      <c r="D5264" s="19" t="s">
        <v>854</v>
      </c>
      <c r="E5264" s="19" t="s">
        <v>47</v>
      </c>
      <c r="F5264" s="19" t="s">
        <v>4572</v>
      </c>
      <c r="G5264" s="16" t="s">
        <v>84</v>
      </c>
      <c r="H5264" s="18"/>
      <c r="I5264" s="18"/>
      <c r="J5264" s="18"/>
      <c r="K5264" s="18"/>
      <c r="L5264" s="18"/>
      <c r="M5264" s="18"/>
      <c r="N5264" s="18"/>
      <c r="O5264" s="18"/>
      <c r="P5264" s="18"/>
      <c r="Q5264" s="18"/>
      <c r="R5264" s="18"/>
      <c r="S5264" s="18"/>
      <c r="T5264" s="18"/>
      <c r="U5264" s="18"/>
      <c r="V5264" s="18"/>
      <c r="W5264" s="18"/>
      <c r="X5264" s="18"/>
      <c r="Y5264" s="18"/>
      <c r="Z5264" s="18"/>
    </row>
    <row r="5265">
      <c r="A5265" s="14" t="s">
        <v>12728</v>
      </c>
      <c r="B5265" s="15" t="s">
        <v>12744</v>
      </c>
      <c r="C5265" s="19" t="s">
        <v>12745</v>
      </c>
      <c r="D5265" s="19" t="s">
        <v>854</v>
      </c>
      <c r="E5265" s="19" t="s">
        <v>12746</v>
      </c>
      <c r="F5265" s="19" t="s">
        <v>378</v>
      </c>
      <c r="G5265" s="16" t="s">
        <v>12</v>
      </c>
      <c r="H5265" s="18"/>
      <c r="I5265" s="18"/>
      <c r="J5265" s="18"/>
      <c r="K5265" s="18"/>
      <c r="L5265" s="18"/>
      <c r="M5265" s="18"/>
      <c r="N5265" s="18"/>
      <c r="O5265" s="18"/>
      <c r="P5265" s="18"/>
      <c r="Q5265" s="18"/>
      <c r="R5265" s="18"/>
      <c r="S5265" s="18"/>
      <c r="T5265" s="18"/>
      <c r="U5265" s="18"/>
      <c r="V5265" s="18"/>
      <c r="W5265" s="18"/>
      <c r="X5265" s="18"/>
      <c r="Y5265" s="18"/>
      <c r="Z5265" s="18"/>
    </row>
    <row r="5266">
      <c r="A5266" s="14" t="s">
        <v>12728</v>
      </c>
      <c r="B5266" s="15" t="s">
        <v>12747</v>
      </c>
      <c r="C5266" s="19" t="s">
        <v>12748</v>
      </c>
      <c r="D5266" s="19" t="s">
        <v>10494</v>
      </c>
      <c r="E5266" s="19" t="s">
        <v>98</v>
      </c>
      <c r="F5266" s="19" t="s">
        <v>12749</v>
      </c>
      <c r="G5266" s="16" t="s">
        <v>12</v>
      </c>
      <c r="H5266" s="18"/>
      <c r="I5266" s="18"/>
      <c r="J5266" s="18"/>
      <c r="K5266" s="18"/>
      <c r="L5266" s="18"/>
      <c r="M5266" s="18"/>
      <c r="N5266" s="18"/>
      <c r="O5266" s="18"/>
      <c r="P5266" s="18"/>
      <c r="Q5266" s="18"/>
      <c r="R5266" s="18"/>
      <c r="S5266" s="18"/>
      <c r="T5266" s="18"/>
      <c r="U5266" s="18"/>
      <c r="V5266" s="18"/>
      <c r="W5266" s="18"/>
      <c r="X5266" s="18"/>
      <c r="Y5266" s="18"/>
      <c r="Z5266" s="18"/>
    </row>
    <row r="5267">
      <c r="A5267" s="14" t="s">
        <v>12728</v>
      </c>
      <c r="B5267" s="15" t="s">
        <v>12750</v>
      </c>
      <c r="C5267" s="19" t="s">
        <v>12751</v>
      </c>
      <c r="D5267" s="19" t="s">
        <v>4251</v>
      </c>
      <c r="E5267" s="19" t="s">
        <v>4047</v>
      </c>
      <c r="F5267" s="19" t="s">
        <v>12752</v>
      </c>
      <c r="G5267" s="16" t="s">
        <v>12</v>
      </c>
      <c r="H5267" s="18"/>
      <c r="I5267" s="18"/>
      <c r="J5267" s="18"/>
      <c r="K5267" s="18"/>
      <c r="L5267" s="18"/>
      <c r="M5267" s="18"/>
      <c r="N5267" s="18"/>
      <c r="O5267" s="18"/>
      <c r="P5267" s="18"/>
      <c r="Q5267" s="18"/>
      <c r="R5267" s="18"/>
      <c r="S5267" s="18"/>
      <c r="T5267" s="18"/>
      <c r="U5267" s="18"/>
      <c r="V5267" s="18"/>
      <c r="W5267" s="18"/>
      <c r="X5267" s="18"/>
      <c r="Y5267" s="18"/>
      <c r="Z5267" s="18"/>
    </row>
    <row r="5268">
      <c r="A5268" s="14" t="s">
        <v>12728</v>
      </c>
      <c r="B5268" s="15" t="s">
        <v>12753</v>
      </c>
      <c r="C5268" s="19" t="s">
        <v>12754</v>
      </c>
      <c r="D5268" s="19" t="s">
        <v>4944</v>
      </c>
      <c r="E5268" s="19" t="s">
        <v>11018</v>
      </c>
      <c r="F5268" s="19" t="s">
        <v>12755</v>
      </c>
      <c r="G5268" s="16" t="s">
        <v>12</v>
      </c>
      <c r="H5268" s="18"/>
      <c r="I5268" s="18"/>
      <c r="J5268" s="18"/>
      <c r="K5268" s="18"/>
      <c r="L5268" s="18"/>
      <c r="M5268" s="18"/>
      <c r="N5268" s="18"/>
      <c r="O5268" s="18"/>
      <c r="P5268" s="18"/>
      <c r="Q5268" s="18"/>
      <c r="R5268" s="18"/>
      <c r="S5268" s="18"/>
      <c r="T5268" s="18"/>
      <c r="U5268" s="18"/>
      <c r="V5268" s="18"/>
      <c r="W5268" s="18"/>
      <c r="X5268" s="18"/>
      <c r="Y5268" s="18"/>
      <c r="Z5268" s="18"/>
    </row>
    <row r="5269">
      <c r="A5269" s="14" t="s">
        <v>12728</v>
      </c>
      <c r="B5269" s="15" t="s">
        <v>12753</v>
      </c>
      <c r="C5269" s="19" t="s">
        <v>12754</v>
      </c>
      <c r="D5269" s="19" t="s">
        <v>4944</v>
      </c>
      <c r="E5269" s="19" t="s">
        <v>12756</v>
      </c>
      <c r="F5269" s="19" t="s">
        <v>12757</v>
      </c>
      <c r="G5269" s="16" t="s">
        <v>12</v>
      </c>
      <c r="H5269" s="18"/>
      <c r="I5269" s="18"/>
      <c r="J5269" s="18"/>
      <c r="K5269" s="18"/>
      <c r="L5269" s="18"/>
      <c r="M5269" s="18"/>
      <c r="N5269" s="18"/>
      <c r="O5269" s="18"/>
      <c r="P5269" s="18"/>
      <c r="Q5269" s="18"/>
      <c r="R5269" s="18"/>
      <c r="S5269" s="18"/>
      <c r="T5269" s="18"/>
      <c r="U5269" s="18"/>
      <c r="V5269" s="18"/>
      <c r="W5269" s="18"/>
      <c r="X5269" s="18"/>
      <c r="Y5269" s="18"/>
      <c r="Z5269" s="18"/>
    </row>
    <row r="5270">
      <c r="A5270" s="14" t="s">
        <v>12728</v>
      </c>
      <c r="B5270" s="15" t="s">
        <v>12758</v>
      </c>
      <c r="C5270" s="19" t="s">
        <v>12759</v>
      </c>
      <c r="D5270" s="19" t="s">
        <v>5944</v>
      </c>
      <c r="E5270" s="19" t="s">
        <v>12760</v>
      </c>
      <c r="F5270" s="19" t="s">
        <v>134</v>
      </c>
      <c r="G5270" s="16" t="s">
        <v>12</v>
      </c>
      <c r="H5270" s="18"/>
      <c r="I5270" s="18"/>
      <c r="J5270" s="18"/>
      <c r="K5270" s="18"/>
      <c r="L5270" s="18"/>
      <c r="M5270" s="18"/>
      <c r="N5270" s="18"/>
      <c r="O5270" s="18"/>
      <c r="P5270" s="18"/>
      <c r="Q5270" s="18"/>
      <c r="R5270" s="18"/>
      <c r="S5270" s="18"/>
      <c r="T5270" s="18"/>
      <c r="U5270" s="18"/>
      <c r="V5270" s="18"/>
      <c r="W5270" s="18"/>
      <c r="X5270" s="18"/>
      <c r="Y5270" s="18"/>
      <c r="Z5270" s="18"/>
    </row>
    <row r="5271">
      <c r="A5271" s="14" t="s">
        <v>12728</v>
      </c>
      <c r="B5271" s="15" t="s">
        <v>12758</v>
      </c>
      <c r="C5271" s="19" t="s">
        <v>12759</v>
      </c>
      <c r="D5271" s="19" t="s">
        <v>5944</v>
      </c>
      <c r="E5271" s="19" t="s">
        <v>734</v>
      </c>
      <c r="F5271" s="19" t="s">
        <v>7090</v>
      </c>
      <c r="G5271" s="16" t="s">
        <v>12</v>
      </c>
      <c r="H5271" s="18"/>
      <c r="I5271" s="18"/>
      <c r="J5271" s="18"/>
      <c r="K5271" s="18"/>
      <c r="L5271" s="18"/>
      <c r="M5271" s="18"/>
      <c r="N5271" s="18"/>
      <c r="O5271" s="18"/>
      <c r="P5271" s="18"/>
      <c r="Q5271" s="18"/>
      <c r="R5271" s="18"/>
      <c r="S5271" s="18"/>
      <c r="T5271" s="18"/>
      <c r="U5271" s="18"/>
      <c r="V5271" s="18"/>
      <c r="W5271" s="18"/>
      <c r="X5271" s="18"/>
      <c r="Y5271" s="18"/>
      <c r="Z5271" s="18"/>
    </row>
    <row r="5272">
      <c r="A5272" s="14" t="s">
        <v>12728</v>
      </c>
      <c r="B5272" s="15" t="s">
        <v>12761</v>
      </c>
      <c r="C5272" s="19" t="s">
        <v>12762</v>
      </c>
      <c r="D5272" s="19" t="s">
        <v>1058</v>
      </c>
      <c r="E5272" s="19" t="s">
        <v>12763</v>
      </c>
      <c r="F5272" s="19" t="s">
        <v>12194</v>
      </c>
      <c r="G5272" s="16" t="s">
        <v>12</v>
      </c>
      <c r="H5272" s="18"/>
      <c r="I5272" s="18"/>
      <c r="J5272" s="18"/>
      <c r="K5272" s="18"/>
      <c r="L5272" s="18"/>
      <c r="M5272" s="18"/>
      <c r="N5272" s="18"/>
      <c r="O5272" s="18"/>
      <c r="P5272" s="18"/>
      <c r="Q5272" s="18"/>
      <c r="R5272" s="18"/>
      <c r="S5272" s="18"/>
      <c r="T5272" s="18"/>
      <c r="U5272" s="18"/>
      <c r="V5272" s="18"/>
      <c r="W5272" s="18"/>
      <c r="X5272" s="18"/>
      <c r="Y5272" s="18"/>
      <c r="Z5272" s="18"/>
    </row>
    <row r="5273">
      <c r="A5273" s="14" t="s">
        <v>12728</v>
      </c>
      <c r="B5273" s="15" t="s">
        <v>12764</v>
      </c>
      <c r="C5273" s="19" t="s">
        <v>12765</v>
      </c>
      <c r="D5273" s="19" t="s">
        <v>6390</v>
      </c>
      <c r="E5273" s="19" t="s">
        <v>11224</v>
      </c>
      <c r="F5273" s="19" t="s">
        <v>68</v>
      </c>
      <c r="G5273" s="16" t="s">
        <v>12</v>
      </c>
      <c r="H5273" s="18"/>
      <c r="I5273" s="18"/>
      <c r="J5273" s="18"/>
      <c r="K5273" s="18"/>
      <c r="L5273" s="18"/>
      <c r="M5273" s="18"/>
      <c r="N5273" s="18"/>
      <c r="O5273" s="18"/>
      <c r="P5273" s="18"/>
      <c r="Q5273" s="18"/>
      <c r="R5273" s="18"/>
      <c r="S5273" s="18"/>
      <c r="T5273" s="18"/>
      <c r="U5273" s="18"/>
      <c r="V5273" s="18"/>
      <c r="W5273" s="18"/>
      <c r="X5273" s="18"/>
      <c r="Y5273" s="18"/>
      <c r="Z5273" s="18"/>
    </row>
    <row r="5274">
      <c r="A5274" s="14" t="s">
        <v>12728</v>
      </c>
      <c r="B5274" s="15" t="s">
        <v>12766</v>
      </c>
      <c r="C5274" s="19" t="s">
        <v>12767</v>
      </c>
      <c r="D5274" s="19" t="s">
        <v>5106</v>
      </c>
      <c r="E5274" s="19" t="s">
        <v>5236</v>
      </c>
      <c r="F5274" s="19" t="s">
        <v>530</v>
      </c>
      <c r="G5274" s="16" t="s">
        <v>12</v>
      </c>
      <c r="H5274" s="18"/>
      <c r="I5274" s="18"/>
      <c r="J5274" s="18"/>
      <c r="K5274" s="18"/>
      <c r="L5274" s="18"/>
      <c r="M5274" s="18"/>
      <c r="N5274" s="18"/>
      <c r="O5274" s="18"/>
      <c r="P5274" s="18"/>
      <c r="Q5274" s="18"/>
      <c r="R5274" s="18"/>
      <c r="S5274" s="18"/>
      <c r="T5274" s="18"/>
      <c r="U5274" s="18"/>
      <c r="V5274" s="18"/>
      <c r="W5274" s="18"/>
      <c r="X5274" s="18"/>
      <c r="Y5274" s="18"/>
      <c r="Z5274" s="18"/>
    </row>
    <row r="5275">
      <c r="A5275" s="14" t="s">
        <v>12728</v>
      </c>
      <c r="B5275" s="15" t="s">
        <v>12766</v>
      </c>
      <c r="C5275" s="19" t="s">
        <v>12767</v>
      </c>
      <c r="D5275" s="19" t="s">
        <v>5106</v>
      </c>
      <c r="E5275" s="19" t="s">
        <v>12768</v>
      </c>
      <c r="F5275" s="19" t="s">
        <v>70</v>
      </c>
      <c r="G5275" s="16" t="s">
        <v>12</v>
      </c>
      <c r="H5275" s="18"/>
      <c r="I5275" s="18"/>
      <c r="J5275" s="18"/>
      <c r="K5275" s="18"/>
      <c r="L5275" s="18"/>
      <c r="M5275" s="18"/>
      <c r="N5275" s="18"/>
      <c r="O5275" s="18"/>
      <c r="P5275" s="18"/>
      <c r="Q5275" s="18"/>
      <c r="R5275" s="18"/>
      <c r="S5275" s="18"/>
      <c r="T5275" s="18"/>
      <c r="U5275" s="18"/>
      <c r="V5275" s="18"/>
      <c r="W5275" s="18"/>
      <c r="X5275" s="18"/>
      <c r="Y5275" s="18"/>
      <c r="Z5275" s="18"/>
    </row>
    <row r="5276">
      <c r="A5276" s="14" t="s">
        <v>12728</v>
      </c>
      <c r="B5276" s="15" t="s">
        <v>12769</v>
      </c>
      <c r="C5276" s="19" t="s">
        <v>12770</v>
      </c>
      <c r="D5276" s="19" t="s">
        <v>4043</v>
      </c>
      <c r="E5276" s="19" t="s">
        <v>2063</v>
      </c>
      <c r="F5276" s="19" t="s">
        <v>12771</v>
      </c>
      <c r="G5276" s="16" t="s">
        <v>12</v>
      </c>
      <c r="H5276" s="18"/>
      <c r="I5276" s="18"/>
      <c r="J5276" s="18"/>
      <c r="K5276" s="18"/>
      <c r="L5276" s="18"/>
      <c r="M5276" s="18"/>
      <c r="N5276" s="18"/>
      <c r="O5276" s="18"/>
      <c r="P5276" s="18"/>
      <c r="Q5276" s="18"/>
      <c r="R5276" s="18"/>
      <c r="S5276" s="18"/>
      <c r="T5276" s="18"/>
      <c r="U5276" s="18"/>
      <c r="V5276" s="18"/>
      <c r="W5276" s="18"/>
      <c r="X5276" s="18"/>
      <c r="Y5276" s="18"/>
      <c r="Z5276" s="18"/>
    </row>
    <row r="5277">
      <c r="A5277" s="14" t="s">
        <v>12728</v>
      </c>
      <c r="B5277" s="15" t="s">
        <v>12769</v>
      </c>
      <c r="C5277" s="19" t="s">
        <v>12770</v>
      </c>
      <c r="D5277" s="19" t="s">
        <v>4043</v>
      </c>
      <c r="E5277" s="19" t="s">
        <v>11224</v>
      </c>
      <c r="F5277" s="19" t="s">
        <v>12772</v>
      </c>
      <c r="G5277" s="16" t="s">
        <v>12</v>
      </c>
      <c r="H5277" s="18"/>
      <c r="I5277" s="18"/>
      <c r="J5277" s="18"/>
      <c r="K5277" s="18"/>
      <c r="L5277" s="18"/>
      <c r="M5277" s="18"/>
      <c r="N5277" s="18"/>
      <c r="O5277" s="18"/>
      <c r="P5277" s="18"/>
      <c r="Q5277" s="18"/>
      <c r="R5277" s="18"/>
      <c r="S5277" s="18"/>
      <c r="T5277" s="18"/>
      <c r="U5277" s="18"/>
      <c r="V5277" s="18"/>
      <c r="W5277" s="18"/>
      <c r="X5277" s="18"/>
      <c r="Y5277" s="18"/>
      <c r="Z5277" s="18"/>
    </row>
    <row r="5278">
      <c r="A5278" s="14" t="s">
        <v>12773</v>
      </c>
      <c r="B5278" s="15" t="s">
        <v>12774</v>
      </c>
      <c r="C5278" s="19" t="s">
        <v>12775</v>
      </c>
      <c r="D5278" s="19" t="s">
        <v>751</v>
      </c>
      <c r="E5278" s="19" t="s">
        <v>98</v>
      </c>
      <c r="F5278" s="19" t="s">
        <v>761</v>
      </c>
      <c r="G5278" s="16" t="s">
        <v>12</v>
      </c>
      <c r="H5278" s="18"/>
      <c r="I5278" s="18"/>
      <c r="J5278" s="18"/>
      <c r="K5278" s="18"/>
      <c r="L5278" s="18"/>
      <c r="M5278" s="18"/>
      <c r="N5278" s="18"/>
      <c r="O5278" s="18"/>
      <c r="P5278" s="18"/>
      <c r="Q5278" s="18"/>
      <c r="R5278" s="18"/>
      <c r="S5278" s="18"/>
      <c r="T5278" s="18"/>
      <c r="U5278" s="18"/>
      <c r="V5278" s="18"/>
      <c r="W5278" s="18"/>
      <c r="X5278" s="18"/>
      <c r="Y5278" s="18"/>
      <c r="Z5278" s="18"/>
    </row>
    <row r="5279">
      <c r="A5279" s="14" t="s">
        <v>12773</v>
      </c>
      <c r="B5279" s="15" t="s">
        <v>12774</v>
      </c>
      <c r="C5279" s="19" t="s">
        <v>12775</v>
      </c>
      <c r="D5279" s="19" t="s">
        <v>4623</v>
      </c>
      <c r="E5279" s="19" t="s">
        <v>98</v>
      </c>
      <c r="F5279" s="19" t="s">
        <v>761</v>
      </c>
      <c r="G5279" s="16" t="s">
        <v>12</v>
      </c>
      <c r="H5279" s="18"/>
      <c r="I5279" s="18"/>
      <c r="J5279" s="18"/>
      <c r="K5279" s="18"/>
      <c r="L5279" s="18"/>
      <c r="M5279" s="18"/>
      <c r="N5279" s="18"/>
      <c r="O5279" s="18"/>
      <c r="P5279" s="18"/>
      <c r="Q5279" s="18"/>
      <c r="R5279" s="18"/>
      <c r="S5279" s="18"/>
      <c r="T5279" s="18"/>
      <c r="U5279" s="18"/>
      <c r="V5279" s="18"/>
      <c r="W5279" s="18"/>
      <c r="X5279" s="18"/>
      <c r="Y5279" s="18"/>
      <c r="Z5279" s="18"/>
    </row>
    <row r="5280">
      <c r="A5280" s="14" t="s">
        <v>12773</v>
      </c>
      <c r="B5280" s="15" t="s">
        <v>12776</v>
      </c>
      <c r="C5280" s="19" t="s">
        <v>12777</v>
      </c>
      <c r="D5280" s="19" t="s">
        <v>4095</v>
      </c>
      <c r="E5280" s="19" t="s">
        <v>44</v>
      </c>
      <c r="F5280" s="19" t="s">
        <v>83</v>
      </c>
      <c r="G5280" s="16" t="s">
        <v>84</v>
      </c>
      <c r="H5280" s="18"/>
      <c r="I5280" s="18"/>
      <c r="J5280" s="18"/>
      <c r="K5280" s="18"/>
      <c r="L5280" s="18"/>
      <c r="M5280" s="18"/>
      <c r="N5280" s="18"/>
      <c r="O5280" s="18"/>
      <c r="P5280" s="18"/>
      <c r="Q5280" s="18"/>
      <c r="R5280" s="18"/>
      <c r="S5280" s="18"/>
      <c r="T5280" s="18"/>
      <c r="U5280" s="18"/>
      <c r="V5280" s="18"/>
      <c r="W5280" s="18"/>
      <c r="X5280" s="18"/>
      <c r="Y5280" s="18"/>
      <c r="Z5280" s="18"/>
    </row>
    <row r="5281">
      <c r="A5281" s="14" t="s">
        <v>12773</v>
      </c>
      <c r="B5281" s="15" t="s">
        <v>12776</v>
      </c>
      <c r="C5281" s="19" t="s">
        <v>12777</v>
      </c>
      <c r="D5281" s="19" t="s">
        <v>256</v>
      </c>
      <c r="E5281" s="19" t="s">
        <v>44</v>
      </c>
      <c r="F5281" s="19" t="s">
        <v>83</v>
      </c>
      <c r="G5281" s="16" t="s">
        <v>84</v>
      </c>
      <c r="H5281" s="18"/>
      <c r="I5281" s="18"/>
      <c r="J5281" s="18"/>
      <c r="K5281" s="18"/>
      <c r="L5281" s="18"/>
      <c r="M5281" s="18"/>
      <c r="N5281" s="18"/>
      <c r="O5281" s="18"/>
      <c r="P5281" s="18"/>
      <c r="Q5281" s="18"/>
      <c r="R5281" s="18"/>
      <c r="S5281" s="18"/>
      <c r="T5281" s="18"/>
      <c r="U5281" s="18"/>
      <c r="V5281" s="18"/>
      <c r="W5281" s="18"/>
      <c r="X5281" s="18"/>
      <c r="Y5281" s="18"/>
      <c r="Z5281" s="18"/>
    </row>
    <row r="5282">
      <c r="A5282" s="14" t="s">
        <v>12773</v>
      </c>
      <c r="B5282" s="15" t="s">
        <v>12776</v>
      </c>
      <c r="C5282" s="19" t="s">
        <v>12777</v>
      </c>
      <c r="D5282" s="19" t="s">
        <v>854</v>
      </c>
      <c r="E5282" s="19" t="s">
        <v>44</v>
      </c>
      <c r="F5282" s="19" t="s">
        <v>83</v>
      </c>
      <c r="G5282" s="16" t="s">
        <v>84</v>
      </c>
      <c r="H5282" s="18"/>
      <c r="I5282" s="18"/>
      <c r="J5282" s="18"/>
      <c r="K5282" s="18"/>
      <c r="L5282" s="18"/>
      <c r="M5282" s="18"/>
      <c r="N5282" s="18"/>
      <c r="O5282" s="18"/>
      <c r="P5282" s="18"/>
      <c r="Q5282" s="18"/>
      <c r="R5282" s="18"/>
      <c r="S5282" s="18"/>
      <c r="T5282" s="18"/>
      <c r="U5282" s="18"/>
      <c r="V5282" s="18"/>
      <c r="W5282" s="18"/>
      <c r="X5282" s="18"/>
      <c r="Y5282" s="18"/>
      <c r="Z5282" s="18"/>
    </row>
    <row r="5283">
      <c r="A5283" s="14" t="s">
        <v>12773</v>
      </c>
      <c r="B5283" s="15" t="s">
        <v>12778</v>
      </c>
      <c r="C5283" s="19" t="s">
        <v>12779</v>
      </c>
      <c r="D5283" s="19" t="s">
        <v>4043</v>
      </c>
      <c r="E5283" s="19" t="s">
        <v>3015</v>
      </c>
      <c r="F5283" s="19" t="s">
        <v>524</v>
      </c>
      <c r="G5283" s="16" t="s">
        <v>12</v>
      </c>
      <c r="H5283" s="18"/>
      <c r="I5283" s="18"/>
      <c r="J5283" s="18"/>
      <c r="K5283" s="18"/>
      <c r="L5283" s="18"/>
      <c r="M5283" s="18"/>
      <c r="N5283" s="18"/>
      <c r="O5283" s="18"/>
      <c r="P5283" s="18"/>
      <c r="Q5283" s="18"/>
      <c r="R5283" s="18"/>
      <c r="S5283" s="18"/>
      <c r="T5283" s="18"/>
      <c r="U5283" s="18"/>
      <c r="V5283" s="18"/>
      <c r="W5283" s="18"/>
      <c r="X5283" s="18"/>
      <c r="Y5283" s="18"/>
      <c r="Z5283" s="18"/>
    </row>
    <row r="5284">
      <c r="A5284" s="14" t="s">
        <v>12773</v>
      </c>
      <c r="B5284" s="15" t="s">
        <v>12778</v>
      </c>
      <c r="C5284" s="19" t="s">
        <v>12779</v>
      </c>
      <c r="D5284" s="19" t="s">
        <v>4043</v>
      </c>
      <c r="E5284" s="19" t="s">
        <v>1377</v>
      </c>
      <c r="F5284" s="19" t="s">
        <v>299</v>
      </c>
      <c r="G5284" s="16" t="s">
        <v>12</v>
      </c>
      <c r="H5284" s="18"/>
      <c r="I5284" s="18"/>
      <c r="J5284" s="18"/>
      <c r="K5284" s="18"/>
      <c r="L5284" s="18"/>
      <c r="M5284" s="18"/>
      <c r="N5284" s="18"/>
      <c r="O5284" s="18"/>
      <c r="P5284" s="18"/>
      <c r="Q5284" s="18"/>
      <c r="R5284" s="18"/>
      <c r="S5284" s="18"/>
      <c r="T5284" s="18"/>
      <c r="U5284" s="18"/>
      <c r="V5284" s="18"/>
      <c r="W5284" s="18"/>
      <c r="X5284" s="18"/>
      <c r="Y5284" s="18"/>
      <c r="Z5284" s="18"/>
    </row>
    <row r="5285">
      <c r="A5285" s="14" t="s">
        <v>12773</v>
      </c>
      <c r="B5285" s="15" t="s">
        <v>12780</v>
      </c>
      <c r="C5285" s="19" t="s">
        <v>12781</v>
      </c>
      <c r="D5285" s="19" t="s">
        <v>7359</v>
      </c>
      <c r="E5285" s="19" t="s">
        <v>10818</v>
      </c>
      <c r="F5285" s="19" t="s">
        <v>378</v>
      </c>
      <c r="G5285" s="16" t="s">
        <v>12</v>
      </c>
      <c r="H5285" s="18"/>
      <c r="I5285" s="18"/>
      <c r="J5285" s="18"/>
      <c r="K5285" s="18"/>
      <c r="L5285" s="18"/>
      <c r="M5285" s="18"/>
      <c r="N5285" s="18"/>
      <c r="O5285" s="18"/>
      <c r="P5285" s="18"/>
      <c r="Q5285" s="18"/>
      <c r="R5285" s="18"/>
      <c r="S5285" s="18"/>
      <c r="T5285" s="18"/>
      <c r="U5285" s="18"/>
      <c r="V5285" s="18"/>
      <c r="W5285" s="18"/>
      <c r="X5285" s="18"/>
      <c r="Y5285" s="18"/>
      <c r="Z5285" s="18"/>
    </row>
    <row r="5286">
      <c r="A5286" s="14" t="s">
        <v>12773</v>
      </c>
      <c r="B5286" s="15" t="s">
        <v>12782</v>
      </c>
      <c r="C5286" s="19" t="s">
        <v>12783</v>
      </c>
      <c r="D5286" s="19" t="s">
        <v>6271</v>
      </c>
      <c r="E5286" s="19" t="s">
        <v>2445</v>
      </c>
      <c r="F5286" s="19" t="s">
        <v>133</v>
      </c>
      <c r="G5286" s="16" t="s">
        <v>12</v>
      </c>
      <c r="H5286" s="18"/>
      <c r="I5286" s="18"/>
      <c r="J5286" s="18"/>
      <c r="K5286" s="18"/>
      <c r="L5286" s="18"/>
      <c r="M5286" s="18"/>
      <c r="N5286" s="18"/>
      <c r="O5286" s="18"/>
      <c r="P5286" s="18"/>
      <c r="Q5286" s="18"/>
      <c r="R5286" s="18"/>
      <c r="S5286" s="18"/>
      <c r="T5286" s="18"/>
      <c r="U5286" s="18"/>
      <c r="V5286" s="18"/>
      <c r="W5286" s="18"/>
      <c r="X5286" s="18"/>
      <c r="Y5286" s="18"/>
      <c r="Z5286" s="18"/>
    </row>
    <row r="5287">
      <c r="A5287" s="14" t="s">
        <v>12773</v>
      </c>
      <c r="B5287" s="15" t="s">
        <v>12784</v>
      </c>
      <c r="C5287" s="19" t="s">
        <v>12785</v>
      </c>
      <c r="D5287" s="19" t="s">
        <v>876</v>
      </c>
      <c r="E5287" s="19" t="s">
        <v>4081</v>
      </c>
      <c r="F5287" s="19" t="s">
        <v>12786</v>
      </c>
      <c r="G5287" s="16" t="s">
        <v>12</v>
      </c>
      <c r="H5287" s="18"/>
      <c r="I5287" s="18"/>
      <c r="J5287" s="18"/>
      <c r="K5287" s="18"/>
      <c r="L5287" s="18"/>
      <c r="M5287" s="18"/>
      <c r="N5287" s="18"/>
      <c r="O5287" s="18"/>
      <c r="P5287" s="18"/>
      <c r="Q5287" s="18"/>
      <c r="R5287" s="18"/>
      <c r="S5287" s="18"/>
      <c r="T5287" s="18"/>
      <c r="U5287" s="18"/>
      <c r="V5287" s="18"/>
      <c r="W5287" s="18"/>
      <c r="X5287" s="18"/>
      <c r="Y5287" s="18"/>
      <c r="Z5287" s="18"/>
    </row>
    <row r="5288">
      <c r="A5288" s="14" t="s">
        <v>12773</v>
      </c>
      <c r="B5288" s="15" t="s">
        <v>12787</v>
      </c>
      <c r="C5288" s="19" t="s">
        <v>12788</v>
      </c>
      <c r="D5288" s="19" t="s">
        <v>4398</v>
      </c>
      <c r="E5288" s="19" t="s">
        <v>47</v>
      </c>
      <c r="F5288" s="19" t="s">
        <v>63</v>
      </c>
      <c r="G5288" s="16" t="s">
        <v>12</v>
      </c>
      <c r="H5288" s="18"/>
      <c r="I5288" s="18"/>
      <c r="J5288" s="18"/>
      <c r="K5288" s="18"/>
      <c r="L5288" s="18"/>
      <c r="M5288" s="18"/>
      <c r="N5288" s="18"/>
      <c r="O5288" s="18"/>
      <c r="P5288" s="18"/>
      <c r="Q5288" s="18"/>
      <c r="R5288" s="18"/>
      <c r="S5288" s="18"/>
      <c r="T5288" s="18"/>
      <c r="U5288" s="18"/>
      <c r="V5288" s="18"/>
      <c r="W5288" s="18"/>
      <c r="X5288" s="18"/>
      <c r="Y5288" s="18"/>
      <c r="Z5288" s="18"/>
    </row>
    <row r="5289">
      <c r="A5289" s="14" t="s">
        <v>12773</v>
      </c>
      <c r="B5289" s="15" t="s">
        <v>12789</v>
      </c>
      <c r="C5289" s="19" t="s">
        <v>12790</v>
      </c>
      <c r="D5289" s="19" t="s">
        <v>4920</v>
      </c>
      <c r="E5289" s="19" t="s">
        <v>1377</v>
      </c>
      <c r="F5289" s="19" t="s">
        <v>299</v>
      </c>
      <c r="G5289" s="16" t="s">
        <v>12</v>
      </c>
      <c r="H5289" s="18"/>
      <c r="I5289" s="18"/>
      <c r="J5289" s="18"/>
      <c r="K5289" s="18"/>
      <c r="L5289" s="18"/>
      <c r="M5289" s="18"/>
      <c r="N5289" s="18"/>
      <c r="O5289" s="18"/>
      <c r="P5289" s="18"/>
      <c r="Q5289" s="18"/>
      <c r="R5289" s="18"/>
      <c r="S5289" s="18"/>
      <c r="T5289" s="18"/>
      <c r="U5289" s="18"/>
      <c r="V5289" s="18"/>
      <c r="W5289" s="18"/>
      <c r="X5289" s="18"/>
      <c r="Y5289" s="18"/>
      <c r="Z5289" s="18"/>
    </row>
    <row r="5290">
      <c r="A5290" s="14" t="s">
        <v>12773</v>
      </c>
      <c r="B5290" s="15" t="s">
        <v>12791</v>
      </c>
      <c r="C5290" s="19" t="s">
        <v>12792</v>
      </c>
      <c r="D5290" s="19" t="s">
        <v>4095</v>
      </c>
      <c r="E5290" s="19" t="s">
        <v>44</v>
      </c>
      <c r="F5290" s="19" t="s">
        <v>83</v>
      </c>
      <c r="G5290" s="16" t="s">
        <v>84</v>
      </c>
      <c r="H5290" s="18"/>
      <c r="I5290" s="18"/>
      <c r="J5290" s="18"/>
      <c r="K5290" s="18"/>
      <c r="L5290" s="18"/>
      <c r="M5290" s="18"/>
      <c r="N5290" s="18"/>
      <c r="O5290" s="18"/>
      <c r="P5290" s="18"/>
      <c r="Q5290" s="18"/>
      <c r="R5290" s="18"/>
      <c r="S5290" s="18"/>
      <c r="T5290" s="18"/>
      <c r="U5290" s="18"/>
      <c r="V5290" s="18"/>
      <c r="W5290" s="18"/>
      <c r="X5290" s="18"/>
      <c r="Y5290" s="18"/>
      <c r="Z5290" s="18"/>
    </row>
    <row r="5291">
      <c r="A5291" s="14" t="s">
        <v>12773</v>
      </c>
      <c r="B5291" s="15" t="s">
        <v>12791</v>
      </c>
      <c r="C5291" s="19" t="s">
        <v>12792</v>
      </c>
      <c r="D5291" s="19" t="s">
        <v>256</v>
      </c>
      <c r="E5291" s="19" t="s">
        <v>44</v>
      </c>
      <c r="F5291" s="19" t="s">
        <v>83</v>
      </c>
      <c r="G5291" s="16" t="s">
        <v>84</v>
      </c>
      <c r="H5291" s="18"/>
      <c r="I5291" s="18"/>
      <c r="J5291" s="18"/>
      <c r="K5291" s="18"/>
      <c r="L5291" s="18"/>
      <c r="M5291" s="18"/>
      <c r="N5291" s="18"/>
      <c r="O5291" s="18"/>
      <c r="P5291" s="18"/>
      <c r="Q5291" s="18"/>
      <c r="R5291" s="18"/>
      <c r="S5291" s="18"/>
      <c r="T5291" s="18"/>
      <c r="U5291" s="18"/>
      <c r="V5291" s="18"/>
      <c r="W5291" s="18"/>
      <c r="X5291" s="18"/>
      <c r="Y5291" s="18"/>
      <c r="Z5291" s="18"/>
    </row>
    <row r="5292">
      <c r="A5292" s="14" t="s">
        <v>12773</v>
      </c>
      <c r="B5292" s="15" t="s">
        <v>12791</v>
      </c>
      <c r="C5292" s="19" t="s">
        <v>12792</v>
      </c>
      <c r="D5292" s="19" t="s">
        <v>258</v>
      </c>
      <c r="E5292" s="19" t="s">
        <v>44</v>
      </c>
      <c r="F5292" s="19" t="s">
        <v>83</v>
      </c>
      <c r="G5292" s="16" t="s">
        <v>84</v>
      </c>
      <c r="H5292" s="18"/>
      <c r="I5292" s="18"/>
      <c r="J5292" s="18"/>
      <c r="K5292" s="18"/>
      <c r="L5292" s="18"/>
      <c r="M5292" s="18"/>
      <c r="N5292" s="18"/>
      <c r="O5292" s="18"/>
      <c r="P5292" s="18"/>
      <c r="Q5292" s="18"/>
      <c r="R5292" s="18"/>
      <c r="S5292" s="18"/>
      <c r="T5292" s="18"/>
      <c r="U5292" s="18"/>
      <c r="V5292" s="18"/>
      <c r="W5292" s="18"/>
      <c r="X5292" s="18"/>
      <c r="Y5292" s="18"/>
      <c r="Z5292" s="18"/>
    </row>
    <row r="5293">
      <c r="A5293" s="14" t="s">
        <v>12773</v>
      </c>
      <c r="B5293" s="15" t="s">
        <v>12793</v>
      </c>
      <c r="C5293" s="19" t="s">
        <v>12794</v>
      </c>
      <c r="D5293" s="19" t="s">
        <v>87</v>
      </c>
      <c r="E5293" s="19" t="s">
        <v>98</v>
      </c>
      <c r="F5293" s="19" t="s">
        <v>83</v>
      </c>
      <c r="G5293" s="16" t="s">
        <v>84</v>
      </c>
      <c r="H5293" s="18"/>
      <c r="I5293" s="18"/>
      <c r="J5293" s="18"/>
      <c r="K5293" s="18"/>
      <c r="L5293" s="18"/>
      <c r="M5293" s="18"/>
      <c r="N5293" s="18"/>
      <c r="O5293" s="18"/>
      <c r="P5293" s="18"/>
      <c r="Q5293" s="18"/>
      <c r="R5293" s="18"/>
      <c r="S5293" s="18"/>
      <c r="T5293" s="18"/>
      <c r="U5293" s="18"/>
      <c r="V5293" s="18"/>
      <c r="W5293" s="18"/>
      <c r="X5293" s="18"/>
      <c r="Y5293" s="18"/>
      <c r="Z5293" s="18"/>
    </row>
    <row r="5294">
      <c r="A5294" s="14" t="s">
        <v>12773</v>
      </c>
      <c r="B5294" s="15" t="s">
        <v>12793</v>
      </c>
      <c r="C5294" s="19" t="s">
        <v>12794</v>
      </c>
      <c r="D5294" s="19" t="s">
        <v>87</v>
      </c>
      <c r="E5294" s="19" t="s">
        <v>47</v>
      </c>
      <c r="F5294" s="19" t="s">
        <v>2701</v>
      </c>
      <c r="G5294" s="16" t="s">
        <v>84</v>
      </c>
      <c r="H5294" s="18"/>
      <c r="I5294" s="18"/>
      <c r="J5294" s="18"/>
      <c r="K5294" s="18"/>
      <c r="L5294" s="18"/>
      <c r="M5294" s="18"/>
      <c r="N5294" s="18"/>
      <c r="O5294" s="18"/>
      <c r="P5294" s="18"/>
      <c r="Q5294" s="18"/>
      <c r="R5294" s="18"/>
      <c r="S5294" s="18"/>
      <c r="T5294" s="18"/>
      <c r="U5294" s="18"/>
      <c r="V5294" s="18"/>
      <c r="W5294" s="18"/>
      <c r="X5294" s="18"/>
      <c r="Y5294" s="18"/>
      <c r="Z5294" s="18"/>
    </row>
    <row r="5295">
      <c r="A5295" s="14" t="s">
        <v>12773</v>
      </c>
      <c r="B5295" s="15" t="s">
        <v>12795</v>
      </c>
      <c r="C5295" s="19" t="s">
        <v>12796</v>
      </c>
      <c r="D5295" s="19" t="s">
        <v>5640</v>
      </c>
      <c r="E5295" s="19" t="s">
        <v>4087</v>
      </c>
      <c r="F5295" s="19" t="s">
        <v>524</v>
      </c>
      <c r="G5295" s="16" t="s">
        <v>12</v>
      </c>
      <c r="H5295" s="18"/>
      <c r="I5295" s="18"/>
      <c r="J5295" s="18"/>
      <c r="K5295" s="18"/>
      <c r="L5295" s="18"/>
      <c r="M5295" s="18"/>
      <c r="N5295" s="18"/>
      <c r="O5295" s="18"/>
      <c r="P5295" s="18"/>
      <c r="Q5295" s="18"/>
      <c r="R5295" s="18"/>
      <c r="S5295" s="18"/>
      <c r="T5295" s="18"/>
      <c r="U5295" s="18"/>
      <c r="V5295" s="18"/>
      <c r="W5295" s="18"/>
      <c r="X5295" s="18"/>
      <c r="Y5295" s="18"/>
      <c r="Z5295" s="18"/>
    </row>
    <row r="5296">
      <c r="A5296" s="14" t="s">
        <v>12773</v>
      </c>
      <c r="B5296" s="15" t="s">
        <v>12795</v>
      </c>
      <c r="C5296" s="19" t="s">
        <v>12796</v>
      </c>
      <c r="D5296" s="19" t="s">
        <v>5640</v>
      </c>
      <c r="E5296" s="19" t="s">
        <v>47</v>
      </c>
      <c r="F5296" s="19" t="s">
        <v>6939</v>
      </c>
      <c r="G5296" s="16" t="s">
        <v>12</v>
      </c>
      <c r="H5296" s="18"/>
      <c r="I5296" s="18"/>
      <c r="J5296" s="18"/>
      <c r="K5296" s="18"/>
      <c r="L5296" s="18"/>
      <c r="M5296" s="18"/>
      <c r="N5296" s="18"/>
      <c r="O5296" s="18"/>
      <c r="P5296" s="18"/>
      <c r="Q5296" s="18"/>
      <c r="R5296" s="18"/>
      <c r="S5296" s="18"/>
      <c r="T5296" s="18"/>
      <c r="U5296" s="18"/>
      <c r="V5296" s="18"/>
      <c r="W5296" s="18"/>
      <c r="X5296" s="18"/>
      <c r="Y5296" s="18"/>
      <c r="Z5296" s="18"/>
    </row>
    <row r="5297">
      <c r="A5297" s="14" t="s">
        <v>12773</v>
      </c>
      <c r="B5297" s="15" t="s">
        <v>12797</v>
      </c>
      <c r="C5297" s="19" t="s">
        <v>12798</v>
      </c>
      <c r="D5297" s="19" t="s">
        <v>5312</v>
      </c>
      <c r="E5297" s="19" t="s">
        <v>4047</v>
      </c>
      <c r="F5297" s="19" t="s">
        <v>12799</v>
      </c>
      <c r="G5297" s="16" t="s">
        <v>12</v>
      </c>
      <c r="H5297" s="18"/>
      <c r="I5297" s="18"/>
      <c r="J5297" s="18"/>
      <c r="K5297" s="18"/>
      <c r="L5297" s="18"/>
      <c r="M5297" s="18"/>
      <c r="N5297" s="18"/>
      <c r="O5297" s="18"/>
      <c r="P5297" s="18"/>
      <c r="Q5297" s="18"/>
      <c r="R5297" s="18"/>
      <c r="S5297" s="18"/>
      <c r="T5297" s="18"/>
      <c r="U5297" s="18"/>
      <c r="V5297" s="18"/>
      <c r="W5297" s="18"/>
      <c r="X5297" s="18"/>
      <c r="Y5297" s="18"/>
      <c r="Z5297" s="18"/>
    </row>
    <row r="5298">
      <c r="A5298" s="14" t="s">
        <v>12773</v>
      </c>
      <c r="B5298" s="15" t="s">
        <v>12797</v>
      </c>
      <c r="C5298" s="19" t="s">
        <v>12798</v>
      </c>
      <c r="D5298" s="19" t="s">
        <v>5312</v>
      </c>
      <c r="E5298" s="19" t="s">
        <v>3015</v>
      </c>
      <c r="F5298" s="19" t="s">
        <v>12800</v>
      </c>
      <c r="G5298" s="16" t="s">
        <v>12</v>
      </c>
      <c r="H5298" s="18"/>
      <c r="I5298" s="18"/>
      <c r="J5298" s="18"/>
      <c r="K5298" s="18"/>
      <c r="L5298" s="18"/>
      <c r="M5298" s="18"/>
      <c r="N5298" s="18"/>
      <c r="O5298" s="18"/>
      <c r="P5298" s="18"/>
      <c r="Q5298" s="18"/>
      <c r="R5298" s="18"/>
      <c r="S5298" s="18"/>
      <c r="T5298" s="18"/>
      <c r="U5298" s="18"/>
      <c r="V5298" s="18"/>
      <c r="W5298" s="18"/>
      <c r="X5298" s="18"/>
      <c r="Y5298" s="18"/>
      <c r="Z5298" s="18"/>
    </row>
    <row r="5299">
      <c r="A5299" s="14" t="s">
        <v>12773</v>
      </c>
      <c r="B5299" s="15" t="s">
        <v>12801</v>
      </c>
      <c r="C5299" s="19" t="s">
        <v>12802</v>
      </c>
      <c r="D5299" s="19" t="s">
        <v>4251</v>
      </c>
      <c r="E5299" s="19" t="s">
        <v>12803</v>
      </c>
      <c r="F5299" s="19" t="s">
        <v>530</v>
      </c>
      <c r="G5299" s="16" t="s">
        <v>12</v>
      </c>
      <c r="H5299" s="18"/>
      <c r="I5299" s="18"/>
      <c r="J5299" s="18"/>
      <c r="K5299" s="18"/>
      <c r="L5299" s="18"/>
      <c r="M5299" s="18"/>
      <c r="N5299" s="18"/>
      <c r="O5299" s="18"/>
      <c r="P5299" s="18"/>
      <c r="Q5299" s="18"/>
      <c r="R5299" s="18"/>
      <c r="S5299" s="18"/>
      <c r="T5299" s="18"/>
      <c r="U5299" s="18"/>
      <c r="V5299" s="18"/>
      <c r="W5299" s="18"/>
      <c r="X5299" s="18"/>
      <c r="Y5299" s="18"/>
      <c r="Z5299" s="18"/>
    </row>
    <row r="5300">
      <c r="A5300" s="14" t="s">
        <v>12773</v>
      </c>
      <c r="B5300" s="15" t="s">
        <v>12801</v>
      </c>
      <c r="C5300" s="19" t="s">
        <v>12802</v>
      </c>
      <c r="D5300" s="19" t="s">
        <v>4251</v>
      </c>
      <c r="E5300" s="19" t="s">
        <v>1377</v>
      </c>
      <c r="F5300" s="19" t="s">
        <v>299</v>
      </c>
      <c r="G5300" s="16" t="s">
        <v>12</v>
      </c>
      <c r="H5300" s="18"/>
      <c r="I5300" s="18"/>
      <c r="J5300" s="18"/>
      <c r="K5300" s="18"/>
      <c r="L5300" s="18"/>
      <c r="M5300" s="18"/>
      <c r="N5300" s="18"/>
      <c r="O5300" s="18"/>
      <c r="P5300" s="18"/>
      <c r="Q5300" s="18"/>
      <c r="R5300" s="18"/>
      <c r="S5300" s="18"/>
      <c r="T5300" s="18"/>
      <c r="U5300" s="18"/>
      <c r="V5300" s="18"/>
      <c r="W5300" s="18"/>
      <c r="X5300" s="18"/>
      <c r="Y5300" s="18"/>
      <c r="Z5300" s="18"/>
    </row>
    <row r="5301">
      <c r="A5301" s="14" t="s">
        <v>12773</v>
      </c>
      <c r="B5301" s="15" t="s">
        <v>12804</v>
      </c>
      <c r="C5301" s="19" t="s">
        <v>12805</v>
      </c>
      <c r="D5301" s="19" t="s">
        <v>4286</v>
      </c>
      <c r="E5301" s="19" t="s">
        <v>4081</v>
      </c>
      <c r="F5301" s="19" t="s">
        <v>378</v>
      </c>
      <c r="G5301" s="16" t="s">
        <v>12</v>
      </c>
      <c r="H5301" s="18"/>
      <c r="I5301" s="18"/>
      <c r="J5301" s="18"/>
      <c r="K5301" s="18"/>
      <c r="L5301" s="18"/>
      <c r="M5301" s="18"/>
      <c r="N5301" s="18"/>
      <c r="O5301" s="18"/>
      <c r="P5301" s="18"/>
      <c r="Q5301" s="18"/>
      <c r="R5301" s="18"/>
      <c r="S5301" s="18"/>
      <c r="T5301" s="18"/>
      <c r="U5301" s="18"/>
      <c r="V5301" s="18"/>
      <c r="W5301" s="18"/>
      <c r="X5301" s="18"/>
      <c r="Y5301" s="18"/>
      <c r="Z5301" s="18"/>
    </row>
    <row r="5302">
      <c r="A5302" s="14" t="s">
        <v>12773</v>
      </c>
      <c r="B5302" s="15" t="s">
        <v>12806</v>
      </c>
      <c r="C5302" s="19" t="s">
        <v>12807</v>
      </c>
      <c r="D5302" s="19" t="s">
        <v>5753</v>
      </c>
      <c r="E5302" s="19" t="s">
        <v>10818</v>
      </c>
      <c r="F5302" s="19" t="s">
        <v>378</v>
      </c>
      <c r="G5302" s="16" t="s">
        <v>12</v>
      </c>
      <c r="H5302" s="18"/>
      <c r="I5302" s="18"/>
      <c r="J5302" s="18"/>
      <c r="K5302" s="18"/>
      <c r="L5302" s="18"/>
      <c r="M5302" s="18"/>
      <c r="N5302" s="18"/>
      <c r="O5302" s="18"/>
      <c r="P5302" s="18"/>
      <c r="Q5302" s="18"/>
      <c r="R5302" s="18"/>
      <c r="S5302" s="18"/>
      <c r="T5302" s="18"/>
      <c r="U5302" s="18"/>
      <c r="V5302" s="18"/>
      <c r="W5302" s="18"/>
      <c r="X5302" s="18"/>
      <c r="Y5302" s="18"/>
      <c r="Z5302" s="18"/>
    </row>
    <row r="5303">
      <c r="A5303" s="14" t="s">
        <v>12773</v>
      </c>
      <c r="B5303" s="15" t="s">
        <v>12806</v>
      </c>
      <c r="C5303" s="19" t="s">
        <v>12807</v>
      </c>
      <c r="D5303" s="19" t="s">
        <v>5753</v>
      </c>
      <c r="E5303" s="18"/>
      <c r="F5303" s="19" t="s">
        <v>12808</v>
      </c>
      <c r="G5303" s="16" t="s">
        <v>12</v>
      </c>
      <c r="H5303" s="16" t="s">
        <v>141</v>
      </c>
      <c r="I5303" s="18"/>
      <c r="J5303" s="18"/>
      <c r="K5303" s="18"/>
      <c r="L5303" s="18"/>
      <c r="M5303" s="18"/>
      <c r="N5303" s="18"/>
      <c r="O5303" s="18"/>
      <c r="P5303" s="18"/>
      <c r="Q5303" s="18"/>
      <c r="R5303" s="18"/>
      <c r="S5303" s="18"/>
      <c r="T5303" s="18"/>
      <c r="U5303" s="18"/>
      <c r="V5303" s="18"/>
      <c r="W5303" s="18"/>
      <c r="X5303" s="18"/>
      <c r="Y5303" s="18"/>
      <c r="Z5303" s="18"/>
    </row>
    <row r="5304">
      <c r="A5304" s="14" t="s">
        <v>12773</v>
      </c>
      <c r="B5304" s="15" t="s">
        <v>12809</v>
      </c>
      <c r="C5304" s="19" t="s">
        <v>12810</v>
      </c>
      <c r="D5304" s="19" t="s">
        <v>5972</v>
      </c>
      <c r="E5304" s="19" t="s">
        <v>7845</v>
      </c>
      <c r="F5304" s="19" t="s">
        <v>133</v>
      </c>
      <c r="G5304" s="16" t="s">
        <v>12</v>
      </c>
      <c r="H5304" s="18"/>
      <c r="I5304" s="18"/>
      <c r="J5304" s="18"/>
      <c r="K5304" s="18"/>
      <c r="L5304" s="18"/>
      <c r="M5304" s="18"/>
      <c r="N5304" s="18"/>
      <c r="O5304" s="18"/>
      <c r="P5304" s="18"/>
      <c r="Q5304" s="18"/>
      <c r="R5304" s="18"/>
      <c r="S5304" s="18"/>
      <c r="T5304" s="18"/>
      <c r="U5304" s="18"/>
      <c r="V5304" s="18"/>
      <c r="W5304" s="18"/>
      <c r="X5304" s="18"/>
      <c r="Y5304" s="18"/>
      <c r="Z5304" s="18"/>
    </row>
    <row r="5305">
      <c r="A5305" s="14" t="s">
        <v>12773</v>
      </c>
      <c r="B5305" s="15" t="s">
        <v>12811</v>
      </c>
      <c r="C5305" s="19" t="s">
        <v>12812</v>
      </c>
      <c r="D5305" s="19" t="s">
        <v>4907</v>
      </c>
      <c r="E5305" s="19" t="s">
        <v>1900</v>
      </c>
      <c r="F5305" s="19" t="s">
        <v>5440</v>
      </c>
      <c r="G5305" s="16" t="s">
        <v>12</v>
      </c>
      <c r="H5305" s="18"/>
      <c r="I5305" s="18"/>
      <c r="J5305" s="18"/>
      <c r="K5305" s="18"/>
      <c r="L5305" s="18"/>
      <c r="M5305" s="18"/>
      <c r="N5305" s="18"/>
      <c r="O5305" s="18"/>
      <c r="P5305" s="18"/>
      <c r="Q5305" s="18"/>
      <c r="R5305" s="18"/>
      <c r="S5305" s="18"/>
      <c r="T5305" s="18"/>
      <c r="U5305" s="18"/>
      <c r="V5305" s="18"/>
      <c r="W5305" s="18"/>
      <c r="X5305" s="18"/>
      <c r="Y5305" s="18"/>
      <c r="Z5305" s="18"/>
    </row>
    <row r="5306">
      <c r="A5306" s="14" t="s">
        <v>12773</v>
      </c>
      <c r="B5306" s="15" t="s">
        <v>12811</v>
      </c>
      <c r="C5306" s="19" t="s">
        <v>12812</v>
      </c>
      <c r="D5306" s="19" t="s">
        <v>4907</v>
      </c>
      <c r="E5306" s="19" t="s">
        <v>98</v>
      </c>
      <c r="F5306" s="19" t="s">
        <v>63</v>
      </c>
      <c r="G5306" s="16" t="s">
        <v>12</v>
      </c>
      <c r="H5306" s="18"/>
      <c r="I5306" s="18"/>
      <c r="J5306" s="18"/>
      <c r="K5306" s="18"/>
      <c r="L5306" s="18"/>
      <c r="M5306" s="18"/>
      <c r="N5306" s="18"/>
      <c r="O5306" s="18"/>
      <c r="P5306" s="18"/>
      <c r="Q5306" s="18"/>
      <c r="R5306" s="18"/>
      <c r="S5306" s="18"/>
      <c r="T5306" s="18"/>
      <c r="U5306" s="18"/>
      <c r="V5306" s="18"/>
      <c r="W5306" s="18"/>
      <c r="X5306" s="18"/>
      <c r="Y5306" s="18"/>
      <c r="Z5306" s="18"/>
    </row>
    <row r="5307">
      <c r="A5307" s="14" t="s">
        <v>12773</v>
      </c>
      <c r="B5307" s="15" t="s">
        <v>12813</v>
      </c>
      <c r="C5307" s="19" t="s">
        <v>12814</v>
      </c>
      <c r="D5307" s="19" t="s">
        <v>3395</v>
      </c>
      <c r="E5307" s="19" t="s">
        <v>6857</v>
      </c>
      <c r="F5307" s="19" t="s">
        <v>5247</v>
      </c>
      <c r="G5307" s="16" t="s">
        <v>12</v>
      </c>
      <c r="H5307" s="18"/>
      <c r="I5307" s="18"/>
      <c r="J5307" s="18"/>
      <c r="K5307" s="18"/>
      <c r="L5307" s="18"/>
      <c r="M5307" s="18"/>
      <c r="N5307" s="18"/>
      <c r="O5307" s="18"/>
      <c r="P5307" s="18"/>
      <c r="Q5307" s="18"/>
      <c r="R5307" s="18"/>
      <c r="S5307" s="18"/>
      <c r="T5307" s="18"/>
      <c r="U5307" s="18"/>
      <c r="V5307" s="18"/>
      <c r="W5307" s="18"/>
      <c r="X5307" s="18"/>
      <c r="Y5307" s="18"/>
      <c r="Z5307" s="18"/>
    </row>
    <row r="5308">
      <c r="A5308" s="14" t="s">
        <v>12773</v>
      </c>
      <c r="B5308" s="15" t="s">
        <v>12813</v>
      </c>
      <c r="C5308" s="19" t="s">
        <v>12814</v>
      </c>
      <c r="D5308" s="19" t="s">
        <v>3395</v>
      </c>
      <c r="E5308" s="19" t="s">
        <v>385</v>
      </c>
      <c r="F5308" s="19" t="s">
        <v>12815</v>
      </c>
      <c r="G5308" s="16" t="s">
        <v>12</v>
      </c>
      <c r="H5308" s="18"/>
      <c r="I5308" s="18"/>
      <c r="J5308" s="18"/>
      <c r="K5308" s="18"/>
      <c r="L5308" s="18"/>
      <c r="M5308" s="18"/>
      <c r="N5308" s="18"/>
      <c r="O5308" s="18"/>
      <c r="P5308" s="18"/>
      <c r="Q5308" s="18"/>
      <c r="R5308" s="18"/>
      <c r="S5308" s="18"/>
      <c r="T5308" s="18"/>
      <c r="U5308" s="18"/>
      <c r="V5308" s="18"/>
      <c r="W5308" s="18"/>
      <c r="X5308" s="18"/>
      <c r="Y5308" s="18"/>
      <c r="Z5308" s="18"/>
    </row>
    <row r="5309">
      <c r="A5309" s="14" t="s">
        <v>12816</v>
      </c>
      <c r="B5309" s="15" t="s">
        <v>12817</v>
      </c>
      <c r="C5309" s="19" t="s">
        <v>12818</v>
      </c>
      <c r="D5309" s="19" t="s">
        <v>1478</v>
      </c>
      <c r="E5309" s="19" t="s">
        <v>44</v>
      </c>
      <c r="F5309" s="19" t="s">
        <v>83</v>
      </c>
      <c r="G5309" s="16" t="s">
        <v>84</v>
      </c>
      <c r="H5309" s="18"/>
      <c r="I5309" s="18"/>
      <c r="J5309" s="18"/>
      <c r="K5309" s="18"/>
      <c r="L5309" s="18"/>
      <c r="M5309" s="18"/>
      <c r="N5309" s="18"/>
      <c r="O5309" s="18"/>
      <c r="P5309" s="18"/>
      <c r="Q5309" s="18"/>
      <c r="R5309" s="18"/>
      <c r="S5309" s="18"/>
      <c r="T5309" s="18"/>
      <c r="U5309" s="18"/>
      <c r="V5309" s="18"/>
      <c r="W5309" s="18"/>
      <c r="X5309" s="18"/>
      <c r="Y5309" s="18"/>
      <c r="Z5309" s="18"/>
    </row>
    <row r="5310">
      <c r="A5310" s="14" t="s">
        <v>12816</v>
      </c>
      <c r="B5310" s="15" t="s">
        <v>12817</v>
      </c>
      <c r="C5310" s="19" t="s">
        <v>12818</v>
      </c>
      <c r="D5310" s="19" t="s">
        <v>1910</v>
      </c>
      <c r="E5310" s="19" t="s">
        <v>44</v>
      </c>
      <c r="F5310" s="19" t="s">
        <v>83</v>
      </c>
      <c r="G5310" s="16" t="s">
        <v>84</v>
      </c>
      <c r="H5310" s="18"/>
      <c r="I5310" s="18"/>
      <c r="J5310" s="18"/>
      <c r="K5310" s="18"/>
      <c r="L5310" s="18"/>
      <c r="M5310" s="18"/>
      <c r="N5310" s="18"/>
      <c r="O5310" s="18"/>
      <c r="P5310" s="18"/>
      <c r="Q5310" s="18"/>
      <c r="R5310" s="18"/>
      <c r="S5310" s="18"/>
      <c r="T5310" s="18"/>
      <c r="U5310" s="18"/>
      <c r="V5310" s="18"/>
      <c r="W5310" s="18"/>
      <c r="X5310" s="18"/>
      <c r="Y5310" s="18"/>
      <c r="Z5310" s="18"/>
    </row>
    <row r="5311">
      <c r="A5311" s="14" t="s">
        <v>12816</v>
      </c>
      <c r="B5311" s="15" t="s">
        <v>12819</v>
      </c>
      <c r="C5311" s="19" t="s">
        <v>12820</v>
      </c>
      <c r="D5311" s="19" t="s">
        <v>4395</v>
      </c>
      <c r="E5311" s="19" t="s">
        <v>47</v>
      </c>
      <c r="F5311" s="19" t="s">
        <v>133</v>
      </c>
      <c r="G5311" s="16" t="s">
        <v>12</v>
      </c>
      <c r="H5311" s="18"/>
      <c r="I5311" s="18"/>
      <c r="J5311" s="18"/>
      <c r="K5311" s="18"/>
      <c r="L5311" s="18"/>
      <c r="M5311" s="18"/>
      <c r="N5311" s="18"/>
      <c r="O5311" s="18"/>
      <c r="P5311" s="18"/>
      <c r="Q5311" s="18"/>
      <c r="R5311" s="18"/>
      <c r="S5311" s="18"/>
      <c r="T5311" s="18"/>
      <c r="U5311" s="18"/>
      <c r="V5311" s="18"/>
      <c r="W5311" s="18"/>
      <c r="X5311" s="18"/>
      <c r="Y5311" s="18"/>
      <c r="Z5311" s="18"/>
    </row>
    <row r="5312">
      <c r="A5312" s="14" t="s">
        <v>12816</v>
      </c>
      <c r="B5312" s="15" t="s">
        <v>12821</v>
      </c>
      <c r="C5312" s="19" t="s">
        <v>12822</v>
      </c>
      <c r="D5312" s="19" t="s">
        <v>4043</v>
      </c>
      <c r="E5312" s="19" t="s">
        <v>70</v>
      </c>
      <c r="F5312" s="19" t="s">
        <v>133</v>
      </c>
      <c r="G5312" s="16" t="s">
        <v>12</v>
      </c>
      <c r="H5312" s="18"/>
      <c r="I5312" s="18"/>
      <c r="J5312" s="18"/>
      <c r="K5312" s="18"/>
      <c r="L5312" s="18"/>
      <c r="M5312" s="18"/>
      <c r="N5312" s="18"/>
      <c r="O5312" s="18"/>
      <c r="P5312" s="18"/>
      <c r="Q5312" s="18"/>
      <c r="R5312" s="18"/>
      <c r="S5312" s="18"/>
      <c r="T5312" s="18"/>
      <c r="U5312" s="18"/>
      <c r="V5312" s="18"/>
      <c r="W5312" s="18"/>
      <c r="X5312" s="18"/>
      <c r="Y5312" s="18"/>
      <c r="Z5312" s="18"/>
    </row>
    <row r="5313">
      <c r="A5313" s="14" t="s">
        <v>12816</v>
      </c>
      <c r="B5313" s="15" t="s">
        <v>12823</v>
      </c>
      <c r="C5313" s="19" t="s">
        <v>12824</v>
      </c>
      <c r="D5313" s="19" t="s">
        <v>854</v>
      </c>
      <c r="E5313" s="19" t="s">
        <v>44</v>
      </c>
      <c r="F5313" s="19" t="s">
        <v>83</v>
      </c>
      <c r="G5313" s="16" t="s">
        <v>84</v>
      </c>
      <c r="H5313" s="18"/>
      <c r="I5313" s="18"/>
      <c r="J5313" s="18"/>
      <c r="K5313" s="18"/>
      <c r="L5313" s="18"/>
      <c r="M5313" s="18"/>
      <c r="N5313" s="18"/>
      <c r="O5313" s="18"/>
      <c r="P5313" s="18"/>
      <c r="Q5313" s="18"/>
      <c r="R5313" s="18"/>
      <c r="S5313" s="18"/>
      <c r="T5313" s="18"/>
      <c r="U5313" s="18"/>
      <c r="V5313" s="18"/>
      <c r="W5313" s="18"/>
      <c r="X5313" s="18"/>
      <c r="Y5313" s="18"/>
      <c r="Z5313" s="18"/>
    </row>
    <row r="5314">
      <c r="A5314" s="14" t="s">
        <v>12816</v>
      </c>
      <c r="B5314" s="15" t="s">
        <v>12823</v>
      </c>
      <c r="C5314" s="19" t="s">
        <v>12824</v>
      </c>
      <c r="D5314" s="19" t="s">
        <v>4095</v>
      </c>
      <c r="E5314" s="19" t="s">
        <v>44</v>
      </c>
      <c r="F5314" s="19" t="s">
        <v>83</v>
      </c>
      <c r="G5314" s="16" t="s">
        <v>84</v>
      </c>
      <c r="H5314" s="18"/>
      <c r="I5314" s="18"/>
      <c r="J5314" s="18"/>
      <c r="K5314" s="18"/>
      <c r="L5314" s="18"/>
      <c r="M5314" s="18"/>
      <c r="N5314" s="18"/>
      <c r="O5314" s="18"/>
      <c r="P5314" s="18"/>
      <c r="Q5314" s="18"/>
      <c r="R5314" s="18"/>
      <c r="S5314" s="18"/>
      <c r="T5314" s="18"/>
      <c r="U5314" s="18"/>
      <c r="V5314" s="18"/>
      <c r="W5314" s="18"/>
      <c r="X5314" s="18"/>
      <c r="Y5314" s="18"/>
      <c r="Z5314" s="18"/>
    </row>
    <row r="5315">
      <c r="A5315" s="14" t="s">
        <v>12816</v>
      </c>
      <c r="B5315" s="15" t="s">
        <v>12823</v>
      </c>
      <c r="C5315" s="19" t="s">
        <v>12824</v>
      </c>
      <c r="D5315" s="19" t="s">
        <v>4563</v>
      </c>
      <c r="E5315" s="19" t="s">
        <v>44</v>
      </c>
      <c r="F5315" s="19" t="s">
        <v>83</v>
      </c>
      <c r="G5315" s="16" t="s">
        <v>84</v>
      </c>
      <c r="H5315" s="18"/>
      <c r="I5315" s="18"/>
      <c r="J5315" s="18"/>
      <c r="K5315" s="18"/>
      <c r="L5315" s="18"/>
      <c r="M5315" s="18"/>
      <c r="N5315" s="18"/>
      <c r="O5315" s="18"/>
      <c r="P5315" s="18"/>
      <c r="Q5315" s="18"/>
      <c r="R5315" s="18"/>
      <c r="S5315" s="18"/>
      <c r="T5315" s="18"/>
      <c r="U5315" s="18"/>
      <c r="V5315" s="18"/>
      <c r="W5315" s="18"/>
      <c r="X5315" s="18"/>
      <c r="Y5315" s="18"/>
      <c r="Z5315" s="18"/>
    </row>
    <row r="5316">
      <c r="A5316" s="14" t="s">
        <v>12816</v>
      </c>
      <c r="B5316" s="15" t="s">
        <v>12825</v>
      </c>
      <c r="C5316" s="19" t="s">
        <v>12826</v>
      </c>
      <c r="D5316" s="19" t="s">
        <v>10260</v>
      </c>
      <c r="E5316" s="19" t="s">
        <v>338</v>
      </c>
      <c r="F5316" s="19" t="s">
        <v>105</v>
      </c>
      <c r="G5316" s="16" t="s">
        <v>12</v>
      </c>
      <c r="H5316" s="18"/>
      <c r="I5316" s="18"/>
      <c r="J5316" s="18"/>
      <c r="K5316" s="18"/>
      <c r="L5316" s="18"/>
      <c r="M5316" s="18"/>
      <c r="N5316" s="18"/>
      <c r="O5316" s="18"/>
      <c r="P5316" s="18"/>
      <c r="Q5316" s="18"/>
      <c r="R5316" s="18"/>
      <c r="S5316" s="18"/>
      <c r="T5316" s="18"/>
      <c r="U5316" s="18"/>
      <c r="V5316" s="18"/>
      <c r="W5316" s="18"/>
      <c r="X5316" s="18"/>
      <c r="Y5316" s="18"/>
      <c r="Z5316" s="18"/>
    </row>
    <row r="5317">
      <c r="A5317" s="14" t="s">
        <v>12816</v>
      </c>
      <c r="B5317" s="15" t="s">
        <v>12827</v>
      </c>
      <c r="C5317" s="19" t="s">
        <v>12828</v>
      </c>
      <c r="D5317" s="19" t="s">
        <v>5753</v>
      </c>
      <c r="E5317" s="19" t="s">
        <v>10727</v>
      </c>
      <c r="F5317" s="19" t="s">
        <v>5926</v>
      </c>
      <c r="G5317" s="16" t="s">
        <v>12</v>
      </c>
      <c r="H5317" s="18"/>
      <c r="I5317" s="18"/>
      <c r="J5317" s="18"/>
      <c r="K5317" s="18"/>
      <c r="L5317" s="18"/>
      <c r="M5317" s="18"/>
      <c r="N5317" s="18"/>
      <c r="O5317" s="18"/>
      <c r="P5317" s="18"/>
      <c r="Q5317" s="18"/>
      <c r="R5317" s="18"/>
      <c r="S5317" s="18"/>
      <c r="T5317" s="18"/>
      <c r="U5317" s="18"/>
      <c r="V5317" s="18"/>
      <c r="W5317" s="18"/>
      <c r="X5317" s="18"/>
      <c r="Y5317" s="18"/>
      <c r="Z5317" s="18"/>
    </row>
    <row r="5318">
      <c r="A5318" s="14" t="s">
        <v>12816</v>
      </c>
      <c r="B5318" s="15" t="s">
        <v>12827</v>
      </c>
      <c r="C5318" s="19" t="s">
        <v>12828</v>
      </c>
      <c r="D5318" s="19" t="s">
        <v>5753</v>
      </c>
      <c r="E5318" s="19" t="s">
        <v>69</v>
      </c>
      <c r="F5318" s="19" t="s">
        <v>68</v>
      </c>
      <c r="G5318" s="16" t="s">
        <v>12</v>
      </c>
      <c r="H5318" s="18"/>
      <c r="I5318" s="18"/>
      <c r="J5318" s="18"/>
      <c r="K5318" s="18"/>
      <c r="L5318" s="18"/>
      <c r="M5318" s="18"/>
      <c r="N5318" s="18"/>
      <c r="O5318" s="18"/>
      <c r="P5318" s="18"/>
      <c r="Q5318" s="18"/>
      <c r="R5318" s="18"/>
      <c r="S5318" s="18"/>
      <c r="T5318" s="18"/>
      <c r="U5318" s="18"/>
      <c r="V5318" s="18"/>
      <c r="W5318" s="18"/>
      <c r="X5318" s="18"/>
      <c r="Y5318" s="18"/>
      <c r="Z5318" s="18"/>
    </row>
    <row r="5319">
      <c r="A5319" s="14" t="s">
        <v>12816</v>
      </c>
      <c r="B5319" s="15" t="s">
        <v>12829</v>
      </c>
      <c r="C5319" s="19" t="s">
        <v>12830</v>
      </c>
      <c r="D5319" s="19" t="s">
        <v>854</v>
      </c>
      <c r="E5319" s="19" t="s">
        <v>98</v>
      </c>
      <c r="F5319" s="19" t="s">
        <v>4837</v>
      </c>
      <c r="G5319" s="16" t="s">
        <v>12</v>
      </c>
      <c r="H5319" s="18"/>
      <c r="I5319" s="18"/>
      <c r="J5319" s="18"/>
      <c r="K5319" s="18"/>
      <c r="L5319" s="18"/>
      <c r="M5319" s="18"/>
      <c r="N5319" s="18"/>
      <c r="O5319" s="18"/>
      <c r="P5319" s="18"/>
      <c r="Q5319" s="18"/>
      <c r="R5319" s="18"/>
      <c r="S5319" s="18"/>
      <c r="T5319" s="18"/>
      <c r="U5319" s="18"/>
      <c r="V5319" s="18"/>
      <c r="W5319" s="18"/>
      <c r="X5319" s="18"/>
      <c r="Y5319" s="18"/>
      <c r="Z5319" s="18"/>
    </row>
    <row r="5320">
      <c r="A5320" s="14" t="s">
        <v>12816</v>
      </c>
      <c r="B5320" s="15" t="s">
        <v>12829</v>
      </c>
      <c r="C5320" s="19" t="s">
        <v>12830</v>
      </c>
      <c r="D5320" s="19" t="s">
        <v>854</v>
      </c>
      <c r="E5320" s="19" t="s">
        <v>3095</v>
      </c>
      <c r="F5320" s="19" t="s">
        <v>12831</v>
      </c>
      <c r="G5320" s="16" t="s">
        <v>12</v>
      </c>
      <c r="H5320" s="18"/>
      <c r="I5320" s="18"/>
      <c r="J5320" s="18"/>
      <c r="K5320" s="18"/>
      <c r="L5320" s="18"/>
      <c r="M5320" s="18"/>
      <c r="N5320" s="18"/>
      <c r="O5320" s="18"/>
      <c r="P5320" s="18"/>
      <c r="Q5320" s="18"/>
      <c r="R5320" s="18"/>
      <c r="S5320" s="18"/>
      <c r="T5320" s="18"/>
      <c r="U5320" s="18"/>
      <c r="V5320" s="18"/>
      <c r="W5320" s="18"/>
      <c r="X5320" s="18"/>
      <c r="Y5320" s="18"/>
      <c r="Z5320" s="18"/>
    </row>
    <row r="5321">
      <c r="A5321" s="14" t="s">
        <v>12816</v>
      </c>
      <c r="B5321" s="15" t="s">
        <v>12832</v>
      </c>
      <c r="C5321" s="19" t="s">
        <v>12833</v>
      </c>
      <c r="D5321" s="19" t="s">
        <v>4080</v>
      </c>
      <c r="E5321" s="19" t="s">
        <v>12834</v>
      </c>
      <c r="F5321" s="19" t="s">
        <v>4225</v>
      </c>
      <c r="G5321" s="16" t="s">
        <v>12</v>
      </c>
      <c r="H5321" s="18"/>
      <c r="I5321" s="18"/>
      <c r="J5321" s="18"/>
      <c r="K5321" s="18"/>
      <c r="L5321" s="18"/>
      <c r="M5321" s="18"/>
      <c r="N5321" s="18"/>
      <c r="O5321" s="18"/>
      <c r="P5321" s="18"/>
      <c r="Q5321" s="18"/>
      <c r="R5321" s="18"/>
      <c r="S5321" s="18"/>
      <c r="T5321" s="18"/>
      <c r="U5321" s="18"/>
      <c r="V5321" s="18"/>
      <c r="W5321" s="18"/>
      <c r="X5321" s="18"/>
      <c r="Y5321" s="18"/>
      <c r="Z5321" s="18"/>
    </row>
    <row r="5322">
      <c r="A5322" s="14" t="s">
        <v>12816</v>
      </c>
      <c r="B5322" s="15" t="s">
        <v>12832</v>
      </c>
      <c r="C5322" s="19" t="s">
        <v>12833</v>
      </c>
      <c r="D5322" s="19" t="s">
        <v>4080</v>
      </c>
      <c r="E5322" s="19" t="s">
        <v>4047</v>
      </c>
      <c r="F5322" s="19" t="s">
        <v>1185</v>
      </c>
      <c r="G5322" s="16" t="s">
        <v>12</v>
      </c>
      <c r="H5322" s="18"/>
      <c r="I5322" s="18"/>
      <c r="J5322" s="18"/>
      <c r="K5322" s="18"/>
      <c r="L5322" s="18"/>
      <c r="M5322" s="18"/>
      <c r="N5322" s="18"/>
      <c r="O5322" s="18"/>
      <c r="P5322" s="18"/>
      <c r="Q5322" s="18"/>
      <c r="R5322" s="18"/>
      <c r="S5322" s="18"/>
      <c r="T5322" s="18"/>
      <c r="U5322" s="18"/>
      <c r="V5322" s="18"/>
      <c r="W5322" s="18"/>
      <c r="X5322" s="18"/>
      <c r="Y5322" s="18"/>
      <c r="Z5322" s="18"/>
    </row>
    <row r="5323">
      <c r="A5323" s="14" t="s">
        <v>12816</v>
      </c>
      <c r="B5323" s="15" t="s">
        <v>12835</v>
      </c>
      <c r="C5323" s="19" t="s">
        <v>12836</v>
      </c>
      <c r="D5323" s="19" t="s">
        <v>799</v>
      </c>
      <c r="E5323" s="19" t="s">
        <v>4081</v>
      </c>
      <c r="F5323" s="19" t="s">
        <v>4082</v>
      </c>
      <c r="G5323" s="16" t="s">
        <v>12</v>
      </c>
      <c r="H5323" s="18"/>
      <c r="I5323" s="18"/>
      <c r="J5323" s="18"/>
      <c r="K5323" s="18"/>
      <c r="L5323" s="18"/>
      <c r="M5323" s="18"/>
      <c r="N5323" s="18"/>
      <c r="O5323" s="18"/>
      <c r="P5323" s="18"/>
      <c r="Q5323" s="18"/>
      <c r="R5323" s="18"/>
      <c r="S5323" s="18"/>
      <c r="T5323" s="18"/>
      <c r="U5323" s="18"/>
      <c r="V5323" s="18"/>
      <c r="W5323" s="18"/>
      <c r="X5323" s="18"/>
      <c r="Y5323" s="18"/>
      <c r="Z5323" s="18"/>
    </row>
    <row r="5324">
      <c r="A5324" s="14" t="s">
        <v>12816</v>
      </c>
      <c r="B5324" s="15" t="s">
        <v>12837</v>
      </c>
      <c r="C5324" s="19" t="s">
        <v>12838</v>
      </c>
      <c r="D5324" s="19" t="s">
        <v>4268</v>
      </c>
      <c r="E5324" s="19" t="s">
        <v>98</v>
      </c>
      <c r="F5324" s="19" t="s">
        <v>4362</v>
      </c>
      <c r="G5324" s="16" t="s">
        <v>12</v>
      </c>
      <c r="H5324" s="18"/>
      <c r="I5324" s="18"/>
      <c r="J5324" s="18"/>
      <c r="K5324" s="18"/>
      <c r="L5324" s="18"/>
      <c r="M5324" s="18"/>
      <c r="N5324" s="18"/>
      <c r="O5324" s="18"/>
      <c r="P5324" s="18"/>
      <c r="Q5324" s="18"/>
      <c r="R5324" s="18"/>
      <c r="S5324" s="18"/>
      <c r="T5324" s="18"/>
      <c r="U5324" s="18"/>
      <c r="V5324" s="18"/>
      <c r="W5324" s="18"/>
      <c r="X5324" s="18"/>
      <c r="Y5324" s="18"/>
      <c r="Z5324" s="18"/>
    </row>
    <row r="5325">
      <c r="A5325" s="14" t="s">
        <v>12816</v>
      </c>
      <c r="B5325" s="15" t="s">
        <v>12837</v>
      </c>
      <c r="C5325" s="19" t="s">
        <v>12838</v>
      </c>
      <c r="D5325" s="19" t="s">
        <v>4268</v>
      </c>
      <c r="E5325" s="19" t="s">
        <v>47</v>
      </c>
      <c r="F5325" s="19" t="s">
        <v>133</v>
      </c>
      <c r="G5325" s="16" t="s">
        <v>12</v>
      </c>
      <c r="H5325" s="18"/>
      <c r="I5325" s="18"/>
      <c r="J5325" s="18"/>
      <c r="K5325" s="18"/>
      <c r="L5325" s="18"/>
      <c r="M5325" s="18"/>
      <c r="N5325" s="18"/>
      <c r="O5325" s="18"/>
      <c r="P5325" s="18"/>
      <c r="Q5325" s="18"/>
      <c r="R5325" s="18"/>
      <c r="S5325" s="18"/>
      <c r="T5325" s="18"/>
      <c r="U5325" s="18"/>
      <c r="V5325" s="18"/>
      <c r="W5325" s="18"/>
      <c r="X5325" s="18"/>
      <c r="Y5325" s="18"/>
      <c r="Z5325" s="18"/>
    </row>
    <row r="5326">
      <c r="A5326" s="14" t="s">
        <v>12816</v>
      </c>
      <c r="B5326" s="15" t="s">
        <v>12837</v>
      </c>
      <c r="C5326" s="19" t="s">
        <v>12838</v>
      </c>
      <c r="D5326" s="19" t="s">
        <v>4268</v>
      </c>
      <c r="E5326" s="19" t="s">
        <v>135</v>
      </c>
      <c r="F5326" s="19" t="s">
        <v>12839</v>
      </c>
      <c r="G5326" s="16" t="s">
        <v>12</v>
      </c>
      <c r="H5326" s="18"/>
      <c r="I5326" s="18"/>
      <c r="J5326" s="18"/>
      <c r="K5326" s="18"/>
      <c r="L5326" s="18"/>
      <c r="M5326" s="18"/>
      <c r="N5326" s="18"/>
      <c r="O5326" s="18"/>
      <c r="P5326" s="18"/>
      <c r="Q5326" s="18"/>
      <c r="R5326" s="18"/>
      <c r="S5326" s="18"/>
      <c r="T5326" s="18"/>
      <c r="U5326" s="18"/>
      <c r="V5326" s="18"/>
      <c r="W5326" s="18"/>
      <c r="X5326" s="18"/>
      <c r="Y5326" s="18"/>
      <c r="Z5326" s="18"/>
    </row>
    <row r="5327">
      <c r="A5327" s="14" t="s">
        <v>12816</v>
      </c>
      <c r="B5327" s="15" t="s">
        <v>12840</v>
      </c>
      <c r="C5327" s="19" t="s">
        <v>12841</v>
      </c>
      <c r="D5327" s="19" t="s">
        <v>4663</v>
      </c>
      <c r="E5327" s="19" t="s">
        <v>47</v>
      </c>
      <c r="F5327" s="19" t="s">
        <v>133</v>
      </c>
      <c r="G5327" s="16" t="s">
        <v>12</v>
      </c>
      <c r="H5327" s="18"/>
      <c r="I5327" s="18"/>
      <c r="J5327" s="18"/>
      <c r="K5327" s="18"/>
      <c r="L5327" s="18"/>
      <c r="M5327" s="18"/>
      <c r="N5327" s="18"/>
      <c r="O5327" s="18"/>
      <c r="P5327" s="18"/>
      <c r="Q5327" s="18"/>
      <c r="R5327" s="18"/>
      <c r="S5327" s="18"/>
      <c r="T5327" s="18"/>
      <c r="U5327" s="18"/>
      <c r="V5327" s="18"/>
      <c r="W5327" s="18"/>
      <c r="X5327" s="18"/>
      <c r="Y5327" s="18"/>
      <c r="Z5327" s="18"/>
    </row>
    <row r="5328">
      <c r="A5328" s="14" t="s">
        <v>12816</v>
      </c>
      <c r="B5328" s="15" t="s">
        <v>12842</v>
      </c>
      <c r="C5328" s="19" t="s">
        <v>12843</v>
      </c>
      <c r="D5328" s="19" t="s">
        <v>12844</v>
      </c>
      <c r="E5328" s="19" t="s">
        <v>2481</v>
      </c>
      <c r="F5328" s="19" t="s">
        <v>67</v>
      </c>
      <c r="G5328" s="16" t="s">
        <v>12</v>
      </c>
      <c r="H5328" s="18"/>
      <c r="I5328" s="18"/>
      <c r="J5328" s="18"/>
      <c r="K5328" s="18"/>
      <c r="L5328" s="18"/>
      <c r="M5328" s="18"/>
      <c r="N5328" s="18"/>
      <c r="O5328" s="18"/>
      <c r="P5328" s="18"/>
      <c r="Q5328" s="18"/>
      <c r="R5328" s="18"/>
      <c r="S5328" s="18"/>
      <c r="T5328" s="18"/>
      <c r="U5328" s="18"/>
      <c r="V5328" s="18"/>
      <c r="W5328" s="18"/>
      <c r="X5328" s="18"/>
      <c r="Y5328" s="18"/>
      <c r="Z5328" s="18"/>
    </row>
    <row r="5329">
      <c r="A5329" s="14" t="s">
        <v>12816</v>
      </c>
      <c r="B5329" s="15" t="s">
        <v>12845</v>
      </c>
      <c r="C5329" s="19" t="s">
        <v>12846</v>
      </c>
      <c r="D5329" s="19" t="s">
        <v>4950</v>
      </c>
      <c r="E5329" s="19" t="s">
        <v>498</v>
      </c>
      <c r="F5329" s="19" t="s">
        <v>2256</v>
      </c>
      <c r="G5329" s="16" t="s">
        <v>12</v>
      </c>
      <c r="H5329" s="18"/>
      <c r="I5329" s="18"/>
      <c r="J5329" s="18"/>
      <c r="K5329" s="18"/>
      <c r="L5329" s="18"/>
      <c r="M5329" s="18"/>
      <c r="N5329" s="18"/>
      <c r="O5329" s="18"/>
      <c r="P5329" s="18"/>
      <c r="Q5329" s="18"/>
      <c r="R5329" s="18"/>
      <c r="S5329" s="18"/>
      <c r="T5329" s="18"/>
      <c r="U5329" s="18"/>
      <c r="V5329" s="18"/>
      <c r="W5329" s="18"/>
      <c r="X5329" s="18"/>
      <c r="Y5329" s="18"/>
      <c r="Z5329" s="18"/>
    </row>
    <row r="5330">
      <c r="A5330" s="14" t="s">
        <v>12816</v>
      </c>
      <c r="B5330" s="15" t="s">
        <v>12845</v>
      </c>
      <c r="C5330" s="19" t="s">
        <v>12846</v>
      </c>
      <c r="D5330" s="19" t="s">
        <v>4950</v>
      </c>
      <c r="E5330" s="19" t="s">
        <v>3095</v>
      </c>
      <c r="F5330" s="19" t="s">
        <v>70</v>
      </c>
      <c r="G5330" s="16" t="s">
        <v>12</v>
      </c>
      <c r="H5330" s="18"/>
      <c r="I5330" s="18"/>
      <c r="J5330" s="18"/>
      <c r="K5330" s="18"/>
      <c r="L5330" s="18"/>
      <c r="M5330" s="18"/>
      <c r="N5330" s="18"/>
      <c r="O5330" s="18"/>
      <c r="P5330" s="18"/>
      <c r="Q5330" s="18"/>
      <c r="R5330" s="18"/>
      <c r="S5330" s="18"/>
      <c r="T5330" s="18"/>
      <c r="U5330" s="18"/>
      <c r="V5330" s="18"/>
      <c r="W5330" s="18"/>
      <c r="X5330" s="18"/>
      <c r="Y5330" s="18"/>
      <c r="Z5330" s="18"/>
    </row>
    <row r="5331">
      <c r="A5331" s="14" t="s">
        <v>12816</v>
      </c>
      <c r="B5331" s="15" t="s">
        <v>12847</v>
      </c>
      <c r="C5331" s="19" t="s">
        <v>12848</v>
      </c>
      <c r="D5331" s="19" t="s">
        <v>12849</v>
      </c>
      <c r="E5331" s="19" t="s">
        <v>385</v>
      </c>
      <c r="F5331" s="19" t="s">
        <v>12015</v>
      </c>
      <c r="G5331" s="16" t="s">
        <v>12</v>
      </c>
      <c r="H5331" s="18"/>
      <c r="I5331" s="18"/>
      <c r="J5331" s="18"/>
      <c r="K5331" s="18"/>
      <c r="L5331" s="18"/>
      <c r="M5331" s="18"/>
      <c r="N5331" s="18"/>
      <c r="O5331" s="18"/>
      <c r="P5331" s="18"/>
      <c r="Q5331" s="18"/>
      <c r="R5331" s="18"/>
      <c r="S5331" s="18"/>
      <c r="T5331" s="18"/>
      <c r="U5331" s="18"/>
      <c r="V5331" s="18"/>
      <c r="W5331" s="18"/>
      <c r="X5331" s="18"/>
      <c r="Y5331" s="18"/>
      <c r="Z5331" s="18"/>
    </row>
    <row r="5332">
      <c r="A5332" s="14" t="s">
        <v>12816</v>
      </c>
      <c r="B5332" s="15" t="s">
        <v>12847</v>
      </c>
      <c r="C5332" s="19" t="s">
        <v>12848</v>
      </c>
      <c r="D5332" s="19" t="s">
        <v>12849</v>
      </c>
      <c r="E5332" s="19" t="s">
        <v>12850</v>
      </c>
      <c r="F5332" s="19" t="s">
        <v>4126</v>
      </c>
      <c r="G5332" s="16" t="s">
        <v>12</v>
      </c>
      <c r="H5332" s="18"/>
      <c r="I5332" s="18"/>
      <c r="J5332" s="18"/>
      <c r="K5332" s="18"/>
      <c r="L5332" s="18"/>
      <c r="M5332" s="18"/>
      <c r="N5332" s="18"/>
      <c r="O5332" s="18"/>
      <c r="P5332" s="18"/>
      <c r="Q5332" s="18"/>
      <c r="R5332" s="18"/>
      <c r="S5332" s="18"/>
      <c r="T5332" s="18"/>
      <c r="U5332" s="18"/>
      <c r="V5332" s="18"/>
      <c r="W5332" s="18"/>
      <c r="X5332" s="18"/>
      <c r="Y5332" s="18"/>
      <c r="Z5332" s="18"/>
    </row>
    <row r="5333">
      <c r="A5333" s="14" t="s">
        <v>12816</v>
      </c>
      <c r="B5333" s="15" t="s">
        <v>12851</v>
      </c>
      <c r="C5333" s="19" t="s">
        <v>12852</v>
      </c>
      <c r="D5333" s="19" t="s">
        <v>5312</v>
      </c>
      <c r="E5333" s="19" t="s">
        <v>85</v>
      </c>
      <c r="F5333" s="19" t="s">
        <v>12853</v>
      </c>
      <c r="G5333" s="16" t="s">
        <v>12</v>
      </c>
      <c r="H5333" s="18"/>
      <c r="I5333" s="18"/>
      <c r="J5333" s="18"/>
      <c r="K5333" s="18"/>
      <c r="L5333" s="18"/>
      <c r="M5333" s="18"/>
      <c r="N5333" s="18"/>
      <c r="O5333" s="18"/>
      <c r="P5333" s="18"/>
      <c r="Q5333" s="18"/>
      <c r="R5333" s="18"/>
      <c r="S5333" s="18"/>
      <c r="T5333" s="18"/>
      <c r="U5333" s="18"/>
      <c r="V5333" s="18"/>
      <c r="W5333" s="18"/>
      <c r="X5333" s="18"/>
      <c r="Y5333" s="18"/>
      <c r="Z5333" s="18"/>
    </row>
    <row r="5334">
      <c r="A5334" s="14" t="s">
        <v>12816</v>
      </c>
      <c r="B5334" s="15" t="s">
        <v>12854</v>
      </c>
      <c r="C5334" s="19" t="s">
        <v>12855</v>
      </c>
      <c r="D5334" s="19" t="s">
        <v>4563</v>
      </c>
      <c r="E5334" s="19" t="s">
        <v>1780</v>
      </c>
      <c r="F5334" s="19" t="s">
        <v>530</v>
      </c>
      <c r="G5334" s="16" t="s">
        <v>12</v>
      </c>
      <c r="H5334" s="18"/>
      <c r="I5334" s="18"/>
      <c r="J5334" s="18"/>
      <c r="K5334" s="18"/>
      <c r="L5334" s="18"/>
      <c r="M5334" s="18"/>
      <c r="N5334" s="18"/>
      <c r="O5334" s="18"/>
      <c r="P5334" s="18"/>
      <c r="Q5334" s="18"/>
      <c r="R5334" s="18"/>
      <c r="S5334" s="18"/>
      <c r="T5334" s="18"/>
      <c r="U5334" s="18"/>
      <c r="V5334" s="18"/>
      <c r="W5334" s="18"/>
      <c r="X5334" s="18"/>
      <c r="Y5334" s="18"/>
      <c r="Z5334" s="18"/>
    </row>
    <row r="5335">
      <c r="A5335" s="14" t="s">
        <v>12856</v>
      </c>
      <c r="B5335" s="15" t="s">
        <v>12857</v>
      </c>
      <c r="C5335" s="19" t="s">
        <v>12858</v>
      </c>
      <c r="D5335" s="19" t="s">
        <v>6305</v>
      </c>
      <c r="E5335" s="19" t="s">
        <v>331</v>
      </c>
      <c r="F5335" s="19" t="s">
        <v>12859</v>
      </c>
      <c r="G5335" s="16" t="s">
        <v>12</v>
      </c>
      <c r="H5335" s="18"/>
      <c r="I5335" s="18"/>
      <c r="J5335" s="18"/>
      <c r="K5335" s="18"/>
      <c r="L5335" s="18"/>
      <c r="M5335" s="18"/>
      <c r="N5335" s="18"/>
      <c r="O5335" s="18"/>
      <c r="P5335" s="18"/>
      <c r="Q5335" s="18"/>
      <c r="R5335" s="18"/>
      <c r="S5335" s="18"/>
      <c r="T5335" s="18"/>
      <c r="U5335" s="18"/>
      <c r="V5335" s="18"/>
      <c r="W5335" s="18"/>
      <c r="X5335" s="18"/>
      <c r="Y5335" s="18"/>
      <c r="Z5335" s="18"/>
    </row>
    <row r="5336">
      <c r="A5336" s="14" t="s">
        <v>12856</v>
      </c>
      <c r="B5336" s="15" t="s">
        <v>12860</v>
      </c>
      <c r="C5336" s="19" t="s">
        <v>12861</v>
      </c>
      <c r="D5336" s="19" t="s">
        <v>12862</v>
      </c>
      <c r="E5336" s="19" t="s">
        <v>47</v>
      </c>
      <c r="F5336" s="19" t="s">
        <v>457</v>
      </c>
      <c r="G5336" s="16" t="s">
        <v>84</v>
      </c>
      <c r="H5336" s="18"/>
      <c r="I5336" s="18"/>
      <c r="J5336" s="18"/>
      <c r="K5336" s="18"/>
      <c r="L5336" s="18"/>
      <c r="M5336" s="18"/>
      <c r="N5336" s="18"/>
      <c r="O5336" s="18"/>
      <c r="P5336" s="18"/>
      <c r="Q5336" s="18"/>
      <c r="R5336" s="18"/>
      <c r="S5336" s="18"/>
      <c r="T5336" s="18"/>
      <c r="U5336" s="18"/>
      <c r="V5336" s="18"/>
      <c r="W5336" s="18"/>
      <c r="X5336" s="18"/>
      <c r="Y5336" s="18"/>
      <c r="Z5336" s="18"/>
    </row>
    <row r="5337">
      <c r="A5337" s="14" t="s">
        <v>12856</v>
      </c>
      <c r="B5337" s="15" t="s">
        <v>12863</v>
      </c>
      <c r="C5337" s="19" t="s">
        <v>12864</v>
      </c>
      <c r="D5337" s="19" t="s">
        <v>817</v>
      </c>
      <c r="E5337" s="19" t="s">
        <v>44</v>
      </c>
      <c r="F5337" s="19" t="s">
        <v>83</v>
      </c>
      <c r="G5337" s="16" t="s">
        <v>84</v>
      </c>
      <c r="H5337" s="18"/>
      <c r="I5337" s="18"/>
      <c r="J5337" s="18"/>
      <c r="K5337" s="18"/>
      <c r="L5337" s="18"/>
      <c r="M5337" s="18"/>
      <c r="N5337" s="18"/>
      <c r="O5337" s="18"/>
      <c r="P5337" s="18"/>
      <c r="Q5337" s="18"/>
      <c r="R5337" s="18"/>
      <c r="S5337" s="18"/>
      <c r="T5337" s="18"/>
      <c r="U5337" s="18"/>
      <c r="V5337" s="18"/>
      <c r="W5337" s="18"/>
      <c r="X5337" s="18"/>
      <c r="Y5337" s="18"/>
      <c r="Z5337" s="18"/>
    </row>
    <row r="5338">
      <c r="A5338" s="14" t="s">
        <v>12856</v>
      </c>
      <c r="B5338" s="15" t="s">
        <v>12863</v>
      </c>
      <c r="C5338" s="19" t="s">
        <v>12864</v>
      </c>
      <c r="D5338" s="19" t="s">
        <v>257</v>
      </c>
      <c r="E5338" s="19" t="s">
        <v>44</v>
      </c>
      <c r="F5338" s="19" t="s">
        <v>83</v>
      </c>
      <c r="G5338" s="16" t="s">
        <v>84</v>
      </c>
      <c r="H5338" s="18"/>
      <c r="I5338" s="18"/>
      <c r="J5338" s="18"/>
      <c r="K5338" s="18"/>
      <c r="L5338" s="18"/>
      <c r="M5338" s="18"/>
      <c r="N5338" s="18"/>
      <c r="O5338" s="18"/>
      <c r="P5338" s="18"/>
      <c r="Q5338" s="18"/>
      <c r="R5338" s="18"/>
      <c r="S5338" s="18"/>
      <c r="T5338" s="18"/>
      <c r="U5338" s="18"/>
      <c r="V5338" s="18"/>
      <c r="W5338" s="18"/>
      <c r="X5338" s="18"/>
      <c r="Y5338" s="18"/>
      <c r="Z5338" s="18"/>
    </row>
    <row r="5339">
      <c r="A5339" s="14" t="s">
        <v>12856</v>
      </c>
      <c r="B5339" s="15" t="s">
        <v>12863</v>
      </c>
      <c r="C5339" s="19" t="s">
        <v>12864</v>
      </c>
      <c r="D5339" s="19" t="s">
        <v>256</v>
      </c>
      <c r="E5339" s="19" t="s">
        <v>44</v>
      </c>
      <c r="F5339" s="19" t="s">
        <v>83</v>
      </c>
      <c r="G5339" s="16" t="s">
        <v>84</v>
      </c>
      <c r="H5339" s="18"/>
      <c r="I5339" s="18"/>
      <c r="J5339" s="18"/>
      <c r="K5339" s="18"/>
      <c r="L5339" s="18"/>
      <c r="M5339" s="18"/>
      <c r="N5339" s="18"/>
      <c r="O5339" s="18"/>
      <c r="P5339" s="18"/>
      <c r="Q5339" s="18"/>
      <c r="R5339" s="18"/>
      <c r="S5339" s="18"/>
      <c r="T5339" s="18"/>
      <c r="U5339" s="18"/>
      <c r="V5339" s="18"/>
      <c r="W5339" s="18"/>
      <c r="X5339" s="18"/>
      <c r="Y5339" s="18"/>
      <c r="Z5339" s="18"/>
    </row>
    <row r="5340">
      <c r="A5340" s="14" t="s">
        <v>12856</v>
      </c>
      <c r="B5340" s="15" t="s">
        <v>12865</v>
      </c>
      <c r="C5340" s="19" t="s">
        <v>12866</v>
      </c>
      <c r="D5340" s="19" t="s">
        <v>4442</v>
      </c>
      <c r="E5340" s="19" t="s">
        <v>85</v>
      </c>
      <c r="F5340" s="19" t="s">
        <v>10691</v>
      </c>
      <c r="G5340" s="16" t="s">
        <v>12</v>
      </c>
      <c r="H5340" s="18"/>
      <c r="I5340" s="18"/>
      <c r="J5340" s="18"/>
      <c r="K5340" s="18"/>
      <c r="L5340" s="18"/>
      <c r="M5340" s="18"/>
      <c r="N5340" s="18"/>
      <c r="O5340" s="18"/>
      <c r="P5340" s="18"/>
      <c r="Q5340" s="18"/>
      <c r="R5340" s="18"/>
      <c r="S5340" s="18"/>
      <c r="T5340" s="18"/>
      <c r="U5340" s="18"/>
      <c r="V5340" s="18"/>
      <c r="W5340" s="18"/>
      <c r="X5340" s="18"/>
      <c r="Y5340" s="18"/>
      <c r="Z5340" s="18"/>
    </row>
    <row r="5341">
      <c r="A5341" s="14" t="s">
        <v>12856</v>
      </c>
      <c r="B5341" s="15" t="s">
        <v>12867</v>
      </c>
      <c r="C5341" s="19" t="s">
        <v>12868</v>
      </c>
      <c r="D5341" s="19" t="s">
        <v>4043</v>
      </c>
      <c r="E5341" s="19" t="s">
        <v>47</v>
      </c>
      <c r="F5341" s="19" t="s">
        <v>133</v>
      </c>
      <c r="G5341" s="16" t="s">
        <v>12</v>
      </c>
      <c r="H5341" s="18"/>
      <c r="I5341" s="18"/>
      <c r="J5341" s="18"/>
      <c r="K5341" s="18"/>
      <c r="L5341" s="18"/>
      <c r="M5341" s="18"/>
      <c r="N5341" s="18"/>
      <c r="O5341" s="18"/>
      <c r="P5341" s="18"/>
      <c r="Q5341" s="18"/>
      <c r="R5341" s="18"/>
      <c r="S5341" s="18"/>
      <c r="T5341" s="18"/>
      <c r="U5341" s="18"/>
      <c r="V5341" s="18"/>
      <c r="W5341" s="18"/>
      <c r="X5341" s="18"/>
      <c r="Y5341" s="18"/>
      <c r="Z5341" s="18"/>
    </row>
    <row r="5342">
      <c r="A5342" s="14" t="s">
        <v>12856</v>
      </c>
      <c r="B5342" s="15" t="s">
        <v>12869</v>
      </c>
      <c r="C5342" s="19" t="s">
        <v>12870</v>
      </c>
      <c r="D5342" s="19" t="s">
        <v>1058</v>
      </c>
      <c r="E5342" s="18"/>
      <c r="F5342" s="19" t="s">
        <v>4714</v>
      </c>
      <c r="G5342" s="16" t="s">
        <v>12</v>
      </c>
      <c r="H5342" s="16" t="s">
        <v>141</v>
      </c>
      <c r="I5342" s="18"/>
      <c r="J5342" s="18"/>
      <c r="K5342" s="18"/>
      <c r="L5342" s="18"/>
      <c r="M5342" s="18"/>
      <c r="N5342" s="18"/>
      <c r="O5342" s="18"/>
      <c r="P5342" s="18"/>
      <c r="Q5342" s="18"/>
      <c r="R5342" s="18"/>
      <c r="S5342" s="18"/>
      <c r="T5342" s="18"/>
      <c r="U5342" s="18"/>
      <c r="V5342" s="18"/>
      <c r="W5342" s="18"/>
      <c r="X5342" s="18"/>
      <c r="Y5342" s="18"/>
      <c r="Z5342" s="18"/>
    </row>
    <row r="5343">
      <c r="A5343" s="14" t="s">
        <v>12856</v>
      </c>
      <c r="B5343" s="15" t="s">
        <v>12869</v>
      </c>
      <c r="C5343" s="19" t="s">
        <v>12870</v>
      </c>
      <c r="D5343" s="19" t="s">
        <v>1058</v>
      </c>
      <c r="E5343" s="19" t="s">
        <v>46</v>
      </c>
      <c r="F5343" s="19" t="s">
        <v>12871</v>
      </c>
      <c r="G5343" s="16" t="s">
        <v>12</v>
      </c>
      <c r="H5343" s="18"/>
      <c r="I5343" s="18"/>
      <c r="J5343" s="18"/>
      <c r="K5343" s="18"/>
      <c r="L5343" s="18"/>
      <c r="M5343" s="18"/>
      <c r="N5343" s="18"/>
      <c r="O5343" s="18"/>
      <c r="P5343" s="18"/>
      <c r="Q5343" s="18"/>
      <c r="R5343" s="18"/>
      <c r="S5343" s="18"/>
      <c r="T5343" s="18"/>
      <c r="U5343" s="18"/>
      <c r="V5343" s="18"/>
      <c r="W5343" s="18"/>
      <c r="X5343" s="18"/>
      <c r="Y5343" s="18"/>
      <c r="Z5343" s="18"/>
    </row>
    <row r="5344">
      <c r="A5344" s="14" t="s">
        <v>12856</v>
      </c>
      <c r="B5344" s="15" t="s">
        <v>12872</v>
      </c>
      <c r="C5344" s="19" t="s">
        <v>12873</v>
      </c>
      <c r="D5344" s="19" t="s">
        <v>817</v>
      </c>
      <c r="E5344" s="19" t="s">
        <v>44</v>
      </c>
      <c r="F5344" s="19" t="s">
        <v>851</v>
      </c>
      <c r="G5344" s="16" t="s">
        <v>84</v>
      </c>
      <c r="H5344" s="18"/>
      <c r="I5344" s="18"/>
      <c r="J5344" s="18"/>
      <c r="K5344" s="18"/>
      <c r="L5344" s="18"/>
      <c r="M5344" s="18"/>
      <c r="N5344" s="18"/>
      <c r="O5344" s="18"/>
      <c r="P5344" s="18"/>
      <c r="Q5344" s="18"/>
      <c r="R5344" s="18"/>
      <c r="S5344" s="18"/>
      <c r="T5344" s="18"/>
      <c r="U5344" s="18"/>
      <c r="V5344" s="18"/>
      <c r="W5344" s="18"/>
      <c r="X5344" s="18"/>
      <c r="Y5344" s="18"/>
      <c r="Z5344" s="18"/>
    </row>
    <row r="5345">
      <c r="A5345" s="14" t="s">
        <v>12856</v>
      </c>
      <c r="B5345" s="15" t="s">
        <v>12872</v>
      </c>
      <c r="C5345" s="19" t="s">
        <v>12873</v>
      </c>
      <c r="D5345" s="19" t="s">
        <v>256</v>
      </c>
      <c r="E5345" s="19" t="s">
        <v>44</v>
      </c>
      <c r="F5345" s="19" t="s">
        <v>851</v>
      </c>
      <c r="G5345" s="16" t="s">
        <v>84</v>
      </c>
      <c r="H5345" s="18"/>
      <c r="I5345" s="18"/>
      <c r="J5345" s="18"/>
      <c r="K5345" s="18"/>
      <c r="L5345" s="18"/>
      <c r="M5345" s="18"/>
      <c r="N5345" s="18"/>
      <c r="O5345" s="18"/>
      <c r="P5345" s="18"/>
      <c r="Q5345" s="18"/>
      <c r="R5345" s="18"/>
      <c r="S5345" s="18"/>
      <c r="T5345" s="18"/>
      <c r="U5345" s="18"/>
      <c r="V5345" s="18"/>
      <c r="W5345" s="18"/>
      <c r="X5345" s="18"/>
      <c r="Y5345" s="18"/>
      <c r="Z5345" s="18"/>
    </row>
    <row r="5346">
      <c r="A5346" s="14" t="s">
        <v>12856</v>
      </c>
      <c r="B5346" s="15" t="s">
        <v>12872</v>
      </c>
      <c r="C5346" s="19" t="s">
        <v>12873</v>
      </c>
      <c r="D5346" s="19" t="s">
        <v>257</v>
      </c>
      <c r="E5346" s="19" t="s">
        <v>44</v>
      </c>
      <c r="F5346" s="19" t="s">
        <v>851</v>
      </c>
      <c r="G5346" s="16" t="s">
        <v>84</v>
      </c>
      <c r="H5346" s="18"/>
      <c r="I5346" s="18"/>
      <c r="J5346" s="18"/>
      <c r="K5346" s="18"/>
      <c r="L5346" s="18"/>
      <c r="M5346" s="18"/>
      <c r="N5346" s="18"/>
      <c r="O5346" s="18"/>
      <c r="P5346" s="18"/>
      <c r="Q5346" s="18"/>
      <c r="R5346" s="18"/>
      <c r="S5346" s="18"/>
      <c r="T5346" s="18"/>
      <c r="U5346" s="18"/>
      <c r="V5346" s="18"/>
      <c r="W5346" s="18"/>
      <c r="X5346" s="18"/>
      <c r="Y5346" s="18"/>
      <c r="Z5346" s="18"/>
    </row>
    <row r="5347">
      <c r="A5347" s="14" t="s">
        <v>12856</v>
      </c>
      <c r="B5347" s="15" t="s">
        <v>12874</v>
      </c>
      <c r="C5347" s="19" t="s">
        <v>12875</v>
      </c>
      <c r="D5347" s="19" t="s">
        <v>854</v>
      </c>
      <c r="E5347" s="19" t="s">
        <v>98</v>
      </c>
      <c r="F5347" s="19" t="s">
        <v>4033</v>
      </c>
      <c r="G5347" s="16" t="s">
        <v>12</v>
      </c>
      <c r="H5347" s="18"/>
      <c r="I5347" s="18"/>
      <c r="J5347" s="18"/>
      <c r="K5347" s="18"/>
      <c r="L5347" s="18"/>
      <c r="M5347" s="18"/>
      <c r="N5347" s="18"/>
      <c r="O5347" s="18"/>
      <c r="P5347" s="18"/>
      <c r="Q5347" s="18"/>
      <c r="R5347" s="18"/>
      <c r="S5347" s="18"/>
      <c r="T5347" s="18"/>
      <c r="U5347" s="18"/>
      <c r="V5347" s="18"/>
      <c r="W5347" s="18"/>
      <c r="X5347" s="18"/>
      <c r="Y5347" s="18"/>
      <c r="Z5347" s="18"/>
    </row>
    <row r="5348">
      <c r="A5348" s="14" t="s">
        <v>12856</v>
      </c>
      <c r="B5348" s="15" t="s">
        <v>12876</v>
      </c>
      <c r="C5348" s="19" t="s">
        <v>12877</v>
      </c>
      <c r="D5348" s="19" t="s">
        <v>4676</v>
      </c>
      <c r="E5348" s="19" t="s">
        <v>12878</v>
      </c>
      <c r="F5348" s="19" t="s">
        <v>37</v>
      </c>
      <c r="G5348" s="16" t="s">
        <v>12</v>
      </c>
      <c r="H5348" s="18"/>
      <c r="I5348" s="18"/>
      <c r="J5348" s="18"/>
      <c r="K5348" s="18"/>
      <c r="L5348" s="18"/>
      <c r="M5348" s="18"/>
      <c r="N5348" s="18"/>
      <c r="O5348" s="18"/>
      <c r="P5348" s="18"/>
      <c r="Q5348" s="18"/>
      <c r="R5348" s="18"/>
      <c r="S5348" s="18"/>
      <c r="T5348" s="18"/>
      <c r="U5348" s="18"/>
      <c r="V5348" s="18"/>
      <c r="W5348" s="18"/>
      <c r="X5348" s="18"/>
      <c r="Y5348" s="18"/>
      <c r="Z5348" s="18"/>
    </row>
    <row r="5349">
      <c r="A5349" s="14" t="s">
        <v>12856</v>
      </c>
      <c r="B5349" s="15" t="s">
        <v>12876</v>
      </c>
      <c r="C5349" s="19" t="s">
        <v>12877</v>
      </c>
      <c r="D5349" s="19" t="s">
        <v>4676</v>
      </c>
      <c r="E5349" s="19" t="s">
        <v>12879</v>
      </c>
      <c r="F5349" s="19" t="s">
        <v>11548</v>
      </c>
      <c r="G5349" s="16" t="s">
        <v>12</v>
      </c>
      <c r="H5349" s="18"/>
      <c r="I5349" s="18"/>
      <c r="J5349" s="18"/>
      <c r="K5349" s="18"/>
      <c r="L5349" s="18"/>
      <c r="M5349" s="18"/>
      <c r="N5349" s="18"/>
      <c r="O5349" s="18"/>
      <c r="P5349" s="18"/>
      <c r="Q5349" s="18"/>
      <c r="R5349" s="18"/>
      <c r="S5349" s="18"/>
      <c r="T5349" s="18"/>
      <c r="U5349" s="18"/>
      <c r="V5349" s="18"/>
      <c r="W5349" s="18"/>
      <c r="X5349" s="18"/>
      <c r="Y5349" s="18"/>
      <c r="Z5349" s="18"/>
    </row>
    <row r="5350">
      <c r="A5350" s="14" t="s">
        <v>12856</v>
      </c>
      <c r="B5350" s="15" t="s">
        <v>12880</v>
      </c>
      <c r="C5350" s="19" t="s">
        <v>12881</v>
      </c>
      <c r="D5350" s="19" t="s">
        <v>817</v>
      </c>
      <c r="E5350" s="19" t="s">
        <v>98</v>
      </c>
      <c r="F5350" s="19" t="s">
        <v>2701</v>
      </c>
      <c r="G5350" s="16" t="s">
        <v>84</v>
      </c>
      <c r="H5350" s="18"/>
      <c r="I5350" s="18"/>
      <c r="J5350" s="18"/>
      <c r="K5350" s="18"/>
      <c r="L5350" s="18"/>
      <c r="M5350" s="18"/>
      <c r="N5350" s="18"/>
      <c r="O5350" s="18"/>
      <c r="P5350" s="18"/>
      <c r="Q5350" s="18"/>
      <c r="R5350" s="18"/>
      <c r="S5350" s="18"/>
      <c r="T5350" s="18"/>
      <c r="U5350" s="18"/>
      <c r="V5350" s="18"/>
      <c r="W5350" s="18"/>
      <c r="X5350" s="18"/>
      <c r="Y5350" s="18"/>
      <c r="Z5350" s="18"/>
    </row>
    <row r="5351">
      <c r="A5351" s="14" t="s">
        <v>12856</v>
      </c>
      <c r="B5351" s="15" t="s">
        <v>12880</v>
      </c>
      <c r="C5351" s="19" t="s">
        <v>12881</v>
      </c>
      <c r="D5351" s="19" t="s">
        <v>817</v>
      </c>
      <c r="E5351" s="19" t="s">
        <v>12882</v>
      </c>
      <c r="F5351" s="19" t="s">
        <v>67</v>
      </c>
      <c r="G5351" s="16" t="s">
        <v>12</v>
      </c>
      <c r="H5351" s="18"/>
      <c r="I5351" s="18"/>
      <c r="J5351" s="18"/>
      <c r="K5351" s="18"/>
      <c r="L5351" s="18"/>
      <c r="M5351" s="18"/>
      <c r="N5351" s="18"/>
      <c r="O5351" s="18"/>
      <c r="P5351" s="18"/>
      <c r="Q5351" s="18"/>
      <c r="R5351" s="18"/>
      <c r="S5351" s="18"/>
      <c r="T5351" s="18"/>
      <c r="U5351" s="18"/>
      <c r="V5351" s="18"/>
      <c r="W5351" s="18"/>
      <c r="X5351" s="18"/>
      <c r="Y5351" s="18"/>
      <c r="Z5351" s="18"/>
    </row>
    <row r="5352">
      <c r="A5352" s="14" t="s">
        <v>12856</v>
      </c>
      <c r="B5352" s="15" t="s">
        <v>12883</v>
      </c>
      <c r="C5352" s="19" t="s">
        <v>12884</v>
      </c>
      <c r="D5352" s="19" t="s">
        <v>1465</v>
      </c>
      <c r="E5352" s="19" t="s">
        <v>47</v>
      </c>
      <c r="F5352" s="19" t="s">
        <v>31</v>
      </c>
      <c r="G5352" s="16" t="s">
        <v>12</v>
      </c>
      <c r="H5352" s="18"/>
      <c r="I5352" s="18"/>
      <c r="J5352" s="18"/>
      <c r="K5352" s="18"/>
      <c r="L5352" s="18"/>
      <c r="M5352" s="18"/>
      <c r="N5352" s="18"/>
      <c r="O5352" s="18"/>
      <c r="P5352" s="18"/>
      <c r="Q5352" s="18"/>
      <c r="R5352" s="18"/>
      <c r="S5352" s="18"/>
      <c r="T5352" s="18"/>
      <c r="U5352" s="18"/>
      <c r="V5352" s="18"/>
      <c r="W5352" s="18"/>
      <c r="X5352" s="18"/>
      <c r="Y5352" s="18"/>
      <c r="Z5352" s="18"/>
    </row>
    <row r="5353">
      <c r="A5353" s="14" t="s">
        <v>12856</v>
      </c>
      <c r="B5353" s="15" t="s">
        <v>12885</v>
      </c>
      <c r="C5353" s="19" t="s">
        <v>12886</v>
      </c>
      <c r="D5353" s="19" t="s">
        <v>5193</v>
      </c>
      <c r="E5353" s="19" t="s">
        <v>1900</v>
      </c>
      <c r="F5353" s="19" t="s">
        <v>105</v>
      </c>
      <c r="G5353" s="16" t="s">
        <v>12</v>
      </c>
      <c r="H5353" s="18"/>
      <c r="I5353" s="18"/>
      <c r="J5353" s="18"/>
      <c r="K5353" s="18"/>
      <c r="L5353" s="18"/>
      <c r="M5353" s="18"/>
      <c r="N5353" s="18"/>
      <c r="O5353" s="18"/>
      <c r="P5353" s="18"/>
      <c r="Q5353" s="18"/>
      <c r="R5353" s="18"/>
      <c r="S5353" s="18"/>
      <c r="T5353" s="18"/>
      <c r="U5353" s="18"/>
      <c r="V5353" s="18"/>
      <c r="W5353" s="18"/>
      <c r="X5353" s="18"/>
      <c r="Y5353" s="18"/>
      <c r="Z5353" s="18"/>
    </row>
    <row r="5354">
      <c r="A5354" s="14" t="s">
        <v>12856</v>
      </c>
      <c r="B5354" s="15" t="s">
        <v>12887</v>
      </c>
      <c r="C5354" s="19" t="s">
        <v>12888</v>
      </c>
      <c r="D5354" s="19" t="s">
        <v>4676</v>
      </c>
      <c r="E5354" s="19" t="s">
        <v>10727</v>
      </c>
      <c r="F5354" s="19" t="s">
        <v>67</v>
      </c>
      <c r="G5354" s="16" t="s">
        <v>12</v>
      </c>
      <c r="H5354" s="18"/>
      <c r="I5354" s="18"/>
      <c r="J5354" s="18"/>
      <c r="K5354" s="18"/>
      <c r="L5354" s="18"/>
      <c r="M5354" s="18"/>
      <c r="N5354" s="18"/>
      <c r="O5354" s="18"/>
      <c r="P5354" s="18"/>
      <c r="Q5354" s="18"/>
      <c r="R5354" s="18"/>
      <c r="S5354" s="18"/>
      <c r="T5354" s="18"/>
      <c r="U5354" s="18"/>
      <c r="V5354" s="18"/>
      <c r="W5354" s="18"/>
      <c r="X5354" s="18"/>
      <c r="Y5354" s="18"/>
      <c r="Z5354" s="18"/>
    </row>
    <row r="5355">
      <c r="A5355" s="14" t="s">
        <v>12856</v>
      </c>
      <c r="B5355" s="15" t="s">
        <v>12887</v>
      </c>
      <c r="C5355" s="19" t="s">
        <v>12888</v>
      </c>
      <c r="D5355" s="19" t="s">
        <v>4676</v>
      </c>
      <c r="E5355" s="19" t="s">
        <v>12889</v>
      </c>
      <c r="F5355" s="19" t="s">
        <v>524</v>
      </c>
      <c r="G5355" s="16" t="s">
        <v>12</v>
      </c>
      <c r="H5355" s="18"/>
      <c r="I5355" s="18"/>
      <c r="J5355" s="18"/>
      <c r="K5355" s="18"/>
      <c r="L5355" s="18"/>
      <c r="M5355" s="18"/>
      <c r="N5355" s="18"/>
      <c r="O5355" s="18"/>
      <c r="P5355" s="18"/>
      <c r="Q5355" s="18"/>
      <c r="R5355" s="18"/>
      <c r="S5355" s="18"/>
      <c r="T5355" s="18"/>
      <c r="U5355" s="18"/>
      <c r="V5355" s="18"/>
      <c r="W5355" s="18"/>
      <c r="X5355" s="18"/>
      <c r="Y5355" s="18"/>
      <c r="Z5355" s="18"/>
    </row>
    <row r="5356">
      <c r="A5356" s="14" t="s">
        <v>12856</v>
      </c>
      <c r="B5356" s="15" t="s">
        <v>12890</v>
      </c>
      <c r="C5356" s="19" t="s">
        <v>12891</v>
      </c>
      <c r="D5356" s="19" t="s">
        <v>12892</v>
      </c>
      <c r="E5356" s="19" t="s">
        <v>3015</v>
      </c>
      <c r="F5356" s="19" t="s">
        <v>524</v>
      </c>
      <c r="G5356" s="16" t="s">
        <v>12</v>
      </c>
      <c r="H5356" s="18"/>
      <c r="I5356" s="18"/>
      <c r="J5356" s="18"/>
      <c r="K5356" s="18"/>
      <c r="L5356" s="18"/>
      <c r="M5356" s="18"/>
      <c r="N5356" s="18"/>
      <c r="O5356" s="18"/>
      <c r="P5356" s="18"/>
      <c r="Q5356" s="18"/>
      <c r="R5356" s="18"/>
      <c r="S5356" s="18"/>
      <c r="T5356" s="18"/>
      <c r="U5356" s="18"/>
      <c r="V5356" s="18"/>
      <c r="W5356" s="18"/>
      <c r="X5356" s="18"/>
      <c r="Y5356" s="18"/>
      <c r="Z5356" s="18"/>
    </row>
    <row r="5357">
      <c r="A5357" s="14" t="s">
        <v>12856</v>
      </c>
      <c r="B5357" s="15" t="s">
        <v>12890</v>
      </c>
      <c r="C5357" s="19" t="s">
        <v>12891</v>
      </c>
      <c r="D5357" s="19" t="s">
        <v>12892</v>
      </c>
      <c r="E5357" s="19" t="s">
        <v>5538</v>
      </c>
      <c r="F5357" s="19" t="s">
        <v>67</v>
      </c>
      <c r="G5357" s="16" t="s">
        <v>12</v>
      </c>
      <c r="H5357" s="18"/>
      <c r="I5357" s="18"/>
      <c r="J5357" s="18"/>
      <c r="K5357" s="18"/>
      <c r="L5357" s="18"/>
      <c r="M5357" s="18"/>
      <c r="N5357" s="18"/>
      <c r="O5357" s="18"/>
      <c r="P5357" s="18"/>
      <c r="Q5357" s="18"/>
      <c r="R5357" s="18"/>
      <c r="S5357" s="18"/>
      <c r="T5357" s="18"/>
      <c r="U5357" s="18"/>
      <c r="V5357" s="18"/>
      <c r="W5357" s="18"/>
      <c r="X5357" s="18"/>
      <c r="Y5357" s="18"/>
      <c r="Z5357" s="18"/>
    </row>
    <row r="5358">
      <c r="A5358" s="14" t="s">
        <v>12856</v>
      </c>
      <c r="B5358" s="15" t="s">
        <v>12893</v>
      </c>
      <c r="C5358" s="19" t="s">
        <v>12894</v>
      </c>
      <c r="D5358" s="19" t="s">
        <v>168</v>
      </c>
      <c r="E5358" s="19" t="s">
        <v>1377</v>
      </c>
      <c r="F5358" s="19" t="s">
        <v>299</v>
      </c>
      <c r="G5358" s="16" t="s">
        <v>12</v>
      </c>
      <c r="H5358" s="18"/>
      <c r="I5358" s="18"/>
      <c r="J5358" s="18"/>
      <c r="K5358" s="18"/>
      <c r="L5358" s="18"/>
      <c r="M5358" s="18"/>
      <c r="N5358" s="18"/>
      <c r="O5358" s="18"/>
      <c r="P5358" s="18"/>
      <c r="Q5358" s="18"/>
      <c r="R5358" s="18"/>
      <c r="S5358" s="18"/>
      <c r="T5358" s="18"/>
      <c r="U5358" s="18"/>
      <c r="V5358" s="18"/>
      <c r="W5358" s="18"/>
      <c r="X5358" s="18"/>
      <c r="Y5358" s="18"/>
      <c r="Z5358" s="18"/>
    </row>
    <row r="5359">
      <c r="A5359" s="14" t="s">
        <v>12856</v>
      </c>
      <c r="B5359" s="15" t="s">
        <v>12895</v>
      </c>
      <c r="C5359" s="19" t="s">
        <v>12896</v>
      </c>
      <c r="D5359" s="19" t="s">
        <v>5736</v>
      </c>
      <c r="E5359" s="19" t="s">
        <v>385</v>
      </c>
      <c r="F5359" s="19" t="s">
        <v>11919</v>
      </c>
      <c r="G5359" s="16" t="s">
        <v>12</v>
      </c>
      <c r="H5359" s="18"/>
      <c r="I5359" s="18"/>
      <c r="J5359" s="18"/>
      <c r="K5359" s="18"/>
      <c r="L5359" s="18"/>
      <c r="M5359" s="18"/>
      <c r="N5359" s="18"/>
      <c r="O5359" s="18"/>
      <c r="P5359" s="18"/>
      <c r="Q5359" s="18"/>
      <c r="R5359" s="18"/>
      <c r="S5359" s="18"/>
      <c r="T5359" s="18"/>
      <c r="U5359" s="18"/>
      <c r="V5359" s="18"/>
      <c r="W5359" s="18"/>
      <c r="X5359" s="18"/>
      <c r="Y5359" s="18"/>
      <c r="Z5359" s="18"/>
    </row>
    <row r="5360">
      <c r="A5360" s="14" t="s">
        <v>12856</v>
      </c>
      <c r="B5360" s="15" t="s">
        <v>12897</v>
      </c>
      <c r="C5360" s="19" t="s">
        <v>12898</v>
      </c>
      <c r="D5360" s="19" t="s">
        <v>9912</v>
      </c>
      <c r="E5360" s="19" t="s">
        <v>1900</v>
      </c>
      <c r="F5360" s="19" t="s">
        <v>1584</v>
      </c>
      <c r="G5360" s="16" t="s">
        <v>12</v>
      </c>
      <c r="H5360" s="18"/>
      <c r="I5360" s="18"/>
      <c r="J5360" s="18"/>
      <c r="K5360" s="18"/>
      <c r="L5360" s="18"/>
      <c r="M5360" s="18"/>
      <c r="N5360" s="18"/>
      <c r="O5360" s="18"/>
      <c r="P5360" s="18"/>
      <c r="Q5360" s="18"/>
      <c r="R5360" s="18"/>
      <c r="S5360" s="18"/>
      <c r="T5360" s="18"/>
      <c r="U5360" s="18"/>
      <c r="V5360" s="18"/>
      <c r="W5360" s="18"/>
      <c r="X5360" s="18"/>
      <c r="Y5360" s="18"/>
      <c r="Z5360" s="18"/>
    </row>
    <row r="5361">
      <c r="A5361" s="14" t="s">
        <v>12856</v>
      </c>
      <c r="B5361" s="15" t="s">
        <v>12899</v>
      </c>
      <c r="C5361" s="19" t="s">
        <v>12900</v>
      </c>
      <c r="D5361" s="19" t="s">
        <v>6968</v>
      </c>
      <c r="E5361" s="19" t="s">
        <v>11224</v>
      </c>
      <c r="F5361" s="19" t="s">
        <v>164</v>
      </c>
      <c r="G5361" s="16" t="s">
        <v>12</v>
      </c>
      <c r="H5361" s="18"/>
      <c r="I5361" s="18"/>
      <c r="J5361" s="18"/>
      <c r="K5361" s="18"/>
      <c r="L5361" s="18"/>
      <c r="M5361" s="18"/>
      <c r="N5361" s="18"/>
      <c r="O5361" s="18"/>
      <c r="P5361" s="18"/>
      <c r="Q5361" s="18"/>
      <c r="R5361" s="18"/>
      <c r="S5361" s="18"/>
      <c r="T5361" s="18"/>
      <c r="U5361" s="18"/>
      <c r="V5361" s="18"/>
      <c r="W5361" s="18"/>
      <c r="X5361" s="18"/>
      <c r="Y5361" s="18"/>
      <c r="Z5361" s="18"/>
    </row>
    <row r="5362">
      <c r="A5362" s="14" t="s">
        <v>12856</v>
      </c>
      <c r="B5362" s="15" t="s">
        <v>12899</v>
      </c>
      <c r="C5362" s="19" t="s">
        <v>12900</v>
      </c>
      <c r="D5362" s="19" t="s">
        <v>6968</v>
      </c>
      <c r="E5362" s="19" t="s">
        <v>46</v>
      </c>
      <c r="F5362" s="19" t="s">
        <v>161</v>
      </c>
      <c r="G5362" s="16" t="s">
        <v>12</v>
      </c>
      <c r="H5362" s="18"/>
      <c r="I5362" s="18"/>
      <c r="J5362" s="18"/>
      <c r="K5362" s="18"/>
      <c r="L5362" s="18"/>
      <c r="M5362" s="18"/>
      <c r="N5362" s="18"/>
      <c r="O5362" s="18"/>
      <c r="P5362" s="18"/>
      <c r="Q5362" s="18"/>
      <c r="R5362" s="18"/>
      <c r="S5362" s="18"/>
      <c r="T5362" s="18"/>
      <c r="U5362" s="18"/>
      <c r="V5362" s="18"/>
      <c r="W5362" s="18"/>
      <c r="X5362" s="18"/>
      <c r="Y5362" s="18"/>
      <c r="Z5362" s="18"/>
    </row>
    <row r="5363">
      <c r="A5363" s="14" t="s">
        <v>12856</v>
      </c>
      <c r="B5363" s="15" t="s">
        <v>12901</v>
      </c>
      <c r="C5363" s="19" t="s">
        <v>12902</v>
      </c>
      <c r="D5363" s="19" t="s">
        <v>799</v>
      </c>
      <c r="E5363" s="19" t="s">
        <v>2186</v>
      </c>
      <c r="F5363" s="19" t="s">
        <v>133</v>
      </c>
      <c r="G5363" s="16" t="s">
        <v>12</v>
      </c>
      <c r="H5363" s="18"/>
      <c r="I5363" s="18"/>
      <c r="J5363" s="18"/>
      <c r="K5363" s="18"/>
      <c r="L5363" s="18"/>
      <c r="M5363" s="18"/>
      <c r="N5363" s="18"/>
      <c r="O5363" s="18"/>
      <c r="P5363" s="18"/>
      <c r="Q5363" s="18"/>
      <c r="R5363" s="18"/>
      <c r="S5363" s="18"/>
      <c r="T5363" s="18"/>
      <c r="U5363" s="18"/>
      <c r="V5363" s="18"/>
      <c r="W5363" s="18"/>
      <c r="X5363" s="18"/>
      <c r="Y5363" s="18"/>
      <c r="Z5363" s="18"/>
    </row>
    <row r="5364">
      <c r="A5364" s="14" t="s">
        <v>12856</v>
      </c>
      <c r="B5364" s="15" t="s">
        <v>12903</v>
      </c>
      <c r="C5364" s="19" t="s">
        <v>12904</v>
      </c>
      <c r="D5364" s="19" t="s">
        <v>5175</v>
      </c>
      <c r="E5364" s="19" t="s">
        <v>385</v>
      </c>
      <c r="F5364" s="19" t="s">
        <v>4010</v>
      </c>
      <c r="G5364" s="16" t="s">
        <v>12</v>
      </c>
      <c r="H5364" s="18"/>
      <c r="I5364" s="18"/>
      <c r="J5364" s="18"/>
      <c r="K5364" s="18"/>
      <c r="L5364" s="18"/>
      <c r="M5364" s="18"/>
      <c r="N5364" s="18"/>
      <c r="O5364" s="18"/>
      <c r="P5364" s="18"/>
      <c r="Q5364" s="18"/>
      <c r="R5364" s="18"/>
      <c r="S5364" s="18"/>
      <c r="T5364" s="18"/>
      <c r="U5364" s="18"/>
      <c r="V5364" s="18"/>
      <c r="W5364" s="18"/>
      <c r="X5364" s="18"/>
      <c r="Y5364" s="18"/>
      <c r="Z5364" s="18"/>
    </row>
    <row r="5365">
      <c r="A5365" s="14" t="s">
        <v>12905</v>
      </c>
      <c r="B5365" s="15" t="s">
        <v>12906</v>
      </c>
      <c r="C5365" s="19" t="s">
        <v>12907</v>
      </c>
      <c r="D5365" s="19" t="s">
        <v>876</v>
      </c>
      <c r="E5365" s="19" t="s">
        <v>47</v>
      </c>
      <c r="F5365" s="19" t="s">
        <v>133</v>
      </c>
      <c r="G5365" s="16" t="s">
        <v>12</v>
      </c>
      <c r="H5365" s="18"/>
      <c r="I5365" s="18"/>
      <c r="J5365" s="18"/>
      <c r="K5365" s="18"/>
      <c r="L5365" s="18"/>
      <c r="M5365" s="18"/>
      <c r="N5365" s="18"/>
      <c r="O5365" s="18"/>
      <c r="P5365" s="18"/>
      <c r="Q5365" s="18"/>
      <c r="R5365" s="18"/>
      <c r="S5365" s="18"/>
      <c r="T5365" s="18"/>
      <c r="U5365" s="18"/>
      <c r="V5365" s="18"/>
      <c r="W5365" s="18"/>
      <c r="X5365" s="18"/>
      <c r="Y5365" s="18"/>
      <c r="Z5365" s="18"/>
    </row>
    <row r="5366">
      <c r="A5366" s="14" t="s">
        <v>12908</v>
      </c>
      <c r="B5366" s="15" t="s">
        <v>12909</v>
      </c>
      <c r="C5366" s="19" t="s">
        <v>12910</v>
      </c>
      <c r="D5366" s="19" t="s">
        <v>4679</v>
      </c>
      <c r="E5366" s="18"/>
      <c r="F5366" s="19" t="s">
        <v>12911</v>
      </c>
      <c r="G5366" s="16" t="s">
        <v>12</v>
      </c>
      <c r="H5366" s="16" t="s">
        <v>141</v>
      </c>
      <c r="I5366" s="18"/>
      <c r="J5366" s="18"/>
      <c r="K5366" s="18"/>
      <c r="L5366" s="18"/>
      <c r="M5366" s="18"/>
      <c r="N5366" s="18"/>
      <c r="O5366" s="18"/>
      <c r="P5366" s="18"/>
      <c r="Q5366" s="18"/>
      <c r="R5366" s="18"/>
      <c r="S5366" s="18"/>
      <c r="T5366" s="18"/>
      <c r="U5366" s="18"/>
      <c r="V5366" s="18"/>
      <c r="W5366" s="18"/>
      <c r="X5366" s="18"/>
      <c r="Y5366" s="18"/>
      <c r="Z5366" s="18"/>
    </row>
    <row r="5367">
      <c r="A5367" s="14" t="s">
        <v>12908</v>
      </c>
      <c r="B5367" s="15" t="s">
        <v>12909</v>
      </c>
      <c r="C5367" s="19" t="s">
        <v>12910</v>
      </c>
      <c r="D5367" s="19" t="s">
        <v>4679</v>
      </c>
      <c r="E5367" s="19" t="s">
        <v>4159</v>
      </c>
      <c r="F5367" s="19" t="s">
        <v>1110</v>
      </c>
      <c r="G5367" s="16" t="s">
        <v>12</v>
      </c>
      <c r="H5367" s="18"/>
      <c r="I5367" s="18"/>
      <c r="J5367" s="18"/>
      <c r="K5367" s="18"/>
      <c r="L5367" s="18"/>
      <c r="M5367" s="18"/>
      <c r="N5367" s="18"/>
      <c r="O5367" s="18"/>
      <c r="P5367" s="18"/>
      <c r="Q5367" s="18"/>
      <c r="R5367" s="18"/>
      <c r="S5367" s="18"/>
      <c r="T5367" s="18"/>
      <c r="U5367" s="18"/>
      <c r="V5367" s="18"/>
      <c r="W5367" s="18"/>
      <c r="X5367" s="18"/>
      <c r="Y5367" s="18"/>
      <c r="Z5367" s="18"/>
    </row>
    <row r="5368">
      <c r="A5368" s="14" t="s">
        <v>12908</v>
      </c>
      <c r="B5368" s="15" t="s">
        <v>12909</v>
      </c>
      <c r="C5368" s="19" t="s">
        <v>12910</v>
      </c>
      <c r="D5368" s="19" t="s">
        <v>4679</v>
      </c>
      <c r="E5368" s="19" t="s">
        <v>47</v>
      </c>
      <c r="F5368" s="19" t="s">
        <v>134</v>
      </c>
      <c r="G5368" s="16" t="s">
        <v>12</v>
      </c>
      <c r="H5368" s="18"/>
      <c r="I5368" s="18"/>
      <c r="J5368" s="18"/>
      <c r="K5368" s="18"/>
      <c r="L5368" s="18"/>
      <c r="M5368" s="18"/>
      <c r="N5368" s="18"/>
      <c r="O5368" s="18"/>
      <c r="P5368" s="18"/>
      <c r="Q5368" s="18"/>
      <c r="R5368" s="18"/>
      <c r="S5368" s="18"/>
      <c r="T5368" s="18"/>
      <c r="U5368" s="18"/>
      <c r="V5368" s="18"/>
      <c r="W5368" s="18"/>
      <c r="X5368" s="18"/>
      <c r="Y5368" s="18"/>
      <c r="Z5368" s="18"/>
    </row>
    <row r="5369">
      <c r="A5369" s="14" t="s">
        <v>12912</v>
      </c>
      <c r="B5369" s="15" t="s">
        <v>12913</v>
      </c>
      <c r="C5369" s="19" t="s">
        <v>12914</v>
      </c>
      <c r="D5369" s="19" t="s">
        <v>1465</v>
      </c>
      <c r="E5369" s="19" t="s">
        <v>324</v>
      </c>
      <c r="F5369" s="19" t="s">
        <v>6692</v>
      </c>
      <c r="G5369" s="16" t="s">
        <v>12</v>
      </c>
      <c r="H5369" s="18"/>
      <c r="I5369" s="18"/>
      <c r="J5369" s="18"/>
      <c r="K5369" s="18"/>
      <c r="L5369" s="18"/>
      <c r="M5369" s="18"/>
      <c r="N5369" s="18"/>
      <c r="O5369" s="18"/>
      <c r="P5369" s="18"/>
      <c r="Q5369" s="18"/>
      <c r="R5369" s="18"/>
      <c r="S5369" s="18"/>
      <c r="T5369" s="18"/>
      <c r="U5369" s="18"/>
      <c r="V5369" s="18"/>
      <c r="W5369" s="18"/>
      <c r="X5369" s="18"/>
      <c r="Y5369" s="18"/>
      <c r="Z5369" s="18"/>
    </row>
    <row r="5370">
      <c r="A5370" s="14" t="s">
        <v>12912</v>
      </c>
      <c r="B5370" s="15" t="s">
        <v>12915</v>
      </c>
      <c r="C5370" s="19" t="s">
        <v>12916</v>
      </c>
      <c r="D5370" s="19" t="s">
        <v>4317</v>
      </c>
      <c r="E5370" s="19" t="s">
        <v>12917</v>
      </c>
      <c r="F5370" s="19" t="s">
        <v>6534</v>
      </c>
      <c r="G5370" s="16" t="s">
        <v>12</v>
      </c>
      <c r="H5370" s="18"/>
      <c r="I5370" s="18"/>
      <c r="J5370" s="18"/>
      <c r="K5370" s="18"/>
      <c r="L5370" s="18"/>
      <c r="M5370" s="18"/>
      <c r="N5370" s="18"/>
      <c r="O5370" s="18"/>
      <c r="P5370" s="18"/>
      <c r="Q5370" s="18"/>
      <c r="R5370" s="18"/>
      <c r="S5370" s="18"/>
      <c r="T5370" s="18"/>
      <c r="U5370" s="18"/>
      <c r="V5370" s="18"/>
      <c r="W5370" s="18"/>
      <c r="X5370" s="18"/>
      <c r="Y5370" s="18"/>
      <c r="Z5370" s="18"/>
    </row>
    <row r="5371">
      <c r="A5371" s="14" t="s">
        <v>12912</v>
      </c>
      <c r="B5371" s="15" t="s">
        <v>12918</v>
      </c>
      <c r="C5371" s="19" t="s">
        <v>12919</v>
      </c>
      <c r="D5371" s="19" t="s">
        <v>854</v>
      </c>
      <c r="E5371" s="19" t="s">
        <v>44</v>
      </c>
      <c r="F5371" s="19" t="s">
        <v>851</v>
      </c>
      <c r="G5371" s="16" t="s">
        <v>84</v>
      </c>
      <c r="H5371" s="18"/>
      <c r="I5371" s="18"/>
      <c r="J5371" s="18"/>
      <c r="K5371" s="18"/>
      <c r="L5371" s="18"/>
      <c r="M5371" s="18"/>
      <c r="N5371" s="18"/>
      <c r="O5371" s="18"/>
      <c r="P5371" s="18"/>
      <c r="Q5371" s="18"/>
      <c r="R5371" s="18"/>
      <c r="S5371" s="18"/>
      <c r="T5371" s="18"/>
      <c r="U5371" s="18"/>
      <c r="V5371" s="18"/>
      <c r="W5371" s="18"/>
      <c r="X5371" s="18"/>
      <c r="Y5371" s="18"/>
      <c r="Z5371" s="18"/>
    </row>
    <row r="5372">
      <c r="A5372" s="14" t="s">
        <v>12912</v>
      </c>
      <c r="B5372" s="15" t="s">
        <v>12918</v>
      </c>
      <c r="C5372" s="19" t="s">
        <v>12919</v>
      </c>
      <c r="D5372" s="19" t="s">
        <v>20</v>
      </c>
      <c r="E5372" s="19" t="s">
        <v>44</v>
      </c>
      <c r="F5372" s="19" t="s">
        <v>851</v>
      </c>
      <c r="G5372" s="16" t="s">
        <v>84</v>
      </c>
      <c r="H5372" s="18"/>
      <c r="I5372" s="18"/>
      <c r="J5372" s="18"/>
      <c r="K5372" s="18"/>
      <c r="L5372" s="18"/>
      <c r="M5372" s="18"/>
      <c r="N5372" s="18"/>
      <c r="O5372" s="18"/>
      <c r="P5372" s="18"/>
      <c r="Q5372" s="18"/>
      <c r="R5372" s="18"/>
      <c r="S5372" s="18"/>
      <c r="T5372" s="18"/>
      <c r="U5372" s="18"/>
      <c r="V5372" s="18"/>
      <c r="W5372" s="18"/>
      <c r="X5372" s="18"/>
      <c r="Y5372" s="18"/>
      <c r="Z5372" s="18"/>
    </row>
    <row r="5373">
      <c r="A5373" s="14" t="s">
        <v>12912</v>
      </c>
      <c r="B5373" s="15" t="s">
        <v>12918</v>
      </c>
      <c r="C5373" s="19" t="s">
        <v>12919</v>
      </c>
      <c r="D5373" s="19" t="s">
        <v>1054</v>
      </c>
      <c r="E5373" s="29"/>
      <c r="F5373" s="19" t="s">
        <v>299</v>
      </c>
      <c r="G5373" s="16" t="s">
        <v>12</v>
      </c>
      <c r="H5373" s="19" t="s">
        <v>44</v>
      </c>
      <c r="I5373" s="18"/>
      <c r="J5373" s="18"/>
      <c r="K5373" s="18"/>
      <c r="L5373" s="18"/>
      <c r="M5373" s="18"/>
      <c r="N5373" s="18"/>
      <c r="O5373" s="18"/>
      <c r="P5373" s="18"/>
      <c r="Q5373" s="18"/>
      <c r="R5373" s="18"/>
      <c r="S5373" s="18"/>
      <c r="T5373" s="18"/>
      <c r="U5373" s="18"/>
      <c r="V5373" s="18"/>
      <c r="W5373" s="18"/>
      <c r="X5373" s="18"/>
      <c r="Y5373" s="18"/>
      <c r="Z5373" s="18"/>
    </row>
    <row r="5374">
      <c r="A5374" s="14" t="s">
        <v>12912</v>
      </c>
      <c r="B5374" s="15" t="s">
        <v>12920</v>
      </c>
      <c r="C5374" s="19" t="s">
        <v>12921</v>
      </c>
      <c r="D5374" s="19" t="s">
        <v>12922</v>
      </c>
      <c r="E5374" s="19" t="s">
        <v>85</v>
      </c>
      <c r="F5374" s="19" t="s">
        <v>4594</v>
      </c>
      <c r="G5374" s="16" t="s">
        <v>12</v>
      </c>
      <c r="H5374" s="18"/>
      <c r="I5374" s="18"/>
      <c r="J5374" s="18"/>
      <c r="K5374" s="18"/>
      <c r="L5374" s="18"/>
      <c r="M5374" s="18"/>
      <c r="N5374" s="18"/>
      <c r="O5374" s="18"/>
      <c r="P5374" s="18"/>
      <c r="Q5374" s="18"/>
      <c r="R5374" s="18"/>
      <c r="S5374" s="18"/>
      <c r="T5374" s="18"/>
      <c r="U5374" s="18"/>
      <c r="V5374" s="18"/>
      <c r="W5374" s="18"/>
      <c r="X5374" s="18"/>
      <c r="Y5374" s="18"/>
      <c r="Z5374" s="18"/>
    </row>
    <row r="5375">
      <c r="A5375" s="14" t="s">
        <v>12912</v>
      </c>
      <c r="B5375" s="15" t="s">
        <v>12923</v>
      </c>
      <c r="C5375" s="19" t="s">
        <v>12924</v>
      </c>
      <c r="D5375" s="19" t="s">
        <v>799</v>
      </c>
      <c r="E5375" s="19" t="s">
        <v>47</v>
      </c>
      <c r="F5375" s="19" t="s">
        <v>1296</v>
      </c>
      <c r="G5375" s="16" t="s">
        <v>12</v>
      </c>
      <c r="H5375" s="18"/>
      <c r="I5375" s="18"/>
      <c r="J5375" s="18"/>
      <c r="K5375" s="18"/>
      <c r="L5375" s="18"/>
      <c r="M5375" s="18"/>
      <c r="N5375" s="18"/>
      <c r="O5375" s="18"/>
      <c r="P5375" s="18"/>
      <c r="Q5375" s="18"/>
      <c r="R5375" s="18"/>
      <c r="S5375" s="18"/>
      <c r="T5375" s="18"/>
      <c r="U5375" s="18"/>
      <c r="V5375" s="18"/>
      <c r="W5375" s="18"/>
      <c r="X5375" s="18"/>
      <c r="Y5375" s="18"/>
      <c r="Z5375" s="18"/>
    </row>
    <row r="5376">
      <c r="A5376" s="14" t="s">
        <v>12912</v>
      </c>
      <c r="B5376" s="15" t="s">
        <v>12925</v>
      </c>
      <c r="C5376" s="19" t="s">
        <v>12926</v>
      </c>
      <c r="D5376" s="19" t="s">
        <v>4043</v>
      </c>
      <c r="E5376" s="19" t="s">
        <v>47</v>
      </c>
      <c r="F5376" s="19" t="s">
        <v>6649</v>
      </c>
      <c r="G5376" s="16" t="s">
        <v>12</v>
      </c>
      <c r="H5376" s="18"/>
      <c r="I5376" s="18"/>
      <c r="J5376" s="18"/>
      <c r="K5376" s="18"/>
      <c r="L5376" s="18"/>
      <c r="M5376" s="18"/>
      <c r="N5376" s="18"/>
      <c r="O5376" s="18"/>
      <c r="P5376" s="18"/>
      <c r="Q5376" s="18"/>
      <c r="R5376" s="18"/>
      <c r="S5376" s="18"/>
      <c r="T5376" s="18"/>
      <c r="U5376" s="18"/>
      <c r="V5376" s="18"/>
      <c r="W5376" s="18"/>
      <c r="X5376" s="18"/>
      <c r="Y5376" s="18"/>
      <c r="Z5376" s="18"/>
    </row>
    <row r="5377">
      <c r="A5377" s="14" t="s">
        <v>12912</v>
      </c>
      <c r="B5377" s="15" t="s">
        <v>12927</v>
      </c>
      <c r="C5377" s="19" t="s">
        <v>12928</v>
      </c>
      <c r="D5377" s="19" t="s">
        <v>12929</v>
      </c>
      <c r="E5377" s="19" t="s">
        <v>3015</v>
      </c>
      <c r="F5377" s="19" t="s">
        <v>1097</v>
      </c>
      <c r="G5377" s="16" t="s">
        <v>12</v>
      </c>
      <c r="H5377" s="18"/>
      <c r="I5377" s="18"/>
      <c r="J5377" s="18"/>
      <c r="K5377" s="18"/>
      <c r="L5377" s="18"/>
      <c r="M5377" s="18"/>
      <c r="N5377" s="18"/>
      <c r="O5377" s="18"/>
      <c r="P5377" s="18"/>
      <c r="Q5377" s="18"/>
      <c r="R5377" s="18"/>
      <c r="S5377" s="18"/>
      <c r="T5377" s="18"/>
      <c r="U5377" s="18"/>
      <c r="V5377" s="18"/>
      <c r="W5377" s="18"/>
      <c r="X5377" s="18"/>
      <c r="Y5377" s="18"/>
      <c r="Z5377" s="18"/>
    </row>
    <row r="5378">
      <c r="A5378" s="14" t="s">
        <v>12912</v>
      </c>
      <c r="B5378" s="15" t="s">
        <v>12930</v>
      </c>
      <c r="C5378" s="19" t="s">
        <v>12931</v>
      </c>
      <c r="D5378" s="19" t="s">
        <v>854</v>
      </c>
      <c r="E5378" s="19" t="s">
        <v>44</v>
      </c>
      <c r="F5378" s="19" t="s">
        <v>83</v>
      </c>
      <c r="G5378" s="16" t="s">
        <v>84</v>
      </c>
      <c r="H5378" s="18"/>
      <c r="I5378" s="18"/>
      <c r="J5378" s="18"/>
      <c r="K5378" s="18"/>
      <c r="L5378" s="18"/>
      <c r="M5378" s="18"/>
      <c r="N5378" s="18"/>
      <c r="O5378" s="18"/>
      <c r="P5378" s="18"/>
      <c r="Q5378" s="18"/>
      <c r="R5378" s="18"/>
      <c r="S5378" s="18"/>
      <c r="T5378" s="18"/>
      <c r="U5378" s="18"/>
      <c r="V5378" s="18"/>
      <c r="W5378" s="18"/>
      <c r="X5378" s="18"/>
      <c r="Y5378" s="18"/>
      <c r="Z5378" s="18"/>
    </row>
    <row r="5379">
      <c r="A5379" s="14" t="s">
        <v>12912</v>
      </c>
      <c r="B5379" s="15" t="s">
        <v>12930</v>
      </c>
      <c r="C5379" s="19" t="s">
        <v>12931</v>
      </c>
      <c r="D5379" s="19" t="s">
        <v>20</v>
      </c>
      <c r="E5379" s="19" t="s">
        <v>44</v>
      </c>
      <c r="F5379" s="19" t="s">
        <v>83</v>
      </c>
      <c r="G5379" s="16" t="s">
        <v>84</v>
      </c>
      <c r="H5379" s="18"/>
      <c r="I5379" s="18"/>
      <c r="J5379" s="18"/>
      <c r="K5379" s="18"/>
      <c r="L5379" s="18"/>
      <c r="M5379" s="18"/>
      <c r="N5379" s="18"/>
      <c r="O5379" s="18"/>
      <c r="P5379" s="18"/>
      <c r="Q5379" s="18"/>
      <c r="R5379" s="18"/>
      <c r="S5379" s="18"/>
      <c r="T5379" s="18"/>
      <c r="U5379" s="18"/>
      <c r="V5379" s="18"/>
      <c r="W5379" s="18"/>
      <c r="X5379" s="18"/>
      <c r="Y5379" s="18"/>
      <c r="Z5379" s="18"/>
    </row>
    <row r="5380">
      <c r="A5380" s="14" t="s">
        <v>12912</v>
      </c>
      <c r="B5380" s="15" t="s">
        <v>12930</v>
      </c>
      <c r="C5380" s="19" t="s">
        <v>12931</v>
      </c>
      <c r="D5380" s="19" t="s">
        <v>5964</v>
      </c>
      <c r="E5380" s="19" t="s">
        <v>44</v>
      </c>
      <c r="F5380" s="19" t="s">
        <v>83</v>
      </c>
      <c r="G5380" s="16" t="s">
        <v>84</v>
      </c>
      <c r="H5380" s="18"/>
      <c r="I5380" s="18"/>
      <c r="J5380" s="18"/>
      <c r="K5380" s="18"/>
      <c r="L5380" s="18"/>
      <c r="M5380" s="18"/>
      <c r="N5380" s="18"/>
      <c r="O5380" s="18"/>
      <c r="P5380" s="18"/>
      <c r="Q5380" s="18"/>
      <c r="R5380" s="18"/>
      <c r="S5380" s="18"/>
      <c r="T5380" s="18"/>
      <c r="U5380" s="18"/>
      <c r="V5380" s="18"/>
      <c r="W5380" s="18"/>
      <c r="X5380" s="18"/>
      <c r="Y5380" s="18"/>
      <c r="Z5380" s="18"/>
    </row>
    <row r="5381">
      <c r="A5381" s="14" t="s">
        <v>12912</v>
      </c>
      <c r="B5381" s="15" t="s">
        <v>12932</v>
      </c>
      <c r="C5381" s="19" t="s">
        <v>12933</v>
      </c>
      <c r="D5381" s="19" t="s">
        <v>6348</v>
      </c>
      <c r="E5381" s="19" t="s">
        <v>11155</v>
      </c>
      <c r="F5381" s="19" t="s">
        <v>5926</v>
      </c>
      <c r="G5381" s="16" t="s">
        <v>12</v>
      </c>
      <c r="H5381" s="18"/>
      <c r="I5381" s="18"/>
      <c r="J5381" s="18"/>
      <c r="K5381" s="18"/>
      <c r="L5381" s="18"/>
      <c r="M5381" s="18"/>
      <c r="N5381" s="18"/>
      <c r="O5381" s="18"/>
      <c r="P5381" s="18"/>
      <c r="Q5381" s="18"/>
      <c r="R5381" s="18"/>
      <c r="S5381" s="18"/>
      <c r="T5381" s="18"/>
      <c r="U5381" s="18"/>
      <c r="V5381" s="18"/>
      <c r="W5381" s="18"/>
      <c r="X5381" s="18"/>
      <c r="Y5381" s="18"/>
      <c r="Z5381" s="18"/>
    </row>
    <row r="5382">
      <c r="A5382" s="14" t="s">
        <v>12912</v>
      </c>
      <c r="B5382" s="15" t="s">
        <v>12932</v>
      </c>
      <c r="C5382" s="19" t="s">
        <v>12933</v>
      </c>
      <c r="D5382" s="19" t="s">
        <v>6348</v>
      </c>
      <c r="E5382" s="19" t="s">
        <v>1780</v>
      </c>
      <c r="F5382" s="19" t="s">
        <v>63</v>
      </c>
      <c r="G5382" s="16" t="s">
        <v>12</v>
      </c>
      <c r="H5382" s="18"/>
      <c r="I5382" s="18"/>
      <c r="J5382" s="18"/>
      <c r="K5382" s="18"/>
      <c r="L5382" s="18"/>
      <c r="M5382" s="18"/>
      <c r="N5382" s="18"/>
      <c r="O5382" s="18"/>
      <c r="P5382" s="18"/>
      <c r="Q5382" s="18"/>
      <c r="R5382" s="18"/>
      <c r="S5382" s="18"/>
      <c r="T5382" s="18"/>
      <c r="U5382" s="18"/>
      <c r="V5382" s="18"/>
      <c r="W5382" s="18"/>
      <c r="X5382" s="18"/>
      <c r="Y5382" s="18"/>
      <c r="Z5382" s="18"/>
    </row>
    <row r="5383">
      <c r="A5383" s="14" t="s">
        <v>12912</v>
      </c>
      <c r="B5383" s="15" t="s">
        <v>12934</v>
      </c>
      <c r="C5383" s="19" t="s">
        <v>12935</v>
      </c>
      <c r="D5383" s="19" t="s">
        <v>896</v>
      </c>
      <c r="E5383" s="19" t="s">
        <v>47</v>
      </c>
      <c r="F5383" s="19" t="s">
        <v>7262</v>
      </c>
      <c r="G5383" s="16" t="s">
        <v>12</v>
      </c>
      <c r="H5383" s="18"/>
      <c r="I5383" s="18"/>
      <c r="J5383" s="18"/>
      <c r="K5383" s="18"/>
      <c r="L5383" s="18"/>
      <c r="M5383" s="18"/>
      <c r="N5383" s="18"/>
      <c r="O5383" s="18"/>
      <c r="P5383" s="18"/>
      <c r="Q5383" s="18"/>
      <c r="R5383" s="18"/>
      <c r="S5383" s="18"/>
      <c r="T5383" s="18"/>
      <c r="U5383" s="18"/>
      <c r="V5383" s="18"/>
      <c r="W5383" s="18"/>
      <c r="X5383" s="18"/>
      <c r="Y5383" s="18"/>
      <c r="Z5383" s="18"/>
    </row>
    <row r="5384">
      <c r="A5384" s="14" t="s">
        <v>12912</v>
      </c>
      <c r="B5384" s="15" t="s">
        <v>12936</v>
      </c>
      <c r="C5384" s="19" t="s">
        <v>12937</v>
      </c>
      <c r="D5384" s="19" t="s">
        <v>4310</v>
      </c>
      <c r="E5384" s="19" t="s">
        <v>4166</v>
      </c>
      <c r="F5384" s="19" t="s">
        <v>4335</v>
      </c>
      <c r="G5384" s="16" t="s">
        <v>12</v>
      </c>
      <c r="H5384" s="18"/>
      <c r="I5384" s="18"/>
      <c r="J5384" s="18"/>
      <c r="K5384" s="18"/>
      <c r="L5384" s="18"/>
      <c r="M5384" s="18"/>
      <c r="N5384" s="18"/>
      <c r="O5384" s="18"/>
      <c r="P5384" s="18"/>
      <c r="Q5384" s="18"/>
      <c r="R5384" s="18"/>
      <c r="S5384" s="18"/>
      <c r="T5384" s="18"/>
      <c r="U5384" s="18"/>
      <c r="V5384" s="18"/>
      <c r="W5384" s="18"/>
      <c r="X5384" s="18"/>
      <c r="Y5384" s="18"/>
      <c r="Z5384" s="18"/>
    </row>
    <row r="5385">
      <c r="A5385" s="14" t="s">
        <v>12912</v>
      </c>
      <c r="B5385" s="15" t="s">
        <v>12938</v>
      </c>
      <c r="C5385" s="19" t="s">
        <v>12939</v>
      </c>
      <c r="D5385" s="19" t="s">
        <v>4563</v>
      </c>
      <c r="E5385" s="19" t="s">
        <v>9700</v>
      </c>
      <c r="F5385" s="19" t="s">
        <v>9827</v>
      </c>
      <c r="G5385" s="16" t="s">
        <v>12</v>
      </c>
      <c r="H5385" s="18"/>
      <c r="I5385" s="18"/>
      <c r="J5385" s="18"/>
      <c r="K5385" s="18"/>
      <c r="L5385" s="18"/>
      <c r="M5385" s="18"/>
      <c r="N5385" s="18"/>
      <c r="O5385" s="18"/>
      <c r="P5385" s="18"/>
      <c r="Q5385" s="18"/>
      <c r="R5385" s="18"/>
      <c r="S5385" s="18"/>
      <c r="T5385" s="18"/>
      <c r="U5385" s="18"/>
      <c r="V5385" s="18"/>
      <c r="W5385" s="18"/>
      <c r="X5385" s="18"/>
      <c r="Y5385" s="18"/>
      <c r="Z5385" s="18"/>
    </row>
    <row r="5386">
      <c r="A5386" s="14" t="s">
        <v>12912</v>
      </c>
      <c r="B5386" s="15" t="s">
        <v>12940</v>
      </c>
      <c r="C5386" s="19" t="s">
        <v>12941</v>
      </c>
      <c r="D5386" s="19" t="s">
        <v>10901</v>
      </c>
      <c r="E5386" s="19" t="s">
        <v>12942</v>
      </c>
      <c r="F5386" s="19" t="s">
        <v>4055</v>
      </c>
      <c r="G5386" s="16" t="s">
        <v>12</v>
      </c>
      <c r="H5386" s="18"/>
      <c r="I5386" s="18"/>
      <c r="J5386" s="18"/>
      <c r="K5386" s="18"/>
      <c r="L5386" s="18"/>
      <c r="M5386" s="18"/>
      <c r="N5386" s="18"/>
      <c r="O5386" s="18"/>
      <c r="P5386" s="18"/>
      <c r="Q5386" s="18"/>
      <c r="R5386" s="18"/>
      <c r="S5386" s="18"/>
      <c r="T5386" s="18"/>
      <c r="U5386" s="18"/>
      <c r="V5386" s="18"/>
      <c r="W5386" s="18"/>
      <c r="X5386" s="18"/>
      <c r="Y5386" s="18"/>
      <c r="Z5386" s="18"/>
    </row>
    <row r="5387">
      <c r="A5387" s="14" t="s">
        <v>12912</v>
      </c>
      <c r="B5387" s="15" t="s">
        <v>12940</v>
      </c>
      <c r="C5387" s="19" t="s">
        <v>12941</v>
      </c>
      <c r="D5387" s="19" t="s">
        <v>10901</v>
      </c>
      <c r="E5387" s="19" t="s">
        <v>69</v>
      </c>
      <c r="F5387" s="19" t="s">
        <v>68</v>
      </c>
      <c r="G5387" s="16" t="s">
        <v>12</v>
      </c>
      <c r="H5387" s="18"/>
      <c r="I5387" s="18"/>
      <c r="J5387" s="18"/>
      <c r="K5387" s="18"/>
      <c r="L5387" s="18"/>
      <c r="M5387" s="18"/>
      <c r="N5387" s="18"/>
      <c r="O5387" s="18"/>
      <c r="P5387" s="18"/>
      <c r="Q5387" s="18"/>
      <c r="R5387" s="18"/>
      <c r="S5387" s="18"/>
      <c r="T5387" s="18"/>
      <c r="U5387" s="18"/>
      <c r="V5387" s="18"/>
      <c r="W5387" s="18"/>
      <c r="X5387" s="18"/>
      <c r="Y5387" s="18"/>
      <c r="Z5387" s="18"/>
    </row>
    <row r="5388">
      <c r="A5388" s="14" t="s">
        <v>12912</v>
      </c>
      <c r="B5388" s="15" t="s">
        <v>12940</v>
      </c>
      <c r="C5388" s="19" t="s">
        <v>12941</v>
      </c>
      <c r="D5388" s="19" t="s">
        <v>10901</v>
      </c>
      <c r="E5388" s="19" t="s">
        <v>85</v>
      </c>
      <c r="F5388" s="19" t="s">
        <v>133</v>
      </c>
      <c r="G5388" s="16" t="s">
        <v>12</v>
      </c>
      <c r="H5388" s="18"/>
      <c r="I5388" s="18"/>
      <c r="J5388" s="18"/>
      <c r="K5388" s="18"/>
      <c r="L5388" s="18"/>
      <c r="M5388" s="18"/>
      <c r="N5388" s="18"/>
      <c r="O5388" s="18"/>
      <c r="P5388" s="18"/>
      <c r="Q5388" s="18"/>
      <c r="R5388" s="18"/>
      <c r="S5388" s="18"/>
      <c r="T5388" s="18"/>
      <c r="U5388" s="18"/>
      <c r="V5388" s="18"/>
      <c r="W5388" s="18"/>
      <c r="X5388" s="18"/>
      <c r="Y5388" s="18"/>
      <c r="Z5388" s="18"/>
    </row>
    <row r="5389">
      <c r="A5389" s="14" t="s">
        <v>12912</v>
      </c>
      <c r="B5389" s="15" t="s">
        <v>12943</v>
      </c>
      <c r="C5389" s="19" t="s">
        <v>12944</v>
      </c>
      <c r="D5389" s="19" t="s">
        <v>11506</v>
      </c>
      <c r="E5389" s="19" t="s">
        <v>2481</v>
      </c>
      <c r="F5389" s="19" t="s">
        <v>5440</v>
      </c>
      <c r="G5389" s="16" t="s">
        <v>12</v>
      </c>
      <c r="H5389" s="18"/>
      <c r="I5389" s="18"/>
      <c r="J5389" s="18"/>
      <c r="K5389" s="18"/>
      <c r="L5389" s="18"/>
      <c r="M5389" s="18"/>
      <c r="N5389" s="18"/>
      <c r="O5389" s="18"/>
      <c r="P5389" s="18"/>
      <c r="Q5389" s="18"/>
      <c r="R5389" s="18"/>
      <c r="S5389" s="18"/>
      <c r="T5389" s="18"/>
      <c r="U5389" s="18"/>
      <c r="V5389" s="18"/>
      <c r="W5389" s="18"/>
      <c r="X5389" s="18"/>
      <c r="Y5389" s="18"/>
      <c r="Z5389" s="18"/>
    </row>
    <row r="5390">
      <c r="A5390" s="14" t="s">
        <v>12912</v>
      </c>
      <c r="B5390" s="15" t="s">
        <v>12945</v>
      </c>
      <c r="C5390" s="19" t="s">
        <v>12946</v>
      </c>
      <c r="D5390" s="19" t="s">
        <v>9912</v>
      </c>
      <c r="E5390" s="19" t="s">
        <v>352</v>
      </c>
      <c r="F5390" s="19" t="s">
        <v>67</v>
      </c>
      <c r="G5390" s="16" t="s">
        <v>12</v>
      </c>
      <c r="H5390" s="18"/>
      <c r="I5390" s="18"/>
      <c r="J5390" s="18"/>
      <c r="K5390" s="18"/>
      <c r="L5390" s="18"/>
      <c r="M5390" s="18"/>
      <c r="N5390" s="18"/>
      <c r="O5390" s="18"/>
      <c r="P5390" s="18"/>
      <c r="Q5390" s="18"/>
      <c r="R5390" s="18"/>
      <c r="S5390" s="18"/>
      <c r="T5390" s="18"/>
      <c r="U5390" s="18"/>
      <c r="V5390" s="18"/>
      <c r="W5390" s="18"/>
      <c r="X5390" s="18"/>
      <c r="Y5390" s="18"/>
      <c r="Z5390" s="18"/>
    </row>
    <row r="5391">
      <c r="A5391" s="14" t="s">
        <v>12912</v>
      </c>
      <c r="B5391" s="15" t="s">
        <v>12947</v>
      </c>
      <c r="C5391" s="19" t="s">
        <v>12948</v>
      </c>
      <c r="D5391" s="19" t="s">
        <v>12949</v>
      </c>
      <c r="E5391" s="18"/>
      <c r="F5391" s="19" t="s">
        <v>6712</v>
      </c>
      <c r="G5391" s="16" t="s">
        <v>12</v>
      </c>
      <c r="H5391" s="16" t="s">
        <v>141</v>
      </c>
      <c r="I5391" s="18"/>
      <c r="J5391" s="18"/>
      <c r="K5391" s="18"/>
      <c r="L5391" s="18"/>
      <c r="M5391" s="18"/>
      <c r="N5391" s="18"/>
      <c r="O5391" s="18"/>
      <c r="P5391" s="18"/>
      <c r="Q5391" s="18"/>
      <c r="R5391" s="18"/>
      <c r="S5391" s="18"/>
      <c r="T5391" s="18"/>
      <c r="U5391" s="18"/>
      <c r="V5391" s="18"/>
      <c r="W5391" s="18"/>
      <c r="X5391" s="18"/>
      <c r="Y5391" s="18"/>
      <c r="Z5391" s="18"/>
    </row>
    <row r="5392">
      <c r="A5392" s="14" t="s">
        <v>12912</v>
      </c>
      <c r="B5392" s="15" t="s">
        <v>12950</v>
      </c>
      <c r="C5392" s="19" t="s">
        <v>12951</v>
      </c>
      <c r="D5392" s="19" t="s">
        <v>1057</v>
      </c>
      <c r="E5392" s="19" t="s">
        <v>2494</v>
      </c>
      <c r="F5392" s="19" t="s">
        <v>4112</v>
      </c>
      <c r="G5392" s="16" t="s">
        <v>12</v>
      </c>
      <c r="H5392" s="18"/>
      <c r="I5392" s="18"/>
      <c r="J5392" s="18"/>
      <c r="K5392" s="18"/>
      <c r="L5392" s="18"/>
      <c r="M5392" s="18"/>
      <c r="N5392" s="18"/>
      <c r="O5392" s="18"/>
      <c r="P5392" s="18"/>
      <c r="Q5392" s="18"/>
      <c r="R5392" s="18"/>
      <c r="S5392" s="18"/>
      <c r="T5392" s="18"/>
      <c r="U5392" s="18"/>
      <c r="V5392" s="18"/>
      <c r="W5392" s="18"/>
      <c r="X5392" s="18"/>
      <c r="Y5392" s="18"/>
      <c r="Z5392" s="18"/>
    </row>
    <row r="5393">
      <c r="A5393" s="14" t="s">
        <v>12912</v>
      </c>
      <c r="B5393" s="15" t="s">
        <v>12952</v>
      </c>
      <c r="C5393" s="19" t="s">
        <v>12953</v>
      </c>
      <c r="D5393" s="19" t="s">
        <v>4623</v>
      </c>
      <c r="E5393" s="19" t="s">
        <v>2481</v>
      </c>
      <c r="F5393" s="19" t="s">
        <v>63</v>
      </c>
      <c r="G5393" s="16" t="s">
        <v>12</v>
      </c>
      <c r="H5393" s="18"/>
      <c r="I5393" s="18"/>
      <c r="J5393" s="18"/>
      <c r="K5393" s="18"/>
      <c r="L5393" s="18"/>
      <c r="M5393" s="18"/>
      <c r="N5393" s="18"/>
      <c r="O5393" s="18"/>
      <c r="P5393" s="18"/>
      <c r="Q5393" s="18"/>
      <c r="R5393" s="18"/>
      <c r="S5393" s="18"/>
      <c r="T5393" s="18"/>
      <c r="U5393" s="18"/>
      <c r="V5393" s="18"/>
      <c r="W5393" s="18"/>
      <c r="X5393" s="18"/>
      <c r="Y5393" s="18"/>
      <c r="Z5393" s="18"/>
    </row>
    <row r="5394">
      <c r="A5394" s="14" t="s">
        <v>12912</v>
      </c>
      <c r="B5394" s="15" t="s">
        <v>12954</v>
      </c>
      <c r="C5394" s="19" t="s">
        <v>12955</v>
      </c>
      <c r="D5394" s="19" t="s">
        <v>7769</v>
      </c>
      <c r="E5394" s="19" t="s">
        <v>12956</v>
      </c>
      <c r="F5394" s="19" t="s">
        <v>133</v>
      </c>
      <c r="G5394" s="16" t="s">
        <v>12</v>
      </c>
      <c r="H5394" s="18"/>
      <c r="I5394" s="18"/>
      <c r="J5394" s="18"/>
      <c r="K5394" s="18"/>
      <c r="L5394" s="18"/>
      <c r="M5394" s="18"/>
      <c r="N5394" s="18"/>
      <c r="O5394" s="18"/>
      <c r="P5394" s="18"/>
      <c r="Q5394" s="18"/>
      <c r="R5394" s="18"/>
      <c r="S5394" s="18"/>
      <c r="T5394" s="18"/>
      <c r="U5394" s="18"/>
      <c r="V5394" s="18"/>
      <c r="W5394" s="18"/>
      <c r="X5394" s="18"/>
      <c r="Y5394" s="18"/>
      <c r="Z5394" s="18"/>
    </row>
    <row r="5395">
      <c r="A5395" s="14" t="s">
        <v>12912</v>
      </c>
      <c r="B5395" s="15" t="s">
        <v>12957</v>
      </c>
      <c r="C5395" s="19" t="s">
        <v>12958</v>
      </c>
      <c r="D5395" s="19" t="s">
        <v>87</v>
      </c>
      <c r="E5395" s="19" t="s">
        <v>12959</v>
      </c>
      <c r="F5395" s="19" t="s">
        <v>12960</v>
      </c>
      <c r="G5395" s="16" t="s">
        <v>12</v>
      </c>
      <c r="H5395" s="18"/>
      <c r="I5395" s="18"/>
      <c r="J5395" s="18"/>
      <c r="K5395" s="18"/>
      <c r="L5395" s="18"/>
      <c r="M5395" s="18"/>
      <c r="N5395" s="18"/>
      <c r="O5395" s="18"/>
      <c r="P5395" s="18"/>
      <c r="Q5395" s="18"/>
      <c r="R5395" s="18"/>
      <c r="S5395" s="18"/>
      <c r="T5395" s="18"/>
      <c r="U5395" s="18"/>
      <c r="V5395" s="18"/>
      <c r="W5395" s="18"/>
      <c r="X5395" s="18"/>
      <c r="Y5395" s="18"/>
      <c r="Z5395" s="18"/>
    </row>
    <row r="5396">
      <c r="A5396" s="14" t="s">
        <v>12912</v>
      </c>
      <c r="B5396" s="15" t="s">
        <v>12961</v>
      </c>
      <c r="C5396" s="19" t="s">
        <v>12962</v>
      </c>
      <c r="D5396" s="19" t="s">
        <v>256</v>
      </c>
      <c r="E5396" s="19" t="s">
        <v>12963</v>
      </c>
      <c r="F5396" s="19" t="s">
        <v>5365</v>
      </c>
      <c r="G5396" s="16" t="s">
        <v>12</v>
      </c>
      <c r="H5396" s="18"/>
      <c r="I5396" s="18"/>
      <c r="J5396" s="18"/>
      <c r="K5396" s="18"/>
      <c r="L5396" s="18"/>
      <c r="M5396" s="18"/>
      <c r="N5396" s="18"/>
      <c r="O5396" s="18"/>
      <c r="P5396" s="18"/>
      <c r="Q5396" s="18"/>
      <c r="R5396" s="18"/>
      <c r="S5396" s="18"/>
      <c r="T5396" s="18"/>
      <c r="U5396" s="18"/>
      <c r="V5396" s="18"/>
      <c r="W5396" s="18"/>
      <c r="X5396" s="18"/>
      <c r="Y5396" s="18"/>
      <c r="Z5396" s="18"/>
    </row>
    <row r="5397">
      <c r="A5397" s="14" t="s">
        <v>12964</v>
      </c>
      <c r="B5397" s="15" t="s">
        <v>12965</v>
      </c>
      <c r="C5397" s="19" t="s">
        <v>12966</v>
      </c>
      <c r="D5397" s="19" t="s">
        <v>1054</v>
      </c>
      <c r="E5397" s="19" t="s">
        <v>44</v>
      </c>
      <c r="F5397" s="19" t="s">
        <v>61</v>
      </c>
      <c r="G5397" s="16" t="s">
        <v>12</v>
      </c>
      <c r="H5397" s="18"/>
      <c r="I5397" s="18"/>
      <c r="J5397" s="18"/>
      <c r="K5397" s="18"/>
      <c r="L5397" s="18"/>
      <c r="M5397" s="18"/>
      <c r="N5397" s="18"/>
      <c r="O5397" s="18"/>
      <c r="P5397" s="18"/>
      <c r="Q5397" s="18"/>
      <c r="R5397" s="18"/>
      <c r="S5397" s="18"/>
      <c r="T5397" s="18"/>
      <c r="U5397" s="18"/>
      <c r="V5397" s="18"/>
      <c r="W5397" s="18"/>
      <c r="X5397" s="18"/>
      <c r="Y5397" s="18"/>
      <c r="Z5397" s="18"/>
    </row>
    <row r="5398">
      <c r="A5398" s="14" t="s">
        <v>12964</v>
      </c>
      <c r="B5398" s="15" t="s">
        <v>12965</v>
      </c>
      <c r="C5398" s="19" t="s">
        <v>12966</v>
      </c>
      <c r="D5398" s="19" t="s">
        <v>1055</v>
      </c>
      <c r="E5398" s="19" t="s">
        <v>44</v>
      </c>
      <c r="F5398" s="19" t="s">
        <v>61</v>
      </c>
      <c r="G5398" s="16" t="s">
        <v>12</v>
      </c>
      <c r="H5398" s="18"/>
      <c r="I5398" s="18"/>
      <c r="J5398" s="18"/>
      <c r="K5398" s="18"/>
      <c r="L5398" s="18"/>
      <c r="M5398" s="18"/>
      <c r="N5398" s="18"/>
      <c r="O5398" s="18"/>
      <c r="P5398" s="18"/>
      <c r="Q5398" s="18"/>
      <c r="R5398" s="18"/>
      <c r="S5398" s="18"/>
      <c r="T5398" s="18"/>
      <c r="U5398" s="18"/>
      <c r="V5398" s="18"/>
      <c r="W5398" s="18"/>
      <c r="X5398" s="18"/>
      <c r="Y5398" s="18"/>
      <c r="Z5398" s="18"/>
    </row>
    <row r="5399">
      <c r="A5399" s="14" t="s">
        <v>12964</v>
      </c>
      <c r="B5399" s="15" t="s">
        <v>12965</v>
      </c>
      <c r="C5399" s="19" t="s">
        <v>12966</v>
      </c>
      <c r="D5399" s="19" t="s">
        <v>1910</v>
      </c>
      <c r="E5399" s="19" t="s">
        <v>44</v>
      </c>
      <c r="F5399" s="19" t="s">
        <v>61</v>
      </c>
      <c r="G5399" s="16" t="s">
        <v>12</v>
      </c>
      <c r="H5399" s="18"/>
      <c r="I5399" s="18"/>
      <c r="J5399" s="18"/>
      <c r="K5399" s="18"/>
      <c r="L5399" s="18"/>
      <c r="M5399" s="18"/>
      <c r="N5399" s="18"/>
      <c r="O5399" s="18"/>
      <c r="P5399" s="18"/>
      <c r="Q5399" s="18"/>
      <c r="R5399" s="18"/>
      <c r="S5399" s="18"/>
      <c r="T5399" s="18"/>
      <c r="U5399" s="18"/>
      <c r="V5399" s="18"/>
      <c r="W5399" s="18"/>
      <c r="X5399" s="18"/>
      <c r="Y5399" s="18"/>
      <c r="Z5399" s="18"/>
    </row>
    <row r="5400">
      <c r="A5400" s="14" t="s">
        <v>12964</v>
      </c>
      <c r="B5400" s="15" t="s">
        <v>12967</v>
      </c>
      <c r="C5400" s="19" t="s">
        <v>12968</v>
      </c>
      <c r="D5400" s="19" t="s">
        <v>4831</v>
      </c>
      <c r="E5400" s="19" t="s">
        <v>70</v>
      </c>
      <c r="F5400" s="19" t="s">
        <v>171</v>
      </c>
      <c r="G5400" s="16" t="s">
        <v>12</v>
      </c>
      <c r="H5400" s="18"/>
      <c r="I5400" s="18"/>
      <c r="J5400" s="18"/>
      <c r="K5400" s="18"/>
      <c r="L5400" s="18"/>
      <c r="M5400" s="18"/>
      <c r="N5400" s="18"/>
      <c r="O5400" s="18"/>
      <c r="P5400" s="18"/>
      <c r="Q5400" s="18"/>
      <c r="R5400" s="18"/>
      <c r="S5400" s="18"/>
      <c r="T5400" s="18"/>
      <c r="U5400" s="18"/>
      <c r="V5400" s="18"/>
      <c r="W5400" s="18"/>
      <c r="X5400" s="18"/>
      <c r="Y5400" s="18"/>
      <c r="Z5400" s="18"/>
    </row>
    <row r="5401">
      <c r="A5401" s="14" t="s">
        <v>12964</v>
      </c>
      <c r="B5401" s="15" t="s">
        <v>12969</v>
      </c>
      <c r="C5401" s="19" t="s">
        <v>12970</v>
      </c>
      <c r="D5401" s="19" t="s">
        <v>7379</v>
      </c>
      <c r="E5401" s="19" t="s">
        <v>3015</v>
      </c>
      <c r="F5401" s="19" t="s">
        <v>6300</v>
      </c>
      <c r="G5401" s="16" t="s">
        <v>12</v>
      </c>
      <c r="H5401" s="18"/>
      <c r="I5401" s="18"/>
      <c r="J5401" s="18"/>
      <c r="K5401" s="18"/>
      <c r="L5401" s="18"/>
      <c r="M5401" s="18"/>
      <c r="N5401" s="18"/>
      <c r="O5401" s="18"/>
      <c r="P5401" s="18"/>
      <c r="Q5401" s="18"/>
      <c r="R5401" s="18"/>
      <c r="S5401" s="18"/>
      <c r="T5401" s="18"/>
      <c r="U5401" s="18"/>
      <c r="V5401" s="18"/>
      <c r="W5401" s="18"/>
      <c r="X5401" s="18"/>
      <c r="Y5401" s="18"/>
      <c r="Z5401" s="18"/>
    </row>
    <row r="5402">
      <c r="A5402" s="14" t="s">
        <v>12964</v>
      </c>
      <c r="B5402" s="15" t="s">
        <v>12971</v>
      </c>
      <c r="C5402" s="19" t="s">
        <v>12972</v>
      </c>
      <c r="D5402" s="19" t="s">
        <v>6860</v>
      </c>
      <c r="E5402" s="19" t="s">
        <v>352</v>
      </c>
      <c r="F5402" s="19" t="s">
        <v>524</v>
      </c>
      <c r="G5402" s="16" t="s">
        <v>12</v>
      </c>
      <c r="H5402" s="18"/>
      <c r="I5402" s="18"/>
      <c r="J5402" s="18"/>
      <c r="K5402" s="18"/>
      <c r="L5402" s="18"/>
      <c r="M5402" s="18"/>
      <c r="N5402" s="18"/>
      <c r="O5402" s="18"/>
      <c r="P5402" s="18"/>
      <c r="Q5402" s="18"/>
      <c r="R5402" s="18"/>
      <c r="S5402" s="18"/>
      <c r="T5402" s="18"/>
      <c r="U5402" s="18"/>
      <c r="V5402" s="18"/>
      <c r="W5402" s="18"/>
      <c r="X5402" s="18"/>
      <c r="Y5402" s="18"/>
      <c r="Z5402" s="18"/>
    </row>
    <row r="5403">
      <c r="A5403" s="14" t="s">
        <v>12964</v>
      </c>
      <c r="B5403" s="15" t="s">
        <v>12971</v>
      </c>
      <c r="C5403" s="19" t="s">
        <v>12972</v>
      </c>
      <c r="D5403" s="19" t="s">
        <v>6860</v>
      </c>
      <c r="E5403" s="18"/>
      <c r="F5403" s="19" t="s">
        <v>12973</v>
      </c>
      <c r="G5403" s="16" t="s">
        <v>12</v>
      </c>
      <c r="H5403" s="19" t="s">
        <v>141</v>
      </c>
      <c r="I5403" s="18"/>
      <c r="J5403" s="18"/>
      <c r="K5403" s="18"/>
      <c r="L5403" s="18"/>
      <c r="M5403" s="18"/>
      <c r="N5403" s="18"/>
      <c r="O5403" s="18"/>
      <c r="P5403" s="18"/>
      <c r="Q5403" s="18"/>
      <c r="R5403" s="18"/>
      <c r="S5403" s="18"/>
      <c r="T5403" s="18"/>
      <c r="U5403" s="18"/>
      <c r="V5403" s="18"/>
      <c r="W5403" s="18"/>
      <c r="X5403" s="18"/>
      <c r="Y5403" s="18"/>
      <c r="Z5403" s="18"/>
    </row>
    <row r="5404">
      <c r="A5404" s="14" t="s">
        <v>12964</v>
      </c>
      <c r="B5404" s="15" t="s">
        <v>12974</v>
      </c>
      <c r="C5404" s="19" t="s">
        <v>12975</v>
      </c>
      <c r="D5404" s="19" t="s">
        <v>168</v>
      </c>
      <c r="E5404" s="19" t="s">
        <v>4159</v>
      </c>
      <c r="F5404" s="19" t="s">
        <v>299</v>
      </c>
      <c r="G5404" s="16" t="s">
        <v>12</v>
      </c>
      <c r="H5404" s="18"/>
      <c r="I5404" s="18"/>
      <c r="J5404" s="18"/>
      <c r="K5404" s="18"/>
      <c r="L5404" s="18"/>
      <c r="M5404" s="18"/>
      <c r="N5404" s="18"/>
      <c r="O5404" s="18"/>
      <c r="P5404" s="18"/>
      <c r="Q5404" s="18"/>
      <c r="R5404" s="18"/>
      <c r="S5404" s="18"/>
      <c r="T5404" s="18"/>
      <c r="U5404" s="18"/>
      <c r="V5404" s="18"/>
      <c r="W5404" s="18"/>
      <c r="X5404" s="18"/>
      <c r="Y5404" s="18"/>
      <c r="Z5404" s="18"/>
    </row>
    <row r="5405">
      <c r="A5405" s="14" t="s">
        <v>12964</v>
      </c>
      <c r="B5405" s="15" t="s">
        <v>12976</v>
      </c>
      <c r="C5405" s="19" t="s">
        <v>12977</v>
      </c>
      <c r="D5405" s="19" t="s">
        <v>4179</v>
      </c>
      <c r="E5405" s="19" t="s">
        <v>12978</v>
      </c>
      <c r="F5405" s="19" t="s">
        <v>6649</v>
      </c>
      <c r="G5405" s="16" t="s">
        <v>12</v>
      </c>
      <c r="H5405" s="18"/>
      <c r="I5405" s="18"/>
      <c r="J5405" s="18"/>
      <c r="K5405" s="18"/>
      <c r="L5405" s="18"/>
      <c r="M5405" s="18"/>
      <c r="N5405" s="18"/>
      <c r="O5405" s="18"/>
      <c r="P5405" s="18"/>
      <c r="Q5405" s="18"/>
      <c r="R5405" s="18"/>
      <c r="S5405" s="18"/>
      <c r="T5405" s="18"/>
      <c r="U5405" s="18"/>
      <c r="V5405" s="18"/>
      <c r="W5405" s="18"/>
      <c r="X5405" s="18"/>
      <c r="Y5405" s="18"/>
      <c r="Z5405" s="18"/>
    </row>
    <row r="5406">
      <c r="A5406" s="14" t="s">
        <v>12964</v>
      </c>
      <c r="B5406" s="15" t="s">
        <v>12976</v>
      </c>
      <c r="C5406" s="19" t="s">
        <v>12977</v>
      </c>
      <c r="D5406" s="19" t="s">
        <v>4179</v>
      </c>
      <c r="E5406" s="19" t="s">
        <v>1377</v>
      </c>
      <c r="F5406" s="19" t="s">
        <v>12979</v>
      </c>
      <c r="G5406" s="16" t="s">
        <v>12</v>
      </c>
      <c r="H5406" s="18"/>
      <c r="I5406" s="18"/>
      <c r="J5406" s="18"/>
      <c r="K5406" s="18"/>
      <c r="L5406" s="18"/>
      <c r="M5406" s="18"/>
      <c r="N5406" s="18"/>
      <c r="O5406" s="18"/>
      <c r="P5406" s="18"/>
      <c r="Q5406" s="18"/>
      <c r="R5406" s="18"/>
      <c r="S5406" s="18"/>
      <c r="T5406" s="18"/>
      <c r="U5406" s="18"/>
      <c r="V5406" s="18"/>
      <c r="W5406" s="18"/>
      <c r="X5406" s="18"/>
      <c r="Y5406" s="18"/>
      <c r="Z5406" s="18"/>
    </row>
    <row r="5407">
      <c r="A5407" s="14" t="s">
        <v>12964</v>
      </c>
      <c r="B5407" s="15" t="s">
        <v>12980</v>
      </c>
      <c r="C5407" s="19" t="s">
        <v>12981</v>
      </c>
      <c r="D5407" s="19" t="s">
        <v>4080</v>
      </c>
      <c r="E5407" s="19" t="s">
        <v>338</v>
      </c>
      <c r="F5407" s="19" t="s">
        <v>133</v>
      </c>
      <c r="G5407" s="16" t="s">
        <v>12</v>
      </c>
      <c r="H5407" s="18"/>
      <c r="I5407" s="18"/>
      <c r="J5407" s="18"/>
      <c r="K5407" s="18"/>
      <c r="L5407" s="18"/>
      <c r="M5407" s="18"/>
      <c r="N5407" s="18"/>
      <c r="O5407" s="18"/>
      <c r="P5407" s="18"/>
      <c r="Q5407" s="18"/>
      <c r="R5407" s="18"/>
      <c r="S5407" s="18"/>
      <c r="T5407" s="18"/>
      <c r="U5407" s="18"/>
      <c r="V5407" s="18"/>
      <c r="W5407" s="18"/>
      <c r="X5407" s="18"/>
      <c r="Y5407" s="18"/>
      <c r="Z5407" s="18"/>
    </row>
    <row r="5408">
      <c r="A5408" s="14" t="s">
        <v>12964</v>
      </c>
      <c r="B5408" s="15" t="s">
        <v>12980</v>
      </c>
      <c r="C5408" s="19" t="s">
        <v>12981</v>
      </c>
      <c r="D5408" s="19" t="s">
        <v>4080</v>
      </c>
      <c r="E5408" s="19" t="s">
        <v>10727</v>
      </c>
      <c r="F5408" s="19" t="s">
        <v>3895</v>
      </c>
      <c r="G5408" s="16" t="s">
        <v>12</v>
      </c>
      <c r="H5408" s="18"/>
      <c r="I5408" s="18"/>
      <c r="J5408" s="18"/>
      <c r="K5408" s="18"/>
      <c r="L5408" s="18"/>
      <c r="M5408" s="18"/>
      <c r="N5408" s="18"/>
      <c r="O5408" s="18"/>
      <c r="P5408" s="18"/>
      <c r="Q5408" s="18"/>
      <c r="R5408" s="18"/>
      <c r="S5408" s="18"/>
      <c r="T5408" s="18"/>
      <c r="U5408" s="18"/>
      <c r="V5408" s="18"/>
      <c r="W5408" s="18"/>
      <c r="X5408" s="18"/>
      <c r="Y5408" s="18"/>
      <c r="Z5408" s="18"/>
    </row>
    <row r="5409">
      <c r="A5409" s="14" t="s">
        <v>12964</v>
      </c>
      <c r="B5409" s="15" t="s">
        <v>12980</v>
      </c>
      <c r="C5409" s="19" t="s">
        <v>12981</v>
      </c>
      <c r="D5409" s="19" t="s">
        <v>4080</v>
      </c>
      <c r="E5409" s="19" t="s">
        <v>12834</v>
      </c>
      <c r="F5409" s="19" t="s">
        <v>67</v>
      </c>
      <c r="G5409" s="16" t="s">
        <v>12</v>
      </c>
      <c r="H5409" s="18"/>
      <c r="I5409" s="18"/>
      <c r="J5409" s="18"/>
      <c r="K5409" s="18"/>
      <c r="L5409" s="18"/>
      <c r="M5409" s="18"/>
      <c r="N5409" s="18"/>
      <c r="O5409" s="18"/>
      <c r="P5409" s="18"/>
      <c r="Q5409" s="18"/>
      <c r="R5409" s="18"/>
      <c r="S5409" s="18"/>
      <c r="T5409" s="18"/>
      <c r="U5409" s="18"/>
      <c r="V5409" s="18"/>
      <c r="W5409" s="18"/>
      <c r="X5409" s="18"/>
      <c r="Y5409" s="18"/>
      <c r="Z5409" s="18"/>
    </row>
    <row r="5410">
      <c r="A5410" s="14" t="s">
        <v>12964</v>
      </c>
      <c r="B5410" s="15" t="s">
        <v>12982</v>
      </c>
      <c r="C5410" s="19" t="s">
        <v>12983</v>
      </c>
      <c r="D5410" s="19" t="s">
        <v>256</v>
      </c>
      <c r="E5410" s="19" t="s">
        <v>44</v>
      </c>
      <c r="F5410" s="19" t="s">
        <v>61</v>
      </c>
      <c r="G5410" s="16" t="s">
        <v>12</v>
      </c>
      <c r="H5410" s="18"/>
      <c r="I5410" s="18"/>
      <c r="J5410" s="18"/>
      <c r="K5410" s="18"/>
      <c r="L5410" s="18"/>
      <c r="M5410" s="18"/>
      <c r="N5410" s="18"/>
      <c r="O5410" s="18"/>
      <c r="P5410" s="18"/>
      <c r="Q5410" s="18"/>
      <c r="R5410" s="18"/>
      <c r="S5410" s="18"/>
      <c r="T5410" s="18"/>
      <c r="U5410" s="18"/>
      <c r="V5410" s="18"/>
      <c r="W5410" s="18"/>
      <c r="X5410" s="18"/>
      <c r="Y5410" s="18"/>
      <c r="Z5410" s="18"/>
    </row>
    <row r="5411">
      <c r="A5411" s="14" t="s">
        <v>12964</v>
      </c>
      <c r="B5411" s="15" t="s">
        <v>12982</v>
      </c>
      <c r="C5411" s="19" t="s">
        <v>12983</v>
      </c>
      <c r="D5411" s="19" t="s">
        <v>854</v>
      </c>
      <c r="E5411" s="19" t="s">
        <v>44</v>
      </c>
      <c r="F5411" s="19" t="s">
        <v>61</v>
      </c>
      <c r="G5411" s="16" t="s">
        <v>12</v>
      </c>
      <c r="H5411" s="18"/>
      <c r="I5411" s="18"/>
      <c r="J5411" s="18"/>
      <c r="K5411" s="18"/>
      <c r="L5411" s="18"/>
      <c r="M5411" s="18"/>
      <c r="N5411" s="18"/>
      <c r="O5411" s="18"/>
      <c r="P5411" s="18"/>
      <c r="Q5411" s="18"/>
      <c r="R5411" s="18"/>
      <c r="S5411" s="18"/>
      <c r="T5411" s="18"/>
      <c r="U5411" s="18"/>
      <c r="V5411" s="18"/>
      <c r="W5411" s="18"/>
      <c r="X5411" s="18"/>
      <c r="Y5411" s="18"/>
      <c r="Z5411" s="18"/>
    </row>
    <row r="5412">
      <c r="A5412" s="14" t="s">
        <v>12964</v>
      </c>
      <c r="B5412" s="15" t="s">
        <v>12982</v>
      </c>
      <c r="C5412" s="19" t="s">
        <v>12983</v>
      </c>
      <c r="D5412" s="19" t="s">
        <v>4563</v>
      </c>
      <c r="E5412" s="19" t="s">
        <v>44</v>
      </c>
      <c r="F5412" s="19" t="s">
        <v>61</v>
      </c>
      <c r="G5412" s="16" t="s">
        <v>12</v>
      </c>
      <c r="H5412" s="18"/>
      <c r="I5412" s="18"/>
      <c r="J5412" s="18"/>
      <c r="K5412" s="18"/>
      <c r="L5412" s="18"/>
      <c r="M5412" s="18"/>
      <c r="N5412" s="18"/>
      <c r="O5412" s="18"/>
      <c r="P5412" s="18"/>
      <c r="Q5412" s="18"/>
      <c r="R5412" s="18"/>
      <c r="S5412" s="18"/>
      <c r="T5412" s="18"/>
      <c r="U5412" s="18"/>
      <c r="V5412" s="18"/>
      <c r="W5412" s="18"/>
      <c r="X5412" s="18"/>
      <c r="Y5412" s="18"/>
      <c r="Z5412" s="18"/>
    </row>
    <row r="5413">
      <c r="A5413" s="14" t="s">
        <v>12964</v>
      </c>
      <c r="B5413" s="15" t="s">
        <v>12984</v>
      </c>
      <c r="C5413" s="19" t="s">
        <v>12985</v>
      </c>
      <c r="D5413" s="19" t="s">
        <v>4702</v>
      </c>
      <c r="E5413" s="19" t="s">
        <v>12986</v>
      </c>
      <c r="F5413" s="19" t="s">
        <v>4538</v>
      </c>
      <c r="G5413" s="16" t="s">
        <v>12</v>
      </c>
      <c r="H5413" s="18"/>
      <c r="I5413" s="18"/>
      <c r="J5413" s="18"/>
      <c r="K5413" s="18"/>
      <c r="L5413" s="18"/>
      <c r="M5413" s="18"/>
      <c r="N5413" s="18"/>
      <c r="O5413" s="18"/>
      <c r="P5413" s="18"/>
      <c r="Q5413" s="18"/>
      <c r="R5413" s="18"/>
      <c r="S5413" s="18"/>
      <c r="T5413" s="18"/>
      <c r="U5413" s="18"/>
      <c r="V5413" s="18"/>
      <c r="W5413" s="18"/>
      <c r="X5413" s="18"/>
      <c r="Y5413" s="18"/>
      <c r="Z5413" s="18"/>
    </row>
    <row r="5414">
      <c r="A5414" s="14" t="s">
        <v>12964</v>
      </c>
      <c r="B5414" s="15" t="s">
        <v>12984</v>
      </c>
      <c r="C5414" s="19" t="s">
        <v>12985</v>
      </c>
      <c r="D5414" s="19" t="s">
        <v>4702</v>
      </c>
      <c r="E5414" s="19" t="s">
        <v>12987</v>
      </c>
      <c r="F5414" s="19" t="s">
        <v>68</v>
      </c>
      <c r="G5414" s="16" t="s">
        <v>12</v>
      </c>
      <c r="H5414" s="18"/>
      <c r="I5414" s="18"/>
      <c r="J5414" s="18"/>
      <c r="K5414" s="18"/>
      <c r="L5414" s="18"/>
      <c r="M5414" s="18"/>
      <c r="N5414" s="18"/>
      <c r="O5414" s="18"/>
      <c r="P5414" s="18"/>
      <c r="Q5414" s="18"/>
      <c r="R5414" s="18"/>
      <c r="S5414" s="18"/>
      <c r="T5414" s="18"/>
      <c r="U5414" s="18"/>
      <c r="V5414" s="18"/>
      <c r="W5414" s="18"/>
      <c r="X5414" s="18"/>
      <c r="Y5414" s="18"/>
      <c r="Z5414" s="18"/>
    </row>
    <row r="5415">
      <c r="A5415" s="14" t="s">
        <v>12964</v>
      </c>
      <c r="B5415" s="15" t="s">
        <v>12988</v>
      </c>
      <c r="C5415" s="19" t="s">
        <v>12989</v>
      </c>
      <c r="D5415" s="19" t="s">
        <v>4920</v>
      </c>
      <c r="E5415" s="19" t="s">
        <v>1049</v>
      </c>
      <c r="F5415" s="19" t="s">
        <v>12990</v>
      </c>
      <c r="G5415" s="16" t="s">
        <v>12</v>
      </c>
      <c r="H5415" s="18"/>
      <c r="I5415" s="18"/>
      <c r="J5415" s="18"/>
      <c r="K5415" s="18"/>
      <c r="L5415" s="18"/>
      <c r="M5415" s="18"/>
      <c r="N5415" s="18"/>
      <c r="O5415" s="18"/>
      <c r="P5415" s="18"/>
      <c r="Q5415" s="18"/>
      <c r="R5415" s="18"/>
      <c r="S5415" s="18"/>
      <c r="T5415" s="18"/>
      <c r="U5415" s="18"/>
      <c r="V5415" s="18"/>
      <c r="W5415" s="18"/>
      <c r="X5415" s="18"/>
      <c r="Y5415" s="18"/>
      <c r="Z5415" s="18"/>
    </row>
    <row r="5416">
      <c r="A5416" s="14" t="s">
        <v>12964</v>
      </c>
      <c r="B5416" s="15" t="s">
        <v>12988</v>
      </c>
      <c r="C5416" s="19" t="s">
        <v>12989</v>
      </c>
      <c r="D5416" s="19" t="s">
        <v>4920</v>
      </c>
      <c r="E5416" s="19" t="s">
        <v>85</v>
      </c>
      <c r="F5416" s="19" t="s">
        <v>12991</v>
      </c>
      <c r="G5416" s="16" t="s">
        <v>12</v>
      </c>
      <c r="H5416" s="18"/>
      <c r="I5416" s="18"/>
      <c r="J5416" s="18"/>
      <c r="K5416" s="18"/>
      <c r="L5416" s="18"/>
      <c r="M5416" s="18"/>
      <c r="N5416" s="18"/>
      <c r="O5416" s="18"/>
      <c r="P5416" s="18"/>
      <c r="Q5416" s="18"/>
      <c r="R5416" s="18"/>
      <c r="S5416" s="18"/>
      <c r="T5416" s="18"/>
      <c r="U5416" s="18"/>
      <c r="V5416" s="18"/>
      <c r="W5416" s="18"/>
      <c r="X5416" s="18"/>
      <c r="Y5416" s="18"/>
      <c r="Z5416" s="18"/>
    </row>
    <row r="5417">
      <c r="A5417" s="14" t="s">
        <v>12964</v>
      </c>
      <c r="B5417" s="15" t="s">
        <v>12992</v>
      </c>
      <c r="C5417" s="19" t="s">
        <v>12993</v>
      </c>
      <c r="D5417" s="19" t="s">
        <v>166</v>
      </c>
      <c r="E5417" s="19" t="s">
        <v>338</v>
      </c>
      <c r="F5417" s="19" t="s">
        <v>12994</v>
      </c>
      <c r="G5417" s="16" t="s">
        <v>12</v>
      </c>
      <c r="H5417" s="18"/>
      <c r="I5417" s="18"/>
      <c r="J5417" s="18"/>
      <c r="K5417" s="18"/>
      <c r="L5417" s="18"/>
      <c r="M5417" s="18"/>
      <c r="N5417" s="18"/>
      <c r="O5417" s="18"/>
      <c r="P5417" s="18"/>
      <c r="Q5417" s="18"/>
      <c r="R5417" s="18"/>
      <c r="S5417" s="18"/>
      <c r="T5417" s="18"/>
      <c r="U5417" s="18"/>
      <c r="V5417" s="18"/>
      <c r="W5417" s="18"/>
      <c r="X5417" s="18"/>
      <c r="Y5417" s="18"/>
      <c r="Z5417" s="18"/>
    </row>
    <row r="5418">
      <c r="A5418" s="14" t="s">
        <v>12964</v>
      </c>
      <c r="B5418" s="15" t="s">
        <v>12995</v>
      </c>
      <c r="C5418" s="19" t="s">
        <v>12996</v>
      </c>
      <c r="D5418" s="19" t="s">
        <v>4907</v>
      </c>
      <c r="E5418" s="19" t="s">
        <v>141</v>
      </c>
      <c r="F5418" s="19" t="s">
        <v>1296</v>
      </c>
      <c r="G5418" s="16" t="s">
        <v>12</v>
      </c>
      <c r="H5418" s="18"/>
      <c r="I5418" s="18"/>
      <c r="J5418" s="18"/>
      <c r="K5418" s="18"/>
      <c r="L5418" s="18"/>
      <c r="M5418" s="18"/>
      <c r="N5418" s="18"/>
      <c r="O5418" s="18"/>
      <c r="P5418" s="18"/>
      <c r="Q5418" s="18"/>
      <c r="R5418" s="18"/>
      <c r="S5418" s="18"/>
      <c r="T5418" s="18"/>
      <c r="U5418" s="18"/>
      <c r="V5418" s="18"/>
      <c r="W5418" s="18"/>
      <c r="X5418" s="18"/>
      <c r="Y5418" s="18"/>
      <c r="Z5418" s="18"/>
    </row>
    <row r="5419">
      <c r="A5419" s="14" t="s">
        <v>12964</v>
      </c>
      <c r="B5419" s="15" t="s">
        <v>12997</v>
      </c>
      <c r="C5419" s="19" t="s">
        <v>12998</v>
      </c>
      <c r="D5419" s="19" t="s">
        <v>4541</v>
      </c>
      <c r="E5419" s="19" t="s">
        <v>12999</v>
      </c>
      <c r="F5419" s="19" t="s">
        <v>133</v>
      </c>
      <c r="G5419" s="16" t="s">
        <v>12</v>
      </c>
      <c r="H5419" s="18"/>
      <c r="I5419" s="18"/>
      <c r="J5419" s="18"/>
      <c r="K5419" s="18"/>
      <c r="L5419" s="18"/>
      <c r="M5419" s="18"/>
      <c r="N5419" s="18"/>
      <c r="O5419" s="18"/>
      <c r="P5419" s="18"/>
      <c r="Q5419" s="18"/>
      <c r="R5419" s="18"/>
      <c r="S5419" s="18"/>
      <c r="T5419" s="18"/>
      <c r="U5419" s="18"/>
      <c r="V5419" s="18"/>
      <c r="W5419" s="18"/>
      <c r="X5419" s="18"/>
      <c r="Y5419" s="18"/>
      <c r="Z5419" s="18"/>
    </row>
    <row r="5420">
      <c r="A5420" s="14" t="s">
        <v>12964</v>
      </c>
      <c r="B5420" s="15" t="s">
        <v>12997</v>
      </c>
      <c r="C5420" s="19" t="s">
        <v>12998</v>
      </c>
      <c r="D5420" s="19" t="s">
        <v>4541</v>
      </c>
      <c r="E5420" s="19" t="s">
        <v>141</v>
      </c>
      <c r="F5420" s="19" t="s">
        <v>1420</v>
      </c>
      <c r="G5420" s="16" t="s">
        <v>12</v>
      </c>
      <c r="H5420" s="18"/>
      <c r="I5420" s="18"/>
      <c r="J5420" s="18"/>
      <c r="K5420" s="18"/>
      <c r="L5420" s="18"/>
      <c r="M5420" s="18"/>
      <c r="N5420" s="18"/>
      <c r="O5420" s="18"/>
      <c r="P5420" s="18"/>
      <c r="Q5420" s="18"/>
      <c r="R5420" s="18"/>
      <c r="S5420" s="18"/>
      <c r="T5420" s="18"/>
      <c r="U5420" s="18"/>
      <c r="V5420" s="18"/>
      <c r="W5420" s="18"/>
      <c r="X5420" s="18"/>
      <c r="Y5420" s="18"/>
      <c r="Z5420" s="18"/>
    </row>
    <row r="5421">
      <c r="A5421" s="14" t="s">
        <v>12964</v>
      </c>
      <c r="B5421" s="15" t="s">
        <v>13000</v>
      </c>
      <c r="C5421" s="19" t="s">
        <v>13001</v>
      </c>
      <c r="D5421" s="19" t="s">
        <v>6348</v>
      </c>
      <c r="E5421" s="19" t="s">
        <v>10727</v>
      </c>
      <c r="F5421" s="19" t="s">
        <v>12194</v>
      </c>
      <c r="G5421" s="16" t="s">
        <v>12</v>
      </c>
      <c r="H5421" s="18"/>
      <c r="I5421" s="18"/>
      <c r="J5421" s="18"/>
      <c r="K5421" s="18"/>
      <c r="L5421" s="18"/>
      <c r="M5421" s="18"/>
      <c r="N5421" s="18"/>
      <c r="O5421" s="18"/>
      <c r="P5421" s="18"/>
      <c r="Q5421" s="18"/>
      <c r="R5421" s="18"/>
      <c r="S5421" s="18"/>
      <c r="T5421" s="18"/>
      <c r="U5421" s="18"/>
      <c r="V5421" s="18"/>
      <c r="W5421" s="18"/>
      <c r="X5421" s="18"/>
      <c r="Y5421" s="18"/>
      <c r="Z5421" s="18"/>
    </row>
    <row r="5422">
      <c r="A5422" s="14" t="s">
        <v>12964</v>
      </c>
      <c r="B5422" s="15" t="s">
        <v>13000</v>
      </c>
      <c r="C5422" s="19" t="s">
        <v>13001</v>
      </c>
      <c r="D5422" s="19" t="s">
        <v>6348</v>
      </c>
      <c r="E5422" s="19" t="s">
        <v>8919</v>
      </c>
      <c r="F5422" s="19" t="s">
        <v>13002</v>
      </c>
      <c r="G5422" s="16" t="s">
        <v>12</v>
      </c>
      <c r="H5422" s="18"/>
      <c r="I5422" s="18"/>
      <c r="J5422" s="18"/>
      <c r="K5422" s="18"/>
      <c r="L5422" s="18"/>
      <c r="M5422" s="18"/>
      <c r="N5422" s="18"/>
      <c r="O5422" s="18"/>
      <c r="P5422" s="18"/>
      <c r="Q5422" s="18"/>
      <c r="R5422" s="18"/>
      <c r="S5422" s="18"/>
      <c r="T5422" s="18"/>
      <c r="U5422" s="18"/>
      <c r="V5422" s="18"/>
      <c r="W5422" s="18"/>
      <c r="X5422" s="18"/>
      <c r="Y5422" s="18"/>
      <c r="Z5422" s="18"/>
    </row>
    <row r="5423">
      <c r="A5423" s="14" t="s">
        <v>12964</v>
      </c>
      <c r="B5423" s="15" t="s">
        <v>13003</v>
      </c>
      <c r="C5423" s="19" t="s">
        <v>13004</v>
      </c>
      <c r="D5423" s="19" t="s">
        <v>5671</v>
      </c>
      <c r="E5423" s="19" t="s">
        <v>10727</v>
      </c>
      <c r="F5423" s="19" t="s">
        <v>161</v>
      </c>
      <c r="G5423" s="16" t="s">
        <v>12</v>
      </c>
      <c r="H5423" s="18"/>
      <c r="I5423" s="18"/>
      <c r="J5423" s="18"/>
      <c r="K5423" s="18"/>
      <c r="L5423" s="18"/>
      <c r="M5423" s="18"/>
      <c r="N5423" s="18"/>
      <c r="O5423" s="18"/>
      <c r="P5423" s="18"/>
      <c r="Q5423" s="18"/>
      <c r="R5423" s="18"/>
      <c r="S5423" s="18"/>
      <c r="T5423" s="18"/>
      <c r="U5423" s="18"/>
      <c r="V5423" s="18"/>
      <c r="W5423" s="18"/>
      <c r="X5423" s="18"/>
      <c r="Y5423" s="18"/>
      <c r="Z5423" s="18"/>
    </row>
    <row r="5424">
      <c r="A5424" s="14" t="s">
        <v>13005</v>
      </c>
      <c r="B5424" s="15" t="s">
        <v>13006</v>
      </c>
      <c r="C5424" s="19" t="s">
        <v>13007</v>
      </c>
      <c r="D5424" s="19" t="s">
        <v>896</v>
      </c>
      <c r="E5424" s="19" t="s">
        <v>44</v>
      </c>
      <c r="F5424" s="19" t="s">
        <v>83</v>
      </c>
      <c r="G5424" s="16" t="s">
        <v>84</v>
      </c>
      <c r="H5424" s="18"/>
      <c r="I5424" s="18"/>
      <c r="J5424" s="18"/>
      <c r="K5424" s="18"/>
      <c r="L5424" s="18"/>
      <c r="M5424" s="18"/>
      <c r="N5424" s="18"/>
      <c r="O5424" s="18"/>
      <c r="P5424" s="18"/>
      <c r="Q5424" s="18"/>
      <c r="R5424" s="18"/>
      <c r="S5424" s="18"/>
      <c r="T5424" s="18"/>
      <c r="U5424" s="18"/>
      <c r="V5424" s="18"/>
      <c r="W5424" s="18"/>
      <c r="X5424" s="18"/>
      <c r="Y5424" s="18"/>
      <c r="Z5424" s="18"/>
    </row>
    <row r="5425">
      <c r="A5425" s="14" t="s">
        <v>13005</v>
      </c>
      <c r="B5425" s="15" t="s">
        <v>13006</v>
      </c>
      <c r="C5425" s="19" t="s">
        <v>13007</v>
      </c>
      <c r="D5425" s="19" t="s">
        <v>4095</v>
      </c>
      <c r="E5425" s="19" t="s">
        <v>44</v>
      </c>
      <c r="F5425" s="19" t="s">
        <v>83</v>
      </c>
      <c r="G5425" s="16" t="s">
        <v>84</v>
      </c>
      <c r="H5425" s="18"/>
      <c r="I5425" s="18"/>
      <c r="J5425" s="18"/>
      <c r="K5425" s="18"/>
      <c r="L5425" s="18"/>
      <c r="M5425" s="18"/>
      <c r="N5425" s="18"/>
      <c r="O5425" s="18"/>
      <c r="P5425" s="18"/>
      <c r="Q5425" s="18"/>
      <c r="R5425" s="18"/>
      <c r="S5425" s="18"/>
      <c r="T5425" s="18"/>
      <c r="U5425" s="18"/>
      <c r="V5425" s="18"/>
      <c r="W5425" s="18"/>
      <c r="X5425" s="18"/>
      <c r="Y5425" s="18"/>
      <c r="Z5425" s="18"/>
    </row>
    <row r="5426">
      <c r="A5426" s="14" t="s">
        <v>13005</v>
      </c>
      <c r="B5426" s="15" t="s">
        <v>13006</v>
      </c>
      <c r="C5426" s="19" t="s">
        <v>13007</v>
      </c>
      <c r="D5426" s="19" t="s">
        <v>4137</v>
      </c>
      <c r="E5426" s="19" t="s">
        <v>44</v>
      </c>
      <c r="F5426" s="19" t="s">
        <v>83</v>
      </c>
      <c r="G5426" s="16" t="s">
        <v>84</v>
      </c>
      <c r="H5426" s="18"/>
      <c r="I5426" s="18"/>
      <c r="J5426" s="18"/>
      <c r="K5426" s="18"/>
      <c r="L5426" s="18"/>
      <c r="M5426" s="18"/>
      <c r="N5426" s="18"/>
      <c r="O5426" s="18"/>
      <c r="P5426" s="18"/>
      <c r="Q5426" s="18"/>
      <c r="R5426" s="18"/>
      <c r="S5426" s="18"/>
      <c r="T5426" s="18"/>
      <c r="U5426" s="18"/>
      <c r="V5426" s="18"/>
      <c r="W5426" s="18"/>
      <c r="X5426" s="18"/>
      <c r="Y5426" s="18"/>
      <c r="Z5426" s="18"/>
    </row>
    <row r="5427">
      <c r="A5427" s="14" t="s">
        <v>13005</v>
      </c>
      <c r="B5427" s="15" t="s">
        <v>13008</v>
      </c>
      <c r="C5427" s="19" t="s">
        <v>13009</v>
      </c>
      <c r="D5427" s="19" t="s">
        <v>1176</v>
      </c>
      <c r="E5427" s="19" t="s">
        <v>13010</v>
      </c>
      <c r="F5427" s="19" t="s">
        <v>5021</v>
      </c>
      <c r="G5427" s="16" t="s">
        <v>12</v>
      </c>
      <c r="H5427" s="18"/>
      <c r="I5427" s="18"/>
      <c r="J5427" s="18"/>
      <c r="K5427" s="18"/>
      <c r="L5427" s="18"/>
      <c r="M5427" s="18"/>
      <c r="N5427" s="18"/>
      <c r="O5427" s="18"/>
      <c r="P5427" s="18"/>
      <c r="Q5427" s="18"/>
      <c r="R5427" s="18"/>
      <c r="S5427" s="18"/>
      <c r="T5427" s="18"/>
      <c r="U5427" s="18"/>
      <c r="V5427" s="18"/>
      <c r="W5427" s="18"/>
      <c r="X5427" s="18"/>
      <c r="Y5427" s="18"/>
      <c r="Z5427" s="18"/>
    </row>
    <row r="5428">
      <c r="A5428" s="14" t="s">
        <v>13005</v>
      </c>
      <c r="B5428" s="15" t="s">
        <v>13011</v>
      </c>
      <c r="C5428" s="19" t="s">
        <v>13012</v>
      </c>
      <c r="D5428" s="19" t="s">
        <v>166</v>
      </c>
      <c r="E5428" s="19" t="s">
        <v>13013</v>
      </c>
      <c r="F5428" s="19" t="s">
        <v>6515</v>
      </c>
      <c r="G5428" s="16" t="s">
        <v>12</v>
      </c>
      <c r="H5428" s="18"/>
      <c r="I5428" s="18"/>
      <c r="J5428" s="18"/>
      <c r="K5428" s="18"/>
      <c r="L5428" s="18"/>
      <c r="M5428" s="18"/>
      <c r="N5428" s="18"/>
      <c r="O5428" s="18"/>
      <c r="P5428" s="18"/>
      <c r="Q5428" s="18"/>
      <c r="R5428" s="18"/>
      <c r="S5428" s="18"/>
      <c r="T5428" s="18"/>
      <c r="U5428" s="18"/>
      <c r="V5428" s="18"/>
      <c r="W5428" s="18"/>
      <c r="X5428" s="18"/>
      <c r="Y5428" s="18"/>
      <c r="Z5428" s="18"/>
    </row>
    <row r="5429">
      <c r="A5429" s="14" t="s">
        <v>13005</v>
      </c>
      <c r="B5429" s="15" t="s">
        <v>13014</v>
      </c>
      <c r="C5429" s="19" t="s">
        <v>13015</v>
      </c>
      <c r="D5429" s="19" t="s">
        <v>817</v>
      </c>
      <c r="E5429" s="19" t="s">
        <v>44</v>
      </c>
      <c r="F5429" s="19" t="s">
        <v>851</v>
      </c>
      <c r="G5429" s="16" t="s">
        <v>84</v>
      </c>
      <c r="H5429" s="18"/>
      <c r="I5429" s="18"/>
      <c r="J5429" s="18"/>
      <c r="K5429" s="18"/>
      <c r="L5429" s="18"/>
      <c r="M5429" s="18"/>
      <c r="N5429" s="18"/>
      <c r="O5429" s="18"/>
      <c r="P5429" s="18"/>
      <c r="Q5429" s="18"/>
      <c r="R5429" s="18"/>
      <c r="S5429" s="18"/>
      <c r="T5429" s="18"/>
      <c r="U5429" s="18"/>
      <c r="V5429" s="18"/>
      <c r="W5429" s="18"/>
      <c r="X5429" s="18"/>
      <c r="Y5429" s="18"/>
      <c r="Z5429" s="18"/>
    </row>
    <row r="5430">
      <c r="A5430" s="14" t="s">
        <v>13005</v>
      </c>
      <c r="B5430" s="15" t="s">
        <v>13014</v>
      </c>
      <c r="C5430" s="19" t="s">
        <v>13015</v>
      </c>
      <c r="D5430" s="19" t="s">
        <v>256</v>
      </c>
      <c r="E5430" s="19" t="s">
        <v>44</v>
      </c>
      <c r="F5430" s="19" t="s">
        <v>851</v>
      </c>
      <c r="G5430" s="16" t="s">
        <v>84</v>
      </c>
      <c r="H5430" s="18"/>
      <c r="I5430" s="18"/>
      <c r="J5430" s="18"/>
      <c r="K5430" s="18"/>
      <c r="L5430" s="18"/>
      <c r="M5430" s="18"/>
      <c r="N5430" s="18"/>
      <c r="O5430" s="18"/>
      <c r="P5430" s="18"/>
      <c r="Q5430" s="18"/>
      <c r="R5430" s="18"/>
      <c r="S5430" s="18"/>
      <c r="T5430" s="18"/>
      <c r="U5430" s="18"/>
      <c r="V5430" s="18"/>
      <c r="W5430" s="18"/>
      <c r="X5430" s="18"/>
      <c r="Y5430" s="18"/>
      <c r="Z5430" s="18"/>
    </row>
    <row r="5431">
      <c r="A5431" s="14" t="s">
        <v>13005</v>
      </c>
      <c r="B5431" s="15" t="s">
        <v>13016</v>
      </c>
      <c r="C5431" s="19" t="s">
        <v>13017</v>
      </c>
      <c r="D5431" s="19" t="s">
        <v>4080</v>
      </c>
      <c r="E5431" s="19" t="s">
        <v>498</v>
      </c>
      <c r="F5431" s="19" t="s">
        <v>10058</v>
      </c>
      <c r="G5431" s="16" t="s">
        <v>12</v>
      </c>
      <c r="H5431" s="18"/>
      <c r="I5431" s="18"/>
      <c r="J5431" s="18"/>
      <c r="K5431" s="18"/>
      <c r="L5431" s="18"/>
      <c r="M5431" s="18"/>
      <c r="N5431" s="18"/>
      <c r="O5431" s="18"/>
      <c r="P5431" s="18"/>
      <c r="Q5431" s="18"/>
      <c r="R5431" s="18"/>
      <c r="S5431" s="18"/>
      <c r="T5431" s="18"/>
      <c r="U5431" s="18"/>
      <c r="V5431" s="18"/>
      <c r="W5431" s="18"/>
      <c r="X5431" s="18"/>
      <c r="Y5431" s="18"/>
      <c r="Z5431" s="18"/>
    </row>
    <row r="5432">
      <c r="A5432" s="14" t="s">
        <v>13005</v>
      </c>
      <c r="B5432" s="15" t="s">
        <v>13016</v>
      </c>
      <c r="C5432" s="19" t="s">
        <v>13017</v>
      </c>
      <c r="D5432" s="19" t="s">
        <v>4080</v>
      </c>
      <c r="E5432" s="19" t="s">
        <v>13018</v>
      </c>
      <c r="F5432" s="19" t="s">
        <v>134</v>
      </c>
      <c r="G5432" s="16" t="s">
        <v>12</v>
      </c>
      <c r="H5432" s="18"/>
      <c r="I5432" s="18"/>
      <c r="J5432" s="18"/>
      <c r="K5432" s="18"/>
      <c r="L5432" s="18"/>
      <c r="M5432" s="18"/>
      <c r="N5432" s="18"/>
      <c r="O5432" s="18"/>
      <c r="P5432" s="18"/>
      <c r="Q5432" s="18"/>
      <c r="R5432" s="18"/>
      <c r="S5432" s="18"/>
      <c r="T5432" s="18"/>
      <c r="U5432" s="18"/>
      <c r="V5432" s="18"/>
      <c r="W5432" s="18"/>
      <c r="X5432" s="18"/>
      <c r="Y5432" s="18"/>
      <c r="Z5432" s="18"/>
    </row>
    <row r="5433">
      <c r="A5433" s="14" t="s">
        <v>13005</v>
      </c>
      <c r="B5433" s="15" t="s">
        <v>13019</v>
      </c>
      <c r="C5433" s="19" t="s">
        <v>13020</v>
      </c>
      <c r="D5433" s="19" t="s">
        <v>4248</v>
      </c>
      <c r="E5433" s="19" t="s">
        <v>4215</v>
      </c>
      <c r="F5433" s="19" t="s">
        <v>13021</v>
      </c>
      <c r="G5433" s="16" t="s">
        <v>12</v>
      </c>
      <c r="H5433" s="18"/>
      <c r="I5433" s="18"/>
      <c r="J5433" s="18"/>
      <c r="K5433" s="18"/>
      <c r="L5433" s="18"/>
      <c r="M5433" s="18"/>
      <c r="N5433" s="18"/>
      <c r="O5433" s="18"/>
      <c r="P5433" s="18"/>
      <c r="Q5433" s="18"/>
      <c r="R5433" s="18"/>
      <c r="S5433" s="18"/>
      <c r="T5433" s="18"/>
      <c r="U5433" s="18"/>
      <c r="V5433" s="18"/>
      <c r="W5433" s="18"/>
      <c r="X5433" s="18"/>
      <c r="Y5433" s="18"/>
      <c r="Z5433" s="18"/>
    </row>
    <row r="5434">
      <c r="A5434" s="14" t="s">
        <v>13005</v>
      </c>
      <c r="B5434" s="15" t="s">
        <v>13022</v>
      </c>
      <c r="C5434" s="19" t="s">
        <v>13023</v>
      </c>
      <c r="D5434" s="19" t="s">
        <v>256</v>
      </c>
      <c r="E5434" s="19" t="s">
        <v>4784</v>
      </c>
      <c r="F5434" s="19" t="s">
        <v>299</v>
      </c>
      <c r="G5434" s="16" t="s">
        <v>12</v>
      </c>
      <c r="H5434" s="18"/>
      <c r="I5434" s="18"/>
      <c r="J5434" s="18"/>
      <c r="K5434" s="18"/>
      <c r="L5434" s="18"/>
      <c r="M5434" s="18"/>
      <c r="N5434" s="18"/>
      <c r="O5434" s="18"/>
      <c r="P5434" s="18"/>
      <c r="Q5434" s="18"/>
      <c r="R5434" s="18"/>
      <c r="S5434" s="18"/>
      <c r="T5434" s="18"/>
      <c r="U5434" s="18"/>
      <c r="V5434" s="18"/>
      <c r="W5434" s="18"/>
      <c r="X5434" s="18"/>
      <c r="Y5434" s="18"/>
      <c r="Z5434" s="18"/>
    </row>
    <row r="5435">
      <c r="A5435" s="14" t="s">
        <v>13005</v>
      </c>
      <c r="B5435" s="15" t="s">
        <v>13024</v>
      </c>
      <c r="C5435" s="19" t="s">
        <v>13025</v>
      </c>
      <c r="D5435" s="19" t="s">
        <v>854</v>
      </c>
      <c r="E5435" s="19" t="s">
        <v>98</v>
      </c>
      <c r="F5435" s="19" t="s">
        <v>83</v>
      </c>
      <c r="G5435" s="16" t="s">
        <v>84</v>
      </c>
      <c r="H5435" s="18"/>
      <c r="I5435" s="18"/>
      <c r="J5435" s="18"/>
      <c r="K5435" s="18"/>
      <c r="L5435" s="18"/>
      <c r="M5435" s="18"/>
      <c r="N5435" s="18"/>
      <c r="O5435" s="18"/>
      <c r="P5435" s="18"/>
      <c r="Q5435" s="18"/>
      <c r="R5435" s="18"/>
      <c r="S5435" s="18"/>
      <c r="T5435" s="18"/>
      <c r="U5435" s="18"/>
      <c r="V5435" s="18"/>
      <c r="W5435" s="18"/>
      <c r="X5435" s="18"/>
      <c r="Y5435" s="18"/>
      <c r="Z5435" s="18"/>
    </row>
    <row r="5436">
      <c r="A5436" s="14" t="s">
        <v>13005</v>
      </c>
      <c r="B5436" s="15" t="s">
        <v>13026</v>
      </c>
      <c r="C5436" s="19" t="s">
        <v>13027</v>
      </c>
      <c r="D5436" s="19" t="s">
        <v>4108</v>
      </c>
      <c r="E5436" s="19" t="s">
        <v>47</v>
      </c>
      <c r="F5436" s="19" t="s">
        <v>4198</v>
      </c>
      <c r="G5436" s="16" t="s">
        <v>12</v>
      </c>
      <c r="H5436" s="18"/>
      <c r="I5436" s="18"/>
      <c r="J5436" s="18"/>
      <c r="K5436" s="18"/>
      <c r="L5436" s="18"/>
      <c r="M5436" s="18"/>
      <c r="N5436" s="18"/>
      <c r="O5436" s="18"/>
      <c r="P5436" s="18"/>
      <c r="Q5436" s="18"/>
      <c r="R5436" s="18"/>
      <c r="S5436" s="18"/>
      <c r="T5436" s="18"/>
      <c r="U5436" s="18"/>
      <c r="V5436" s="18"/>
      <c r="W5436" s="18"/>
      <c r="X5436" s="18"/>
      <c r="Y5436" s="18"/>
      <c r="Z5436" s="18"/>
    </row>
    <row r="5437">
      <c r="A5437" s="14" t="s">
        <v>13005</v>
      </c>
      <c r="B5437" s="15" t="s">
        <v>13026</v>
      </c>
      <c r="C5437" s="19" t="s">
        <v>13027</v>
      </c>
      <c r="D5437" s="19" t="s">
        <v>4108</v>
      </c>
      <c r="E5437" s="19" t="s">
        <v>13028</v>
      </c>
      <c r="F5437" s="19" t="s">
        <v>10412</v>
      </c>
      <c r="G5437" s="16" t="s">
        <v>12</v>
      </c>
      <c r="H5437" s="18"/>
      <c r="I5437" s="18"/>
      <c r="J5437" s="18"/>
      <c r="K5437" s="18"/>
      <c r="L5437" s="18"/>
      <c r="M5437" s="18"/>
      <c r="N5437" s="18"/>
      <c r="O5437" s="18"/>
      <c r="P5437" s="18"/>
      <c r="Q5437" s="18"/>
      <c r="R5437" s="18"/>
      <c r="S5437" s="18"/>
      <c r="T5437" s="18"/>
      <c r="U5437" s="18"/>
      <c r="V5437" s="18"/>
      <c r="W5437" s="18"/>
      <c r="X5437" s="18"/>
      <c r="Y5437" s="18"/>
      <c r="Z5437" s="18"/>
    </row>
    <row r="5438">
      <c r="A5438" s="14" t="s">
        <v>13005</v>
      </c>
      <c r="B5438" s="15" t="s">
        <v>13029</v>
      </c>
      <c r="C5438" s="19" t="s">
        <v>13030</v>
      </c>
      <c r="D5438" s="19" t="s">
        <v>4632</v>
      </c>
      <c r="E5438" s="19" t="s">
        <v>4984</v>
      </c>
      <c r="F5438" s="19" t="s">
        <v>67</v>
      </c>
      <c r="G5438" s="16" t="s">
        <v>12</v>
      </c>
      <c r="H5438" s="18"/>
      <c r="I5438" s="18"/>
      <c r="J5438" s="18"/>
      <c r="K5438" s="18"/>
      <c r="L5438" s="18"/>
      <c r="M5438" s="18"/>
      <c r="N5438" s="18"/>
      <c r="O5438" s="18"/>
      <c r="P5438" s="18"/>
      <c r="Q5438" s="18"/>
      <c r="R5438" s="18"/>
      <c r="S5438" s="18"/>
      <c r="T5438" s="18"/>
      <c r="U5438" s="18"/>
      <c r="V5438" s="18"/>
      <c r="W5438" s="18"/>
      <c r="X5438" s="18"/>
      <c r="Y5438" s="18"/>
      <c r="Z5438" s="18"/>
    </row>
    <row r="5439">
      <c r="A5439" s="14" t="s">
        <v>13005</v>
      </c>
      <c r="B5439" s="15" t="s">
        <v>13029</v>
      </c>
      <c r="C5439" s="19" t="s">
        <v>13030</v>
      </c>
      <c r="D5439" s="19" t="s">
        <v>4632</v>
      </c>
      <c r="E5439" s="19" t="s">
        <v>1377</v>
      </c>
      <c r="F5439" s="19" t="s">
        <v>299</v>
      </c>
      <c r="G5439" s="16" t="s">
        <v>12</v>
      </c>
      <c r="H5439" s="18"/>
      <c r="I5439" s="18"/>
      <c r="J5439" s="18"/>
      <c r="K5439" s="18"/>
      <c r="L5439" s="18"/>
      <c r="M5439" s="18"/>
      <c r="N5439" s="18"/>
      <c r="O5439" s="18"/>
      <c r="P5439" s="18"/>
      <c r="Q5439" s="18"/>
      <c r="R5439" s="18"/>
      <c r="S5439" s="18"/>
      <c r="T5439" s="18"/>
      <c r="U5439" s="18"/>
      <c r="V5439" s="18"/>
      <c r="W5439" s="18"/>
      <c r="X5439" s="18"/>
      <c r="Y5439" s="18"/>
      <c r="Z5439" s="18"/>
    </row>
    <row r="5440">
      <c r="A5440" s="14" t="s">
        <v>13005</v>
      </c>
      <c r="B5440" s="15" t="s">
        <v>13031</v>
      </c>
      <c r="C5440" s="19" t="s">
        <v>13032</v>
      </c>
      <c r="D5440" s="19" t="s">
        <v>5944</v>
      </c>
      <c r="E5440" s="19" t="s">
        <v>389</v>
      </c>
      <c r="F5440" s="19" t="s">
        <v>4112</v>
      </c>
      <c r="G5440" s="16" t="s">
        <v>12</v>
      </c>
      <c r="H5440" s="18"/>
      <c r="I5440" s="18"/>
      <c r="J5440" s="18"/>
      <c r="K5440" s="18"/>
      <c r="L5440" s="18"/>
      <c r="M5440" s="18"/>
      <c r="N5440" s="18"/>
      <c r="O5440" s="18"/>
      <c r="P5440" s="18"/>
      <c r="Q5440" s="18"/>
      <c r="R5440" s="18"/>
      <c r="S5440" s="18"/>
      <c r="T5440" s="18"/>
      <c r="U5440" s="18"/>
      <c r="V5440" s="18"/>
      <c r="W5440" s="18"/>
      <c r="X5440" s="18"/>
      <c r="Y5440" s="18"/>
      <c r="Z5440" s="18"/>
    </row>
    <row r="5441">
      <c r="A5441" s="14" t="s">
        <v>13005</v>
      </c>
      <c r="B5441" s="15" t="s">
        <v>13033</v>
      </c>
      <c r="C5441" s="19" t="s">
        <v>13034</v>
      </c>
      <c r="D5441" s="19" t="s">
        <v>5753</v>
      </c>
      <c r="E5441" s="19" t="s">
        <v>46</v>
      </c>
      <c r="F5441" s="19" t="s">
        <v>133</v>
      </c>
      <c r="G5441" s="16" t="s">
        <v>12</v>
      </c>
      <c r="H5441" s="18"/>
      <c r="I5441" s="18"/>
      <c r="J5441" s="18"/>
      <c r="K5441" s="18"/>
      <c r="L5441" s="18"/>
      <c r="M5441" s="18"/>
      <c r="N5441" s="18"/>
      <c r="O5441" s="18"/>
      <c r="P5441" s="18"/>
      <c r="Q5441" s="18"/>
      <c r="R5441" s="18"/>
      <c r="S5441" s="18"/>
      <c r="T5441" s="18"/>
      <c r="U5441" s="18"/>
      <c r="V5441" s="18"/>
      <c r="W5441" s="18"/>
      <c r="X5441" s="18"/>
      <c r="Y5441" s="18"/>
      <c r="Z5441" s="18"/>
    </row>
    <row r="5442">
      <c r="A5442" s="14" t="s">
        <v>13005</v>
      </c>
      <c r="B5442" s="15" t="s">
        <v>13035</v>
      </c>
      <c r="C5442" s="19" t="s">
        <v>13036</v>
      </c>
      <c r="D5442" s="19" t="s">
        <v>4075</v>
      </c>
      <c r="E5442" s="18"/>
      <c r="F5442" s="19" t="s">
        <v>13037</v>
      </c>
      <c r="G5442" s="16" t="s">
        <v>12</v>
      </c>
      <c r="H5442" s="18" t="s">
        <v>13038</v>
      </c>
      <c r="I5442" s="18"/>
      <c r="J5442" s="18"/>
      <c r="K5442" s="18"/>
      <c r="L5442" s="18"/>
      <c r="M5442" s="18"/>
      <c r="N5442" s="18"/>
      <c r="O5442" s="18"/>
      <c r="P5442" s="18"/>
      <c r="Q5442" s="18"/>
      <c r="R5442" s="18"/>
      <c r="S5442" s="18"/>
      <c r="T5442" s="18"/>
      <c r="U5442" s="18"/>
      <c r="V5442" s="18"/>
      <c r="W5442" s="18"/>
      <c r="X5442" s="18"/>
      <c r="Y5442" s="18"/>
      <c r="Z5442" s="18"/>
    </row>
    <row r="5443">
      <c r="A5443" s="14" t="s">
        <v>13005</v>
      </c>
      <c r="B5443" s="15" t="s">
        <v>13039</v>
      </c>
      <c r="C5443" s="19" t="s">
        <v>13040</v>
      </c>
      <c r="D5443" s="19" t="s">
        <v>1452</v>
      </c>
      <c r="E5443" s="19" t="s">
        <v>46</v>
      </c>
      <c r="F5443" s="19" t="s">
        <v>164</v>
      </c>
      <c r="G5443" s="16" t="s">
        <v>12</v>
      </c>
      <c r="H5443" s="18"/>
      <c r="I5443" s="18"/>
      <c r="J5443" s="18"/>
      <c r="K5443" s="18"/>
      <c r="L5443" s="18"/>
      <c r="M5443" s="18"/>
      <c r="N5443" s="18"/>
      <c r="O5443" s="18"/>
      <c r="P5443" s="18"/>
      <c r="Q5443" s="18"/>
      <c r="R5443" s="18"/>
      <c r="S5443" s="18"/>
      <c r="T5443" s="18"/>
      <c r="U5443" s="18"/>
      <c r="V5443" s="18"/>
      <c r="W5443" s="18"/>
      <c r="X5443" s="18"/>
      <c r="Y5443" s="18"/>
      <c r="Z5443" s="18"/>
    </row>
    <row r="5444">
      <c r="A5444" s="14" t="s">
        <v>13005</v>
      </c>
      <c r="B5444" s="15" t="s">
        <v>13039</v>
      </c>
      <c r="C5444" s="19" t="s">
        <v>13040</v>
      </c>
      <c r="D5444" s="19" t="s">
        <v>1452</v>
      </c>
      <c r="E5444" s="19" t="s">
        <v>47</v>
      </c>
      <c r="F5444" s="19" t="s">
        <v>164</v>
      </c>
      <c r="G5444" s="16" t="s">
        <v>12</v>
      </c>
      <c r="H5444" s="18"/>
      <c r="I5444" s="18"/>
      <c r="J5444" s="18"/>
      <c r="K5444" s="18"/>
      <c r="L5444" s="18"/>
      <c r="M5444" s="18"/>
      <c r="N5444" s="18"/>
      <c r="O5444" s="18"/>
      <c r="P5444" s="18"/>
      <c r="Q5444" s="18"/>
      <c r="R5444" s="18"/>
      <c r="S5444" s="18"/>
      <c r="T5444" s="18"/>
      <c r="U5444" s="18"/>
      <c r="V5444" s="18"/>
      <c r="W5444" s="18"/>
      <c r="X5444" s="18"/>
      <c r="Y5444" s="18"/>
      <c r="Z5444" s="18"/>
    </row>
    <row r="5445">
      <c r="A5445" s="14" t="s">
        <v>13005</v>
      </c>
      <c r="B5445" s="15" t="s">
        <v>13041</v>
      </c>
      <c r="C5445" s="19" t="s">
        <v>13042</v>
      </c>
      <c r="D5445" s="19" t="s">
        <v>4324</v>
      </c>
      <c r="E5445" s="19" t="s">
        <v>5434</v>
      </c>
      <c r="F5445" s="19" t="s">
        <v>4126</v>
      </c>
      <c r="G5445" s="16" t="s">
        <v>12</v>
      </c>
      <c r="H5445" s="18"/>
      <c r="I5445" s="18"/>
      <c r="J5445" s="18"/>
      <c r="K5445" s="18"/>
      <c r="L5445" s="18"/>
      <c r="M5445" s="18"/>
      <c r="N5445" s="18"/>
      <c r="O5445" s="18"/>
      <c r="P5445" s="18"/>
      <c r="Q5445" s="18"/>
      <c r="R5445" s="18"/>
      <c r="S5445" s="18"/>
      <c r="T5445" s="18"/>
      <c r="U5445" s="18"/>
      <c r="V5445" s="18"/>
      <c r="W5445" s="18"/>
      <c r="X5445" s="18"/>
      <c r="Y5445" s="18"/>
      <c r="Z5445" s="18"/>
    </row>
    <row r="5446">
      <c r="A5446" s="14" t="s">
        <v>13005</v>
      </c>
      <c r="B5446" s="15" t="s">
        <v>13041</v>
      </c>
      <c r="C5446" s="19" t="s">
        <v>13042</v>
      </c>
      <c r="D5446" s="19" t="s">
        <v>4324</v>
      </c>
      <c r="E5446" s="19" t="s">
        <v>2538</v>
      </c>
      <c r="F5446" s="19" t="s">
        <v>4010</v>
      </c>
      <c r="G5446" s="16" t="s">
        <v>12</v>
      </c>
      <c r="H5446" s="18"/>
      <c r="I5446" s="18"/>
      <c r="J5446" s="18"/>
      <c r="K5446" s="18"/>
      <c r="L5446" s="18"/>
      <c r="M5446" s="18"/>
      <c r="N5446" s="18"/>
      <c r="O5446" s="18"/>
      <c r="P5446" s="18"/>
      <c r="Q5446" s="18"/>
      <c r="R5446" s="18"/>
      <c r="S5446" s="18"/>
      <c r="T5446" s="18"/>
      <c r="U5446" s="18"/>
      <c r="V5446" s="18"/>
      <c r="W5446" s="18"/>
      <c r="X5446" s="18"/>
      <c r="Y5446" s="18"/>
      <c r="Z5446" s="18"/>
    </row>
    <row r="5447">
      <c r="A5447" s="14" t="s">
        <v>13005</v>
      </c>
      <c r="B5447" s="15" t="s">
        <v>13043</v>
      </c>
      <c r="C5447" s="19" t="s">
        <v>13044</v>
      </c>
      <c r="D5447" s="19" t="s">
        <v>5215</v>
      </c>
      <c r="E5447" s="19" t="s">
        <v>13045</v>
      </c>
      <c r="F5447" s="19" t="s">
        <v>68</v>
      </c>
      <c r="G5447" s="16" t="s">
        <v>12</v>
      </c>
      <c r="H5447" s="18"/>
      <c r="I5447" s="18"/>
      <c r="J5447" s="18"/>
      <c r="K5447" s="18"/>
      <c r="L5447" s="18"/>
      <c r="M5447" s="18"/>
      <c r="N5447" s="18"/>
      <c r="O5447" s="18"/>
      <c r="P5447" s="18"/>
      <c r="Q5447" s="18"/>
      <c r="R5447" s="18"/>
      <c r="S5447" s="18"/>
      <c r="T5447" s="18"/>
      <c r="U5447" s="18"/>
      <c r="V5447" s="18"/>
      <c r="W5447" s="18"/>
      <c r="X5447" s="18"/>
      <c r="Y5447" s="18"/>
      <c r="Z5447" s="18"/>
    </row>
    <row r="5448">
      <c r="A5448" s="14" t="s">
        <v>13005</v>
      </c>
      <c r="B5448" s="15" t="s">
        <v>13043</v>
      </c>
      <c r="C5448" s="19" t="s">
        <v>13044</v>
      </c>
      <c r="D5448" s="19" t="s">
        <v>5215</v>
      </c>
      <c r="E5448" s="19" t="s">
        <v>385</v>
      </c>
      <c r="F5448" s="19" t="s">
        <v>524</v>
      </c>
      <c r="G5448" s="16" t="s">
        <v>12</v>
      </c>
      <c r="H5448" s="18"/>
      <c r="I5448" s="18"/>
      <c r="J5448" s="18"/>
      <c r="K5448" s="18"/>
      <c r="L5448" s="18"/>
      <c r="M5448" s="18"/>
      <c r="N5448" s="18"/>
      <c r="O5448" s="18"/>
      <c r="P5448" s="18"/>
      <c r="Q5448" s="18"/>
      <c r="R5448" s="18"/>
      <c r="S5448" s="18"/>
      <c r="T5448" s="18"/>
      <c r="U5448" s="18"/>
      <c r="V5448" s="18"/>
      <c r="W5448" s="18"/>
      <c r="X5448" s="18"/>
      <c r="Y5448" s="18"/>
      <c r="Z5448" s="18"/>
    </row>
    <row r="5449">
      <c r="A5449" s="14" t="s">
        <v>13046</v>
      </c>
      <c r="B5449" s="15" t="s">
        <v>13047</v>
      </c>
      <c r="C5449" s="19" t="s">
        <v>13048</v>
      </c>
      <c r="D5449" s="19" t="s">
        <v>7213</v>
      </c>
      <c r="E5449" s="19" t="s">
        <v>11224</v>
      </c>
      <c r="F5449" s="19" t="s">
        <v>68</v>
      </c>
      <c r="G5449" s="16" t="s">
        <v>12</v>
      </c>
      <c r="H5449" s="18"/>
      <c r="I5449" s="18"/>
      <c r="J5449" s="18"/>
      <c r="K5449" s="18"/>
      <c r="L5449" s="18"/>
      <c r="M5449" s="18"/>
      <c r="N5449" s="18"/>
      <c r="O5449" s="18"/>
      <c r="P5449" s="18"/>
      <c r="Q5449" s="18"/>
      <c r="R5449" s="18"/>
      <c r="S5449" s="18"/>
      <c r="T5449" s="18"/>
      <c r="U5449" s="18"/>
      <c r="V5449" s="18"/>
      <c r="W5449" s="18"/>
      <c r="X5449" s="18"/>
      <c r="Y5449" s="18"/>
      <c r="Z5449" s="18"/>
    </row>
    <row r="5450">
      <c r="A5450" s="14" t="s">
        <v>13046</v>
      </c>
      <c r="B5450" s="15" t="s">
        <v>13049</v>
      </c>
      <c r="C5450" s="19" t="s">
        <v>13050</v>
      </c>
      <c r="D5450" s="19" t="s">
        <v>4025</v>
      </c>
      <c r="E5450" s="19" t="s">
        <v>44</v>
      </c>
      <c r="F5450" s="19" t="s">
        <v>83</v>
      </c>
      <c r="G5450" s="16" t="s">
        <v>84</v>
      </c>
      <c r="H5450" s="18"/>
      <c r="I5450" s="18"/>
      <c r="J5450" s="18"/>
      <c r="K5450" s="18"/>
      <c r="L5450" s="18"/>
      <c r="M5450" s="18"/>
      <c r="N5450" s="18"/>
      <c r="O5450" s="18"/>
      <c r="P5450" s="18"/>
      <c r="Q5450" s="18"/>
      <c r="R5450" s="18"/>
      <c r="S5450" s="18"/>
      <c r="T5450" s="18"/>
      <c r="U5450" s="18"/>
      <c r="V5450" s="18"/>
      <c r="W5450" s="18"/>
      <c r="X5450" s="18"/>
      <c r="Y5450" s="18"/>
      <c r="Z5450" s="18"/>
    </row>
    <row r="5451">
      <c r="A5451" s="14" t="s">
        <v>13046</v>
      </c>
      <c r="B5451" s="15" t="s">
        <v>13049</v>
      </c>
      <c r="C5451" s="19" t="s">
        <v>13050</v>
      </c>
      <c r="D5451" s="19" t="s">
        <v>817</v>
      </c>
      <c r="E5451" s="19" t="s">
        <v>44</v>
      </c>
      <c r="F5451" s="19" t="s">
        <v>83</v>
      </c>
      <c r="G5451" s="16" t="s">
        <v>84</v>
      </c>
      <c r="H5451" s="18"/>
      <c r="I5451" s="18"/>
      <c r="J5451" s="18"/>
      <c r="K5451" s="18"/>
      <c r="L5451" s="18"/>
      <c r="M5451" s="18"/>
      <c r="N5451" s="18"/>
      <c r="O5451" s="18"/>
      <c r="P5451" s="18"/>
      <c r="Q5451" s="18"/>
      <c r="R5451" s="18"/>
      <c r="S5451" s="18"/>
      <c r="T5451" s="18"/>
      <c r="U5451" s="18"/>
      <c r="V5451" s="18"/>
      <c r="W5451" s="18"/>
      <c r="X5451" s="18"/>
      <c r="Y5451" s="18"/>
      <c r="Z5451" s="18"/>
    </row>
    <row r="5452">
      <c r="A5452" s="14" t="s">
        <v>13046</v>
      </c>
      <c r="B5452" s="15" t="s">
        <v>13049</v>
      </c>
      <c r="C5452" s="19" t="s">
        <v>13050</v>
      </c>
      <c r="D5452" s="19" t="s">
        <v>4390</v>
      </c>
      <c r="E5452" s="19" t="s">
        <v>44</v>
      </c>
      <c r="F5452" s="19" t="s">
        <v>83</v>
      </c>
      <c r="G5452" s="16" t="s">
        <v>84</v>
      </c>
      <c r="H5452" s="18"/>
      <c r="I5452" s="18"/>
      <c r="J5452" s="18"/>
      <c r="K5452" s="18"/>
      <c r="L5452" s="18"/>
      <c r="M5452" s="18"/>
      <c r="N5452" s="18"/>
      <c r="O5452" s="18"/>
      <c r="P5452" s="18"/>
      <c r="Q5452" s="18"/>
      <c r="R5452" s="18"/>
      <c r="S5452" s="18"/>
      <c r="T5452" s="18"/>
      <c r="U5452" s="18"/>
      <c r="V5452" s="18"/>
      <c r="W5452" s="18"/>
      <c r="X5452" s="18"/>
      <c r="Y5452" s="18"/>
      <c r="Z5452" s="18"/>
    </row>
    <row r="5453">
      <c r="A5453" s="14" t="s">
        <v>13046</v>
      </c>
      <c r="B5453" s="15" t="s">
        <v>13051</v>
      </c>
      <c r="C5453" s="19" t="s">
        <v>13052</v>
      </c>
      <c r="D5453" s="19" t="s">
        <v>11914</v>
      </c>
      <c r="E5453" s="19" t="s">
        <v>47</v>
      </c>
      <c r="F5453" s="19" t="s">
        <v>63</v>
      </c>
      <c r="G5453" s="16" t="s">
        <v>12</v>
      </c>
      <c r="H5453" s="18"/>
      <c r="I5453" s="18"/>
      <c r="J5453" s="18"/>
      <c r="K5453" s="18"/>
      <c r="L5453" s="18"/>
      <c r="M5453" s="18"/>
      <c r="N5453" s="18"/>
      <c r="O5453" s="18"/>
      <c r="P5453" s="18"/>
      <c r="Q5453" s="18"/>
      <c r="R5453" s="18"/>
      <c r="S5453" s="18"/>
      <c r="T5453" s="18"/>
      <c r="U5453" s="18"/>
      <c r="V5453" s="18"/>
      <c r="W5453" s="18"/>
      <c r="X5453" s="18"/>
      <c r="Y5453" s="18"/>
      <c r="Z5453" s="18"/>
    </row>
    <row r="5454">
      <c r="A5454" s="14" t="s">
        <v>13046</v>
      </c>
      <c r="B5454" s="15" t="s">
        <v>13051</v>
      </c>
      <c r="C5454" s="19" t="s">
        <v>13052</v>
      </c>
      <c r="D5454" s="19" t="s">
        <v>11914</v>
      </c>
      <c r="E5454" s="19" t="s">
        <v>13053</v>
      </c>
      <c r="F5454" s="19" t="s">
        <v>4714</v>
      </c>
      <c r="G5454" s="16" t="s">
        <v>12</v>
      </c>
      <c r="H5454" s="18"/>
      <c r="I5454" s="18"/>
      <c r="J5454" s="18"/>
      <c r="K5454" s="18"/>
      <c r="L5454" s="18"/>
      <c r="M5454" s="18"/>
      <c r="N5454" s="18"/>
      <c r="O5454" s="18"/>
      <c r="P5454" s="18"/>
      <c r="Q5454" s="18"/>
      <c r="R5454" s="18"/>
      <c r="S5454" s="18"/>
      <c r="T5454" s="18"/>
      <c r="U5454" s="18"/>
      <c r="V5454" s="18"/>
      <c r="W5454" s="18"/>
      <c r="X5454" s="18"/>
      <c r="Y5454" s="18"/>
      <c r="Z5454" s="18"/>
    </row>
    <row r="5455">
      <c r="A5455" s="14" t="s">
        <v>13046</v>
      </c>
      <c r="B5455" s="15" t="s">
        <v>13054</v>
      </c>
      <c r="C5455" s="19" t="s">
        <v>13055</v>
      </c>
      <c r="D5455" s="19" t="s">
        <v>7120</v>
      </c>
      <c r="E5455" s="19" t="s">
        <v>98</v>
      </c>
      <c r="F5455" s="19" t="s">
        <v>4033</v>
      </c>
      <c r="G5455" s="16" t="s">
        <v>12</v>
      </c>
      <c r="H5455" s="18"/>
      <c r="I5455" s="18"/>
      <c r="J5455" s="18"/>
      <c r="K5455" s="18"/>
      <c r="L5455" s="18"/>
      <c r="M5455" s="18"/>
      <c r="N5455" s="18"/>
      <c r="O5455" s="18"/>
      <c r="P5455" s="18"/>
      <c r="Q5455" s="18"/>
      <c r="R5455" s="18"/>
      <c r="S5455" s="18"/>
      <c r="T5455" s="18"/>
      <c r="U5455" s="18"/>
      <c r="V5455" s="18"/>
      <c r="W5455" s="18"/>
      <c r="X5455" s="18"/>
      <c r="Y5455" s="18"/>
      <c r="Z5455" s="18"/>
    </row>
    <row r="5456">
      <c r="A5456" s="14" t="s">
        <v>13046</v>
      </c>
      <c r="B5456" s="15" t="s">
        <v>13054</v>
      </c>
      <c r="C5456" s="19" t="s">
        <v>13055</v>
      </c>
      <c r="D5456" s="19" t="s">
        <v>7120</v>
      </c>
      <c r="E5456" s="19" t="s">
        <v>47</v>
      </c>
      <c r="F5456" s="19" t="s">
        <v>13056</v>
      </c>
      <c r="G5456" s="16" t="s">
        <v>12</v>
      </c>
      <c r="H5456" s="18"/>
      <c r="I5456" s="18"/>
      <c r="J5456" s="18"/>
      <c r="K5456" s="18"/>
      <c r="L5456" s="18"/>
      <c r="M5456" s="18"/>
      <c r="N5456" s="18"/>
      <c r="O5456" s="18"/>
      <c r="P5456" s="18"/>
      <c r="Q5456" s="18"/>
      <c r="R5456" s="18"/>
      <c r="S5456" s="18"/>
      <c r="T5456" s="18"/>
      <c r="U5456" s="18"/>
      <c r="V5456" s="18"/>
      <c r="W5456" s="18"/>
      <c r="X5456" s="18"/>
      <c r="Y5456" s="18"/>
      <c r="Z5456" s="18"/>
    </row>
    <row r="5457">
      <c r="A5457" s="14" t="s">
        <v>13046</v>
      </c>
      <c r="B5457" s="15" t="s">
        <v>13057</v>
      </c>
      <c r="C5457" s="19" t="s">
        <v>13058</v>
      </c>
      <c r="D5457" s="19" t="s">
        <v>4762</v>
      </c>
      <c r="E5457" s="19" t="s">
        <v>44</v>
      </c>
      <c r="F5457" s="19" t="s">
        <v>83</v>
      </c>
      <c r="G5457" s="16" t="s">
        <v>84</v>
      </c>
      <c r="H5457" s="18"/>
      <c r="I5457" s="18"/>
      <c r="J5457" s="18"/>
      <c r="K5457" s="18"/>
      <c r="L5457" s="18"/>
      <c r="M5457" s="18"/>
      <c r="N5457" s="18"/>
      <c r="O5457" s="18"/>
      <c r="P5457" s="18"/>
      <c r="Q5457" s="18"/>
      <c r="R5457" s="18"/>
      <c r="S5457" s="18"/>
      <c r="T5457" s="18"/>
      <c r="U5457" s="18"/>
      <c r="V5457" s="18"/>
      <c r="W5457" s="18"/>
      <c r="X5457" s="18"/>
      <c r="Y5457" s="18"/>
      <c r="Z5457" s="18"/>
    </row>
    <row r="5458">
      <c r="A5458" s="14" t="s">
        <v>13046</v>
      </c>
      <c r="B5458" s="15" t="s">
        <v>13057</v>
      </c>
      <c r="C5458" s="19" t="s">
        <v>13058</v>
      </c>
      <c r="D5458" s="19" t="s">
        <v>896</v>
      </c>
      <c r="E5458" s="19" t="s">
        <v>44</v>
      </c>
      <c r="F5458" s="19" t="s">
        <v>83</v>
      </c>
      <c r="G5458" s="16" t="s">
        <v>84</v>
      </c>
      <c r="H5458" s="18"/>
      <c r="I5458" s="18"/>
      <c r="J5458" s="18"/>
      <c r="K5458" s="18"/>
      <c r="L5458" s="18"/>
      <c r="M5458" s="18"/>
      <c r="N5458" s="18"/>
      <c r="O5458" s="18"/>
      <c r="P5458" s="18"/>
      <c r="Q5458" s="18"/>
      <c r="R5458" s="18"/>
      <c r="S5458" s="18"/>
      <c r="T5458" s="18"/>
      <c r="U5458" s="18"/>
      <c r="V5458" s="18"/>
      <c r="W5458" s="18"/>
      <c r="X5458" s="18"/>
      <c r="Y5458" s="18"/>
      <c r="Z5458" s="18"/>
    </row>
    <row r="5459">
      <c r="A5459" s="14" t="s">
        <v>13046</v>
      </c>
      <c r="B5459" s="15" t="s">
        <v>13057</v>
      </c>
      <c r="C5459" s="19" t="s">
        <v>13058</v>
      </c>
      <c r="D5459" s="19" t="s">
        <v>20</v>
      </c>
      <c r="E5459" s="19" t="s">
        <v>44</v>
      </c>
      <c r="F5459" s="19" t="s">
        <v>83</v>
      </c>
      <c r="G5459" s="16" t="s">
        <v>84</v>
      </c>
      <c r="H5459" s="18"/>
      <c r="I5459" s="18"/>
      <c r="J5459" s="18"/>
      <c r="K5459" s="18"/>
      <c r="L5459" s="18"/>
      <c r="M5459" s="18"/>
      <c r="N5459" s="18"/>
      <c r="O5459" s="18"/>
      <c r="P5459" s="18"/>
      <c r="Q5459" s="18"/>
      <c r="R5459" s="18"/>
      <c r="S5459" s="18"/>
      <c r="T5459" s="18"/>
      <c r="U5459" s="18"/>
      <c r="V5459" s="18"/>
      <c r="W5459" s="18"/>
      <c r="X5459" s="18"/>
      <c r="Y5459" s="18"/>
      <c r="Z5459" s="18"/>
    </row>
    <row r="5460">
      <c r="A5460" s="14" t="s">
        <v>13046</v>
      </c>
      <c r="B5460" s="15" t="s">
        <v>13059</v>
      </c>
      <c r="C5460" s="19" t="s">
        <v>13060</v>
      </c>
      <c r="D5460" s="19" t="s">
        <v>5577</v>
      </c>
      <c r="E5460" s="18"/>
      <c r="F5460" s="19" t="s">
        <v>13061</v>
      </c>
      <c r="G5460" s="16" t="s">
        <v>12</v>
      </c>
      <c r="H5460" s="19" t="s">
        <v>141</v>
      </c>
      <c r="I5460" s="18"/>
      <c r="J5460" s="18"/>
      <c r="K5460" s="18"/>
      <c r="L5460" s="18"/>
      <c r="M5460" s="18"/>
      <c r="N5460" s="18"/>
      <c r="O5460" s="18"/>
      <c r="P5460" s="18"/>
      <c r="Q5460" s="18"/>
      <c r="R5460" s="18"/>
      <c r="S5460" s="18"/>
      <c r="T5460" s="18"/>
      <c r="U5460" s="18"/>
      <c r="V5460" s="18"/>
      <c r="W5460" s="18"/>
      <c r="X5460" s="18"/>
      <c r="Y5460" s="18"/>
      <c r="Z5460" s="18"/>
    </row>
    <row r="5461">
      <c r="A5461" s="14" t="s">
        <v>13046</v>
      </c>
      <c r="B5461" s="15" t="s">
        <v>13062</v>
      </c>
      <c r="C5461" s="19" t="s">
        <v>13063</v>
      </c>
      <c r="D5461" s="19" t="s">
        <v>5716</v>
      </c>
      <c r="E5461" s="19" t="s">
        <v>2481</v>
      </c>
      <c r="F5461" s="19" t="s">
        <v>67</v>
      </c>
      <c r="G5461" s="16" t="s">
        <v>12</v>
      </c>
      <c r="H5461" s="18"/>
      <c r="I5461" s="18"/>
      <c r="J5461" s="18"/>
      <c r="K5461" s="18"/>
      <c r="L5461" s="18"/>
      <c r="M5461" s="18"/>
      <c r="N5461" s="18"/>
      <c r="O5461" s="18"/>
      <c r="P5461" s="18"/>
      <c r="Q5461" s="18"/>
      <c r="R5461" s="18"/>
      <c r="S5461" s="18"/>
      <c r="T5461" s="18"/>
      <c r="U5461" s="18"/>
      <c r="V5461" s="18"/>
      <c r="W5461" s="18"/>
      <c r="X5461" s="18"/>
      <c r="Y5461" s="18"/>
      <c r="Z5461" s="18"/>
    </row>
    <row r="5462">
      <c r="A5462" s="14" t="s">
        <v>13046</v>
      </c>
      <c r="B5462" s="15" t="s">
        <v>13064</v>
      </c>
      <c r="C5462" s="19" t="s">
        <v>13065</v>
      </c>
      <c r="D5462" s="19" t="s">
        <v>4644</v>
      </c>
      <c r="E5462" s="19" t="s">
        <v>4087</v>
      </c>
      <c r="F5462" s="19" t="s">
        <v>1420</v>
      </c>
      <c r="G5462" s="16" t="s">
        <v>12</v>
      </c>
      <c r="H5462" s="18"/>
      <c r="I5462" s="18"/>
      <c r="J5462" s="18"/>
      <c r="K5462" s="18"/>
      <c r="L5462" s="18"/>
      <c r="M5462" s="18"/>
      <c r="N5462" s="18"/>
      <c r="O5462" s="18"/>
      <c r="P5462" s="18"/>
      <c r="Q5462" s="18"/>
      <c r="R5462" s="18"/>
      <c r="S5462" s="18"/>
      <c r="T5462" s="18"/>
      <c r="U5462" s="18"/>
      <c r="V5462" s="18"/>
      <c r="W5462" s="18"/>
      <c r="X5462" s="18"/>
      <c r="Y5462" s="18"/>
      <c r="Z5462" s="18"/>
    </row>
    <row r="5463">
      <c r="A5463" s="14" t="s">
        <v>13046</v>
      </c>
      <c r="B5463" s="15" t="s">
        <v>13064</v>
      </c>
      <c r="C5463" s="19" t="s">
        <v>13065</v>
      </c>
      <c r="D5463" s="19" t="s">
        <v>4644</v>
      </c>
      <c r="E5463" s="19" t="s">
        <v>1377</v>
      </c>
      <c r="F5463" s="19" t="s">
        <v>299</v>
      </c>
      <c r="G5463" s="16" t="s">
        <v>12</v>
      </c>
      <c r="H5463" s="18"/>
      <c r="I5463" s="18"/>
      <c r="J5463" s="18"/>
      <c r="K5463" s="18"/>
      <c r="L5463" s="18"/>
      <c r="M5463" s="18"/>
      <c r="N5463" s="18"/>
      <c r="O5463" s="18"/>
      <c r="P5463" s="18"/>
      <c r="Q5463" s="18"/>
      <c r="R5463" s="18"/>
      <c r="S5463" s="18"/>
      <c r="T5463" s="18"/>
      <c r="U5463" s="18"/>
      <c r="V5463" s="18"/>
      <c r="W5463" s="18"/>
      <c r="X5463" s="18"/>
      <c r="Y5463" s="18"/>
      <c r="Z5463" s="18"/>
    </row>
    <row r="5464">
      <c r="A5464" s="14" t="s">
        <v>13046</v>
      </c>
      <c r="B5464" s="15" t="s">
        <v>13066</v>
      </c>
      <c r="C5464" s="19" t="s">
        <v>13067</v>
      </c>
      <c r="D5464" s="19" t="s">
        <v>1858</v>
      </c>
      <c r="E5464" s="19" t="s">
        <v>98</v>
      </c>
      <c r="F5464" s="19" t="s">
        <v>63</v>
      </c>
      <c r="G5464" s="16" t="s">
        <v>12</v>
      </c>
      <c r="H5464" s="18"/>
      <c r="I5464" s="18"/>
      <c r="J5464" s="18"/>
      <c r="K5464" s="18"/>
      <c r="L5464" s="18"/>
      <c r="M5464" s="18"/>
      <c r="N5464" s="18"/>
      <c r="O5464" s="18"/>
      <c r="P5464" s="18"/>
      <c r="Q5464" s="18"/>
      <c r="R5464" s="18"/>
      <c r="S5464" s="18"/>
      <c r="T5464" s="18"/>
      <c r="U5464" s="18"/>
      <c r="V5464" s="18"/>
      <c r="W5464" s="18"/>
      <c r="X5464" s="18"/>
      <c r="Y5464" s="18"/>
      <c r="Z5464" s="18"/>
    </row>
    <row r="5465">
      <c r="A5465" s="14" t="s">
        <v>13046</v>
      </c>
      <c r="B5465" s="15" t="s">
        <v>13068</v>
      </c>
      <c r="C5465" s="19" t="s">
        <v>13069</v>
      </c>
      <c r="D5465" s="19" t="s">
        <v>6345</v>
      </c>
      <c r="E5465" s="19" t="s">
        <v>13070</v>
      </c>
      <c r="F5465" s="19" t="s">
        <v>67</v>
      </c>
      <c r="G5465" s="16" t="s">
        <v>12</v>
      </c>
      <c r="H5465" s="18"/>
      <c r="I5465" s="18"/>
      <c r="J5465" s="18"/>
      <c r="K5465" s="18"/>
      <c r="L5465" s="18"/>
      <c r="M5465" s="18"/>
      <c r="N5465" s="18"/>
      <c r="O5465" s="18"/>
      <c r="P5465" s="18"/>
      <c r="Q5465" s="18"/>
      <c r="R5465" s="18"/>
      <c r="S5465" s="18"/>
      <c r="T5465" s="18"/>
      <c r="U5465" s="18"/>
      <c r="V5465" s="18"/>
      <c r="W5465" s="18"/>
      <c r="X5465" s="18"/>
      <c r="Y5465" s="18"/>
      <c r="Z5465" s="18"/>
    </row>
    <row r="5466">
      <c r="A5466" s="14" t="s">
        <v>13046</v>
      </c>
      <c r="B5466" s="15" t="s">
        <v>13071</v>
      </c>
      <c r="C5466" s="19" t="s">
        <v>13072</v>
      </c>
      <c r="D5466" s="19" t="s">
        <v>6402</v>
      </c>
      <c r="E5466" s="19" t="s">
        <v>13073</v>
      </c>
      <c r="F5466" s="19" t="s">
        <v>171</v>
      </c>
      <c r="G5466" s="16" t="s">
        <v>12</v>
      </c>
      <c r="H5466" s="18"/>
      <c r="I5466" s="18"/>
      <c r="J5466" s="18"/>
      <c r="K5466" s="18"/>
      <c r="L5466" s="18"/>
      <c r="M5466" s="18"/>
      <c r="N5466" s="18"/>
      <c r="O5466" s="18"/>
      <c r="P5466" s="18"/>
      <c r="Q5466" s="18"/>
      <c r="R5466" s="18"/>
      <c r="S5466" s="18"/>
      <c r="T5466" s="18"/>
      <c r="U5466" s="18"/>
      <c r="V5466" s="18"/>
      <c r="W5466" s="18"/>
      <c r="X5466" s="18"/>
      <c r="Y5466" s="18"/>
      <c r="Z5466" s="18"/>
    </row>
    <row r="5467">
      <c r="A5467" s="14" t="s">
        <v>13046</v>
      </c>
      <c r="B5467" s="15" t="s">
        <v>13074</v>
      </c>
      <c r="C5467" s="19" t="s">
        <v>13075</v>
      </c>
      <c r="D5467" s="19" t="s">
        <v>4713</v>
      </c>
      <c r="E5467" s="19" t="s">
        <v>13076</v>
      </c>
      <c r="F5467" s="19" t="s">
        <v>5463</v>
      </c>
      <c r="G5467" s="16" t="s">
        <v>12</v>
      </c>
      <c r="H5467" s="18"/>
      <c r="I5467" s="18"/>
      <c r="J5467" s="18"/>
      <c r="K5467" s="18"/>
      <c r="L5467" s="18"/>
      <c r="M5467" s="18"/>
      <c r="N5467" s="18"/>
      <c r="O5467" s="18"/>
      <c r="P5467" s="18"/>
      <c r="Q5467" s="18"/>
      <c r="R5467" s="18"/>
      <c r="S5467" s="18"/>
      <c r="T5467" s="18"/>
      <c r="U5467" s="18"/>
      <c r="V5467" s="18"/>
      <c r="W5467" s="18"/>
      <c r="X5467" s="18"/>
      <c r="Y5467" s="18"/>
      <c r="Z5467" s="18"/>
    </row>
    <row r="5468">
      <c r="A5468" s="14" t="s">
        <v>13046</v>
      </c>
      <c r="B5468" s="15" t="s">
        <v>13077</v>
      </c>
      <c r="C5468" s="19" t="s">
        <v>13078</v>
      </c>
      <c r="D5468" s="19" t="s">
        <v>4179</v>
      </c>
      <c r="E5468" s="19" t="s">
        <v>13079</v>
      </c>
      <c r="F5468" s="19" t="s">
        <v>4010</v>
      </c>
      <c r="G5468" s="16" t="s">
        <v>12</v>
      </c>
      <c r="H5468" s="18"/>
      <c r="I5468" s="18"/>
      <c r="J5468" s="18"/>
      <c r="K5468" s="18"/>
      <c r="L5468" s="18"/>
      <c r="M5468" s="18"/>
      <c r="N5468" s="18"/>
      <c r="O5468" s="18"/>
      <c r="P5468" s="18"/>
      <c r="Q5468" s="18"/>
      <c r="R5468" s="18"/>
      <c r="S5468" s="18"/>
      <c r="T5468" s="18"/>
      <c r="U5468" s="18"/>
      <c r="V5468" s="18"/>
      <c r="W5468" s="18"/>
      <c r="X5468" s="18"/>
      <c r="Y5468" s="18"/>
      <c r="Z5468" s="18"/>
    </row>
    <row r="5469">
      <c r="A5469" s="14" t="s">
        <v>13046</v>
      </c>
      <c r="B5469" s="15" t="s">
        <v>13077</v>
      </c>
      <c r="C5469" s="19" t="s">
        <v>13078</v>
      </c>
      <c r="D5469" s="19" t="s">
        <v>4179</v>
      </c>
      <c r="E5469" s="19" t="s">
        <v>13080</v>
      </c>
      <c r="F5469" s="19" t="s">
        <v>4112</v>
      </c>
      <c r="G5469" s="16" t="s">
        <v>12</v>
      </c>
      <c r="H5469" s="18"/>
      <c r="I5469" s="18"/>
      <c r="J5469" s="18"/>
      <c r="K5469" s="18"/>
      <c r="L5469" s="18"/>
      <c r="M5469" s="18"/>
      <c r="N5469" s="18"/>
      <c r="O5469" s="18"/>
      <c r="P5469" s="18"/>
      <c r="Q5469" s="18"/>
      <c r="R5469" s="18"/>
      <c r="S5469" s="18"/>
      <c r="T5469" s="18"/>
      <c r="U5469" s="18"/>
      <c r="V5469" s="18"/>
      <c r="W5469" s="18"/>
      <c r="X5469" s="18"/>
      <c r="Y5469" s="18"/>
      <c r="Z5469" s="18"/>
    </row>
    <row r="5470">
      <c r="A5470" s="14" t="s">
        <v>13046</v>
      </c>
      <c r="B5470" s="15" t="s">
        <v>13081</v>
      </c>
      <c r="C5470" s="19" t="s">
        <v>13082</v>
      </c>
      <c r="D5470" s="19" t="s">
        <v>4546</v>
      </c>
      <c r="E5470" s="19" t="s">
        <v>2481</v>
      </c>
      <c r="F5470" s="19" t="s">
        <v>63</v>
      </c>
      <c r="G5470" s="16" t="s">
        <v>12</v>
      </c>
      <c r="H5470" s="18"/>
      <c r="I5470" s="18"/>
      <c r="J5470" s="18"/>
      <c r="K5470" s="18"/>
      <c r="L5470" s="18"/>
      <c r="M5470" s="18"/>
      <c r="N5470" s="18"/>
      <c r="O5470" s="18"/>
      <c r="P5470" s="18"/>
      <c r="Q5470" s="18"/>
      <c r="R5470" s="18"/>
      <c r="S5470" s="18"/>
      <c r="T5470" s="18"/>
      <c r="U5470" s="18"/>
      <c r="V5470" s="18"/>
      <c r="W5470" s="18"/>
      <c r="X5470" s="18"/>
      <c r="Y5470" s="18"/>
      <c r="Z5470" s="18"/>
    </row>
    <row r="5471">
      <c r="A5471" s="14" t="s">
        <v>13046</v>
      </c>
      <c r="B5471" s="15" t="s">
        <v>13081</v>
      </c>
      <c r="C5471" s="19" t="s">
        <v>13082</v>
      </c>
      <c r="D5471" s="19" t="s">
        <v>4546</v>
      </c>
      <c r="E5471" s="19" t="s">
        <v>69</v>
      </c>
      <c r="F5471" s="19" t="s">
        <v>68</v>
      </c>
      <c r="G5471" s="16" t="s">
        <v>12</v>
      </c>
      <c r="H5471" s="18"/>
      <c r="I5471" s="18"/>
      <c r="J5471" s="18"/>
      <c r="K5471" s="18"/>
      <c r="L5471" s="18"/>
      <c r="M5471" s="18"/>
      <c r="N5471" s="18"/>
      <c r="O5471" s="18"/>
      <c r="P5471" s="18"/>
      <c r="Q5471" s="18"/>
      <c r="R5471" s="18"/>
      <c r="S5471" s="18"/>
      <c r="T5471" s="18"/>
      <c r="U5471" s="18"/>
      <c r="V5471" s="18"/>
      <c r="W5471" s="18"/>
      <c r="X5471" s="18"/>
      <c r="Y5471" s="18"/>
      <c r="Z5471" s="18"/>
    </row>
    <row r="5472">
      <c r="A5472" s="32">
        <v>44938.0</v>
      </c>
      <c r="B5472" s="15" t="s">
        <v>13083</v>
      </c>
      <c r="C5472" s="19" t="s">
        <v>13084</v>
      </c>
      <c r="D5472" s="19" t="s">
        <v>4563</v>
      </c>
      <c r="E5472" s="19" t="s">
        <v>44</v>
      </c>
      <c r="F5472" s="19" t="s">
        <v>61</v>
      </c>
      <c r="G5472" s="16" t="s">
        <v>12</v>
      </c>
      <c r="H5472" s="18"/>
      <c r="I5472" s="18"/>
      <c r="J5472" s="18"/>
      <c r="K5472" s="18"/>
      <c r="L5472" s="18"/>
      <c r="M5472" s="18"/>
      <c r="N5472" s="18"/>
      <c r="O5472" s="18"/>
      <c r="P5472" s="18"/>
      <c r="Q5472" s="18"/>
      <c r="R5472" s="18"/>
      <c r="S5472" s="18"/>
      <c r="T5472" s="18"/>
      <c r="U5472" s="18"/>
      <c r="V5472" s="18"/>
      <c r="W5472" s="18"/>
      <c r="X5472" s="18"/>
      <c r="Y5472" s="18"/>
      <c r="Z5472" s="18"/>
    </row>
    <row r="5473">
      <c r="A5473" s="32">
        <v>44938.0</v>
      </c>
      <c r="B5473" s="15" t="s">
        <v>13083</v>
      </c>
      <c r="C5473" s="19" t="s">
        <v>13084</v>
      </c>
      <c r="D5473" s="19" t="s">
        <v>896</v>
      </c>
      <c r="E5473" s="19" t="s">
        <v>44</v>
      </c>
      <c r="F5473" s="19" t="s">
        <v>61</v>
      </c>
      <c r="G5473" s="16" t="s">
        <v>12</v>
      </c>
      <c r="H5473" s="18"/>
      <c r="I5473" s="18"/>
      <c r="J5473" s="18"/>
      <c r="K5473" s="18"/>
      <c r="L5473" s="18"/>
      <c r="M5473" s="18"/>
      <c r="N5473" s="18"/>
      <c r="O5473" s="18"/>
      <c r="P5473" s="18"/>
      <c r="Q5473" s="18"/>
      <c r="R5473" s="18"/>
      <c r="S5473" s="18"/>
      <c r="T5473" s="18"/>
      <c r="U5473" s="18"/>
      <c r="V5473" s="18"/>
      <c r="W5473" s="18"/>
      <c r="X5473" s="18"/>
      <c r="Y5473" s="18"/>
      <c r="Z5473" s="18"/>
    </row>
    <row r="5474">
      <c r="A5474" s="32">
        <v>44938.0</v>
      </c>
      <c r="B5474" s="15" t="s">
        <v>13083</v>
      </c>
      <c r="C5474" s="19" t="s">
        <v>13084</v>
      </c>
      <c r="D5474" s="19" t="s">
        <v>854</v>
      </c>
      <c r="E5474" s="18"/>
      <c r="F5474" s="19" t="s">
        <v>34</v>
      </c>
      <c r="G5474" s="16" t="s">
        <v>84</v>
      </c>
      <c r="H5474" s="19" t="s">
        <v>44</v>
      </c>
      <c r="I5474" s="18"/>
      <c r="J5474" s="18"/>
      <c r="K5474" s="18"/>
      <c r="L5474" s="18"/>
      <c r="M5474" s="18"/>
      <c r="N5474" s="18"/>
      <c r="O5474" s="18"/>
      <c r="P5474" s="18"/>
      <c r="Q5474" s="18"/>
      <c r="R5474" s="18"/>
      <c r="S5474" s="18"/>
      <c r="T5474" s="18"/>
      <c r="U5474" s="18"/>
      <c r="V5474" s="18"/>
      <c r="W5474" s="18"/>
      <c r="X5474" s="18"/>
      <c r="Y5474" s="18"/>
      <c r="Z5474" s="18"/>
    </row>
    <row r="5475">
      <c r="A5475" s="32">
        <v>44938.0</v>
      </c>
      <c r="B5475" s="15" t="s">
        <v>13085</v>
      </c>
      <c r="C5475" s="19" t="s">
        <v>13086</v>
      </c>
      <c r="D5475" s="19" t="s">
        <v>5139</v>
      </c>
      <c r="E5475" s="19" t="s">
        <v>85</v>
      </c>
      <c r="F5475" s="19" t="s">
        <v>378</v>
      </c>
      <c r="G5475" s="16" t="s">
        <v>12</v>
      </c>
      <c r="H5475" s="18"/>
      <c r="I5475" s="18"/>
      <c r="J5475" s="18"/>
      <c r="K5475" s="18"/>
      <c r="L5475" s="18"/>
      <c r="M5475" s="18"/>
      <c r="N5475" s="18"/>
      <c r="O5475" s="18"/>
      <c r="P5475" s="18"/>
      <c r="Q5475" s="18"/>
      <c r="R5475" s="18"/>
      <c r="S5475" s="18"/>
      <c r="T5475" s="18"/>
      <c r="U5475" s="18"/>
      <c r="V5475" s="18"/>
      <c r="W5475" s="18"/>
      <c r="X5475" s="18"/>
      <c r="Y5475" s="18"/>
      <c r="Z5475" s="18"/>
    </row>
    <row r="5476">
      <c r="A5476" s="32">
        <v>44938.0</v>
      </c>
      <c r="B5476" s="15" t="s">
        <v>13087</v>
      </c>
      <c r="C5476" s="19" t="s">
        <v>13088</v>
      </c>
      <c r="D5476" s="19" t="s">
        <v>4563</v>
      </c>
      <c r="E5476" s="19" t="s">
        <v>44</v>
      </c>
      <c r="F5476" s="19" t="s">
        <v>61</v>
      </c>
      <c r="G5476" s="16" t="s">
        <v>12</v>
      </c>
      <c r="H5476" s="18"/>
      <c r="I5476" s="18"/>
      <c r="J5476" s="18"/>
      <c r="K5476" s="18"/>
      <c r="L5476" s="18"/>
      <c r="M5476" s="18"/>
      <c r="N5476" s="18"/>
      <c r="O5476" s="18"/>
      <c r="P5476" s="18"/>
      <c r="Q5476" s="18"/>
      <c r="R5476" s="18"/>
      <c r="S5476" s="18"/>
      <c r="T5476" s="18"/>
      <c r="U5476" s="18"/>
      <c r="V5476" s="18"/>
      <c r="W5476" s="18"/>
      <c r="X5476" s="18"/>
      <c r="Y5476" s="18"/>
      <c r="Z5476" s="18"/>
    </row>
    <row r="5477">
      <c r="A5477" s="32">
        <v>44938.0</v>
      </c>
      <c r="B5477" s="15" t="s">
        <v>13087</v>
      </c>
      <c r="C5477" s="19" t="s">
        <v>13088</v>
      </c>
      <c r="D5477" s="19" t="s">
        <v>854</v>
      </c>
      <c r="E5477" s="18"/>
      <c r="F5477" s="19" t="s">
        <v>34</v>
      </c>
      <c r="G5477" s="16" t="s">
        <v>84</v>
      </c>
      <c r="H5477" s="19" t="s">
        <v>44</v>
      </c>
      <c r="I5477" s="18"/>
      <c r="J5477" s="18"/>
      <c r="K5477" s="18"/>
      <c r="L5477" s="18"/>
      <c r="M5477" s="18"/>
      <c r="N5477" s="18"/>
      <c r="O5477" s="18"/>
      <c r="P5477" s="18"/>
      <c r="Q5477" s="18"/>
      <c r="R5477" s="18"/>
      <c r="S5477" s="18"/>
      <c r="T5477" s="18"/>
      <c r="U5477" s="18"/>
      <c r="V5477" s="18"/>
      <c r="W5477" s="18"/>
      <c r="X5477" s="18"/>
      <c r="Y5477" s="18"/>
      <c r="Z5477" s="18"/>
    </row>
    <row r="5478">
      <c r="A5478" s="32">
        <v>44938.0</v>
      </c>
      <c r="B5478" s="15" t="s">
        <v>13087</v>
      </c>
      <c r="C5478" s="19" t="s">
        <v>13088</v>
      </c>
      <c r="D5478" s="19" t="s">
        <v>20</v>
      </c>
      <c r="E5478" s="18"/>
      <c r="F5478" s="19" t="s">
        <v>34</v>
      </c>
      <c r="G5478" s="16" t="s">
        <v>84</v>
      </c>
      <c r="H5478" s="19" t="s">
        <v>44</v>
      </c>
      <c r="I5478" s="18"/>
      <c r="J5478" s="18"/>
      <c r="K5478" s="18"/>
      <c r="L5478" s="18"/>
      <c r="M5478" s="18"/>
      <c r="N5478" s="18"/>
      <c r="O5478" s="18"/>
      <c r="P5478" s="18"/>
      <c r="Q5478" s="18"/>
      <c r="R5478" s="18"/>
      <c r="S5478" s="18"/>
      <c r="T5478" s="18"/>
      <c r="U5478" s="18"/>
      <c r="V5478" s="18"/>
      <c r="W5478" s="18"/>
      <c r="X5478" s="18"/>
      <c r="Y5478" s="18"/>
      <c r="Z5478" s="18"/>
    </row>
    <row r="5479">
      <c r="A5479" s="32">
        <v>44938.0</v>
      </c>
      <c r="B5479" s="15" t="s">
        <v>13089</v>
      </c>
      <c r="C5479" s="19" t="s">
        <v>13090</v>
      </c>
      <c r="D5479" s="19" t="s">
        <v>3395</v>
      </c>
      <c r="E5479" s="19" t="s">
        <v>85</v>
      </c>
      <c r="F5479" s="19" t="s">
        <v>3885</v>
      </c>
      <c r="G5479" s="16" t="s">
        <v>12</v>
      </c>
      <c r="H5479" s="18"/>
      <c r="I5479" s="18"/>
      <c r="J5479" s="18"/>
      <c r="K5479" s="18"/>
      <c r="L5479" s="18"/>
      <c r="M5479" s="18"/>
      <c r="N5479" s="18"/>
      <c r="O5479" s="18"/>
      <c r="P5479" s="18"/>
      <c r="Q5479" s="18"/>
      <c r="R5479" s="18"/>
      <c r="S5479" s="18"/>
      <c r="T5479" s="18"/>
      <c r="U5479" s="18"/>
      <c r="V5479" s="18"/>
      <c r="W5479" s="18"/>
      <c r="X5479" s="18"/>
      <c r="Y5479" s="18"/>
      <c r="Z5479" s="18"/>
    </row>
    <row r="5480">
      <c r="A5480" s="32">
        <v>44938.0</v>
      </c>
      <c r="B5480" s="15" t="s">
        <v>13089</v>
      </c>
      <c r="C5480" s="19" t="s">
        <v>13090</v>
      </c>
      <c r="D5480" s="19" t="s">
        <v>3395</v>
      </c>
      <c r="E5480" s="19" t="s">
        <v>1900</v>
      </c>
      <c r="F5480" s="19" t="s">
        <v>1781</v>
      </c>
      <c r="G5480" s="16" t="s">
        <v>12</v>
      </c>
      <c r="H5480" s="18"/>
      <c r="I5480" s="18"/>
      <c r="J5480" s="18"/>
      <c r="K5480" s="18"/>
      <c r="L5480" s="18"/>
      <c r="M5480" s="18"/>
      <c r="N5480" s="18"/>
      <c r="O5480" s="18"/>
      <c r="P5480" s="18"/>
      <c r="Q5480" s="18"/>
      <c r="R5480" s="18"/>
      <c r="S5480" s="18"/>
      <c r="T5480" s="18"/>
      <c r="U5480" s="18"/>
      <c r="V5480" s="18"/>
      <c r="W5480" s="18"/>
      <c r="X5480" s="18"/>
      <c r="Y5480" s="18"/>
      <c r="Z5480" s="18"/>
    </row>
    <row r="5481">
      <c r="A5481" s="32">
        <v>44938.0</v>
      </c>
      <c r="B5481" s="15" t="s">
        <v>13091</v>
      </c>
      <c r="C5481" s="19" t="s">
        <v>13092</v>
      </c>
      <c r="D5481" s="19" t="s">
        <v>13093</v>
      </c>
      <c r="E5481" s="19" t="s">
        <v>12385</v>
      </c>
      <c r="F5481" s="19" t="s">
        <v>134</v>
      </c>
      <c r="G5481" s="16" t="s">
        <v>12</v>
      </c>
      <c r="H5481" s="18"/>
      <c r="I5481" s="18"/>
      <c r="J5481" s="18"/>
      <c r="K5481" s="18"/>
      <c r="L5481" s="18"/>
      <c r="M5481" s="18"/>
      <c r="N5481" s="18"/>
      <c r="O5481" s="18"/>
      <c r="P5481" s="18"/>
      <c r="Q5481" s="18"/>
      <c r="R5481" s="18"/>
      <c r="S5481" s="18"/>
      <c r="T5481" s="18"/>
      <c r="U5481" s="18"/>
      <c r="V5481" s="18"/>
      <c r="W5481" s="18"/>
      <c r="X5481" s="18"/>
      <c r="Y5481" s="18"/>
      <c r="Z5481" s="18"/>
    </row>
    <row r="5482">
      <c r="A5482" s="32">
        <v>44938.0</v>
      </c>
      <c r="B5482" s="15" t="s">
        <v>13094</v>
      </c>
      <c r="C5482" s="19" t="s">
        <v>13095</v>
      </c>
      <c r="D5482" s="19" t="s">
        <v>13096</v>
      </c>
      <c r="E5482" s="19" t="s">
        <v>11155</v>
      </c>
      <c r="F5482" s="19" t="s">
        <v>68</v>
      </c>
      <c r="G5482" s="16" t="s">
        <v>12</v>
      </c>
      <c r="H5482" s="18"/>
      <c r="I5482" s="18"/>
      <c r="J5482" s="18"/>
      <c r="K5482" s="18"/>
      <c r="L5482" s="18"/>
      <c r="M5482" s="18"/>
      <c r="N5482" s="18"/>
      <c r="O5482" s="18"/>
      <c r="P5482" s="18"/>
      <c r="Q5482" s="18"/>
      <c r="R5482" s="18"/>
      <c r="S5482" s="18"/>
      <c r="T5482" s="18"/>
      <c r="U5482" s="18"/>
      <c r="V5482" s="18"/>
      <c r="W5482" s="18"/>
      <c r="X5482" s="18"/>
      <c r="Y5482" s="18"/>
      <c r="Z5482" s="18"/>
    </row>
    <row r="5483">
      <c r="A5483" s="32">
        <v>44938.0</v>
      </c>
      <c r="B5483" s="15" t="s">
        <v>13094</v>
      </c>
      <c r="C5483" s="19" t="s">
        <v>13095</v>
      </c>
      <c r="D5483" s="19" t="s">
        <v>13096</v>
      </c>
      <c r="E5483" s="19" t="s">
        <v>46</v>
      </c>
      <c r="F5483" s="19" t="s">
        <v>133</v>
      </c>
      <c r="G5483" s="16" t="s">
        <v>12</v>
      </c>
      <c r="H5483" s="18"/>
      <c r="I5483" s="18"/>
      <c r="J5483" s="18"/>
      <c r="K5483" s="18"/>
      <c r="L5483" s="18"/>
      <c r="M5483" s="18"/>
      <c r="N5483" s="18"/>
      <c r="O5483" s="18"/>
      <c r="P5483" s="18"/>
      <c r="Q5483" s="18"/>
      <c r="R5483" s="18"/>
      <c r="S5483" s="18"/>
      <c r="T5483" s="18"/>
      <c r="U5483" s="18"/>
      <c r="V5483" s="18"/>
      <c r="W5483" s="18"/>
      <c r="X5483" s="18"/>
      <c r="Y5483" s="18"/>
      <c r="Z5483" s="18"/>
    </row>
    <row r="5484">
      <c r="A5484" s="32">
        <v>44938.0</v>
      </c>
      <c r="B5484" s="15" t="s">
        <v>13097</v>
      </c>
      <c r="C5484" s="19" t="s">
        <v>13098</v>
      </c>
      <c r="D5484" s="19" t="s">
        <v>6135</v>
      </c>
      <c r="E5484" s="19" t="s">
        <v>2481</v>
      </c>
      <c r="F5484" s="19" t="s">
        <v>63</v>
      </c>
      <c r="G5484" s="16" t="s">
        <v>12</v>
      </c>
      <c r="H5484" s="18"/>
      <c r="I5484" s="18"/>
      <c r="J5484" s="18"/>
      <c r="K5484" s="18"/>
      <c r="L5484" s="18"/>
      <c r="M5484" s="18"/>
      <c r="N5484" s="18"/>
      <c r="O5484" s="18"/>
      <c r="P5484" s="18"/>
      <c r="Q5484" s="18"/>
      <c r="R5484" s="18"/>
      <c r="S5484" s="18"/>
      <c r="T5484" s="18"/>
      <c r="U5484" s="18"/>
      <c r="V5484" s="18"/>
      <c r="W5484" s="18"/>
      <c r="X5484" s="18"/>
      <c r="Y5484" s="18"/>
      <c r="Z5484" s="18"/>
    </row>
    <row r="5485">
      <c r="A5485" s="32">
        <v>44938.0</v>
      </c>
      <c r="B5485" s="15" t="s">
        <v>13099</v>
      </c>
      <c r="C5485" s="19" t="s">
        <v>13100</v>
      </c>
      <c r="D5485" s="19" t="s">
        <v>4190</v>
      </c>
      <c r="E5485" s="19" t="s">
        <v>3015</v>
      </c>
      <c r="F5485" s="19" t="s">
        <v>67</v>
      </c>
      <c r="G5485" s="16" t="s">
        <v>12</v>
      </c>
      <c r="H5485" s="18"/>
      <c r="I5485" s="18"/>
      <c r="J5485" s="18"/>
      <c r="K5485" s="18"/>
      <c r="L5485" s="18"/>
      <c r="M5485" s="18"/>
      <c r="N5485" s="18"/>
      <c r="O5485" s="18"/>
      <c r="P5485" s="18"/>
      <c r="Q5485" s="18"/>
      <c r="R5485" s="18"/>
      <c r="S5485" s="18"/>
      <c r="T5485" s="18"/>
      <c r="U5485" s="18"/>
      <c r="V5485" s="18"/>
      <c r="W5485" s="18"/>
      <c r="X5485" s="18"/>
      <c r="Y5485" s="18"/>
      <c r="Z5485" s="18"/>
    </row>
    <row r="5486">
      <c r="A5486" s="32">
        <v>44938.0</v>
      </c>
      <c r="B5486" s="15" t="s">
        <v>13099</v>
      </c>
      <c r="C5486" s="19" t="s">
        <v>13100</v>
      </c>
      <c r="D5486" s="19" t="s">
        <v>4190</v>
      </c>
      <c r="E5486" s="19" t="s">
        <v>1377</v>
      </c>
      <c r="F5486" s="19" t="s">
        <v>299</v>
      </c>
      <c r="G5486" s="16" t="s">
        <v>12</v>
      </c>
      <c r="H5486" s="18"/>
      <c r="I5486" s="18"/>
      <c r="J5486" s="18"/>
      <c r="K5486" s="18"/>
      <c r="L5486" s="18"/>
      <c r="M5486" s="18"/>
      <c r="N5486" s="18"/>
      <c r="O5486" s="18"/>
      <c r="P5486" s="18"/>
      <c r="Q5486" s="18"/>
      <c r="R5486" s="18"/>
      <c r="S5486" s="18"/>
      <c r="T5486" s="18"/>
      <c r="U5486" s="18"/>
      <c r="V5486" s="18"/>
      <c r="W5486" s="18"/>
      <c r="X5486" s="18"/>
      <c r="Y5486" s="18"/>
      <c r="Z5486" s="18"/>
    </row>
    <row r="5487">
      <c r="A5487" s="32">
        <v>44938.0</v>
      </c>
      <c r="B5487" s="15" t="s">
        <v>13101</v>
      </c>
      <c r="C5487" s="19" t="s">
        <v>13102</v>
      </c>
      <c r="D5487" s="19" t="s">
        <v>5577</v>
      </c>
      <c r="E5487" s="19" t="s">
        <v>11286</v>
      </c>
      <c r="F5487" s="19" t="s">
        <v>63</v>
      </c>
      <c r="G5487" s="16" t="s">
        <v>12</v>
      </c>
      <c r="H5487" s="18"/>
      <c r="I5487" s="18"/>
      <c r="J5487" s="18"/>
      <c r="K5487" s="18"/>
      <c r="L5487" s="18"/>
      <c r="M5487" s="18"/>
      <c r="N5487" s="18"/>
      <c r="O5487" s="18"/>
      <c r="P5487" s="18"/>
      <c r="Q5487" s="18"/>
      <c r="R5487" s="18"/>
      <c r="S5487" s="18"/>
      <c r="T5487" s="18"/>
      <c r="U5487" s="18"/>
      <c r="V5487" s="18"/>
      <c r="W5487" s="18"/>
      <c r="X5487" s="18"/>
      <c r="Y5487" s="18"/>
      <c r="Z5487" s="18"/>
    </row>
    <row r="5488">
      <c r="A5488" s="32">
        <v>44938.0</v>
      </c>
      <c r="B5488" s="15" t="s">
        <v>13103</v>
      </c>
      <c r="C5488" s="19" t="s">
        <v>13104</v>
      </c>
      <c r="D5488" s="19" t="s">
        <v>5439</v>
      </c>
      <c r="E5488" s="19" t="s">
        <v>8211</v>
      </c>
      <c r="F5488" s="19" t="s">
        <v>4010</v>
      </c>
      <c r="G5488" s="16" t="s">
        <v>12</v>
      </c>
      <c r="H5488" s="18"/>
      <c r="I5488" s="18"/>
      <c r="J5488" s="18"/>
      <c r="K5488" s="18"/>
      <c r="L5488" s="18"/>
      <c r="M5488" s="18"/>
      <c r="N5488" s="18"/>
      <c r="O5488" s="18"/>
      <c r="P5488" s="18"/>
      <c r="Q5488" s="18"/>
      <c r="R5488" s="18"/>
      <c r="S5488" s="18"/>
      <c r="T5488" s="18"/>
      <c r="U5488" s="18"/>
      <c r="V5488" s="18"/>
      <c r="W5488" s="18"/>
      <c r="X5488" s="18"/>
      <c r="Y5488" s="18"/>
      <c r="Z5488" s="18"/>
    </row>
    <row r="5489">
      <c r="A5489" s="32">
        <v>44938.0</v>
      </c>
      <c r="B5489" s="15" t="s">
        <v>13105</v>
      </c>
      <c r="C5489" s="19" t="s">
        <v>13106</v>
      </c>
      <c r="D5489" s="19" t="s">
        <v>9097</v>
      </c>
      <c r="E5489" s="19" t="s">
        <v>385</v>
      </c>
      <c r="F5489" s="19" t="s">
        <v>1185</v>
      </c>
      <c r="G5489" s="16" t="s">
        <v>12</v>
      </c>
      <c r="H5489" s="18"/>
      <c r="I5489" s="18"/>
      <c r="J5489" s="18"/>
      <c r="K5489" s="18"/>
      <c r="L5489" s="18"/>
      <c r="M5489" s="18"/>
      <c r="N5489" s="18"/>
      <c r="O5489" s="18"/>
      <c r="P5489" s="18"/>
      <c r="Q5489" s="18"/>
      <c r="R5489" s="18"/>
      <c r="S5489" s="18"/>
      <c r="T5489" s="18"/>
      <c r="U5489" s="18"/>
      <c r="V5489" s="18"/>
      <c r="W5489" s="18"/>
      <c r="X5489" s="18"/>
      <c r="Y5489" s="18"/>
      <c r="Z5489" s="18"/>
    </row>
    <row r="5490">
      <c r="A5490" s="32">
        <v>44938.0</v>
      </c>
      <c r="B5490" s="15" t="s">
        <v>13107</v>
      </c>
      <c r="C5490" s="19" t="s">
        <v>13108</v>
      </c>
      <c r="D5490" s="19" t="s">
        <v>4442</v>
      </c>
      <c r="E5490" s="19" t="s">
        <v>13109</v>
      </c>
      <c r="F5490" s="19" t="s">
        <v>133</v>
      </c>
      <c r="G5490" s="16" t="s">
        <v>12</v>
      </c>
      <c r="H5490" s="18"/>
      <c r="I5490" s="18"/>
      <c r="J5490" s="18"/>
      <c r="K5490" s="18"/>
      <c r="L5490" s="18"/>
      <c r="M5490" s="18"/>
      <c r="N5490" s="18"/>
      <c r="O5490" s="18"/>
      <c r="P5490" s="18"/>
      <c r="Q5490" s="18"/>
      <c r="R5490" s="18"/>
      <c r="S5490" s="18"/>
      <c r="T5490" s="18"/>
      <c r="U5490" s="18"/>
      <c r="V5490" s="18"/>
      <c r="W5490" s="18"/>
      <c r="X5490" s="18"/>
      <c r="Y5490" s="18"/>
      <c r="Z5490" s="18"/>
    </row>
    <row r="5491">
      <c r="A5491" s="32">
        <v>44938.0</v>
      </c>
      <c r="B5491" s="15" t="s">
        <v>13110</v>
      </c>
      <c r="C5491" s="19" t="s">
        <v>13111</v>
      </c>
      <c r="D5491" s="19" t="s">
        <v>5618</v>
      </c>
      <c r="E5491" s="19" t="s">
        <v>385</v>
      </c>
      <c r="F5491" s="19" t="s">
        <v>105</v>
      </c>
      <c r="G5491" s="16" t="s">
        <v>12</v>
      </c>
      <c r="H5491" s="18"/>
      <c r="I5491" s="18"/>
      <c r="J5491" s="18"/>
      <c r="K5491" s="18"/>
      <c r="L5491" s="18"/>
      <c r="M5491" s="18"/>
      <c r="N5491" s="18"/>
      <c r="O5491" s="18"/>
      <c r="P5491" s="18"/>
      <c r="Q5491" s="18"/>
      <c r="R5491" s="18"/>
      <c r="S5491" s="18"/>
      <c r="T5491" s="18"/>
      <c r="U5491" s="18"/>
      <c r="V5491" s="18"/>
      <c r="W5491" s="18"/>
      <c r="X5491" s="18"/>
      <c r="Y5491" s="18"/>
      <c r="Z5491" s="18"/>
    </row>
    <row r="5492">
      <c r="A5492" s="32">
        <v>44969.0</v>
      </c>
      <c r="B5492" s="15" t="s">
        <v>13112</v>
      </c>
      <c r="C5492" s="19" t="s">
        <v>13113</v>
      </c>
      <c r="D5492" s="19" t="s">
        <v>4395</v>
      </c>
      <c r="E5492" s="19" t="s">
        <v>47</v>
      </c>
      <c r="F5492" s="19" t="s">
        <v>1097</v>
      </c>
      <c r="G5492" s="16" t="s">
        <v>12</v>
      </c>
      <c r="H5492" s="18"/>
      <c r="I5492" s="18"/>
      <c r="J5492" s="18"/>
      <c r="K5492" s="18"/>
      <c r="L5492" s="18"/>
      <c r="M5492" s="18"/>
      <c r="N5492" s="18"/>
      <c r="O5492" s="18"/>
      <c r="P5492" s="18"/>
      <c r="Q5492" s="18"/>
      <c r="R5492" s="18"/>
      <c r="S5492" s="18"/>
      <c r="T5492" s="18"/>
      <c r="U5492" s="18"/>
      <c r="V5492" s="18"/>
      <c r="W5492" s="18"/>
      <c r="X5492" s="18"/>
      <c r="Y5492" s="18"/>
      <c r="Z5492" s="18"/>
    </row>
    <row r="5493">
      <c r="A5493" s="32">
        <v>45028.0</v>
      </c>
      <c r="B5493" s="15" t="s">
        <v>13114</v>
      </c>
      <c r="C5493" s="19" t="s">
        <v>13115</v>
      </c>
      <c r="D5493" s="19" t="s">
        <v>854</v>
      </c>
      <c r="E5493" s="19" t="s">
        <v>44</v>
      </c>
      <c r="F5493" s="19" t="s">
        <v>61</v>
      </c>
      <c r="G5493" s="16" t="s">
        <v>12</v>
      </c>
      <c r="H5493" s="18"/>
      <c r="I5493" s="18"/>
      <c r="J5493" s="18"/>
      <c r="K5493" s="18"/>
      <c r="L5493" s="18"/>
      <c r="M5493" s="18"/>
      <c r="N5493" s="18"/>
      <c r="O5493" s="18"/>
      <c r="P5493" s="18"/>
      <c r="Q5493" s="18"/>
      <c r="R5493" s="18"/>
      <c r="S5493" s="18"/>
      <c r="T5493" s="18"/>
      <c r="U5493" s="18"/>
      <c r="V5493" s="18"/>
      <c r="W5493" s="18"/>
      <c r="X5493" s="18"/>
      <c r="Y5493" s="18"/>
      <c r="Z5493" s="18"/>
    </row>
    <row r="5494">
      <c r="A5494" s="32">
        <v>45028.0</v>
      </c>
      <c r="B5494" s="15" t="s">
        <v>13114</v>
      </c>
      <c r="C5494" s="19" t="s">
        <v>13115</v>
      </c>
      <c r="D5494" s="19" t="s">
        <v>4095</v>
      </c>
      <c r="E5494" s="18"/>
      <c r="F5494" s="19" t="s">
        <v>34</v>
      </c>
      <c r="G5494" s="16" t="s">
        <v>84</v>
      </c>
      <c r="H5494" s="19" t="s">
        <v>44</v>
      </c>
      <c r="I5494" s="18"/>
      <c r="J5494" s="18"/>
      <c r="K5494" s="18"/>
      <c r="L5494" s="18"/>
      <c r="M5494" s="18"/>
      <c r="N5494" s="18"/>
      <c r="O5494" s="18"/>
      <c r="P5494" s="18"/>
      <c r="Q5494" s="18"/>
      <c r="R5494" s="18"/>
      <c r="S5494" s="18"/>
      <c r="T5494" s="18"/>
      <c r="U5494" s="18"/>
      <c r="V5494" s="18"/>
      <c r="W5494" s="18"/>
      <c r="X5494" s="18"/>
      <c r="Y5494" s="18"/>
      <c r="Z5494" s="18"/>
    </row>
    <row r="5495">
      <c r="A5495" s="32">
        <v>45028.0</v>
      </c>
      <c r="B5495" s="15" t="s">
        <v>13114</v>
      </c>
      <c r="C5495" s="19" t="s">
        <v>13115</v>
      </c>
      <c r="D5495" s="19" t="s">
        <v>5964</v>
      </c>
      <c r="E5495" s="18"/>
      <c r="F5495" s="19" t="s">
        <v>34</v>
      </c>
      <c r="G5495" s="16" t="s">
        <v>84</v>
      </c>
      <c r="H5495" s="19" t="s">
        <v>44</v>
      </c>
      <c r="I5495" s="18"/>
      <c r="J5495" s="18"/>
      <c r="K5495" s="18"/>
      <c r="L5495" s="18"/>
      <c r="M5495" s="18"/>
      <c r="N5495" s="18"/>
      <c r="O5495" s="18"/>
      <c r="P5495" s="18"/>
      <c r="Q5495" s="18"/>
      <c r="R5495" s="18"/>
      <c r="S5495" s="18"/>
      <c r="T5495" s="18"/>
      <c r="U5495" s="18"/>
      <c r="V5495" s="18"/>
      <c r="W5495" s="18"/>
      <c r="X5495" s="18"/>
      <c r="Y5495" s="18"/>
      <c r="Z5495" s="18"/>
    </row>
    <row r="5496">
      <c r="A5496" s="32">
        <v>45028.0</v>
      </c>
      <c r="B5496" s="15" t="s">
        <v>13116</v>
      </c>
      <c r="C5496" s="19" t="s">
        <v>13117</v>
      </c>
      <c r="D5496" s="19" t="s">
        <v>4190</v>
      </c>
      <c r="E5496" s="19" t="s">
        <v>4081</v>
      </c>
      <c r="F5496" s="19" t="s">
        <v>6567</v>
      </c>
      <c r="G5496" s="16" t="s">
        <v>12</v>
      </c>
      <c r="H5496" s="18"/>
      <c r="I5496" s="18"/>
      <c r="J5496" s="18"/>
      <c r="K5496" s="18"/>
      <c r="L5496" s="18"/>
      <c r="M5496" s="18"/>
      <c r="N5496" s="18"/>
      <c r="O5496" s="18"/>
      <c r="P5496" s="18"/>
      <c r="Q5496" s="18"/>
      <c r="R5496" s="18"/>
      <c r="S5496" s="18"/>
      <c r="T5496" s="18"/>
      <c r="U5496" s="18"/>
      <c r="V5496" s="18"/>
      <c r="W5496" s="18"/>
      <c r="X5496" s="18"/>
      <c r="Y5496" s="18"/>
      <c r="Z5496" s="18"/>
    </row>
    <row r="5497">
      <c r="A5497" s="32">
        <v>45028.0</v>
      </c>
      <c r="B5497" s="15" t="s">
        <v>13116</v>
      </c>
      <c r="C5497" s="19" t="s">
        <v>13117</v>
      </c>
      <c r="D5497" s="19" t="s">
        <v>4190</v>
      </c>
      <c r="E5497" s="19" t="s">
        <v>4166</v>
      </c>
      <c r="F5497" s="19" t="s">
        <v>11225</v>
      </c>
      <c r="G5497" s="16" t="s">
        <v>12</v>
      </c>
      <c r="H5497" s="18"/>
      <c r="I5497" s="18"/>
      <c r="J5497" s="18"/>
      <c r="K5497" s="18"/>
      <c r="L5497" s="18"/>
      <c r="M5497" s="18"/>
      <c r="N5497" s="18"/>
      <c r="O5497" s="18"/>
      <c r="P5497" s="18"/>
      <c r="Q5497" s="18"/>
      <c r="R5497" s="18"/>
      <c r="S5497" s="18"/>
      <c r="T5497" s="18"/>
      <c r="U5497" s="18"/>
      <c r="V5497" s="18"/>
      <c r="W5497" s="18"/>
      <c r="X5497" s="18"/>
      <c r="Y5497" s="18"/>
      <c r="Z5497" s="18"/>
    </row>
    <row r="5498">
      <c r="A5498" s="32">
        <v>45028.0</v>
      </c>
      <c r="B5498" s="15" t="s">
        <v>13118</v>
      </c>
      <c r="C5498" s="19" t="s">
        <v>13119</v>
      </c>
      <c r="D5498" s="19" t="s">
        <v>4454</v>
      </c>
      <c r="E5498" s="19" t="s">
        <v>4047</v>
      </c>
      <c r="F5498" s="19" t="s">
        <v>1185</v>
      </c>
      <c r="G5498" s="16" t="s">
        <v>12</v>
      </c>
      <c r="H5498" s="18"/>
      <c r="I5498" s="18"/>
      <c r="J5498" s="18"/>
      <c r="K5498" s="18"/>
      <c r="L5498" s="18"/>
      <c r="M5498" s="18"/>
      <c r="N5498" s="18"/>
      <c r="O5498" s="18"/>
      <c r="P5498" s="18"/>
      <c r="Q5498" s="18"/>
      <c r="R5498" s="18"/>
      <c r="S5498" s="18"/>
      <c r="T5498" s="18"/>
      <c r="U5498" s="18"/>
      <c r="V5498" s="18"/>
      <c r="W5498" s="18"/>
      <c r="X5498" s="18"/>
      <c r="Y5498" s="18"/>
      <c r="Z5498" s="18"/>
    </row>
    <row r="5499">
      <c r="A5499" s="32">
        <v>45028.0</v>
      </c>
      <c r="B5499" s="15" t="s">
        <v>13120</v>
      </c>
      <c r="C5499" s="19" t="s">
        <v>13121</v>
      </c>
      <c r="D5499" s="19" t="s">
        <v>9950</v>
      </c>
      <c r="E5499" s="19" t="s">
        <v>13122</v>
      </c>
      <c r="F5499" s="19" t="s">
        <v>13123</v>
      </c>
      <c r="G5499" s="16" t="s">
        <v>12</v>
      </c>
      <c r="H5499" s="18"/>
      <c r="I5499" s="18"/>
      <c r="J5499" s="18"/>
      <c r="K5499" s="18"/>
      <c r="L5499" s="18"/>
      <c r="M5499" s="18"/>
      <c r="N5499" s="18"/>
      <c r="O5499" s="18"/>
      <c r="P5499" s="18"/>
      <c r="Q5499" s="18"/>
      <c r="R5499" s="18"/>
      <c r="S5499" s="18"/>
      <c r="T5499" s="18"/>
      <c r="U5499" s="18"/>
      <c r="V5499" s="18"/>
      <c r="W5499" s="18"/>
      <c r="X5499" s="18"/>
      <c r="Y5499" s="18"/>
      <c r="Z5499" s="18"/>
    </row>
    <row r="5500">
      <c r="A5500" s="32">
        <v>45028.0</v>
      </c>
      <c r="B5500" s="15" t="s">
        <v>13124</v>
      </c>
      <c r="C5500" s="19" t="s">
        <v>13125</v>
      </c>
      <c r="D5500" s="19" t="s">
        <v>5640</v>
      </c>
      <c r="E5500" s="19" t="s">
        <v>4032</v>
      </c>
      <c r="F5500" s="19" t="s">
        <v>5539</v>
      </c>
      <c r="G5500" s="16" t="s">
        <v>12</v>
      </c>
      <c r="H5500" s="18"/>
      <c r="I5500" s="18"/>
      <c r="J5500" s="18"/>
      <c r="K5500" s="18"/>
      <c r="L5500" s="18"/>
      <c r="M5500" s="18"/>
      <c r="N5500" s="18"/>
      <c r="O5500" s="18"/>
      <c r="P5500" s="18"/>
      <c r="Q5500" s="18"/>
      <c r="R5500" s="18"/>
      <c r="S5500" s="18"/>
      <c r="T5500" s="18"/>
      <c r="U5500" s="18"/>
      <c r="V5500" s="18"/>
      <c r="W5500" s="18"/>
      <c r="X5500" s="18"/>
      <c r="Y5500" s="18"/>
      <c r="Z5500" s="18"/>
    </row>
    <row r="5501">
      <c r="A5501" s="32">
        <v>45028.0</v>
      </c>
      <c r="B5501" s="15" t="s">
        <v>13126</v>
      </c>
      <c r="C5501" s="19" t="s">
        <v>13127</v>
      </c>
      <c r="D5501" s="19" t="s">
        <v>854</v>
      </c>
      <c r="E5501" s="19" t="s">
        <v>44</v>
      </c>
      <c r="F5501" s="19" t="s">
        <v>61</v>
      </c>
      <c r="G5501" s="16" t="s">
        <v>12</v>
      </c>
      <c r="H5501" s="18"/>
      <c r="I5501" s="18"/>
      <c r="J5501" s="18"/>
      <c r="K5501" s="18"/>
      <c r="L5501" s="18"/>
      <c r="M5501" s="18"/>
      <c r="N5501" s="18"/>
      <c r="O5501" s="18"/>
      <c r="P5501" s="18"/>
      <c r="Q5501" s="18"/>
      <c r="R5501" s="18"/>
      <c r="S5501" s="18"/>
      <c r="T5501" s="18"/>
      <c r="U5501" s="18"/>
      <c r="V5501" s="18"/>
      <c r="W5501" s="18"/>
      <c r="X5501" s="18"/>
      <c r="Y5501" s="18"/>
      <c r="Z5501" s="18"/>
    </row>
    <row r="5502">
      <c r="A5502" s="32">
        <v>45028.0</v>
      </c>
      <c r="B5502" s="15" t="s">
        <v>13126</v>
      </c>
      <c r="C5502" s="19" t="s">
        <v>13127</v>
      </c>
      <c r="D5502" s="19" t="s">
        <v>4248</v>
      </c>
      <c r="E5502" s="19" t="s">
        <v>44</v>
      </c>
      <c r="F5502" s="19" t="s">
        <v>61</v>
      </c>
      <c r="G5502" s="16" t="s">
        <v>12</v>
      </c>
      <c r="H5502" s="18"/>
      <c r="I5502" s="18"/>
      <c r="J5502" s="18"/>
      <c r="K5502" s="18"/>
      <c r="L5502" s="18"/>
      <c r="M5502" s="18"/>
      <c r="N5502" s="18"/>
      <c r="O5502" s="18"/>
      <c r="P5502" s="18"/>
      <c r="Q5502" s="18"/>
      <c r="R5502" s="18"/>
      <c r="S5502" s="18"/>
      <c r="T5502" s="18"/>
      <c r="U5502" s="18"/>
      <c r="V5502" s="18"/>
      <c r="W5502" s="18"/>
      <c r="X5502" s="18"/>
      <c r="Y5502" s="18"/>
      <c r="Z5502" s="18"/>
    </row>
    <row r="5503">
      <c r="A5503" s="32">
        <v>45028.0</v>
      </c>
      <c r="B5503" s="15" t="s">
        <v>13126</v>
      </c>
      <c r="C5503" s="19" t="s">
        <v>13127</v>
      </c>
      <c r="D5503" s="19" t="s">
        <v>64</v>
      </c>
      <c r="E5503" s="19" t="s">
        <v>44</v>
      </c>
      <c r="F5503" s="19" t="s">
        <v>61</v>
      </c>
      <c r="G5503" s="16" t="s">
        <v>12</v>
      </c>
      <c r="H5503" s="18"/>
      <c r="I5503" s="18"/>
      <c r="J5503" s="18"/>
      <c r="K5503" s="18"/>
      <c r="L5503" s="18"/>
      <c r="M5503" s="18"/>
      <c r="N5503" s="18"/>
      <c r="O5503" s="18"/>
      <c r="P5503" s="18"/>
      <c r="Q5503" s="18"/>
      <c r="R5503" s="18"/>
      <c r="S5503" s="18"/>
      <c r="T5503" s="18"/>
      <c r="U5503" s="18"/>
      <c r="V5503" s="18"/>
      <c r="W5503" s="18"/>
      <c r="X5503" s="18"/>
      <c r="Y5503" s="18"/>
      <c r="Z5503" s="18"/>
    </row>
    <row r="5504">
      <c r="A5504" s="32">
        <v>45028.0</v>
      </c>
      <c r="B5504" s="15" t="s">
        <v>13128</v>
      </c>
      <c r="C5504" s="19" t="s">
        <v>13129</v>
      </c>
      <c r="D5504" s="19" t="s">
        <v>1609</v>
      </c>
      <c r="E5504" s="19" t="s">
        <v>13130</v>
      </c>
      <c r="F5504" s="19" t="s">
        <v>4112</v>
      </c>
      <c r="G5504" s="16" t="s">
        <v>12</v>
      </c>
      <c r="H5504" s="18"/>
      <c r="I5504" s="18"/>
      <c r="J5504" s="18"/>
      <c r="K5504" s="18"/>
      <c r="L5504" s="18"/>
      <c r="M5504" s="18"/>
      <c r="N5504" s="18"/>
      <c r="O5504" s="18"/>
      <c r="P5504" s="18"/>
      <c r="Q5504" s="18"/>
      <c r="R5504" s="18"/>
      <c r="S5504" s="18"/>
      <c r="T5504" s="18"/>
      <c r="U5504" s="18"/>
      <c r="V5504" s="18"/>
      <c r="W5504" s="18"/>
      <c r="X5504" s="18"/>
      <c r="Y5504" s="18"/>
      <c r="Z5504" s="18"/>
    </row>
    <row r="5505">
      <c r="A5505" s="32">
        <v>45028.0</v>
      </c>
      <c r="B5505" s="15" t="s">
        <v>13131</v>
      </c>
      <c r="C5505" s="19" t="s">
        <v>13132</v>
      </c>
      <c r="D5505" s="19" t="s">
        <v>854</v>
      </c>
      <c r="E5505" s="19" t="s">
        <v>47</v>
      </c>
      <c r="F5505" s="19" t="s">
        <v>67</v>
      </c>
      <c r="G5505" s="16" t="s">
        <v>12</v>
      </c>
      <c r="H5505" s="18"/>
      <c r="I5505" s="18"/>
      <c r="J5505" s="18"/>
      <c r="K5505" s="18"/>
      <c r="L5505" s="18"/>
      <c r="M5505" s="18"/>
      <c r="N5505" s="18"/>
      <c r="O5505" s="18"/>
      <c r="P5505" s="18"/>
      <c r="Q5505" s="18"/>
      <c r="R5505" s="18"/>
      <c r="S5505" s="18"/>
      <c r="T5505" s="18"/>
      <c r="U5505" s="18"/>
      <c r="V5505" s="18"/>
      <c r="W5505" s="18"/>
      <c r="X5505" s="18"/>
      <c r="Y5505" s="18"/>
      <c r="Z5505" s="18"/>
    </row>
    <row r="5506">
      <c r="A5506" s="32">
        <v>45028.0</v>
      </c>
      <c r="B5506" s="15" t="s">
        <v>13133</v>
      </c>
      <c r="C5506" s="19" t="s">
        <v>13134</v>
      </c>
      <c r="D5506" s="19" t="s">
        <v>897</v>
      </c>
      <c r="E5506" s="19" t="s">
        <v>47</v>
      </c>
      <c r="F5506" s="19" t="s">
        <v>13135</v>
      </c>
      <c r="G5506" s="16" t="s">
        <v>12</v>
      </c>
      <c r="H5506" s="18"/>
      <c r="I5506" s="18"/>
      <c r="J5506" s="18"/>
      <c r="K5506" s="18"/>
      <c r="L5506" s="18"/>
      <c r="M5506" s="18"/>
      <c r="N5506" s="18"/>
      <c r="O5506" s="18"/>
      <c r="P5506" s="18"/>
      <c r="Q5506" s="18"/>
      <c r="R5506" s="18"/>
      <c r="S5506" s="18"/>
      <c r="T5506" s="18"/>
      <c r="U5506" s="18"/>
      <c r="V5506" s="18"/>
      <c r="W5506" s="18"/>
      <c r="X5506" s="18"/>
      <c r="Y5506" s="18"/>
      <c r="Z5506" s="18"/>
    </row>
    <row r="5507">
      <c r="A5507" s="32">
        <v>45028.0</v>
      </c>
      <c r="B5507" s="15" t="s">
        <v>13136</v>
      </c>
      <c r="C5507" s="19" t="s">
        <v>13137</v>
      </c>
      <c r="D5507" s="19" t="s">
        <v>4366</v>
      </c>
      <c r="E5507" s="19" t="s">
        <v>13138</v>
      </c>
      <c r="F5507" s="19" t="s">
        <v>105</v>
      </c>
      <c r="G5507" s="16" t="s">
        <v>12</v>
      </c>
      <c r="H5507" s="18"/>
      <c r="I5507" s="18"/>
      <c r="J5507" s="18"/>
      <c r="K5507" s="18"/>
      <c r="L5507" s="18"/>
      <c r="M5507" s="18"/>
      <c r="N5507" s="18"/>
      <c r="O5507" s="18"/>
      <c r="P5507" s="18"/>
      <c r="Q5507" s="18"/>
      <c r="R5507" s="18"/>
      <c r="S5507" s="18"/>
      <c r="T5507" s="18"/>
      <c r="U5507" s="18"/>
      <c r="V5507" s="18"/>
      <c r="W5507" s="18"/>
      <c r="X5507" s="18"/>
      <c r="Y5507" s="18"/>
      <c r="Z5507" s="18"/>
    </row>
    <row r="5508">
      <c r="A5508" s="32">
        <v>45028.0</v>
      </c>
      <c r="B5508" s="15" t="s">
        <v>13136</v>
      </c>
      <c r="C5508" s="19" t="s">
        <v>13137</v>
      </c>
      <c r="D5508" s="19" t="s">
        <v>4366</v>
      </c>
      <c r="E5508" s="19" t="s">
        <v>338</v>
      </c>
      <c r="F5508" s="19" t="s">
        <v>4010</v>
      </c>
      <c r="G5508" s="16" t="s">
        <v>12</v>
      </c>
      <c r="H5508" s="18"/>
      <c r="I5508" s="18"/>
      <c r="J5508" s="18"/>
      <c r="K5508" s="18"/>
      <c r="L5508" s="18"/>
      <c r="M5508" s="18"/>
      <c r="N5508" s="18"/>
      <c r="O5508" s="18"/>
      <c r="P5508" s="18"/>
      <c r="Q5508" s="18"/>
      <c r="R5508" s="18"/>
      <c r="S5508" s="18"/>
      <c r="T5508" s="18"/>
      <c r="U5508" s="18"/>
      <c r="V5508" s="18"/>
      <c r="W5508" s="18"/>
      <c r="X5508" s="18"/>
      <c r="Y5508" s="18"/>
      <c r="Z5508" s="18"/>
    </row>
    <row r="5509">
      <c r="A5509" s="32">
        <v>45028.0</v>
      </c>
      <c r="B5509" s="15" t="s">
        <v>13139</v>
      </c>
      <c r="C5509" s="19" t="s">
        <v>13140</v>
      </c>
      <c r="D5509" s="19" t="s">
        <v>4248</v>
      </c>
      <c r="E5509" s="19" t="s">
        <v>44</v>
      </c>
      <c r="F5509" s="19" t="s">
        <v>5347</v>
      </c>
      <c r="G5509" s="16" t="s">
        <v>12</v>
      </c>
      <c r="H5509" s="18"/>
      <c r="I5509" s="18"/>
      <c r="J5509" s="18"/>
      <c r="K5509" s="18"/>
      <c r="L5509" s="18"/>
      <c r="M5509" s="18"/>
      <c r="N5509" s="18"/>
      <c r="O5509" s="18"/>
      <c r="P5509" s="18"/>
      <c r="Q5509" s="18"/>
      <c r="R5509" s="18"/>
      <c r="S5509" s="18"/>
      <c r="T5509" s="18"/>
      <c r="U5509" s="18"/>
      <c r="V5509" s="18"/>
      <c r="W5509" s="18"/>
      <c r="X5509" s="18"/>
      <c r="Y5509" s="18"/>
      <c r="Z5509" s="18"/>
    </row>
    <row r="5510">
      <c r="A5510" s="32">
        <v>45028.0</v>
      </c>
      <c r="B5510" s="15" t="s">
        <v>13141</v>
      </c>
      <c r="C5510" s="19" t="s">
        <v>13142</v>
      </c>
      <c r="D5510" s="19" t="s">
        <v>897</v>
      </c>
      <c r="E5510" s="19" t="s">
        <v>2481</v>
      </c>
      <c r="F5510" s="19" t="s">
        <v>13143</v>
      </c>
      <c r="G5510" s="16" t="s">
        <v>12</v>
      </c>
      <c r="H5510" s="18"/>
      <c r="I5510" s="18"/>
      <c r="J5510" s="18"/>
      <c r="K5510" s="18"/>
      <c r="L5510" s="18"/>
      <c r="M5510" s="18"/>
      <c r="N5510" s="18"/>
      <c r="O5510" s="18"/>
      <c r="P5510" s="18"/>
      <c r="Q5510" s="18"/>
      <c r="R5510" s="18"/>
      <c r="S5510" s="18"/>
      <c r="T5510" s="18"/>
      <c r="U5510" s="18"/>
      <c r="V5510" s="18"/>
      <c r="W5510" s="18"/>
      <c r="X5510" s="18"/>
      <c r="Y5510" s="18"/>
      <c r="Z5510" s="18"/>
    </row>
    <row r="5511">
      <c r="A5511" s="32">
        <v>45028.0</v>
      </c>
      <c r="B5511" s="15" t="s">
        <v>13144</v>
      </c>
      <c r="C5511" s="19" t="s">
        <v>13145</v>
      </c>
      <c r="D5511" s="19" t="b">
        <v>1</v>
      </c>
      <c r="E5511" s="19" t="s">
        <v>13146</v>
      </c>
      <c r="F5511" s="19" t="s">
        <v>1185</v>
      </c>
      <c r="G5511" s="16" t="s">
        <v>12</v>
      </c>
      <c r="H5511" s="18"/>
      <c r="I5511" s="18"/>
      <c r="J5511" s="18"/>
      <c r="K5511" s="18"/>
      <c r="L5511" s="18"/>
      <c r="M5511" s="18"/>
      <c r="N5511" s="18"/>
      <c r="O5511" s="18"/>
      <c r="P5511" s="18"/>
      <c r="Q5511" s="18"/>
      <c r="R5511" s="18"/>
      <c r="S5511" s="18"/>
      <c r="T5511" s="18"/>
      <c r="U5511" s="18"/>
      <c r="V5511" s="18"/>
      <c r="W5511" s="18"/>
      <c r="X5511" s="18"/>
      <c r="Y5511" s="18"/>
      <c r="Z5511" s="18"/>
    </row>
    <row r="5512">
      <c r="A5512" s="32">
        <v>45028.0</v>
      </c>
      <c r="B5512" s="15" t="s">
        <v>13147</v>
      </c>
      <c r="C5512" s="19" t="s">
        <v>13148</v>
      </c>
      <c r="D5512" s="19" t="s">
        <v>4632</v>
      </c>
      <c r="E5512" s="19" t="s">
        <v>4683</v>
      </c>
      <c r="F5512" s="19" t="s">
        <v>9616</v>
      </c>
      <c r="G5512" s="16" t="s">
        <v>12</v>
      </c>
      <c r="H5512" s="18"/>
      <c r="I5512" s="18"/>
      <c r="J5512" s="18"/>
      <c r="K5512" s="18"/>
      <c r="L5512" s="18"/>
      <c r="M5512" s="18"/>
      <c r="N5512" s="18"/>
      <c r="O5512" s="18"/>
      <c r="P5512" s="18"/>
      <c r="Q5512" s="18"/>
      <c r="R5512" s="18"/>
      <c r="S5512" s="18"/>
      <c r="T5512" s="18"/>
      <c r="U5512" s="18"/>
      <c r="V5512" s="18"/>
      <c r="W5512" s="18"/>
      <c r="X5512" s="18"/>
      <c r="Y5512" s="18"/>
      <c r="Z5512" s="18"/>
    </row>
    <row r="5513">
      <c r="A5513" s="32">
        <v>45028.0</v>
      </c>
      <c r="B5513" s="15" t="s">
        <v>13147</v>
      </c>
      <c r="C5513" s="19" t="s">
        <v>13148</v>
      </c>
      <c r="D5513" s="19" t="s">
        <v>4632</v>
      </c>
      <c r="E5513" s="19" t="s">
        <v>141</v>
      </c>
      <c r="F5513" s="19" t="s">
        <v>13149</v>
      </c>
      <c r="G5513" s="16" t="s">
        <v>12</v>
      </c>
      <c r="H5513" s="18"/>
      <c r="I5513" s="18"/>
      <c r="J5513" s="18"/>
      <c r="K5513" s="18"/>
      <c r="L5513" s="18"/>
      <c r="M5513" s="18"/>
      <c r="N5513" s="18"/>
      <c r="O5513" s="18"/>
      <c r="P5513" s="18"/>
      <c r="Q5513" s="18"/>
      <c r="R5513" s="18"/>
      <c r="S5513" s="18"/>
      <c r="T5513" s="18"/>
      <c r="U5513" s="18"/>
      <c r="V5513" s="18"/>
      <c r="W5513" s="18"/>
      <c r="X5513" s="18"/>
      <c r="Y5513" s="18"/>
      <c r="Z5513" s="18"/>
    </row>
    <row r="5514">
      <c r="A5514" s="32">
        <v>45028.0</v>
      </c>
      <c r="B5514" s="15" t="s">
        <v>13150</v>
      </c>
      <c r="C5514" s="19" t="s">
        <v>13151</v>
      </c>
      <c r="D5514" s="19" t="s">
        <v>4648</v>
      </c>
      <c r="E5514" s="19" t="s">
        <v>7180</v>
      </c>
      <c r="F5514" s="19" t="s">
        <v>13109</v>
      </c>
      <c r="G5514" s="16" t="s">
        <v>12</v>
      </c>
      <c r="H5514" s="18"/>
      <c r="I5514" s="18"/>
      <c r="J5514" s="18"/>
      <c r="K5514" s="18"/>
      <c r="L5514" s="18"/>
      <c r="M5514" s="18"/>
      <c r="N5514" s="18"/>
      <c r="O5514" s="18"/>
      <c r="P5514" s="18"/>
      <c r="Q5514" s="18"/>
      <c r="R5514" s="18"/>
      <c r="S5514" s="18"/>
      <c r="T5514" s="18"/>
      <c r="U5514" s="18"/>
      <c r="V5514" s="18"/>
      <c r="W5514" s="18"/>
      <c r="X5514" s="18"/>
      <c r="Y5514" s="18"/>
      <c r="Z5514" s="18"/>
    </row>
    <row r="5515">
      <c r="A5515" s="32">
        <v>45028.0</v>
      </c>
      <c r="B5515" s="15" t="s">
        <v>13152</v>
      </c>
      <c r="C5515" s="19" t="s">
        <v>13153</v>
      </c>
      <c r="D5515" s="19" t="s">
        <v>5226</v>
      </c>
      <c r="E5515" s="19" t="s">
        <v>47</v>
      </c>
      <c r="F5515" s="19" t="s">
        <v>171</v>
      </c>
      <c r="G5515" s="16" t="s">
        <v>12</v>
      </c>
      <c r="H5515" s="18"/>
      <c r="I5515" s="18"/>
      <c r="J5515" s="18"/>
      <c r="K5515" s="18"/>
      <c r="L5515" s="18"/>
      <c r="M5515" s="18"/>
      <c r="N5515" s="18"/>
      <c r="O5515" s="18"/>
      <c r="P5515" s="18"/>
      <c r="Q5515" s="18"/>
      <c r="R5515" s="18"/>
      <c r="S5515" s="18"/>
      <c r="T5515" s="18"/>
      <c r="U5515" s="18"/>
      <c r="V5515" s="18"/>
      <c r="W5515" s="18"/>
      <c r="X5515" s="18"/>
      <c r="Y5515" s="18"/>
      <c r="Z5515" s="18"/>
    </row>
    <row r="5516">
      <c r="A5516" s="32">
        <v>45028.0</v>
      </c>
      <c r="B5516" s="15" t="s">
        <v>13154</v>
      </c>
      <c r="C5516" s="19" t="s">
        <v>13155</v>
      </c>
      <c r="D5516" s="19" t="s">
        <v>4907</v>
      </c>
      <c r="E5516" s="19" t="s">
        <v>1900</v>
      </c>
      <c r="F5516" s="19" t="s">
        <v>13156</v>
      </c>
      <c r="G5516" s="16" t="s">
        <v>12</v>
      </c>
      <c r="H5516" s="18"/>
      <c r="I5516" s="18"/>
      <c r="J5516" s="18"/>
      <c r="K5516" s="18"/>
      <c r="L5516" s="18"/>
      <c r="M5516" s="18"/>
      <c r="N5516" s="18"/>
      <c r="O5516" s="18"/>
      <c r="P5516" s="18"/>
      <c r="Q5516" s="18"/>
      <c r="R5516" s="18"/>
      <c r="S5516" s="18"/>
      <c r="T5516" s="18"/>
      <c r="U5516" s="18"/>
      <c r="V5516" s="18"/>
      <c r="W5516" s="18"/>
      <c r="X5516" s="18"/>
      <c r="Y5516" s="18"/>
      <c r="Z5516" s="18"/>
    </row>
    <row r="5517">
      <c r="A5517" s="32">
        <v>45028.0</v>
      </c>
      <c r="B5517" s="15" t="s">
        <v>13157</v>
      </c>
      <c r="C5517" s="19" t="s">
        <v>13158</v>
      </c>
      <c r="D5517" s="19" t="s">
        <v>4251</v>
      </c>
      <c r="E5517" s="18"/>
      <c r="F5517" s="19" t="s">
        <v>11004</v>
      </c>
      <c r="G5517" s="16" t="s">
        <v>12</v>
      </c>
      <c r="H5517" s="19" t="s">
        <v>141</v>
      </c>
      <c r="I5517" s="18"/>
      <c r="J5517" s="18"/>
      <c r="K5517" s="18"/>
      <c r="L5517" s="18"/>
      <c r="M5517" s="18"/>
      <c r="N5517" s="18"/>
      <c r="O5517" s="18"/>
      <c r="P5517" s="18"/>
      <c r="Q5517" s="18"/>
      <c r="R5517" s="18"/>
      <c r="S5517" s="18"/>
      <c r="T5517" s="18"/>
      <c r="U5517" s="18"/>
      <c r="V5517" s="18"/>
      <c r="W5517" s="18"/>
      <c r="X5517" s="18"/>
      <c r="Y5517" s="18"/>
      <c r="Z5517" s="18"/>
    </row>
    <row r="5518">
      <c r="A5518" s="32">
        <v>45028.0</v>
      </c>
      <c r="B5518" s="15" t="s">
        <v>13159</v>
      </c>
      <c r="C5518" s="19" t="s">
        <v>13160</v>
      </c>
      <c r="D5518" s="19" t="s">
        <v>4004</v>
      </c>
      <c r="E5518" s="19" t="s">
        <v>13161</v>
      </c>
      <c r="F5518" s="19" t="s">
        <v>70</v>
      </c>
      <c r="G5518" s="16" t="s">
        <v>12</v>
      </c>
      <c r="H5518" s="18"/>
      <c r="I5518" s="18"/>
      <c r="J5518" s="18"/>
      <c r="K5518" s="18"/>
      <c r="L5518" s="18"/>
      <c r="M5518" s="18"/>
      <c r="N5518" s="18"/>
      <c r="O5518" s="18"/>
      <c r="P5518" s="18"/>
      <c r="Q5518" s="18"/>
      <c r="R5518" s="18"/>
      <c r="S5518" s="18"/>
      <c r="T5518" s="18"/>
      <c r="U5518" s="18"/>
      <c r="V5518" s="18"/>
      <c r="W5518" s="18"/>
      <c r="X5518" s="18"/>
      <c r="Y5518" s="18"/>
      <c r="Z5518" s="18"/>
    </row>
    <row r="5519">
      <c r="A5519" s="32">
        <v>45058.0</v>
      </c>
      <c r="B5519" s="15" t="s">
        <v>13162</v>
      </c>
      <c r="C5519" s="19" t="s">
        <v>13163</v>
      </c>
      <c r="D5519" s="19" t="s">
        <v>7427</v>
      </c>
      <c r="E5519" s="19" t="s">
        <v>3015</v>
      </c>
      <c r="F5519" s="19" t="s">
        <v>13164</v>
      </c>
      <c r="G5519" s="16" t="s">
        <v>12</v>
      </c>
      <c r="H5519" s="18"/>
      <c r="I5519" s="18"/>
      <c r="J5519" s="18"/>
      <c r="K5519" s="18"/>
      <c r="L5519" s="18"/>
      <c r="M5519" s="18"/>
      <c r="N5519" s="18"/>
      <c r="O5519" s="18"/>
      <c r="P5519" s="18"/>
      <c r="Q5519" s="18"/>
      <c r="R5519" s="18"/>
      <c r="S5519" s="18"/>
      <c r="T5519" s="18"/>
      <c r="U5519" s="18"/>
      <c r="V5519" s="18"/>
      <c r="W5519" s="18"/>
      <c r="X5519" s="18"/>
      <c r="Y5519" s="18"/>
      <c r="Z5519" s="18"/>
    </row>
    <row r="5520">
      <c r="A5520" s="32">
        <v>45058.0</v>
      </c>
      <c r="B5520" s="15" t="s">
        <v>13162</v>
      </c>
      <c r="C5520" s="19" t="s">
        <v>13163</v>
      </c>
      <c r="D5520" s="19" t="s">
        <v>7427</v>
      </c>
      <c r="E5520" s="19" t="s">
        <v>47</v>
      </c>
      <c r="F5520" s="19" t="s">
        <v>13165</v>
      </c>
      <c r="G5520" s="16" t="s">
        <v>12</v>
      </c>
      <c r="H5520" s="18"/>
      <c r="I5520" s="18"/>
      <c r="J5520" s="18"/>
      <c r="K5520" s="18"/>
      <c r="L5520" s="18"/>
      <c r="M5520" s="18"/>
      <c r="N5520" s="18"/>
      <c r="O5520" s="18"/>
      <c r="P5520" s="18"/>
      <c r="Q5520" s="18"/>
      <c r="R5520" s="18"/>
      <c r="S5520" s="18"/>
      <c r="T5520" s="18"/>
      <c r="U5520" s="18"/>
      <c r="V5520" s="18"/>
      <c r="W5520" s="18"/>
      <c r="X5520" s="18"/>
      <c r="Y5520" s="18"/>
      <c r="Z5520" s="18"/>
    </row>
    <row r="5521">
      <c r="A5521" s="32">
        <v>45058.0</v>
      </c>
      <c r="B5521" s="15" t="s">
        <v>13166</v>
      </c>
      <c r="C5521" s="19" t="s">
        <v>13167</v>
      </c>
      <c r="D5521" s="19" t="s">
        <v>257</v>
      </c>
      <c r="E5521" s="19" t="s">
        <v>46</v>
      </c>
      <c r="F5521" s="19" t="s">
        <v>133</v>
      </c>
      <c r="G5521" s="16" t="s">
        <v>12</v>
      </c>
      <c r="H5521" s="18"/>
      <c r="I5521" s="18"/>
      <c r="J5521" s="18"/>
      <c r="K5521" s="18"/>
      <c r="L5521" s="18"/>
      <c r="M5521" s="18"/>
      <c r="N5521" s="18"/>
      <c r="O5521" s="18"/>
      <c r="P5521" s="18"/>
      <c r="Q5521" s="18"/>
      <c r="R5521" s="18"/>
      <c r="S5521" s="18"/>
      <c r="T5521" s="18"/>
      <c r="U5521" s="18"/>
      <c r="V5521" s="18"/>
      <c r="W5521" s="18"/>
      <c r="X5521" s="18"/>
      <c r="Y5521" s="18"/>
      <c r="Z5521" s="18"/>
    </row>
    <row r="5522">
      <c r="A5522" s="32">
        <v>45058.0</v>
      </c>
      <c r="B5522" s="15" t="s">
        <v>13166</v>
      </c>
      <c r="C5522" s="19" t="s">
        <v>13167</v>
      </c>
      <c r="D5522" s="19" t="s">
        <v>257</v>
      </c>
      <c r="E5522" s="19" t="s">
        <v>141</v>
      </c>
      <c r="F5522" s="19" t="s">
        <v>70</v>
      </c>
      <c r="G5522" s="16" t="s">
        <v>12</v>
      </c>
      <c r="H5522" s="18"/>
      <c r="I5522" s="18"/>
      <c r="J5522" s="18"/>
      <c r="K5522" s="18"/>
      <c r="L5522" s="18"/>
      <c r="M5522" s="18"/>
      <c r="N5522" s="18"/>
      <c r="O5522" s="18"/>
      <c r="P5522" s="18"/>
      <c r="Q5522" s="18"/>
      <c r="R5522" s="18"/>
      <c r="S5522" s="18"/>
      <c r="T5522" s="18"/>
      <c r="U5522" s="18"/>
      <c r="V5522" s="18"/>
      <c r="W5522" s="18"/>
      <c r="X5522" s="18"/>
      <c r="Y5522" s="18"/>
      <c r="Z5522" s="18"/>
    </row>
    <row r="5523">
      <c r="A5523" s="32">
        <v>45089.0</v>
      </c>
      <c r="B5523" s="15" t="s">
        <v>13168</v>
      </c>
      <c r="C5523" s="19" t="s">
        <v>13169</v>
      </c>
      <c r="D5523" s="19" t="s">
        <v>4095</v>
      </c>
      <c r="E5523" s="19" t="s">
        <v>44</v>
      </c>
      <c r="F5523" s="19" t="s">
        <v>61</v>
      </c>
      <c r="G5523" s="16" t="s">
        <v>12</v>
      </c>
      <c r="H5523" s="18"/>
      <c r="I5523" s="18"/>
      <c r="J5523" s="18"/>
      <c r="K5523" s="18"/>
      <c r="L5523" s="18"/>
      <c r="M5523" s="18"/>
      <c r="N5523" s="18"/>
      <c r="O5523" s="18"/>
      <c r="P5523" s="18"/>
      <c r="Q5523" s="18"/>
      <c r="R5523" s="18"/>
      <c r="S5523" s="18"/>
      <c r="T5523" s="18"/>
      <c r="U5523" s="18"/>
      <c r="V5523" s="18"/>
      <c r="W5523" s="18"/>
      <c r="X5523" s="18"/>
      <c r="Y5523" s="18"/>
      <c r="Z5523" s="18"/>
    </row>
    <row r="5524">
      <c r="A5524" s="32">
        <v>45089.0</v>
      </c>
      <c r="B5524" s="15" t="s">
        <v>13168</v>
      </c>
      <c r="C5524" s="19" t="s">
        <v>13169</v>
      </c>
      <c r="D5524" s="19" t="s">
        <v>20</v>
      </c>
      <c r="E5524" s="18"/>
      <c r="F5524" s="19" t="s">
        <v>34</v>
      </c>
      <c r="G5524" s="16" t="s">
        <v>84</v>
      </c>
      <c r="H5524" s="19" t="s">
        <v>44</v>
      </c>
      <c r="I5524" s="18"/>
      <c r="J5524" s="18"/>
      <c r="K5524" s="18"/>
      <c r="L5524" s="18"/>
      <c r="M5524" s="18"/>
      <c r="N5524" s="18"/>
      <c r="O5524" s="18"/>
      <c r="P5524" s="18"/>
      <c r="Q5524" s="18"/>
      <c r="R5524" s="18"/>
      <c r="S5524" s="18"/>
      <c r="T5524" s="18"/>
      <c r="U5524" s="18"/>
      <c r="V5524" s="18"/>
      <c r="W5524" s="18"/>
      <c r="X5524" s="18"/>
      <c r="Y5524" s="18"/>
      <c r="Z5524" s="18"/>
    </row>
    <row r="5525">
      <c r="A5525" s="32">
        <v>45089.0</v>
      </c>
      <c r="B5525" s="15" t="s">
        <v>13168</v>
      </c>
      <c r="C5525" s="19" t="s">
        <v>13169</v>
      </c>
      <c r="D5525" s="19" t="s">
        <v>4762</v>
      </c>
      <c r="E5525" s="18"/>
      <c r="F5525" s="19" t="s">
        <v>34</v>
      </c>
      <c r="G5525" s="16" t="s">
        <v>84</v>
      </c>
      <c r="H5525" s="19" t="s">
        <v>44</v>
      </c>
      <c r="I5525" s="18"/>
      <c r="J5525" s="18"/>
      <c r="K5525" s="18"/>
      <c r="L5525" s="18"/>
      <c r="M5525" s="18"/>
      <c r="N5525" s="18"/>
      <c r="O5525" s="18"/>
      <c r="P5525" s="18"/>
      <c r="Q5525" s="18"/>
      <c r="R5525" s="18"/>
      <c r="S5525" s="18"/>
      <c r="T5525" s="18"/>
      <c r="U5525" s="18"/>
      <c r="V5525" s="18"/>
      <c r="W5525" s="18"/>
      <c r="X5525" s="18"/>
      <c r="Y5525" s="18"/>
      <c r="Z5525" s="18"/>
    </row>
    <row r="5526">
      <c r="A5526" s="32">
        <v>45089.0</v>
      </c>
      <c r="B5526" s="15" t="s">
        <v>13170</v>
      </c>
      <c r="C5526" s="19" t="s">
        <v>13171</v>
      </c>
      <c r="D5526" s="19" t="s">
        <v>4248</v>
      </c>
      <c r="E5526" s="19" t="s">
        <v>47</v>
      </c>
      <c r="F5526" s="19" t="s">
        <v>5123</v>
      </c>
      <c r="G5526" s="16" t="s">
        <v>12</v>
      </c>
      <c r="H5526" s="18"/>
      <c r="I5526" s="18"/>
      <c r="J5526" s="18"/>
      <c r="K5526" s="18"/>
      <c r="L5526" s="18"/>
      <c r="M5526" s="18"/>
      <c r="N5526" s="18"/>
      <c r="O5526" s="18"/>
      <c r="P5526" s="18"/>
      <c r="Q5526" s="18"/>
      <c r="R5526" s="18"/>
      <c r="S5526" s="18"/>
      <c r="T5526" s="18"/>
      <c r="U5526" s="18"/>
      <c r="V5526" s="18"/>
      <c r="W5526" s="18"/>
      <c r="X5526" s="18"/>
      <c r="Y5526" s="18"/>
      <c r="Z5526" s="18"/>
    </row>
    <row r="5527">
      <c r="A5527" s="32">
        <v>45089.0</v>
      </c>
      <c r="B5527" s="15" t="s">
        <v>13172</v>
      </c>
      <c r="C5527" s="19" t="s">
        <v>13173</v>
      </c>
      <c r="D5527" s="19" t="s">
        <v>1508</v>
      </c>
      <c r="E5527" s="19" t="s">
        <v>13174</v>
      </c>
      <c r="F5527" s="19" t="s">
        <v>13175</v>
      </c>
      <c r="G5527" s="16" t="s">
        <v>12</v>
      </c>
      <c r="H5527" s="18"/>
      <c r="I5527" s="18"/>
      <c r="J5527" s="18"/>
      <c r="K5527" s="18"/>
      <c r="L5527" s="18"/>
      <c r="M5527" s="18"/>
      <c r="N5527" s="18"/>
      <c r="O5527" s="18"/>
      <c r="P5527" s="18"/>
      <c r="Q5527" s="18"/>
      <c r="R5527" s="18"/>
      <c r="S5527" s="18"/>
      <c r="T5527" s="18"/>
      <c r="U5527" s="18"/>
      <c r="V5527" s="18"/>
      <c r="W5527" s="18"/>
      <c r="X5527" s="18"/>
      <c r="Y5527" s="18"/>
      <c r="Z5527" s="18"/>
    </row>
    <row r="5528">
      <c r="A5528" s="32">
        <v>45089.0</v>
      </c>
      <c r="B5528" s="15" t="s">
        <v>13176</v>
      </c>
      <c r="C5528" s="19" t="s">
        <v>13177</v>
      </c>
      <c r="D5528" s="19" t="s">
        <v>4095</v>
      </c>
      <c r="E5528" s="19" t="s">
        <v>44</v>
      </c>
      <c r="F5528" s="19" t="s">
        <v>61</v>
      </c>
      <c r="G5528" s="16" t="s">
        <v>12</v>
      </c>
      <c r="H5528" s="18"/>
      <c r="I5528" s="18"/>
      <c r="J5528" s="18"/>
      <c r="K5528" s="18"/>
      <c r="L5528" s="18"/>
      <c r="M5528" s="18"/>
      <c r="N5528" s="18"/>
      <c r="O5528" s="18"/>
      <c r="P5528" s="18"/>
      <c r="Q5528" s="18"/>
      <c r="R5528" s="18"/>
      <c r="S5528" s="18"/>
      <c r="T5528" s="18"/>
      <c r="U5528" s="18"/>
      <c r="V5528" s="18"/>
      <c r="W5528" s="18"/>
      <c r="X5528" s="18"/>
      <c r="Y5528" s="18"/>
      <c r="Z5528" s="18"/>
    </row>
    <row r="5529">
      <c r="A5529" s="32">
        <v>45089.0</v>
      </c>
      <c r="B5529" s="15" t="s">
        <v>13176</v>
      </c>
      <c r="C5529" s="19" t="s">
        <v>13177</v>
      </c>
      <c r="D5529" s="19" t="s">
        <v>896</v>
      </c>
      <c r="E5529" s="19" t="s">
        <v>44</v>
      </c>
      <c r="F5529" s="19" t="s">
        <v>61</v>
      </c>
      <c r="G5529" s="16" t="s">
        <v>12</v>
      </c>
      <c r="H5529" s="18"/>
      <c r="I5529" s="18"/>
      <c r="J5529" s="18"/>
      <c r="K5529" s="18"/>
      <c r="L5529" s="18"/>
      <c r="M5529" s="18"/>
      <c r="N5529" s="18"/>
      <c r="O5529" s="18"/>
      <c r="P5529" s="18"/>
      <c r="Q5529" s="18"/>
      <c r="R5529" s="18"/>
      <c r="S5529" s="18"/>
      <c r="T5529" s="18"/>
      <c r="U5529" s="18"/>
      <c r="V5529" s="18"/>
      <c r="W5529" s="18"/>
      <c r="X5529" s="18"/>
      <c r="Y5529" s="18"/>
      <c r="Z5529" s="18"/>
    </row>
    <row r="5530">
      <c r="A5530" s="32">
        <v>45089.0</v>
      </c>
      <c r="B5530" s="15" t="s">
        <v>13178</v>
      </c>
      <c r="C5530" s="19" t="s">
        <v>13179</v>
      </c>
      <c r="D5530" s="19" t="s">
        <v>5340</v>
      </c>
      <c r="E5530" s="19" t="s">
        <v>85</v>
      </c>
      <c r="F5530" s="19" t="s">
        <v>164</v>
      </c>
      <c r="G5530" s="16" t="s">
        <v>12</v>
      </c>
      <c r="H5530" s="18"/>
      <c r="I5530" s="18"/>
      <c r="J5530" s="18"/>
      <c r="K5530" s="18"/>
      <c r="L5530" s="18"/>
      <c r="M5530" s="18"/>
      <c r="N5530" s="18"/>
      <c r="O5530" s="18"/>
      <c r="P5530" s="18"/>
      <c r="Q5530" s="18"/>
      <c r="R5530" s="18"/>
      <c r="S5530" s="18"/>
      <c r="T5530" s="18"/>
      <c r="U5530" s="18"/>
      <c r="V5530" s="18"/>
      <c r="W5530" s="18"/>
      <c r="X5530" s="18"/>
      <c r="Y5530" s="18"/>
      <c r="Z5530" s="18"/>
    </row>
    <row r="5531">
      <c r="A5531" s="32">
        <v>45089.0</v>
      </c>
      <c r="B5531" s="15" t="s">
        <v>13178</v>
      </c>
      <c r="C5531" s="19" t="s">
        <v>13179</v>
      </c>
      <c r="D5531" s="19" t="s">
        <v>5340</v>
      </c>
      <c r="E5531" s="19" t="s">
        <v>7087</v>
      </c>
      <c r="F5531" s="19" t="s">
        <v>133</v>
      </c>
      <c r="G5531" s="16" t="s">
        <v>12</v>
      </c>
      <c r="H5531" s="18"/>
      <c r="I5531" s="18"/>
      <c r="J5531" s="18"/>
      <c r="K5531" s="18"/>
      <c r="L5531" s="18"/>
      <c r="M5531" s="18"/>
      <c r="N5531" s="18"/>
      <c r="O5531" s="18"/>
      <c r="P5531" s="18"/>
      <c r="Q5531" s="18"/>
      <c r="R5531" s="18"/>
      <c r="S5531" s="18"/>
      <c r="T5531" s="18"/>
      <c r="U5531" s="18"/>
      <c r="V5531" s="18"/>
      <c r="W5531" s="18"/>
      <c r="X5531" s="18"/>
      <c r="Y5531" s="18"/>
      <c r="Z5531" s="18"/>
    </row>
    <row r="5532">
      <c r="A5532" s="32">
        <v>45089.0</v>
      </c>
      <c r="B5532" s="15" t="s">
        <v>13180</v>
      </c>
      <c r="C5532" s="19" t="s">
        <v>13181</v>
      </c>
      <c r="D5532" s="19" t="s">
        <v>7604</v>
      </c>
      <c r="E5532" s="19" t="s">
        <v>85</v>
      </c>
      <c r="F5532" s="19" t="s">
        <v>4538</v>
      </c>
      <c r="G5532" s="16" t="s">
        <v>12</v>
      </c>
      <c r="H5532" s="18"/>
      <c r="I5532" s="18"/>
      <c r="J5532" s="18"/>
      <c r="K5532" s="18"/>
      <c r="L5532" s="18"/>
      <c r="M5532" s="18"/>
      <c r="N5532" s="18"/>
      <c r="O5532" s="18"/>
      <c r="P5532" s="18"/>
      <c r="Q5532" s="18"/>
      <c r="R5532" s="18"/>
      <c r="S5532" s="18"/>
      <c r="T5532" s="18"/>
      <c r="U5532" s="18"/>
      <c r="V5532" s="18"/>
      <c r="W5532" s="18"/>
      <c r="X5532" s="18"/>
      <c r="Y5532" s="18"/>
      <c r="Z5532" s="18"/>
    </row>
    <row r="5533">
      <c r="A5533" s="32">
        <v>45089.0</v>
      </c>
      <c r="B5533" s="15" t="s">
        <v>13180</v>
      </c>
      <c r="C5533" s="19" t="s">
        <v>13181</v>
      </c>
      <c r="D5533" s="19" t="s">
        <v>7604</v>
      </c>
      <c r="E5533" s="19" t="s">
        <v>85</v>
      </c>
      <c r="F5533" s="19" t="s">
        <v>13182</v>
      </c>
      <c r="G5533" s="16" t="s">
        <v>12</v>
      </c>
      <c r="H5533" s="18"/>
      <c r="I5533" s="18"/>
      <c r="J5533" s="18"/>
      <c r="K5533" s="18"/>
      <c r="L5533" s="18"/>
      <c r="M5533" s="18"/>
      <c r="N5533" s="18"/>
      <c r="O5533" s="18"/>
      <c r="P5533" s="18"/>
      <c r="Q5533" s="18"/>
      <c r="R5533" s="18"/>
      <c r="S5533" s="18"/>
      <c r="T5533" s="18"/>
      <c r="U5533" s="18"/>
      <c r="V5533" s="18"/>
      <c r="W5533" s="18"/>
      <c r="X5533" s="18"/>
      <c r="Y5533" s="18"/>
      <c r="Z5533" s="18"/>
    </row>
    <row r="5534">
      <c r="A5534" s="32">
        <v>45089.0</v>
      </c>
      <c r="B5534" s="15" t="s">
        <v>13183</v>
      </c>
      <c r="C5534" s="19" t="s">
        <v>13184</v>
      </c>
      <c r="D5534" s="19" t="s">
        <v>6863</v>
      </c>
      <c r="E5534" s="19" t="s">
        <v>1377</v>
      </c>
      <c r="F5534" s="19" t="s">
        <v>299</v>
      </c>
      <c r="G5534" s="16" t="s">
        <v>12</v>
      </c>
      <c r="H5534" s="18"/>
      <c r="I5534" s="18"/>
      <c r="J5534" s="18"/>
      <c r="K5534" s="18"/>
      <c r="L5534" s="18"/>
      <c r="M5534" s="18"/>
      <c r="N5534" s="18"/>
      <c r="O5534" s="18"/>
      <c r="P5534" s="18"/>
      <c r="Q5534" s="18"/>
      <c r="R5534" s="18"/>
      <c r="S5534" s="18"/>
      <c r="T5534" s="18"/>
      <c r="U5534" s="18"/>
      <c r="V5534" s="18"/>
      <c r="W5534" s="18"/>
      <c r="X5534" s="18"/>
      <c r="Y5534" s="18"/>
      <c r="Z5534" s="18"/>
    </row>
    <row r="5535">
      <c r="A5535" s="32">
        <v>45089.0</v>
      </c>
      <c r="B5535" s="15" t="s">
        <v>13185</v>
      </c>
      <c r="C5535" s="19" t="s">
        <v>13186</v>
      </c>
      <c r="D5535" s="19" t="s">
        <v>4553</v>
      </c>
      <c r="E5535" s="19" t="s">
        <v>1136</v>
      </c>
      <c r="F5535" s="19" t="s">
        <v>13187</v>
      </c>
      <c r="G5535" s="16" t="s">
        <v>12</v>
      </c>
      <c r="H5535" s="18"/>
      <c r="I5535" s="18"/>
      <c r="J5535" s="18"/>
      <c r="K5535" s="18"/>
      <c r="L5535" s="18"/>
      <c r="M5535" s="18"/>
      <c r="N5535" s="18"/>
      <c r="O5535" s="18"/>
      <c r="P5535" s="18"/>
      <c r="Q5535" s="18"/>
      <c r="R5535" s="18"/>
      <c r="S5535" s="18"/>
      <c r="T5535" s="18"/>
      <c r="U5535" s="18"/>
      <c r="V5535" s="18"/>
      <c r="W5535" s="18"/>
      <c r="X5535" s="18"/>
      <c r="Y5535" s="18"/>
      <c r="Z5535" s="18"/>
    </row>
    <row r="5536">
      <c r="A5536" s="32">
        <v>45089.0</v>
      </c>
      <c r="B5536" s="15" t="s">
        <v>13188</v>
      </c>
      <c r="C5536" s="19" t="s">
        <v>13189</v>
      </c>
      <c r="D5536" s="19" t="s">
        <v>10879</v>
      </c>
      <c r="E5536" s="19" t="s">
        <v>352</v>
      </c>
      <c r="F5536" s="19" t="s">
        <v>524</v>
      </c>
      <c r="G5536" s="16" t="s">
        <v>12</v>
      </c>
      <c r="H5536" s="18"/>
      <c r="I5536" s="18"/>
      <c r="J5536" s="18"/>
      <c r="K5536" s="18"/>
      <c r="L5536" s="18"/>
      <c r="M5536" s="18"/>
      <c r="N5536" s="18"/>
      <c r="O5536" s="18"/>
      <c r="P5536" s="18"/>
      <c r="Q5536" s="18"/>
      <c r="R5536" s="18"/>
      <c r="S5536" s="18"/>
      <c r="T5536" s="18"/>
      <c r="U5536" s="18"/>
      <c r="V5536" s="18"/>
      <c r="W5536" s="18"/>
      <c r="X5536" s="18"/>
      <c r="Y5536" s="18"/>
      <c r="Z5536" s="18"/>
    </row>
    <row r="5537">
      <c r="A5537" s="32">
        <v>45089.0</v>
      </c>
      <c r="B5537" s="15" t="s">
        <v>13188</v>
      </c>
      <c r="C5537" s="19" t="s">
        <v>13189</v>
      </c>
      <c r="D5537" s="19" t="s">
        <v>10879</v>
      </c>
      <c r="E5537" s="19" t="s">
        <v>46</v>
      </c>
      <c r="F5537" s="19" t="s">
        <v>63</v>
      </c>
      <c r="G5537" s="16" t="s">
        <v>12</v>
      </c>
      <c r="H5537" s="18"/>
      <c r="I5537" s="18"/>
      <c r="J5537" s="18"/>
      <c r="K5537" s="18"/>
      <c r="L5537" s="18"/>
      <c r="M5537" s="18"/>
      <c r="N5537" s="18"/>
      <c r="O5537" s="18"/>
      <c r="P5537" s="18"/>
      <c r="Q5537" s="18"/>
      <c r="R5537" s="18"/>
      <c r="S5537" s="18"/>
      <c r="T5537" s="18"/>
      <c r="U5537" s="18"/>
      <c r="V5537" s="18"/>
      <c r="W5537" s="18"/>
      <c r="X5537" s="18"/>
      <c r="Y5537" s="18"/>
      <c r="Z5537" s="18"/>
    </row>
    <row r="5538">
      <c r="A5538" s="32">
        <v>45089.0</v>
      </c>
      <c r="B5538" s="15" t="s">
        <v>13190</v>
      </c>
      <c r="C5538" s="19" t="s">
        <v>13191</v>
      </c>
      <c r="D5538" s="19" t="s">
        <v>4141</v>
      </c>
      <c r="E5538" s="19" t="s">
        <v>11224</v>
      </c>
      <c r="F5538" s="19" t="s">
        <v>2394</v>
      </c>
      <c r="G5538" s="16" t="s">
        <v>12</v>
      </c>
      <c r="H5538" s="18"/>
      <c r="I5538" s="18"/>
      <c r="J5538" s="18"/>
      <c r="K5538" s="18"/>
      <c r="L5538" s="18"/>
      <c r="M5538" s="18"/>
      <c r="N5538" s="18"/>
      <c r="O5538" s="18"/>
      <c r="P5538" s="18"/>
      <c r="Q5538" s="18"/>
      <c r="R5538" s="18"/>
      <c r="S5538" s="18"/>
      <c r="T5538" s="18"/>
      <c r="U5538" s="18"/>
      <c r="V5538" s="18"/>
      <c r="W5538" s="18"/>
      <c r="X5538" s="18"/>
      <c r="Y5538" s="18"/>
      <c r="Z5538" s="18"/>
    </row>
    <row r="5539">
      <c r="A5539" s="32">
        <v>45089.0</v>
      </c>
      <c r="B5539" s="15" t="s">
        <v>13190</v>
      </c>
      <c r="C5539" s="19" t="s">
        <v>13191</v>
      </c>
      <c r="D5539" s="19" t="s">
        <v>5312</v>
      </c>
      <c r="E5539" s="19" t="s">
        <v>11224</v>
      </c>
      <c r="F5539" s="19" t="s">
        <v>2394</v>
      </c>
      <c r="G5539" s="16" t="s">
        <v>12</v>
      </c>
      <c r="H5539" s="18"/>
      <c r="I5539" s="18"/>
      <c r="J5539" s="18"/>
      <c r="K5539" s="18"/>
      <c r="L5539" s="18"/>
      <c r="M5539" s="18"/>
      <c r="N5539" s="18"/>
      <c r="O5539" s="18"/>
      <c r="P5539" s="18"/>
      <c r="Q5539" s="18"/>
      <c r="R5539" s="18"/>
      <c r="S5539" s="18"/>
      <c r="T5539" s="18"/>
      <c r="U5539" s="18"/>
      <c r="V5539" s="18"/>
      <c r="W5539" s="18"/>
      <c r="X5539" s="18"/>
      <c r="Y5539" s="18"/>
      <c r="Z5539" s="18"/>
    </row>
    <row r="5540">
      <c r="A5540" s="32">
        <v>45089.0</v>
      </c>
      <c r="B5540" s="15" t="s">
        <v>13192</v>
      </c>
      <c r="C5540" s="19" t="s">
        <v>13193</v>
      </c>
      <c r="D5540" s="19" t="s">
        <v>5011</v>
      </c>
      <c r="E5540" s="19" t="s">
        <v>385</v>
      </c>
      <c r="F5540" s="19" t="s">
        <v>4010</v>
      </c>
      <c r="G5540" s="16" t="s">
        <v>12</v>
      </c>
      <c r="H5540" s="18"/>
      <c r="I5540" s="18"/>
      <c r="J5540" s="18"/>
      <c r="K5540" s="18"/>
      <c r="L5540" s="18"/>
      <c r="M5540" s="18"/>
      <c r="N5540" s="18"/>
      <c r="O5540" s="18"/>
      <c r="P5540" s="18"/>
      <c r="Q5540" s="18"/>
      <c r="R5540" s="18"/>
      <c r="S5540" s="18"/>
      <c r="T5540" s="18"/>
      <c r="U5540" s="18"/>
      <c r="V5540" s="18"/>
      <c r="W5540" s="18"/>
      <c r="X5540" s="18"/>
      <c r="Y5540" s="18"/>
      <c r="Z5540" s="18"/>
    </row>
    <row r="5541">
      <c r="A5541" s="32">
        <v>45119.0</v>
      </c>
      <c r="B5541" s="15" t="s">
        <v>13194</v>
      </c>
      <c r="C5541" s="19" t="s">
        <v>13195</v>
      </c>
      <c r="D5541" s="19" t="s">
        <v>1587</v>
      </c>
      <c r="E5541" s="19" t="s">
        <v>44</v>
      </c>
      <c r="F5541" s="19" t="s">
        <v>83</v>
      </c>
      <c r="G5541" s="16" t="s">
        <v>84</v>
      </c>
      <c r="H5541" s="18"/>
      <c r="I5541" s="18"/>
      <c r="J5541" s="18"/>
      <c r="K5541" s="18"/>
      <c r="L5541" s="18"/>
      <c r="M5541" s="18"/>
      <c r="N5541" s="18"/>
      <c r="O5541" s="18"/>
      <c r="P5541" s="18"/>
      <c r="Q5541" s="18"/>
      <c r="R5541" s="18"/>
      <c r="S5541" s="18"/>
      <c r="T5541" s="18"/>
      <c r="U5541" s="18"/>
      <c r="V5541" s="18"/>
      <c r="W5541" s="18"/>
      <c r="X5541" s="18"/>
      <c r="Y5541" s="18"/>
      <c r="Z5541" s="18"/>
    </row>
    <row r="5542">
      <c r="A5542" s="32">
        <v>45119.0</v>
      </c>
      <c r="B5542" s="15" t="s">
        <v>13194</v>
      </c>
      <c r="C5542" s="19" t="s">
        <v>13195</v>
      </c>
      <c r="D5542" s="19" t="s">
        <v>4095</v>
      </c>
      <c r="E5542" s="19" t="s">
        <v>44</v>
      </c>
      <c r="F5542" s="19" t="s">
        <v>83</v>
      </c>
      <c r="G5542" s="16" t="s">
        <v>84</v>
      </c>
      <c r="H5542" s="18"/>
      <c r="I5542" s="18"/>
      <c r="J5542" s="18"/>
      <c r="K5542" s="18"/>
      <c r="L5542" s="18"/>
      <c r="M5542" s="18"/>
      <c r="N5542" s="18"/>
      <c r="O5542" s="18"/>
      <c r="P5542" s="18"/>
      <c r="Q5542" s="18"/>
      <c r="R5542" s="18"/>
      <c r="S5542" s="18"/>
      <c r="T5542" s="18"/>
      <c r="U5542" s="18"/>
      <c r="V5542" s="18"/>
      <c r="W5542" s="18"/>
      <c r="X5542" s="18"/>
      <c r="Y5542" s="18"/>
      <c r="Z5542" s="18"/>
    </row>
    <row r="5543">
      <c r="A5543" s="32">
        <v>45119.0</v>
      </c>
      <c r="B5543" s="15" t="s">
        <v>13194</v>
      </c>
      <c r="C5543" s="19" t="s">
        <v>13195</v>
      </c>
      <c r="D5543" s="19" t="s">
        <v>20</v>
      </c>
      <c r="E5543" s="19" t="s">
        <v>44</v>
      </c>
      <c r="F5543" s="19" t="s">
        <v>83</v>
      </c>
      <c r="G5543" s="16" t="s">
        <v>84</v>
      </c>
      <c r="H5543" s="18"/>
      <c r="I5543" s="18"/>
      <c r="J5543" s="18"/>
      <c r="K5543" s="18"/>
      <c r="L5543" s="18"/>
      <c r="M5543" s="18"/>
      <c r="N5543" s="18"/>
      <c r="O5543" s="18"/>
      <c r="P5543" s="18"/>
      <c r="Q5543" s="18"/>
      <c r="R5543" s="18"/>
      <c r="S5543" s="18"/>
      <c r="T5543" s="18"/>
      <c r="U5543" s="18"/>
      <c r="V5543" s="18"/>
      <c r="W5543" s="18"/>
      <c r="X5543" s="18"/>
      <c r="Y5543" s="18"/>
      <c r="Z5543" s="18"/>
    </row>
    <row r="5544">
      <c r="A5544" s="32">
        <v>45119.0</v>
      </c>
      <c r="B5544" s="15" t="s">
        <v>13196</v>
      </c>
      <c r="C5544" s="19" t="s">
        <v>13197</v>
      </c>
      <c r="D5544" s="19" t="s">
        <v>20</v>
      </c>
      <c r="E5544" s="19" t="s">
        <v>44</v>
      </c>
      <c r="F5544" s="19" t="s">
        <v>851</v>
      </c>
      <c r="G5544" s="16" t="s">
        <v>84</v>
      </c>
      <c r="H5544" s="18"/>
      <c r="I5544" s="18"/>
      <c r="J5544" s="18"/>
      <c r="K5544" s="18"/>
      <c r="L5544" s="18"/>
      <c r="M5544" s="18"/>
      <c r="N5544" s="18"/>
      <c r="O5544" s="18"/>
      <c r="P5544" s="18"/>
      <c r="Q5544" s="18"/>
      <c r="R5544" s="18"/>
      <c r="S5544" s="18"/>
      <c r="T5544" s="18"/>
      <c r="U5544" s="18"/>
      <c r="V5544" s="18"/>
      <c r="W5544" s="18"/>
      <c r="X5544" s="18"/>
      <c r="Y5544" s="18"/>
      <c r="Z5544" s="18"/>
    </row>
    <row r="5545">
      <c r="A5545" s="32">
        <v>45119.0</v>
      </c>
      <c r="B5545" s="15" t="s">
        <v>13196</v>
      </c>
      <c r="C5545" s="19" t="s">
        <v>13197</v>
      </c>
      <c r="D5545" s="19" t="s">
        <v>1587</v>
      </c>
      <c r="E5545" s="19" t="s">
        <v>44</v>
      </c>
      <c r="F5545" s="19" t="s">
        <v>851</v>
      </c>
      <c r="G5545" s="16" t="s">
        <v>84</v>
      </c>
      <c r="H5545" s="18"/>
      <c r="I5545" s="18"/>
      <c r="J5545" s="18"/>
      <c r="K5545" s="18"/>
      <c r="L5545" s="18"/>
      <c r="M5545" s="18"/>
      <c r="N5545" s="18"/>
      <c r="O5545" s="18"/>
      <c r="P5545" s="18"/>
      <c r="Q5545" s="18"/>
      <c r="R5545" s="18"/>
      <c r="S5545" s="18"/>
      <c r="T5545" s="18"/>
      <c r="U5545" s="18"/>
      <c r="V5545" s="18"/>
      <c r="W5545" s="18"/>
      <c r="X5545" s="18"/>
      <c r="Y5545" s="18"/>
      <c r="Z5545" s="18"/>
    </row>
    <row r="5546">
      <c r="A5546" s="32">
        <v>45119.0</v>
      </c>
      <c r="B5546" s="15" t="s">
        <v>13198</v>
      </c>
      <c r="C5546" s="19" t="s">
        <v>13199</v>
      </c>
      <c r="D5546" s="19" t="s">
        <v>7427</v>
      </c>
      <c r="E5546" s="19" t="s">
        <v>4081</v>
      </c>
      <c r="F5546" s="19" t="s">
        <v>9827</v>
      </c>
      <c r="G5546" s="16" t="s">
        <v>12</v>
      </c>
      <c r="H5546" s="18"/>
      <c r="I5546" s="18"/>
      <c r="J5546" s="18"/>
      <c r="K5546" s="18"/>
      <c r="L5546" s="18"/>
      <c r="M5546" s="18"/>
      <c r="N5546" s="18"/>
      <c r="O5546" s="18"/>
      <c r="P5546" s="18"/>
      <c r="Q5546" s="18"/>
      <c r="R5546" s="18"/>
      <c r="S5546" s="18"/>
      <c r="T5546" s="18"/>
      <c r="U5546" s="18"/>
      <c r="V5546" s="18"/>
      <c r="W5546" s="18"/>
      <c r="X5546" s="18"/>
      <c r="Y5546" s="18"/>
      <c r="Z5546" s="18"/>
    </row>
    <row r="5547">
      <c r="A5547" s="32">
        <v>45119.0</v>
      </c>
      <c r="B5547" s="15" t="s">
        <v>13200</v>
      </c>
      <c r="C5547" s="19" t="s">
        <v>13201</v>
      </c>
      <c r="D5547" s="19" t="s">
        <v>9892</v>
      </c>
      <c r="E5547" s="19" t="s">
        <v>46</v>
      </c>
      <c r="F5547" s="19" t="s">
        <v>63</v>
      </c>
      <c r="G5547" s="16" t="s">
        <v>12</v>
      </c>
      <c r="H5547" s="18"/>
      <c r="I5547" s="18"/>
      <c r="J5547" s="18"/>
      <c r="K5547" s="18"/>
      <c r="L5547" s="18"/>
      <c r="M5547" s="18"/>
      <c r="N5547" s="18"/>
      <c r="O5547" s="18"/>
      <c r="P5547" s="18"/>
      <c r="Q5547" s="18"/>
      <c r="R5547" s="18"/>
      <c r="S5547" s="18"/>
      <c r="T5547" s="18"/>
      <c r="U5547" s="18"/>
      <c r="V5547" s="18"/>
      <c r="W5547" s="18"/>
      <c r="X5547" s="18"/>
      <c r="Y5547" s="18"/>
      <c r="Z5547" s="18"/>
    </row>
    <row r="5548">
      <c r="A5548" s="32">
        <v>45119.0</v>
      </c>
      <c r="B5548" s="15" t="s">
        <v>13200</v>
      </c>
      <c r="C5548" s="19" t="s">
        <v>13201</v>
      </c>
      <c r="D5548" s="19" t="s">
        <v>9892</v>
      </c>
      <c r="E5548" s="19" t="s">
        <v>13202</v>
      </c>
      <c r="F5548" s="19" t="s">
        <v>1539</v>
      </c>
      <c r="G5548" s="16" t="s">
        <v>12</v>
      </c>
      <c r="H5548" s="18"/>
      <c r="I5548" s="18"/>
      <c r="J5548" s="18"/>
      <c r="K5548" s="18"/>
      <c r="L5548" s="18"/>
      <c r="M5548" s="18"/>
      <c r="N5548" s="18"/>
      <c r="O5548" s="18"/>
      <c r="P5548" s="18"/>
      <c r="Q5548" s="18"/>
      <c r="R5548" s="18"/>
      <c r="S5548" s="18"/>
      <c r="T5548" s="18"/>
      <c r="U5548" s="18"/>
      <c r="V5548" s="18"/>
      <c r="W5548" s="18"/>
      <c r="X5548" s="18"/>
      <c r="Y5548" s="18"/>
      <c r="Z5548" s="18"/>
    </row>
    <row r="5549">
      <c r="A5549" s="32">
        <v>45119.0</v>
      </c>
      <c r="B5549" s="15" t="s">
        <v>13203</v>
      </c>
      <c r="C5549" s="19" t="s">
        <v>13204</v>
      </c>
      <c r="D5549" s="19" t="s">
        <v>4663</v>
      </c>
      <c r="E5549" s="19" t="s">
        <v>4032</v>
      </c>
      <c r="F5549" s="19" t="s">
        <v>5489</v>
      </c>
      <c r="G5549" s="16" t="s">
        <v>12</v>
      </c>
      <c r="H5549" s="18"/>
      <c r="I5549" s="18"/>
      <c r="J5549" s="18"/>
      <c r="K5549" s="18"/>
      <c r="L5549" s="18"/>
      <c r="M5549" s="18"/>
      <c r="N5549" s="18"/>
      <c r="O5549" s="18"/>
      <c r="P5549" s="18"/>
      <c r="Q5549" s="18"/>
      <c r="R5549" s="18"/>
      <c r="S5549" s="18"/>
      <c r="T5549" s="18"/>
      <c r="U5549" s="18"/>
      <c r="V5549" s="18"/>
      <c r="W5549" s="18"/>
      <c r="X5549" s="18"/>
      <c r="Y5549" s="18"/>
      <c r="Z5549" s="18"/>
    </row>
    <row r="5550">
      <c r="A5550" s="32">
        <v>45119.0</v>
      </c>
      <c r="B5550" s="15" t="s">
        <v>13203</v>
      </c>
      <c r="C5550" s="19" t="s">
        <v>13204</v>
      </c>
      <c r="D5550" s="19" t="s">
        <v>4663</v>
      </c>
      <c r="E5550" s="19" t="s">
        <v>105</v>
      </c>
      <c r="F5550" s="19" t="s">
        <v>4112</v>
      </c>
      <c r="G5550" s="16" t="s">
        <v>12</v>
      </c>
      <c r="H5550" s="18"/>
      <c r="I5550" s="18"/>
      <c r="J5550" s="18"/>
      <c r="K5550" s="18"/>
      <c r="L5550" s="18"/>
      <c r="M5550" s="18"/>
      <c r="N5550" s="18"/>
      <c r="O5550" s="18"/>
      <c r="P5550" s="18"/>
      <c r="Q5550" s="18"/>
      <c r="R5550" s="18"/>
      <c r="S5550" s="18"/>
      <c r="T5550" s="18"/>
      <c r="U5550" s="18"/>
      <c r="V5550" s="18"/>
      <c r="W5550" s="18"/>
      <c r="X5550" s="18"/>
      <c r="Y5550" s="18"/>
      <c r="Z5550" s="18"/>
    </row>
    <row r="5551">
      <c r="A5551" s="32">
        <v>45119.0</v>
      </c>
      <c r="B5551" s="15" t="s">
        <v>13205</v>
      </c>
      <c r="C5551" s="19" t="s">
        <v>13206</v>
      </c>
      <c r="D5551" s="19" t="s">
        <v>8958</v>
      </c>
      <c r="E5551" s="19" t="s">
        <v>2481</v>
      </c>
      <c r="F5551" s="19" t="s">
        <v>133</v>
      </c>
      <c r="G5551" s="16" t="s">
        <v>12</v>
      </c>
      <c r="H5551" s="18"/>
      <c r="I5551" s="18"/>
      <c r="J5551" s="18"/>
      <c r="K5551" s="18"/>
      <c r="L5551" s="18"/>
      <c r="M5551" s="18"/>
      <c r="N5551" s="18"/>
      <c r="O5551" s="18"/>
      <c r="P5551" s="18"/>
      <c r="Q5551" s="18"/>
      <c r="R5551" s="18"/>
      <c r="S5551" s="18"/>
      <c r="T5551" s="18"/>
      <c r="U5551" s="18"/>
      <c r="V5551" s="18"/>
      <c r="W5551" s="18"/>
      <c r="X5551" s="18"/>
      <c r="Y5551" s="18"/>
      <c r="Z5551" s="18"/>
    </row>
    <row r="5552">
      <c r="A5552" s="32">
        <v>45119.0</v>
      </c>
      <c r="B5552" s="15" t="s">
        <v>13207</v>
      </c>
      <c r="C5552" s="19" t="s">
        <v>13208</v>
      </c>
      <c r="D5552" s="19" t="s">
        <v>5226</v>
      </c>
      <c r="E5552" s="19" t="s">
        <v>70</v>
      </c>
      <c r="F5552" s="19" t="s">
        <v>2941</v>
      </c>
      <c r="G5552" s="16" t="s">
        <v>12</v>
      </c>
      <c r="H5552" s="18"/>
      <c r="I5552" s="18"/>
      <c r="J5552" s="18"/>
      <c r="K5552" s="18"/>
      <c r="L5552" s="18"/>
      <c r="M5552" s="18"/>
      <c r="N5552" s="18"/>
      <c r="O5552" s="18"/>
      <c r="P5552" s="18"/>
      <c r="Q5552" s="18"/>
      <c r="R5552" s="18"/>
      <c r="S5552" s="18"/>
      <c r="T5552" s="18"/>
      <c r="U5552" s="18"/>
      <c r="V5552" s="18"/>
      <c r="W5552" s="18"/>
      <c r="X5552" s="18"/>
      <c r="Y5552" s="18"/>
      <c r="Z5552" s="18"/>
    </row>
    <row r="5553">
      <c r="A5553" s="32">
        <v>45119.0</v>
      </c>
      <c r="B5553" s="15" t="s">
        <v>13209</v>
      </c>
      <c r="C5553" s="19" t="s">
        <v>13210</v>
      </c>
      <c r="D5553" s="19" t="s">
        <v>13211</v>
      </c>
      <c r="E5553" s="19" t="s">
        <v>13212</v>
      </c>
      <c r="F5553" s="19" t="s">
        <v>4126</v>
      </c>
      <c r="G5553" s="16" t="s">
        <v>12</v>
      </c>
      <c r="H5553" s="18"/>
      <c r="I5553" s="18"/>
      <c r="J5553" s="18"/>
      <c r="K5553" s="18"/>
      <c r="L5553" s="18"/>
      <c r="M5553" s="18"/>
      <c r="N5553" s="18"/>
      <c r="O5553" s="18"/>
      <c r="P5553" s="18"/>
      <c r="Q5553" s="18"/>
      <c r="R5553" s="18"/>
      <c r="S5553" s="18"/>
      <c r="T5553" s="18"/>
      <c r="U5553" s="18"/>
      <c r="V5553" s="18"/>
      <c r="W5553" s="18"/>
      <c r="X5553" s="18"/>
      <c r="Y5553" s="18"/>
      <c r="Z5553" s="18"/>
    </row>
    <row r="5554">
      <c r="A5554" s="32">
        <v>45119.0</v>
      </c>
      <c r="B5554" s="15" t="s">
        <v>13213</v>
      </c>
      <c r="C5554" s="19" t="s">
        <v>13214</v>
      </c>
      <c r="D5554" s="19" t="s">
        <v>5215</v>
      </c>
      <c r="E5554" s="19" t="s">
        <v>13215</v>
      </c>
      <c r="F5554" s="19" t="s">
        <v>1350</v>
      </c>
      <c r="G5554" s="16" t="s">
        <v>12</v>
      </c>
      <c r="H5554" s="18"/>
      <c r="I5554" s="18"/>
      <c r="J5554" s="18"/>
      <c r="K5554" s="18"/>
      <c r="L5554" s="18"/>
      <c r="M5554" s="18"/>
      <c r="N5554" s="18"/>
      <c r="O5554" s="18"/>
      <c r="P5554" s="18"/>
      <c r="Q5554" s="18"/>
      <c r="R5554" s="18"/>
      <c r="S5554" s="18"/>
      <c r="T5554" s="18"/>
      <c r="U5554" s="18"/>
      <c r="V5554" s="18"/>
      <c r="W5554" s="18"/>
      <c r="X5554" s="18"/>
      <c r="Y5554" s="18"/>
      <c r="Z5554" s="18"/>
    </row>
    <row r="5555">
      <c r="A5555" s="32">
        <v>45119.0</v>
      </c>
      <c r="B5555" s="15" t="s">
        <v>13213</v>
      </c>
      <c r="C5555" s="19" t="s">
        <v>13214</v>
      </c>
      <c r="D5555" s="19" t="s">
        <v>5215</v>
      </c>
      <c r="E5555" s="19" t="s">
        <v>385</v>
      </c>
      <c r="F5555" s="19" t="s">
        <v>11919</v>
      </c>
      <c r="G5555" s="16" t="s">
        <v>12</v>
      </c>
      <c r="H5555" s="18"/>
      <c r="I5555" s="18"/>
      <c r="J5555" s="18"/>
      <c r="K5555" s="18"/>
      <c r="L5555" s="18"/>
      <c r="M5555" s="18"/>
      <c r="N5555" s="18"/>
      <c r="O5555" s="18"/>
      <c r="P5555" s="18"/>
      <c r="Q5555" s="18"/>
      <c r="R5555" s="18"/>
      <c r="S5555" s="18"/>
      <c r="T5555" s="18"/>
      <c r="U5555" s="18"/>
      <c r="V5555" s="18"/>
      <c r="W5555" s="18"/>
      <c r="X5555" s="18"/>
      <c r="Y5555" s="18"/>
      <c r="Z5555" s="18"/>
    </row>
    <row r="5556">
      <c r="A5556" s="32">
        <v>45119.0</v>
      </c>
      <c r="B5556" s="15" t="s">
        <v>13216</v>
      </c>
      <c r="C5556" s="19" t="s">
        <v>13217</v>
      </c>
      <c r="D5556" s="19" t="s">
        <v>1641</v>
      </c>
      <c r="E5556" s="19" t="s">
        <v>7032</v>
      </c>
      <c r="F5556" s="19" t="s">
        <v>4946</v>
      </c>
      <c r="G5556" s="16" t="s">
        <v>12</v>
      </c>
      <c r="H5556" s="18"/>
      <c r="I5556" s="18"/>
      <c r="J5556" s="18"/>
      <c r="K5556" s="18"/>
      <c r="L5556" s="18"/>
      <c r="M5556" s="18"/>
      <c r="N5556" s="18"/>
      <c r="O5556" s="18"/>
      <c r="P5556" s="18"/>
      <c r="Q5556" s="18"/>
      <c r="R5556" s="18"/>
      <c r="S5556" s="18"/>
      <c r="T5556" s="18"/>
      <c r="U5556" s="18"/>
      <c r="V5556" s="18"/>
      <c r="W5556" s="18"/>
      <c r="X5556" s="18"/>
      <c r="Y5556" s="18"/>
      <c r="Z5556" s="18"/>
    </row>
    <row r="5557">
      <c r="A5557" s="32">
        <v>45119.0</v>
      </c>
      <c r="B5557" s="15" t="s">
        <v>13218</v>
      </c>
      <c r="C5557" s="19" t="s">
        <v>13219</v>
      </c>
      <c r="D5557" s="19" t="s">
        <v>1459</v>
      </c>
      <c r="E5557" s="19" t="s">
        <v>13220</v>
      </c>
      <c r="F5557" s="19" t="s">
        <v>13221</v>
      </c>
      <c r="G5557" s="16" t="s">
        <v>12</v>
      </c>
      <c r="H5557" s="18"/>
      <c r="I5557" s="18"/>
      <c r="J5557" s="18"/>
      <c r="K5557" s="18"/>
      <c r="L5557" s="18"/>
      <c r="M5557" s="18"/>
      <c r="N5557" s="18"/>
      <c r="O5557" s="18"/>
      <c r="P5557" s="18"/>
      <c r="Q5557" s="18"/>
      <c r="R5557" s="18"/>
      <c r="S5557" s="18"/>
      <c r="T5557" s="18"/>
      <c r="U5557" s="18"/>
      <c r="V5557" s="18"/>
      <c r="W5557" s="18"/>
      <c r="X5557" s="18"/>
      <c r="Y5557" s="18"/>
      <c r="Z5557" s="18"/>
    </row>
    <row r="5558">
      <c r="A5558" s="32">
        <v>45119.0</v>
      </c>
      <c r="B5558" s="15" t="s">
        <v>13218</v>
      </c>
      <c r="C5558" s="19" t="s">
        <v>13219</v>
      </c>
      <c r="D5558" s="19" t="s">
        <v>1459</v>
      </c>
      <c r="E5558" s="19" t="s">
        <v>227</v>
      </c>
      <c r="F5558" s="19" t="s">
        <v>13222</v>
      </c>
      <c r="G5558" s="16" t="s">
        <v>12</v>
      </c>
      <c r="H5558" s="18"/>
      <c r="I5558" s="18"/>
      <c r="J5558" s="18"/>
      <c r="K5558" s="18"/>
      <c r="L5558" s="18"/>
      <c r="M5558" s="18"/>
      <c r="N5558" s="18"/>
      <c r="O5558" s="18"/>
      <c r="P5558" s="18"/>
      <c r="Q5558" s="18"/>
      <c r="R5558" s="18"/>
      <c r="S5558" s="18"/>
      <c r="T5558" s="18"/>
      <c r="U5558" s="18"/>
      <c r="V5558" s="18"/>
      <c r="W5558" s="18"/>
      <c r="X5558" s="18"/>
      <c r="Y5558" s="18"/>
      <c r="Z5558" s="18"/>
    </row>
    <row r="5559">
      <c r="A5559" s="32">
        <v>45150.0</v>
      </c>
      <c r="B5559" s="15" t="s">
        <v>13223</v>
      </c>
      <c r="C5559" s="19" t="s">
        <v>13224</v>
      </c>
      <c r="D5559" s="19" t="s">
        <v>4095</v>
      </c>
      <c r="E5559" s="19" t="s">
        <v>44</v>
      </c>
      <c r="F5559" s="19" t="s">
        <v>61</v>
      </c>
      <c r="G5559" s="16" t="s">
        <v>12</v>
      </c>
      <c r="H5559" s="18"/>
      <c r="I5559" s="18"/>
      <c r="J5559" s="18"/>
      <c r="K5559" s="18"/>
      <c r="L5559" s="18"/>
      <c r="M5559" s="18"/>
      <c r="N5559" s="18"/>
      <c r="O5559" s="18"/>
      <c r="P5559" s="18"/>
      <c r="Q5559" s="18"/>
      <c r="R5559" s="18"/>
      <c r="S5559" s="18"/>
      <c r="T5559" s="18"/>
      <c r="U5559" s="18"/>
      <c r="V5559" s="18"/>
      <c r="W5559" s="18"/>
      <c r="X5559" s="18"/>
      <c r="Y5559" s="18"/>
      <c r="Z5559" s="18"/>
    </row>
    <row r="5560">
      <c r="A5560" s="32">
        <v>45150.0</v>
      </c>
      <c r="B5560" s="15" t="s">
        <v>13225</v>
      </c>
      <c r="C5560" s="19" t="s">
        <v>13226</v>
      </c>
      <c r="D5560" s="19" t="s">
        <v>4054</v>
      </c>
      <c r="E5560" s="19" t="s">
        <v>46</v>
      </c>
      <c r="F5560" s="19" t="s">
        <v>133</v>
      </c>
      <c r="G5560" s="16" t="s">
        <v>12</v>
      </c>
      <c r="H5560" s="18"/>
      <c r="I5560" s="18"/>
      <c r="J5560" s="18"/>
      <c r="K5560" s="18"/>
      <c r="L5560" s="18"/>
      <c r="M5560" s="18"/>
      <c r="N5560" s="18"/>
      <c r="O5560" s="18"/>
      <c r="P5560" s="18"/>
      <c r="Q5560" s="18"/>
      <c r="R5560" s="18"/>
      <c r="S5560" s="18"/>
      <c r="T5560" s="18"/>
      <c r="U5560" s="18"/>
      <c r="V5560" s="18"/>
      <c r="W5560" s="18"/>
      <c r="X5560" s="18"/>
      <c r="Y5560" s="18"/>
      <c r="Z5560" s="18"/>
    </row>
    <row r="5561">
      <c r="A5561" s="32">
        <v>45150.0</v>
      </c>
      <c r="B5561" s="15" t="s">
        <v>13227</v>
      </c>
      <c r="C5561" s="19" t="s">
        <v>13228</v>
      </c>
      <c r="D5561" s="19" t="s">
        <v>7856</v>
      </c>
      <c r="E5561" s="19" t="s">
        <v>9925</v>
      </c>
      <c r="F5561" s="19" t="s">
        <v>133</v>
      </c>
      <c r="G5561" s="16" t="s">
        <v>12</v>
      </c>
      <c r="H5561" s="18"/>
      <c r="I5561" s="18"/>
      <c r="J5561" s="18"/>
      <c r="K5561" s="18"/>
      <c r="L5561" s="18"/>
      <c r="M5561" s="18"/>
      <c r="N5561" s="18"/>
      <c r="O5561" s="18"/>
      <c r="P5561" s="18"/>
      <c r="Q5561" s="18"/>
      <c r="R5561" s="18"/>
      <c r="S5561" s="18"/>
      <c r="T5561" s="18"/>
      <c r="U5561" s="18"/>
      <c r="V5561" s="18"/>
      <c r="W5561" s="18"/>
      <c r="X5561" s="18"/>
      <c r="Y5561" s="18"/>
      <c r="Z5561" s="18"/>
    </row>
    <row r="5562">
      <c r="A5562" s="32">
        <v>45150.0</v>
      </c>
      <c r="B5562" s="15" t="s">
        <v>13227</v>
      </c>
      <c r="C5562" s="19" t="s">
        <v>13228</v>
      </c>
      <c r="D5562" s="19" t="s">
        <v>7856</v>
      </c>
      <c r="E5562" s="19" t="s">
        <v>338</v>
      </c>
      <c r="F5562" s="19" t="s">
        <v>63</v>
      </c>
      <c r="G5562" s="16" t="s">
        <v>12</v>
      </c>
      <c r="H5562" s="18"/>
      <c r="I5562" s="18"/>
      <c r="J5562" s="18"/>
      <c r="K5562" s="18"/>
      <c r="L5562" s="18"/>
      <c r="M5562" s="18"/>
      <c r="N5562" s="18"/>
      <c r="O5562" s="18"/>
      <c r="P5562" s="18"/>
      <c r="Q5562" s="18"/>
      <c r="R5562" s="18"/>
      <c r="S5562" s="18"/>
      <c r="T5562" s="18"/>
      <c r="U5562" s="18"/>
      <c r="V5562" s="18"/>
      <c r="W5562" s="18"/>
      <c r="X5562" s="18"/>
      <c r="Y5562" s="18"/>
      <c r="Z5562" s="18"/>
    </row>
    <row r="5563">
      <c r="A5563" s="32">
        <v>45150.0</v>
      </c>
      <c r="B5563" s="15" t="s">
        <v>13229</v>
      </c>
      <c r="C5563" s="19" t="s">
        <v>13230</v>
      </c>
      <c r="D5563" s="19" t="s">
        <v>4907</v>
      </c>
      <c r="E5563" s="19" t="s">
        <v>47</v>
      </c>
      <c r="F5563" s="19" t="s">
        <v>891</v>
      </c>
      <c r="G5563" s="16" t="s">
        <v>12</v>
      </c>
      <c r="H5563" s="18"/>
      <c r="I5563" s="18"/>
      <c r="J5563" s="18"/>
      <c r="K5563" s="18"/>
      <c r="L5563" s="18"/>
      <c r="M5563" s="18"/>
      <c r="N5563" s="18"/>
      <c r="O5563" s="18"/>
      <c r="P5563" s="18"/>
      <c r="Q5563" s="18"/>
      <c r="R5563" s="18"/>
      <c r="S5563" s="18"/>
      <c r="T5563" s="18"/>
      <c r="U5563" s="18"/>
      <c r="V5563" s="18"/>
      <c r="W5563" s="18"/>
      <c r="X5563" s="18"/>
      <c r="Y5563" s="18"/>
      <c r="Z5563" s="18"/>
    </row>
    <row r="5564">
      <c r="A5564" s="32">
        <v>45150.0</v>
      </c>
      <c r="B5564" s="15" t="s">
        <v>13231</v>
      </c>
      <c r="C5564" s="19" t="s">
        <v>13232</v>
      </c>
      <c r="D5564" s="19" t="s">
        <v>5072</v>
      </c>
      <c r="E5564" s="19" t="s">
        <v>338</v>
      </c>
      <c r="F5564" s="19" t="s">
        <v>5727</v>
      </c>
      <c r="G5564" s="16" t="s">
        <v>12</v>
      </c>
      <c r="H5564" s="18"/>
      <c r="I5564" s="18"/>
      <c r="J5564" s="18"/>
      <c r="K5564" s="18"/>
      <c r="L5564" s="18"/>
      <c r="M5564" s="18"/>
      <c r="N5564" s="18"/>
      <c r="O5564" s="18"/>
      <c r="P5564" s="18"/>
      <c r="Q5564" s="18"/>
      <c r="R5564" s="18"/>
      <c r="S5564" s="18"/>
      <c r="T5564" s="18"/>
      <c r="U5564" s="18"/>
      <c r="V5564" s="18"/>
      <c r="W5564" s="18"/>
      <c r="X5564" s="18"/>
      <c r="Y5564" s="18"/>
      <c r="Z5564" s="18"/>
    </row>
    <row r="5565">
      <c r="A5565" s="32">
        <v>45150.0</v>
      </c>
      <c r="B5565" s="15" t="s">
        <v>13233</v>
      </c>
      <c r="C5565" s="19" t="s">
        <v>13234</v>
      </c>
      <c r="D5565" s="19" t="s">
        <v>6115</v>
      </c>
      <c r="E5565" s="19" t="s">
        <v>10818</v>
      </c>
      <c r="F5565" s="19" t="s">
        <v>6881</v>
      </c>
      <c r="G5565" s="16" t="s">
        <v>12</v>
      </c>
      <c r="H5565" s="18"/>
      <c r="I5565" s="18"/>
      <c r="J5565" s="18"/>
      <c r="K5565" s="18"/>
      <c r="L5565" s="18"/>
      <c r="M5565" s="18"/>
      <c r="N5565" s="18"/>
      <c r="O5565" s="18"/>
      <c r="P5565" s="18"/>
      <c r="Q5565" s="18"/>
      <c r="R5565" s="18"/>
      <c r="S5565" s="18"/>
      <c r="T5565" s="18"/>
      <c r="U5565" s="18"/>
      <c r="V5565" s="18"/>
      <c r="W5565" s="18"/>
      <c r="X5565" s="18"/>
      <c r="Y5565" s="18"/>
      <c r="Z5565" s="18"/>
    </row>
    <row r="5566">
      <c r="A5566" s="32">
        <v>45150.0</v>
      </c>
      <c r="B5566" s="15" t="s">
        <v>13235</v>
      </c>
      <c r="C5566" s="19" t="s">
        <v>13236</v>
      </c>
      <c r="D5566" s="19" t="s">
        <v>4095</v>
      </c>
      <c r="E5566" s="19" t="s">
        <v>44</v>
      </c>
      <c r="F5566" s="19" t="s">
        <v>61</v>
      </c>
      <c r="G5566" s="16" t="s">
        <v>12</v>
      </c>
      <c r="H5566" s="18"/>
      <c r="I5566" s="18"/>
      <c r="J5566" s="18"/>
      <c r="K5566" s="18"/>
      <c r="L5566" s="18"/>
      <c r="M5566" s="18"/>
      <c r="N5566" s="18"/>
      <c r="O5566" s="18"/>
      <c r="P5566" s="18"/>
      <c r="Q5566" s="18"/>
      <c r="R5566" s="18"/>
      <c r="S5566" s="18"/>
      <c r="T5566" s="18"/>
      <c r="U5566" s="18"/>
      <c r="V5566" s="18"/>
      <c r="W5566" s="18"/>
      <c r="X5566" s="18"/>
      <c r="Y5566" s="18"/>
      <c r="Z5566" s="18"/>
    </row>
    <row r="5567">
      <c r="A5567" s="32">
        <v>45150.0</v>
      </c>
      <c r="B5567" s="15" t="s">
        <v>13235</v>
      </c>
      <c r="C5567" s="19" t="s">
        <v>13236</v>
      </c>
      <c r="D5567" s="19" t="s">
        <v>87</v>
      </c>
      <c r="E5567" s="19" t="s">
        <v>44</v>
      </c>
      <c r="F5567" s="19" t="s">
        <v>61</v>
      </c>
      <c r="G5567" s="16" t="s">
        <v>12</v>
      </c>
      <c r="H5567" s="18"/>
      <c r="I5567" s="18"/>
      <c r="J5567" s="18"/>
      <c r="K5567" s="18"/>
      <c r="L5567" s="18"/>
      <c r="M5567" s="18"/>
      <c r="N5567" s="18"/>
      <c r="O5567" s="18"/>
      <c r="P5567" s="18"/>
      <c r="Q5567" s="18"/>
      <c r="R5567" s="18"/>
      <c r="S5567" s="18"/>
      <c r="T5567" s="18"/>
      <c r="U5567" s="18"/>
      <c r="V5567" s="18"/>
      <c r="W5567" s="18"/>
      <c r="X5567" s="18"/>
      <c r="Y5567" s="18"/>
      <c r="Z5567" s="18"/>
    </row>
    <row r="5568">
      <c r="A5568" s="32">
        <v>45150.0</v>
      </c>
      <c r="B5568" s="15" t="s">
        <v>13235</v>
      </c>
      <c r="C5568" s="19" t="s">
        <v>13236</v>
      </c>
      <c r="D5568" s="19" t="s">
        <v>5671</v>
      </c>
      <c r="E5568" s="19" t="s">
        <v>44</v>
      </c>
      <c r="F5568" s="19" t="s">
        <v>61</v>
      </c>
      <c r="G5568" s="16" t="s">
        <v>12</v>
      </c>
      <c r="H5568" s="18"/>
      <c r="I5568" s="18"/>
      <c r="J5568" s="18"/>
      <c r="K5568" s="18"/>
      <c r="L5568" s="18"/>
      <c r="M5568" s="18"/>
      <c r="N5568" s="18"/>
      <c r="O5568" s="18"/>
      <c r="P5568" s="18"/>
      <c r="Q5568" s="18"/>
      <c r="R5568" s="18"/>
      <c r="S5568" s="18"/>
      <c r="T5568" s="18"/>
      <c r="U5568" s="18"/>
      <c r="V5568" s="18"/>
      <c r="W5568" s="18"/>
      <c r="X5568" s="18"/>
      <c r="Y5568" s="18"/>
      <c r="Z5568" s="18"/>
    </row>
    <row r="5569">
      <c r="A5569" s="32">
        <v>45150.0</v>
      </c>
      <c r="B5569" s="15" t="s">
        <v>13237</v>
      </c>
      <c r="C5569" s="19" t="s">
        <v>13238</v>
      </c>
      <c r="D5569" s="19" t="s">
        <v>1452</v>
      </c>
      <c r="E5569" s="19" t="s">
        <v>4081</v>
      </c>
      <c r="F5569" s="19" t="s">
        <v>13239</v>
      </c>
      <c r="G5569" s="16" t="s">
        <v>12</v>
      </c>
      <c r="H5569" s="18"/>
      <c r="I5569" s="18"/>
      <c r="J5569" s="18"/>
      <c r="K5569" s="18"/>
      <c r="L5569" s="18"/>
      <c r="M5569" s="18"/>
      <c r="N5569" s="18"/>
      <c r="O5569" s="18"/>
      <c r="P5569" s="18"/>
      <c r="Q5569" s="18"/>
      <c r="R5569" s="18"/>
      <c r="S5569" s="18"/>
      <c r="T5569" s="18"/>
      <c r="U5569" s="18"/>
      <c r="V5569" s="18"/>
      <c r="W5569" s="18"/>
      <c r="X5569" s="18"/>
      <c r="Y5569" s="18"/>
      <c r="Z5569" s="18"/>
    </row>
    <row r="5570">
      <c r="A5570" s="32">
        <v>45150.0</v>
      </c>
      <c r="B5570" s="15" t="s">
        <v>13240</v>
      </c>
      <c r="C5570" s="19" t="s">
        <v>13241</v>
      </c>
      <c r="D5570" s="19" t="s">
        <v>1806</v>
      </c>
      <c r="E5570" s="19" t="s">
        <v>98</v>
      </c>
      <c r="F5570" s="19" t="s">
        <v>4362</v>
      </c>
      <c r="G5570" s="16" t="s">
        <v>12</v>
      </c>
      <c r="H5570" s="18"/>
      <c r="I5570" s="18"/>
      <c r="J5570" s="18"/>
      <c r="K5570" s="18"/>
      <c r="L5570" s="18"/>
      <c r="M5570" s="18"/>
      <c r="N5570" s="18"/>
      <c r="O5570" s="18"/>
      <c r="P5570" s="18"/>
      <c r="Q5570" s="18"/>
      <c r="R5570" s="18"/>
      <c r="S5570" s="18"/>
      <c r="T5570" s="18"/>
      <c r="U5570" s="18"/>
      <c r="V5570" s="18"/>
      <c r="W5570" s="18"/>
      <c r="X5570" s="18"/>
      <c r="Y5570" s="18"/>
      <c r="Z5570" s="18"/>
    </row>
    <row r="5571">
      <c r="A5571" s="32">
        <v>45150.0</v>
      </c>
      <c r="B5571" s="15" t="s">
        <v>13240</v>
      </c>
      <c r="C5571" s="19" t="s">
        <v>13241</v>
      </c>
      <c r="D5571" s="19" t="s">
        <v>1806</v>
      </c>
      <c r="E5571" s="19" t="s">
        <v>12882</v>
      </c>
      <c r="F5571" s="19" t="s">
        <v>133</v>
      </c>
      <c r="G5571" s="16" t="s">
        <v>12</v>
      </c>
      <c r="H5571" s="18"/>
      <c r="I5571" s="18"/>
      <c r="J5571" s="18"/>
      <c r="K5571" s="18"/>
      <c r="L5571" s="18"/>
      <c r="M5571" s="18"/>
      <c r="N5571" s="18"/>
      <c r="O5571" s="18"/>
      <c r="P5571" s="18"/>
      <c r="Q5571" s="18"/>
      <c r="R5571" s="18"/>
      <c r="S5571" s="18"/>
      <c r="T5571" s="18"/>
      <c r="U5571" s="18"/>
      <c r="V5571" s="18"/>
      <c r="W5571" s="18"/>
      <c r="X5571" s="18"/>
      <c r="Y5571" s="18"/>
      <c r="Z5571" s="18"/>
    </row>
    <row r="5572">
      <c r="A5572" s="32">
        <v>45150.0</v>
      </c>
      <c r="B5572" s="15" t="s">
        <v>13242</v>
      </c>
      <c r="C5572" s="19" t="s">
        <v>13243</v>
      </c>
      <c r="D5572" s="19" t="s">
        <v>10112</v>
      </c>
      <c r="E5572" s="19" t="s">
        <v>13244</v>
      </c>
      <c r="F5572" s="19" t="s">
        <v>524</v>
      </c>
      <c r="G5572" s="16" t="s">
        <v>12</v>
      </c>
      <c r="H5572" s="18"/>
      <c r="I5572" s="18"/>
      <c r="J5572" s="18"/>
      <c r="K5572" s="18"/>
      <c r="L5572" s="18"/>
      <c r="M5572" s="18"/>
      <c r="N5572" s="18"/>
      <c r="O5572" s="18"/>
      <c r="P5572" s="18"/>
      <c r="Q5572" s="18"/>
      <c r="R5572" s="18"/>
      <c r="S5572" s="18"/>
      <c r="T5572" s="18"/>
      <c r="U5572" s="18"/>
      <c r="V5572" s="18"/>
      <c r="W5572" s="18"/>
      <c r="X5572" s="18"/>
      <c r="Y5572" s="18"/>
      <c r="Z5572" s="18"/>
    </row>
    <row r="5573">
      <c r="A5573" s="32">
        <v>45150.0</v>
      </c>
      <c r="B5573" s="15" t="s">
        <v>13242</v>
      </c>
      <c r="C5573" s="19" t="s">
        <v>13243</v>
      </c>
      <c r="D5573" s="19" t="s">
        <v>10112</v>
      </c>
      <c r="E5573" s="19" t="s">
        <v>47</v>
      </c>
      <c r="F5573" s="19" t="s">
        <v>4714</v>
      </c>
      <c r="G5573" s="16" t="s">
        <v>12</v>
      </c>
      <c r="H5573" s="18"/>
      <c r="I5573" s="18"/>
      <c r="J5573" s="18"/>
      <c r="K5573" s="18"/>
      <c r="L5573" s="18"/>
      <c r="M5573" s="18"/>
      <c r="N5573" s="18"/>
      <c r="O5573" s="18"/>
      <c r="P5573" s="18"/>
      <c r="Q5573" s="18"/>
      <c r="R5573" s="18"/>
      <c r="S5573" s="18"/>
      <c r="T5573" s="18"/>
      <c r="U5573" s="18"/>
      <c r="V5573" s="18"/>
      <c r="W5573" s="18"/>
      <c r="X5573" s="18"/>
      <c r="Y5573" s="18"/>
      <c r="Z5573" s="18"/>
    </row>
    <row r="5574">
      <c r="A5574" s="32">
        <v>45150.0</v>
      </c>
      <c r="B5574" s="15" t="s">
        <v>13245</v>
      </c>
      <c r="C5574" s="19" t="s">
        <v>13246</v>
      </c>
      <c r="D5574" s="19" t="s">
        <v>13247</v>
      </c>
      <c r="E5574" s="19" t="s">
        <v>7845</v>
      </c>
      <c r="F5574" s="19" t="s">
        <v>133</v>
      </c>
      <c r="G5574" s="16" t="s">
        <v>12</v>
      </c>
      <c r="H5574" s="18"/>
      <c r="I5574" s="18"/>
      <c r="J5574" s="18"/>
      <c r="K5574" s="18"/>
      <c r="L5574" s="18"/>
      <c r="M5574" s="18"/>
      <c r="N5574" s="18"/>
      <c r="O5574" s="18"/>
      <c r="P5574" s="18"/>
      <c r="Q5574" s="18"/>
      <c r="R5574" s="18"/>
      <c r="S5574" s="18"/>
      <c r="T5574" s="18"/>
      <c r="U5574" s="18"/>
      <c r="V5574" s="18"/>
      <c r="W5574" s="18"/>
      <c r="X5574" s="18"/>
      <c r="Y5574" s="18"/>
      <c r="Z5574" s="18"/>
    </row>
    <row r="5575">
      <c r="A5575" s="32">
        <v>45150.0</v>
      </c>
      <c r="B5575" s="15" t="s">
        <v>13248</v>
      </c>
      <c r="C5575" s="19" t="s">
        <v>13249</v>
      </c>
      <c r="D5575" s="19" t="s">
        <v>978</v>
      </c>
      <c r="E5575" s="19" t="s">
        <v>47</v>
      </c>
      <c r="F5575" s="19" t="s">
        <v>133</v>
      </c>
      <c r="G5575" s="16" t="s">
        <v>12</v>
      </c>
      <c r="H5575" s="18"/>
      <c r="I5575" s="18"/>
      <c r="J5575" s="18"/>
      <c r="K5575" s="18"/>
      <c r="L5575" s="18"/>
      <c r="M5575" s="18"/>
      <c r="N5575" s="18"/>
      <c r="O5575" s="18"/>
      <c r="P5575" s="18"/>
      <c r="Q5575" s="18"/>
      <c r="R5575" s="18"/>
      <c r="S5575" s="18"/>
      <c r="T5575" s="18"/>
      <c r="U5575" s="18"/>
      <c r="V5575" s="18"/>
      <c r="W5575" s="18"/>
      <c r="X5575" s="18"/>
      <c r="Y5575" s="18"/>
      <c r="Z5575" s="18"/>
    </row>
    <row r="5576">
      <c r="A5576" s="32">
        <v>45150.0</v>
      </c>
      <c r="B5576" s="15" t="s">
        <v>13250</v>
      </c>
      <c r="C5576" s="19" t="s">
        <v>13251</v>
      </c>
      <c r="D5576" s="19" t="s">
        <v>4759</v>
      </c>
      <c r="E5576" s="19" t="s">
        <v>46</v>
      </c>
      <c r="F5576" s="19" t="s">
        <v>105</v>
      </c>
      <c r="G5576" s="16" t="s">
        <v>12</v>
      </c>
      <c r="H5576" s="18"/>
      <c r="I5576" s="18"/>
      <c r="J5576" s="18"/>
      <c r="K5576" s="18"/>
      <c r="L5576" s="18"/>
      <c r="M5576" s="18"/>
      <c r="N5576" s="18"/>
      <c r="O5576" s="18"/>
      <c r="P5576" s="18"/>
      <c r="Q5576" s="18"/>
      <c r="R5576" s="18"/>
      <c r="S5576" s="18"/>
      <c r="T5576" s="18"/>
      <c r="U5576" s="18"/>
      <c r="V5576" s="18"/>
      <c r="W5576" s="18"/>
      <c r="X5576" s="18"/>
      <c r="Y5576" s="18"/>
      <c r="Z5576" s="18"/>
    </row>
    <row r="5577">
      <c r="A5577" s="32">
        <v>45150.0</v>
      </c>
      <c r="B5577" s="15" t="s">
        <v>13252</v>
      </c>
      <c r="C5577" s="19" t="s">
        <v>13253</v>
      </c>
      <c r="D5577" s="19" t="s">
        <v>4214</v>
      </c>
      <c r="E5577" s="19" t="s">
        <v>1487</v>
      </c>
      <c r="F5577" s="19" t="s">
        <v>13254</v>
      </c>
      <c r="G5577" s="16" t="s">
        <v>12</v>
      </c>
      <c r="H5577" s="18"/>
      <c r="I5577" s="18"/>
      <c r="J5577" s="18"/>
      <c r="K5577" s="18"/>
      <c r="L5577" s="18"/>
      <c r="M5577" s="18"/>
      <c r="N5577" s="18"/>
      <c r="O5577" s="18"/>
      <c r="P5577" s="18"/>
      <c r="Q5577" s="18"/>
      <c r="R5577" s="18"/>
      <c r="S5577" s="18"/>
      <c r="T5577" s="18"/>
      <c r="U5577" s="18"/>
      <c r="V5577" s="18"/>
      <c r="W5577" s="18"/>
      <c r="X5577" s="18"/>
      <c r="Y5577" s="18"/>
      <c r="Z5577" s="18"/>
    </row>
    <row r="5578">
      <c r="A5578" s="32">
        <v>45150.0</v>
      </c>
      <c r="B5578" s="15" t="s">
        <v>13255</v>
      </c>
      <c r="C5578" s="19" t="s">
        <v>13256</v>
      </c>
      <c r="D5578" s="19" t="s">
        <v>4454</v>
      </c>
      <c r="E5578" s="19" t="s">
        <v>12760</v>
      </c>
      <c r="F5578" s="19" t="s">
        <v>2718</v>
      </c>
      <c r="G5578" s="16" t="s">
        <v>12</v>
      </c>
      <c r="H5578" s="18"/>
      <c r="I5578" s="18"/>
      <c r="J5578" s="18"/>
      <c r="K5578" s="18"/>
      <c r="L5578" s="18"/>
      <c r="M5578" s="18"/>
      <c r="N5578" s="18"/>
      <c r="O5578" s="18"/>
      <c r="P5578" s="18"/>
      <c r="Q5578" s="18"/>
      <c r="R5578" s="18"/>
      <c r="S5578" s="18"/>
      <c r="T5578" s="18"/>
      <c r="U5578" s="18"/>
      <c r="V5578" s="18"/>
      <c r="W5578" s="18"/>
      <c r="X5578" s="18"/>
      <c r="Y5578" s="18"/>
      <c r="Z5578" s="18"/>
    </row>
    <row r="5579">
      <c r="A5579" s="32">
        <v>45150.0</v>
      </c>
      <c r="B5579" s="15" t="s">
        <v>13255</v>
      </c>
      <c r="C5579" s="19" t="s">
        <v>13256</v>
      </c>
      <c r="D5579" s="19" t="s">
        <v>4454</v>
      </c>
      <c r="E5579" s="19" t="s">
        <v>1136</v>
      </c>
      <c r="F5579" s="19" t="s">
        <v>13257</v>
      </c>
      <c r="G5579" s="16" t="s">
        <v>12</v>
      </c>
      <c r="H5579" s="18"/>
      <c r="I5579" s="18"/>
      <c r="J5579" s="18"/>
      <c r="K5579" s="18"/>
      <c r="L5579" s="18"/>
      <c r="M5579" s="18"/>
      <c r="N5579" s="18"/>
      <c r="O5579" s="18"/>
      <c r="P5579" s="18"/>
      <c r="Q5579" s="18"/>
      <c r="R5579" s="18"/>
      <c r="S5579" s="18"/>
      <c r="T5579" s="18"/>
      <c r="U5579" s="18"/>
      <c r="V5579" s="18"/>
      <c r="W5579" s="18"/>
      <c r="X5579" s="18"/>
      <c r="Y5579" s="18"/>
      <c r="Z5579" s="18"/>
    </row>
    <row r="5580">
      <c r="A5580" s="32">
        <v>45242.0</v>
      </c>
      <c r="B5580" s="15" t="s">
        <v>13258</v>
      </c>
      <c r="C5580" s="19" t="s">
        <v>13259</v>
      </c>
      <c r="D5580" s="19" t="s">
        <v>157</v>
      </c>
      <c r="E5580" s="19" t="s">
        <v>279</v>
      </c>
      <c r="F5580" s="19" t="s">
        <v>299</v>
      </c>
      <c r="G5580" s="16" t="s">
        <v>12</v>
      </c>
      <c r="H5580" s="18"/>
      <c r="I5580" s="18"/>
      <c r="J5580" s="18"/>
      <c r="K5580" s="18"/>
      <c r="L5580" s="18"/>
      <c r="M5580" s="18"/>
      <c r="N5580" s="18"/>
      <c r="O5580" s="18"/>
      <c r="P5580" s="18"/>
      <c r="Q5580" s="18"/>
      <c r="R5580" s="18"/>
      <c r="S5580" s="18"/>
      <c r="T5580" s="18"/>
      <c r="U5580" s="18"/>
      <c r="V5580" s="18"/>
      <c r="W5580" s="18"/>
      <c r="X5580" s="18"/>
      <c r="Y5580" s="18"/>
      <c r="Z5580" s="18"/>
    </row>
    <row r="5581">
      <c r="A5581" s="32">
        <v>45242.0</v>
      </c>
      <c r="B5581" s="15" t="s">
        <v>13258</v>
      </c>
      <c r="C5581" s="19" t="s">
        <v>13259</v>
      </c>
      <c r="D5581" s="19" t="s">
        <v>157</v>
      </c>
      <c r="E5581" s="19" t="s">
        <v>1136</v>
      </c>
      <c r="F5581" s="19" t="s">
        <v>8598</v>
      </c>
      <c r="G5581" s="16" t="s">
        <v>12</v>
      </c>
      <c r="H5581" s="18"/>
      <c r="I5581" s="18"/>
      <c r="J5581" s="18"/>
      <c r="K5581" s="18"/>
      <c r="L5581" s="18"/>
      <c r="M5581" s="18"/>
      <c r="N5581" s="18"/>
      <c r="O5581" s="18"/>
      <c r="P5581" s="18"/>
      <c r="Q5581" s="18"/>
      <c r="R5581" s="18"/>
      <c r="S5581" s="18"/>
      <c r="T5581" s="18"/>
      <c r="U5581" s="18"/>
      <c r="V5581" s="18"/>
      <c r="W5581" s="18"/>
      <c r="X5581" s="18"/>
      <c r="Y5581" s="18"/>
      <c r="Z5581" s="18"/>
    </row>
    <row r="5582">
      <c r="A5582" s="32">
        <v>45272.0</v>
      </c>
      <c r="B5582" s="15" t="s">
        <v>13260</v>
      </c>
      <c r="C5582" s="19" t="s">
        <v>13261</v>
      </c>
      <c r="D5582" s="19" t="s">
        <v>20</v>
      </c>
      <c r="E5582" s="19" t="s">
        <v>44</v>
      </c>
      <c r="F5582" s="19" t="s">
        <v>83</v>
      </c>
      <c r="G5582" s="16" t="s">
        <v>84</v>
      </c>
      <c r="H5582" s="18"/>
      <c r="I5582" s="18"/>
      <c r="J5582" s="18"/>
      <c r="K5582" s="18"/>
      <c r="L5582" s="18"/>
      <c r="M5582" s="18"/>
      <c r="N5582" s="18"/>
      <c r="O5582" s="18"/>
      <c r="P5582" s="18"/>
      <c r="Q5582" s="18"/>
      <c r="R5582" s="18"/>
      <c r="S5582" s="18"/>
      <c r="T5582" s="18"/>
      <c r="U5582" s="18"/>
      <c r="V5582" s="18"/>
      <c r="W5582" s="18"/>
      <c r="X5582" s="18"/>
      <c r="Y5582" s="18"/>
      <c r="Z5582" s="18"/>
    </row>
    <row r="5583">
      <c r="A5583" s="32">
        <v>45272.0</v>
      </c>
      <c r="B5583" s="15" t="s">
        <v>13260</v>
      </c>
      <c r="C5583" s="19" t="s">
        <v>13261</v>
      </c>
      <c r="D5583" s="19" t="s">
        <v>4762</v>
      </c>
      <c r="E5583" s="19" t="s">
        <v>44</v>
      </c>
      <c r="F5583" s="19" t="s">
        <v>83</v>
      </c>
      <c r="G5583" s="16" t="s">
        <v>84</v>
      </c>
      <c r="H5583" s="18"/>
      <c r="I5583" s="18"/>
      <c r="J5583" s="18"/>
      <c r="K5583" s="18"/>
      <c r="L5583" s="18"/>
      <c r="M5583" s="18"/>
      <c r="N5583" s="18"/>
      <c r="O5583" s="18"/>
      <c r="P5583" s="18"/>
      <c r="Q5583" s="18"/>
      <c r="R5583" s="18"/>
      <c r="S5583" s="18"/>
      <c r="T5583" s="18"/>
      <c r="U5583" s="18"/>
      <c r="V5583" s="18"/>
      <c r="W5583" s="18"/>
      <c r="X5583" s="18"/>
      <c r="Y5583" s="18"/>
      <c r="Z5583" s="18"/>
    </row>
    <row r="5584">
      <c r="A5584" s="32">
        <v>45272.0</v>
      </c>
      <c r="B5584" s="15" t="s">
        <v>13260</v>
      </c>
      <c r="C5584" s="19" t="s">
        <v>13261</v>
      </c>
      <c r="D5584" s="19" t="s">
        <v>4095</v>
      </c>
      <c r="E5584" s="19" t="s">
        <v>44</v>
      </c>
      <c r="F5584" s="19" t="s">
        <v>83</v>
      </c>
      <c r="G5584" s="16" t="s">
        <v>84</v>
      </c>
      <c r="H5584" s="18"/>
      <c r="I5584" s="18"/>
      <c r="J5584" s="18"/>
      <c r="K5584" s="18"/>
      <c r="L5584" s="18"/>
      <c r="M5584" s="18"/>
      <c r="N5584" s="18"/>
      <c r="O5584" s="18"/>
      <c r="P5584" s="18"/>
      <c r="Q5584" s="18"/>
      <c r="R5584" s="18"/>
      <c r="S5584" s="18"/>
      <c r="T5584" s="18"/>
      <c r="U5584" s="18"/>
      <c r="V5584" s="18"/>
      <c r="W5584" s="18"/>
      <c r="X5584" s="18"/>
      <c r="Y5584" s="18"/>
      <c r="Z5584" s="18"/>
    </row>
    <row r="5585">
      <c r="A5585" s="32">
        <v>45272.0</v>
      </c>
      <c r="B5585" s="15" t="s">
        <v>13262</v>
      </c>
      <c r="C5585" s="19" t="s">
        <v>13263</v>
      </c>
      <c r="D5585" s="19" t="s">
        <v>4470</v>
      </c>
      <c r="E5585" s="19" t="s">
        <v>4859</v>
      </c>
      <c r="F5585" s="19" t="s">
        <v>6939</v>
      </c>
      <c r="G5585" s="16" t="s">
        <v>12</v>
      </c>
      <c r="H5585" s="18"/>
      <c r="I5585" s="18"/>
      <c r="J5585" s="18"/>
      <c r="K5585" s="18"/>
      <c r="L5585" s="18"/>
      <c r="M5585" s="18"/>
      <c r="N5585" s="18"/>
      <c r="O5585" s="18"/>
      <c r="P5585" s="18"/>
      <c r="Q5585" s="18"/>
      <c r="R5585" s="18"/>
      <c r="S5585" s="18"/>
      <c r="T5585" s="18"/>
      <c r="U5585" s="18"/>
      <c r="V5585" s="18"/>
      <c r="W5585" s="18"/>
      <c r="X5585" s="18"/>
      <c r="Y5585" s="18"/>
      <c r="Z5585" s="18"/>
    </row>
    <row r="5586">
      <c r="A5586" s="32">
        <v>45272.0</v>
      </c>
      <c r="B5586" s="15" t="s">
        <v>13264</v>
      </c>
      <c r="C5586" s="19" t="s">
        <v>13265</v>
      </c>
      <c r="D5586" s="19" t="s">
        <v>5716</v>
      </c>
      <c r="E5586" s="19" t="s">
        <v>13266</v>
      </c>
      <c r="F5586" s="19" t="s">
        <v>1539</v>
      </c>
      <c r="G5586" s="16" t="s">
        <v>12</v>
      </c>
      <c r="H5586" s="18"/>
      <c r="I5586" s="18"/>
      <c r="J5586" s="18"/>
      <c r="K5586" s="18"/>
      <c r="L5586" s="18"/>
      <c r="M5586" s="18"/>
      <c r="N5586" s="18"/>
      <c r="O5586" s="18"/>
      <c r="P5586" s="18"/>
      <c r="Q5586" s="18"/>
      <c r="R5586" s="18"/>
      <c r="S5586" s="18"/>
      <c r="T5586" s="18"/>
      <c r="U5586" s="18"/>
      <c r="V5586" s="18"/>
      <c r="W5586" s="18"/>
      <c r="X5586" s="18"/>
      <c r="Y5586" s="18"/>
      <c r="Z5586" s="18"/>
    </row>
    <row r="5587">
      <c r="A5587" s="32">
        <v>45272.0</v>
      </c>
      <c r="B5587" s="15" t="s">
        <v>13267</v>
      </c>
      <c r="C5587" s="19" t="s">
        <v>13268</v>
      </c>
      <c r="D5587" s="19" t="s">
        <v>854</v>
      </c>
      <c r="E5587" s="19" t="s">
        <v>44</v>
      </c>
      <c r="F5587" s="19" t="s">
        <v>851</v>
      </c>
      <c r="G5587" s="16" t="s">
        <v>84</v>
      </c>
      <c r="H5587" s="18"/>
      <c r="I5587" s="18"/>
      <c r="J5587" s="18"/>
      <c r="K5587" s="18"/>
      <c r="L5587" s="18"/>
      <c r="M5587" s="18"/>
      <c r="N5587" s="18"/>
      <c r="O5587" s="18"/>
      <c r="P5587" s="18"/>
      <c r="Q5587" s="18"/>
      <c r="R5587" s="18"/>
      <c r="S5587" s="18"/>
      <c r="T5587" s="18"/>
      <c r="U5587" s="18"/>
      <c r="V5587" s="18"/>
      <c r="W5587" s="18"/>
      <c r="X5587" s="18"/>
      <c r="Y5587" s="18"/>
      <c r="Z5587" s="18"/>
    </row>
    <row r="5588">
      <c r="A5588" s="32">
        <v>45272.0</v>
      </c>
      <c r="B5588" s="15" t="s">
        <v>13267</v>
      </c>
      <c r="C5588" s="19" t="s">
        <v>13268</v>
      </c>
      <c r="D5588" s="19" t="s">
        <v>896</v>
      </c>
      <c r="E5588" s="19" t="s">
        <v>44</v>
      </c>
      <c r="F5588" s="19" t="s">
        <v>851</v>
      </c>
      <c r="G5588" s="16" t="s">
        <v>84</v>
      </c>
      <c r="H5588" s="18"/>
      <c r="I5588" s="18"/>
      <c r="J5588" s="18"/>
      <c r="K5588" s="18"/>
      <c r="L5588" s="18"/>
      <c r="M5588" s="18"/>
      <c r="N5588" s="18"/>
      <c r="O5588" s="18"/>
      <c r="P5588" s="18"/>
      <c r="Q5588" s="18"/>
      <c r="R5588" s="18"/>
      <c r="S5588" s="18"/>
      <c r="T5588" s="18"/>
      <c r="U5588" s="18"/>
      <c r="V5588" s="18"/>
      <c r="W5588" s="18"/>
      <c r="X5588" s="18"/>
      <c r="Y5588" s="18"/>
      <c r="Z5588" s="18"/>
    </row>
    <row r="5589">
      <c r="A5589" s="32">
        <v>45272.0</v>
      </c>
      <c r="B5589" s="15" t="s">
        <v>13267</v>
      </c>
      <c r="C5589" s="19" t="s">
        <v>13268</v>
      </c>
      <c r="D5589" s="19" t="s">
        <v>20</v>
      </c>
      <c r="E5589" s="18"/>
      <c r="F5589" s="19" t="s">
        <v>299</v>
      </c>
      <c r="G5589" s="16" t="s">
        <v>12</v>
      </c>
      <c r="H5589" s="19" t="s">
        <v>44</v>
      </c>
      <c r="I5589" s="18"/>
      <c r="J5589" s="18"/>
      <c r="K5589" s="18"/>
      <c r="L5589" s="18"/>
      <c r="M5589" s="18"/>
      <c r="N5589" s="18"/>
      <c r="O5589" s="18"/>
      <c r="P5589" s="18"/>
      <c r="Q5589" s="18"/>
      <c r="R5589" s="18"/>
      <c r="S5589" s="18"/>
      <c r="T5589" s="18"/>
      <c r="U5589" s="18"/>
      <c r="V5589" s="18"/>
      <c r="W5589" s="18"/>
      <c r="X5589" s="18"/>
      <c r="Y5589" s="18"/>
      <c r="Z5589" s="18"/>
    </row>
    <row r="5590">
      <c r="A5590" s="32">
        <v>45272.0</v>
      </c>
      <c r="B5590" s="15" t="s">
        <v>13269</v>
      </c>
      <c r="C5590" s="19" t="s">
        <v>13270</v>
      </c>
      <c r="D5590" s="19" t="s">
        <v>799</v>
      </c>
      <c r="E5590" s="18"/>
      <c r="F5590" s="19" t="s">
        <v>83</v>
      </c>
      <c r="G5590" s="16" t="s">
        <v>84</v>
      </c>
      <c r="H5590" s="19" t="s">
        <v>44</v>
      </c>
      <c r="I5590" s="18"/>
      <c r="J5590" s="18"/>
      <c r="K5590" s="18"/>
      <c r="L5590" s="18"/>
      <c r="M5590" s="18"/>
      <c r="N5590" s="18"/>
      <c r="O5590" s="18"/>
      <c r="P5590" s="18"/>
      <c r="Q5590" s="18"/>
      <c r="R5590" s="18"/>
      <c r="S5590" s="18"/>
      <c r="T5590" s="18"/>
      <c r="U5590" s="18"/>
      <c r="V5590" s="18"/>
      <c r="W5590" s="18"/>
      <c r="X5590" s="18"/>
      <c r="Y5590" s="18"/>
      <c r="Z5590" s="18"/>
    </row>
    <row r="5591">
      <c r="A5591" s="32">
        <v>45272.0</v>
      </c>
      <c r="B5591" s="15" t="s">
        <v>13269</v>
      </c>
      <c r="C5591" s="19" t="s">
        <v>13270</v>
      </c>
      <c r="D5591" s="19" t="s">
        <v>799</v>
      </c>
      <c r="E5591" s="19" t="s">
        <v>13271</v>
      </c>
      <c r="F5591" s="19" t="s">
        <v>9827</v>
      </c>
      <c r="G5591" s="16" t="s">
        <v>12</v>
      </c>
      <c r="H5591" s="18"/>
      <c r="I5591" s="18"/>
      <c r="J5591" s="18"/>
      <c r="K5591" s="18"/>
      <c r="L5591" s="18"/>
      <c r="M5591" s="18"/>
      <c r="N5591" s="18"/>
      <c r="O5591" s="18"/>
      <c r="P5591" s="18"/>
      <c r="Q5591" s="18"/>
      <c r="R5591" s="18"/>
      <c r="S5591" s="18"/>
      <c r="T5591" s="18"/>
      <c r="U5591" s="18"/>
      <c r="V5591" s="18"/>
      <c r="W5591" s="18"/>
      <c r="X5591" s="18"/>
      <c r="Y5591" s="18"/>
      <c r="Z5591" s="18"/>
    </row>
    <row r="5592">
      <c r="A5592" s="32">
        <v>45272.0</v>
      </c>
      <c r="B5592" s="15" t="s">
        <v>13272</v>
      </c>
      <c r="C5592" s="19" t="s">
        <v>13273</v>
      </c>
      <c r="D5592" s="19" t="s">
        <v>1910</v>
      </c>
      <c r="E5592" s="19" t="s">
        <v>4032</v>
      </c>
      <c r="F5592" s="19" t="s">
        <v>13274</v>
      </c>
      <c r="G5592" s="16" t="s">
        <v>12</v>
      </c>
      <c r="H5592" s="18"/>
      <c r="I5592" s="18"/>
      <c r="J5592" s="18"/>
      <c r="K5592" s="18"/>
      <c r="L5592" s="18"/>
      <c r="M5592" s="18"/>
      <c r="N5592" s="18"/>
      <c r="O5592" s="18"/>
      <c r="P5592" s="18"/>
      <c r="Q5592" s="18"/>
      <c r="R5592" s="18"/>
      <c r="S5592" s="18"/>
      <c r="T5592" s="18"/>
      <c r="U5592" s="18"/>
      <c r="V5592" s="18"/>
      <c r="W5592" s="18"/>
      <c r="X5592" s="18"/>
      <c r="Y5592" s="18"/>
      <c r="Z5592" s="18"/>
    </row>
    <row r="5593">
      <c r="A5593" s="32">
        <v>45272.0</v>
      </c>
      <c r="B5593" s="15" t="s">
        <v>13275</v>
      </c>
      <c r="C5593" s="19" t="s">
        <v>13276</v>
      </c>
      <c r="D5593" s="19" t="s">
        <v>12072</v>
      </c>
      <c r="E5593" s="19" t="s">
        <v>13277</v>
      </c>
      <c r="F5593" s="19" t="s">
        <v>9019</v>
      </c>
      <c r="G5593" s="16" t="s">
        <v>12</v>
      </c>
      <c r="H5593" s="18"/>
      <c r="I5593" s="18"/>
      <c r="J5593" s="18"/>
      <c r="K5593" s="18"/>
      <c r="L5593" s="18"/>
      <c r="M5593" s="18"/>
      <c r="N5593" s="18"/>
      <c r="O5593" s="18"/>
      <c r="P5593" s="18"/>
      <c r="Q5593" s="18"/>
      <c r="R5593" s="18"/>
      <c r="S5593" s="18"/>
      <c r="T5593" s="18"/>
      <c r="U5593" s="18"/>
      <c r="V5593" s="18"/>
      <c r="W5593" s="18"/>
      <c r="X5593" s="18"/>
      <c r="Y5593" s="18"/>
      <c r="Z5593" s="18"/>
    </row>
    <row r="5594">
      <c r="A5594" s="32">
        <v>45272.0</v>
      </c>
      <c r="B5594" s="15" t="s">
        <v>13278</v>
      </c>
      <c r="C5594" s="19" t="s">
        <v>13279</v>
      </c>
      <c r="D5594" s="19" t="s">
        <v>4709</v>
      </c>
      <c r="E5594" s="19" t="s">
        <v>46</v>
      </c>
      <c r="F5594" s="19" t="s">
        <v>105</v>
      </c>
      <c r="G5594" s="16" t="s">
        <v>12</v>
      </c>
      <c r="H5594" s="18"/>
      <c r="I5594" s="18"/>
      <c r="J5594" s="18"/>
      <c r="K5594" s="18"/>
      <c r="L5594" s="18"/>
      <c r="M5594" s="18"/>
      <c r="N5594" s="18"/>
      <c r="O5594" s="18"/>
      <c r="P5594" s="18"/>
      <c r="Q5594" s="18"/>
      <c r="R5594" s="18"/>
      <c r="S5594" s="18"/>
      <c r="T5594" s="18"/>
      <c r="U5594" s="18"/>
      <c r="V5594" s="18"/>
      <c r="W5594" s="18"/>
      <c r="X5594" s="18"/>
      <c r="Y5594" s="18"/>
      <c r="Z5594" s="18"/>
    </row>
    <row r="5595">
      <c r="A5595" s="32">
        <v>45272.0</v>
      </c>
      <c r="B5595" s="15" t="s">
        <v>13280</v>
      </c>
      <c r="C5595" s="19" t="s">
        <v>13281</v>
      </c>
      <c r="D5595" s="19" t="s">
        <v>8370</v>
      </c>
      <c r="E5595" s="19" t="s">
        <v>13282</v>
      </c>
      <c r="F5595" s="19" t="s">
        <v>5463</v>
      </c>
      <c r="G5595" s="16" t="s">
        <v>12</v>
      </c>
      <c r="H5595" s="18"/>
      <c r="I5595" s="18"/>
      <c r="J5595" s="18"/>
      <c r="K5595" s="18"/>
      <c r="L5595" s="18"/>
      <c r="M5595" s="18"/>
      <c r="N5595" s="18"/>
      <c r="O5595" s="18"/>
      <c r="P5595" s="18"/>
      <c r="Q5595" s="18"/>
      <c r="R5595" s="18"/>
      <c r="S5595" s="18"/>
      <c r="T5595" s="18"/>
      <c r="U5595" s="18"/>
      <c r="V5595" s="18"/>
      <c r="W5595" s="18"/>
      <c r="X5595" s="18"/>
      <c r="Y5595" s="18"/>
      <c r="Z5595" s="18"/>
    </row>
    <row r="5596">
      <c r="A5596" s="32">
        <v>45272.0</v>
      </c>
      <c r="B5596" s="15" t="s">
        <v>13283</v>
      </c>
      <c r="C5596" s="19" t="s">
        <v>13284</v>
      </c>
      <c r="D5596" s="19" t="s">
        <v>751</v>
      </c>
      <c r="E5596" s="19" t="s">
        <v>6969</v>
      </c>
      <c r="F5596" s="19" t="s">
        <v>11480</v>
      </c>
      <c r="G5596" s="16" t="s">
        <v>12</v>
      </c>
      <c r="H5596" s="18"/>
      <c r="I5596" s="18"/>
      <c r="J5596" s="18"/>
      <c r="K5596" s="18"/>
      <c r="L5596" s="18"/>
      <c r="M5596" s="18"/>
      <c r="N5596" s="18"/>
      <c r="O5596" s="18"/>
      <c r="P5596" s="18"/>
      <c r="Q5596" s="18"/>
      <c r="R5596" s="18"/>
      <c r="S5596" s="18"/>
      <c r="T5596" s="18"/>
      <c r="U5596" s="18"/>
      <c r="V5596" s="18"/>
      <c r="W5596" s="18"/>
      <c r="X5596" s="18"/>
      <c r="Y5596" s="18"/>
      <c r="Z5596" s="18"/>
    </row>
    <row r="5597">
      <c r="A5597" s="32">
        <v>45272.0</v>
      </c>
      <c r="B5597" s="15" t="s">
        <v>13283</v>
      </c>
      <c r="C5597" s="19" t="s">
        <v>13284</v>
      </c>
      <c r="D5597" s="19" t="s">
        <v>751</v>
      </c>
      <c r="E5597" s="19" t="s">
        <v>46</v>
      </c>
      <c r="F5597" s="19" t="s">
        <v>133</v>
      </c>
      <c r="G5597" s="16" t="s">
        <v>12</v>
      </c>
      <c r="H5597" s="18"/>
      <c r="I5597" s="18"/>
      <c r="J5597" s="18"/>
      <c r="K5597" s="18"/>
      <c r="L5597" s="18"/>
      <c r="M5597" s="18"/>
      <c r="N5597" s="18"/>
      <c r="O5597" s="18"/>
      <c r="P5597" s="18"/>
      <c r="Q5597" s="18"/>
      <c r="R5597" s="18"/>
      <c r="S5597" s="18"/>
      <c r="T5597" s="18"/>
      <c r="U5597" s="18"/>
      <c r="V5597" s="18"/>
      <c r="W5597" s="18"/>
      <c r="X5597" s="18"/>
      <c r="Y5597" s="18"/>
      <c r="Z5597" s="18"/>
    </row>
    <row r="5598">
      <c r="A5598" s="32">
        <v>45272.0</v>
      </c>
      <c r="B5598" s="15" t="s">
        <v>13285</v>
      </c>
      <c r="C5598" s="19" t="s">
        <v>13286</v>
      </c>
      <c r="D5598" s="19" t="s">
        <v>4563</v>
      </c>
      <c r="E5598" s="19" t="s">
        <v>1418</v>
      </c>
      <c r="F5598" s="19" t="s">
        <v>13287</v>
      </c>
      <c r="G5598" s="16" t="s">
        <v>12</v>
      </c>
      <c r="H5598" s="18"/>
      <c r="I5598" s="18"/>
      <c r="J5598" s="18"/>
      <c r="K5598" s="18"/>
      <c r="L5598" s="18"/>
      <c r="M5598" s="18"/>
      <c r="N5598" s="18"/>
      <c r="O5598" s="18"/>
      <c r="P5598" s="18"/>
      <c r="Q5598" s="18"/>
      <c r="R5598" s="18"/>
      <c r="S5598" s="18"/>
      <c r="T5598" s="18"/>
      <c r="U5598" s="18"/>
      <c r="V5598" s="18"/>
      <c r="W5598" s="18"/>
      <c r="X5598" s="18"/>
      <c r="Y5598" s="18"/>
      <c r="Z5598" s="18"/>
    </row>
    <row r="5599">
      <c r="A5599" s="32">
        <v>45272.0</v>
      </c>
      <c r="B5599" s="15" t="s">
        <v>13285</v>
      </c>
      <c r="C5599" s="19" t="s">
        <v>13286</v>
      </c>
      <c r="D5599" s="19" t="s">
        <v>4563</v>
      </c>
      <c r="E5599" s="19" t="s">
        <v>47</v>
      </c>
      <c r="F5599" s="19" t="s">
        <v>134</v>
      </c>
      <c r="G5599" s="16" t="s">
        <v>12</v>
      </c>
      <c r="H5599" s="18"/>
      <c r="I5599" s="18"/>
      <c r="J5599" s="18"/>
      <c r="K5599" s="18"/>
      <c r="L5599" s="18"/>
      <c r="M5599" s="18"/>
      <c r="N5599" s="18"/>
      <c r="O5599" s="18"/>
      <c r="P5599" s="18"/>
      <c r="Q5599" s="18"/>
      <c r="R5599" s="18"/>
      <c r="S5599" s="18"/>
      <c r="T5599" s="18"/>
      <c r="U5599" s="18"/>
      <c r="V5599" s="18"/>
      <c r="W5599" s="18"/>
      <c r="X5599" s="18"/>
      <c r="Y5599" s="18"/>
      <c r="Z5599" s="18"/>
    </row>
    <row r="5600">
      <c r="A5600" s="14" t="s">
        <v>13288</v>
      </c>
      <c r="B5600" s="15" t="s">
        <v>13289</v>
      </c>
      <c r="C5600" s="19" t="s">
        <v>13290</v>
      </c>
      <c r="D5600" s="19" t="s">
        <v>1587</v>
      </c>
      <c r="E5600" s="19" t="s">
        <v>44</v>
      </c>
      <c r="F5600" s="19" t="s">
        <v>83</v>
      </c>
      <c r="G5600" s="16" t="s">
        <v>84</v>
      </c>
      <c r="H5600" s="18"/>
      <c r="I5600" s="18"/>
      <c r="J5600" s="18"/>
      <c r="K5600" s="18"/>
      <c r="L5600" s="18"/>
      <c r="M5600" s="18"/>
      <c r="N5600" s="18"/>
      <c r="O5600" s="18"/>
      <c r="P5600" s="18"/>
      <c r="Q5600" s="18"/>
      <c r="R5600" s="18"/>
      <c r="S5600" s="18"/>
      <c r="T5600" s="18"/>
      <c r="U5600" s="18"/>
      <c r="V5600" s="18"/>
      <c r="W5600" s="18"/>
      <c r="X5600" s="18"/>
      <c r="Y5600" s="18"/>
      <c r="Z5600" s="18"/>
    </row>
    <row r="5601">
      <c r="A5601" s="14" t="s">
        <v>13288</v>
      </c>
      <c r="B5601" s="15" t="s">
        <v>13289</v>
      </c>
      <c r="C5601" s="19" t="s">
        <v>13290</v>
      </c>
      <c r="D5601" s="19" t="s">
        <v>751</v>
      </c>
      <c r="E5601" s="19" t="s">
        <v>44</v>
      </c>
      <c r="F5601" s="19" t="s">
        <v>83</v>
      </c>
      <c r="G5601" s="16" t="s">
        <v>84</v>
      </c>
      <c r="H5601" s="18"/>
      <c r="I5601" s="18"/>
      <c r="J5601" s="18"/>
      <c r="K5601" s="18"/>
      <c r="L5601" s="18"/>
      <c r="M5601" s="18"/>
      <c r="N5601" s="18"/>
      <c r="O5601" s="18"/>
      <c r="P5601" s="18"/>
      <c r="Q5601" s="18"/>
      <c r="R5601" s="18"/>
      <c r="S5601" s="18"/>
      <c r="T5601" s="18"/>
      <c r="U5601" s="18"/>
      <c r="V5601" s="18"/>
      <c r="W5601" s="18"/>
      <c r="X5601" s="18"/>
      <c r="Y5601" s="18"/>
      <c r="Z5601" s="18"/>
    </row>
    <row r="5602">
      <c r="A5602" s="14" t="s">
        <v>13288</v>
      </c>
      <c r="B5602" s="15" t="s">
        <v>13289</v>
      </c>
      <c r="C5602" s="19" t="s">
        <v>13290</v>
      </c>
      <c r="D5602" s="19" t="s">
        <v>896</v>
      </c>
      <c r="E5602" s="19" t="s">
        <v>44</v>
      </c>
      <c r="F5602" s="19" t="s">
        <v>83</v>
      </c>
      <c r="G5602" s="16" t="s">
        <v>84</v>
      </c>
      <c r="H5602" s="18"/>
      <c r="I5602" s="18"/>
      <c r="J5602" s="18"/>
      <c r="K5602" s="18"/>
      <c r="L5602" s="18"/>
      <c r="M5602" s="18"/>
      <c r="N5602" s="18"/>
      <c r="O5602" s="18"/>
      <c r="P5602" s="18"/>
      <c r="Q5602" s="18"/>
      <c r="R5602" s="18"/>
      <c r="S5602" s="18"/>
      <c r="T5602" s="18"/>
      <c r="U5602" s="18"/>
      <c r="V5602" s="18"/>
      <c r="W5602" s="18"/>
      <c r="X5602" s="18"/>
      <c r="Y5602" s="18"/>
      <c r="Z5602" s="18"/>
    </row>
    <row r="5603">
      <c r="A5603" s="14" t="s">
        <v>13288</v>
      </c>
      <c r="B5603" s="15" t="s">
        <v>13291</v>
      </c>
      <c r="C5603" s="19" t="s">
        <v>13292</v>
      </c>
      <c r="D5603" s="19" t="s">
        <v>5537</v>
      </c>
      <c r="E5603" s="19" t="s">
        <v>743</v>
      </c>
      <c r="F5603" s="19" t="s">
        <v>171</v>
      </c>
      <c r="G5603" s="16" t="s">
        <v>12</v>
      </c>
      <c r="H5603" s="18"/>
      <c r="I5603" s="18"/>
      <c r="J5603" s="18"/>
      <c r="K5603" s="18"/>
      <c r="L5603" s="18"/>
      <c r="M5603" s="18"/>
      <c r="N5603" s="18"/>
      <c r="O5603" s="18"/>
      <c r="P5603" s="18"/>
      <c r="Q5603" s="18"/>
      <c r="R5603" s="18"/>
      <c r="S5603" s="18"/>
      <c r="T5603" s="18"/>
      <c r="U5603" s="18"/>
      <c r="V5603" s="18"/>
      <c r="W5603" s="18"/>
      <c r="X5603" s="18"/>
      <c r="Y5603" s="18"/>
      <c r="Z5603" s="18"/>
    </row>
    <row r="5604">
      <c r="A5604" s="14" t="s">
        <v>13288</v>
      </c>
      <c r="B5604" s="15" t="s">
        <v>13293</v>
      </c>
      <c r="C5604" s="19" t="s">
        <v>13294</v>
      </c>
      <c r="D5604" s="19" t="s">
        <v>856</v>
      </c>
      <c r="E5604" s="19" t="s">
        <v>743</v>
      </c>
      <c r="F5604" s="19" t="s">
        <v>1296</v>
      </c>
      <c r="G5604" s="16" t="s">
        <v>12</v>
      </c>
      <c r="H5604" s="18"/>
      <c r="I5604" s="18"/>
      <c r="J5604" s="18"/>
      <c r="K5604" s="18"/>
      <c r="L5604" s="18"/>
      <c r="M5604" s="18"/>
      <c r="N5604" s="18"/>
      <c r="O5604" s="18"/>
      <c r="P5604" s="18"/>
      <c r="Q5604" s="18"/>
      <c r="R5604" s="18"/>
      <c r="S5604" s="18"/>
      <c r="T5604" s="18"/>
      <c r="U5604" s="18"/>
      <c r="V5604" s="18"/>
      <c r="W5604" s="18"/>
      <c r="X5604" s="18"/>
      <c r="Y5604" s="18"/>
      <c r="Z5604" s="18"/>
    </row>
    <row r="5605">
      <c r="A5605" s="14" t="s">
        <v>13288</v>
      </c>
      <c r="B5605" s="15" t="s">
        <v>13295</v>
      </c>
      <c r="C5605" s="19" t="s">
        <v>13296</v>
      </c>
      <c r="D5605" s="19" t="s">
        <v>6236</v>
      </c>
      <c r="E5605" s="18"/>
      <c r="F5605" s="19" t="s">
        <v>1296</v>
      </c>
      <c r="G5605" s="16" t="s">
        <v>12</v>
      </c>
      <c r="H5605" s="19" t="s">
        <v>141</v>
      </c>
      <c r="I5605" s="18"/>
      <c r="J5605" s="18"/>
      <c r="K5605" s="18"/>
      <c r="L5605" s="18"/>
      <c r="M5605" s="18"/>
      <c r="N5605" s="18"/>
      <c r="O5605" s="18"/>
      <c r="P5605" s="18"/>
      <c r="Q5605" s="18"/>
      <c r="R5605" s="18"/>
      <c r="S5605" s="18"/>
      <c r="T5605" s="18"/>
      <c r="U5605" s="18"/>
      <c r="V5605" s="18"/>
      <c r="W5605" s="18"/>
      <c r="X5605" s="18"/>
      <c r="Y5605" s="18"/>
      <c r="Z5605" s="18"/>
    </row>
    <row r="5606">
      <c r="A5606" s="14" t="s">
        <v>13288</v>
      </c>
      <c r="B5606" s="15" t="s">
        <v>13295</v>
      </c>
      <c r="C5606" s="19" t="s">
        <v>13296</v>
      </c>
      <c r="D5606" s="19" t="s">
        <v>6236</v>
      </c>
      <c r="E5606" s="19" t="s">
        <v>5748</v>
      </c>
      <c r="F5606" s="19" t="s">
        <v>457</v>
      </c>
      <c r="G5606" s="16" t="s">
        <v>84</v>
      </c>
      <c r="H5606" s="18"/>
      <c r="I5606" s="18"/>
      <c r="J5606" s="18"/>
      <c r="K5606" s="18"/>
      <c r="L5606" s="18"/>
      <c r="M5606" s="18"/>
      <c r="N5606" s="18"/>
      <c r="O5606" s="18"/>
      <c r="P5606" s="18"/>
      <c r="Q5606" s="18"/>
      <c r="R5606" s="18"/>
      <c r="S5606" s="18"/>
      <c r="T5606" s="18"/>
      <c r="U5606" s="18"/>
      <c r="V5606" s="18"/>
      <c r="W5606" s="18"/>
      <c r="X5606" s="18"/>
      <c r="Y5606" s="18"/>
      <c r="Z5606" s="18"/>
    </row>
    <row r="5607">
      <c r="A5607" s="14" t="s">
        <v>13288</v>
      </c>
      <c r="B5607" s="15" t="s">
        <v>13297</v>
      </c>
      <c r="C5607" s="19" t="s">
        <v>13298</v>
      </c>
      <c r="D5607" s="19" t="s">
        <v>4095</v>
      </c>
      <c r="E5607" s="19" t="s">
        <v>44</v>
      </c>
      <c r="F5607" s="19" t="s">
        <v>851</v>
      </c>
      <c r="G5607" s="16" t="s">
        <v>84</v>
      </c>
      <c r="H5607" s="18"/>
      <c r="I5607" s="18"/>
      <c r="J5607" s="18"/>
      <c r="K5607" s="18"/>
      <c r="L5607" s="18"/>
      <c r="M5607" s="18"/>
      <c r="N5607" s="18"/>
      <c r="O5607" s="18"/>
      <c r="P5607" s="18"/>
      <c r="Q5607" s="18"/>
      <c r="R5607" s="18"/>
      <c r="S5607" s="18"/>
      <c r="T5607" s="18"/>
      <c r="U5607" s="18"/>
      <c r="V5607" s="18"/>
      <c r="W5607" s="18"/>
      <c r="X5607" s="18"/>
      <c r="Y5607" s="18"/>
      <c r="Z5607" s="18"/>
    </row>
    <row r="5608">
      <c r="A5608" s="14" t="s">
        <v>13288</v>
      </c>
      <c r="B5608" s="15" t="s">
        <v>13297</v>
      </c>
      <c r="C5608" s="19" t="s">
        <v>13298</v>
      </c>
      <c r="D5608" s="19" t="s">
        <v>896</v>
      </c>
      <c r="E5608" s="19" t="s">
        <v>44</v>
      </c>
      <c r="F5608" s="19" t="s">
        <v>851</v>
      </c>
      <c r="G5608" s="16" t="s">
        <v>84</v>
      </c>
      <c r="H5608" s="18"/>
      <c r="I5608" s="18"/>
      <c r="J5608" s="18"/>
      <c r="K5608" s="18"/>
      <c r="L5608" s="18"/>
      <c r="M5608" s="18"/>
      <c r="N5608" s="18"/>
      <c r="O5608" s="18"/>
      <c r="P5608" s="18"/>
      <c r="Q5608" s="18"/>
      <c r="R5608" s="18"/>
      <c r="S5608" s="18"/>
      <c r="T5608" s="18"/>
      <c r="U5608" s="18"/>
      <c r="V5608" s="18"/>
      <c r="W5608" s="18"/>
      <c r="X5608" s="18"/>
      <c r="Y5608" s="18"/>
      <c r="Z5608" s="18"/>
    </row>
    <row r="5609">
      <c r="A5609" s="14" t="s">
        <v>13288</v>
      </c>
      <c r="B5609" s="15" t="s">
        <v>13299</v>
      </c>
      <c r="C5609" s="19" t="s">
        <v>13300</v>
      </c>
      <c r="D5609" s="19" t="s">
        <v>778</v>
      </c>
      <c r="E5609" s="19" t="s">
        <v>46</v>
      </c>
      <c r="F5609" s="19" t="s">
        <v>35</v>
      </c>
      <c r="G5609" s="16" t="s">
        <v>12</v>
      </c>
      <c r="H5609" s="18"/>
      <c r="I5609" s="18"/>
      <c r="J5609" s="18"/>
      <c r="K5609" s="18"/>
      <c r="L5609" s="18"/>
      <c r="M5609" s="18"/>
      <c r="N5609" s="18"/>
      <c r="O5609" s="18"/>
      <c r="P5609" s="18"/>
      <c r="Q5609" s="18"/>
      <c r="R5609" s="18"/>
      <c r="S5609" s="18"/>
      <c r="T5609" s="18"/>
      <c r="U5609" s="18"/>
      <c r="V5609" s="18"/>
      <c r="W5609" s="18"/>
      <c r="X5609" s="18"/>
      <c r="Y5609" s="18"/>
      <c r="Z5609" s="18"/>
    </row>
    <row r="5610">
      <c r="A5610" s="14" t="s">
        <v>13288</v>
      </c>
      <c r="B5610" s="15" t="s">
        <v>13301</v>
      </c>
      <c r="C5610" s="19" t="s">
        <v>13302</v>
      </c>
      <c r="D5610" s="19" t="s">
        <v>804</v>
      </c>
      <c r="E5610" s="19" t="s">
        <v>141</v>
      </c>
      <c r="F5610" s="19" t="s">
        <v>428</v>
      </c>
      <c r="G5610" s="16" t="s">
        <v>84</v>
      </c>
      <c r="H5610" s="18"/>
      <c r="I5610" s="18"/>
      <c r="J5610" s="18"/>
      <c r="K5610" s="18"/>
      <c r="L5610" s="18"/>
      <c r="M5610" s="18"/>
      <c r="N5610" s="18"/>
      <c r="O5610" s="18"/>
      <c r="P5610" s="18"/>
      <c r="Q5610" s="18"/>
      <c r="R5610" s="18"/>
      <c r="S5610" s="18"/>
      <c r="T5610" s="18"/>
      <c r="U5610" s="18"/>
      <c r="V5610" s="18"/>
      <c r="W5610" s="18"/>
      <c r="X5610" s="18"/>
      <c r="Y5610" s="18"/>
      <c r="Z5610" s="18"/>
    </row>
    <row r="5611">
      <c r="A5611" s="14" t="s">
        <v>13288</v>
      </c>
      <c r="B5611" s="15" t="s">
        <v>13301</v>
      </c>
      <c r="C5611" s="19" t="s">
        <v>13302</v>
      </c>
      <c r="D5611" s="19" t="s">
        <v>804</v>
      </c>
      <c r="E5611" s="19" t="s">
        <v>4032</v>
      </c>
      <c r="F5611" s="19" t="s">
        <v>11198</v>
      </c>
      <c r="G5611" s="16" t="s">
        <v>12</v>
      </c>
      <c r="H5611" s="18"/>
      <c r="I5611" s="18"/>
      <c r="J5611" s="18"/>
      <c r="K5611" s="18"/>
      <c r="L5611" s="18"/>
      <c r="M5611" s="18"/>
      <c r="N5611" s="18"/>
      <c r="O5611" s="18"/>
      <c r="P5611" s="18"/>
      <c r="Q5611" s="18"/>
      <c r="R5611" s="18"/>
      <c r="S5611" s="18"/>
      <c r="T5611" s="18"/>
      <c r="U5611" s="18"/>
      <c r="V5611" s="18"/>
      <c r="W5611" s="18"/>
      <c r="X5611" s="18"/>
      <c r="Y5611" s="18"/>
      <c r="Z5611" s="18"/>
    </row>
    <row r="5612">
      <c r="A5612" s="14" t="s">
        <v>13288</v>
      </c>
      <c r="B5612" s="15" t="s">
        <v>13303</v>
      </c>
      <c r="C5612" s="19" t="s">
        <v>13304</v>
      </c>
      <c r="D5612" s="19" t="s">
        <v>4862</v>
      </c>
      <c r="E5612" s="19" t="s">
        <v>98</v>
      </c>
      <c r="F5612" s="19" t="s">
        <v>67</v>
      </c>
      <c r="G5612" s="16" t="s">
        <v>12</v>
      </c>
      <c r="H5612" s="18"/>
      <c r="I5612" s="18"/>
      <c r="J5612" s="18"/>
      <c r="K5612" s="18"/>
      <c r="L5612" s="18"/>
      <c r="M5612" s="18"/>
      <c r="N5612" s="18"/>
      <c r="O5612" s="18"/>
      <c r="P5612" s="18"/>
      <c r="Q5612" s="18"/>
      <c r="R5612" s="18"/>
      <c r="S5612" s="18"/>
      <c r="T5612" s="18"/>
      <c r="U5612" s="18"/>
      <c r="V5612" s="18"/>
      <c r="W5612" s="18"/>
      <c r="X5612" s="18"/>
      <c r="Y5612" s="18"/>
      <c r="Z5612" s="18"/>
    </row>
    <row r="5613">
      <c r="A5613" s="14" t="s">
        <v>13288</v>
      </c>
      <c r="B5613" s="15" t="s">
        <v>13303</v>
      </c>
      <c r="C5613" s="19" t="s">
        <v>13304</v>
      </c>
      <c r="D5613" s="19" t="s">
        <v>4862</v>
      </c>
      <c r="E5613" s="19" t="s">
        <v>385</v>
      </c>
      <c r="F5613" s="19" t="s">
        <v>161</v>
      </c>
      <c r="G5613" s="16" t="s">
        <v>12</v>
      </c>
      <c r="H5613" s="18"/>
      <c r="I5613" s="18"/>
      <c r="J5613" s="18"/>
      <c r="K5613" s="18"/>
      <c r="L5613" s="18"/>
      <c r="M5613" s="18"/>
      <c r="N5613" s="18"/>
      <c r="O5613" s="18"/>
      <c r="P5613" s="18"/>
      <c r="Q5613" s="18"/>
      <c r="R5613" s="18"/>
      <c r="S5613" s="18"/>
      <c r="T5613" s="18"/>
      <c r="U5613" s="18"/>
      <c r="V5613" s="18"/>
      <c r="W5613" s="18"/>
      <c r="X5613" s="18"/>
      <c r="Y5613" s="18"/>
      <c r="Z5613" s="18"/>
    </row>
    <row r="5614">
      <c r="A5614" s="14" t="s">
        <v>13288</v>
      </c>
      <c r="B5614" s="15" t="s">
        <v>13305</v>
      </c>
      <c r="C5614" s="19" t="s">
        <v>13306</v>
      </c>
      <c r="D5614" s="19" t="s">
        <v>4251</v>
      </c>
      <c r="E5614" s="19" t="s">
        <v>7845</v>
      </c>
      <c r="F5614" s="19" t="s">
        <v>133</v>
      </c>
      <c r="G5614" s="16" t="s">
        <v>12</v>
      </c>
      <c r="H5614" s="18"/>
      <c r="I5614" s="18"/>
      <c r="J5614" s="18"/>
      <c r="K5614" s="18"/>
      <c r="L5614" s="18"/>
      <c r="M5614" s="18"/>
      <c r="N5614" s="18"/>
      <c r="O5614" s="18"/>
      <c r="P5614" s="18"/>
      <c r="Q5614" s="18"/>
      <c r="R5614" s="18"/>
      <c r="S5614" s="18"/>
      <c r="T5614" s="18"/>
      <c r="U5614" s="18"/>
      <c r="V5614" s="18"/>
      <c r="W5614" s="18"/>
      <c r="X5614" s="18"/>
      <c r="Y5614" s="18"/>
      <c r="Z5614" s="18"/>
    </row>
    <row r="5615">
      <c r="A5615" s="14" t="s">
        <v>13288</v>
      </c>
      <c r="B5615" s="15" t="s">
        <v>13305</v>
      </c>
      <c r="C5615" s="19" t="s">
        <v>13306</v>
      </c>
      <c r="D5615" s="19" t="s">
        <v>4251</v>
      </c>
      <c r="E5615" s="19" t="s">
        <v>338</v>
      </c>
      <c r="F5615" s="19" t="s">
        <v>3337</v>
      </c>
      <c r="G5615" s="16" t="s">
        <v>12</v>
      </c>
      <c r="H5615" s="18"/>
      <c r="I5615" s="18"/>
      <c r="J5615" s="18"/>
      <c r="K5615" s="18"/>
      <c r="L5615" s="18"/>
      <c r="M5615" s="18"/>
      <c r="N5615" s="18"/>
      <c r="O5615" s="18"/>
      <c r="P5615" s="18"/>
      <c r="Q5615" s="18"/>
      <c r="R5615" s="18"/>
      <c r="S5615" s="18"/>
      <c r="T5615" s="18"/>
      <c r="U5615" s="18"/>
      <c r="V5615" s="18"/>
      <c r="W5615" s="18"/>
      <c r="X5615" s="18"/>
      <c r="Y5615" s="18"/>
      <c r="Z5615" s="18"/>
    </row>
    <row r="5616">
      <c r="A5616" s="14" t="s">
        <v>13288</v>
      </c>
      <c r="B5616" s="15" t="s">
        <v>13307</v>
      </c>
      <c r="C5616" s="19" t="s">
        <v>13308</v>
      </c>
      <c r="D5616" s="19" t="s">
        <v>4359</v>
      </c>
      <c r="E5616" s="19" t="s">
        <v>13309</v>
      </c>
      <c r="F5616" s="19" t="s">
        <v>4010</v>
      </c>
      <c r="G5616" s="16" t="s">
        <v>12</v>
      </c>
      <c r="H5616" s="18"/>
      <c r="I5616" s="18"/>
      <c r="J5616" s="18"/>
      <c r="K5616" s="18"/>
      <c r="L5616" s="18"/>
      <c r="M5616" s="18"/>
      <c r="N5616" s="18"/>
      <c r="O5616" s="18"/>
      <c r="P5616" s="18"/>
      <c r="Q5616" s="18"/>
      <c r="R5616" s="18"/>
      <c r="S5616" s="18"/>
      <c r="T5616" s="18"/>
      <c r="U5616" s="18"/>
      <c r="V5616" s="18"/>
      <c r="W5616" s="18"/>
      <c r="X5616" s="18"/>
      <c r="Y5616" s="18"/>
      <c r="Z5616" s="18"/>
    </row>
    <row r="5617">
      <c r="A5617" s="14" t="s">
        <v>13288</v>
      </c>
      <c r="B5617" s="15" t="s">
        <v>13310</v>
      </c>
      <c r="C5617" s="19" t="s">
        <v>13311</v>
      </c>
      <c r="D5617" s="19" t="s">
        <v>5716</v>
      </c>
      <c r="E5617" s="19" t="s">
        <v>13312</v>
      </c>
      <c r="F5617" s="19" t="s">
        <v>37</v>
      </c>
      <c r="G5617" s="16" t="s">
        <v>12</v>
      </c>
      <c r="H5617" s="18"/>
      <c r="I5617" s="18"/>
      <c r="J5617" s="18"/>
      <c r="K5617" s="18"/>
      <c r="L5617" s="18"/>
      <c r="M5617" s="18"/>
      <c r="N5617" s="18"/>
      <c r="O5617" s="18"/>
      <c r="P5617" s="18"/>
      <c r="Q5617" s="18"/>
      <c r="R5617" s="18"/>
      <c r="S5617" s="18"/>
      <c r="T5617" s="18"/>
      <c r="U5617" s="18"/>
      <c r="V5617" s="18"/>
      <c r="W5617" s="18"/>
      <c r="X5617" s="18"/>
      <c r="Y5617" s="18"/>
      <c r="Z5617" s="18"/>
    </row>
    <row r="5618">
      <c r="A5618" s="14" t="s">
        <v>13288</v>
      </c>
      <c r="B5618" s="15" t="s">
        <v>13310</v>
      </c>
      <c r="C5618" s="19" t="s">
        <v>13311</v>
      </c>
      <c r="D5618" s="19" t="s">
        <v>5716</v>
      </c>
      <c r="E5618" s="19" t="s">
        <v>5434</v>
      </c>
      <c r="F5618" s="19" t="s">
        <v>530</v>
      </c>
      <c r="G5618" s="16" t="s">
        <v>12</v>
      </c>
      <c r="H5618" s="18"/>
      <c r="I5618" s="18"/>
      <c r="J5618" s="18"/>
      <c r="K5618" s="18"/>
      <c r="L5618" s="18"/>
      <c r="M5618" s="18"/>
      <c r="N5618" s="18"/>
      <c r="O5618" s="18"/>
      <c r="P5618" s="18"/>
      <c r="Q5618" s="18"/>
      <c r="R5618" s="18"/>
      <c r="S5618" s="18"/>
      <c r="T5618" s="18"/>
      <c r="U5618" s="18"/>
      <c r="V5618" s="18"/>
      <c r="W5618" s="18"/>
      <c r="X5618" s="18"/>
      <c r="Y5618" s="18"/>
      <c r="Z5618" s="18"/>
    </row>
    <row r="5619">
      <c r="A5619" s="14" t="s">
        <v>13288</v>
      </c>
      <c r="B5619" s="15" t="s">
        <v>13313</v>
      </c>
      <c r="C5619" s="19" t="s">
        <v>13314</v>
      </c>
      <c r="D5619" s="19" t="s">
        <v>4679</v>
      </c>
      <c r="E5619" s="19" t="s">
        <v>46</v>
      </c>
      <c r="F5619" s="19" t="s">
        <v>35</v>
      </c>
      <c r="G5619" s="16" t="s">
        <v>12</v>
      </c>
      <c r="H5619" s="18"/>
      <c r="I5619" s="18"/>
      <c r="J5619" s="18"/>
      <c r="K5619" s="18"/>
      <c r="L5619" s="18"/>
      <c r="M5619" s="18"/>
      <c r="N5619" s="18"/>
      <c r="O5619" s="18"/>
      <c r="P5619" s="18"/>
      <c r="Q5619" s="18"/>
      <c r="R5619" s="18"/>
      <c r="S5619" s="18"/>
      <c r="T5619" s="18"/>
      <c r="U5619" s="18"/>
      <c r="V5619" s="18"/>
      <c r="W5619" s="18"/>
      <c r="X5619" s="18"/>
      <c r="Y5619" s="18"/>
      <c r="Z5619" s="18"/>
    </row>
    <row r="5620">
      <c r="A5620" s="14" t="s">
        <v>13315</v>
      </c>
      <c r="B5620" s="15" t="s">
        <v>13316</v>
      </c>
      <c r="C5620" s="19" t="s">
        <v>13317</v>
      </c>
      <c r="D5620" s="19" t="s">
        <v>896</v>
      </c>
      <c r="E5620" s="19" t="s">
        <v>44</v>
      </c>
      <c r="F5620" s="19" t="s">
        <v>2394</v>
      </c>
      <c r="G5620" s="16" t="s">
        <v>12</v>
      </c>
      <c r="H5620" s="18"/>
      <c r="I5620" s="18"/>
      <c r="J5620" s="18"/>
      <c r="K5620" s="18"/>
      <c r="L5620" s="18"/>
      <c r="M5620" s="18"/>
      <c r="N5620" s="18"/>
      <c r="O5620" s="18"/>
      <c r="P5620" s="18"/>
      <c r="Q5620" s="18"/>
      <c r="R5620" s="18"/>
      <c r="S5620" s="18"/>
      <c r="T5620" s="18"/>
      <c r="U5620" s="18"/>
      <c r="V5620" s="18"/>
      <c r="W5620" s="18"/>
      <c r="X5620" s="18"/>
      <c r="Y5620" s="18"/>
      <c r="Z5620" s="18"/>
    </row>
    <row r="5621">
      <c r="A5621" s="14" t="s">
        <v>13315</v>
      </c>
      <c r="B5621" s="15" t="s">
        <v>13316</v>
      </c>
      <c r="C5621" s="19" t="s">
        <v>13317</v>
      </c>
      <c r="D5621" s="19" t="s">
        <v>4095</v>
      </c>
      <c r="E5621" s="19" t="s">
        <v>44</v>
      </c>
      <c r="F5621" s="19" t="s">
        <v>2394</v>
      </c>
      <c r="G5621" s="16" t="s">
        <v>12</v>
      </c>
      <c r="H5621" s="18"/>
      <c r="I5621" s="18"/>
      <c r="J5621" s="18"/>
      <c r="K5621" s="18"/>
      <c r="L5621" s="18"/>
      <c r="M5621" s="18"/>
      <c r="N5621" s="18"/>
      <c r="O5621" s="18"/>
      <c r="P5621" s="18"/>
      <c r="Q5621" s="18"/>
      <c r="R5621" s="18"/>
      <c r="S5621" s="18"/>
      <c r="T5621" s="18"/>
      <c r="U5621" s="18"/>
      <c r="V5621" s="18"/>
      <c r="W5621" s="18"/>
      <c r="X5621" s="18"/>
      <c r="Y5621" s="18"/>
      <c r="Z5621" s="18"/>
    </row>
    <row r="5622">
      <c r="A5622" s="14" t="s">
        <v>13315</v>
      </c>
      <c r="B5622" s="15" t="s">
        <v>13316</v>
      </c>
      <c r="C5622" s="19" t="s">
        <v>13317</v>
      </c>
      <c r="D5622" s="19" t="s">
        <v>1910</v>
      </c>
      <c r="E5622" s="19" t="s">
        <v>44</v>
      </c>
      <c r="F5622" s="19" t="s">
        <v>2394</v>
      </c>
      <c r="G5622" s="16" t="s">
        <v>12</v>
      </c>
      <c r="H5622" s="18"/>
      <c r="I5622" s="18"/>
      <c r="J5622" s="18"/>
      <c r="K5622" s="18"/>
      <c r="L5622" s="18"/>
      <c r="M5622" s="18"/>
      <c r="N5622" s="18"/>
      <c r="O5622" s="18"/>
      <c r="P5622" s="18"/>
      <c r="Q5622" s="18"/>
      <c r="R5622" s="18"/>
      <c r="S5622" s="18"/>
      <c r="T5622" s="18"/>
      <c r="U5622" s="18"/>
      <c r="V5622" s="18"/>
      <c r="W5622" s="18"/>
      <c r="X5622" s="18"/>
      <c r="Y5622" s="18"/>
      <c r="Z5622" s="18"/>
    </row>
    <row r="5623">
      <c r="A5623" s="14" t="s">
        <v>13315</v>
      </c>
      <c r="B5623" s="15" t="s">
        <v>13318</v>
      </c>
      <c r="C5623" s="19" t="s">
        <v>13319</v>
      </c>
      <c r="D5623" s="19" t="s">
        <v>4811</v>
      </c>
      <c r="E5623" s="19" t="s">
        <v>4081</v>
      </c>
      <c r="F5623" s="19" t="s">
        <v>4335</v>
      </c>
      <c r="G5623" s="16" t="s">
        <v>12</v>
      </c>
      <c r="H5623" s="18"/>
      <c r="I5623" s="18"/>
      <c r="J5623" s="18"/>
      <c r="K5623" s="18"/>
      <c r="L5623" s="18"/>
      <c r="M5623" s="18"/>
      <c r="N5623" s="18"/>
      <c r="O5623" s="18"/>
      <c r="P5623" s="18"/>
      <c r="Q5623" s="18"/>
      <c r="R5623" s="18"/>
      <c r="S5623" s="18"/>
      <c r="T5623" s="18"/>
      <c r="U5623" s="18"/>
      <c r="V5623" s="18"/>
      <c r="W5623" s="18"/>
      <c r="X5623" s="18"/>
      <c r="Y5623" s="18"/>
      <c r="Z5623" s="18"/>
    </row>
    <row r="5624">
      <c r="A5624" s="14" t="s">
        <v>13315</v>
      </c>
      <c r="B5624" s="15" t="s">
        <v>13320</v>
      </c>
      <c r="C5624" s="19" t="s">
        <v>13321</v>
      </c>
      <c r="D5624" s="19" t="s">
        <v>896</v>
      </c>
      <c r="E5624" s="19" t="s">
        <v>44</v>
      </c>
      <c r="F5624" s="19" t="s">
        <v>63</v>
      </c>
      <c r="G5624" s="16" t="s">
        <v>12</v>
      </c>
      <c r="H5624" s="18"/>
      <c r="I5624" s="18"/>
      <c r="J5624" s="18"/>
      <c r="K5624" s="18"/>
      <c r="L5624" s="18"/>
      <c r="M5624" s="18"/>
      <c r="N5624" s="18"/>
      <c r="O5624" s="18"/>
      <c r="P5624" s="18"/>
      <c r="Q5624" s="18"/>
      <c r="R5624" s="18"/>
      <c r="S5624" s="18"/>
      <c r="T5624" s="18"/>
      <c r="U5624" s="18"/>
      <c r="V5624" s="18"/>
      <c r="W5624" s="18"/>
      <c r="X5624" s="18"/>
      <c r="Y5624" s="18"/>
      <c r="Z5624" s="18"/>
    </row>
    <row r="5625">
      <c r="A5625" s="14" t="s">
        <v>13315</v>
      </c>
      <c r="B5625" s="15" t="s">
        <v>13320</v>
      </c>
      <c r="C5625" s="19" t="s">
        <v>13321</v>
      </c>
      <c r="D5625" s="19" t="s">
        <v>1910</v>
      </c>
      <c r="E5625" s="19" t="s">
        <v>44</v>
      </c>
      <c r="F5625" s="19" t="s">
        <v>63</v>
      </c>
      <c r="G5625" s="16" t="s">
        <v>12</v>
      </c>
      <c r="H5625" s="18"/>
      <c r="I5625" s="18"/>
      <c r="J5625" s="18"/>
      <c r="K5625" s="18"/>
      <c r="L5625" s="18"/>
      <c r="M5625" s="18"/>
      <c r="N5625" s="18"/>
      <c r="O5625" s="18"/>
      <c r="P5625" s="18"/>
      <c r="Q5625" s="18"/>
      <c r="R5625" s="18"/>
      <c r="S5625" s="18"/>
      <c r="T5625" s="18"/>
      <c r="U5625" s="18"/>
      <c r="V5625" s="18"/>
      <c r="W5625" s="18"/>
      <c r="X5625" s="18"/>
      <c r="Y5625" s="18"/>
      <c r="Z5625" s="18"/>
    </row>
    <row r="5626">
      <c r="A5626" s="14" t="s">
        <v>13315</v>
      </c>
      <c r="B5626" s="15" t="s">
        <v>13320</v>
      </c>
      <c r="C5626" s="19" t="s">
        <v>13321</v>
      </c>
      <c r="D5626" s="19" t="s">
        <v>87</v>
      </c>
      <c r="E5626" s="19" t="s">
        <v>44</v>
      </c>
      <c r="F5626" s="19" t="s">
        <v>63</v>
      </c>
      <c r="G5626" s="16" t="s">
        <v>12</v>
      </c>
      <c r="H5626" s="18"/>
      <c r="I5626" s="18"/>
      <c r="J5626" s="18"/>
      <c r="K5626" s="18"/>
      <c r="L5626" s="18"/>
      <c r="M5626" s="18"/>
      <c r="N5626" s="18"/>
      <c r="O5626" s="18"/>
      <c r="P5626" s="18"/>
      <c r="Q5626" s="18"/>
      <c r="R5626" s="18"/>
      <c r="S5626" s="18"/>
      <c r="T5626" s="18"/>
      <c r="U5626" s="18"/>
      <c r="V5626" s="18"/>
      <c r="W5626" s="18"/>
      <c r="X5626" s="18"/>
      <c r="Y5626" s="18"/>
      <c r="Z5626" s="18"/>
    </row>
    <row r="5627">
      <c r="A5627" s="14" t="s">
        <v>13315</v>
      </c>
      <c r="B5627" s="15" t="s">
        <v>13322</v>
      </c>
      <c r="C5627" s="19" t="s">
        <v>13323</v>
      </c>
      <c r="D5627" s="19" t="s">
        <v>978</v>
      </c>
      <c r="E5627" s="19" t="s">
        <v>4032</v>
      </c>
      <c r="F5627" s="19" t="s">
        <v>13324</v>
      </c>
      <c r="G5627" s="16" t="s">
        <v>12</v>
      </c>
      <c r="H5627" s="18"/>
      <c r="I5627" s="18"/>
      <c r="J5627" s="18"/>
      <c r="K5627" s="18"/>
      <c r="L5627" s="18"/>
      <c r="M5627" s="18"/>
      <c r="N5627" s="18"/>
      <c r="O5627" s="18"/>
      <c r="P5627" s="18"/>
      <c r="Q5627" s="18"/>
      <c r="R5627" s="18"/>
      <c r="S5627" s="18"/>
      <c r="T5627" s="18"/>
      <c r="U5627" s="18"/>
      <c r="V5627" s="18"/>
      <c r="W5627" s="18"/>
      <c r="X5627" s="18"/>
      <c r="Y5627" s="18"/>
      <c r="Z5627" s="18"/>
    </row>
    <row r="5628">
      <c r="A5628" s="14" t="s">
        <v>13315</v>
      </c>
      <c r="B5628" s="15" t="s">
        <v>13322</v>
      </c>
      <c r="C5628" s="19" t="s">
        <v>13323</v>
      </c>
      <c r="D5628" s="19" t="s">
        <v>978</v>
      </c>
      <c r="E5628" s="19" t="s">
        <v>279</v>
      </c>
      <c r="F5628" s="19" t="s">
        <v>299</v>
      </c>
      <c r="G5628" s="16" t="s">
        <v>12</v>
      </c>
      <c r="H5628" s="18"/>
      <c r="I5628" s="18"/>
      <c r="J5628" s="18"/>
      <c r="K5628" s="18"/>
      <c r="L5628" s="18"/>
      <c r="M5628" s="18"/>
      <c r="N5628" s="18"/>
      <c r="O5628" s="18"/>
      <c r="P5628" s="18"/>
      <c r="Q5628" s="18"/>
      <c r="R5628" s="18"/>
      <c r="S5628" s="18"/>
      <c r="T5628" s="18"/>
      <c r="U5628" s="18"/>
      <c r="V5628" s="18"/>
      <c r="W5628" s="18"/>
      <c r="X5628" s="18"/>
      <c r="Y5628" s="18"/>
      <c r="Z5628" s="18"/>
    </row>
    <row r="5629">
      <c r="A5629" s="14" t="s">
        <v>13315</v>
      </c>
      <c r="B5629" s="15" t="s">
        <v>13325</v>
      </c>
      <c r="C5629" s="19" t="s">
        <v>13326</v>
      </c>
      <c r="D5629" s="19" t="s">
        <v>13327</v>
      </c>
      <c r="E5629" s="19" t="s">
        <v>13328</v>
      </c>
      <c r="F5629" s="19" t="s">
        <v>31</v>
      </c>
      <c r="G5629" s="16" t="s">
        <v>12</v>
      </c>
      <c r="H5629" s="18"/>
      <c r="I5629" s="18"/>
      <c r="J5629" s="18"/>
      <c r="K5629" s="18"/>
      <c r="L5629" s="18"/>
      <c r="M5629" s="18"/>
      <c r="N5629" s="18"/>
      <c r="O5629" s="18"/>
      <c r="P5629" s="18"/>
      <c r="Q5629" s="18"/>
      <c r="R5629" s="18"/>
      <c r="S5629" s="18"/>
      <c r="T5629" s="18"/>
      <c r="U5629" s="18"/>
      <c r="V5629" s="18"/>
      <c r="W5629" s="18"/>
      <c r="X5629" s="18"/>
      <c r="Y5629" s="18"/>
      <c r="Z5629" s="18"/>
    </row>
    <row r="5630">
      <c r="A5630" s="14" t="s">
        <v>13315</v>
      </c>
      <c r="B5630" s="15" t="s">
        <v>13325</v>
      </c>
      <c r="C5630" s="19" t="s">
        <v>13326</v>
      </c>
      <c r="D5630" s="19" t="s">
        <v>13327</v>
      </c>
      <c r="E5630" s="19" t="s">
        <v>13329</v>
      </c>
      <c r="F5630" s="19" t="s">
        <v>6852</v>
      </c>
      <c r="G5630" s="16" t="s">
        <v>12</v>
      </c>
      <c r="H5630" s="18"/>
      <c r="I5630" s="18"/>
      <c r="J5630" s="18"/>
      <c r="K5630" s="18"/>
      <c r="L5630" s="18"/>
      <c r="M5630" s="18"/>
      <c r="N5630" s="18"/>
      <c r="O5630" s="18"/>
      <c r="P5630" s="18"/>
      <c r="Q5630" s="18"/>
      <c r="R5630" s="18"/>
      <c r="S5630" s="18"/>
      <c r="T5630" s="18"/>
      <c r="U5630" s="18"/>
      <c r="V5630" s="18"/>
      <c r="W5630" s="18"/>
      <c r="X5630" s="18"/>
      <c r="Y5630" s="18"/>
      <c r="Z5630" s="18"/>
    </row>
    <row r="5631">
      <c r="A5631" s="14" t="s">
        <v>13315</v>
      </c>
      <c r="B5631" s="15" t="s">
        <v>13330</v>
      </c>
      <c r="C5631" s="19" t="s">
        <v>13331</v>
      </c>
      <c r="D5631" s="19" t="s">
        <v>4663</v>
      </c>
      <c r="E5631" s="19" t="s">
        <v>7180</v>
      </c>
      <c r="F5631" s="19" t="s">
        <v>133</v>
      </c>
      <c r="G5631" s="16" t="s">
        <v>12</v>
      </c>
      <c r="H5631" s="18"/>
      <c r="I5631" s="18"/>
      <c r="J5631" s="18"/>
      <c r="K5631" s="18"/>
      <c r="L5631" s="18"/>
      <c r="M5631" s="18"/>
      <c r="N5631" s="18"/>
      <c r="O5631" s="18"/>
      <c r="P5631" s="18"/>
      <c r="Q5631" s="18"/>
      <c r="R5631" s="18"/>
      <c r="S5631" s="18"/>
      <c r="T5631" s="18"/>
      <c r="U5631" s="18"/>
      <c r="V5631" s="18"/>
      <c r="W5631" s="18"/>
      <c r="X5631" s="18"/>
      <c r="Y5631" s="18"/>
      <c r="Z5631" s="18"/>
    </row>
    <row r="5632">
      <c r="A5632" s="14" t="s">
        <v>13315</v>
      </c>
      <c r="B5632" s="15" t="s">
        <v>13332</v>
      </c>
      <c r="C5632" s="19" t="s">
        <v>13333</v>
      </c>
      <c r="D5632" s="19" t="s">
        <v>896</v>
      </c>
      <c r="E5632" s="19" t="s">
        <v>98</v>
      </c>
      <c r="F5632" s="19" t="s">
        <v>4362</v>
      </c>
      <c r="G5632" s="16" t="s">
        <v>12</v>
      </c>
      <c r="H5632" s="18"/>
      <c r="I5632" s="18"/>
      <c r="J5632" s="18"/>
      <c r="K5632" s="18"/>
      <c r="L5632" s="18"/>
      <c r="M5632" s="18"/>
      <c r="N5632" s="18"/>
      <c r="O5632" s="18"/>
      <c r="P5632" s="18"/>
      <c r="Q5632" s="18"/>
      <c r="R5632" s="18"/>
      <c r="S5632" s="18"/>
      <c r="T5632" s="18"/>
      <c r="U5632" s="18"/>
      <c r="V5632" s="18"/>
      <c r="W5632" s="18"/>
      <c r="X5632" s="18"/>
      <c r="Y5632" s="18"/>
      <c r="Z5632" s="18"/>
    </row>
    <row r="5633">
      <c r="A5633" s="14" t="s">
        <v>13315</v>
      </c>
      <c r="B5633" s="15" t="s">
        <v>13332</v>
      </c>
      <c r="C5633" s="19" t="s">
        <v>13333</v>
      </c>
      <c r="D5633" s="19" t="s">
        <v>896</v>
      </c>
      <c r="E5633" s="19" t="s">
        <v>47</v>
      </c>
      <c r="F5633" s="19" t="s">
        <v>133</v>
      </c>
      <c r="G5633" s="16" t="s">
        <v>12</v>
      </c>
      <c r="H5633" s="18"/>
      <c r="I5633" s="18"/>
      <c r="J5633" s="18"/>
      <c r="K5633" s="18"/>
      <c r="L5633" s="18"/>
      <c r="M5633" s="18"/>
      <c r="N5633" s="18"/>
      <c r="O5633" s="18"/>
      <c r="P5633" s="18"/>
      <c r="Q5633" s="18"/>
      <c r="R5633" s="18"/>
      <c r="S5633" s="18"/>
      <c r="T5633" s="18"/>
      <c r="U5633" s="18"/>
      <c r="V5633" s="18"/>
      <c r="W5633" s="18"/>
      <c r="X5633" s="18"/>
      <c r="Y5633" s="18"/>
      <c r="Z5633" s="18"/>
    </row>
    <row r="5634">
      <c r="A5634" s="14" t="s">
        <v>13315</v>
      </c>
      <c r="B5634" s="15" t="s">
        <v>13334</v>
      </c>
      <c r="C5634" s="19" t="s">
        <v>13335</v>
      </c>
      <c r="D5634" s="19" t="s">
        <v>13336</v>
      </c>
      <c r="E5634" s="19" t="s">
        <v>5529</v>
      </c>
      <c r="F5634" s="19" t="s">
        <v>3982</v>
      </c>
      <c r="G5634" s="16" t="s">
        <v>12</v>
      </c>
      <c r="H5634" s="18"/>
      <c r="I5634" s="18"/>
      <c r="J5634" s="18"/>
      <c r="K5634" s="18"/>
      <c r="L5634" s="18"/>
      <c r="M5634" s="18"/>
      <c r="N5634" s="18"/>
      <c r="O5634" s="18"/>
      <c r="P5634" s="18"/>
      <c r="Q5634" s="18"/>
      <c r="R5634" s="18"/>
      <c r="S5634" s="18"/>
      <c r="T5634" s="18"/>
      <c r="U5634" s="18"/>
      <c r="V5634" s="18"/>
      <c r="W5634" s="18"/>
      <c r="X5634" s="18"/>
      <c r="Y5634" s="18"/>
      <c r="Z5634" s="18"/>
    </row>
    <row r="5635">
      <c r="A5635" s="14" t="s">
        <v>13315</v>
      </c>
      <c r="B5635" s="15" t="s">
        <v>13337</v>
      </c>
      <c r="C5635" s="19" t="s">
        <v>13338</v>
      </c>
      <c r="D5635" s="19" t="s">
        <v>20</v>
      </c>
      <c r="E5635" s="19" t="s">
        <v>587</v>
      </c>
      <c r="F5635" s="19" t="s">
        <v>133</v>
      </c>
      <c r="G5635" s="16" t="s">
        <v>12</v>
      </c>
      <c r="H5635" s="18"/>
      <c r="I5635" s="18"/>
      <c r="J5635" s="18"/>
      <c r="K5635" s="18"/>
      <c r="L5635" s="18"/>
      <c r="M5635" s="18"/>
      <c r="N5635" s="18"/>
      <c r="O5635" s="18"/>
      <c r="P5635" s="18"/>
      <c r="Q5635" s="18"/>
      <c r="R5635" s="18"/>
      <c r="S5635" s="18"/>
      <c r="T5635" s="18"/>
      <c r="U5635" s="18"/>
      <c r="V5635" s="18"/>
      <c r="W5635" s="18"/>
      <c r="X5635" s="18"/>
      <c r="Y5635" s="18"/>
      <c r="Z5635" s="18"/>
    </row>
    <row r="5636">
      <c r="A5636" s="14" t="s">
        <v>13315</v>
      </c>
      <c r="B5636" s="15" t="s">
        <v>13339</v>
      </c>
      <c r="C5636" s="19" t="s">
        <v>13340</v>
      </c>
      <c r="D5636" s="19" t="s">
        <v>5668</v>
      </c>
      <c r="E5636" s="19" t="s">
        <v>47</v>
      </c>
      <c r="F5636" s="19" t="s">
        <v>457</v>
      </c>
      <c r="G5636" s="16" t="s">
        <v>84</v>
      </c>
      <c r="H5636" s="18"/>
      <c r="I5636" s="18"/>
      <c r="J5636" s="18"/>
      <c r="K5636" s="18"/>
      <c r="L5636" s="18"/>
      <c r="M5636" s="18"/>
      <c r="N5636" s="18"/>
      <c r="O5636" s="18"/>
      <c r="P5636" s="18"/>
      <c r="Q5636" s="18"/>
      <c r="R5636" s="18"/>
      <c r="S5636" s="18"/>
      <c r="T5636" s="18"/>
      <c r="U5636" s="18"/>
      <c r="V5636" s="18"/>
      <c r="W5636" s="18"/>
      <c r="X5636" s="18"/>
      <c r="Y5636" s="18"/>
      <c r="Z5636" s="18"/>
    </row>
    <row r="5637">
      <c r="A5637" s="14" t="s">
        <v>13315</v>
      </c>
      <c r="B5637" s="15" t="s">
        <v>13341</v>
      </c>
      <c r="C5637" s="19" t="s">
        <v>13342</v>
      </c>
      <c r="D5637" s="19" t="s">
        <v>1452</v>
      </c>
      <c r="E5637" s="19" t="s">
        <v>47</v>
      </c>
      <c r="F5637" s="19" t="s">
        <v>171</v>
      </c>
      <c r="G5637" s="16" t="s">
        <v>12</v>
      </c>
      <c r="H5637" s="18"/>
      <c r="I5637" s="18"/>
      <c r="J5637" s="18"/>
      <c r="K5637" s="18"/>
      <c r="L5637" s="18"/>
      <c r="M5637" s="18"/>
      <c r="N5637" s="18"/>
      <c r="O5637" s="18"/>
      <c r="P5637" s="18"/>
      <c r="Q5637" s="18"/>
      <c r="R5637" s="18"/>
      <c r="S5637" s="18"/>
      <c r="T5637" s="18"/>
      <c r="U5637" s="18"/>
      <c r="V5637" s="18"/>
      <c r="W5637" s="18"/>
      <c r="X5637" s="18"/>
      <c r="Y5637" s="18"/>
      <c r="Z5637" s="18"/>
    </row>
    <row r="5638">
      <c r="A5638" s="14" t="s">
        <v>13315</v>
      </c>
      <c r="B5638" s="15" t="s">
        <v>13343</v>
      </c>
      <c r="C5638" s="19" t="s">
        <v>13344</v>
      </c>
      <c r="D5638" s="19" t="s">
        <v>7740</v>
      </c>
      <c r="E5638" s="19" t="s">
        <v>7545</v>
      </c>
      <c r="F5638" s="19" t="s">
        <v>67</v>
      </c>
      <c r="G5638" s="16" t="s">
        <v>12</v>
      </c>
      <c r="H5638" s="18"/>
      <c r="I5638" s="18"/>
      <c r="J5638" s="18"/>
      <c r="K5638" s="18"/>
      <c r="L5638" s="18"/>
      <c r="M5638" s="18"/>
      <c r="N5638" s="18"/>
      <c r="O5638" s="18"/>
      <c r="P5638" s="18"/>
      <c r="Q5638" s="18"/>
      <c r="R5638" s="18"/>
      <c r="S5638" s="18"/>
      <c r="T5638" s="18"/>
      <c r="U5638" s="18"/>
      <c r="V5638" s="18"/>
      <c r="W5638" s="18"/>
      <c r="X5638" s="18"/>
      <c r="Y5638" s="18"/>
      <c r="Z5638" s="18"/>
    </row>
    <row r="5639">
      <c r="A5639" s="14" t="s">
        <v>13315</v>
      </c>
      <c r="B5639" s="15" t="s">
        <v>13345</v>
      </c>
      <c r="C5639" s="19" t="s">
        <v>13346</v>
      </c>
      <c r="D5639" s="19" t="s">
        <v>5809</v>
      </c>
      <c r="E5639" s="19" t="s">
        <v>10727</v>
      </c>
      <c r="F5639" s="19" t="s">
        <v>5926</v>
      </c>
      <c r="G5639" s="16" t="s">
        <v>12</v>
      </c>
      <c r="H5639" s="18"/>
      <c r="I5639" s="18"/>
      <c r="J5639" s="18"/>
      <c r="K5639" s="18"/>
      <c r="L5639" s="18"/>
      <c r="M5639" s="18"/>
      <c r="N5639" s="18"/>
      <c r="O5639" s="18"/>
      <c r="P5639" s="18"/>
      <c r="Q5639" s="18"/>
      <c r="R5639" s="18"/>
      <c r="S5639" s="18"/>
      <c r="T5639" s="18"/>
      <c r="U5639" s="18"/>
      <c r="V5639" s="18"/>
      <c r="W5639" s="18"/>
      <c r="X5639" s="18"/>
      <c r="Y5639" s="18"/>
      <c r="Z5639" s="18"/>
    </row>
    <row r="5640">
      <c r="A5640" s="14" t="s">
        <v>13315</v>
      </c>
      <c r="B5640" s="15" t="s">
        <v>13347</v>
      </c>
      <c r="C5640" s="19" t="s">
        <v>13348</v>
      </c>
      <c r="D5640" s="19" t="s">
        <v>4179</v>
      </c>
      <c r="E5640" s="19" t="s">
        <v>5236</v>
      </c>
      <c r="F5640" s="19" t="s">
        <v>5263</v>
      </c>
      <c r="G5640" s="16" t="s">
        <v>12</v>
      </c>
      <c r="H5640" s="18"/>
      <c r="I5640" s="18"/>
      <c r="J5640" s="18"/>
      <c r="K5640" s="18"/>
      <c r="L5640" s="18"/>
      <c r="M5640" s="18"/>
      <c r="N5640" s="18"/>
      <c r="O5640" s="18"/>
      <c r="P5640" s="18"/>
      <c r="Q5640" s="18"/>
      <c r="R5640" s="18"/>
      <c r="S5640" s="18"/>
      <c r="T5640" s="18"/>
      <c r="U5640" s="18"/>
      <c r="V5640" s="18"/>
      <c r="W5640" s="18"/>
      <c r="X5640" s="18"/>
      <c r="Y5640" s="18"/>
      <c r="Z5640" s="18"/>
    </row>
    <row r="5641">
      <c r="A5641" s="14" t="s">
        <v>13315</v>
      </c>
      <c r="B5641" s="15" t="s">
        <v>13349</v>
      </c>
      <c r="C5641" s="19" t="s">
        <v>13350</v>
      </c>
      <c r="D5641" s="19" t="s">
        <v>2830</v>
      </c>
      <c r="E5641" s="19" t="s">
        <v>484</v>
      </c>
      <c r="F5641" s="19" t="s">
        <v>10554</v>
      </c>
      <c r="G5641" s="16" t="s">
        <v>12</v>
      </c>
      <c r="H5641" s="18"/>
      <c r="I5641" s="18"/>
      <c r="J5641" s="18"/>
      <c r="K5641" s="18"/>
      <c r="L5641" s="18"/>
      <c r="M5641" s="18"/>
      <c r="N5641" s="18"/>
      <c r="O5641" s="18"/>
      <c r="P5641" s="18"/>
      <c r="Q5641" s="18"/>
      <c r="R5641" s="18"/>
      <c r="S5641" s="18"/>
      <c r="T5641" s="18"/>
      <c r="U5641" s="18"/>
      <c r="V5641" s="18"/>
      <c r="W5641" s="18"/>
      <c r="X5641" s="18"/>
      <c r="Y5641" s="18"/>
      <c r="Z5641" s="18"/>
    </row>
    <row r="5642">
      <c r="A5642" s="14" t="s">
        <v>13351</v>
      </c>
      <c r="B5642" s="15" t="s">
        <v>13352</v>
      </c>
      <c r="C5642" s="33" t="s">
        <v>13353</v>
      </c>
      <c r="D5642" s="16" t="s">
        <v>13354</v>
      </c>
      <c r="E5642" s="16" t="s">
        <v>13355</v>
      </c>
      <c r="F5642" s="16" t="s">
        <v>13356</v>
      </c>
      <c r="G5642" s="16" t="s">
        <v>12</v>
      </c>
      <c r="H5642" s="18"/>
      <c r="I5642" s="18"/>
      <c r="J5642" s="18"/>
      <c r="K5642" s="18"/>
      <c r="L5642" s="18"/>
      <c r="M5642" s="18"/>
      <c r="N5642" s="18"/>
      <c r="O5642" s="18"/>
      <c r="P5642" s="18"/>
      <c r="Q5642" s="18"/>
      <c r="R5642" s="18"/>
      <c r="S5642" s="18"/>
      <c r="T5642" s="18"/>
      <c r="U5642" s="18"/>
      <c r="V5642" s="18"/>
      <c r="W5642" s="18"/>
      <c r="X5642" s="18"/>
      <c r="Y5642" s="18"/>
      <c r="Z5642" s="18"/>
    </row>
    <row r="5643">
      <c r="A5643" s="14" t="s">
        <v>13351</v>
      </c>
      <c r="B5643" s="15" t="s">
        <v>13357</v>
      </c>
      <c r="C5643" s="33" t="s">
        <v>13358</v>
      </c>
      <c r="D5643" s="16" t="s">
        <v>13359</v>
      </c>
      <c r="E5643" s="16" t="s">
        <v>13360</v>
      </c>
      <c r="F5643" s="16" t="s">
        <v>13361</v>
      </c>
      <c r="G5643" s="16" t="s">
        <v>84</v>
      </c>
      <c r="H5643" s="18"/>
      <c r="I5643" s="18"/>
      <c r="J5643" s="18"/>
      <c r="K5643" s="18"/>
      <c r="L5643" s="18"/>
      <c r="M5643" s="18"/>
      <c r="N5643" s="18"/>
      <c r="O5643" s="18"/>
      <c r="P5643" s="18"/>
      <c r="Q5643" s="18"/>
      <c r="R5643" s="18"/>
      <c r="S5643" s="18"/>
      <c r="T5643" s="18"/>
      <c r="U5643" s="18"/>
      <c r="V5643" s="18"/>
      <c r="W5643" s="18"/>
      <c r="X5643" s="18"/>
      <c r="Y5643" s="18"/>
      <c r="Z5643" s="18"/>
    </row>
    <row r="5644">
      <c r="A5644" s="14" t="s">
        <v>13351</v>
      </c>
      <c r="B5644" s="15" t="s">
        <v>13362</v>
      </c>
      <c r="C5644" s="33" t="s">
        <v>13363</v>
      </c>
      <c r="D5644" s="16" t="s">
        <v>13364</v>
      </c>
      <c r="E5644" s="16" t="s">
        <v>13365</v>
      </c>
      <c r="F5644" s="16" t="s">
        <v>13366</v>
      </c>
      <c r="G5644" s="16" t="s">
        <v>12</v>
      </c>
      <c r="H5644" s="18"/>
      <c r="I5644" s="18"/>
      <c r="J5644" s="18"/>
      <c r="K5644" s="18"/>
      <c r="L5644" s="18"/>
      <c r="M5644" s="18"/>
      <c r="N5644" s="18"/>
      <c r="O5644" s="18"/>
      <c r="P5644" s="18"/>
      <c r="Q5644" s="18"/>
      <c r="R5644" s="18"/>
      <c r="S5644" s="18"/>
      <c r="T5644" s="18"/>
      <c r="U5644" s="18"/>
      <c r="V5644" s="18"/>
      <c r="W5644" s="18"/>
      <c r="X5644" s="18"/>
      <c r="Y5644" s="18"/>
      <c r="Z5644" s="18"/>
    </row>
    <row r="5645">
      <c r="A5645" s="14" t="s">
        <v>13351</v>
      </c>
      <c r="B5645" s="15" t="s">
        <v>13362</v>
      </c>
      <c r="C5645" s="33" t="s">
        <v>13363</v>
      </c>
      <c r="D5645" s="16" t="s">
        <v>13367</v>
      </c>
      <c r="E5645" s="16" t="s">
        <v>13368</v>
      </c>
      <c r="F5645" s="16" t="s">
        <v>13369</v>
      </c>
      <c r="G5645" s="16" t="s">
        <v>12</v>
      </c>
      <c r="H5645" s="18"/>
      <c r="I5645" s="18"/>
      <c r="J5645" s="18"/>
      <c r="K5645" s="18"/>
      <c r="L5645" s="18"/>
      <c r="M5645" s="18"/>
      <c r="N5645" s="18"/>
      <c r="O5645" s="18"/>
      <c r="P5645" s="18"/>
      <c r="Q5645" s="18"/>
      <c r="R5645" s="18"/>
      <c r="S5645" s="18"/>
      <c r="T5645" s="18"/>
      <c r="U5645" s="18"/>
      <c r="V5645" s="18"/>
      <c r="W5645" s="18"/>
      <c r="X5645" s="18"/>
      <c r="Y5645" s="18"/>
      <c r="Z5645" s="18"/>
    </row>
    <row r="5646">
      <c r="A5646" s="14" t="s">
        <v>13351</v>
      </c>
      <c r="B5646" s="15" t="s">
        <v>13362</v>
      </c>
      <c r="C5646" s="33" t="s">
        <v>13363</v>
      </c>
      <c r="D5646" s="16" t="s">
        <v>13370</v>
      </c>
      <c r="E5646" s="16" t="s">
        <v>13371</v>
      </c>
      <c r="F5646" s="16" t="s">
        <v>13372</v>
      </c>
      <c r="G5646" s="16" t="s">
        <v>12</v>
      </c>
      <c r="H5646" s="18"/>
      <c r="I5646" s="18"/>
      <c r="J5646" s="18"/>
      <c r="K5646" s="18"/>
      <c r="L5646" s="18"/>
      <c r="M5646" s="18"/>
      <c r="N5646" s="18"/>
      <c r="O5646" s="18"/>
      <c r="P5646" s="18"/>
      <c r="Q5646" s="18"/>
      <c r="R5646" s="18"/>
      <c r="S5646" s="18"/>
      <c r="T5646" s="18"/>
      <c r="U5646" s="18"/>
      <c r="V5646" s="18"/>
      <c r="W5646" s="18"/>
      <c r="X5646" s="18"/>
      <c r="Y5646" s="18"/>
      <c r="Z5646" s="18"/>
    </row>
    <row r="5647">
      <c r="A5647" s="14" t="s">
        <v>13351</v>
      </c>
      <c r="B5647" s="15" t="s">
        <v>13373</v>
      </c>
      <c r="C5647" s="33" t="s">
        <v>13374</v>
      </c>
      <c r="D5647" s="16" t="s">
        <v>13375</v>
      </c>
      <c r="E5647" s="16" t="s">
        <v>13376</v>
      </c>
      <c r="F5647" s="16" t="s">
        <v>13377</v>
      </c>
      <c r="G5647" s="16" t="s">
        <v>12</v>
      </c>
      <c r="H5647" s="18"/>
      <c r="I5647" s="18"/>
      <c r="J5647" s="18"/>
      <c r="K5647" s="18"/>
      <c r="L5647" s="18"/>
      <c r="M5647" s="18"/>
      <c r="N5647" s="18"/>
      <c r="O5647" s="18"/>
      <c r="P5647" s="18"/>
      <c r="Q5647" s="18"/>
      <c r="R5647" s="18"/>
      <c r="S5647" s="18"/>
      <c r="T5647" s="18"/>
      <c r="U5647" s="18"/>
      <c r="V5647" s="18"/>
      <c r="W5647" s="18"/>
      <c r="X5647" s="18"/>
      <c r="Y5647" s="18"/>
      <c r="Z5647" s="18"/>
    </row>
    <row r="5648">
      <c r="A5648" s="14" t="s">
        <v>13351</v>
      </c>
      <c r="B5648" s="15" t="s">
        <v>13378</v>
      </c>
      <c r="C5648" s="33" t="s">
        <v>13379</v>
      </c>
      <c r="D5648" s="16" t="s">
        <v>13380</v>
      </c>
      <c r="E5648" s="16" t="s">
        <v>13381</v>
      </c>
      <c r="F5648" s="16" t="s">
        <v>13382</v>
      </c>
      <c r="G5648" s="16" t="s">
        <v>12</v>
      </c>
      <c r="H5648" s="18"/>
      <c r="I5648" s="18"/>
      <c r="J5648" s="18"/>
      <c r="K5648" s="18"/>
      <c r="L5648" s="18"/>
      <c r="M5648" s="18"/>
      <c r="N5648" s="18"/>
      <c r="O5648" s="18"/>
      <c r="P5648" s="18"/>
      <c r="Q5648" s="18"/>
      <c r="R5648" s="18"/>
      <c r="S5648" s="18"/>
      <c r="T5648" s="18"/>
      <c r="U5648" s="18"/>
      <c r="V5648" s="18"/>
      <c r="W5648" s="18"/>
      <c r="X5648" s="18"/>
      <c r="Y5648" s="18"/>
      <c r="Z5648" s="18"/>
    </row>
    <row r="5649">
      <c r="A5649" s="14" t="s">
        <v>13351</v>
      </c>
      <c r="B5649" s="15" t="s">
        <v>13378</v>
      </c>
      <c r="C5649" s="33" t="s">
        <v>13379</v>
      </c>
      <c r="D5649" s="16" t="s">
        <v>13383</v>
      </c>
      <c r="E5649" s="16" t="s">
        <v>13384</v>
      </c>
      <c r="F5649" s="16" t="s">
        <v>13385</v>
      </c>
      <c r="G5649" s="16" t="s">
        <v>12</v>
      </c>
      <c r="H5649" s="18"/>
      <c r="I5649" s="18"/>
      <c r="J5649" s="18"/>
      <c r="K5649" s="18"/>
      <c r="L5649" s="18"/>
      <c r="M5649" s="18"/>
      <c r="N5649" s="18"/>
      <c r="O5649" s="18"/>
      <c r="P5649" s="18"/>
      <c r="Q5649" s="18"/>
      <c r="R5649" s="18"/>
      <c r="S5649" s="18"/>
      <c r="T5649" s="18"/>
      <c r="U5649" s="18"/>
      <c r="V5649" s="18"/>
      <c r="W5649" s="18"/>
      <c r="X5649" s="18"/>
      <c r="Y5649" s="18"/>
      <c r="Z5649" s="18"/>
    </row>
    <row r="5650">
      <c r="A5650" s="14" t="s">
        <v>13351</v>
      </c>
      <c r="B5650" s="15" t="s">
        <v>13386</v>
      </c>
      <c r="C5650" s="33" t="s">
        <v>13387</v>
      </c>
      <c r="D5650" s="16" t="s">
        <v>13388</v>
      </c>
      <c r="E5650" s="16" t="s">
        <v>13389</v>
      </c>
      <c r="F5650" s="16" t="s">
        <v>13390</v>
      </c>
      <c r="G5650" s="16" t="s">
        <v>12</v>
      </c>
      <c r="H5650" s="18"/>
      <c r="I5650" s="18"/>
      <c r="J5650" s="18"/>
      <c r="K5650" s="18"/>
      <c r="L5650" s="18"/>
      <c r="M5650" s="18"/>
      <c r="N5650" s="18"/>
      <c r="O5650" s="18"/>
      <c r="P5650" s="18"/>
      <c r="Q5650" s="18"/>
      <c r="R5650" s="18"/>
      <c r="S5650" s="18"/>
      <c r="T5650" s="18"/>
      <c r="U5650" s="18"/>
      <c r="V5650" s="18"/>
      <c r="W5650" s="18"/>
      <c r="X5650" s="18"/>
      <c r="Y5650" s="18"/>
      <c r="Z5650" s="18"/>
    </row>
    <row r="5651">
      <c r="A5651" s="14" t="s">
        <v>13351</v>
      </c>
      <c r="B5651" s="15" t="s">
        <v>13386</v>
      </c>
      <c r="C5651" s="33" t="s">
        <v>13387</v>
      </c>
      <c r="D5651" s="16" t="s">
        <v>13391</v>
      </c>
      <c r="E5651" s="16" t="s">
        <v>13392</v>
      </c>
      <c r="F5651" s="16" t="s">
        <v>13393</v>
      </c>
      <c r="G5651" s="16" t="s">
        <v>12</v>
      </c>
      <c r="H5651" s="18"/>
      <c r="I5651" s="18"/>
      <c r="J5651" s="18"/>
      <c r="K5651" s="18"/>
      <c r="L5651" s="18"/>
      <c r="M5651" s="18"/>
      <c r="N5651" s="18"/>
      <c r="O5651" s="18"/>
      <c r="P5651" s="18"/>
      <c r="Q5651" s="18"/>
      <c r="R5651" s="18"/>
      <c r="S5651" s="18"/>
      <c r="T5651" s="18"/>
      <c r="U5651" s="18"/>
      <c r="V5651" s="18"/>
      <c r="W5651" s="18"/>
      <c r="X5651" s="18"/>
      <c r="Y5651" s="18"/>
      <c r="Z5651" s="18"/>
    </row>
    <row r="5652">
      <c r="A5652" s="14" t="s">
        <v>13351</v>
      </c>
      <c r="B5652" s="15" t="s">
        <v>13386</v>
      </c>
      <c r="C5652" s="33" t="s">
        <v>13387</v>
      </c>
      <c r="D5652" s="16" t="s">
        <v>13394</v>
      </c>
      <c r="E5652" s="16" t="s">
        <v>13395</v>
      </c>
      <c r="F5652" s="16" t="s">
        <v>13396</v>
      </c>
      <c r="G5652" s="16" t="s">
        <v>12</v>
      </c>
      <c r="H5652" s="18"/>
      <c r="I5652" s="18"/>
      <c r="J5652" s="18"/>
      <c r="K5652" s="18"/>
      <c r="L5652" s="18"/>
      <c r="M5652" s="18"/>
      <c r="N5652" s="18"/>
      <c r="O5652" s="18"/>
      <c r="P5652" s="18"/>
      <c r="Q5652" s="18"/>
      <c r="R5652" s="18"/>
      <c r="S5652" s="18"/>
      <c r="T5652" s="18"/>
      <c r="U5652" s="18"/>
      <c r="V5652" s="18"/>
      <c r="W5652" s="18"/>
      <c r="X5652" s="18"/>
      <c r="Y5652" s="18"/>
      <c r="Z5652" s="18"/>
    </row>
    <row r="5653">
      <c r="A5653" s="14" t="s">
        <v>13351</v>
      </c>
      <c r="B5653" s="15" t="s">
        <v>13397</v>
      </c>
      <c r="C5653" s="33" t="s">
        <v>13398</v>
      </c>
      <c r="D5653" s="16" t="s">
        <v>13399</v>
      </c>
      <c r="E5653" s="16" t="s">
        <v>13400</v>
      </c>
      <c r="F5653" s="16" t="s">
        <v>13401</v>
      </c>
      <c r="G5653" s="16" t="s">
        <v>12</v>
      </c>
      <c r="H5653" s="18"/>
      <c r="I5653" s="18"/>
      <c r="J5653" s="18"/>
      <c r="K5653" s="18"/>
      <c r="L5653" s="18"/>
      <c r="M5653" s="18"/>
      <c r="N5653" s="18"/>
      <c r="O5653" s="18"/>
      <c r="P5653" s="18"/>
      <c r="Q5653" s="18"/>
      <c r="R5653" s="18"/>
      <c r="S5653" s="18"/>
      <c r="T5653" s="18"/>
      <c r="U5653" s="18"/>
      <c r="V5653" s="18"/>
      <c r="W5653" s="18"/>
      <c r="X5653" s="18"/>
      <c r="Y5653" s="18"/>
      <c r="Z5653" s="18"/>
    </row>
    <row r="5654">
      <c r="A5654" s="14" t="s">
        <v>13351</v>
      </c>
      <c r="B5654" s="15" t="s">
        <v>13402</v>
      </c>
      <c r="C5654" s="33" t="s">
        <v>13403</v>
      </c>
      <c r="D5654" s="16" t="s">
        <v>13404</v>
      </c>
      <c r="E5654" s="16" t="s">
        <v>13405</v>
      </c>
      <c r="F5654" s="16" t="s">
        <v>13406</v>
      </c>
      <c r="G5654" s="16" t="s">
        <v>12</v>
      </c>
      <c r="H5654" s="18"/>
      <c r="I5654" s="18"/>
      <c r="J5654" s="18"/>
      <c r="K5654" s="18"/>
      <c r="L5654" s="18"/>
      <c r="M5654" s="18"/>
      <c r="N5654" s="18"/>
      <c r="O5654" s="18"/>
      <c r="P5654" s="18"/>
      <c r="Q5654" s="18"/>
      <c r="R5654" s="18"/>
      <c r="S5654" s="18"/>
      <c r="T5654" s="18"/>
      <c r="U5654" s="18"/>
      <c r="V5654" s="18"/>
      <c r="W5654" s="18"/>
      <c r="X5654" s="18"/>
      <c r="Y5654" s="18"/>
      <c r="Z5654" s="18"/>
    </row>
    <row r="5655">
      <c r="A5655" s="14" t="s">
        <v>13351</v>
      </c>
      <c r="B5655" s="15" t="s">
        <v>13402</v>
      </c>
      <c r="C5655" s="33" t="s">
        <v>13403</v>
      </c>
      <c r="D5655" s="16" t="s">
        <v>13407</v>
      </c>
      <c r="E5655" s="16" t="s">
        <v>13408</v>
      </c>
      <c r="F5655" s="16" t="s">
        <v>13409</v>
      </c>
      <c r="G5655" s="16" t="s">
        <v>12</v>
      </c>
      <c r="H5655" s="18"/>
      <c r="I5655" s="18"/>
      <c r="J5655" s="18"/>
      <c r="K5655" s="18"/>
      <c r="L5655" s="18"/>
      <c r="M5655" s="18"/>
      <c r="N5655" s="18"/>
      <c r="O5655" s="18"/>
      <c r="P5655" s="18"/>
      <c r="Q5655" s="18"/>
      <c r="R5655" s="18"/>
      <c r="S5655" s="18"/>
      <c r="T5655" s="18"/>
      <c r="U5655" s="18"/>
      <c r="V5655" s="18"/>
      <c r="W5655" s="18"/>
      <c r="X5655" s="18"/>
      <c r="Y5655" s="18"/>
      <c r="Z5655" s="18"/>
    </row>
    <row r="5656">
      <c r="A5656" s="14" t="s">
        <v>13351</v>
      </c>
      <c r="B5656" s="15" t="s">
        <v>13410</v>
      </c>
      <c r="C5656" s="33" t="s">
        <v>13411</v>
      </c>
      <c r="D5656" s="16" t="s">
        <v>13412</v>
      </c>
      <c r="E5656" s="16" t="s">
        <v>13413</v>
      </c>
      <c r="F5656" s="16" t="s">
        <v>13414</v>
      </c>
      <c r="G5656" s="16" t="s">
        <v>84</v>
      </c>
      <c r="H5656" s="18"/>
      <c r="I5656" s="18"/>
      <c r="J5656" s="18"/>
      <c r="K5656" s="18"/>
      <c r="L5656" s="18"/>
      <c r="M5656" s="18"/>
      <c r="N5656" s="18"/>
      <c r="O5656" s="18"/>
      <c r="P5656" s="18"/>
      <c r="Q5656" s="18"/>
      <c r="R5656" s="18"/>
      <c r="S5656" s="18"/>
      <c r="T5656" s="18"/>
      <c r="U5656" s="18"/>
      <c r="V5656" s="18"/>
      <c r="W5656" s="18"/>
      <c r="X5656" s="18"/>
      <c r="Y5656" s="18"/>
      <c r="Z5656" s="18"/>
    </row>
    <row r="5657">
      <c r="A5657" s="14" t="s">
        <v>13351</v>
      </c>
      <c r="B5657" s="15" t="s">
        <v>13410</v>
      </c>
      <c r="C5657" s="33" t="s">
        <v>13411</v>
      </c>
      <c r="D5657" s="16" t="s">
        <v>13415</v>
      </c>
      <c r="E5657" s="16" t="s">
        <v>13416</v>
      </c>
      <c r="F5657" s="16" t="s">
        <v>13417</v>
      </c>
      <c r="G5657" s="16" t="s">
        <v>12</v>
      </c>
      <c r="H5657" s="18"/>
      <c r="I5657" s="18"/>
      <c r="J5657" s="18"/>
      <c r="K5657" s="18"/>
      <c r="L5657" s="18"/>
      <c r="M5657" s="18"/>
      <c r="N5657" s="18"/>
      <c r="O5657" s="18"/>
      <c r="P5657" s="18"/>
      <c r="Q5657" s="18"/>
      <c r="R5657" s="18"/>
      <c r="S5657" s="18"/>
      <c r="T5657" s="18"/>
      <c r="U5657" s="18"/>
      <c r="V5657" s="18"/>
      <c r="W5657" s="18"/>
      <c r="X5657" s="18"/>
      <c r="Y5657" s="18"/>
      <c r="Z5657" s="18"/>
    </row>
    <row r="5658">
      <c r="A5658" s="14" t="s">
        <v>13351</v>
      </c>
      <c r="B5658" s="15" t="s">
        <v>13418</v>
      </c>
      <c r="C5658" s="33" t="s">
        <v>13419</v>
      </c>
      <c r="D5658" s="16" t="s">
        <v>13420</v>
      </c>
      <c r="E5658" s="16" t="s">
        <v>13421</v>
      </c>
      <c r="F5658" s="16" t="s">
        <v>13422</v>
      </c>
      <c r="G5658" s="16" t="s">
        <v>12</v>
      </c>
      <c r="H5658" s="18"/>
      <c r="I5658" s="18"/>
      <c r="J5658" s="18"/>
      <c r="K5658" s="18"/>
      <c r="L5658" s="18"/>
      <c r="M5658" s="18"/>
      <c r="N5658" s="18"/>
      <c r="O5658" s="18"/>
      <c r="P5658" s="18"/>
      <c r="Q5658" s="18"/>
      <c r="R5658" s="18"/>
      <c r="S5658" s="18"/>
      <c r="T5658" s="18"/>
      <c r="U5658" s="18"/>
      <c r="V5658" s="18"/>
      <c r="W5658" s="18"/>
      <c r="X5658" s="18"/>
      <c r="Y5658" s="18"/>
      <c r="Z5658" s="18"/>
    </row>
    <row r="5659">
      <c r="A5659" s="14" t="s">
        <v>13351</v>
      </c>
      <c r="B5659" s="15" t="s">
        <v>13423</v>
      </c>
      <c r="C5659" s="33" t="s">
        <v>13424</v>
      </c>
      <c r="D5659" s="16" t="s">
        <v>13425</v>
      </c>
      <c r="E5659" s="16" t="s">
        <v>13426</v>
      </c>
      <c r="F5659" s="16" t="s">
        <v>13427</v>
      </c>
      <c r="G5659" s="16" t="s">
        <v>12</v>
      </c>
      <c r="H5659" s="18"/>
      <c r="I5659" s="18"/>
      <c r="J5659" s="18"/>
      <c r="K5659" s="18"/>
      <c r="L5659" s="18"/>
      <c r="M5659" s="18"/>
      <c r="N5659" s="18"/>
      <c r="O5659" s="18"/>
      <c r="P5659" s="18"/>
      <c r="Q5659" s="18"/>
      <c r="R5659" s="18"/>
      <c r="S5659" s="18"/>
      <c r="T5659" s="18"/>
      <c r="U5659" s="18"/>
      <c r="V5659" s="18"/>
      <c r="W5659" s="18"/>
      <c r="X5659" s="18"/>
      <c r="Y5659" s="18"/>
      <c r="Z5659" s="18"/>
    </row>
    <row r="5660">
      <c r="A5660" s="14" t="s">
        <v>13351</v>
      </c>
      <c r="B5660" s="15" t="s">
        <v>13423</v>
      </c>
      <c r="C5660" s="33" t="s">
        <v>13424</v>
      </c>
      <c r="D5660" s="16" t="s">
        <v>13428</v>
      </c>
      <c r="E5660" s="16" t="s">
        <v>13429</v>
      </c>
      <c r="F5660" s="16" t="s">
        <v>13430</v>
      </c>
      <c r="G5660" s="16" t="s">
        <v>12</v>
      </c>
      <c r="H5660" s="18"/>
      <c r="I5660" s="18"/>
      <c r="J5660" s="18"/>
      <c r="K5660" s="18"/>
      <c r="L5660" s="18"/>
      <c r="M5660" s="18"/>
      <c r="N5660" s="18"/>
      <c r="O5660" s="18"/>
      <c r="P5660" s="18"/>
      <c r="Q5660" s="18"/>
      <c r="R5660" s="18"/>
      <c r="S5660" s="18"/>
      <c r="T5660" s="18"/>
      <c r="U5660" s="18"/>
      <c r="V5660" s="18"/>
      <c r="W5660" s="18"/>
      <c r="X5660" s="18"/>
      <c r="Y5660" s="18"/>
      <c r="Z5660" s="18"/>
    </row>
    <row r="5661">
      <c r="A5661" s="14" t="s">
        <v>13351</v>
      </c>
      <c r="B5661" s="15" t="s">
        <v>13431</v>
      </c>
      <c r="C5661" s="33" t="s">
        <v>13432</v>
      </c>
      <c r="D5661" s="16" t="s">
        <v>13433</v>
      </c>
      <c r="E5661" s="16" t="s">
        <v>13434</v>
      </c>
      <c r="F5661" s="16" t="s">
        <v>13435</v>
      </c>
      <c r="G5661" s="16" t="s">
        <v>12</v>
      </c>
      <c r="H5661" s="18"/>
      <c r="I5661" s="18"/>
      <c r="J5661" s="18"/>
      <c r="K5661" s="18"/>
      <c r="L5661" s="18"/>
      <c r="M5661" s="18"/>
      <c r="N5661" s="18"/>
      <c r="O5661" s="18"/>
      <c r="P5661" s="18"/>
      <c r="Q5661" s="18"/>
      <c r="R5661" s="18"/>
      <c r="S5661" s="18"/>
      <c r="T5661" s="18"/>
      <c r="U5661" s="18"/>
      <c r="V5661" s="18"/>
      <c r="W5661" s="18"/>
      <c r="X5661" s="18"/>
      <c r="Y5661" s="18"/>
      <c r="Z5661" s="18"/>
    </row>
    <row r="5662">
      <c r="A5662" s="14" t="s">
        <v>13351</v>
      </c>
      <c r="B5662" s="15" t="s">
        <v>13436</v>
      </c>
      <c r="C5662" s="33" t="s">
        <v>13437</v>
      </c>
      <c r="D5662" s="16" t="s">
        <v>13438</v>
      </c>
      <c r="E5662" s="16" t="s">
        <v>13439</v>
      </c>
      <c r="F5662" s="16" t="s">
        <v>13440</v>
      </c>
      <c r="G5662" s="16" t="s">
        <v>12</v>
      </c>
      <c r="H5662" s="18"/>
      <c r="I5662" s="18"/>
      <c r="J5662" s="18"/>
      <c r="K5662" s="18"/>
      <c r="L5662" s="18"/>
      <c r="M5662" s="18"/>
      <c r="N5662" s="18"/>
      <c r="O5662" s="18"/>
      <c r="P5662" s="18"/>
      <c r="Q5662" s="18"/>
      <c r="R5662" s="18"/>
      <c r="S5662" s="18"/>
      <c r="T5662" s="18"/>
      <c r="U5662" s="18"/>
      <c r="V5662" s="18"/>
      <c r="W5662" s="18"/>
      <c r="X5662" s="18"/>
      <c r="Y5662" s="18"/>
      <c r="Z5662" s="18"/>
    </row>
    <row r="5663">
      <c r="A5663" s="14" t="s">
        <v>13351</v>
      </c>
      <c r="B5663" s="15" t="s">
        <v>13441</v>
      </c>
      <c r="C5663" s="33" t="s">
        <v>13442</v>
      </c>
      <c r="D5663" s="16" t="s">
        <v>13443</v>
      </c>
      <c r="E5663" s="16" t="s">
        <v>13444</v>
      </c>
      <c r="F5663" s="16" t="s">
        <v>13445</v>
      </c>
      <c r="G5663" s="16" t="s">
        <v>12</v>
      </c>
      <c r="H5663" s="18"/>
      <c r="I5663" s="18"/>
      <c r="J5663" s="18"/>
      <c r="K5663" s="18"/>
      <c r="L5663" s="18"/>
      <c r="M5663" s="18"/>
      <c r="N5663" s="18"/>
      <c r="O5663" s="18"/>
      <c r="P5663" s="18"/>
      <c r="Q5663" s="18"/>
      <c r="R5663" s="18"/>
      <c r="S5663" s="18"/>
      <c r="T5663" s="18"/>
      <c r="U5663" s="18"/>
      <c r="V5663" s="18"/>
      <c r="W5663" s="18"/>
      <c r="X5663" s="18"/>
      <c r="Y5663" s="18"/>
      <c r="Z5663" s="18"/>
    </row>
    <row r="5664">
      <c r="A5664" s="14" t="s">
        <v>13351</v>
      </c>
      <c r="B5664" s="15" t="s">
        <v>13446</v>
      </c>
      <c r="C5664" s="33" t="s">
        <v>13447</v>
      </c>
      <c r="D5664" s="16" t="s">
        <v>13448</v>
      </c>
      <c r="E5664" s="18"/>
      <c r="F5664" s="16" t="s">
        <v>13449</v>
      </c>
      <c r="G5664" s="16" t="s">
        <v>12</v>
      </c>
      <c r="H5664" s="19" t="s">
        <v>141</v>
      </c>
      <c r="I5664" s="18"/>
      <c r="J5664" s="18"/>
      <c r="K5664" s="18"/>
      <c r="L5664" s="18"/>
      <c r="M5664" s="18"/>
      <c r="N5664" s="18"/>
      <c r="O5664" s="18"/>
      <c r="P5664" s="18"/>
      <c r="Q5664" s="18"/>
      <c r="R5664" s="18"/>
      <c r="S5664" s="18"/>
      <c r="T5664" s="18"/>
      <c r="U5664" s="18"/>
      <c r="V5664" s="18"/>
      <c r="W5664" s="18"/>
      <c r="X5664" s="18"/>
      <c r="Y5664" s="18"/>
      <c r="Z5664" s="18"/>
    </row>
    <row r="5665">
      <c r="A5665" s="14" t="s">
        <v>13450</v>
      </c>
      <c r="B5665" s="15" t="s">
        <v>13451</v>
      </c>
      <c r="C5665" s="33" t="s">
        <v>13452</v>
      </c>
      <c r="D5665" s="16" t="s">
        <v>13453</v>
      </c>
      <c r="E5665" s="16" t="s">
        <v>13454</v>
      </c>
      <c r="F5665" s="16" t="s">
        <v>13455</v>
      </c>
      <c r="G5665" s="16" t="s">
        <v>12</v>
      </c>
      <c r="H5665" s="18"/>
      <c r="I5665" s="18"/>
      <c r="J5665" s="18"/>
      <c r="K5665" s="18"/>
      <c r="L5665" s="18"/>
      <c r="M5665" s="18"/>
      <c r="N5665" s="18"/>
      <c r="O5665" s="18"/>
      <c r="P5665" s="18"/>
      <c r="Q5665" s="18"/>
      <c r="R5665" s="18"/>
      <c r="S5665" s="18"/>
      <c r="T5665" s="18"/>
      <c r="U5665" s="18"/>
      <c r="V5665" s="18"/>
      <c r="W5665" s="18"/>
      <c r="X5665" s="18"/>
      <c r="Y5665" s="18"/>
      <c r="Z5665" s="18"/>
    </row>
    <row r="5666">
      <c r="A5666" s="14" t="s">
        <v>13456</v>
      </c>
      <c r="B5666" s="15" t="s">
        <v>13457</v>
      </c>
      <c r="C5666" s="33" t="s">
        <v>13458</v>
      </c>
      <c r="D5666" s="16" t="s">
        <v>13459</v>
      </c>
      <c r="E5666" s="16" t="s">
        <v>13460</v>
      </c>
      <c r="F5666" s="16" t="s">
        <v>13461</v>
      </c>
      <c r="G5666" s="16" t="s">
        <v>12</v>
      </c>
      <c r="H5666" s="18"/>
      <c r="I5666" s="18"/>
      <c r="J5666" s="18"/>
      <c r="K5666" s="18"/>
      <c r="L5666" s="18"/>
      <c r="M5666" s="18"/>
      <c r="N5666" s="18"/>
      <c r="O5666" s="18"/>
      <c r="P5666" s="18"/>
      <c r="Q5666" s="18"/>
      <c r="R5666" s="18"/>
      <c r="S5666" s="18"/>
      <c r="T5666" s="18"/>
      <c r="U5666" s="18"/>
      <c r="V5666" s="18"/>
      <c r="W5666" s="18"/>
      <c r="X5666" s="18"/>
      <c r="Y5666" s="18"/>
      <c r="Z5666" s="18"/>
    </row>
    <row r="5667">
      <c r="A5667" s="14" t="s">
        <v>13456</v>
      </c>
      <c r="B5667" s="15" t="s">
        <v>13462</v>
      </c>
      <c r="C5667" s="33" t="s">
        <v>13463</v>
      </c>
      <c r="D5667" s="16" t="s">
        <v>13464</v>
      </c>
      <c r="E5667" s="16" t="s">
        <v>13465</v>
      </c>
      <c r="F5667" s="16" t="s">
        <v>13466</v>
      </c>
      <c r="G5667" s="16" t="s">
        <v>12</v>
      </c>
      <c r="H5667" s="18"/>
      <c r="I5667" s="18"/>
      <c r="J5667" s="18"/>
      <c r="K5667" s="18"/>
      <c r="L5667" s="18"/>
      <c r="M5667" s="18"/>
      <c r="N5667" s="18"/>
      <c r="O5667" s="18"/>
      <c r="P5667" s="18"/>
      <c r="Q5667" s="18"/>
      <c r="R5667" s="18"/>
      <c r="S5667" s="18"/>
      <c r="T5667" s="18"/>
      <c r="U5667" s="18"/>
      <c r="V5667" s="18"/>
      <c r="W5667" s="18"/>
      <c r="X5667" s="18"/>
      <c r="Y5667" s="18"/>
      <c r="Z5667" s="18"/>
    </row>
    <row r="5668">
      <c r="A5668" s="14" t="s">
        <v>13456</v>
      </c>
      <c r="B5668" s="15" t="s">
        <v>13462</v>
      </c>
      <c r="C5668" s="33" t="s">
        <v>13463</v>
      </c>
      <c r="D5668" s="16" t="s">
        <v>13467</v>
      </c>
      <c r="E5668" s="16" t="s">
        <v>13468</v>
      </c>
      <c r="F5668" s="16" t="s">
        <v>13469</v>
      </c>
      <c r="G5668" s="16" t="s">
        <v>12</v>
      </c>
      <c r="H5668" s="18"/>
      <c r="I5668" s="18"/>
      <c r="J5668" s="18"/>
      <c r="K5668" s="18"/>
      <c r="L5668" s="18"/>
      <c r="M5668" s="18"/>
      <c r="N5668" s="18"/>
      <c r="O5668" s="18"/>
      <c r="P5668" s="18"/>
      <c r="Q5668" s="18"/>
      <c r="R5668" s="18"/>
      <c r="S5668" s="18"/>
      <c r="T5668" s="18"/>
      <c r="U5668" s="18"/>
      <c r="V5668" s="18"/>
      <c r="W5668" s="18"/>
      <c r="X5668" s="18"/>
      <c r="Y5668" s="18"/>
      <c r="Z5668" s="18"/>
    </row>
    <row r="5669">
      <c r="A5669" s="14" t="s">
        <v>13456</v>
      </c>
      <c r="B5669" s="15" t="s">
        <v>13470</v>
      </c>
      <c r="C5669" s="33" t="s">
        <v>13471</v>
      </c>
      <c r="D5669" s="16" t="s">
        <v>13472</v>
      </c>
      <c r="E5669" s="23" t="s">
        <v>13473</v>
      </c>
      <c r="F5669" s="19" t="s">
        <v>10004</v>
      </c>
      <c r="G5669" s="16" t="s">
        <v>12</v>
      </c>
      <c r="H5669" s="18"/>
      <c r="I5669" s="18"/>
      <c r="J5669" s="18"/>
      <c r="K5669" s="18"/>
      <c r="L5669" s="18"/>
      <c r="M5669" s="18"/>
      <c r="N5669" s="18"/>
      <c r="O5669" s="18"/>
      <c r="P5669" s="18"/>
      <c r="Q5669" s="18"/>
      <c r="R5669" s="18"/>
      <c r="S5669" s="18"/>
      <c r="T5669" s="18"/>
      <c r="U5669" s="18"/>
      <c r="V5669" s="18"/>
      <c r="W5669" s="18"/>
      <c r="X5669" s="18"/>
      <c r="Y5669" s="18"/>
      <c r="Z5669" s="18"/>
    </row>
    <row r="5670">
      <c r="A5670" s="14" t="s">
        <v>13456</v>
      </c>
      <c r="B5670" s="15" t="s">
        <v>13470</v>
      </c>
      <c r="C5670" s="33" t="s">
        <v>13471</v>
      </c>
      <c r="D5670" s="16" t="s">
        <v>13474</v>
      </c>
      <c r="E5670" s="18" t="s">
        <v>13475</v>
      </c>
      <c r="F5670" s="18" t="s">
        <v>13476</v>
      </c>
      <c r="G5670" s="16" t="s">
        <v>12</v>
      </c>
      <c r="H5670" s="18"/>
      <c r="I5670" s="18"/>
      <c r="J5670" s="18"/>
      <c r="K5670" s="18"/>
      <c r="L5670" s="18"/>
      <c r="M5670" s="18"/>
      <c r="N5670" s="18"/>
      <c r="O5670" s="18"/>
      <c r="P5670" s="18"/>
      <c r="Q5670" s="18"/>
      <c r="R5670" s="18"/>
      <c r="S5670" s="18"/>
      <c r="T5670" s="18"/>
      <c r="U5670" s="18"/>
      <c r="V5670" s="18"/>
      <c r="W5670" s="18"/>
      <c r="X5670" s="18"/>
      <c r="Y5670" s="18"/>
      <c r="Z5670" s="18"/>
    </row>
    <row r="5671">
      <c r="A5671" s="14" t="s">
        <v>13456</v>
      </c>
      <c r="B5671" s="15" t="s">
        <v>13470</v>
      </c>
      <c r="C5671" s="33" t="s">
        <v>13471</v>
      </c>
      <c r="D5671" s="16" t="s">
        <v>13477</v>
      </c>
      <c r="E5671" s="16" t="s">
        <v>13478</v>
      </c>
      <c r="F5671" s="16" t="s">
        <v>13479</v>
      </c>
      <c r="G5671" s="16" t="s">
        <v>12</v>
      </c>
      <c r="H5671" s="18"/>
      <c r="I5671" s="18"/>
      <c r="J5671" s="18"/>
      <c r="K5671" s="18"/>
      <c r="L5671" s="18"/>
      <c r="M5671" s="18"/>
      <c r="N5671" s="18"/>
      <c r="O5671" s="18"/>
      <c r="P5671" s="18"/>
      <c r="Q5671" s="18"/>
      <c r="R5671" s="18"/>
      <c r="S5671" s="18"/>
      <c r="T5671" s="18"/>
      <c r="U5671" s="18"/>
      <c r="V5671" s="18"/>
      <c r="W5671" s="18"/>
      <c r="X5671" s="18"/>
      <c r="Y5671" s="18"/>
      <c r="Z5671" s="18"/>
    </row>
    <row r="5672">
      <c r="A5672" s="14" t="s">
        <v>13456</v>
      </c>
      <c r="B5672" s="15" t="s">
        <v>13480</v>
      </c>
      <c r="C5672" s="33" t="s">
        <v>13481</v>
      </c>
      <c r="D5672" s="16" t="s">
        <v>13482</v>
      </c>
      <c r="E5672" s="16" t="s">
        <v>13483</v>
      </c>
      <c r="F5672" s="16" t="s">
        <v>13484</v>
      </c>
      <c r="G5672" s="16" t="s">
        <v>12</v>
      </c>
      <c r="H5672" s="18"/>
      <c r="I5672" s="18"/>
      <c r="J5672" s="18"/>
      <c r="K5672" s="18"/>
      <c r="L5672" s="18"/>
      <c r="M5672" s="18"/>
      <c r="N5672" s="18"/>
      <c r="O5672" s="18"/>
      <c r="P5672" s="18"/>
      <c r="Q5672" s="18"/>
      <c r="R5672" s="18"/>
      <c r="S5672" s="18"/>
      <c r="T5672" s="18"/>
      <c r="U5672" s="18"/>
      <c r="V5672" s="18"/>
      <c r="W5672" s="18"/>
      <c r="X5672" s="18"/>
      <c r="Y5672" s="18"/>
      <c r="Z5672" s="18"/>
    </row>
    <row r="5673">
      <c r="A5673" s="14" t="s">
        <v>13456</v>
      </c>
      <c r="B5673" s="15" t="s">
        <v>13485</v>
      </c>
      <c r="C5673" s="33" t="s">
        <v>13486</v>
      </c>
      <c r="D5673" s="16" t="s">
        <v>13487</v>
      </c>
      <c r="E5673" s="16" t="s">
        <v>13488</v>
      </c>
      <c r="F5673" s="16" t="s">
        <v>13489</v>
      </c>
      <c r="G5673" s="16" t="s">
        <v>12</v>
      </c>
      <c r="H5673" s="18"/>
      <c r="I5673" s="18"/>
      <c r="J5673" s="18"/>
      <c r="K5673" s="18"/>
      <c r="L5673" s="18"/>
      <c r="M5673" s="18"/>
      <c r="N5673" s="18"/>
      <c r="O5673" s="18"/>
      <c r="P5673" s="18"/>
      <c r="Q5673" s="18"/>
      <c r="R5673" s="18"/>
      <c r="S5673" s="18"/>
      <c r="T5673" s="18"/>
      <c r="U5673" s="18"/>
      <c r="V5673" s="18"/>
      <c r="W5673" s="18"/>
      <c r="X5673" s="18"/>
      <c r="Y5673" s="18"/>
      <c r="Z5673" s="18"/>
    </row>
    <row r="5674">
      <c r="A5674" s="14" t="s">
        <v>13456</v>
      </c>
      <c r="B5674" s="15" t="s">
        <v>13490</v>
      </c>
      <c r="C5674" s="33" t="s">
        <v>13491</v>
      </c>
      <c r="D5674" s="16" t="s">
        <v>13492</v>
      </c>
      <c r="E5674" s="16" t="s">
        <v>13493</v>
      </c>
      <c r="F5674" s="16" t="s">
        <v>13494</v>
      </c>
      <c r="G5674" s="16" t="s">
        <v>12</v>
      </c>
      <c r="H5674" s="18"/>
      <c r="I5674" s="18"/>
      <c r="J5674" s="18"/>
      <c r="K5674" s="18"/>
      <c r="L5674" s="18"/>
      <c r="M5674" s="18"/>
      <c r="N5674" s="18"/>
      <c r="O5674" s="18"/>
      <c r="P5674" s="18"/>
      <c r="Q5674" s="18"/>
      <c r="R5674" s="18"/>
      <c r="S5674" s="18"/>
      <c r="T5674" s="18"/>
      <c r="U5674" s="18"/>
      <c r="V5674" s="18"/>
      <c r="W5674" s="18"/>
      <c r="X5674" s="18"/>
      <c r="Y5674" s="18"/>
      <c r="Z5674" s="18"/>
    </row>
    <row r="5675">
      <c r="A5675" s="14" t="s">
        <v>13456</v>
      </c>
      <c r="B5675" s="15" t="s">
        <v>13495</v>
      </c>
      <c r="C5675" s="33" t="s">
        <v>13496</v>
      </c>
      <c r="D5675" s="16" t="s">
        <v>13497</v>
      </c>
      <c r="E5675" s="16" t="s">
        <v>13498</v>
      </c>
      <c r="F5675" s="16" t="s">
        <v>13499</v>
      </c>
      <c r="G5675" s="16" t="s">
        <v>12</v>
      </c>
      <c r="H5675" s="18"/>
      <c r="I5675" s="18"/>
      <c r="J5675" s="18"/>
      <c r="K5675" s="18"/>
      <c r="L5675" s="18"/>
      <c r="M5675" s="18"/>
      <c r="N5675" s="18"/>
      <c r="O5675" s="18"/>
      <c r="P5675" s="18"/>
      <c r="Q5675" s="18"/>
      <c r="R5675" s="18"/>
      <c r="S5675" s="18"/>
      <c r="T5675" s="18"/>
      <c r="U5675" s="18"/>
      <c r="V5675" s="18"/>
      <c r="W5675" s="18"/>
      <c r="X5675" s="18"/>
      <c r="Y5675" s="18"/>
      <c r="Z5675" s="18"/>
    </row>
    <row r="5676">
      <c r="A5676" s="14" t="s">
        <v>13456</v>
      </c>
      <c r="B5676" s="15" t="s">
        <v>13500</v>
      </c>
      <c r="C5676" s="33" t="s">
        <v>13501</v>
      </c>
      <c r="D5676" s="16" t="s">
        <v>13502</v>
      </c>
      <c r="E5676" s="16" t="s">
        <v>13503</v>
      </c>
      <c r="F5676" s="16" t="s">
        <v>13504</v>
      </c>
      <c r="G5676" s="16" t="s">
        <v>12</v>
      </c>
      <c r="H5676" s="18"/>
      <c r="I5676" s="18"/>
      <c r="J5676" s="18"/>
      <c r="K5676" s="18"/>
      <c r="L5676" s="18"/>
      <c r="M5676" s="18"/>
      <c r="N5676" s="18"/>
      <c r="O5676" s="18"/>
      <c r="P5676" s="18"/>
      <c r="Q5676" s="18"/>
      <c r="R5676" s="18"/>
      <c r="S5676" s="18"/>
      <c r="T5676" s="18"/>
      <c r="U5676" s="18"/>
      <c r="V5676" s="18"/>
      <c r="W5676" s="18"/>
      <c r="X5676" s="18"/>
      <c r="Y5676" s="18"/>
      <c r="Z5676" s="18"/>
    </row>
    <row r="5677">
      <c r="A5677" s="14" t="s">
        <v>13456</v>
      </c>
      <c r="B5677" s="15" t="s">
        <v>13500</v>
      </c>
      <c r="C5677" s="33" t="s">
        <v>13501</v>
      </c>
      <c r="D5677" s="16" t="s">
        <v>13505</v>
      </c>
      <c r="E5677" s="16" t="s">
        <v>13506</v>
      </c>
      <c r="F5677" s="16" t="s">
        <v>13507</v>
      </c>
      <c r="G5677" s="16" t="s">
        <v>12</v>
      </c>
      <c r="H5677" s="18"/>
      <c r="I5677" s="18"/>
      <c r="J5677" s="18"/>
      <c r="K5677" s="18"/>
      <c r="L5677" s="18"/>
      <c r="M5677" s="18"/>
      <c r="N5677" s="18"/>
      <c r="O5677" s="18"/>
      <c r="P5677" s="18"/>
      <c r="Q5677" s="18"/>
      <c r="R5677" s="18"/>
      <c r="S5677" s="18"/>
      <c r="T5677" s="18"/>
      <c r="U5677" s="18"/>
      <c r="V5677" s="18"/>
      <c r="W5677" s="18"/>
      <c r="X5677" s="18"/>
      <c r="Y5677" s="18"/>
      <c r="Z5677" s="18"/>
    </row>
    <row r="5678">
      <c r="A5678" s="14" t="s">
        <v>13456</v>
      </c>
      <c r="B5678" s="15" t="s">
        <v>13508</v>
      </c>
      <c r="C5678" s="33" t="s">
        <v>13509</v>
      </c>
      <c r="D5678" s="16" t="s">
        <v>13510</v>
      </c>
      <c r="E5678" s="16" t="s">
        <v>13511</v>
      </c>
      <c r="F5678" s="16" t="s">
        <v>13512</v>
      </c>
      <c r="G5678" s="16" t="s">
        <v>84</v>
      </c>
      <c r="H5678" s="18"/>
      <c r="I5678" s="18"/>
      <c r="J5678" s="18"/>
      <c r="K5678" s="18"/>
      <c r="L5678" s="18"/>
      <c r="M5678" s="18"/>
      <c r="N5678" s="18"/>
      <c r="O5678" s="18"/>
      <c r="P5678" s="18"/>
      <c r="Q5678" s="18"/>
      <c r="R5678" s="18"/>
      <c r="S5678" s="18"/>
      <c r="T5678" s="18"/>
      <c r="U5678" s="18"/>
      <c r="V5678" s="18"/>
      <c r="W5678" s="18"/>
      <c r="X5678" s="18"/>
      <c r="Y5678" s="18"/>
      <c r="Z5678" s="18"/>
    </row>
    <row r="5679">
      <c r="A5679" s="14" t="s">
        <v>13456</v>
      </c>
      <c r="B5679" s="15" t="s">
        <v>13508</v>
      </c>
      <c r="C5679" s="33" t="s">
        <v>13509</v>
      </c>
      <c r="D5679" s="16" t="s">
        <v>13513</v>
      </c>
      <c r="E5679" s="16" t="s">
        <v>13514</v>
      </c>
      <c r="F5679" s="16" t="s">
        <v>13515</v>
      </c>
      <c r="G5679" s="16" t="s">
        <v>84</v>
      </c>
      <c r="H5679" s="18"/>
      <c r="I5679" s="18"/>
      <c r="J5679" s="18"/>
      <c r="K5679" s="18"/>
      <c r="L5679" s="18"/>
      <c r="M5679" s="18"/>
      <c r="N5679" s="18"/>
      <c r="O5679" s="18"/>
      <c r="P5679" s="18"/>
      <c r="Q5679" s="18"/>
      <c r="R5679" s="18"/>
      <c r="S5679" s="18"/>
      <c r="T5679" s="18"/>
      <c r="U5679" s="18"/>
      <c r="V5679" s="18"/>
      <c r="W5679" s="18"/>
      <c r="X5679" s="18"/>
      <c r="Y5679" s="18"/>
      <c r="Z5679" s="18"/>
    </row>
    <row r="5680">
      <c r="A5680" s="14" t="s">
        <v>13456</v>
      </c>
      <c r="B5680" s="15" t="s">
        <v>13508</v>
      </c>
      <c r="C5680" s="33" t="s">
        <v>13509</v>
      </c>
      <c r="D5680" s="16" t="s">
        <v>13516</v>
      </c>
      <c r="E5680" s="16" t="s">
        <v>13517</v>
      </c>
      <c r="F5680" s="16" t="s">
        <v>13518</v>
      </c>
      <c r="G5680" s="16" t="s">
        <v>84</v>
      </c>
      <c r="H5680" s="18"/>
      <c r="I5680" s="18"/>
      <c r="J5680" s="18"/>
      <c r="K5680" s="18"/>
      <c r="L5680" s="18"/>
      <c r="M5680" s="18"/>
      <c r="N5680" s="18"/>
      <c r="O5680" s="18"/>
      <c r="P5680" s="18"/>
      <c r="Q5680" s="18"/>
      <c r="R5680" s="18"/>
      <c r="S5680" s="18"/>
      <c r="T5680" s="18"/>
      <c r="U5680" s="18"/>
      <c r="V5680" s="18"/>
      <c r="W5680" s="18"/>
      <c r="X5680" s="18"/>
      <c r="Y5680" s="18"/>
      <c r="Z5680" s="18"/>
    </row>
    <row r="5681">
      <c r="A5681" s="14" t="s">
        <v>13456</v>
      </c>
      <c r="B5681" s="15" t="s">
        <v>13519</v>
      </c>
      <c r="C5681" s="33" t="s">
        <v>13520</v>
      </c>
      <c r="D5681" s="16" t="s">
        <v>13521</v>
      </c>
      <c r="E5681" s="16" t="s">
        <v>13522</v>
      </c>
      <c r="F5681" s="16" t="s">
        <v>13523</v>
      </c>
      <c r="G5681" s="16" t="s">
        <v>12</v>
      </c>
      <c r="H5681" s="18"/>
      <c r="I5681" s="18"/>
      <c r="J5681" s="18"/>
      <c r="K5681" s="18"/>
      <c r="L5681" s="18"/>
      <c r="M5681" s="18"/>
      <c r="N5681" s="18"/>
      <c r="O5681" s="18"/>
      <c r="P5681" s="18"/>
      <c r="Q5681" s="18"/>
      <c r="R5681" s="18"/>
      <c r="S5681" s="18"/>
      <c r="T5681" s="18"/>
      <c r="U5681" s="18"/>
      <c r="V5681" s="18"/>
      <c r="W5681" s="18"/>
      <c r="X5681" s="18"/>
      <c r="Y5681" s="18"/>
      <c r="Z5681" s="18"/>
    </row>
    <row r="5682">
      <c r="A5682" s="14" t="s">
        <v>13456</v>
      </c>
      <c r="B5682" s="15" t="s">
        <v>13524</v>
      </c>
      <c r="C5682" s="33" t="s">
        <v>13525</v>
      </c>
      <c r="D5682" s="16" t="s">
        <v>13526</v>
      </c>
      <c r="E5682" s="16" t="s">
        <v>13527</v>
      </c>
      <c r="F5682" s="16" t="s">
        <v>13528</v>
      </c>
      <c r="G5682" s="16" t="s">
        <v>12</v>
      </c>
      <c r="H5682" s="18"/>
      <c r="I5682" s="18"/>
      <c r="J5682" s="18"/>
      <c r="K5682" s="18"/>
      <c r="L5682" s="18"/>
      <c r="M5682" s="18"/>
      <c r="N5682" s="18"/>
      <c r="O5682" s="18"/>
      <c r="P5682" s="18"/>
      <c r="Q5682" s="18"/>
      <c r="R5682" s="18"/>
      <c r="S5682" s="18"/>
      <c r="T5682" s="18"/>
      <c r="U5682" s="18"/>
      <c r="V5682" s="18"/>
      <c r="W5682" s="18"/>
      <c r="X5682" s="18"/>
      <c r="Y5682" s="18"/>
      <c r="Z5682" s="18"/>
    </row>
    <row r="5683">
      <c r="A5683" s="14" t="s">
        <v>13456</v>
      </c>
      <c r="B5683" s="15" t="s">
        <v>13529</v>
      </c>
      <c r="C5683" s="33" t="s">
        <v>13530</v>
      </c>
      <c r="D5683" s="16" t="s">
        <v>13531</v>
      </c>
      <c r="E5683" s="16" t="s">
        <v>13532</v>
      </c>
      <c r="F5683" s="16" t="s">
        <v>13533</v>
      </c>
      <c r="G5683" s="16" t="s">
        <v>12</v>
      </c>
      <c r="H5683" s="18"/>
      <c r="I5683" s="18"/>
      <c r="J5683" s="18"/>
      <c r="K5683" s="18"/>
      <c r="L5683" s="18"/>
      <c r="M5683" s="18"/>
      <c r="N5683" s="18"/>
      <c r="O5683" s="18"/>
      <c r="P5683" s="18"/>
      <c r="Q5683" s="18"/>
      <c r="R5683" s="18"/>
      <c r="S5683" s="18"/>
      <c r="T5683" s="18"/>
      <c r="U5683" s="18"/>
      <c r="V5683" s="18"/>
      <c r="W5683" s="18"/>
      <c r="X5683" s="18"/>
      <c r="Y5683" s="18"/>
      <c r="Z5683" s="18"/>
    </row>
    <row r="5684">
      <c r="A5684" s="14" t="s">
        <v>13456</v>
      </c>
      <c r="B5684" s="15" t="s">
        <v>13534</v>
      </c>
      <c r="C5684" s="33" t="s">
        <v>13535</v>
      </c>
      <c r="D5684" s="16" t="s">
        <v>13536</v>
      </c>
      <c r="E5684" s="16" t="s">
        <v>13537</v>
      </c>
      <c r="F5684" s="16" t="s">
        <v>13538</v>
      </c>
      <c r="G5684" s="16" t="s">
        <v>12</v>
      </c>
      <c r="H5684" s="18"/>
      <c r="I5684" s="18"/>
      <c r="J5684" s="18"/>
      <c r="K5684" s="18"/>
      <c r="L5684" s="18"/>
      <c r="M5684" s="18"/>
      <c r="N5684" s="18"/>
      <c r="O5684" s="18"/>
      <c r="P5684" s="18"/>
      <c r="Q5684" s="18"/>
      <c r="R5684" s="18"/>
      <c r="S5684" s="18"/>
      <c r="T5684" s="18"/>
      <c r="U5684" s="18"/>
      <c r="V5684" s="18"/>
      <c r="W5684" s="18"/>
      <c r="X5684" s="18"/>
      <c r="Y5684" s="18"/>
      <c r="Z5684" s="18"/>
    </row>
    <row r="5685">
      <c r="A5685" s="14" t="s">
        <v>13456</v>
      </c>
      <c r="B5685" s="15" t="s">
        <v>13534</v>
      </c>
      <c r="C5685" s="33" t="s">
        <v>13535</v>
      </c>
      <c r="D5685" s="16" t="s">
        <v>13539</v>
      </c>
      <c r="E5685" s="16" t="s">
        <v>13540</v>
      </c>
      <c r="F5685" s="16" t="s">
        <v>13541</v>
      </c>
      <c r="G5685" s="16" t="s">
        <v>12</v>
      </c>
      <c r="H5685" s="18"/>
      <c r="I5685" s="18"/>
      <c r="J5685" s="18"/>
      <c r="K5685" s="18"/>
      <c r="L5685" s="18"/>
      <c r="M5685" s="18"/>
      <c r="N5685" s="18"/>
      <c r="O5685" s="18"/>
      <c r="P5685" s="18"/>
      <c r="Q5685" s="18"/>
      <c r="R5685" s="18"/>
      <c r="S5685" s="18"/>
      <c r="T5685" s="18"/>
      <c r="U5685" s="18"/>
      <c r="V5685" s="18"/>
      <c r="W5685" s="18"/>
      <c r="X5685" s="18"/>
      <c r="Y5685" s="18"/>
      <c r="Z5685" s="18"/>
    </row>
    <row r="5686">
      <c r="A5686" s="14" t="s">
        <v>13456</v>
      </c>
      <c r="B5686" s="15" t="s">
        <v>13542</v>
      </c>
      <c r="C5686" s="33" t="s">
        <v>13543</v>
      </c>
      <c r="D5686" s="16" t="s">
        <v>13544</v>
      </c>
      <c r="E5686" s="16" t="s">
        <v>13545</v>
      </c>
      <c r="F5686" s="16" t="s">
        <v>13546</v>
      </c>
      <c r="G5686" s="16" t="s">
        <v>84</v>
      </c>
      <c r="H5686" s="18"/>
      <c r="I5686" s="18"/>
      <c r="J5686" s="18"/>
      <c r="K5686" s="18"/>
      <c r="L5686" s="18"/>
      <c r="M5686" s="18"/>
      <c r="N5686" s="18"/>
      <c r="O5686" s="18"/>
      <c r="P5686" s="18"/>
      <c r="Q5686" s="18"/>
      <c r="R5686" s="18"/>
      <c r="S5686" s="18"/>
      <c r="T5686" s="18"/>
      <c r="U5686" s="18"/>
      <c r="V5686" s="18"/>
      <c r="W5686" s="18"/>
      <c r="X5686" s="18"/>
      <c r="Y5686" s="18"/>
      <c r="Z5686" s="18"/>
    </row>
    <row r="5687">
      <c r="A5687" s="14" t="s">
        <v>13456</v>
      </c>
      <c r="B5687" s="15" t="s">
        <v>13547</v>
      </c>
      <c r="C5687" s="33" t="s">
        <v>13548</v>
      </c>
      <c r="D5687" s="16" t="s">
        <v>13549</v>
      </c>
      <c r="E5687" s="18"/>
      <c r="F5687" s="16" t="s">
        <v>13550</v>
      </c>
      <c r="G5687" s="16" t="s">
        <v>12</v>
      </c>
      <c r="H5687" s="19" t="s">
        <v>141</v>
      </c>
      <c r="I5687" s="18"/>
      <c r="J5687" s="18"/>
      <c r="K5687" s="18"/>
      <c r="L5687" s="18"/>
      <c r="M5687" s="18"/>
      <c r="N5687" s="18"/>
      <c r="O5687" s="18"/>
      <c r="P5687" s="18"/>
      <c r="Q5687" s="18"/>
      <c r="R5687" s="18"/>
      <c r="S5687" s="18"/>
      <c r="T5687" s="18"/>
      <c r="U5687" s="18"/>
      <c r="V5687" s="18"/>
      <c r="W5687" s="18"/>
      <c r="X5687" s="18"/>
      <c r="Y5687" s="18"/>
      <c r="Z5687" s="18"/>
    </row>
    <row r="5688">
      <c r="A5688" s="14" t="s">
        <v>13456</v>
      </c>
      <c r="B5688" s="15" t="s">
        <v>13551</v>
      </c>
      <c r="C5688" s="33" t="s">
        <v>13552</v>
      </c>
      <c r="D5688" s="16" t="s">
        <v>13553</v>
      </c>
      <c r="E5688" s="16" t="s">
        <v>13554</v>
      </c>
      <c r="F5688" s="16" t="s">
        <v>13555</v>
      </c>
      <c r="G5688" s="16" t="s">
        <v>12</v>
      </c>
      <c r="H5688" s="18"/>
      <c r="I5688" s="18"/>
      <c r="J5688" s="18"/>
      <c r="K5688" s="18"/>
      <c r="L5688" s="18"/>
      <c r="M5688" s="18"/>
      <c r="N5688" s="18"/>
      <c r="O5688" s="18"/>
      <c r="P5688" s="18"/>
      <c r="Q5688" s="18"/>
      <c r="R5688" s="18"/>
      <c r="S5688" s="18"/>
      <c r="T5688" s="18"/>
      <c r="U5688" s="18"/>
      <c r="V5688" s="18"/>
      <c r="W5688" s="18"/>
      <c r="X5688" s="18"/>
      <c r="Y5688" s="18"/>
      <c r="Z5688" s="18"/>
    </row>
    <row r="5689">
      <c r="A5689" s="14" t="s">
        <v>13456</v>
      </c>
      <c r="B5689" s="15" t="s">
        <v>13556</v>
      </c>
      <c r="C5689" s="33" t="s">
        <v>13557</v>
      </c>
      <c r="D5689" s="16" t="s">
        <v>13558</v>
      </c>
      <c r="E5689" s="16" t="s">
        <v>13559</v>
      </c>
      <c r="F5689" s="16" t="s">
        <v>13560</v>
      </c>
      <c r="G5689" s="16" t="s">
        <v>12</v>
      </c>
      <c r="H5689" s="18"/>
      <c r="I5689" s="18"/>
      <c r="J5689" s="18"/>
      <c r="K5689" s="18"/>
      <c r="L5689" s="18"/>
      <c r="M5689" s="18"/>
      <c r="N5689" s="18"/>
      <c r="O5689" s="18"/>
      <c r="P5689" s="18"/>
      <c r="Q5689" s="18"/>
      <c r="R5689" s="18"/>
      <c r="S5689" s="18"/>
      <c r="T5689" s="18"/>
      <c r="U5689" s="18"/>
      <c r="V5689" s="18"/>
      <c r="W5689" s="18"/>
      <c r="X5689" s="18"/>
      <c r="Y5689" s="18"/>
      <c r="Z5689" s="18"/>
    </row>
    <row r="5690">
      <c r="A5690" s="14" t="s">
        <v>13456</v>
      </c>
      <c r="B5690" s="15" t="s">
        <v>13561</v>
      </c>
      <c r="C5690" s="33" t="s">
        <v>13562</v>
      </c>
      <c r="D5690" s="16" t="s">
        <v>13563</v>
      </c>
      <c r="E5690" s="16" t="s">
        <v>13564</v>
      </c>
      <c r="F5690" s="16" t="s">
        <v>13565</v>
      </c>
      <c r="G5690" s="16" t="s">
        <v>12</v>
      </c>
      <c r="H5690" s="18"/>
      <c r="I5690" s="18"/>
      <c r="J5690" s="18"/>
      <c r="K5690" s="18"/>
      <c r="L5690" s="18"/>
      <c r="M5690" s="18"/>
      <c r="N5690" s="18"/>
      <c r="O5690" s="18"/>
      <c r="P5690" s="18"/>
      <c r="Q5690" s="18"/>
      <c r="R5690" s="18"/>
      <c r="S5690" s="18"/>
      <c r="T5690" s="18"/>
      <c r="U5690" s="18"/>
      <c r="V5690" s="18"/>
      <c r="W5690" s="18"/>
      <c r="X5690" s="18"/>
      <c r="Y5690" s="18"/>
      <c r="Z5690" s="18"/>
    </row>
    <row r="5691">
      <c r="A5691" s="14" t="s">
        <v>13456</v>
      </c>
      <c r="B5691" s="15" t="s">
        <v>13566</v>
      </c>
      <c r="C5691" s="33" t="s">
        <v>13567</v>
      </c>
      <c r="D5691" s="16" t="s">
        <v>13568</v>
      </c>
      <c r="E5691" s="16" t="s">
        <v>13569</v>
      </c>
      <c r="F5691" s="16" t="s">
        <v>13570</v>
      </c>
      <c r="G5691" s="16" t="s">
        <v>12</v>
      </c>
      <c r="H5691" s="18"/>
      <c r="I5691" s="18"/>
      <c r="J5691" s="18"/>
      <c r="K5691" s="18"/>
      <c r="L5691" s="18"/>
      <c r="M5691" s="18"/>
      <c r="N5691" s="18"/>
      <c r="O5691" s="18"/>
      <c r="P5691" s="18"/>
      <c r="Q5691" s="18"/>
      <c r="R5691" s="18"/>
      <c r="S5691" s="18"/>
      <c r="T5691" s="18"/>
      <c r="U5691" s="18"/>
      <c r="V5691" s="18"/>
      <c r="W5691" s="18"/>
      <c r="X5691" s="18"/>
      <c r="Y5691" s="18"/>
      <c r="Z5691" s="18"/>
    </row>
    <row r="5692">
      <c r="A5692" s="14" t="s">
        <v>13571</v>
      </c>
      <c r="B5692" s="15" t="s">
        <v>13572</v>
      </c>
      <c r="C5692" s="33" t="s">
        <v>13573</v>
      </c>
      <c r="D5692" s="16" t="s">
        <v>13574</v>
      </c>
      <c r="E5692" s="16" t="s">
        <v>13575</v>
      </c>
      <c r="F5692" s="16" t="s">
        <v>13576</v>
      </c>
      <c r="G5692" s="16" t="s">
        <v>12</v>
      </c>
      <c r="H5692" s="18"/>
      <c r="I5692" s="18"/>
      <c r="J5692" s="18"/>
      <c r="K5692" s="18"/>
      <c r="L5692" s="18"/>
      <c r="M5692" s="18"/>
      <c r="N5692" s="18"/>
      <c r="O5692" s="18"/>
      <c r="P5692" s="18"/>
      <c r="Q5692" s="18"/>
      <c r="R5692" s="18"/>
      <c r="S5692" s="18"/>
      <c r="T5692" s="18"/>
      <c r="U5692" s="18"/>
      <c r="V5692" s="18"/>
      <c r="W5692" s="18"/>
      <c r="X5692" s="18"/>
      <c r="Y5692" s="18"/>
      <c r="Z5692" s="18"/>
    </row>
    <row r="5693">
      <c r="A5693" s="14" t="s">
        <v>13571</v>
      </c>
      <c r="B5693" s="15" t="s">
        <v>13572</v>
      </c>
      <c r="C5693" s="33" t="s">
        <v>13573</v>
      </c>
      <c r="D5693" s="16" t="s">
        <v>13577</v>
      </c>
      <c r="E5693" s="16" t="s">
        <v>13578</v>
      </c>
      <c r="F5693" s="16" t="s">
        <v>13579</v>
      </c>
      <c r="G5693" s="16" t="s">
        <v>12</v>
      </c>
      <c r="H5693" s="18"/>
      <c r="I5693" s="18"/>
      <c r="J5693" s="18"/>
      <c r="K5693" s="18"/>
      <c r="L5693" s="18"/>
      <c r="M5693" s="18"/>
      <c r="N5693" s="18"/>
      <c r="O5693" s="18"/>
      <c r="P5693" s="18"/>
      <c r="Q5693" s="18"/>
      <c r="R5693" s="18"/>
      <c r="S5693" s="18"/>
      <c r="T5693" s="18"/>
      <c r="U5693" s="18"/>
      <c r="V5693" s="18"/>
      <c r="W5693" s="18"/>
      <c r="X5693" s="18"/>
      <c r="Y5693" s="18"/>
      <c r="Z5693" s="18"/>
    </row>
    <row r="5694">
      <c r="A5694" s="14" t="s">
        <v>13571</v>
      </c>
      <c r="B5694" s="15" t="s">
        <v>13580</v>
      </c>
      <c r="C5694" s="33" t="s">
        <v>13581</v>
      </c>
      <c r="D5694" s="16" t="s">
        <v>13582</v>
      </c>
      <c r="E5694" s="16" t="s">
        <v>13583</v>
      </c>
      <c r="F5694" s="16" t="s">
        <v>13584</v>
      </c>
      <c r="G5694" s="16" t="s">
        <v>12</v>
      </c>
      <c r="H5694" s="18"/>
      <c r="I5694" s="18"/>
      <c r="J5694" s="18"/>
      <c r="K5694" s="18"/>
      <c r="L5694" s="18"/>
      <c r="M5694" s="18"/>
      <c r="N5694" s="18"/>
      <c r="O5694" s="18"/>
      <c r="P5694" s="18"/>
      <c r="Q5694" s="18"/>
      <c r="R5694" s="18"/>
      <c r="S5694" s="18"/>
      <c r="T5694" s="18"/>
      <c r="U5694" s="18"/>
      <c r="V5694" s="18"/>
      <c r="W5694" s="18"/>
      <c r="X5694" s="18"/>
      <c r="Y5694" s="18"/>
      <c r="Z5694" s="18"/>
    </row>
    <row r="5695">
      <c r="A5695" s="14" t="s">
        <v>13571</v>
      </c>
      <c r="B5695" s="15" t="s">
        <v>13585</v>
      </c>
      <c r="C5695" s="33" t="s">
        <v>13586</v>
      </c>
      <c r="D5695" s="16" t="s">
        <v>13587</v>
      </c>
      <c r="E5695" s="16" t="s">
        <v>13588</v>
      </c>
      <c r="F5695" s="16" t="s">
        <v>13589</v>
      </c>
      <c r="G5695" s="16" t="s">
        <v>12</v>
      </c>
      <c r="H5695" s="18"/>
      <c r="I5695" s="18"/>
      <c r="J5695" s="18"/>
      <c r="K5695" s="18"/>
      <c r="L5695" s="18"/>
      <c r="M5695" s="18"/>
      <c r="N5695" s="18"/>
      <c r="O5695" s="18"/>
      <c r="P5695" s="18"/>
      <c r="Q5695" s="18"/>
      <c r="R5695" s="18"/>
      <c r="S5695" s="18"/>
      <c r="T5695" s="18"/>
      <c r="U5695" s="18"/>
      <c r="V5695" s="18"/>
      <c r="W5695" s="18"/>
      <c r="X5695" s="18"/>
      <c r="Y5695" s="18"/>
      <c r="Z5695" s="18"/>
    </row>
    <row r="5696">
      <c r="A5696" s="14" t="s">
        <v>13571</v>
      </c>
      <c r="B5696" s="15" t="s">
        <v>13590</v>
      </c>
      <c r="C5696" s="33" t="s">
        <v>13591</v>
      </c>
      <c r="D5696" s="16" t="s">
        <v>13592</v>
      </c>
      <c r="E5696" s="16" t="s">
        <v>13593</v>
      </c>
      <c r="F5696" s="16" t="s">
        <v>13594</v>
      </c>
      <c r="G5696" s="16" t="s">
        <v>84</v>
      </c>
      <c r="H5696" s="18"/>
      <c r="I5696" s="18"/>
      <c r="J5696" s="18"/>
      <c r="K5696" s="18"/>
      <c r="L5696" s="18"/>
      <c r="M5696" s="18"/>
      <c r="N5696" s="18"/>
      <c r="O5696" s="18"/>
      <c r="P5696" s="18"/>
      <c r="Q5696" s="18"/>
      <c r="R5696" s="18"/>
      <c r="S5696" s="18"/>
      <c r="T5696" s="18"/>
      <c r="U5696" s="18"/>
      <c r="V5696" s="18"/>
      <c r="W5696" s="18"/>
      <c r="X5696" s="18"/>
      <c r="Y5696" s="18"/>
      <c r="Z5696" s="18"/>
    </row>
    <row r="5697">
      <c r="A5697" s="14" t="s">
        <v>13571</v>
      </c>
      <c r="B5697" s="15" t="s">
        <v>13590</v>
      </c>
      <c r="C5697" s="33" t="s">
        <v>13591</v>
      </c>
      <c r="D5697" s="16" t="s">
        <v>13595</v>
      </c>
      <c r="E5697" s="16" t="s">
        <v>13596</v>
      </c>
      <c r="F5697" s="16" t="s">
        <v>13597</v>
      </c>
      <c r="G5697" s="16" t="s">
        <v>84</v>
      </c>
      <c r="H5697" s="18"/>
      <c r="I5697" s="18"/>
      <c r="J5697" s="18"/>
      <c r="K5697" s="18"/>
      <c r="L5697" s="18"/>
      <c r="M5697" s="18"/>
      <c r="N5697" s="18"/>
      <c r="O5697" s="18"/>
      <c r="P5697" s="18"/>
      <c r="Q5697" s="18"/>
      <c r="R5697" s="18"/>
      <c r="S5697" s="18"/>
      <c r="T5697" s="18"/>
      <c r="U5697" s="18"/>
      <c r="V5697" s="18"/>
      <c r="W5697" s="18"/>
      <c r="X5697" s="18"/>
      <c r="Y5697" s="18"/>
      <c r="Z5697" s="18"/>
    </row>
    <row r="5698">
      <c r="A5698" s="14" t="s">
        <v>13571</v>
      </c>
      <c r="B5698" s="15" t="s">
        <v>13590</v>
      </c>
      <c r="C5698" s="33" t="s">
        <v>13591</v>
      </c>
      <c r="D5698" s="16" t="s">
        <v>13598</v>
      </c>
      <c r="E5698" s="18"/>
      <c r="F5698" s="16" t="s">
        <v>13599</v>
      </c>
      <c r="G5698" s="16" t="s">
        <v>12</v>
      </c>
      <c r="H5698" s="16" t="s">
        <v>13600</v>
      </c>
      <c r="I5698" s="18"/>
      <c r="J5698" s="18"/>
      <c r="K5698" s="18"/>
      <c r="L5698" s="18"/>
      <c r="M5698" s="18"/>
      <c r="N5698" s="18"/>
      <c r="O5698" s="18"/>
      <c r="P5698" s="18"/>
      <c r="Q5698" s="18"/>
      <c r="R5698" s="18"/>
      <c r="S5698" s="18"/>
      <c r="T5698" s="18"/>
      <c r="U5698" s="18"/>
      <c r="V5698" s="18"/>
      <c r="W5698" s="18"/>
      <c r="X5698" s="18"/>
      <c r="Y5698" s="18"/>
      <c r="Z5698" s="18"/>
    </row>
    <row r="5699">
      <c r="A5699" s="14" t="s">
        <v>13571</v>
      </c>
      <c r="B5699" s="15" t="s">
        <v>13601</v>
      </c>
      <c r="C5699" s="33" t="s">
        <v>13602</v>
      </c>
      <c r="D5699" s="16" t="s">
        <v>13603</v>
      </c>
      <c r="E5699" s="16" t="s">
        <v>13604</v>
      </c>
      <c r="F5699" s="16" t="s">
        <v>13605</v>
      </c>
      <c r="G5699" s="16" t="s">
        <v>12</v>
      </c>
      <c r="H5699" s="18"/>
      <c r="I5699" s="18"/>
      <c r="J5699" s="18"/>
      <c r="K5699" s="18"/>
      <c r="L5699" s="18"/>
      <c r="M5699" s="18"/>
      <c r="N5699" s="18"/>
      <c r="O5699" s="18"/>
      <c r="P5699" s="18"/>
      <c r="Q5699" s="18"/>
      <c r="R5699" s="18"/>
      <c r="S5699" s="18"/>
      <c r="T5699" s="18"/>
      <c r="U5699" s="18"/>
      <c r="V5699" s="18"/>
      <c r="W5699" s="18"/>
      <c r="X5699" s="18"/>
      <c r="Y5699" s="18"/>
      <c r="Z5699" s="18"/>
    </row>
    <row r="5700">
      <c r="A5700" s="14" t="s">
        <v>13571</v>
      </c>
      <c r="B5700" s="15" t="s">
        <v>13606</v>
      </c>
      <c r="C5700" s="33" t="s">
        <v>13607</v>
      </c>
      <c r="D5700" s="16" t="s">
        <v>13608</v>
      </c>
      <c r="E5700" s="16" t="s">
        <v>13609</v>
      </c>
      <c r="F5700" s="16" t="s">
        <v>13610</v>
      </c>
      <c r="G5700" s="16" t="s">
        <v>12</v>
      </c>
      <c r="H5700" s="18"/>
      <c r="I5700" s="18"/>
      <c r="J5700" s="18"/>
      <c r="K5700" s="18"/>
      <c r="L5700" s="18"/>
      <c r="M5700" s="18"/>
      <c r="N5700" s="18"/>
      <c r="O5700" s="18"/>
      <c r="P5700" s="18"/>
      <c r="Q5700" s="18"/>
      <c r="R5700" s="18"/>
      <c r="S5700" s="18"/>
      <c r="T5700" s="18"/>
      <c r="U5700" s="18"/>
      <c r="V5700" s="18"/>
      <c r="W5700" s="18"/>
      <c r="X5700" s="18"/>
      <c r="Y5700" s="18"/>
      <c r="Z5700" s="18"/>
    </row>
    <row r="5701">
      <c r="A5701" s="14" t="s">
        <v>13571</v>
      </c>
      <c r="B5701" s="15" t="s">
        <v>13611</v>
      </c>
      <c r="C5701" s="33" t="s">
        <v>13612</v>
      </c>
      <c r="D5701" s="16" t="s">
        <v>13613</v>
      </c>
      <c r="E5701" s="18"/>
      <c r="F5701" s="16" t="s">
        <v>13614</v>
      </c>
      <c r="G5701" s="16" t="s">
        <v>12</v>
      </c>
      <c r="H5701" s="19" t="s">
        <v>141</v>
      </c>
      <c r="I5701" s="18"/>
      <c r="J5701" s="18"/>
      <c r="K5701" s="18"/>
      <c r="L5701" s="18"/>
      <c r="M5701" s="18"/>
      <c r="N5701" s="18"/>
      <c r="O5701" s="18"/>
      <c r="P5701" s="18"/>
      <c r="Q5701" s="18"/>
      <c r="R5701" s="18"/>
      <c r="S5701" s="18"/>
      <c r="T5701" s="18"/>
      <c r="U5701" s="18"/>
      <c r="V5701" s="18"/>
      <c r="W5701" s="18"/>
      <c r="X5701" s="18"/>
      <c r="Y5701" s="18"/>
      <c r="Z5701" s="18"/>
    </row>
    <row r="5702">
      <c r="A5702" s="14" t="s">
        <v>13571</v>
      </c>
      <c r="B5702" s="15" t="s">
        <v>13615</v>
      </c>
      <c r="C5702" s="33" t="s">
        <v>13616</v>
      </c>
      <c r="D5702" s="16" t="s">
        <v>13617</v>
      </c>
      <c r="E5702" s="16" t="s">
        <v>13618</v>
      </c>
      <c r="F5702" s="16" t="s">
        <v>13619</v>
      </c>
      <c r="G5702" s="16" t="s">
        <v>12</v>
      </c>
      <c r="H5702" s="18"/>
      <c r="I5702" s="18"/>
      <c r="J5702" s="18"/>
      <c r="K5702" s="18"/>
      <c r="L5702" s="18"/>
      <c r="M5702" s="18"/>
      <c r="N5702" s="18"/>
      <c r="O5702" s="18"/>
      <c r="P5702" s="18"/>
      <c r="Q5702" s="18"/>
      <c r="R5702" s="18"/>
      <c r="S5702" s="18"/>
      <c r="T5702" s="18"/>
      <c r="U5702" s="18"/>
      <c r="V5702" s="18"/>
      <c r="W5702" s="18"/>
      <c r="X5702" s="18"/>
      <c r="Y5702" s="18"/>
      <c r="Z5702" s="18"/>
    </row>
    <row r="5703">
      <c r="A5703" s="14" t="s">
        <v>13571</v>
      </c>
      <c r="B5703" s="15" t="s">
        <v>13620</v>
      </c>
      <c r="C5703" s="33" t="s">
        <v>13621</v>
      </c>
      <c r="D5703" s="16" t="s">
        <v>13622</v>
      </c>
      <c r="E5703" s="16" t="s">
        <v>13623</v>
      </c>
      <c r="F5703" s="16" t="s">
        <v>13624</v>
      </c>
      <c r="G5703" s="16" t="s">
        <v>12</v>
      </c>
      <c r="H5703" s="18"/>
      <c r="I5703" s="18"/>
      <c r="J5703" s="18"/>
      <c r="K5703" s="18"/>
      <c r="L5703" s="18"/>
      <c r="M5703" s="18"/>
      <c r="N5703" s="18"/>
      <c r="O5703" s="18"/>
      <c r="P5703" s="18"/>
      <c r="Q5703" s="18"/>
      <c r="R5703" s="18"/>
      <c r="S5703" s="18"/>
      <c r="T5703" s="18"/>
      <c r="U5703" s="18"/>
      <c r="V5703" s="18"/>
      <c r="W5703" s="18"/>
      <c r="X5703" s="18"/>
      <c r="Y5703" s="18"/>
      <c r="Z5703" s="18"/>
    </row>
    <row r="5704">
      <c r="A5704" s="14" t="s">
        <v>13571</v>
      </c>
      <c r="B5704" s="15" t="s">
        <v>13620</v>
      </c>
      <c r="C5704" s="33" t="s">
        <v>13621</v>
      </c>
      <c r="D5704" s="16" t="s">
        <v>13625</v>
      </c>
      <c r="E5704" s="16" t="s">
        <v>13626</v>
      </c>
      <c r="F5704" s="16" t="s">
        <v>13627</v>
      </c>
      <c r="G5704" s="16" t="s">
        <v>12</v>
      </c>
      <c r="H5704" s="18"/>
      <c r="I5704" s="18"/>
      <c r="J5704" s="18"/>
      <c r="K5704" s="18"/>
      <c r="L5704" s="18"/>
      <c r="M5704" s="18"/>
      <c r="N5704" s="18"/>
      <c r="O5704" s="18"/>
      <c r="P5704" s="18"/>
      <c r="Q5704" s="18"/>
      <c r="R5704" s="18"/>
      <c r="S5704" s="18"/>
      <c r="T5704" s="18"/>
      <c r="U5704" s="18"/>
      <c r="V5704" s="18"/>
      <c r="W5704" s="18"/>
      <c r="X5704" s="18"/>
      <c r="Y5704" s="18"/>
      <c r="Z5704" s="18"/>
    </row>
    <row r="5705">
      <c r="A5705" s="14" t="s">
        <v>13571</v>
      </c>
      <c r="B5705" s="15" t="s">
        <v>13628</v>
      </c>
      <c r="C5705" s="33" t="s">
        <v>13629</v>
      </c>
      <c r="D5705" s="16" t="s">
        <v>13630</v>
      </c>
      <c r="E5705" s="16" t="s">
        <v>13631</v>
      </c>
      <c r="F5705" s="16" t="s">
        <v>13632</v>
      </c>
      <c r="G5705" s="16" t="s">
        <v>12</v>
      </c>
      <c r="H5705" s="18"/>
      <c r="I5705" s="18"/>
      <c r="J5705" s="18"/>
      <c r="K5705" s="18"/>
      <c r="L5705" s="18"/>
      <c r="M5705" s="18"/>
      <c r="N5705" s="18"/>
      <c r="O5705" s="18"/>
      <c r="P5705" s="18"/>
      <c r="Q5705" s="18"/>
      <c r="R5705" s="18"/>
      <c r="S5705" s="18"/>
      <c r="T5705" s="18"/>
      <c r="U5705" s="18"/>
      <c r="V5705" s="18"/>
      <c r="W5705" s="18"/>
      <c r="X5705" s="18"/>
      <c r="Y5705" s="18"/>
      <c r="Z5705" s="18"/>
    </row>
    <row r="5706">
      <c r="A5706" s="14" t="s">
        <v>13571</v>
      </c>
      <c r="B5706" s="15" t="s">
        <v>13633</v>
      </c>
      <c r="C5706" s="33" t="s">
        <v>13634</v>
      </c>
      <c r="D5706" s="16" t="s">
        <v>13635</v>
      </c>
      <c r="E5706" s="16" t="s">
        <v>13636</v>
      </c>
      <c r="F5706" s="16" t="s">
        <v>13637</v>
      </c>
      <c r="G5706" s="16" t="s">
        <v>12</v>
      </c>
      <c r="H5706" s="18"/>
      <c r="I5706" s="18"/>
      <c r="J5706" s="18"/>
      <c r="K5706" s="18"/>
      <c r="L5706" s="18"/>
      <c r="M5706" s="18"/>
      <c r="N5706" s="18"/>
      <c r="O5706" s="18"/>
      <c r="P5706" s="18"/>
      <c r="Q5706" s="18"/>
      <c r="R5706" s="18"/>
      <c r="S5706" s="18"/>
      <c r="T5706" s="18"/>
      <c r="U5706" s="18"/>
      <c r="V5706" s="18"/>
      <c r="W5706" s="18"/>
      <c r="X5706" s="18"/>
      <c r="Y5706" s="18"/>
      <c r="Z5706" s="18"/>
    </row>
    <row r="5707">
      <c r="A5707" s="14" t="s">
        <v>13571</v>
      </c>
      <c r="B5707" s="15" t="s">
        <v>13638</v>
      </c>
      <c r="C5707" s="33" t="s">
        <v>13639</v>
      </c>
      <c r="D5707" s="16" t="s">
        <v>13640</v>
      </c>
      <c r="E5707" s="16" t="s">
        <v>13641</v>
      </c>
      <c r="F5707" s="16" t="s">
        <v>13642</v>
      </c>
      <c r="G5707" s="16" t="s">
        <v>84</v>
      </c>
      <c r="H5707" s="18"/>
      <c r="I5707" s="18"/>
      <c r="J5707" s="18"/>
      <c r="K5707" s="18"/>
      <c r="L5707" s="18"/>
      <c r="M5707" s="18"/>
      <c r="N5707" s="18"/>
      <c r="O5707" s="18"/>
      <c r="P5707" s="18"/>
      <c r="Q5707" s="18"/>
      <c r="R5707" s="18"/>
      <c r="S5707" s="18"/>
      <c r="T5707" s="18"/>
      <c r="U5707" s="18"/>
      <c r="V5707" s="18"/>
      <c r="W5707" s="18"/>
      <c r="X5707" s="18"/>
      <c r="Y5707" s="18"/>
      <c r="Z5707" s="18"/>
    </row>
    <row r="5708">
      <c r="A5708" s="14" t="s">
        <v>13571</v>
      </c>
      <c r="B5708" s="15" t="s">
        <v>13643</v>
      </c>
      <c r="C5708" s="33" t="s">
        <v>13644</v>
      </c>
      <c r="D5708" s="16" t="s">
        <v>13645</v>
      </c>
      <c r="E5708" s="16" t="s">
        <v>13646</v>
      </c>
      <c r="F5708" s="16" t="s">
        <v>13647</v>
      </c>
      <c r="G5708" s="16" t="s">
        <v>12</v>
      </c>
      <c r="H5708" s="18"/>
      <c r="I5708" s="18"/>
      <c r="J5708" s="18"/>
      <c r="K5708" s="18"/>
      <c r="L5708" s="18"/>
      <c r="M5708" s="18"/>
      <c r="N5708" s="18"/>
      <c r="O5708" s="18"/>
      <c r="P5708" s="18"/>
      <c r="Q5708" s="18"/>
      <c r="R5708" s="18"/>
      <c r="S5708" s="18"/>
      <c r="T5708" s="18"/>
      <c r="U5708" s="18"/>
      <c r="V5708" s="18"/>
      <c r="W5708" s="18"/>
      <c r="X5708" s="18"/>
      <c r="Y5708" s="18"/>
      <c r="Z5708" s="18"/>
    </row>
    <row r="5709">
      <c r="A5709" s="14" t="s">
        <v>13571</v>
      </c>
      <c r="B5709" s="15" t="s">
        <v>13648</v>
      </c>
      <c r="C5709" s="33" t="s">
        <v>13649</v>
      </c>
      <c r="D5709" s="16" t="s">
        <v>13650</v>
      </c>
      <c r="E5709" s="16" t="s">
        <v>13651</v>
      </c>
      <c r="F5709" s="16" t="s">
        <v>13652</v>
      </c>
      <c r="G5709" s="16" t="s">
        <v>12</v>
      </c>
      <c r="H5709" s="18"/>
      <c r="I5709" s="18"/>
      <c r="J5709" s="18"/>
      <c r="K5709" s="18"/>
      <c r="L5709" s="18"/>
      <c r="M5709" s="18"/>
      <c r="N5709" s="18"/>
      <c r="O5709" s="18"/>
      <c r="P5709" s="18"/>
      <c r="Q5709" s="18"/>
      <c r="R5709" s="18"/>
      <c r="S5709" s="18"/>
      <c r="T5709" s="18"/>
      <c r="U5709" s="18"/>
      <c r="V5709" s="18"/>
      <c r="W5709" s="18"/>
      <c r="X5709" s="18"/>
      <c r="Y5709" s="18"/>
      <c r="Z5709" s="18"/>
    </row>
    <row r="5710">
      <c r="A5710" s="14" t="s">
        <v>13571</v>
      </c>
      <c r="B5710" s="15" t="s">
        <v>13653</v>
      </c>
      <c r="C5710" s="33" t="s">
        <v>13654</v>
      </c>
      <c r="D5710" s="16" t="s">
        <v>13655</v>
      </c>
      <c r="E5710" s="18"/>
      <c r="F5710" s="16" t="s">
        <v>13656</v>
      </c>
      <c r="G5710" s="16" t="s">
        <v>12</v>
      </c>
      <c r="H5710" s="19" t="s">
        <v>141</v>
      </c>
      <c r="I5710" s="18"/>
      <c r="J5710" s="18"/>
      <c r="K5710" s="18"/>
      <c r="L5710" s="18"/>
      <c r="M5710" s="18"/>
      <c r="N5710" s="18"/>
      <c r="O5710" s="18"/>
      <c r="P5710" s="18"/>
      <c r="Q5710" s="18"/>
      <c r="R5710" s="18"/>
      <c r="S5710" s="18"/>
      <c r="T5710" s="18"/>
      <c r="U5710" s="18"/>
      <c r="V5710" s="18"/>
      <c r="W5710" s="18"/>
      <c r="X5710" s="18"/>
      <c r="Y5710" s="18"/>
      <c r="Z5710" s="18"/>
    </row>
    <row r="5711">
      <c r="A5711" s="14" t="s">
        <v>13571</v>
      </c>
      <c r="B5711" s="15" t="s">
        <v>13657</v>
      </c>
      <c r="C5711" s="33" t="s">
        <v>13658</v>
      </c>
      <c r="D5711" s="16" t="s">
        <v>13659</v>
      </c>
      <c r="E5711" s="16" t="s">
        <v>13660</v>
      </c>
      <c r="F5711" s="16" t="s">
        <v>13661</v>
      </c>
      <c r="G5711" s="16" t="s">
        <v>12</v>
      </c>
      <c r="H5711" s="18"/>
      <c r="I5711" s="18"/>
      <c r="J5711" s="18"/>
      <c r="K5711" s="18"/>
      <c r="L5711" s="18"/>
      <c r="M5711" s="18"/>
      <c r="N5711" s="18"/>
      <c r="O5711" s="18"/>
      <c r="P5711" s="18"/>
      <c r="Q5711" s="18"/>
      <c r="R5711" s="18"/>
      <c r="S5711" s="18"/>
      <c r="T5711" s="18"/>
      <c r="U5711" s="18"/>
      <c r="V5711" s="18"/>
      <c r="W5711" s="18"/>
      <c r="X5711" s="18"/>
      <c r="Y5711" s="18"/>
      <c r="Z5711" s="18"/>
    </row>
    <row r="5712">
      <c r="A5712" s="14" t="s">
        <v>13662</v>
      </c>
      <c r="B5712" s="15" t="s">
        <v>13663</v>
      </c>
      <c r="C5712" s="33" t="s">
        <v>13664</v>
      </c>
      <c r="D5712" s="16" t="s">
        <v>13665</v>
      </c>
      <c r="E5712" s="16" t="s">
        <v>13666</v>
      </c>
      <c r="F5712" s="16" t="s">
        <v>13667</v>
      </c>
      <c r="G5712" s="16" t="s">
        <v>12</v>
      </c>
      <c r="H5712" s="18"/>
      <c r="I5712" s="18"/>
      <c r="J5712" s="18"/>
      <c r="K5712" s="18"/>
      <c r="L5712" s="18"/>
      <c r="M5712" s="18"/>
      <c r="N5712" s="18"/>
      <c r="O5712" s="18"/>
      <c r="P5712" s="18"/>
      <c r="Q5712" s="18"/>
      <c r="R5712" s="18"/>
      <c r="S5712" s="18"/>
      <c r="T5712" s="18"/>
      <c r="U5712" s="18"/>
      <c r="V5712" s="18"/>
      <c r="W5712" s="18"/>
      <c r="X5712" s="18"/>
      <c r="Y5712" s="18"/>
      <c r="Z5712" s="18"/>
    </row>
    <row r="5713">
      <c r="A5713" s="14" t="s">
        <v>13662</v>
      </c>
      <c r="B5713" s="15" t="s">
        <v>13663</v>
      </c>
      <c r="C5713" s="33" t="s">
        <v>13664</v>
      </c>
      <c r="D5713" s="16" t="s">
        <v>13668</v>
      </c>
      <c r="E5713" s="16" t="s">
        <v>13669</v>
      </c>
      <c r="F5713" s="16" t="s">
        <v>13670</v>
      </c>
      <c r="G5713" s="16" t="s">
        <v>12</v>
      </c>
      <c r="H5713" s="18"/>
      <c r="I5713" s="18"/>
      <c r="J5713" s="18"/>
      <c r="K5713" s="18"/>
      <c r="L5713" s="18"/>
      <c r="M5713" s="18"/>
      <c r="N5713" s="18"/>
      <c r="O5713" s="18"/>
      <c r="P5713" s="18"/>
      <c r="Q5713" s="18"/>
      <c r="R5713" s="18"/>
      <c r="S5713" s="18"/>
      <c r="T5713" s="18"/>
      <c r="U5713" s="18"/>
      <c r="V5713" s="18"/>
      <c r="W5713" s="18"/>
      <c r="X5713" s="18"/>
      <c r="Y5713" s="18"/>
      <c r="Z5713" s="18"/>
    </row>
    <row r="5714">
      <c r="A5714" s="14" t="s">
        <v>13662</v>
      </c>
      <c r="B5714" s="15" t="s">
        <v>13663</v>
      </c>
      <c r="C5714" s="33" t="s">
        <v>13664</v>
      </c>
      <c r="D5714" s="16" t="s">
        <v>13671</v>
      </c>
      <c r="E5714" s="16" t="s">
        <v>13672</v>
      </c>
      <c r="F5714" s="16" t="s">
        <v>13673</v>
      </c>
      <c r="G5714" s="16" t="s">
        <v>84</v>
      </c>
      <c r="H5714" s="18"/>
      <c r="I5714" s="18"/>
      <c r="J5714" s="18"/>
      <c r="K5714" s="18"/>
      <c r="L5714" s="18"/>
      <c r="M5714" s="18"/>
      <c r="N5714" s="18"/>
      <c r="O5714" s="18"/>
      <c r="P5714" s="18"/>
      <c r="Q5714" s="18"/>
      <c r="R5714" s="18"/>
      <c r="S5714" s="18"/>
      <c r="T5714" s="18"/>
      <c r="U5714" s="18"/>
      <c r="V5714" s="18"/>
      <c r="W5714" s="18"/>
      <c r="X5714" s="18"/>
      <c r="Y5714" s="18"/>
      <c r="Z5714" s="18"/>
    </row>
    <row r="5715">
      <c r="A5715" s="14" t="s">
        <v>13662</v>
      </c>
      <c r="B5715" s="15" t="s">
        <v>13674</v>
      </c>
      <c r="C5715" s="33" t="s">
        <v>13675</v>
      </c>
      <c r="D5715" s="16" t="s">
        <v>13676</v>
      </c>
      <c r="E5715" s="16" t="s">
        <v>13677</v>
      </c>
      <c r="F5715" s="16" t="s">
        <v>13678</v>
      </c>
      <c r="G5715" s="16" t="s">
        <v>12</v>
      </c>
      <c r="H5715" s="18"/>
      <c r="I5715" s="18"/>
      <c r="J5715" s="18"/>
      <c r="K5715" s="18"/>
      <c r="L5715" s="18"/>
      <c r="M5715" s="18"/>
      <c r="N5715" s="18"/>
      <c r="O5715" s="18"/>
      <c r="P5715" s="18"/>
      <c r="Q5715" s="18"/>
      <c r="R5715" s="18"/>
      <c r="S5715" s="18"/>
      <c r="T5715" s="18"/>
      <c r="U5715" s="18"/>
      <c r="V5715" s="18"/>
      <c r="W5715" s="18"/>
      <c r="X5715" s="18"/>
      <c r="Y5715" s="18"/>
      <c r="Z5715" s="18"/>
    </row>
    <row r="5716">
      <c r="A5716" s="14" t="s">
        <v>13662</v>
      </c>
      <c r="B5716" s="15" t="s">
        <v>13679</v>
      </c>
      <c r="C5716" s="33" t="s">
        <v>13680</v>
      </c>
      <c r="D5716" s="16" t="s">
        <v>13681</v>
      </c>
      <c r="E5716" s="16" t="s">
        <v>13682</v>
      </c>
      <c r="F5716" s="16" t="s">
        <v>13683</v>
      </c>
      <c r="G5716" s="16" t="s">
        <v>12</v>
      </c>
      <c r="H5716" s="18"/>
      <c r="I5716" s="18"/>
      <c r="J5716" s="18"/>
      <c r="K5716" s="18"/>
      <c r="L5716" s="18"/>
      <c r="M5716" s="18"/>
      <c r="N5716" s="18"/>
      <c r="O5716" s="18"/>
      <c r="P5716" s="18"/>
      <c r="Q5716" s="18"/>
      <c r="R5716" s="18"/>
      <c r="S5716" s="18"/>
      <c r="T5716" s="18"/>
      <c r="U5716" s="18"/>
      <c r="V5716" s="18"/>
      <c r="W5716" s="18"/>
      <c r="X5716" s="18"/>
      <c r="Y5716" s="18"/>
      <c r="Z5716" s="18"/>
    </row>
    <row r="5717">
      <c r="A5717" s="14" t="s">
        <v>13662</v>
      </c>
      <c r="B5717" s="15" t="s">
        <v>13684</v>
      </c>
      <c r="C5717" s="33" t="s">
        <v>13685</v>
      </c>
      <c r="D5717" s="16" t="s">
        <v>13686</v>
      </c>
      <c r="E5717" s="16" t="s">
        <v>13687</v>
      </c>
      <c r="F5717" s="16" t="s">
        <v>13688</v>
      </c>
      <c r="G5717" s="16" t="s">
        <v>12</v>
      </c>
      <c r="H5717" s="18"/>
      <c r="I5717" s="18"/>
      <c r="J5717" s="18"/>
      <c r="K5717" s="18"/>
      <c r="L5717" s="18"/>
      <c r="M5717" s="18"/>
      <c r="N5717" s="18"/>
      <c r="O5717" s="18"/>
      <c r="P5717" s="18"/>
      <c r="Q5717" s="18"/>
      <c r="R5717" s="18"/>
      <c r="S5717" s="18"/>
      <c r="T5717" s="18"/>
      <c r="U5717" s="18"/>
      <c r="V5717" s="18"/>
      <c r="W5717" s="18"/>
      <c r="X5717" s="18"/>
      <c r="Y5717" s="18"/>
      <c r="Z5717" s="18"/>
    </row>
    <row r="5718">
      <c r="A5718" s="14" t="s">
        <v>13662</v>
      </c>
      <c r="B5718" s="15" t="s">
        <v>13689</v>
      </c>
      <c r="C5718" s="33" t="s">
        <v>13690</v>
      </c>
      <c r="D5718" s="16" t="s">
        <v>13691</v>
      </c>
      <c r="E5718" s="16" t="s">
        <v>13692</v>
      </c>
      <c r="F5718" s="16" t="s">
        <v>13693</v>
      </c>
      <c r="G5718" s="16" t="s">
        <v>12</v>
      </c>
      <c r="H5718" s="18"/>
      <c r="I5718" s="18"/>
      <c r="J5718" s="18"/>
      <c r="K5718" s="18"/>
      <c r="L5718" s="18"/>
      <c r="M5718" s="18"/>
      <c r="N5718" s="18"/>
      <c r="O5718" s="18"/>
      <c r="P5718" s="18"/>
      <c r="Q5718" s="18"/>
      <c r="R5718" s="18"/>
      <c r="S5718" s="18"/>
      <c r="T5718" s="18"/>
      <c r="U5718" s="18"/>
      <c r="V5718" s="18"/>
      <c r="W5718" s="18"/>
      <c r="X5718" s="18"/>
      <c r="Y5718" s="18"/>
      <c r="Z5718" s="18"/>
    </row>
    <row r="5719">
      <c r="A5719" s="14" t="s">
        <v>13662</v>
      </c>
      <c r="B5719" s="15" t="s">
        <v>13689</v>
      </c>
      <c r="C5719" s="33" t="s">
        <v>13690</v>
      </c>
      <c r="D5719" s="16" t="s">
        <v>13694</v>
      </c>
      <c r="E5719" s="16" t="s">
        <v>13695</v>
      </c>
      <c r="F5719" s="16" t="s">
        <v>13696</v>
      </c>
      <c r="G5719" s="16" t="s">
        <v>12</v>
      </c>
      <c r="H5719" s="18"/>
      <c r="I5719" s="18"/>
      <c r="J5719" s="18"/>
      <c r="K5719" s="18"/>
      <c r="L5719" s="18"/>
      <c r="M5719" s="18"/>
      <c r="N5719" s="18"/>
      <c r="O5719" s="18"/>
      <c r="P5719" s="18"/>
      <c r="Q5719" s="18"/>
      <c r="R5719" s="18"/>
      <c r="S5719" s="18"/>
      <c r="T5719" s="18"/>
      <c r="U5719" s="18"/>
      <c r="V5719" s="18"/>
      <c r="W5719" s="18"/>
      <c r="X5719" s="18"/>
      <c r="Y5719" s="18"/>
      <c r="Z5719" s="18"/>
    </row>
    <row r="5720">
      <c r="A5720" s="14" t="s">
        <v>13662</v>
      </c>
      <c r="B5720" s="15" t="s">
        <v>13689</v>
      </c>
      <c r="C5720" s="33" t="s">
        <v>13690</v>
      </c>
      <c r="D5720" s="16" t="s">
        <v>13697</v>
      </c>
      <c r="E5720" s="18"/>
      <c r="F5720" s="16" t="s">
        <v>13698</v>
      </c>
      <c r="G5720" s="16" t="s">
        <v>84</v>
      </c>
      <c r="H5720" s="16" t="s">
        <v>13699</v>
      </c>
      <c r="I5720" s="18"/>
      <c r="J5720" s="18"/>
      <c r="K5720" s="18"/>
      <c r="L5720" s="18"/>
      <c r="M5720" s="18"/>
      <c r="N5720" s="18"/>
      <c r="O5720" s="18"/>
      <c r="P5720" s="18"/>
      <c r="Q5720" s="18"/>
      <c r="R5720" s="18"/>
      <c r="S5720" s="18"/>
      <c r="T5720" s="18"/>
      <c r="U5720" s="18"/>
      <c r="V5720" s="18"/>
      <c r="W5720" s="18"/>
      <c r="X5720" s="18"/>
      <c r="Y5720" s="18"/>
      <c r="Z5720" s="18"/>
    </row>
    <row r="5721">
      <c r="A5721" s="14" t="s">
        <v>13662</v>
      </c>
      <c r="B5721" s="15" t="s">
        <v>13700</v>
      </c>
      <c r="C5721" s="33" t="s">
        <v>13701</v>
      </c>
      <c r="D5721" s="16" t="s">
        <v>13702</v>
      </c>
      <c r="E5721" s="16" t="s">
        <v>13703</v>
      </c>
      <c r="F5721" s="16" t="s">
        <v>13704</v>
      </c>
      <c r="G5721" s="16" t="s">
        <v>12</v>
      </c>
      <c r="H5721" s="18"/>
      <c r="I5721" s="18"/>
      <c r="J5721" s="18"/>
      <c r="K5721" s="18"/>
      <c r="L5721" s="18"/>
      <c r="M5721" s="18"/>
      <c r="N5721" s="18"/>
      <c r="O5721" s="18"/>
      <c r="P5721" s="18"/>
      <c r="Q5721" s="18"/>
      <c r="R5721" s="18"/>
      <c r="S5721" s="18"/>
      <c r="T5721" s="18"/>
      <c r="U5721" s="18"/>
      <c r="V5721" s="18"/>
      <c r="W5721" s="18"/>
      <c r="X5721" s="18"/>
      <c r="Y5721" s="18"/>
      <c r="Z5721" s="18"/>
    </row>
    <row r="5722">
      <c r="A5722" s="14" t="s">
        <v>13662</v>
      </c>
      <c r="B5722" s="15" t="s">
        <v>13705</v>
      </c>
      <c r="C5722" s="33" t="s">
        <v>13706</v>
      </c>
      <c r="D5722" s="16" t="s">
        <v>13707</v>
      </c>
      <c r="E5722" s="16" t="s">
        <v>13708</v>
      </c>
      <c r="F5722" s="16" t="s">
        <v>13709</v>
      </c>
      <c r="G5722" s="16" t="s">
        <v>12</v>
      </c>
      <c r="H5722" s="18"/>
      <c r="I5722" s="18"/>
      <c r="J5722" s="18"/>
      <c r="K5722" s="18"/>
      <c r="L5722" s="18"/>
      <c r="M5722" s="18"/>
      <c r="N5722" s="18"/>
      <c r="O5722" s="18"/>
      <c r="P5722" s="18"/>
      <c r="Q5722" s="18"/>
      <c r="R5722" s="18"/>
      <c r="S5722" s="18"/>
      <c r="T5722" s="18"/>
      <c r="U5722" s="18"/>
      <c r="V5722" s="18"/>
      <c r="W5722" s="18"/>
      <c r="X5722" s="18"/>
      <c r="Y5722" s="18"/>
      <c r="Z5722" s="18"/>
    </row>
    <row r="5723">
      <c r="A5723" s="14" t="s">
        <v>13662</v>
      </c>
      <c r="B5723" s="15" t="s">
        <v>13710</v>
      </c>
      <c r="C5723" s="33" t="s">
        <v>13711</v>
      </c>
      <c r="D5723" s="16" t="s">
        <v>13712</v>
      </c>
      <c r="E5723" s="16" t="s">
        <v>13713</v>
      </c>
      <c r="F5723" s="16" t="s">
        <v>13714</v>
      </c>
      <c r="G5723" s="16" t="s">
        <v>84</v>
      </c>
      <c r="H5723" s="18"/>
      <c r="I5723" s="18"/>
      <c r="J5723" s="18"/>
      <c r="K5723" s="18"/>
      <c r="L5723" s="18"/>
      <c r="M5723" s="18"/>
      <c r="N5723" s="18"/>
      <c r="O5723" s="18"/>
      <c r="P5723" s="18"/>
      <c r="Q5723" s="18"/>
      <c r="R5723" s="18"/>
      <c r="S5723" s="18"/>
      <c r="T5723" s="18"/>
      <c r="U5723" s="18"/>
      <c r="V5723" s="18"/>
      <c r="W5723" s="18"/>
      <c r="X5723" s="18"/>
      <c r="Y5723" s="18"/>
      <c r="Z5723" s="18"/>
    </row>
    <row r="5724">
      <c r="A5724" s="14" t="s">
        <v>13662</v>
      </c>
      <c r="B5724" s="15" t="s">
        <v>13715</v>
      </c>
      <c r="C5724" s="33" t="s">
        <v>13716</v>
      </c>
      <c r="D5724" s="16" t="s">
        <v>13717</v>
      </c>
      <c r="E5724" s="16" t="s">
        <v>13718</v>
      </c>
      <c r="F5724" s="16" t="s">
        <v>13719</v>
      </c>
      <c r="G5724" s="16" t="s">
        <v>12</v>
      </c>
      <c r="H5724" s="18"/>
      <c r="I5724" s="18"/>
      <c r="J5724" s="18"/>
      <c r="K5724" s="18"/>
      <c r="L5724" s="18"/>
      <c r="M5724" s="18"/>
      <c r="N5724" s="18"/>
      <c r="O5724" s="18"/>
      <c r="P5724" s="18"/>
      <c r="Q5724" s="18"/>
      <c r="R5724" s="18"/>
      <c r="S5724" s="18"/>
      <c r="T5724" s="18"/>
      <c r="U5724" s="18"/>
      <c r="V5724" s="18"/>
      <c r="W5724" s="18"/>
      <c r="X5724" s="18"/>
      <c r="Y5724" s="18"/>
      <c r="Z5724" s="18"/>
    </row>
    <row r="5725">
      <c r="A5725" s="14" t="s">
        <v>13662</v>
      </c>
      <c r="B5725" s="15" t="s">
        <v>13715</v>
      </c>
      <c r="C5725" s="33" t="s">
        <v>13716</v>
      </c>
      <c r="D5725" s="16" t="s">
        <v>13720</v>
      </c>
      <c r="E5725" s="16" t="s">
        <v>13721</v>
      </c>
      <c r="F5725" s="16" t="s">
        <v>13722</v>
      </c>
      <c r="G5725" s="16" t="s">
        <v>12</v>
      </c>
      <c r="H5725" s="18"/>
      <c r="I5725" s="18"/>
      <c r="J5725" s="18"/>
      <c r="K5725" s="18"/>
      <c r="L5725" s="18"/>
      <c r="M5725" s="18"/>
      <c r="N5725" s="18"/>
      <c r="O5725" s="18"/>
      <c r="P5725" s="18"/>
      <c r="Q5725" s="18"/>
      <c r="R5725" s="18"/>
      <c r="S5725" s="18"/>
      <c r="T5725" s="18"/>
      <c r="U5725" s="18"/>
      <c r="V5725" s="18"/>
      <c r="W5725" s="18"/>
      <c r="X5725" s="18"/>
      <c r="Y5725" s="18"/>
      <c r="Z5725" s="18"/>
    </row>
    <row r="5726">
      <c r="A5726" s="14" t="s">
        <v>13662</v>
      </c>
      <c r="B5726" s="15" t="s">
        <v>13723</v>
      </c>
      <c r="C5726" s="33" t="s">
        <v>13724</v>
      </c>
      <c r="D5726" s="16" t="s">
        <v>13725</v>
      </c>
      <c r="E5726" s="16" t="s">
        <v>13726</v>
      </c>
      <c r="F5726" s="16" t="s">
        <v>13727</v>
      </c>
      <c r="G5726" s="16" t="s">
        <v>12</v>
      </c>
      <c r="H5726" s="18"/>
      <c r="I5726" s="18"/>
      <c r="J5726" s="18"/>
      <c r="K5726" s="18"/>
      <c r="L5726" s="18"/>
      <c r="M5726" s="18"/>
      <c r="N5726" s="18"/>
      <c r="O5726" s="18"/>
      <c r="P5726" s="18"/>
      <c r="Q5726" s="18"/>
      <c r="R5726" s="18"/>
      <c r="S5726" s="18"/>
      <c r="T5726" s="18"/>
      <c r="U5726" s="18"/>
      <c r="V5726" s="18"/>
      <c r="W5726" s="18"/>
      <c r="X5726" s="18"/>
      <c r="Y5726" s="18"/>
      <c r="Z5726" s="18"/>
    </row>
    <row r="5727">
      <c r="A5727" s="14" t="s">
        <v>13662</v>
      </c>
      <c r="B5727" s="15" t="s">
        <v>13728</v>
      </c>
      <c r="C5727" s="33" t="s">
        <v>13729</v>
      </c>
      <c r="D5727" s="16" t="s">
        <v>13730</v>
      </c>
      <c r="E5727" s="16" t="s">
        <v>13731</v>
      </c>
      <c r="F5727" s="16" t="s">
        <v>13732</v>
      </c>
      <c r="G5727" s="16" t="s">
        <v>12</v>
      </c>
      <c r="H5727" s="18"/>
      <c r="I5727" s="18"/>
      <c r="J5727" s="18"/>
      <c r="K5727" s="18"/>
      <c r="L5727" s="18"/>
      <c r="M5727" s="18"/>
      <c r="N5727" s="18"/>
      <c r="O5727" s="18"/>
      <c r="P5727" s="18"/>
      <c r="Q5727" s="18"/>
      <c r="R5727" s="18"/>
      <c r="S5727" s="18"/>
      <c r="T5727" s="18"/>
      <c r="U5727" s="18"/>
      <c r="V5727" s="18"/>
      <c r="W5727" s="18"/>
      <c r="X5727" s="18"/>
      <c r="Y5727" s="18"/>
      <c r="Z5727" s="18"/>
    </row>
    <row r="5728">
      <c r="A5728" s="14" t="s">
        <v>13662</v>
      </c>
      <c r="B5728" s="15" t="s">
        <v>13733</v>
      </c>
      <c r="C5728" s="33" t="s">
        <v>13734</v>
      </c>
      <c r="D5728" s="16" t="s">
        <v>13735</v>
      </c>
      <c r="E5728" s="16" t="s">
        <v>13736</v>
      </c>
      <c r="F5728" s="16" t="s">
        <v>13737</v>
      </c>
      <c r="G5728" s="16" t="s">
        <v>12</v>
      </c>
      <c r="H5728" s="18"/>
      <c r="I5728" s="18"/>
      <c r="J5728" s="18"/>
      <c r="K5728" s="18"/>
      <c r="L5728" s="18"/>
      <c r="M5728" s="18"/>
      <c r="N5728" s="18"/>
      <c r="O5728" s="18"/>
      <c r="P5728" s="18"/>
      <c r="Q5728" s="18"/>
      <c r="R5728" s="18"/>
      <c r="S5728" s="18"/>
      <c r="T5728" s="18"/>
      <c r="U5728" s="18"/>
      <c r="V5728" s="18"/>
      <c r="W5728" s="18"/>
      <c r="X5728" s="18"/>
      <c r="Y5728" s="18"/>
      <c r="Z5728" s="18"/>
    </row>
    <row r="5729">
      <c r="A5729" s="14" t="s">
        <v>13662</v>
      </c>
      <c r="B5729" s="15" t="s">
        <v>13733</v>
      </c>
      <c r="C5729" s="33" t="s">
        <v>13734</v>
      </c>
      <c r="D5729" s="16" t="s">
        <v>13738</v>
      </c>
      <c r="E5729" s="16" t="s">
        <v>13739</v>
      </c>
      <c r="F5729" s="16" t="s">
        <v>13740</v>
      </c>
      <c r="G5729" s="16" t="s">
        <v>12</v>
      </c>
      <c r="H5729" s="18"/>
      <c r="I5729" s="18"/>
      <c r="J5729" s="18"/>
      <c r="K5729" s="18"/>
      <c r="L5729" s="18"/>
      <c r="M5729" s="18"/>
      <c r="N5729" s="18"/>
      <c r="O5729" s="18"/>
      <c r="P5729" s="18"/>
      <c r="Q5729" s="18"/>
      <c r="R5729" s="18"/>
      <c r="S5729" s="18"/>
      <c r="T5729" s="18"/>
      <c r="U5729" s="18"/>
      <c r="V5729" s="18"/>
      <c r="W5729" s="18"/>
      <c r="X5729" s="18"/>
      <c r="Y5729" s="18"/>
      <c r="Z5729" s="18"/>
    </row>
    <row r="5730">
      <c r="A5730" s="14" t="s">
        <v>13662</v>
      </c>
      <c r="B5730" s="15" t="s">
        <v>13741</v>
      </c>
      <c r="C5730" s="33" t="s">
        <v>13742</v>
      </c>
      <c r="D5730" s="16" t="s">
        <v>13743</v>
      </c>
      <c r="E5730" s="18"/>
      <c r="F5730" s="16" t="s">
        <v>13744</v>
      </c>
      <c r="G5730" s="16" t="s">
        <v>12</v>
      </c>
      <c r="H5730" s="19" t="s">
        <v>141</v>
      </c>
      <c r="I5730" s="18"/>
      <c r="J5730" s="18"/>
      <c r="K5730" s="18"/>
      <c r="L5730" s="18"/>
      <c r="M5730" s="18"/>
      <c r="N5730" s="18"/>
      <c r="O5730" s="18"/>
      <c r="P5730" s="18"/>
      <c r="Q5730" s="18"/>
      <c r="R5730" s="18"/>
      <c r="S5730" s="18"/>
      <c r="T5730" s="18"/>
      <c r="U5730" s="18"/>
      <c r="V5730" s="18"/>
      <c r="W5730" s="18"/>
      <c r="X5730" s="18"/>
      <c r="Y5730" s="18"/>
      <c r="Z5730" s="18"/>
    </row>
    <row r="5731">
      <c r="A5731" s="14" t="s">
        <v>13662</v>
      </c>
      <c r="B5731" s="15" t="s">
        <v>13745</v>
      </c>
      <c r="C5731" s="33" t="s">
        <v>13746</v>
      </c>
      <c r="D5731" s="16" t="s">
        <v>13747</v>
      </c>
      <c r="E5731" s="16" t="s">
        <v>13748</v>
      </c>
      <c r="F5731" s="16" t="s">
        <v>13749</v>
      </c>
      <c r="G5731" s="16" t="s">
        <v>12</v>
      </c>
      <c r="H5731" s="18"/>
      <c r="I5731" s="18"/>
      <c r="J5731" s="18"/>
      <c r="K5731" s="18"/>
      <c r="L5731" s="18"/>
      <c r="M5731" s="18"/>
      <c r="N5731" s="18"/>
      <c r="O5731" s="18"/>
      <c r="P5731" s="18"/>
      <c r="Q5731" s="18"/>
      <c r="R5731" s="18"/>
      <c r="S5731" s="18"/>
      <c r="T5731" s="18"/>
      <c r="U5731" s="18"/>
      <c r="V5731" s="18"/>
      <c r="W5731" s="18"/>
      <c r="X5731" s="18"/>
      <c r="Y5731" s="18"/>
      <c r="Z5731" s="18"/>
    </row>
    <row r="5732">
      <c r="A5732" s="14" t="s">
        <v>13662</v>
      </c>
      <c r="B5732" s="15" t="s">
        <v>13745</v>
      </c>
      <c r="C5732" s="33" t="s">
        <v>13746</v>
      </c>
      <c r="D5732" s="16" t="s">
        <v>13750</v>
      </c>
      <c r="E5732" s="16" t="s">
        <v>13751</v>
      </c>
      <c r="F5732" s="16" t="s">
        <v>13752</v>
      </c>
      <c r="G5732" s="16" t="s">
        <v>12</v>
      </c>
      <c r="H5732" s="18"/>
      <c r="I5732" s="18"/>
      <c r="J5732" s="18"/>
      <c r="K5732" s="18"/>
      <c r="L5732" s="18"/>
      <c r="M5732" s="18"/>
      <c r="N5732" s="18"/>
      <c r="O5732" s="18"/>
      <c r="P5732" s="18"/>
      <c r="Q5732" s="18"/>
      <c r="R5732" s="18"/>
      <c r="S5732" s="18"/>
      <c r="T5732" s="18"/>
      <c r="U5732" s="18"/>
      <c r="V5732" s="18"/>
      <c r="W5732" s="18"/>
      <c r="X5732" s="18"/>
      <c r="Y5732" s="18"/>
      <c r="Z5732" s="18"/>
    </row>
    <row r="5733">
      <c r="A5733" s="14" t="s">
        <v>13753</v>
      </c>
      <c r="B5733" s="15" t="s">
        <v>13754</v>
      </c>
      <c r="C5733" s="33" t="s">
        <v>13755</v>
      </c>
      <c r="D5733" s="16" t="s">
        <v>13756</v>
      </c>
      <c r="E5733" s="16" t="s">
        <v>13757</v>
      </c>
      <c r="F5733" s="16" t="s">
        <v>13758</v>
      </c>
      <c r="G5733" s="16" t="s">
        <v>12</v>
      </c>
      <c r="H5733" s="18"/>
      <c r="I5733" s="18"/>
      <c r="J5733" s="18"/>
      <c r="K5733" s="18"/>
      <c r="L5733" s="18"/>
      <c r="M5733" s="18"/>
      <c r="N5733" s="18"/>
      <c r="O5733" s="18"/>
      <c r="P5733" s="18"/>
      <c r="Q5733" s="18"/>
      <c r="R5733" s="18"/>
      <c r="S5733" s="18"/>
      <c r="T5733" s="18"/>
      <c r="U5733" s="18"/>
      <c r="V5733" s="18"/>
      <c r="W5733" s="18"/>
      <c r="X5733" s="18"/>
      <c r="Y5733" s="18"/>
      <c r="Z5733" s="18"/>
    </row>
    <row r="5734">
      <c r="A5734" s="14" t="s">
        <v>13753</v>
      </c>
      <c r="B5734" s="15" t="s">
        <v>13754</v>
      </c>
      <c r="C5734" s="33" t="s">
        <v>13755</v>
      </c>
      <c r="D5734" s="16" t="s">
        <v>13759</v>
      </c>
      <c r="E5734" s="16" t="s">
        <v>13760</v>
      </c>
      <c r="F5734" s="16" t="s">
        <v>13761</v>
      </c>
      <c r="G5734" s="16" t="s">
        <v>12</v>
      </c>
      <c r="H5734" s="18"/>
      <c r="I5734" s="18"/>
      <c r="J5734" s="18"/>
      <c r="K5734" s="18"/>
      <c r="L5734" s="18"/>
      <c r="M5734" s="18"/>
      <c r="N5734" s="18"/>
      <c r="O5734" s="18"/>
      <c r="P5734" s="18"/>
      <c r="Q5734" s="18"/>
      <c r="R5734" s="18"/>
      <c r="S5734" s="18"/>
      <c r="T5734" s="18"/>
      <c r="U5734" s="18"/>
      <c r="V5734" s="18"/>
      <c r="W5734" s="18"/>
      <c r="X5734" s="18"/>
      <c r="Y5734" s="18"/>
      <c r="Z5734" s="18"/>
    </row>
    <row r="5735">
      <c r="A5735" s="14" t="s">
        <v>13753</v>
      </c>
      <c r="B5735" s="15" t="s">
        <v>13754</v>
      </c>
      <c r="C5735" s="33" t="s">
        <v>13755</v>
      </c>
      <c r="D5735" s="16" t="s">
        <v>13762</v>
      </c>
      <c r="E5735" s="16" t="s">
        <v>13763</v>
      </c>
      <c r="F5735" s="16" t="s">
        <v>13764</v>
      </c>
      <c r="G5735" s="16" t="s">
        <v>12</v>
      </c>
      <c r="H5735" s="18"/>
      <c r="I5735" s="18"/>
      <c r="J5735" s="18"/>
      <c r="K5735" s="18"/>
      <c r="L5735" s="18"/>
      <c r="M5735" s="18"/>
      <c r="N5735" s="18"/>
      <c r="O5735" s="18"/>
      <c r="P5735" s="18"/>
      <c r="Q5735" s="18"/>
      <c r="R5735" s="18"/>
      <c r="S5735" s="18"/>
      <c r="T5735" s="18"/>
      <c r="U5735" s="18"/>
      <c r="V5735" s="18"/>
      <c r="W5735" s="18"/>
      <c r="X5735" s="18"/>
      <c r="Y5735" s="18"/>
      <c r="Z5735" s="18"/>
    </row>
    <row r="5736">
      <c r="A5736" s="14" t="s">
        <v>13753</v>
      </c>
      <c r="B5736" s="15" t="s">
        <v>13765</v>
      </c>
      <c r="C5736" s="33" t="s">
        <v>13766</v>
      </c>
      <c r="D5736" s="16" t="s">
        <v>13767</v>
      </c>
      <c r="E5736" s="16" t="s">
        <v>13768</v>
      </c>
      <c r="F5736" s="16" t="s">
        <v>13769</v>
      </c>
      <c r="G5736" s="16" t="s">
        <v>12</v>
      </c>
      <c r="H5736" s="18"/>
      <c r="I5736" s="18"/>
      <c r="J5736" s="18"/>
      <c r="K5736" s="18"/>
      <c r="L5736" s="18"/>
      <c r="M5736" s="18"/>
      <c r="N5736" s="18"/>
      <c r="O5736" s="18"/>
      <c r="P5736" s="18"/>
      <c r="Q5736" s="18"/>
      <c r="R5736" s="18"/>
      <c r="S5736" s="18"/>
      <c r="T5736" s="18"/>
      <c r="U5736" s="18"/>
      <c r="V5736" s="18"/>
      <c r="W5736" s="18"/>
      <c r="X5736" s="18"/>
      <c r="Y5736" s="18"/>
      <c r="Z5736" s="18"/>
    </row>
    <row r="5737">
      <c r="A5737" s="14" t="s">
        <v>13753</v>
      </c>
      <c r="B5737" s="15" t="s">
        <v>13770</v>
      </c>
      <c r="C5737" s="33" t="s">
        <v>13771</v>
      </c>
      <c r="D5737" s="16" t="s">
        <v>13772</v>
      </c>
      <c r="E5737" s="16" t="s">
        <v>13773</v>
      </c>
      <c r="F5737" s="16" t="s">
        <v>13774</v>
      </c>
      <c r="G5737" s="16" t="s">
        <v>12</v>
      </c>
      <c r="H5737" s="18"/>
      <c r="I5737" s="18"/>
      <c r="J5737" s="18"/>
      <c r="K5737" s="18"/>
      <c r="L5737" s="18"/>
      <c r="M5737" s="18"/>
      <c r="N5737" s="18"/>
      <c r="O5737" s="18"/>
      <c r="P5737" s="18"/>
      <c r="Q5737" s="18"/>
      <c r="R5737" s="18"/>
      <c r="S5737" s="18"/>
      <c r="T5737" s="18"/>
      <c r="U5737" s="18"/>
      <c r="V5737" s="18"/>
      <c r="W5737" s="18"/>
      <c r="X5737" s="18"/>
      <c r="Y5737" s="18"/>
      <c r="Z5737" s="18"/>
    </row>
    <row r="5738">
      <c r="A5738" s="14" t="s">
        <v>13753</v>
      </c>
      <c r="B5738" s="15" t="s">
        <v>13775</v>
      </c>
      <c r="C5738" s="33" t="s">
        <v>13776</v>
      </c>
      <c r="D5738" s="16" t="s">
        <v>13777</v>
      </c>
      <c r="E5738" s="16" t="s">
        <v>13778</v>
      </c>
      <c r="F5738" s="16" t="s">
        <v>13779</v>
      </c>
      <c r="G5738" s="16" t="s">
        <v>12</v>
      </c>
      <c r="H5738" s="18"/>
      <c r="I5738" s="18"/>
      <c r="J5738" s="18"/>
      <c r="K5738" s="18"/>
      <c r="L5738" s="18"/>
      <c r="M5738" s="18"/>
      <c r="N5738" s="18"/>
      <c r="O5738" s="18"/>
      <c r="P5738" s="18"/>
      <c r="Q5738" s="18"/>
      <c r="R5738" s="18"/>
      <c r="S5738" s="18"/>
      <c r="T5738" s="18"/>
      <c r="U5738" s="18"/>
      <c r="V5738" s="18"/>
      <c r="W5738" s="18"/>
      <c r="X5738" s="18"/>
      <c r="Y5738" s="18"/>
      <c r="Z5738" s="18"/>
    </row>
    <row r="5739">
      <c r="A5739" s="14" t="s">
        <v>13753</v>
      </c>
      <c r="B5739" s="15" t="s">
        <v>13775</v>
      </c>
      <c r="C5739" s="33" t="s">
        <v>13776</v>
      </c>
      <c r="D5739" s="16" t="s">
        <v>13780</v>
      </c>
      <c r="E5739" s="16" t="s">
        <v>13781</v>
      </c>
      <c r="F5739" s="16" t="s">
        <v>13782</v>
      </c>
      <c r="G5739" s="16" t="s">
        <v>12</v>
      </c>
      <c r="H5739" s="18"/>
      <c r="I5739" s="18"/>
      <c r="J5739" s="18"/>
      <c r="K5739" s="18"/>
      <c r="L5739" s="18"/>
      <c r="M5739" s="18"/>
      <c r="N5739" s="18"/>
      <c r="O5739" s="18"/>
      <c r="P5739" s="18"/>
      <c r="Q5739" s="18"/>
      <c r="R5739" s="18"/>
      <c r="S5739" s="18"/>
      <c r="T5739" s="18"/>
      <c r="U5739" s="18"/>
      <c r="V5739" s="18"/>
      <c r="W5739" s="18"/>
      <c r="X5739" s="18"/>
      <c r="Y5739" s="18"/>
      <c r="Z5739" s="18"/>
    </row>
    <row r="5740">
      <c r="A5740" s="14" t="s">
        <v>13753</v>
      </c>
      <c r="B5740" s="15" t="s">
        <v>13783</v>
      </c>
      <c r="C5740" s="33" t="s">
        <v>13784</v>
      </c>
      <c r="D5740" s="16" t="s">
        <v>13785</v>
      </c>
      <c r="E5740" s="16" t="s">
        <v>13786</v>
      </c>
      <c r="F5740" s="16" t="s">
        <v>13787</v>
      </c>
      <c r="G5740" s="16" t="s">
        <v>12</v>
      </c>
      <c r="H5740" s="18"/>
      <c r="I5740" s="18"/>
      <c r="J5740" s="18"/>
      <c r="K5740" s="18"/>
      <c r="L5740" s="18"/>
      <c r="M5740" s="18"/>
      <c r="N5740" s="18"/>
      <c r="O5740" s="18"/>
      <c r="P5740" s="18"/>
      <c r="Q5740" s="18"/>
      <c r="R5740" s="18"/>
      <c r="S5740" s="18"/>
      <c r="T5740" s="18"/>
      <c r="U5740" s="18"/>
      <c r="V5740" s="18"/>
      <c r="W5740" s="18"/>
      <c r="X5740" s="18"/>
      <c r="Y5740" s="18"/>
      <c r="Z5740" s="18"/>
    </row>
    <row r="5741">
      <c r="A5741" s="14" t="s">
        <v>13753</v>
      </c>
      <c r="B5741" s="15" t="s">
        <v>13783</v>
      </c>
      <c r="C5741" s="33" t="s">
        <v>13784</v>
      </c>
      <c r="D5741" s="16" t="s">
        <v>13788</v>
      </c>
      <c r="E5741" s="16" t="s">
        <v>13789</v>
      </c>
      <c r="F5741" s="16" t="s">
        <v>13790</v>
      </c>
      <c r="G5741" s="16" t="s">
        <v>12</v>
      </c>
      <c r="H5741" s="18"/>
      <c r="I5741" s="18"/>
      <c r="J5741" s="18"/>
      <c r="K5741" s="18"/>
      <c r="L5741" s="18"/>
      <c r="M5741" s="18"/>
      <c r="N5741" s="18"/>
      <c r="O5741" s="18"/>
      <c r="P5741" s="18"/>
      <c r="Q5741" s="18"/>
      <c r="R5741" s="18"/>
      <c r="S5741" s="18"/>
      <c r="T5741" s="18"/>
      <c r="U5741" s="18"/>
      <c r="V5741" s="18"/>
      <c r="W5741" s="18"/>
      <c r="X5741" s="18"/>
      <c r="Y5741" s="18"/>
      <c r="Z5741" s="18"/>
    </row>
    <row r="5742">
      <c r="A5742" s="14" t="s">
        <v>13753</v>
      </c>
      <c r="B5742" s="15" t="s">
        <v>13783</v>
      </c>
      <c r="C5742" s="33" t="s">
        <v>13784</v>
      </c>
      <c r="D5742" s="16" t="s">
        <v>13791</v>
      </c>
      <c r="E5742" s="16" t="s">
        <v>13792</v>
      </c>
      <c r="F5742" s="16" t="s">
        <v>13793</v>
      </c>
      <c r="G5742" s="16" t="s">
        <v>12</v>
      </c>
      <c r="H5742" s="18"/>
      <c r="I5742" s="18"/>
      <c r="J5742" s="18"/>
      <c r="K5742" s="18"/>
      <c r="L5742" s="18"/>
      <c r="M5742" s="18"/>
      <c r="N5742" s="18"/>
      <c r="O5742" s="18"/>
      <c r="P5742" s="18"/>
      <c r="Q5742" s="18"/>
      <c r="R5742" s="18"/>
      <c r="S5742" s="18"/>
      <c r="T5742" s="18"/>
      <c r="U5742" s="18"/>
      <c r="V5742" s="18"/>
      <c r="W5742" s="18"/>
      <c r="X5742" s="18"/>
      <c r="Y5742" s="18"/>
      <c r="Z5742" s="18"/>
    </row>
    <row r="5743">
      <c r="A5743" s="14" t="s">
        <v>13753</v>
      </c>
      <c r="B5743" s="15" t="s">
        <v>13794</v>
      </c>
      <c r="C5743" s="33" t="s">
        <v>13795</v>
      </c>
      <c r="D5743" s="16" t="s">
        <v>13796</v>
      </c>
      <c r="E5743" s="16" t="s">
        <v>13797</v>
      </c>
      <c r="F5743" s="16" t="s">
        <v>13798</v>
      </c>
      <c r="G5743" s="16" t="s">
        <v>12</v>
      </c>
      <c r="H5743" s="18"/>
      <c r="I5743" s="18"/>
      <c r="J5743" s="18"/>
      <c r="K5743" s="18"/>
      <c r="L5743" s="18"/>
      <c r="M5743" s="18"/>
      <c r="N5743" s="18"/>
      <c r="O5743" s="18"/>
      <c r="P5743" s="18"/>
      <c r="Q5743" s="18"/>
      <c r="R5743" s="18"/>
      <c r="S5743" s="18"/>
      <c r="T5743" s="18"/>
      <c r="U5743" s="18"/>
      <c r="V5743" s="18"/>
      <c r="W5743" s="18"/>
      <c r="X5743" s="18"/>
      <c r="Y5743" s="18"/>
      <c r="Z5743" s="18"/>
    </row>
    <row r="5744">
      <c r="A5744" s="14" t="s">
        <v>13753</v>
      </c>
      <c r="B5744" s="15" t="s">
        <v>13794</v>
      </c>
      <c r="C5744" s="33" t="s">
        <v>13795</v>
      </c>
      <c r="D5744" s="16" t="s">
        <v>13799</v>
      </c>
      <c r="E5744" s="16" t="s">
        <v>13800</v>
      </c>
      <c r="F5744" s="16" t="s">
        <v>13801</v>
      </c>
      <c r="G5744" s="16" t="s">
        <v>12</v>
      </c>
      <c r="H5744" s="18"/>
      <c r="I5744" s="18"/>
      <c r="J5744" s="18"/>
      <c r="K5744" s="18"/>
      <c r="L5744" s="18"/>
      <c r="M5744" s="18"/>
      <c r="N5744" s="18"/>
      <c r="O5744" s="18"/>
      <c r="P5744" s="18"/>
      <c r="Q5744" s="18"/>
      <c r="R5744" s="18"/>
      <c r="S5744" s="18"/>
      <c r="T5744" s="18"/>
      <c r="U5744" s="18"/>
      <c r="V5744" s="18"/>
      <c r="W5744" s="18"/>
      <c r="X5744" s="18"/>
      <c r="Y5744" s="18"/>
      <c r="Z5744" s="18"/>
    </row>
    <row r="5745">
      <c r="A5745" s="14" t="s">
        <v>13753</v>
      </c>
      <c r="B5745" s="15" t="s">
        <v>13802</v>
      </c>
      <c r="C5745" s="33" t="s">
        <v>13803</v>
      </c>
      <c r="D5745" s="16" t="s">
        <v>13804</v>
      </c>
      <c r="E5745" s="18"/>
      <c r="F5745" s="16" t="s">
        <v>13805</v>
      </c>
      <c r="G5745" s="16" t="s">
        <v>12</v>
      </c>
      <c r="H5745" s="16" t="s">
        <v>13806</v>
      </c>
      <c r="I5745" s="18"/>
      <c r="J5745" s="18"/>
      <c r="K5745" s="18"/>
      <c r="L5745" s="18"/>
      <c r="M5745" s="18"/>
      <c r="N5745" s="18"/>
      <c r="O5745" s="18"/>
      <c r="P5745" s="18"/>
      <c r="Q5745" s="18"/>
      <c r="R5745" s="18"/>
      <c r="S5745" s="18"/>
      <c r="T5745" s="18"/>
      <c r="U5745" s="18"/>
      <c r="V5745" s="18"/>
      <c r="W5745" s="18"/>
      <c r="X5745" s="18"/>
      <c r="Y5745" s="18"/>
      <c r="Z5745" s="18"/>
    </row>
    <row r="5746">
      <c r="A5746" s="14" t="s">
        <v>13753</v>
      </c>
      <c r="B5746" s="15" t="s">
        <v>13802</v>
      </c>
      <c r="C5746" s="33" t="s">
        <v>13803</v>
      </c>
      <c r="D5746" s="16" t="s">
        <v>13807</v>
      </c>
      <c r="E5746" s="16" t="s">
        <v>13808</v>
      </c>
      <c r="F5746" s="16" t="s">
        <v>13809</v>
      </c>
      <c r="G5746" s="16" t="s">
        <v>12</v>
      </c>
      <c r="H5746" s="18"/>
      <c r="I5746" s="18"/>
      <c r="J5746" s="18"/>
      <c r="K5746" s="18"/>
      <c r="L5746" s="18"/>
      <c r="M5746" s="18"/>
      <c r="N5746" s="18"/>
      <c r="O5746" s="18"/>
      <c r="P5746" s="18"/>
      <c r="Q5746" s="18"/>
      <c r="R5746" s="18"/>
      <c r="S5746" s="18"/>
      <c r="T5746" s="18"/>
      <c r="U5746" s="18"/>
      <c r="V5746" s="18"/>
      <c r="W5746" s="18"/>
      <c r="X5746" s="18"/>
      <c r="Y5746" s="18"/>
      <c r="Z5746" s="18"/>
    </row>
    <row r="5747">
      <c r="A5747" s="14" t="s">
        <v>13753</v>
      </c>
      <c r="B5747" s="15" t="s">
        <v>13810</v>
      </c>
      <c r="C5747" s="33" t="s">
        <v>13811</v>
      </c>
      <c r="D5747" s="16" t="s">
        <v>13812</v>
      </c>
      <c r="E5747" s="16" t="s">
        <v>13813</v>
      </c>
      <c r="F5747" s="16" t="s">
        <v>13814</v>
      </c>
      <c r="G5747" s="16" t="s">
        <v>12</v>
      </c>
      <c r="H5747" s="18"/>
      <c r="I5747" s="18"/>
      <c r="J5747" s="18"/>
      <c r="K5747" s="18"/>
      <c r="L5747" s="18"/>
      <c r="M5747" s="18"/>
      <c r="N5747" s="18"/>
      <c r="O5747" s="18"/>
      <c r="P5747" s="18"/>
      <c r="Q5747" s="18"/>
      <c r="R5747" s="18"/>
      <c r="S5747" s="18"/>
      <c r="T5747" s="18"/>
      <c r="U5747" s="18"/>
      <c r="V5747" s="18"/>
      <c r="W5747" s="18"/>
      <c r="X5747" s="18"/>
      <c r="Y5747" s="18"/>
      <c r="Z5747" s="18"/>
    </row>
    <row r="5748">
      <c r="A5748" s="14" t="s">
        <v>13753</v>
      </c>
      <c r="B5748" s="15" t="s">
        <v>13815</v>
      </c>
      <c r="C5748" s="33" t="s">
        <v>13816</v>
      </c>
      <c r="D5748" s="16" t="s">
        <v>13817</v>
      </c>
      <c r="E5748" s="16" t="s">
        <v>13818</v>
      </c>
      <c r="F5748" s="16" t="s">
        <v>13819</v>
      </c>
      <c r="G5748" s="16" t="s">
        <v>12</v>
      </c>
      <c r="H5748" s="18"/>
      <c r="I5748" s="18"/>
      <c r="J5748" s="18"/>
      <c r="K5748" s="18"/>
      <c r="L5748" s="18"/>
      <c r="M5748" s="18"/>
      <c r="N5748" s="18"/>
      <c r="O5748" s="18"/>
      <c r="P5748" s="18"/>
      <c r="Q5748" s="18"/>
      <c r="R5748" s="18"/>
      <c r="S5748" s="18"/>
      <c r="T5748" s="18"/>
      <c r="U5748" s="18"/>
      <c r="V5748" s="18"/>
      <c r="W5748" s="18"/>
      <c r="X5748" s="18"/>
      <c r="Y5748" s="18"/>
      <c r="Z5748" s="18"/>
    </row>
    <row r="5749">
      <c r="A5749" s="14" t="s">
        <v>13753</v>
      </c>
      <c r="B5749" s="15" t="s">
        <v>13820</v>
      </c>
      <c r="C5749" s="33" t="s">
        <v>13821</v>
      </c>
      <c r="D5749" s="16" t="s">
        <v>13822</v>
      </c>
      <c r="E5749" s="18"/>
      <c r="F5749" s="16" t="s">
        <v>13823</v>
      </c>
      <c r="G5749" s="16" t="s">
        <v>12</v>
      </c>
      <c r="H5749" s="19" t="s">
        <v>141</v>
      </c>
      <c r="I5749" s="18"/>
      <c r="J5749" s="18"/>
      <c r="K5749" s="18"/>
      <c r="L5749" s="18"/>
      <c r="M5749" s="18"/>
      <c r="N5749" s="18"/>
      <c r="O5749" s="18"/>
      <c r="P5749" s="18"/>
      <c r="Q5749" s="18"/>
      <c r="R5749" s="18"/>
      <c r="S5749" s="18"/>
      <c r="T5749" s="18"/>
      <c r="U5749" s="18"/>
      <c r="V5749" s="18"/>
      <c r="W5749" s="18"/>
      <c r="X5749" s="18"/>
      <c r="Y5749" s="18"/>
      <c r="Z5749" s="18"/>
    </row>
    <row r="5750">
      <c r="A5750" s="14" t="s">
        <v>13753</v>
      </c>
      <c r="B5750" s="15" t="s">
        <v>13824</v>
      </c>
      <c r="C5750" s="33" t="s">
        <v>13825</v>
      </c>
      <c r="D5750" s="16" t="s">
        <v>13826</v>
      </c>
      <c r="E5750" s="16" t="s">
        <v>13827</v>
      </c>
      <c r="F5750" s="16" t="s">
        <v>13828</v>
      </c>
      <c r="G5750" s="16" t="s">
        <v>12</v>
      </c>
      <c r="H5750" s="18"/>
      <c r="I5750" s="18"/>
      <c r="J5750" s="18"/>
      <c r="K5750" s="18"/>
      <c r="L5750" s="18"/>
      <c r="M5750" s="18"/>
      <c r="N5750" s="18"/>
      <c r="O5750" s="18"/>
      <c r="P5750" s="18"/>
      <c r="Q5750" s="18"/>
      <c r="R5750" s="18"/>
      <c r="S5750" s="18"/>
      <c r="T5750" s="18"/>
      <c r="U5750" s="18"/>
      <c r="V5750" s="18"/>
      <c r="W5750" s="18"/>
      <c r="X5750" s="18"/>
      <c r="Y5750" s="18"/>
      <c r="Z5750" s="18"/>
    </row>
    <row r="5751">
      <c r="A5751" s="14" t="s">
        <v>13753</v>
      </c>
      <c r="B5751" s="15" t="s">
        <v>13829</v>
      </c>
      <c r="C5751" s="33" t="s">
        <v>13830</v>
      </c>
      <c r="D5751" s="16" t="s">
        <v>13831</v>
      </c>
      <c r="E5751" s="16" t="s">
        <v>13832</v>
      </c>
      <c r="F5751" s="16" t="s">
        <v>13833</v>
      </c>
      <c r="G5751" s="16" t="s">
        <v>12</v>
      </c>
      <c r="H5751" s="18"/>
      <c r="I5751" s="18"/>
      <c r="J5751" s="18"/>
      <c r="K5751" s="18"/>
      <c r="L5751" s="18"/>
      <c r="M5751" s="18"/>
      <c r="N5751" s="18"/>
      <c r="O5751" s="18"/>
      <c r="P5751" s="18"/>
      <c r="Q5751" s="18"/>
      <c r="R5751" s="18"/>
      <c r="S5751" s="18"/>
      <c r="T5751" s="18"/>
      <c r="U5751" s="18"/>
      <c r="V5751" s="18"/>
      <c r="W5751" s="18"/>
      <c r="X5751" s="18"/>
      <c r="Y5751" s="18"/>
      <c r="Z5751" s="18"/>
    </row>
    <row r="5752">
      <c r="A5752" s="14" t="s">
        <v>13834</v>
      </c>
      <c r="B5752" s="15" t="s">
        <v>13835</v>
      </c>
      <c r="C5752" s="33" t="s">
        <v>13836</v>
      </c>
      <c r="D5752" s="16" t="s">
        <v>13837</v>
      </c>
      <c r="E5752" s="16" t="s">
        <v>13838</v>
      </c>
      <c r="F5752" s="16" t="s">
        <v>13839</v>
      </c>
      <c r="G5752" s="16" t="s">
        <v>12</v>
      </c>
      <c r="H5752" s="18"/>
      <c r="I5752" s="18"/>
      <c r="J5752" s="18"/>
      <c r="K5752" s="18"/>
      <c r="L5752" s="18"/>
      <c r="M5752" s="18"/>
      <c r="N5752" s="18"/>
      <c r="O5752" s="18"/>
      <c r="P5752" s="18"/>
      <c r="Q5752" s="18"/>
      <c r="R5752" s="18"/>
      <c r="S5752" s="18"/>
      <c r="T5752" s="18"/>
      <c r="U5752" s="18"/>
      <c r="V5752" s="18"/>
      <c r="W5752" s="18"/>
      <c r="X5752" s="18"/>
      <c r="Y5752" s="18"/>
      <c r="Z5752" s="18"/>
    </row>
    <row r="5753">
      <c r="A5753" s="14" t="s">
        <v>13834</v>
      </c>
      <c r="B5753" s="15" t="s">
        <v>13835</v>
      </c>
      <c r="C5753" s="33" t="s">
        <v>13836</v>
      </c>
      <c r="D5753" s="16" t="s">
        <v>13840</v>
      </c>
      <c r="E5753" s="16" t="s">
        <v>13841</v>
      </c>
      <c r="F5753" s="16" t="s">
        <v>13842</v>
      </c>
      <c r="G5753" s="16" t="s">
        <v>12</v>
      </c>
      <c r="H5753" s="18"/>
      <c r="I5753" s="18"/>
      <c r="J5753" s="18"/>
      <c r="K5753" s="18"/>
      <c r="L5753" s="18"/>
      <c r="M5753" s="18"/>
      <c r="N5753" s="18"/>
      <c r="O5753" s="18"/>
      <c r="P5753" s="18"/>
      <c r="Q5753" s="18"/>
      <c r="R5753" s="18"/>
      <c r="S5753" s="18"/>
      <c r="T5753" s="18"/>
      <c r="U5753" s="18"/>
      <c r="V5753" s="18"/>
      <c r="W5753" s="18"/>
      <c r="X5753" s="18"/>
      <c r="Y5753" s="18"/>
      <c r="Z5753" s="18"/>
    </row>
    <row r="5754">
      <c r="A5754" s="14" t="s">
        <v>13834</v>
      </c>
      <c r="B5754" s="15" t="s">
        <v>13835</v>
      </c>
      <c r="C5754" s="33" t="s">
        <v>13836</v>
      </c>
      <c r="D5754" s="16" t="s">
        <v>13843</v>
      </c>
      <c r="E5754" s="16" t="s">
        <v>13844</v>
      </c>
      <c r="F5754" s="16" t="s">
        <v>13845</v>
      </c>
      <c r="G5754" s="16" t="s">
        <v>12</v>
      </c>
      <c r="H5754" s="18"/>
      <c r="I5754" s="18"/>
      <c r="J5754" s="18"/>
      <c r="K5754" s="18"/>
      <c r="L5754" s="18"/>
      <c r="M5754" s="18"/>
      <c r="N5754" s="18"/>
      <c r="O5754" s="18"/>
      <c r="P5754" s="18"/>
      <c r="Q5754" s="18"/>
      <c r="R5754" s="18"/>
      <c r="S5754" s="18"/>
      <c r="T5754" s="18"/>
      <c r="U5754" s="18"/>
      <c r="V5754" s="18"/>
      <c r="W5754" s="18"/>
      <c r="X5754" s="18"/>
      <c r="Y5754" s="18"/>
      <c r="Z5754" s="18"/>
    </row>
    <row r="5755">
      <c r="A5755" s="14" t="s">
        <v>13834</v>
      </c>
      <c r="B5755" s="15" t="s">
        <v>13846</v>
      </c>
      <c r="C5755" s="33" t="s">
        <v>13847</v>
      </c>
      <c r="D5755" s="16" t="s">
        <v>13848</v>
      </c>
      <c r="E5755" s="16" t="s">
        <v>13849</v>
      </c>
      <c r="F5755" s="16" t="s">
        <v>13850</v>
      </c>
      <c r="G5755" s="16" t="s">
        <v>12</v>
      </c>
      <c r="H5755" s="18"/>
      <c r="I5755" s="18"/>
      <c r="J5755" s="18"/>
      <c r="K5755" s="18"/>
      <c r="L5755" s="18"/>
      <c r="M5755" s="18"/>
      <c r="N5755" s="18"/>
      <c r="O5755" s="18"/>
      <c r="P5755" s="18"/>
      <c r="Q5755" s="18"/>
      <c r="R5755" s="18"/>
      <c r="S5755" s="18"/>
      <c r="T5755" s="18"/>
      <c r="U5755" s="18"/>
      <c r="V5755" s="18"/>
      <c r="W5755" s="18"/>
      <c r="X5755" s="18"/>
      <c r="Y5755" s="18"/>
      <c r="Z5755" s="18"/>
    </row>
    <row r="5756">
      <c r="A5756" s="14" t="s">
        <v>13834</v>
      </c>
      <c r="B5756" s="15" t="s">
        <v>13851</v>
      </c>
      <c r="C5756" s="33" t="s">
        <v>13852</v>
      </c>
      <c r="D5756" s="16" t="s">
        <v>13853</v>
      </c>
      <c r="E5756" s="16" t="s">
        <v>13854</v>
      </c>
      <c r="F5756" s="16" t="s">
        <v>13855</v>
      </c>
      <c r="G5756" s="16" t="s">
        <v>12</v>
      </c>
      <c r="H5756" s="18"/>
      <c r="I5756" s="18"/>
      <c r="J5756" s="18"/>
      <c r="K5756" s="18"/>
      <c r="L5756" s="18"/>
      <c r="M5756" s="18"/>
      <c r="N5756" s="18"/>
      <c r="O5756" s="18"/>
      <c r="P5756" s="18"/>
      <c r="Q5756" s="18"/>
      <c r="R5756" s="18"/>
      <c r="S5756" s="18"/>
      <c r="T5756" s="18"/>
      <c r="U5756" s="18"/>
      <c r="V5756" s="18"/>
      <c r="W5756" s="18"/>
      <c r="X5756" s="18"/>
      <c r="Y5756" s="18"/>
      <c r="Z5756" s="18"/>
    </row>
    <row r="5757">
      <c r="A5757" s="14" t="s">
        <v>13834</v>
      </c>
      <c r="B5757" s="15" t="s">
        <v>13856</v>
      </c>
      <c r="C5757" s="33" t="s">
        <v>13857</v>
      </c>
      <c r="D5757" s="16" t="s">
        <v>13858</v>
      </c>
      <c r="E5757" s="16" t="s">
        <v>13859</v>
      </c>
      <c r="F5757" s="16" t="s">
        <v>13860</v>
      </c>
      <c r="G5757" s="16" t="s">
        <v>84</v>
      </c>
      <c r="H5757" s="18"/>
      <c r="I5757" s="18"/>
      <c r="J5757" s="18"/>
      <c r="K5757" s="18"/>
      <c r="L5757" s="18"/>
      <c r="M5757" s="18"/>
      <c r="N5757" s="18"/>
      <c r="O5757" s="18"/>
      <c r="P5757" s="18"/>
      <c r="Q5757" s="18"/>
      <c r="R5757" s="18"/>
      <c r="S5757" s="18"/>
      <c r="T5757" s="18"/>
      <c r="U5757" s="18"/>
      <c r="V5757" s="18"/>
      <c r="W5757" s="18"/>
      <c r="X5757" s="18"/>
      <c r="Y5757" s="18"/>
      <c r="Z5757" s="18"/>
    </row>
    <row r="5758">
      <c r="A5758" s="14" t="s">
        <v>13834</v>
      </c>
      <c r="B5758" s="15" t="s">
        <v>13856</v>
      </c>
      <c r="C5758" s="33" t="s">
        <v>13857</v>
      </c>
      <c r="D5758" s="16" t="s">
        <v>13861</v>
      </c>
      <c r="E5758" s="16" t="s">
        <v>13862</v>
      </c>
      <c r="F5758" s="16" t="s">
        <v>13863</v>
      </c>
      <c r="G5758" s="16" t="s">
        <v>84</v>
      </c>
      <c r="H5758" s="18"/>
      <c r="I5758" s="18"/>
      <c r="J5758" s="18"/>
      <c r="K5758" s="18"/>
      <c r="L5758" s="18"/>
      <c r="M5758" s="18"/>
      <c r="N5758" s="18"/>
      <c r="O5758" s="18"/>
      <c r="P5758" s="18"/>
      <c r="Q5758" s="18"/>
      <c r="R5758" s="18"/>
      <c r="S5758" s="18"/>
      <c r="T5758" s="18"/>
      <c r="U5758" s="18"/>
      <c r="V5758" s="18"/>
      <c r="W5758" s="18"/>
      <c r="X5758" s="18"/>
      <c r="Y5758" s="18"/>
      <c r="Z5758" s="18"/>
    </row>
    <row r="5759">
      <c r="A5759" s="14" t="s">
        <v>13834</v>
      </c>
      <c r="B5759" s="15" t="s">
        <v>13856</v>
      </c>
      <c r="C5759" s="33" t="s">
        <v>13857</v>
      </c>
      <c r="D5759" s="16" t="s">
        <v>13864</v>
      </c>
      <c r="E5759" s="16" t="s">
        <v>13865</v>
      </c>
      <c r="F5759" s="16" t="s">
        <v>13866</v>
      </c>
      <c r="G5759" s="16" t="s">
        <v>84</v>
      </c>
      <c r="H5759" s="18"/>
      <c r="I5759" s="18"/>
      <c r="J5759" s="18"/>
      <c r="K5759" s="18"/>
      <c r="L5759" s="18"/>
      <c r="M5759" s="18"/>
      <c r="N5759" s="18"/>
      <c r="O5759" s="18"/>
      <c r="P5759" s="18"/>
      <c r="Q5759" s="18"/>
      <c r="R5759" s="18"/>
      <c r="S5759" s="18"/>
      <c r="T5759" s="18"/>
      <c r="U5759" s="18"/>
      <c r="V5759" s="18"/>
      <c r="W5759" s="18"/>
      <c r="X5759" s="18"/>
      <c r="Y5759" s="18"/>
      <c r="Z5759" s="18"/>
    </row>
    <row r="5760">
      <c r="A5760" s="14" t="s">
        <v>13834</v>
      </c>
      <c r="B5760" s="15" t="s">
        <v>13867</v>
      </c>
      <c r="C5760" s="33" t="s">
        <v>13868</v>
      </c>
      <c r="D5760" s="16" t="s">
        <v>13869</v>
      </c>
      <c r="E5760" s="16" t="s">
        <v>13870</v>
      </c>
      <c r="F5760" s="16" t="s">
        <v>13871</v>
      </c>
      <c r="G5760" s="16" t="s">
        <v>12</v>
      </c>
      <c r="H5760" s="18"/>
      <c r="I5760" s="18"/>
      <c r="J5760" s="18"/>
      <c r="K5760" s="18"/>
      <c r="L5760" s="18"/>
      <c r="M5760" s="18"/>
      <c r="N5760" s="18"/>
      <c r="O5760" s="18"/>
      <c r="P5760" s="18"/>
      <c r="Q5760" s="18"/>
      <c r="R5760" s="18"/>
      <c r="S5760" s="18"/>
      <c r="T5760" s="18"/>
      <c r="U5760" s="18"/>
      <c r="V5760" s="18"/>
      <c r="W5760" s="18"/>
      <c r="X5760" s="18"/>
      <c r="Y5760" s="18"/>
      <c r="Z5760" s="18"/>
    </row>
    <row r="5761">
      <c r="A5761" s="14" t="s">
        <v>13834</v>
      </c>
      <c r="B5761" s="15" t="s">
        <v>13872</v>
      </c>
      <c r="C5761" s="33" t="s">
        <v>13873</v>
      </c>
      <c r="D5761" s="16" t="s">
        <v>13874</v>
      </c>
      <c r="E5761" s="16" t="s">
        <v>13875</v>
      </c>
      <c r="F5761" s="16" t="s">
        <v>13876</v>
      </c>
      <c r="G5761" s="16" t="s">
        <v>12</v>
      </c>
      <c r="H5761" s="18"/>
      <c r="I5761" s="18"/>
      <c r="J5761" s="18"/>
      <c r="K5761" s="18"/>
      <c r="L5761" s="18"/>
      <c r="M5761" s="18"/>
      <c r="N5761" s="18"/>
      <c r="O5761" s="18"/>
      <c r="P5761" s="18"/>
      <c r="Q5761" s="18"/>
      <c r="R5761" s="18"/>
      <c r="S5761" s="18"/>
      <c r="T5761" s="18"/>
      <c r="U5761" s="18"/>
      <c r="V5761" s="18"/>
      <c r="W5761" s="18"/>
      <c r="X5761" s="18"/>
      <c r="Y5761" s="18"/>
      <c r="Z5761" s="18"/>
    </row>
    <row r="5762">
      <c r="A5762" s="14" t="s">
        <v>13834</v>
      </c>
      <c r="B5762" s="15" t="s">
        <v>13877</v>
      </c>
      <c r="C5762" s="33" t="s">
        <v>13878</v>
      </c>
      <c r="D5762" s="16" t="s">
        <v>13879</v>
      </c>
      <c r="E5762" s="16" t="s">
        <v>13880</v>
      </c>
      <c r="F5762" s="16" t="s">
        <v>13881</v>
      </c>
      <c r="G5762" s="16" t="s">
        <v>12</v>
      </c>
      <c r="H5762" s="18"/>
      <c r="I5762" s="18"/>
      <c r="J5762" s="18"/>
      <c r="K5762" s="18"/>
      <c r="L5762" s="18"/>
      <c r="M5762" s="18"/>
      <c r="N5762" s="18"/>
      <c r="O5762" s="18"/>
      <c r="P5762" s="18"/>
      <c r="Q5762" s="18"/>
      <c r="R5762" s="18"/>
      <c r="S5762" s="18"/>
      <c r="T5762" s="18"/>
      <c r="U5762" s="18"/>
      <c r="V5762" s="18"/>
      <c r="W5762" s="18"/>
      <c r="X5762" s="18"/>
      <c r="Y5762" s="18"/>
      <c r="Z5762" s="18"/>
    </row>
    <row r="5763">
      <c r="A5763" s="14" t="s">
        <v>13834</v>
      </c>
      <c r="B5763" s="15" t="s">
        <v>13882</v>
      </c>
      <c r="C5763" s="33" t="s">
        <v>13883</v>
      </c>
      <c r="D5763" s="16" t="s">
        <v>13884</v>
      </c>
      <c r="E5763" s="16" t="s">
        <v>13885</v>
      </c>
      <c r="F5763" s="16" t="s">
        <v>13886</v>
      </c>
      <c r="G5763" s="16" t="s">
        <v>12</v>
      </c>
      <c r="H5763" s="18"/>
      <c r="I5763" s="18"/>
      <c r="J5763" s="18"/>
      <c r="K5763" s="18"/>
      <c r="L5763" s="18"/>
      <c r="M5763" s="18"/>
      <c r="N5763" s="18"/>
      <c r="O5763" s="18"/>
      <c r="P5763" s="18"/>
      <c r="Q5763" s="18"/>
      <c r="R5763" s="18"/>
      <c r="S5763" s="18"/>
      <c r="T5763" s="18"/>
      <c r="U5763" s="18"/>
      <c r="V5763" s="18"/>
      <c r="W5763" s="18"/>
      <c r="X5763" s="18"/>
      <c r="Y5763" s="18"/>
      <c r="Z5763" s="18"/>
    </row>
    <row r="5764">
      <c r="A5764" s="14" t="s">
        <v>13834</v>
      </c>
      <c r="B5764" s="15" t="s">
        <v>13887</v>
      </c>
      <c r="C5764" s="33" t="s">
        <v>13888</v>
      </c>
      <c r="D5764" s="16" t="s">
        <v>13889</v>
      </c>
      <c r="E5764" s="16" t="s">
        <v>13890</v>
      </c>
      <c r="F5764" s="16" t="s">
        <v>13891</v>
      </c>
      <c r="G5764" s="16" t="s">
        <v>12</v>
      </c>
      <c r="H5764" s="18"/>
      <c r="I5764" s="18"/>
      <c r="J5764" s="18"/>
      <c r="K5764" s="18"/>
      <c r="L5764" s="18"/>
      <c r="M5764" s="18"/>
      <c r="N5764" s="18"/>
      <c r="O5764" s="18"/>
      <c r="P5764" s="18"/>
      <c r="Q5764" s="18"/>
      <c r="R5764" s="18"/>
      <c r="S5764" s="18"/>
      <c r="T5764" s="18"/>
      <c r="U5764" s="18"/>
      <c r="V5764" s="18"/>
      <c r="W5764" s="18"/>
      <c r="X5764" s="18"/>
      <c r="Y5764" s="18"/>
      <c r="Z5764" s="18"/>
    </row>
    <row r="5765">
      <c r="A5765" s="14" t="s">
        <v>13834</v>
      </c>
      <c r="B5765" s="15" t="s">
        <v>13887</v>
      </c>
      <c r="C5765" s="33" t="s">
        <v>13888</v>
      </c>
      <c r="D5765" s="16" t="s">
        <v>13892</v>
      </c>
      <c r="E5765" s="16" t="s">
        <v>13893</v>
      </c>
      <c r="F5765" s="16" t="s">
        <v>13894</v>
      </c>
      <c r="G5765" s="16" t="s">
        <v>12</v>
      </c>
      <c r="H5765" s="18"/>
      <c r="I5765" s="18"/>
      <c r="J5765" s="18"/>
      <c r="K5765" s="18"/>
      <c r="L5765" s="18"/>
      <c r="M5765" s="18"/>
      <c r="N5765" s="18"/>
      <c r="O5765" s="18"/>
      <c r="P5765" s="18"/>
      <c r="Q5765" s="18"/>
      <c r="R5765" s="18"/>
      <c r="S5765" s="18"/>
      <c r="T5765" s="18"/>
      <c r="U5765" s="18"/>
      <c r="V5765" s="18"/>
      <c r="W5765" s="18"/>
      <c r="X5765" s="18"/>
      <c r="Y5765" s="18"/>
      <c r="Z5765" s="18"/>
    </row>
    <row r="5766">
      <c r="A5766" s="14" t="s">
        <v>13834</v>
      </c>
      <c r="B5766" s="15" t="s">
        <v>13887</v>
      </c>
      <c r="C5766" s="33" t="s">
        <v>13888</v>
      </c>
      <c r="D5766" s="16" t="s">
        <v>13895</v>
      </c>
      <c r="E5766" s="16" t="s">
        <v>13896</v>
      </c>
      <c r="F5766" s="16" t="s">
        <v>13897</v>
      </c>
      <c r="G5766" s="16" t="s">
        <v>12</v>
      </c>
      <c r="H5766" s="18"/>
      <c r="I5766" s="18"/>
      <c r="J5766" s="18"/>
      <c r="K5766" s="18"/>
      <c r="L5766" s="18"/>
      <c r="M5766" s="18"/>
      <c r="N5766" s="18"/>
      <c r="O5766" s="18"/>
      <c r="P5766" s="18"/>
      <c r="Q5766" s="18"/>
      <c r="R5766" s="18"/>
      <c r="S5766" s="18"/>
      <c r="T5766" s="18"/>
      <c r="U5766" s="18"/>
      <c r="V5766" s="18"/>
      <c r="W5766" s="18"/>
      <c r="X5766" s="18"/>
      <c r="Y5766" s="18"/>
      <c r="Z5766" s="18"/>
    </row>
    <row r="5767">
      <c r="A5767" s="14" t="s">
        <v>13834</v>
      </c>
      <c r="B5767" s="15" t="s">
        <v>13898</v>
      </c>
      <c r="C5767" s="33" t="s">
        <v>13899</v>
      </c>
      <c r="D5767" s="16" t="s">
        <v>13900</v>
      </c>
      <c r="E5767" s="16" t="s">
        <v>13901</v>
      </c>
      <c r="F5767" s="16" t="s">
        <v>13902</v>
      </c>
      <c r="G5767" s="16" t="s">
        <v>12</v>
      </c>
      <c r="H5767" s="18"/>
      <c r="I5767" s="18"/>
      <c r="J5767" s="18"/>
      <c r="K5767" s="18"/>
      <c r="L5767" s="18"/>
      <c r="M5767" s="18"/>
      <c r="N5767" s="18"/>
      <c r="O5767" s="18"/>
      <c r="P5767" s="18"/>
      <c r="Q5767" s="18"/>
      <c r="R5767" s="18"/>
      <c r="S5767" s="18"/>
      <c r="T5767" s="18"/>
      <c r="U5767" s="18"/>
      <c r="V5767" s="18"/>
      <c r="W5767" s="18"/>
      <c r="X5767" s="18"/>
      <c r="Y5767" s="18"/>
      <c r="Z5767" s="18"/>
    </row>
    <row r="5768">
      <c r="A5768" s="14" t="s">
        <v>13903</v>
      </c>
      <c r="B5768" s="15" t="s">
        <v>13904</v>
      </c>
      <c r="C5768" s="33" t="s">
        <v>13905</v>
      </c>
      <c r="D5768" s="16" t="s">
        <v>13906</v>
      </c>
      <c r="E5768" s="16" t="s">
        <v>13907</v>
      </c>
      <c r="F5768" s="16" t="s">
        <v>13908</v>
      </c>
      <c r="G5768" s="16" t="s">
        <v>12</v>
      </c>
      <c r="H5768" s="18"/>
      <c r="I5768" s="18"/>
      <c r="J5768" s="18"/>
      <c r="K5768" s="18"/>
      <c r="L5768" s="18"/>
      <c r="M5768" s="18"/>
      <c r="N5768" s="18"/>
      <c r="O5768" s="18"/>
      <c r="P5768" s="18"/>
      <c r="Q5768" s="18"/>
      <c r="R5768" s="18"/>
      <c r="S5768" s="18"/>
      <c r="T5768" s="18"/>
      <c r="U5768" s="18"/>
      <c r="V5768" s="18"/>
      <c r="W5768" s="18"/>
      <c r="X5768" s="18"/>
      <c r="Y5768" s="18"/>
      <c r="Z5768" s="18"/>
    </row>
    <row r="5769">
      <c r="A5769" s="14" t="s">
        <v>13903</v>
      </c>
      <c r="B5769" s="15" t="s">
        <v>13904</v>
      </c>
      <c r="C5769" s="33" t="s">
        <v>13905</v>
      </c>
      <c r="D5769" s="16" t="s">
        <v>13909</v>
      </c>
      <c r="E5769" s="16" t="s">
        <v>13910</v>
      </c>
      <c r="F5769" s="16" t="s">
        <v>13911</v>
      </c>
      <c r="G5769" s="16" t="s">
        <v>12</v>
      </c>
      <c r="H5769" s="18"/>
      <c r="I5769" s="18"/>
      <c r="J5769" s="18"/>
      <c r="K5769" s="18"/>
      <c r="L5769" s="18"/>
      <c r="M5769" s="18"/>
      <c r="N5769" s="18"/>
      <c r="O5769" s="18"/>
      <c r="P5769" s="18"/>
      <c r="Q5769" s="18"/>
      <c r="R5769" s="18"/>
      <c r="S5769" s="18"/>
      <c r="T5769" s="18"/>
      <c r="U5769" s="18"/>
      <c r="V5769" s="18"/>
      <c r="W5769" s="18"/>
      <c r="X5769" s="18"/>
      <c r="Y5769" s="18"/>
      <c r="Z5769" s="18"/>
    </row>
    <row r="5770">
      <c r="A5770" s="14" t="s">
        <v>13903</v>
      </c>
      <c r="B5770" s="15" t="s">
        <v>13912</v>
      </c>
      <c r="C5770" s="33" t="s">
        <v>13913</v>
      </c>
      <c r="D5770" s="16" t="s">
        <v>13914</v>
      </c>
      <c r="E5770" s="16" t="s">
        <v>13915</v>
      </c>
      <c r="F5770" s="16" t="s">
        <v>13916</v>
      </c>
      <c r="G5770" s="16" t="s">
        <v>12</v>
      </c>
      <c r="H5770" s="18"/>
      <c r="I5770" s="18"/>
      <c r="J5770" s="18"/>
      <c r="K5770" s="18"/>
      <c r="L5770" s="18"/>
      <c r="M5770" s="18"/>
      <c r="N5770" s="18"/>
      <c r="O5770" s="18"/>
      <c r="P5770" s="18"/>
      <c r="Q5770" s="18"/>
      <c r="R5770" s="18"/>
      <c r="S5770" s="18"/>
      <c r="T5770" s="18"/>
      <c r="U5770" s="18"/>
      <c r="V5770" s="18"/>
      <c r="W5770" s="18"/>
      <c r="X5770" s="18"/>
      <c r="Y5770" s="18"/>
      <c r="Z5770" s="18"/>
    </row>
    <row r="5771">
      <c r="A5771" s="14" t="s">
        <v>13903</v>
      </c>
      <c r="B5771" s="15" t="s">
        <v>13917</v>
      </c>
      <c r="C5771" s="33" t="s">
        <v>13918</v>
      </c>
      <c r="D5771" s="16" t="s">
        <v>13919</v>
      </c>
      <c r="E5771" s="16" t="s">
        <v>13920</v>
      </c>
      <c r="F5771" s="16" t="s">
        <v>13921</v>
      </c>
      <c r="G5771" s="16" t="s">
        <v>12</v>
      </c>
      <c r="H5771" s="18"/>
      <c r="I5771" s="18"/>
      <c r="J5771" s="18"/>
      <c r="K5771" s="18"/>
      <c r="L5771" s="18"/>
      <c r="M5771" s="18"/>
      <c r="N5771" s="18"/>
      <c r="O5771" s="18"/>
      <c r="P5771" s="18"/>
      <c r="Q5771" s="18"/>
      <c r="R5771" s="18"/>
      <c r="S5771" s="18"/>
      <c r="T5771" s="18"/>
      <c r="U5771" s="18"/>
      <c r="V5771" s="18"/>
      <c r="W5771" s="18"/>
      <c r="X5771" s="18"/>
      <c r="Y5771" s="18"/>
      <c r="Z5771" s="18"/>
    </row>
    <row r="5772">
      <c r="A5772" s="14" t="s">
        <v>13903</v>
      </c>
      <c r="B5772" s="15" t="s">
        <v>13917</v>
      </c>
      <c r="C5772" s="33" t="s">
        <v>13918</v>
      </c>
      <c r="D5772" s="16" t="s">
        <v>13922</v>
      </c>
      <c r="E5772" s="16" t="s">
        <v>13923</v>
      </c>
      <c r="F5772" s="16" t="s">
        <v>13924</v>
      </c>
      <c r="G5772" s="16" t="s">
        <v>12</v>
      </c>
      <c r="H5772" s="18"/>
      <c r="I5772" s="18"/>
      <c r="J5772" s="18"/>
      <c r="K5772" s="18"/>
      <c r="L5772" s="18"/>
      <c r="M5772" s="18"/>
      <c r="N5772" s="18"/>
      <c r="O5772" s="18"/>
      <c r="P5772" s="18"/>
      <c r="Q5772" s="18"/>
      <c r="R5772" s="18"/>
      <c r="S5772" s="18"/>
      <c r="T5772" s="18"/>
      <c r="U5772" s="18"/>
      <c r="V5772" s="18"/>
      <c r="W5772" s="18"/>
      <c r="X5772" s="18"/>
      <c r="Y5772" s="18"/>
      <c r="Z5772" s="18"/>
    </row>
    <row r="5773">
      <c r="A5773" s="14" t="s">
        <v>13903</v>
      </c>
      <c r="B5773" s="15" t="s">
        <v>13925</v>
      </c>
      <c r="C5773" s="33" t="s">
        <v>13926</v>
      </c>
      <c r="D5773" s="16" t="s">
        <v>13927</v>
      </c>
      <c r="E5773" s="16" t="s">
        <v>13928</v>
      </c>
      <c r="F5773" s="16" t="s">
        <v>13929</v>
      </c>
      <c r="G5773" s="16" t="s">
        <v>12</v>
      </c>
      <c r="H5773" s="18"/>
      <c r="I5773" s="18"/>
      <c r="J5773" s="18"/>
      <c r="K5773" s="18"/>
      <c r="L5773" s="18"/>
      <c r="M5773" s="18"/>
      <c r="N5773" s="18"/>
      <c r="O5773" s="18"/>
      <c r="P5773" s="18"/>
      <c r="Q5773" s="18"/>
      <c r="R5773" s="18"/>
      <c r="S5773" s="18"/>
      <c r="T5773" s="18"/>
      <c r="U5773" s="18"/>
      <c r="V5773" s="18"/>
      <c r="W5773" s="18"/>
      <c r="X5773" s="18"/>
      <c r="Y5773" s="18"/>
      <c r="Z5773" s="18"/>
    </row>
    <row r="5774">
      <c r="A5774" s="14" t="s">
        <v>13903</v>
      </c>
      <c r="B5774" s="15" t="s">
        <v>13925</v>
      </c>
      <c r="C5774" s="33" t="s">
        <v>13926</v>
      </c>
      <c r="D5774" s="16" t="s">
        <v>13930</v>
      </c>
      <c r="E5774" s="16" t="s">
        <v>13931</v>
      </c>
      <c r="F5774" s="16" t="s">
        <v>13932</v>
      </c>
      <c r="G5774" s="16" t="s">
        <v>12</v>
      </c>
      <c r="H5774" s="18"/>
      <c r="I5774" s="18"/>
      <c r="J5774" s="18"/>
      <c r="K5774" s="18"/>
      <c r="L5774" s="18"/>
      <c r="M5774" s="18"/>
      <c r="N5774" s="18"/>
      <c r="O5774" s="18"/>
      <c r="P5774" s="18"/>
      <c r="Q5774" s="18"/>
      <c r="R5774" s="18"/>
      <c r="S5774" s="18"/>
      <c r="T5774" s="18"/>
      <c r="U5774" s="18"/>
      <c r="V5774" s="18"/>
      <c r="W5774" s="18"/>
      <c r="X5774" s="18"/>
      <c r="Y5774" s="18"/>
      <c r="Z5774" s="18"/>
    </row>
    <row r="5775">
      <c r="A5775" s="14" t="s">
        <v>13903</v>
      </c>
      <c r="B5775" s="15" t="s">
        <v>13933</v>
      </c>
      <c r="C5775" s="33" t="s">
        <v>13934</v>
      </c>
      <c r="D5775" s="16" t="s">
        <v>13935</v>
      </c>
      <c r="E5775" s="16" t="s">
        <v>13936</v>
      </c>
      <c r="F5775" s="16" t="s">
        <v>13937</v>
      </c>
      <c r="G5775" s="16" t="s">
        <v>12</v>
      </c>
      <c r="H5775" s="18"/>
      <c r="I5775" s="18"/>
      <c r="J5775" s="18"/>
      <c r="K5775" s="18"/>
      <c r="L5775" s="18"/>
      <c r="M5775" s="18"/>
      <c r="N5775" s="18"/>
      <c r="O5775" s="18"/>
      <c r="P5775" s="18"/>
      <c r="Q5775" s="18"/>
      <c r="R5775" s="18"/>
      <c r="S5775" s="18"/>
      <c r="T5775" s="18"/>
      <c r="U5775" s="18"/>
      <c r="V5775" s="18"/>
      <c r="W5775" s="18"/>
      <c r="X5775" s="18"/>
      <c r="Y5775" s="18"/>
      <c r="Z5775" s="18"/>
    </row>
    <row r="5776">
      <c r="A5776" s="14" t="s">
        <v>13903</v>
      </c>
      <c r="B5776" s="15" t="s">
        <v>13938</v>
      </c>
      <c r="C5776" s="33" t="s">
        <v>13939</v>
      </c>
      <c r="D5776" s="16" t="s">
        <v>13940</v>
      </c>
      <c r="E5776" s="16" t="s">
        <v>13941</v>
      </c>
      <c r="F5776" s="16" t="s">
        <v>13942</v>
      </c>
      <c r="G5776" s="16" t="s">
        <v>12</v>
      </c>
      <c r="H5776" s="18"/>
      <c r="I5776" s="18"/>
      <c r="J5776" s="18"/>
      <c r="K5776" s="18"/>
      <c r="L5776" s="18"/>
      <c r="M5776" s="18"/>
      <c r="N5776" s="18"/>
      <c r="O5776" s="18"/>
      <c r="P5776" s="18"/>
      <c r="Q5776" s="18"/>
      <c r="R5776" s="18"/>
      <c r="S5776" s="18"/>
      <c r="T5776" s="18"/>
      <c r="U5776" s="18"/>
      <c r="V5776" s="18"/>
      <c r="W5776" s="18"/>
      <c r="X5776" s="18"/>
      <c r="Y5776" s="18"/>
      <c r="Z5776" s="18"/>
    </row>
    <row r="5777">
      <c r="A5777" s="14" t="s">
        <v>13903</v>
      </c>
      <c r="B5777" s="15" t="s">
        <v>13943</v>
      </c>
      <c r="C5777" s="33" t="s">
        <v>13944</v>
      </c>
      <c r="D5777" s="16" t="s">
        <v>13945</v>
      </c>
      <c r="E5777" s="18" t="s">
        <v>13946</v>
      </c>
      <c r="F5777" s="19" t="s">
        <v>851</v>
      </c>
      <c r="G5777" s="16" t="s">
        <v>84</v>
      </c>
      <c r="H5777" s="18"/>
      <c r="I5777" s="18"/>
      <c r="J5777" s="18"/>
      <c r="K5777" s="18"/>
      <c r="L5777" s="18"/>
      <c r="M5777" s="18"/>
      <c r="N5777" s="18"/>
      <c r="O5777" s="18"/>
      <c r="P5777" s="18"/>
      <c r="Q5777" s="18"/>
      <c r="R5777" s="18"/>
      <c r="S5777" s="18"/>
      <c r="T5777" s="18"/>
      <c r="U5777" s="18"/>
      <c r="V5777" s="18"/>
      <c r="W5777" s="18"/>
      <c r="X5777" s="18"/>
      <c r="Y5777" s="18"/>
      <c r="Z5777" s="18"/>
    </row>
    <row r="5778">
      <c r="A5778" s="14" t="s">
        <v>13903</v>
      </c>
      <c r="B5778" s="15" t="s">
        <v>13943</v>
      </c>
      <c r="C5778" s="33" t="s">
        <v>13944</v>
      </c>
      <c r="D5778" s="16" t="s">
        <v>13947</v>
      </c>
      <c r="E5778" s="18" t="s">
        <v>13948</v>
      </c>
      <c r="F5778" s="19" t="s">
        <v>851</v>
      </c>
      <c r="G5778" s="16" t="s">
        <v>84</v>
      </c>
      <c r="H5778" s="18"/>
      <c r="I5778" s="18"/>
      <c r="J5778" s="18"/>
      <c r="K5778" s="18"/>
      <c r="L5778" s="18"/>
      <c r="M5778" s="18"/>
      <c r="N5778" s="18"/>
      <c r="O5778" s="18"/>
      <c r="P5778" s="18"/>
      <c r="Q5778" s="18"/>
      <c r="R5778" s="18"/>
      <c r="S5778" s="18"/>
      <c r="T5778" s="18"/>
      <c r="U5778" s="18"/>
      <c r="V5778" s="18"/>
      <c r="W5778" s="18"/>
      <c r="X5778" s="18"/>
      <c r="Y5778" s="18"/>
      <c r="Z5778" s="18"/>
    </row>
    <row r="5779">
      <c r="A5779" s="14" t="s">
        <v>13903</v>
      </c>
      <c r="B5779" s="15" t="s">
        <v>13943</v>
      </c>
      <c r="C5779" s="33" t="s">
        <v>13944</v>
      </c>
      <c r="D5779" s="16" t="s">
        <v>13949</v>
      </c>
      <c r="E5779" s="18" t="s">
        <v>13950</v>
      </c>
      <c r="F5779" s="19" t="s">
        <v>851</v>
      </c>
      <c r="G5779" s="16" t="s">
        <v>84</v>
      </c>
      <c r="H5779" s="18"/>
      <c r="I5779" s="18"/>
      <c r="J5779" s="18"/>
      <c r="K5779" s="18"/>
      <c r="L5779" s="18"/>
      <c r="M5779" s="18"/>
      <c r="N5779" s="18"/>
      <c r="O5779" s="18"/>
      <c r="P5779" s="18"/>
      <c r="Q5779" s="18"/>
      <c r="R5779" s="18"/>
      <c r="S5779" s="18"/>
      <c r="T5779" s="18"/>
      <c r="U5779" s="18"/>
      <c r="V5779" s="18"/>
      <c r="W5779" s="18"/>
      <c r="X5779" s="18"/>
      <c r="Y5779" s="18"/>
      <c r="Z5779" s="18"/>
    </row>
    <row r="5780">
      <c r="A5780" s="14" t="s">
        <v>13903</v>
      </c>
      <c r="B5780" s="15" t="s">
        <v>13951</v>
      </c>
      <c r="C5780" s="33" t="s">
        <v>13952</v>
      </c>
      <c r="D5780" s="16" t="s">
        <v>13953</v>
      </c>
      <c r="E5780" s="16" t="s">
        <v>13954</v>
      </c>
      <c r="F5780" s="16" t="s">
        <v>13955</v>
      </c>
      <c r="G5780" s="16" t="s">
        <v>12</v>
      </c>
      <c r="H5780" s="18"/>
      <c r="I5780" s="18"/>
      <c r="J5780" s="18"/>
      <c r="K5780" s="18"/>
      <c r="L5780" s="18"/>
      <c r="M5780" s="18"/>
      <c r="N5780" s="18"/>
      <c r="O5780" s="18"/>
      <c r="P5780" s="18"/>
      <c r="Q5780" s="18"/>
      <c r="R5780" s="18"/>
      <c r="S5780" s="18"/>
      <c r="T5780" s="18"/>
      <c r="U5780" s="18"/>
      <c r="V5780" s="18"/>
      <c r="W5780" s="18"/>
      <c r="X5780" s="18"/>
      <c r="Y5780" s="18"/>
      <c r="Z5780" s="18"/>
    </row>
    <row r="5781">
      <c r="A5781" s="14" t="s">
        <v>13903</v>
      </c>
      <c r="B5781" s="15" t="s">
        <v>13951</v>
      </c>
      <c r="C5781" s="33" t="s">
        <v>13952</v>
      </c>
      <c r="D5781" s="16" t="s">
        <v>13956</v>
      </c>
      <c r="E5781" s="16" t="s">
        <v>13957</v>
      </c>
      <c r="F5781" s="16" t="s">
        <v>13958</v>
      </c>
      <c r="G5781" s="16" t="s">
        <v>12</v>
      </c>
      <c r="H5781" s="18"/>
      <c r="I5781" s="18"/>
      <c r="J5781" s="18"/>
      <c r="K5781" s="18"/>
      <c r="L5781" s="18"/>
      <c r="M5781" s="18"/>
      <c r="N5781" s="18"/>
      <c r="O5781" s="18"/>
      <c r="P5781" s="18"/>
      <c r="Q5781" s="18"/>
      <c r="R5781" s="18"/>
      <c r="S5781" s="18"/>
      <c r="T5781" s="18"/>
      <c r="U5781" s="18"/>
      <c r="V5781" s="18"/>
      <c r="W5781" s="18"/>
      <c r="X5781" s="18"/>
      <c r="Y5781" s="18"/>
      <c r="Z5781" s="18"/>
    </row>
    <row r="5782">
      <c r="A5782" s="14" t="s">
        <v>13903</v>
      </c>
      <c r="B5782" s="15" t="s">
        <v>13959</v>
      </c>
      <c r="C5782" s="33" t="s">
        <v>13960</v>
      </c>
      <c r="D5782" s="16" t="s">
        <v>13961</v>
      </c>
      <c r="E5782" s="16" t="s">
        <v>13962</v>
      </c>
      <c r="F5782" s="16" t="s">
        <v>13963</v>
      </c>
      <c r="G5782" s="16" t="s">
        <v>12</v>
      </c>
      <c r="H5782" s="18"/>
      <c r="I5782" s="18"/>
      <c r="J5782" s="18"/>
      <c r="K5782" s="18"/>
      <c r="L5782" s="18"/>
      <c r="M5782" s="18"/>
      <c r="N5782" s="18"/>
      <c r="O5782" s="18"/>
      <c r="P5782" s="18"/>
      <c r="Q5782" s="18"/>
      <c r="R5782" s="18"/>
      <c r="S5782" s="18"/>
      <c r="T5782" s="18"/>
      <c r="U5782" s="18"/>
      <c r="V5782" s="18"/>
      <c r="W5782" s="18"/>
      <c r="X5782" s="18"/>
      <c r="Y5782" s="18"/>
      <c r="Z5782" s="18"/>
    </row>
    <row r="5783">
      <c r="A5783" s="14" t="s">
        <v>13903</v>
      </c>
      <c r="B5783" s="15" t="s">
        <v>13964</v>
      </c>
      <c r="C5783" s="33" t="s">
        <v>13965</v>
      </c>
      <c r="D5783" s="16" t="s">
        <v>13966</v>
      </c>
      <c r="E5783" s="16" t="s">
        <v>13967</v>
      </c>
      <c r="F5783" s="16" t="s">
        <v>13968</v>
      </c>
      <c r="G5783" s="16" t="s">
        <v>12</v>
      </c>
      <c r="H5783" s="18"/>
      <c r="I5783" s="18"/>
      <c r="J5783" s="18"/>
      <c r="K5783" s="18"/>
      <c r="L5783" s="18"/>
      <c r="M5783" s="18"/>
      <c r="N5783" s="18"/>
      <c r="O5783" s="18"/>
      <c r="P5783" s="18"/>
      <c r="Q5783" s="18"/>
      <c r="R5783" s="18"/>
      <c r="S5783" s="18"/>
      <c r="T5783" s="18"/>
      <c r="U5783" s="18"/>
      <c r="V5783" s="18"/>
      <c r="W5783" s="18"/>
      <c r="X5783" s="18"/>
      <c r="Y5783" s="18"/>
      <c r="Z5783" s="18"/>
    </row>
    <row r="5784">
      <c r="A5784" s="14" t="s">
        <v>13903</v>
      </c>
      <c r="B5784" s="15" t="s">
        <v>13969</v>
      </c>
      <c r="C5784" s="33" t="s">
        <v>13970</v>
      </c>
      <c r="D5784" s="16" t="s">
        <v>13971</v>
      </c>
      <c r="E5784" s="16" t="s">
        <v>13972</v>
      </c>
      <c r="F5784" s="16" t="s">
        <v>13973</v>
      </c>
      <c r="G5784" s="16" t="s">
        <v>12</v>
      </c>
      <c r="H5784" s="18"/>
      <c r="I5784" s="18"/>
      <c r="J5784" s="18"/>
      <c r="K5784" s="18"/>
      <c r="L5784" s="18"/>
      <c r="M5784" s="18"/>
      <c r="N5784" s="18"/>
      <c r="O5784" s="18"/>
      <c r="P5784" s="18"/>
      <c r="Q5784" s="18"/>
      <c r="R5784" s="18"/>
      <c r="S5784" s="18"/>
      <c r="T5784" s="18"/>
      <c r="U5784" s="18"/>
      <c r="V5784" s="18"/>
      <c r="W5784" s="18"/>
      <c r="X5784" s="18"/>
      <c r="Y5784" s="18"/>
      <c r="Z5784" s="18"/>
    </row>
    <row r="5785">
      <c r="A5785" s="14" t="s">
        <v>13974</v>
      </c>
      <c r="B5785" s="15" t="s">
        <v>13975</v>
      </c>
      <c r="C5785" s="33" t="s">
        <v>13976</v>
      </c>
      <c r="D5785" s="16" t="s">
        <v>13977</v>
      </c>
      <c r="E5785" s="16" t="s">
        <v>13978</v>
      </c>
      <c r="F5785" s="16" t="s">
        <v>13979</v>
      </c>
      <c r="G5785" s="16" t="s">
        <v>12</v>
      </c>
      <c r="H5785" s="18"/>
      <c r="I5785" s="18"/>
      <c r="J5785" s="18"/>
      <c r="K5785" s="18"/>
      <c r="L5785" s="18"/>
      <c r="M5785" s="18"/>
      <c r="N5785" s="18"/>
      <c r="O5785" s="18"/>
      <c r="P5785" s="18"/>
      <c r="Q5785" s="18"/>
      <c r="R5785" s="18"/>
      <c r="S5785" s="18"/>
      <c r="T5785" s="18"/>
      <c r="U5785" s="18"/>
      <c r="V5785" s="18"/>
      <c r="W5785" s="18"/>
      <c r="X5785" s="18"/>
      <c r="Y5785" s="18"/>
      <c r="Z5785" s="18"/>
    </row>
    <row r="5786">
      <c r="A5786" s="14" t="s">
        <v>13974</v>
      </c>
      <c r="B5786" s="15" t="s">
        <v>13975</v>
      </c>
      <c r="C5786" s="33" t="s">
        <v>13976</v>
      </c>
      <c r="D5786" s="16" t="s">
        <v>13980</v>
      </c>
      <c r="E5786" s="16" t="s">
        <v>13981</v>
      </c>
      <c r="F5786" s="16" t="s">
        <v>13982</v>
      </c>
      <c r="G5786" s="16" t="s">
        <v>12</v>
      </c>
      <c r="H5786" s="18"/>
      <c r="I5786" s="18"/>
      <c r="J5786" s="18"/>
      <c r="K5786" s="18"/>
      <c r="L5786" s="18"/>
      <c r="M5786" s="18"/>
      <c r="N5786" s="18"/>
      <c r="O5786" s="18"/>
      <c r="P5786" s="18"/>
      <c r="Q5786" s="18"/>
      <c r="R5786" s="18"/>
      <c r="S5786" s="18"/>
      <c r="T5786" s="18"/>
      <c r="U5786" s="18"/>
      <c r="V5786" s="18"/>
      <c r="W5786" s="18"/>
      <c r="X5786" s="18"/>
      <c r="Y5786" s="18"/>
      <c r="Z5786" s="18"/>
    </row>
    <row r="5787">
      <c r="A5787" s="14" t="s">
        <v>13974</v>
      </c>
      <c r="B5787" s="15" t="s">
        <v>13975</v>
      </c>
      <c r="C5787" s="33" t="s">
        <v>13976</v>
      </c>
      <c r="D5787" s="16" t="s">
        <v>13983</v>
      </c>
      <c r="E5787" s="16" t="s">
        <v>13984</v>
      </c>
      <c r="F5787" s="16" t="s">
        <v>13985</v>
      </c>
      <c r="G5787" s="16" t="s">
        <v>12</v>
      </c>
      <c r="H5787" s="18"/>
      <c r="I5787" s="18"/>
      <c r="J5787" s="18"/>
      <c r="K5787" s="18"/>
      <c r="L5787" s="18"/>
      <c r="M5787" s="18"/>
      <c r="N5787" s="18"/>
      <c r="O5787" s="18"/>
      <c r="P5787" s="18"/>
      <c r="Q5787" s="18"/>
      <c r="R5787" s="18"/>
      <c r="S5787" s="18"/>
      <c r="T5787" s="18"/>
      <c r="U5787" s="18"/>
      <c r="V5787" s="18"/>
      <c r="W5787" s="18"/>
      <c r="X5787" s="18"/>
      <c r="Y5787" s="18"/>
      <c r="Z5787" s="18"/>
    </row>
    <row r="5788">
      <c r="A5788" s="14" t="s">
        <v>13974</v>
      </c>
      <c r="B5788" s="15" t="s">
        <v>13986</v>
      </c>
      <c r="C5788" s="33" t="s">
        <v>13987</v>
      </c>
      <c r="D5788" s="16" t="s">
        <v>13988</v>
      </c>
      <c r="E5788" s="16" t="s">
        <v>13989</v>
      </c>
      <c r="F5788" s="16" t="s">
        <v>13990</v>
      </c>
      <c r="G5788" s="16" t="s">
        <v>12</v>
      </c>
      <c r="H5788" s="18"/>
      <c r="I5788" s="18"/>
      <c r="J5788" s="18"/>
      <c r="K5788" s="18"/>
      <c r="L5788" s="18"/>
      <c r="M5788" s="18"/>
      <c r="N5788" s="18"/>
      <c r="O5788" s="18"/>
      <c r="P5788" s="18"/>
      <c r="Q5788" s="18"/>
      <c r="R5788" s="18"/>
      <c r="S5788" s="18"/>
      <c r="T5788" s="18"/>
      <c r="U5788" s="18"/>
      <c r="V5788" s="18"/>
      <c r="W5788" s="18"/>
      <c r="X5788" s="18"/>
      <c r="Y5788" s="18"/>
      <c r="Z5788" s="18"/>
    </row>
    <row r="5789">
      <c r="A5789" s="14" t="s">
        <v>13974</v>
      </c>
      <c r="B5789" s="15" t="s">
        <v>13991</v>
      </c>
      <c r="C5789" s="33" t="s">
        <v>13992</v>
      </c>
      <c r="D5789" s="16" t="s">
        <v>13993</v>
      </c>
      <c r="E5789" s="16" t="s">
        <v>13994</v>
      </c>
      <c r="F5789" s="16" t="s">
        <v>13995</v>
      </c>
      <c r="G5789" s="16" t="s">
        <v>12</v>
      </c>
      <c r="H5789" s="18"/>
      <c r="I5789" s="18"/>
      <c r="J5789" s="18"/>
      <c r="K5789" s="18"/>
      <c r="L5789" s="18"/>
      <c r="M5789" s="18"/>
      <c r="N5789" s="18"/>
      <c r="O5789" s="18"/>
      <c r="P5789" s="18"/>
      <c r="Q5789" s="18"/>
      <c r="R5789" s="18"/>
      <c r="S5789" s="18"/>
      <c r="T5789" s="18"/>
      <c r="U5789" s="18"/>
      <c r="V5789" s="18"/>
      <c r="W5789" s="18"/>
      <c r="X5789" s="18"/>
      <c r="Y5789" s="18"/>
      <c r="Z5789" s="18"/>
    </row>
    <row r="5790">
      <c r="A5790" s="14" t="s">
        <v>13974</v>
      </c>
      <c r="B5790" s="15" t="s">
        <v>13996</v>
      </c>
      <c r="C5790" s="33" t="s">
        <v>13997</v>
      </c>
      <c r="D5790" s="16" t="s">
        <v>13998</v>
      </c>
      <c r="E5790" s="16" t="s">
        <v>13999</v>
      </c>
      <c r="F5790" s="16" t="s">
        <v>14000</v>
      </c>
      <c r="G5790" s="16" t="s">
        <v>12</v>
      </c>
      <c r="H5790" s="18"/>
      <c r="I5790" s="18"/>
      <c r="J5790" s="18"/>
      <c r="K5790" s="18"/>
      <c r="L5790" s="18"/>
      <c r="M5790" s="18"/>
      <c r="N5790" s="18"/>
      <c r="O5790" s="18"/>
      <c r="P5790" s="18"/>
      <c r="Q5790" s="18"/>
      <c r="R5790" s="18"/>
      <c r="S5790" s="18"/>
      <c r="T5790" s="18"/>
      <c r="U5790" s="18"/>
      <c r="V5790" s="18"/>
      <c r="W5790" s="18"/>
      <c r="X5790" s="18"/>
      <c r="Y5790" s="18"/>
      <c r="Z5790" s="18"/>
    </row>
    <row r="5791">
      <c r="A5791" s="14" t="s">
        <v>13974</v>
      </c>
      <c r="B5791" s="15" t="s">
        <v>14001</v>
      </c>
      <c r="C5791" s="33" t="s">
        <v>14002</v>
      </c>
      <c r="D5791" s="16" t="s">
        <v>14003</v>
      </c>
      <c r="E5791" s="16" t="s">
        <v>14004</v>
      </c>
      <c r="F5791" s="16" t="s">
        <v>14005</v>
      </c>
      <c r="G5791" s="16" t="s">
        <v>12</v>
      </c>
      <c r="H5791" s="18"/>
      <c r="I5791" s="18"/>
      <c r="J5791" s="18"/>
      <c r="K5791" s="18"/>
      <c r="L5791" s="18"/>
      <c r="M5791" s="18"/>
      <c r="N5791" s="18"/>
      <c r="O5791" s="18"/>
      <c r="P5791" s="18"/>
      <c r="Q5791" s="18"/>
      <c r="R5791" s="18"/>
      <c r="S5791" s="18"/>
      <c r="T5791" s="18"/>
      <c r="U5791" s="18"/>
      <c r="V5791" s="18"/>
      <c r="W5791" s="18"/>
      <c r="X5791" s="18"/>
      <c r="Y5791" s="18"/>
      <c r="Z5791" s="18"/>
    </row>
    <row r="5792">
      <c r="A5792" s="14" t="s">
        <v>13974</v>
      </c>
      <c r="B5792" s="15" t="s">
        <v>14006</v>
      </c>
      <c r="C5792" s="33" t="s">
        <v>14007</v>
      </c>
      <c r="D5792" s="16" t="s">
        <v>14008</v>
      </c>
      <c r="E5792" s="16" t="s">
        <v>14009</v>
      </c>
      <c r="F5792" s="16" t="s">
        <v>14010</v>
      </c>
      <c r="G5792" s="16" t="s">
        <v>12</v>
      </c>
      <c r="H5792" s="18"/>
      <c r="I5792" s="18"/>
      <c r="J5792" s="18"/>
      <c r="K5792" s="18"/>
      <c r="L5792" s="18"/>
      <c r="M5792" s="18"/>
      <c r="N5792" s="18"/>
      <c r="O5792" s="18"/>
      <c r="P5792" s="18"/>
      <c r="Q5792" s="18"/>
      <c r="R5792" s="18"/>
      <c r="S5792" s="18"/>
      <c r="T5792" s="18"/>
      <c r="U5792" s="18"/>
      <c r="V5792" s="18"/>
      <c r="W5792" s="18"/>
      <c r="X5792" s="18"/>
      <c r="Y5792" s="18"/>
      <c r="Z5792" s="18"/>
    </row>
    <row r="5793">
      <c r="A5793" s="14" t="s">
        <v>13974</v>
      </c>
      <c r="B5793" s="15" t="s">
        <v>14006</v>
      </c>
      <c r="C5793" s="33" t="s">
        <v>14007</v>
      </c>
      <c r="D5793" s="16" t="s">
        <v>14011</v>
      </c>
      <c r="E5793" s="16" t="s">
        <v>14012</v>
      </c>
      <c r="F5793" s="16" t="s">
        <v>14013</v>
      </c>
      <c r="G5793" s="16" t="s">
        <v>12</v>
      </c>
      <c r="H5793" s="18"/>
      <c r="I5793" s="18"/>
      <c r="J5793" s="18"/>
      <c r="K5793" s="18"/>
      <c r="L5793" s="18"/>
      <c r="M5793" s="18"/>
      <c r="N5793" s="18"/>
      <c r="O5793" s="18"/>
      <c r="P5793" s="18"/>
      <c r="Q5793" s="18"/>
      <c r="R5793" s="18"/>
      <c r="S5793" s="18"/>
      <c r="T5793" s="18"/>
      <c r="U5793" s="18"/>
      <c r="V5793" s="18"/>
      <c r="W5793" s="18"/>
      <c r="X5793" s="18"/>
      <c r="Y5793" s="18"/>
      <c r="Z5793" s="18"/>
    </row>
    <row r="5794">
      <c r="A5794" s="14" t="s">
        <v>13974</v>
      </c>
      <c r="B5794" s="15" t="s">
        <v>14006</v>
      </c>
      <c r="C5794" s="33" t="s">
        <v>14007</v>
      </c>
      <c r="D5794" s="16" t="s">
        <v>14014</v>
      </c>
      <c r="E5794" s="16" t="s">
        <v>14015</v>
      </c>
      <c r="F5794" s="16" t="s">
        <v>14016</v>
      </c>
      <c r="G5794" s="16" t="s">
        <v>12</v>
      </c>
      <c r="H5794" s="18"/>
      <c r="I5794" s="18"/>
      <c r="J5794" s="18"/>
      <c r="K5794" s="18"/>
      <c r="L5794" s="18"/>
      <c r="M5794" s="18"/>
      <c r="N5794" s="18"/>
      <c r="O5794" s="18"/>
      <c r="P5794" s="18"/>
      <c r="Q5794" s="18"/>
      <c r="R5794" s="18"/>
      <c r="S5794" s="18"/>
      <c r="T5794" s="18"/>
      <c r="U5794" s="18"/>
      <c r="V5794" s="18"/>
      <c r="W5794" s="18"/>
      <c r="X5794" s="18"/>
      <c r="Y5794" s="18"/>
      <c r="Z5794" s="18"/>
    </row>
    <row r="5795">
      <c r="A5795" s="14" t="s">
        <v>13974</v>
      </c>
      <c r="B5795" s="15" t="s">
        <v>14006</v>
      </c>
      <c r="C5795" s="33" t="s">
        <v>14007</v>
      </c>
      <c r="D5795" s="16" t="s">
        <v>14017</v>
      </c>
      <c r="E5795" s="16" t="s">
        <v>14018</v>
      </c>
      <c r="F5795" s="16" t="s">
        <v>14019</v>
      </c>
      <c r="G5795" s="16" t="s">
        <v>12</v>
      </c>
      <c r="H5795" s="18"/>
      <c r="I5795" s="18"/>
      <c r="J5795" s="18"/>
      <c r="K5795" s="18"/>
      <c r="L5795" s="18"/>
      <c r="M5795" s="18"/>
      <c r="N5795" s="18"/>
      <c r="O5795" s="18"/>
      <c r="P5795" s="18"/>
      <c r="Q5795" s="18"/>
      <c r="R5795" s="18"/>
      <c r="S5795" s="18"/>
      <c r="T5795" s="18"/>
      <c r="U5795" s="18"/>
      <c r="V5795" s="18"/>
      <c r="W5795" s="18"/>
      <c r="X5795" s="18"/>
      <c r="Y5795" s="18"/>
      <c r="Z5795" s="18"/>
    </row>
    <row r="5796">
      <c r="A5796" s="14" t="s">
        <v>13974</v>
      </c>
      <c r="B5796" s="15" t="s">
        <v>14020</v>
      </c>
      <c r="C5796" s="33" t="s">
        <v>14021</v>
      </c>
      <c r="D5796" s="16" t="s">
        <v>14022</v>
      </c>
      <c r="E5796" s="16" t="s">
        <v>14023</v>
      </c>
      <c r="F5796" s="16" t="s">
        <v>14024</v>
      </c>
      <c r="G5796" s="16" t="s">
        <v>12</v>
      </c>
      <c r="H5796" s="18"/>
      <c r="I5796" s="18"/>
      <c r="J5796" s="18"/>
      <c r="K5796" s="18"/>
      <c r="L5796" s="18"/>
      <c r="M5796" s="18"/>
      <c r="N5796" s="18"/>
      <c r="O5796" s="18"/>
      <c r="P5796" s="18"/>
      <c r="Q5796" s="18"/>
      <c r="R5796" s="18"/>
      <c r="S5796" s="18"/>
      <c r="T5796" s="18"/>
      <c r="U5796" s="18"/>
      <c r="V5796" s="18"/>
      <c r="W5796" s="18"/>
      <c r="X5796" s="18"/>
      <c r="Y5796" s="18"/>
      <c r="Z5796" s="18"/>
    </row>
    <row r="5797">
      <c r="A5797" s="14" t="s">
        <v>13974</v>
      </c>
      <c r="B5797" s="15" t="s">
        <v>14025</v>
      </c>
      <c r="C5797" s="33" t="s">
        <v>14026</v>
      </c>
      <c r="D5797" s="16" t="s">
        <v>14027</v>
      </c>
      <c r="E5797" s="16" t="s">
        <v>14028</v>
      </c>
      <c r="F5797" s="16" t="s">
        <v>14029</v>
      </c>
      <c r="G5797" s="16" t="s">
        <v>12</v>
      </c>
      <c r="H5797" s="18"/>
      <c r="I5797" s="18"/>
      <c r="J5797" s="18"/>
      <c r="K5797" s="18"/>
      <c r="L5797" s="18"/>
      <c r="M5797" s="18"/>
      <c r="N5797" s="18"/>
      <c r="O5797" s="18"/>
      <c r="P5797" s="18"/>
      <c r="Q5797" s="18"/>
      <c r="R5797" s="18"/>
      <c r="S5797" s="18"/>
      <c r="T5797" s="18"/>
      <c r="U5797" s="18"/>
      <c r="V5797" s="18"/>
      <c r="W5797" s="18"/>
      <c r="X5797" s="18"/>
      <c r="Y5797" s="18"/>
      <c r="Z5797" s="18"/>
    </row>
    <row r="5798">
      <c r="A5798" s="14" t="s">
        <v>13974</v>
      </c>
      <c r="B5798" s="15" t="s">
        <v>14025</v>
      </c>
      <c r="C5798" s="33" t="s">
        <v>14026</v>
      </c>
      <c r="D5798" s="16" t="s">
        <v>14030</v>
      </c>
      <c r="E5798" s="16" t="s">
        <v>14031</v>
      </c>
      <c r="F5798" s="16" t="s">
        <v>14032</v>
      </c>
      <c r="G5798" s="16" t="s">
        <v>12</v>
      </c>
      <c r="H5798" s="18"/>
      <c r="I5798" s="18"/>
      <c r="J5798" s="18"/>
      <c r="K5798" s="18"/>
      <c r="L5798" s="18"/>
      <c r="M5798" s="18"/>
      <c r="N5798" s="18"/>
      <c r="O5798" s="18"/>
      <c r="P5798" s="18"/>
      <c r="Q5798" s="18"/>
      <c r="R5798" s="18"/>
      <c r="S5798" s="18"/>
      <c r="T5798" s="18"/>
      <c r="U5798" s="18"/>
      <c r="V5798" s="18"/>
      <c r="W5798" s="18"/>
      <c r="X5798" s="18"/>
      <c r="Y5798" s="18"/>
      <c r="Z5798" s="18"/>
    </row>
    <row r="5799">
      <c r="A5799" s="14" t="s">
        <v>13974</v>
      </c>
      <c r="B5799" s="15" t="s">
        <v>14025</v>
      </c>
      <c r="C5799" s="33" t="s">
        <v>14026</v>
      </c>
      <c r="D5799" s="16" t="s">
        <v>14033</v>
      </c>
      <c r="E5799" s="16" t="s">
        <v>14034</v>
      </c>
      <c r="F5799" s="16" t="s">
        <v>14035</v>
      </c>
      <c r="G5799" s="16" t="s">
        <v>12</v>
      </c>
      <c r="H5799" s="18"/>
      <c r="I5799" s="18"/>
      <c r="J5799" s="18"/>
      <c r="K5799" s="18"/>
      <c r="L5799" s="18"/>
      <c r="M5799" s="18"/>
      <c r="N5799" s="18"/>
      <c r="O5799" s="18"/>
      <c r="P5799" s="18"/>
      <c r="Q5799" s="18"/>
      <c r="R5799" s="18"/>
      <c r="S5799" s="18"/>
      <c r="T5799" s="18"/>
      <c r="U5799" s="18"/>
      <c r="V5799" s="18"/>
      <c r="W5799" s="18"/>
      <c r="X5799" s="18"/>
      <c r="Y5799" s="18"/>
      <c r="Z5799" s="18"/>
    </row>
    <row r="5800">
      <c r="A5800" s="14" t="s">
        <v>13974</v>
      </c>
      <c r="B5800" s="15" t="s">
        <v>14036</v>
      </c>
      <c r="C5800" s="33" t="s">
        <v>14037</v>
      </c>
      <c r="D5800" s="16" t="s">
        <v>14038</v>
      </c>
      <c r="E5800" s="16" t="s">
        <v>14039</v>
      </c>
      <c r="F5800" s="16" t="s">
        <v>14040</v>
      </c>
      <c r="G5800" s="16" t="s">
        <v>12</v>
      </c>
      <c r="H5800" s="18"/>
      <c r="I5800" s="18"/>
      <c r="J5800" s="18"/>
      <c r="K5800" s="18"/>
      <c r="L5800" s="18"/>
      <c r="M5800" s="18"/>
      <c r="N5800" s="18"/>
      <c r="O5800" s="18"/>
      <c r="P5800" s="18"/>
      <c r="Q5800" s="18"/>
      <c r="R5800" s="18"/>
      <c r="S5800" s="18"/>
      <c r="T5800" s="18"/>
      <c r="U5800" s="18"/>
      <c r="V5800" s="18"/>
      <c r="W5800" s="18"/>
      <c r="X5800" s="18"/>
      <c r="Y5800" s="18"/>
      <c r="Z5800" s="18"/>
    </row>
    <row r="5801">
      <c r="A5801" s="14" t="s">
        <v>13974</v>
      </c>
      <c r="B5801" s="15" t="s">
        <v>14036</v>
      </c>
      <c r="C5801" s="33" t="s">
        <v>14037</v>
      </c>
      <c r="D5801" s="16" t="s">
        <v>14041</v>
      </c>
      <c r="E5801" s="16" t="s">
        <v>14042</v>
      </c>
      <c r="F5801" s="16" t="s">
        <v>14043</v>
      </c>
      <c r="G5801" s="16" t="s">
        <v>12</v>
      </c>
      <c r="H5801" s="18"/>
      <c r="I5801" s="18"/>
      <c r="J5801" s="18"/>
      <c r="K5801" s="18"/>
      <c r="L5801" s="18"/>
      <c r="M5801" s="18"/>
      <c r="N5801" s="18"/>
      <c r="O5801" s="18"/>
      <c r="P5801" s="18"/>
      <c r="Q5801" s="18"/>
      <c r="R5801" s="18"/>
      <c r="S5801" s="18"/>
      <c r="T5801" s="18"/>
      <c r="U5801" s="18"/>
      <c r="V5801" s="18"/>
      <c r="W5801" s="18"/>
      <c r="X5801" s="18"/>
      <c r="Y5801" s="18"/>
      <c r="Z5801" s="18"/>
    </row>
    <row r="5802">
      <c r="A5802" s="14" t="s">
        <v>13974</v>
      </c>
      <c r="B5802" s="15" t="s">
        <v>14044</v>
      </c>
      <c r="C5802" s="33" t="s">
        <v>14045</v>
      </c>
      <c r="D5802" s="16" t="s">
        <v>14046</v>
      </c>
      <c r="E5802" s="16" t="s">
        <v>14047</v>
      </c>
      <c r="F5802" s="16" t="s">
        <v>14048</v>
      </c>
      <c r="G5802" s="16" t="s">
        <v>12</v>
      </c>
      <c r="H5802" s="18"/>
      <c r="I5802" s="18"/>
      <c r="J5802" s="18"/>
      <c r="K5802" s="18"/>
      <c r="L5802" s="18"/>
      <c r="M5802" s="18"/>
      <c r="N5802" s="18"/>
      <c r="O5802" s="18"/>
      <c r="P5802" s="18"/>
      <c r="Q5802" s="18"/>
      <c r="R5802" s="18"/>
      <c r="S5802" s="18"/>
      <c r="T5802" s="18"/>
      <c r="U5802" s="18"/>
      <c r="V5802" s="18"/>
      <c r="W5802" s="18"/>
      <c r="X5802" s="18"/>
      <c r="Y5802" s="18"/>
      <c r="Z5802" s="18"/>
    </row>
    <row r="5803">
      <c r="A5803" s="14" t="s">
        <v>13974</v>
      </c>
      <c r="B5803" s="15" t="s">
        <v>14049</v>
      </c>
      <c r="C5803" s="33" t="s">
        <v>14050</v>
      </c>
      <c r="D5803" s="16" t="s">
        <v>14051</v>
      </c>
      <c r="E5803" s="16" t="s">
        <v>14052</v>
      </c>
      <c r="F5803" s="16" t="s">
        <v>14053</v>
      </c>
      <c r="G5803" s="16" t="s">
        <v>12</v>
      </c>
      <c r="H5803" s="18"/>
      <c r="I5803" s="18"/>
      <c r="J5803" s="18"/>
      <c r="K5803" s="18"/>
      <c r="L5803" s="18"/>
      <c r="M5803" s="18"/>
      <c r="N5803" s="18"/>
      <c r="O5803" s="18"/>
      <c r="P5803" s="18"/>
      <c r="Q5803" s="18"/>
      <c r="R5803" s="18"/>
      <c r="S5803" s="18"/>
      <c r="T5803" s="18"/>
      <c r="U5803" s="18"/>
      <c r="V5803" s="18"/>
      <c r="W5803" s="18"/>
      <c r="X5803" s="18"/>
      <c r="Y5803" s="18"/>
      <c r="Z5803" s="18"/>
    </row>
    <row r="5804">
      <c r="A5804" s="14" t="s">
        <v>13974</v>
      </c>
      <c r="B5804" s="15" t="s">
        <v>14049</v>
      </c>
      <c r="C5804" s="33" t="s">
        <v>14050</v>
      </c>
      <c r="D5804" s="16" t="s">
        <v>14054</v>
      </c>
      <c r="E5804" s="16" t="s">
        <v>14055</v>
      </c>
      <c r="F5804" s="16" t="s">
        <v>14056</v>
      </c>
      <c r="G5804" s="16" t="s">
        <v>12</v>
      </c>
      <c r="H5804" s="18"/>
      <c r="I5804" s="18"/>
      <c r="J5804" s="18"/>
      <c r="K5804" s="18"/>
      <c r="L5804" s="18"/>
      <c r="M5804" s="18"/>
      <c r="N5804" s="18"/>
      <c r="O5804" s="18"/>
      <c r="P5804" s="18"/>
      <c r="Q5804" s="18"/>
      <c r="R5804" s="18"/>
      <c r="S5804" s="18"/>
      <c r="T5804" s="18"/>
      <c r="U5804" s="18"/>
      <c r="V5804" s="18"/>
      <c r="W5804" s="18"/>
      <c r="X5804" s="18"/>
      <c r="Y5804" s="18"/>
      <c r="Z5804" s="18"/>
    </row>
    <row r="5805">
      <c r="A5805" s="14" t="s">
        <v>13974</v>
      </c>
      <c r="B5805" s="15" t="s">
        <v>14057</v>
      </c>
      <c r="C5805" s="33" t="s">
        <v>14058</v>
      </c>
      <c r="D5805" s="16" t="s">
        <v>14059</v>
      </c>
      <c r="E5805" s="16" t="s">
        <v>14060</v>
      </c>
      <c r="F5805" s="16" t="s">
        <v>14061</v>
      </c>
      <c r="G5805" s="16" t="s">
        <v>12</v>
      </c>
      <c r="H5805" s="18"/>
      <c r="I5805" s="18"/>
      <c r="J5805" s="18"/>
      <c r="K5805" s="18"/>
      <c r="L5805" s="18"/>
      <c r="M5805" s="18"/>
      <c r="N5805" s="18"/>
      <c r="O5805" s="18"/>
      <c r="P5805" s="18"/>
      <c r="Q5805" s="18"/>
      <c r="R5805" s="18"/>
      <c r="S5805" s="18"/>
      <c r="T5805" s="18"/>
      <c r="U5805" s="18"/>
      <c r="V5805" s="18"/>
      <c r="W5805" s="18"/>
      <c r="X5805" s="18"/>
      <c r="Y5805" s="18"/>
      <c r="Z5805" s="18"/>
    </row>
    <row r="5806">
      <c r="A5806" s="14" t="s">
        <v>13974</v>
      </c>
      <c r="B5806" s="15" t="s">
        <v>14062</v>
      </c>
      <c r="C5806" s="33" t="s">
        <v>14063</v>
      </c>
      <c r="D5806" s="16" t="s">
        <v>14064</v>
      </c>
      <c r="E5806" s="16" t="s">
        <v>14065</v>
      </c>
      <c r="F5806" s="16" t="s">
        <v>14066</v>
      </c>
      <c r="G5806" s="16" t="s">
        <v>12</v>
      </c>
      <c r="H5806" s="18"/>
      <c r="I5806" s="18"/>
      <c r="J5806" s="18"/>
      <c r="K5806" s="18"/>
      <c r="L5806" s="18"/>
      <c r="M5806" s="18"/>
      <c r="N5806" s="18"/>
      <c r="O5806" s="18"/>
      <c r="P5806" s="18"/>
      <c r="Q5806" s="18"/>
      <c r="R5806" s="18"/>
      <c r="S5806" s="18"/>
      <c r="T5806" s="18"/>
      <c r="U5806" s="18"/>
      <c r="V5806" s="18"/>
      <c r="W5806" s="18"/>
      <c r="X5806" s="18"/>
      <c r="Y5806" s="18"/>
      <c r="Z5806" s="18"/>
    </row>
    <row r="5807">
      <c r="A5807" s="14" t="s">
        <v>13974</v>
      </c>
      <c r="B5807" s="15" t="s">
        <v>14067</v>
      </c>
      <c r="C5807" s="33" t="s">
        <v>14068</v>
      </c>
      <c r="D5807" s="16" t="s">
        <v>14069</v>
      </c>
      <c r="E5807" s="16" t="s">
        <v>14070</v>
      </c>
      <c r="F5807" s="16" t="s">
        <v>14071</v>
      </c>
      <c r="G5807" s="16" t="s">
        <v>12</v>
      </c>
      <c r="H5807" s="18"/>
      <c r="I5807" s="18"/>
      <c r="J5807" s="18"/>
      <c r="K5807" s="18"/>
      <c r="L5807" s="18"/>
      <c r="M5807" s="18"/>
      <c r="N5807" s="18"/>
      <c r="O5807" s="18"/>
      <c r="P5807" s="18"/>
      <c r="Q5807" s="18"/>
      <c r="R5807" s="18"/>
      <c r="S5807" s="18"/>
      <c r="T5807" s="18"/>
      <c r="U5807" s="18"/>
      <c r="V5807" s="18"/>
      <c r="W5807" s="18"/>
      <c r="X5807" s="18"/>
      <c r="Y5807" s="18"/>
      <c r="Z5807" s="18"/>
    </row>
    <row r="5808">
      <c r="A5808" s="14" t="s">
        <v>13974</v>
      </c>
      <c r="B5808" s="15" t="s">
        <v>14072</v>
      </c>
      <c r="C5808" s="33" t="s">
        <v>14073</v>
      </c>
      <c r="D5808" s="16" t="s">
        <v>14074</v>
      </c>
      <c r="E5808" s="16" t="s">
        <v>14075</v>
      </c>
      <c r="F5808" s="16" t="s">
        <v>14076</v>
      </c>
      <c r="G5808" s="16" t="s">
        <v>12</v>
      </c>
      <c r="H5808" s="18"/>
      <c r="I5808" s="18"/>
      <c r="J5808" s="18"/>
      <c r="K5808" s="18"/>
      <c r="L5808" s="18"/>
      <c r="M5808" s="18"/>
      <c r="N5808" s="18"/>
      <c r="O5808" s="18"/>
      <c r="P5808" s="18"/>
      <c r="Q5808" s="18"/>
      <c r="R5808" s="18"/>
      <c r="S5808" s="18"/>
      <c r="T5808" s="18"/>
      <c r="U5808" s="18"/>
      <c r="V5808" s="18"/>
      <c r="W5808" s="18"/>
      <c r="X5808" s="18"/>
      <c r="Y5808" s="18"/>
      <c r="Z5808" s="18"/>
    </row>
    <row r="5809">
      <c r="A5809" s="14" t="s">
        <v>13974</v>
      </c>
      <c r="B5809" s="15" t="s">
        <v>14077</v>
      </c>
      <c r="C5809" s="33" t="s">
        <v>14078</v>
      </c>
      <c r="D5809" s="16" t="s">
        <v>14079</v>
      </c>
      <c r="E5809" s="16" t="s">
        <v>14080</v>
      </c>
      <c r="F5809" s="16" t="s">
        <v>14081</v>
      </c>
      <c r="G5809" s="16" t="s">
        <v>12</v>
      </c>
      <c r="H5809" s="18"/>
      <c r="I5809" s="18"/>
      <c r="J5809" s="18"/>
      <c r="K5809" s="18"/>
      <c r="L5809" s="18"/>
      <c r="M5809" s="18"/>
      <c r="N5809" s="18"/>
      <c r="O5809" s="18"/>
      <c r="P5809" s="18"/>
      <c r="Q5809" s="18"/>
      <c r="R5809" s="18"/>
      <c r="S5809" s="18"/>
      <c r="T5809" s="18"/>
      <c r="U5809" s="18"/>
      <c r="V5809" s="18"/>
      <c r="W5809" s="18"/>
      <c r="X5809" s="18"/>
      <c r="Y5809" s="18"/>
      <c r="Z5809" s="18"/>
    </row>
    <row r="5810">
      <c r="A5810" s="14" t="s">
        <v>13974</v>
      </c>
      <c r="B5810" s="15" t="s">
        <v>14082</v>
      </c>
      <c r="C5810" s="33" t="s">
        <v>14083</v>
      </c>
      <c r="D5810" s="16" t="s">
        <v>14084</v>
      </c>
      <c r="E5810" s="16" t="s">
        <v>14085</v>
      </c>
      <c r="F5810" s="16" t="s">
        <v>14086</v>
      </c>
      <c r="G5810" s="16" t="s">
        <v>12</v>
      </c>
      <c r="H5810" s="18"/>
      <c r="I5810" s="18"/>
      <c r="J5810" s="18"/>
      <c r="K5810" s="18"/>
      <c r="L5810" s="18"/>
      <c r="M5810" s="18"/>
      <c r="N5810" s="18"/>
      <c r="O5810" s="18"/>
      <c r="P5810" s="18"/>
      <c r="Q5810" s="18"/>
      <c r="R5810" s="18"/>
      <c r="S5810" s="18"/>
      <c r="T5810" s="18"/>
      <c r="U5810" s="18"/>
      <c r="V5810" s="18"/>
      <c r="W5810" s="18"/>
      <c r="X5810" s="18"/>
      <c r="Y5810" s="18"/>
      <c r="Z5810" s="18"/>
    </row>
    <row r="5811">
      <c r="A5811" s="14" t="s">
        <v>14087</v>
      </c>
      <c r="B5811" s="15" t="s">
        <v>14088</v>
      </c>
      <c r="C5811" s="33" t="s">
        <v>14089</v>
      </c>
      <c r="D5811" s="16" t="s">
        <v>14090</v>
      </c>
      <c r="E5811" s="16" t="s">
        <v>14091</v>
      </c>
      <c r="F5811" s="16" t="s">
        <v>14092</v>
      </c>
      <c r="G5811" s="16" t="s">
        <v>12</v>
      </c>
      <c r="H5811" s="18"/>
      <c r="I5811" s="18"/>
      <c r="J5811" s="18"/>
      <c r="K5811" s="18"/>
      <c r="L5811" s="18"/>
      <c r="M5811" s="18"/>
      <c r="N5811" s="18"/>
      <c r="O5811" s="18"/>
      <c r="P5811" s="18"/>
      <c r="Q5811" s="18"/>
      <c r="R5811" s="18"/>
      <c r="S5811" s="18"/>
      <c r="T5811" s="18"/>
      <c r="U5811" s="18"/>
      <c r="V5811" s="18"/>
      <c r="W5811" s="18"/>
      <c r="X5811" s="18"/>
      <c r="Y5811" s="18"/>
      <c r="Z5811" s="18"/>
    </row>
    <row r="5812">
      <c r="A5812" s="14" t="s">
        <v>14087</v>
      </c>
      <c r="B5812" s="15" t="s">
        <v>14093</v>
      </c>
      <c r="C5812" s="33" t="s">
        <v>14094</v>
      </c>
      <c r="D5812" s="16" t="s">
        <v>14095</v>
      </c>
      <c r="E5812" s="16" t="s">
        <v>14096</v>
      </c>
      <c r="F5812" s="16" t="s">
        <v>14097</v>
      </c>
      <c r="G5812" s="16" t="s">
        <v>84</v>
      </c>
      <c r="H5812" s="18"/>
      <c r="I5812" s="18"/>
      <c r="J5812" s="18"/>
      <c r="K5812" s="18"/>
      <c r="L5812" s="18"/>
      <c r="M5812" s="18"/>
      <c r="N5812" s="18"/>
      <c r="O5812" s="18"/>
      <c r="P5812" s="18"/>
      <c r="Q5812" s="18"/>
      <c r="R5812" s="18"/>
      <c r="S5812" s="18"/>
      <c r="T5812" s="18"/>
      <c r="U5812" s="18"/>
      <c r="V5812" s="18"/>
      <c r="W5812" s="18"/>
      <c r="X5812" s="18"/>
      <c r="Y5812" s="18"/>
      <c r="Z5812" s="18"/>
    </row>
    <row r="5813">
      <c r="A5813" s="14" t="s">
        <v>14087</v>
      </c>
      <c r="B5813" s="15" t="s">
        <v>14093</v>
      </c>
      <c r="C5813" s="33" t="s">
        <v>14094</v>
      </c>
      <c r="D5813" s="16" t="s">
        <v>14098</v>
      </c>
      <c r="E5813" s="16" t="s">
        <v>14099</v>
      </c>
      <c r="F5813" s="16" t="s">
        <v>14100</v>
      </c>
      <c r="G5813" s="16" t="s">
        <v>84</v>
      </c>
      <c r="H5813" s="18"/>
      <c r="I5813" s="18"/>
      <c r="J5813" s="18"/>
      <c r="K5813" s="18"/>
      <c r="L5813" s="18"/>
      <c r="M5813" s="18"/>
      <c r="N5813" s="18"/>
      <c r="O5813" s="18"/>
      <c r="P5813" s="18"/>
      <c r="Q5813" s="18"/>
      <c r="R5813" s="18"/>
      <c r="S5813" s="18"/>
      <c r="T5813" s="18"/>
      <c r="U5813" s="18"/>
      <c r="V5813" s="18"/>
      <c r="W5813" s="18"/>
      <c r="X5813" s="18"/>
      <c r="Y5813" s="18"/>
      <c r="Z5813" s="18"/>
    </row>
    <row r="5814">
      <c r="A5814" s="14" t="s">
        <v>14087</v>
      </c>
      <c r="B5814" s="15" t="s">
        <v>14101</v>
      </c>
      <c r="C5814" s="33" t="s">
        <v>14102</v>
      </c>
      <c r="D5814" s="16" t="s">
        <v>14103</v>
      </c>
      <c r="E5814" s="16" t="s">
        <v>14104</v>
      </c>
      <c r="F5814" s="16" t="s">
        <v>14105</v>
      </c>
      <c r="G5814" s="16" t="s">
        <v>12</v>
      </c>
      <c r="H5814" s="18"/>
      <c r="I5814" s="18"/>
      <c r="J5814" s="18"/>
      <c r="K5814" s="18"/>
      <c r="L5814" s="18"/>
      <c r="M5814" s="18"/>
      <c r="N5814" s="18"/>
      <c r="O5814" s="18"/>
      <c r="P5814" s="18"/>
      <c r="Q5814" s="18"/>
      <c r="R5814" s="18"/>
      <c r="S5814" s="18"/>
      <c r="T5814" s="18"/>
      <c r="U5814" s="18"/>
      <c r="V5814" s="18"/>
      <c r="W5814" s="18"/>
      <c r="X5814" s="18"/>
      <c r="Y5814" s="18"/>
      <c r="Z5814" s="18"/>
    </row>
    <row r="5815">
      <c r="A5815" s="14" t="s">
        <v>14087</v>
      </c>
      <c r="B5815" s="15" t="s">
        <v>14106</v>
      </c>
      <c r="C5815" s="33" t="s">
        <v>14107</v>
      </c>
      <c r="D5815" s="16" t="s">
        <v>14108</v>
      </c>
      <c r="E5815" s="16" t="s">
        <v>14109</v>
      </c>
      <c r="F5815" s="16" t="s">
        <v>14110</v>
      </c>
      <c r="G5815" s="16" t="s">
        <v>12</v>
      </c>
      <c r="H5815" s="18"/>
      <c r="I5815" s="18"/>
      <c r="J5815" s="18"/>
      <c r="K5815" s="18"/>
      <c r="L5815" s="18"/>
      <c r="M5815" s="18"/>
      <c r="N5815" s="18"/>
      <c r="O5815" s="18"/>
      <c r="P5815" s="18"/>
      <c r="Q5815" s="18"/>
      <c r="R5815" s="18"/>
      <c r="S5815" s="18"/>
      <c r="T5815" s="18"/>
      <c r="U5815" s="18"/>
      <c r="V5815" s="18"/>
      <c r="W5815" s="18"/>
      <c r="X5815" s="18"/>
      <c r="Y5815" s="18"/>
      <c r="Z5815" s="18"/>
    </row>
    <row r="5816">
      <c r="A5816" s="14" t="s">
        <v>14087</v>
      </c>
      <c r="B5816" s="15" t="s">
        <v>14111</v>
      </c>
      <c r="C5816" s="33" t="s">
        <v>14112</v>
      </c>
      <c r="D5816" s="16" t="s">
        <v>14113</v>
      </c>
      <c r="E5816" s="16" t="s">
        <v>14114</v>
      </c>
      <c r="F5816" s="16" t="s">
        <v>14115</v>
      </c>
      <c r="G5816" s="16" t="s">
        <v>12</v>
      </c>
      <c r="H5816" s="18"/>
      <c r="I5816" s="18"/>
      <c r="J5816" s="18"/>
      <c r="K5816" s="18"/>
      <c r="L5816" s="18"/>
      <c r="M5816" s="18"/>
      <c r="N5816" s="18"/>
      <c r="O5816" s="18"/>
      <c r="P5816" s="18"/>
      <c r="Q5816" s="18"/>
      <c r="R5816" s="18"/>
      <c r="S5816" s="18"/>
      <c r="T5816" s="18"/>
      <c r="U5816" s="18"/>
      <c r="V5816" s="18"/>
      <c r="W5816" s="18"/>
      <c r="X5816" s="18"/>
      <c r="Y5816" s="18"/>
      <c r="Z5816" s="18"/>
    </row>
    <row r="5817">
      <c r="A5817" s="14" t="s">
        <v>14087</v>
      </c>
      <c r="B5817" s="15" t="s">
        <v>14111</v>
      </c>
      <c r="C5817" s="33" t="s">
        <v>14112</v>
      </c>
      <c r="D5817" s="16" t="s">
        <v>14116</v>
      </c>
      <c r="E5817" s="16" t="s">
        <v>14117</v>
      </c>
      <c r="F5817" s="16" t="s">
        <v>14118</v>
      </c>
      <c r="G5817" s="16" t="s">
        <v>12</v>
      </c>
      <c r="H5817" s="18"/>
      <c r="I5817" s="18"/>
      <c r="J5817" s="18"/>
      <c r="K5817" s="18"/>
      <c r="L5817" s="18"/>
      <c r="M5817" s="18"/>
      <c r="N5817" s="18"/>
      <c r="O5817" s="18"/>
      <c r="P5817" s="18"/>
      <c r="Q5817" s="18"/>
      <c r="R5817" s="18"/>
      <c r="S5817" s="18"/>
      <c r="T5817" s="18"/>
      <c r="U5817" s="18"/>
      <c r="V5817" s="18"/>
      <c r="W5817" s="18"/>
      <c r="X5817" s="18"/>
      <c r="Y5817" s="18"/>
      <c r="Z5817" s="18"/>
    </row>
    <row r="5818">
      <c r="A5818" s="14" t="s">
        <v>14087</v>
      </c>
      <c r="B5818" s="15" t="s">
        <v>14111</v>
      </c>
      <c r="C5818" s="33" t="s">
        <v>14112</v>
      </c>
      <c r="D5818" s="16" t="s">
        <v>14119</v>
      </c>
      <c r="E5818" s="16" t="s">
        <v>14120</v>
      </c>
      <c r="F5818" s="16" t="s">
        <v>14121</v>
      </c>
      <c r="G5818" s="16" t="s">
        <v>12</v>
      </c>
      <c r="H5818" s="18"/>
      <c r="I5818" s="18"/>
      <c r="J5818" s="18"/>
      <c r="K5818" s="18"/>
      <c r="L5818" s="18"/>
      <c r="M5818" s="18"/>
      <c r="N5818" s="18"/>
      <c r="O5818" s="18"/>
      <c r="P5818" s="18"/>
      <c r="Q5818" s="18"/>
      <c r="R5818" s="18"/>
      <c r="S5818" s="18"/>
      <c r="T5818" s="18"/>
      <c r="U5818" s="18"/>
      <c r="V5818" s="18"/>
      <c r="W5818" s="18"/>
      <c r="X5818" s="18"/>
      <c r="Y5818" s="18"/>
      <c r="Z5818" s="18"/>
    </row>
    <row r="5819">
      <c r="A5819" s="14" t="s">
        <v>14087</v>
      </c>
      <c r="B5819" s="15" t="s">
        <v>14111</v>
      </c>
      <c r="C5819" s="33" t="s">
        <v>14112</v>
      </c>
      <c r="D5819" s="16" t="s">
        <v>14122</v>
      </c>
      <c r="E5819" s="16" t="s">
        <v>14123</v>
      </c>
      <c r="F5819" s="16" t="s">
        <v>14124</v>
      </c>
      <c r="G5819" s="16" t="s">
        <v>12</v>
      </c>
      <c r="H5819" s="18"/>
      <c r="I5819" s="18"/>
      <c r="J5819" s="18"/>
      <c r="K5819" s="18"/>
      <c r="L5819" s="18"/>
      <c r="M5819" s="18"/>
      <c r="N5819" s="18"/>
      <c r="O5819" s="18"/>
      <c r="P5819" s="18"/>
      <c r="Q5819" s="18"/>
      <c r="R5819" s="18"/>
      <c r="S5819" s="18"/>
      <c r="T5819" s="18"/>
      <c r="U5819" s="18"/>
      <c r="V5819" s="18"/>
      <c r="W5819" s="18"/>
      <c r="X5819" s="18"/>
      <c r="Y5819" s="18"/>
      <c r="Z5819" s="18"/>
    </row>
    <row r="5820">
      <c r="A5820" s="14" t="s">
        <v>14087</v>
      </c>
      <c r="B5820" s="15" t="s">
        <v>14125</v>
      </c>
      <c r="C5820" s="33" t="s">
        <v>14126</v>
      </c>
      <c r="D5820" s="16" t="s">
        <v>14127</v>
      </c>
      <c r="E5820" s="16" t="s">
        <v>14128</v>
      </c>
      <c r="F5820" s="16" t="s">
        <v>14129</v>
      </c>
      <c r="G5820" s="16" t="s">
        <v>12</v>
      </c>
      <c r="H5820" s="18"/>
      <c r="I5820" s="18"/>
      <c r="J5820" s="18"/>
      <c r="K5820" s="18"/>
      <c r="L5820" s="18"/>
      <c r="M5820" s="18"/>
      <c r="N5820" s="18"/>
      <c r="O5820" s="18"/>
      <c r="P5820" s="18"/>
      <c r="Q5820" s="18"/>
      <c r="R5820" s="18"/>
      <c r="S5820" s="18"/>
      <c r="T5820" s="18"/>
      <c r="U5820" s="18"/>
      <c r="V5820" s="18"/>
      <c r="W5820" s="18"/>
      <c r="X5820" s="18"/>
      <c r="Y5820" s="18"/>
      <c r="Z5820" s="18"/>
    </row>
    <row r="5821">
      <c r="A5821" s="14" t="s">
        <v>14087</v>
      </c>
      <c r="B5821" s="15" t="s">
        <v>14130</v>
      </c>
      <c r="C5821" s="33" t="s">
        <v>14131</v>
      </c>
      <c r="D5821" s="16" t="s">
        <v>14132</v>
      </c>
      <c r="E5821" s="16" t="s">
        <v>14133</v>
      </c>
      <c r="F5821" s="16" t="s">
        <v>14134</v>
      </c>
      <c r="G5821" s="16" t="s">
        <v>84</v>
      </c>
      <c r="H5821" s="18"/>
      <c r="I5821" s="18"/>
      <c r="J5821" s="18"/>
      <c r="K5821" s="18"/>
      <c r="L5821" s="18"/>
      <c r="M5821" s="18"/>
      <c r="N5821" s="18"/>
      <c r="O5821" s="18"/>
      <c r="P5821" s="18"/>
      <c r="Q5821" s="18"/>
      <c r="R5821" s="18"/>
      <c r="S5821" s="18"/>
      <c r="T5821" s="18"/>
      <c r="U5821" s="18"/>
      <c r="V5821" s="18"/>
      <c r="W5821" s="18"/>
      <c r="X5821" s="18"/>
      <c r="Y5821" s="18"/>
      <c r="Z5821" s="18"/>
    </row>
    <row r="5822">
      <c r="A5822" s="14" t="s">
        <v>14087</v>
      </c>
      <c r="B5822" s="15" t="s">
        <v>14130</v>
      </c>
      <c r="C5822" s="33" t="s">
        <v>14131</v>
      </c>
      <c r="D5822" s="16" t="s">
        <v>14135</v>
      </c>
      <c r="E5822" s="16" t="s">
        <v>14136</v>
      </c>
      <c r="F5822" s="16" t="s">
        <v>14137</v>
      </c>
      <c r="G5822" s="16" t="s">
        <v>84</v>
      </c>
      <c r="H5822" s="18"/>
      <c r="I5822" s="18"/>
      <c r="J5822" s="18"/>
      <c r="K5822" s="18"/>
      <c r="L5822" s="18"/>
      <c r="M5822" s="18"/>
      <c r="N5822" s="18"/>
      <c r="O5822" s="18"/>
      <c r="P5822" s="18"/>
      <c r="Q5822" s="18"/>
      <c r="R5822" s="18"/>
      <c r="S5822" s="18"/>
      <c r="T5822" s="18"/>
      <c r="U5822" s="18"/>
      <c r="V5822" s="18"/>
      <c r="W5822" s="18"/>
      <c r="X5822" s="18"/>
      <c r="Y5822" s="18"/>
      <c r="Z5822" s="18"/>
    </row>
    <row r="5823">
      <c r="A5823" s="14" t="s">
        <v>14087</v>
      </c>
      <c r="B5823" s="15" t="s">
        <v>14130</v>
      </c>
      <c r="C5823" s="33" t="s">
        <v>14131</v>
      </c>
      <c r="D5823" s="16" t="s">
        <v>14138</v>
      </c>
      <c r="E5823" s="16" t="s">
        <v>14139</v>
      </c>
      <c r="F5823" s="16" t="s">
        <v>14140</v>
      </c>
      <c r="G5823" s="16" t="s">
        <v>84</v>
      </c>
      <c r="H5823" s="18"/>
      <c r="I5823" s="18"/>
      <c r="J5823" s="18"/>
      <c r="K5823" s="18"/>
      <c r="L5823" s="18"/>
      <c r="M5823" s="18"/>
      <c r="N5823" s="18"/>
      <c r="O5823" s="18"/>
      <c r="P5823" s="18"/>
      <c r="Q5823" s="18"/>
      <c r="R5823" s="18"/>
      <c r="S5823" s="18"/>
      <c r="T5823" s="18"/>
      <c r="U5823" s="18"/>
      <c r="V5823" s="18"/>
      <c r="W5823" s="18"/>
      <c r="X5823" s="18"/>
      <c r="Y5823" s="18"/>
      <c r="Z5823" s="18"/>
    </row>
    <row r="5824">
      <c r="A5824" s="14" t="s">
        <v>14087</v>
      </c>
      <c r="B5824" s="15" t="s">
        <v>14141</v>
      </c>
      <c r="C5824" s="33" t="s">
        <v>14142</v>
      </c>
      <c r="D5824" s="16" t="s">
        <v>14143</v>
      </c>
      <c r="E5824" s="16" t="s">
        <v>14144</v>
      </c>
      <c r="F5824" s="16" t="s">
        <v>14145</v>
      </c>
      <c r="G5824" s="16" t="s">
        <v>12</v>
      </c>
      <c r="H5824" s="18"/>
      <c r="I5824" s="18"/>
      <c r="J5824" s="18"/>
      <c r="K5824" s="18"/>
      <c r="L5824" s="18"/>
      <c r="M5824" s="18"/>
      <c r="N5824" s="18"/>
      <c r="O5824" s="18"/>
      <c r="P5824" s="18"/>
      <c r="Q5824" s="18"/>
      <c r="R5824" s="18"/>
      <c r="S5824" s="18"/>
      <c r="T5824" s="18"/>
      <c r="U5824" s="18"/>
      <c r="V5824" s="18"/>
      <c r="W5824" s="18"/>
      <c r="X5824" s="18"/>
      <c r="Y5824" s="18"/>
      <c r="Z5824" s="18"/>
    </row>
    <row r="5825">
      <c r="A5825" s="14" t="s">
        <v>14087</v>
      </c>
      <c r="B5825" s="15" t="s">
        <v>14146</v>
      </c>
      <c r="C5825" s="33" t="s">
        <v>14147</v>
      </c>
      <c r="D5825" s="16" t="s">
        <v>14148</v>
      </c>
      <c r="E5825" s="16" t="s">
        <v>14149</v>
      </c>
      <c r="F5825" s="16" t="s">
        <v>14150</v>
      </c>
      <c r="G5825" s="16" t="s">
        <v>12</v>
      </c>
      <c r="H5825" s="18"/>
      <c r="I5825" s="18"/>
      <c r="J5825" s="18"/>
      <c r="K5825" s="18"/>
      <c r="L5825" s="18"/>
      <c r="M5825" s="18"/>
      <c r="N5825" s="18"/>
      <c r="O5825" s="18"/>
      <c r="P5825" s="18"/>
      <c r="Q5825" s="18"/>
      <c r="R5825" s="18"/>
      <c r="S5825" s="18"/>
      <c r="T5825" s="18"/>
      <c r="U5825" s="18"/>
      <c r="V5825" s="18"/>
      <c r="W5825" s="18"/>
      <c r="X5825" s="18"/>
      <c r="Y5825" s="18"/>
      <c r="Z5825" s="18"/>
    </row>
    <row r="5826">
      <c r="A5826" s="14" t="s">
        <v>14087</v>
      </c>
      <c r="B5826" s="15" t="s">
        <v>14151</v>
      </c>
      <c r="C5826" s="33" t="s">
        <v>14152</v>
      </c>
      <c r="D5826" s="16" t="s">
        <v>14153</v>
      </c>
      <c r="E5826" s="16" t="s">
        <v>14154</v>
      </c>
      <c r="F5826" s="16" t="s">
        <v>14155</v>
      </c>
      <c r="G5826" s="16" t="s">
        <v>12</v>
      </c>
      <c r="H5826" s="18"/>
      <c r="I5826" s="18"/>
      <c r="J5826" s="18"/>
      <c r="K5826" s="18"/>
      <c r="L5826" s="18"/>
      <c r="M5826" s="18"/>
      <c r="N5826" s="18"/>
      <c r="O5826" s="18"/>
      <c r="P5826" s="18"/>
      <c r="Q5826" s="18"/>
      <c r="R5826" s="18"/>
      <c r="S5826" s="18"/>
      <c r="T5826" s="18"/>
      <c r="U5826" s="18"/>
      <c r="V5826" s="18"/>
      <c r="W5826" s="18"/>
      <c r="X5826" s="18"/>
      <c r="Y5826" s="18"/>
      <c r="Z5826" s="18"/>
    </row>
    <row r="5827">
      <c r="A5827" s="14" t="s">
        <v>14087</v>
      </c>
      <c r="B5827" s="15" t="s">
        <v>14156</v>
      </c>
      <c r="C5827" s="33" t="s">
        <v>14157</v>
      </c>
      <c r="D5827" s="16" t="s">
        <v>14158</v>
      </c>
      <c r="E5827" s="16" t="s">
        <v>14159</v>
      </c>
      <c r="F5827" s="16" t="s">
        <v>14160</v>
      </c>
      <c r="G5827" s="16" t="s">
        <v>12</v>
      </c>
      <c r="H5827" s="18"/>
      <c r="I5827" s="18"/>
      <c r="J5827" s="18"/>
      <c r="K5827" s="18"/>
      <c r="L5827" s="18"/>
      <c r="M5827" s="18"/>
      <c r="N5827" s="18"/>
      <c r="O5827" s="18"/>
      <c r="P5827" s="18"/>
      <c r="Q5827" s="18"/>
      <c r="R5827" s="18"/>
      <c r="S5827" s="18"/>
      <c r="T5827" s="18"/>
      <c r="U5827" s="18"/>
      <c r="V5827" s="18"/>
      <c r="W5827" s="18"/>
      <c r="X5827" s="18"/>
      <c r="Y5827" s="18"/>
      <c r="Z5827" s="18"/>
    </row>
    <row r="5828">
      <c r="A5828" s="14" t="s">
        <v>14087</v>
      </c>
      <c r="B5828" s="15" t="s">
        <v>14156</v>
      </c>
      <c r="C5828" s="33" t="s">
        <v>14157</v>
      </c>
      <c r="D5828" s="16" t="s">
        <v>14161</v>
      </c>
      <c r="E5828" s="18"/>
      <c r="F5828" s="16" t="s">
        <v>14162</v>
      </c>
      <c r="G5828" s="16" t="s">
        <v>12</v>
      </c>
      <c r="H5828" s="19" t="s">
        <v>141</v>
      </c>
      <c r="I5828" s="18"/>
      <c r="J5828" s="18"/>
      <c r="K5828" s="18"/>
      <c r="L5828" s="18"/>
      <c r="M5828" s="18"/>
      <c r="N5828" s="18"/>
      <c r="O5828" s="18"/>
      <c r="P5828" s="18"/>
      <c r="Q5828" s="18"/>
      <c r="R5828" s="18"/>
      <c r="S5828" s="18"/>
      <c r="T5828" s="18"/>
      <c r="U5828" s="18"/>
      <c r="V5828" s="18"/>
      <c r="W5828" s="18"/>
      <c r="X5828" s="18"/>
      <c r="Y5828" s="18"/>
      <c r="Z5828" s="18"/>
    </row>
    <row r="5829">
      <c r="A5829" s="14" t="s">
        <v>14087</v>
      </c>
      <c r="B5829" s="15" t="s">
        <v>14163</v>
      </c>
      <c r="C5829" s="33" t="s">
        <v>14164</v>
      </c>
      <c r="D5829" s="16" t="s">
        <v>14165</v>
      </c>
      <c r="E5829" s="16" t="s">
        <v>14166</v>
      </c>
      <c r="F5829" s="16" t="s">
        <v>14167</v>
      </c>
      <c r="G5829" s="16" t="s">
        <v>12</v>
      </c>
      <c r="H5829" s="18"/>
      <c r="I5829" s="18"/>
      <c r="J5829" s="18"/>
      <c r="K5829" s="18"/>
      <c r="L5829" s="18"/>
      <c r="M5829" s="18"/>
      <c r="N5829" s="18"/>
      <c r="O5829" s="18"/>
      <c r="P5829" s="18"/>
      <c r="Q5829" s="18"/>
      <c r="R5829" s="18"/>
      <c r="S5829" s="18"/>
      <c r="T5829" s="18"/>
      <c r="U5829" s="18"/>
      <c r="V5829" s="18"/>
      <c r="W5829" s="18"/>
      <c r="X5829" s="18"/>
      <c r="Y5829" s="18"/>
      <c r="Z5829" s="18"/>
    </row>
    <row r="5830">
      <c r="A5830" s="14" t="s">
        <v>14087</v>
      </c>
      <c r="B5830" s="15" t="s">
        <v>14168</v>
      </c>
      <c r="C5830" s="33" t="s">
        <v>14169</v>
      </c>
      <c r="D5830" s="16" t="s">
        <v>14170</v>
      </c>
      <c r="E5830" s="16" t="s">
        <v>14171</v>
      </c>
      <c r="F5830" s="16" t="s">
        <v>14172</v>
      </c>
      <c r="G5830" s="16" t="s">
        <v>12</v>
      </c>
      <c r="H5830" s="18"/>
      <c r="I5830" s="18"/>
      <c r="J5830" s="18"/>
      <c r="K5830" s="18"/>
      <c r="L5830" s="18"/>
      <c r="M5830" s="18"/>
      <c r="N5830" s="18"/>
      <c r="O5830" s="18"/>
      <c r="P5830" s="18"/>
      <c r="Q5830" s="18"/>
      <c r="R5830" s="18"/>
      <c r="S5830" s="18"/>
      <c r="T5830" s="18"/>
      <c r="U5830" s="18"/>
      <c r="V5830" s="18"/>
      <c r="W5830" s="18"/>
      <c r="X5830" s="18"/>
      <c r="Y5830" s="18"/>
      <c r="Z5830" s="18"/>
    </row>
    <row r="5831">
      <c r="A5831" s="14" t="s">
        <v>14087</v>
      </c>
      <c r="B5831" s="15" t="s">
        <v>14173</v>
      </c>
      <c r="C5831" s="33" t="s">
        <v>14174</v>
      </c>
      <c r="D5831" s="16" t="s">
        <v>14175</v>
      </c>
      <c r="E5831" s="16" t="s">
        <v>14176</v>
      </c>
      <c r="F5831" s="16" t="s">
        <v>14177</v>
      </c>
      <c r="G5831" s="16" t="s">
        <v>12</v>
      </c>
      <c r="H5831" s="18"/>
      <c r="I5831" s="18"/>
      <c r="J5831" s="18"/>
      <c r="K5831" s="18"/>
      <c r="L5831" s="18"/>
      <c r="M5831" s="18"/>
      <c r="N5831" s="18"/>
      <c r="O5831" s="18"/>
      <c r="P5831" s="18"/>
      <c r="Q5831" s="18"/>
      <c r="R5831" s="18"/>
      <c r="S5831" s="18"/>
      <c r="T5831" s="18"/>
      <c r="U5831" s="18"/>
      <c r="V5831" s="18"/>
      <c r="W5831" s="18"/>
      <c r="X5831" s="18"/>
      <c r="Y5831" s="18"/>
      <c r="Z5831" s="18"/>
    </row>
    <row r="5832">
      <c r="A5832" s="14" t="s">
        <v>14087</v>
      </c>
      <c r="B5832" s="15" t="s">
        <v>14178</v>
      </c>
      <c r="C5832" s="33" t="s">
        <v>14179</v>
      </c>
      <c r="D5832" s="16" t="s">
        <v>14180</v>
      </c>
      <c r="E5832" s="16" t="s">
        <v>14181</v>
      </c>
      <c r="F5832" s="16" t="s">
        <v>14182</v>
      </c>
      <c r="G5832" s="16" t="s">
        <v>12</v>
      </c>
      <c r="H5832" s="18"/>
      <c r="I5832" s="18"/>
      <c r="J5832" s="18"/>
      <c r="K5832" s="18"/>
      <c r="L5832" s="18"/>
      <c r="M5832" s="18"/>
      <c r="N5832" s="18"/>
      <c r="O5832" s="18"/>
      <c r="P5832" s="18"/>
      <c r="Q5832" s="18"/>
      <c r="R5832" s="18"/>
      <c r="S5832" s="18"/>
      <c r="T5832" s="18"/>
      <c r="U5832" s="18"/>
      <c r="V5832" s="18"/>
      <c r="W5832" s="18"/>
      <c r="X5832" s="18"/>
      <c r="Y5832" s="18"/>
      <c r="Z5832" s="18"/>
    </row>
    <row r="5833">
      <c r="A5833" s="14" t="s">
        <v>14183</v>
      </c>
      <c r="B5833" s="15" t="s">
        <v>14184</v>
      </c>
      <c r="C5833" s="33" t="s">
        <v>14185</v>
      </c>
      <c r="D5833" s="16" t="s">
        <v>14186</v>
      </c>
      <c r="E5833" s="16" t="s">
        <v>14187</v>
      </c>
      <c r="F5833" s="16" t="s">
        <v>14188</v>
      </c>
      <c r="G5833" s="16" t="s">
        <v>12</v>
      </c>
      <c r="H5833" s="18"/>
      <c r="I5833" s="18"/>
      <c r="J5833" s="18"/>
      <c r="K5833" s="18"/>
      <c r="L5833" s="18"/>
      <c r="M5833" s="18"/>
      <c r="N5833" s="18"/>
      <c r="O5833" s="18"/>
      <c r="P5833" s="18"/>
      <c r="Q5833" s="18"/>
      <c r="R5833" s="18"/>
      <c r="S5833" s="18"/>
      <c r="T5833" s="18"/>
      <c r="U5833" s="18"/>
      <c r="V5833" s="18"/>
      <c r="W5833" s="18"/>
      <c r="X5833" s="18"/>
      <c r="Y5833" s="18"/>
      <c r="Z5833" s="18"/>
    </row>
    <row r="5834">
      <c r="A5834" s="14" t="s">
        <v>14183</v>
      </c>
      <c r="B5834" s="15" t="s">
        <v>14184</v>
      </c>
      <c r="C5834" s="33" t="s">
        <v>14185</v>
      </c>
      <c r="D5834" s="16" t="s">
        <v>14189</v>
      </c>
      <c r="E5834" s="16" t="s">
        <v>14190</v>
      </c>
      <c r="F5834" s="16" t="s">
        <v>14191</v>
      </c>
      <c r="G5834" s="16" t="s">
        <v>12</v>
      </c>
      <c r="H5834" s="18"/>
      <c r="I5834" s="18"/>
      <c r="J5834" s="18"/>
      <c r="K5834" s="18"/>
      <c r="L5834" s="18"/>
      <c r="M5834" s="18"/>
      <c r="N5834" s="18"/>
      <c r="O5834" s="18"/>
      <c r="P5834" s="18"/>
      <c r="Q5834" s="18"/>
      <c r="R5834" s="18"/>
      <c r="S5834" s="18"/>
      <c r="T5834" s="18"/>
      <c r="U5834" s="18"/>
      <c r="V5834" s="18"/>
      <c r="W5834" s="18"/>
      <c r="X5834" s="18"/>
      <c r="Y5834" s="18"/>
      <c r="Z5834" s="18"/>
    </row>
    <row r="5835">
      <c r="A5835" s="14" t="s">
        <v>14183</v>
      </c>
      <c r="B5835" s="15" t="s">
        <v>14192</v>
      </c>
      <c r="C5835" s="33" t="s">
        <v>14193</v>
      </c>
      <c r="D5835" s="16" t="s">
        <v>14194</v>
      </c>
      <c r="E5835" s="16" t="s">
        <v>14195</v>
      </c>
      <c r="F5835" s="16" t="s">
        <v>14196</v>
      </c>
      <c r="G5835" s="16" t="s">
        <v>12</v>
      </c>
      <c r="H5835" s="18"/>
      <c r="I5835" s="18"/>
      <c r="J5835" s="18"/>
      <c r="K5835" s="18"/>
      <c r="L5835" s="18"/>
      <c r="M5835" s="18"/>
      <c r="N5835" s="18"/>
      <c r="O5835" s="18"/>
      <c r="P5835" s="18"/>
      <c r="Q5835" s="18"/>
      <c r="R5835" s="18"/>
      <c r="S5835" s="18"/>
      <c r="T5835" s="18"/>
      <c r="U5835" s="18"/>
      <c r="V5835" s="18"/>
      <c r="W5835" s="18"/>
      <c r="X5835" s="18"/>
      <c r="Y5835" s="18"/>
      <c r="Z5835" s="18"/>
    </row>
    <row r="5836">
      <c r="A5836" s="14" t="s">
        <v>14183</v>
      </c>
      <c r="B5836" s="15" t="s">
        <v>14192</v>
      </c>
      <c r="C5836" s="33" t="s">
        <v>14193</v>
      </c>
      <c r="D5836" s="16" t="s">
        <v>14197</v>
      </c>
      <c r="E5836" s="16" t="s">
        <v>14198</v>
      </c>
      <c r="F5836" s="16" t="s">
        <v>14199</v>
      </c>
      <c r="G5836" s="16" t="s">
        <v>12</v>
      </c>
      <c r="H5836" s="18"/>
      <c r="I5836" s="18"/>
      <c r="J5836" s="18"/>
      <c r="K5836" s="18"/>
      <c r="L5836" s="18"/>
      <c r="M5836" s="18"/>
      <c r="N5836" s="18"/>
      <c r="O5836" s="18"/>
      <c r="P5836" s="18"/>
      <c r="Q5836" s="18"/>
      <c r="R5836" s="18"/>
      <c r="S5836" s="18"/>
      <c r="T5836" s="18"/>
      <c r="U5836" s="18"/>
      <c r="V5836" s="18"/>
      <c r="W5836" s="18"/>
      <c r="X5836" s="18"/>
      <c r="Y5836" s="18"/>
      <c r="Z5836" s="18"/>
    </row>
    <row r="5837">
      <c r="A5837" s="14" t="s">
        <v>14183</v>
      </c>
      <c r="B5837" s="15" t="s">
        <v>14192</v>
      </c>
      <c r="C5837" s="33" t="s">
        <v>14193</v>
      </c>
      <c r="D5837" s="16" t="s">
        <v>14200</v>
      </c>
      <c r="E5837" s="16" t="s">
        <v>14201</v>
      </c>
      <c r="F5837" s="16" t="s">
        <v>14202</v>
      </c>
      <c r="G5837" s="16" t="s">
        <v>12</v>
      </c>
      <c r="H5837" s="18"/>
      <c r="I5837" s="18"/>
      <c r="J5837" s="18"/>
      <c r="K5837" s="18"/>
      <c r="L5837" s="18"/>
      <c r="M5837" s="18"/>
      <c r="N5837" s="18"/>
      <c r="O5837" s="18"/>
      <c r="P5837" s="18"/>
      <c r="Q5837" s="18"/>
      <c r="R5837" s="18"/>
      <c r="S5837" s="18"/>
      <c r="T5837" s="18"/>
      <c r="U5837" s="18"/>
      <c r="V5837" s="18"/>
      <c r="W5837" s="18"/>
      <c r="X5837" s="18"/>
      <c r="Y5837" s="18"/>
      <c r="Z5837" s="18"/>
    </row>
    <row r="5838">
      <c r="A5838" s="14" t="s">
        <v>14183</v>
      </c>
      <c r="B5838" s="15" t="s">
        <v>14203</v>
      </c>
      <c r="C5838" s="33" t="s">
        <v>14204</v>
      </c>
      <c r="D5838" s="16" t="s">
        <v>14205</v>
      </c>
      <c r="E5838" s="16" t="s">
        <v>14206</v>
      </c>
      <c r="F5838" s="16" t="s">
        <v>14207</v>
      </c>
      <c r="G5838" s="16" t="s">
        <v>12</v>
      </c>
      <c r="H5838" s="18"/>
      <c r="I5838" s="18"/>
      <c r="J5838" s="18"/>
      <c r="K5838" s="18"/>
      <c r="L5838" s="18"/>
      <c r="M5838" s="18"/>
      <c r="N5838" s="18"/>
      <c r="O5838" s="18"/>
      <c r="P5838" s="18"/>
      <c r="Q5838" s="18"/>
      <c r="R5838" s="18"/>
      <c r="S5838" s="18"/>
      <c r="T5838" s="18"/>
      <c r="U5838" s="18"/>
      <c r="V5838" s="18"/>
      <c r="W5838" s="18"/>
      <c r="X5838" s="18"/>
      <c r="Y5838" s="18"/>
      <c r="Z5838" s="18"/>
    </row>
    <row r="5839">
      <c r="A5839" s="14" t="s">
        <v>14183</v>
      </c>
      <c r="B5839" s="15" t="s">
        <v>14208</v>
      </c>
      <c r="C5839" s="33" t="s">
        <v>14209</v>
      </c>
      <c r="D5839" s="16" t="s">
        <v>14210</v>
      </c>
      <c r="E5839" s="16" t="s">
        <v>14211</v>
      </c>
      <c r="F5839" s="16" t="s">
        <v>14212</v>
      </c>
      <c r="G5839" s="16" t="s">
        <v>12</v>
      </c>
      <c r="H5839" s="18"/>
      <c r="I5839" s="18"/>
      <c r="J5839" s="18"/>
      <c r="K5839" s="18"/>
      <c r="L5839" s="18"/>
      <c r="M5839" s="18"/>
      <c r="N5839" s="18"/>
      <c r="O5839" s="18"/>
      <c r="P5839" s="18"/>
      <c r="Q5839" s="18"/>
      <c r="R5839" s="18"/>
      <c r="S5839" s="18"/>
      <c r="T5839" s="18"/>
      <c r="U5839" s="18"/>
      <c r="V5839" s="18"/>
      <c r="W5839" s="18"/>
      <c r="X5839" s="18"/>
      <c r="Y5839" s="18"/>
      <c r="Z5839" s="18"/>
    </row>
    <row r="5840">
      <c r="A5840" s="14" t="s">
        <v>14183</v>
      </c>
      <c r="B5840" s="15" t="s">
        <v>14208</v>
      </c>
      <c r="C5840" s="33" t="s">
        <v>14209</v>
      </c>
      <c r="D5840" s="16" t="s">
        <v>14213</v>
      </c>
      <c r="E5840" s="16" t="s">
        <v>14214</v>
      </c>
      <c r="F5840" s="16" t="s">
        <v>14215</v>
      </c>
      <c r="G5840" s="16" t="s">
        <v>12</v>
      </c>
      <c r="H5840" s="18"/>
      <c r="I5840" s="18"/>
      <c r="J5840" s="18"/>
      <c r="K5840" s="18"/>
      <c r="L5840" s="18"/>
      <c r="M5840" s="18"/>
      <c r="N5840" s="18"/>
      <c r="O5840" s="18"/>
      <c r="P5840" s="18"/>
      <c r="Q5840" s="18"/>
      <c r="R5840" s="18"/>
      <c r="S5840" s="18"/>
      <c r="T5840" s="18"/>
      <c r="U5840" s="18"/>
      <c r="V5840" s="18"/>
      <c r="W5840" s="18"/>
      <c r="X5840" s="18"/>
      <c r="Y5840" s="18"/>
      <c r="Z5840" s="18"/>
    </row>
    <row r="5841">
      <c r="A5841" s="14" t="s">
        <v>14183</v>
      </c>
      <c r="B5841" s="15" t="s">
        <v>14208</v>
      </c>
      <c r="C5841" s="33" t="s">
        <v>14209</v>
      </c>
      <c r="D5841" s="16" t="s">
        <v>14216</v>
      </c>
      <c r="E5841" s="16" t="s">
        <v>14217</v>
      </c>
      <c r="F5841" s="16" t="s">
        <v>14218</v>
      </c>
      <c r="G5841" s="16" t="s">
        <v>12</v>
      </c>
      <c r="H5841" s="18"/>
      <c r="I5841" s="18"/>
      <c r="J5841" s="18"/>
      <c r="K5841" s="18"/>
      <c r="L5841" s="18"/>
      <c r="M5841" s="18"/>
      <c r="N5841" s="18"/>
      <c r="O5841" s="18"/>
      <c r="P5841" s="18"/>
      <c r="Q5841" s="18"/>
      <c r="R5841" s="18"/>
      <c r="S5841" s="18"/>
      <c r="T5841" s="18"/>
      <c r="U5841" s="18"/>
      <c r="V5841" s="18"/>
      <c r="W5841" s="18"/>
      <c r="X5841" s="18"/>
      <c r="Y5841" s="18"/>
      <c r="Z5841" s="18"/>
    </row>
    <row r="5842">
      <c r="A5842" s="14" t="s">
        <v>14183</v>
      </c>
      <c r="B5842" s="15" t="s">
        <v>14208</v>
      </c>
      <c r="C5842" s="33" t="s">
        <v>14209</v>
      </c>
      <c r="D5842" s="16" t="s">
        <v>14219</v>
      </c>
      <c r="E5842" s="16" t="s">
        <v>14220</v>
      </c>
      <c r="F5842" s="16" t="s">
        <v>14221</v>
      </c>
      <c r="G5842" s="16" t="s">
        <v>12</v>
      </c>
      <c r="H5842" s="18"/>
      <c r="I5842" s="18"/>
      <c r="J5842" s="18"/>
      <c r="K5842" s="18"/>
      <c r="L5842" s="18"/>
      <c r="M5842" s="18"/>
      <c r="N5842" s="18"/>
      <c r="O5842" s="18"/>
      <c r="P5842" s="18"/>
      <c r="Q5842" s="18"/>
      <c r="R5842" s="18"/>
      <c r="S5842" s="18"/>
      <c r="T5842" s="18"/>
      <c r="U5842" s="18"/>
      <c r="V5842" s="18"/>
      <c r="W5842" s="18"/>
      <c r="X5842" s="18"/>
      <c r="Y5842" s="18"/>
      <c r="Z5842" s="18"/>
    </row>
    <row r="5843">
      <c r="A5843" s="14" t="s">
        <v>14183</v>
      </c>
      <c r="B5843" s="15" t="s">
        <v>14222</v>
      </c>
      <c r="C5843" s="33" t="s">
        <v>14223</v>
      </c>
      <c r="D5843" s="16" t="s">
        <v>14224</v>
      </c>
      <c r="E5843" s="16" t="s">
        <v>14225</v>
      </c>
      <c r="F5843" s="16" t="s">
        <v>14226</v>
      </c>
      <c r="G5843" s="16" t="s">
        <v>12</v>
      </c>
      <c r="H5843" s="18"/>
      <c r="I5843" s="18"/>
      <c r="J5843" s="18"/>
      <c r="K5843" s="18"/>
      <c r="L5843" s="18"/>
      <c r="M5843" s="18"/>
      <c r="N5843" s="18"/>
      <c r="O5843" s="18"/>
      <c r="P5843" s="18"/>
      <c r="Q5843" s="18"/>
      <c r="R5843" s="18"/>
      <c r="S5843" s="18"/>
      <c r="T5843" s="18"/>
      <c r="U5843" s="18"/>
      <c r="V5843" s="18"/>
      <c r="W5843" s="18"/>
      <c r="X5843" s="18"/>
      <c r="Y5843" s="18"/>
      <c r="Z5843" s="18"/>
    </row>
    <row r="5844">
      <c r="A5844" s="14" t="s">
        <v>14183</v>
      </c>
      <c r="B5844" s="15" t="s">
        <v>14222</v>
      </c>
      <c r="C5844" s="33" t="s">
        <v>14223</v>
      </c>
      <c r="D5844" s="16" t="s">
        <v>14227</v>
      </c>
      <c r="E5844" s="16" t="s">
        <v>14228</v>
      </c>
      <c r="F5844" s="16" t="s">
        <v>14229</v>
      </c>
      <c r="G5844" s="16" t="s">
        <v>12</v>
      </c>
      <c r="H5844" s="18"/>
      <c r="I5844" s="18"/>
      <c r="J5844" s="18"/>
      <c r="K5844" s="18"/>
      <c r="L5844" s="18"/>
      <c r="M5844" s="18"/>
      <c r="N5844" s="18"/>
      <c r="O5844" s="18"/>
      <c r="P5844" s="18"/>
      <c r="Q5844" s="18"/>
      <c r="R5844" s="18"/>
      <c r="S5844" s="18"/>
      <c r="T5844" s="18"/>
      <c r="U5844" s="18"/>
      <c r="V5844" s="18"/>
      <c r="W5844" s="18"/>
      <c r="X5844" s="18"/>
      <c r="Y5844" s="18"/>
      <c r="Z5844" s="18"/>
    </row>
    <row r="5845">
      <c r="A5845" s="14" t="s">
        <v>14183</v>
      </c>
      <c r="B5845" s="15" t="s">
        <v>14230</v>
      </c>
      <c r="C5845" s="33" t="s">
        <v>14231</v>
      </c>
      <c r="D5845" s="16" t="s">
        <v>14232</v>
      </c>
      <c r="E5845" s="16" t="s">
        <v>14233</v>
      </c>
      <c r="F5845" s="16" t="s">
        <v>14234</v>
      </c>
      <c r="G5845" s="16" t="s">
        <v>12</v>
      </c>
      <c r="H5845" s="18"/>
      <c r="I5845" s="18"/>
      <c r="J5845" s="18"/>
      <c r="K5845" s="18"/>
      <c r="L5845" s="18"/>
      <c r="M5845" s="18"/>
      <c r="N5845" s="18"/>
      <c r="O5845" s="18"/>
      <c r="P5845" s="18"/>
      <c r="Q5845" s="18"/>
      <c r="R5845" s="18"/>
      <c r="S5845" s="18"/>
      <c r="T5845" s="18"/>
      <c r="U5845" s="18"/>
      <c r="V5845" s="18"/>
      <c r="W5845" s="18"/>
      <c r="X5845" s="18"/>
      <c r="Y5845" s="18"/>
      <c r="Z5845" s="18"/>
    </row>
    <row r="5846">
      <c r="A5846" s="14" t="s">
        <v>14183</v>
      </c>
      <c r="B5846" s="15" t="s">
        <v>14230</v>
      </c>
      <c r="C5846" s="33" t="s">
        <v>14231</v>
      </c>
      <c r="D5846" s="16" t="s">
        <v>14235</v>
      </c>
      <c r="E5846" s="16" t="s">
        <v>14236</v>
      </c>
      <c r="F5846" s="16" t="s">
        <v>14237</v>
      </c>
      <c r="G5846" s="16" t="s">
        <v>12</v>
      </c>
      <c r="H5846" s="18"/>
      <c r="I5846" s="18"/>
      <c r="J5846" s="18"/>
      <c r="K5846" s="18"/>
      <c r="L5846" s="18"/>
      <c r="M5846" s="18"/>
      <c r="N5846" s="18"/>
      <c r="O5846" s="18"/>
      <c r="P5846" s="18"/>
      <c r="Q5846" s="18"/>
      <c r="R5846" s="18"/>
      <c r="S5846" s="18"/>
      <c r="T5846" s="18"/>
      <c r="U5846" s="18"/>
      <c r="V5846" s="18"/>
      <c r="W5846" s="18"/>
      <c r="X5846" s="18"/>
      <c r="Y5846" s="18"/>
      <c r="Z5846" s="18"/>
    </row>
    <row r="5847">
      <c r="A5847" s="14" t="s">
        <v>14183</v>
      </c>
      <c r="B5847" s="15" t="s">
        <v>14230</v>
      </c>
      <c r="C5847" s="33" t="s">
        <v>14231</v>
      </c>
      <c r="D5847" s="16" t="s">
        <v>14238</v>
      </c>
      <c r="E5847" s="16" t="s">
        <v>14239</v>
      </c>
      <c r="F5847" s="16" t="s">
        <v>14240</v>
      </c>
      <c r="G5847" s="16" t="s">
        <v>12</v>
      </c>
      <c r="H5847" s="18"/>
      <c r="I5847" s="18"/>
      <c r="J5847" s="18"/>
      <c r="K5847" s="18"/>
      <c r="L5847" s="18"/>
      <c r="M5847" s="18"/>
      <c r="N5847" s="18"/>
      <c r="O5847" s="18"/>
      <c r="P5847" s="18"/>
      <c r="Q5847" s="18"/>
      <c r="R5847" s="18"/>
      <c r="S5847" s="18"/>
      <c r="T5847" s="18"/>
      <c r="U5847" s="18"/>
      <c r="V5847" s="18"/>
      <c r="W5847" s="18"/>
      <c r="X5847" s="18"/>
      <c r="Y5847" s="18"/>
      <c r="Z5847" s="18"/>
    </row>
    <row r="5848">
      <c r="A5848" s="14" t="s">
        <v>14183</v>
      </c>
      <c r="B5848" s="15" t="s">
        <v>14241</v>
      </c>
      <c r="C5848" s="33" t="s">
        <v>14242</v>
      </c>
      <c r="D5848" s="16" t="s">
        <v>14243</v>
      </c>
      <c r="E5848" s="16" t="s">
        <v>14244</v>
      </c>
      <c r="F5848" s="16" t="s">
        <v>14245</v>
      </c>
      <c r="G5848" s="16" t="s">
        <v>12</v>
      </c>
      <c r="H5848" s="18"/>
      <c r="I5848" s="18"/>
      <c r="J5848" s="18"/>
      <c r="K5848" s="18"/>
      <c r="L5848" s="18"/>
      <c r="M5848" s="18"/>
      <c r="N5848" s="18"/>
      <c r="O5848" s="18"/>
      <c r="P5848" s="18"/>
      <c r="Q5848" s="18"/>
      <c r="R5848" s="18"/>
      <c r="S5848" s="18"/>
      <c r="T5848" s="18"/>
      <c r="U5848" s="18"/>
      <c r="V5848" s="18"/>
      <c r="W5848" s="18"/>
      <c r="X5848" s="18"/>
      <c r="Y5848" s="18"/>
      <c r="Z5848" s="18"/>
    </row>
    <row r="5849">
      <c r="A5849" s="14" t="s">
        <v>14183</v>
      </c>
      <c r="B5849" s="15" t="s">
        <v>14246</v>
      </c>
      <c r="C5849" s="33" t="s">
        <v>14247</v>
      </c>
      <c r="D5849" s="16" t="s">
        <v>14248</v>
      </c>
      <c r="E5849" s="16" t="s">
        <v>14249</v>
      </c>
      <c r="F5849" s="16" t="s">
        <v>14250</v>
      </c>
      <c r="G5849" s="16" t="s">
        <v>12</v>
      </c>
      <c r="H5849" s="18"/>
      <c r="I5849" s="18"/>
      <c r="J5849" s="18"/>
      <c r="K5849" s="18"/>
      <c r="L5849" s="18"/>
      <c r="M5849" s="18"/>
      <c r="N5849" s="18"/>
      <c r="O5849" s="18"/>
      <c r="P5849" s="18"/>
      <c r="Q5849" s="18"/>
      <c r="R5849" s="18"/>
      <c r="S5849" s="18"/>
      <c r="T5849" s="18"/>
      <c r="U5849" s="18"/>
      <c r="V5849" s="18"/>
      <c r="W5849" s="18"/>
      <c r="X5849" s="18"/>
      <c r="Y5849" s="18"/>
      <c r="Z5849" s="18"/>
    </row>
    <row r="5850">
      <c r="A5850" s="14" t="s">
        <v>14183</v>
      </c>
      <c r="B5850" s="15" t="s">
        <v>14251</v>
      </c>
      <c r="C5850" s="33" t="s">
        <v>14252</v>
      </c>
      <c r="D5850" s="16" t="s">
        <v>14253</v>
      </c>
      <c r="E5850" s="16" t="s">
        <v>14254</v>
      </c>
      <c r="F5850" s="16" t="s">
        <v>14255</v>
      </c>
      <c r="G5850" s="16" t="s">
        <v>12</v>
      </c>
      <c r="H5850" s="18"/>
      <c r="I5850" s="18"/>
      <c r="J5850" s="18"/>
      <c r="K5850" s="18"/>
      <c r="L5850" s="18"/>
      <c r="M5850" s="18"/>
      <c r="N5850" s="18"/>
      <c r="O5850" s="18"/>
      <c r="P5850" s="18"/>
      <c r="Q5850" s="18"/>
      <c r="R5850" s="18"/>
      <c r="S5850" s="18"/>
      <c r="T5850" s="18"/>
      <c r="U5850" s="18"/>
      <c r="V5850" s="18"/>
      <c r="W5850" s="18"/>
      <c r="X5850" s="18"/>
      <c r="Y5850" s="18"/>
      <c r="Z5850" s="18"/>
    </row>
    <row r="5851">
      <c r="A5851" s="14" t="s">
        <v>14183</v>
      </c>
      <c r="B5851" s="15" t="s">
        <v>14256</v>
      </c>
      <c r="C5851" s="33" t="s">
        <v>14257</v>
      </c>
      <c r="D5851" s="16" t="s">
        <v>14258</v>
      </c>
      <c r="E5851" s="16" t="s">
        <v>14259</v>
      </c>
      <c r="F5851" s="16" t="s">
        <v>14260</v>
      </c>
      <c r="G5851" s="16" t="s">
        <v>12</v>
      </c>
      <c r="H5851" s="18"/>
      <c r="I5851" s="18"/>
      <c r="J5851" s="18"/>
      <c r="K5851" s="18"/>
      <c r="L5851" s="18"/>
      <c r="M5851" s="18"/>
      <c r="N5851" s="18"/>
      <c r="O5851" s="18"/>
      <c r="P5851" s="18"/>
      <c r="Q5851" s="18"/>
      <c r="R5851" s="18"/>
      <c r="S5851" s="18"/>
      <c r="T5851" s="18"/>
      <c r="U5851" s="18"/>
      <c r="V5851" s="18"/>
      <c r="W5851" s="18"/>
      <c r="X5851" s="18"/>
      <c r="Y5851" s="18"/>
      <c r="Z5851" s="18"/>
    </row>
    <row r="5852">
      <c r="A5852" s="14" t="s">
        <v>14183</v>
      </c>
      <c r="B5852" s="15" t="s">
        <v>14261</v>
      </c>
      <c r="C5852" s="33" t="s">
        <v>14262</v>
      </c>
      <c r="D5852" s="16" t="s">
        <v>14263</v>
      </c>
      <c r="E5852" s="16" t="s">
        <v>14264</v>
      </c>
      <c r="F5852" s="16" t="s">
        <v>14265</v>
      </c>
      <c r="G5852" s="16" t="s">
        <v>12</v>
      </c>
      <c r="H5852" s="18"/>
      <c r="I5852" s="18"/>
      <c r="J5852" s="18"/>
      <c r="K5852" s="18"/>
      <c r="L5852" s="18"/>
      <c r="M5852" s="18"/>
      <c r="N5852" s="18"/>
      <c r="O5852" s="18"/>
      <c r="P5852" s="18"/>
      <c r="Q5852" s="18"/>
      <c r="R5852" s="18"/>
      <c r="S5852" s="18"/>
      <c r="T5852" s="18"/>
      <c r="U5852" s="18"/>
      <c r="V5852" s="18"/>
      <c r="W5852" s="18"/>
      <c r="X5852" s="18"/>
      <c r="Y5852" s="18"/>
      <c r="Z5852" s="18"/>
    </row>
    <row r="5853">
      <c r="A5853" s="14" t="s">
        <v>14183</v>
      </c>
      <c r="B5853" s="15" t="s">
        <v>14266</v>
      </c>
      <c r="C5853" s="33" t="s">
        <v>14267</v>
      </c>
      <c r="D5853" s="16" t="s">
        <v>14268</v>
      </c>
      <c r="E5853" s="16" t="s">
        <v>14269</v>
      </c>
      <c r="F5853" s="16" t="s">
        <v>14270</v>
      </c>
      <c r="G5853" s="16" t="s">
        <v>12</v>
      </c>
      <c r="H5853" s="18"/>
      <c r="I5853" s="18"/>
      <c r="J5853" s="18"/>
      <c r="K5853" s="18"/>
      <c r="L5853" s="18"/>
      <c r="M5853" s="18"/>
      <c r="N5853" s="18"/>
      <c r="O5853" s="18"/>
      <c r="P5853" s="18"/>
      <c r="Q5853" s="18"/>
      <c r="R5853" s="18"/>
      <c r="S5853" s="18"/>
      <c r="T5853" s="18"/>
      <c r="U5853" s="18"/>
      <c r="V5853" s="18"/>
      <c r="W5853" s="18"/>
      <c r="X5853" s="18"/>
      <c r="Y5853" s="18"/>
      <c r="Z5853" s="18"/>
    </row>
    <row r="5854">
      <c r="A5854" s="14" t="s">
        <v>14183</v>
      </c>
      <c r="B5854" s="15" t="s">
        <v>14266</v>
      </c>
      <c r="C5854" s="33" t="s">
        <v>14267</v>
      </c>
      <c r="D5854" s="16" t="s">
        <v>14271</v>
      </c>
      <c r="E5854" s="16" t="s">
        <v>14272</v>
      </c>
      <c r="F5854" s="16" t="s">
        <v>14273</v>
      </c>
      <c r="G5854" s="16" t="s">
        <v>12</v>
      </c>
      <c r="H5854" s="18"/>
      <c r="I5854" s="18"/>
      <c r="J5854" s="18"/>
      <c r="K5854" s="18"/>
      <c r="L5854" s="18"/>
      <c r="M5854" s="18"/>
      <c r="N5854" s="18"/>
      <c r="O5854" s="18"/>
      <c r="P5854" s="18"/>
      <c r="Q5854" s="18"/>
      <c r="R5854" s="18"/>
      <c r="S5854" s="18"/>
      <c r="T5854" s="18"/>
      <c r="U5854" s="18"/>
      <c r="V5854" s="18"/>
      <c r="W5854" s="18"/>
      <c r="X5854" s="18"/>
      <c r="Y5854" s="18"/>
      <c r="Z5854" s="18"/>
    </row>
    <row r="5855">
      <c r="A5855" s="14" t="s">
        <v>14183</v>
      </c>
      <c r="B5855" s="15" t="s">
        <v>14274</v>
      </c>
      <c r="C5855" s="33" t="s">
        <v>14275</v>
      </c>
      <c r="D5855" s="16" t="s">
        <v>14276</v>
      </c>
      <c r="E5855" s="16" t="s">
        <v>14277</v>
      </c>
      <c r="F5855" s="16" t="s">
        <v>14278</v>
      </c>
      <c r="G5855" s="16" t="s">
        <v>12</v>
      </c>
      <c r="H5855" s="18"/>
      <c r="I5855" s="18"/>
      <c r="J5855" s="18"/>
      <c r="K5855" s="18"/>
      <c r="L5855" s="18"/>
      <c r="M5855" s="18"/>
      <c r="N5855" s="18"/>
      <c r="O5855" s="18"/>
      <c r="P5855" s="18"/>
      <c r="Q5855" s="18"/>
      <c r="R5855" s="18"/>
      <c r="S5855" s="18"/>
      <c r="T5855" s="18"/>
      <c r="U5855" s="18"/>
      <c r="V5855" s="18"/>
      <c r="W5855" s="18"/>
      <c r="X5855" s="18"/>
      <c r="Y5855" s="18"/>
      <c r="Z5855" s="18"/>
    </row>
    <row r="5856">
      <c r="A5856" s="14" t="s">
        <v>14183</v>
      </c>
      <c r="B5856" s="15" t="s">
        <v>14279</v>
      </c>
      <c r="C5856" s="33" t="s">
        <v>14280</v>
      </c>
      <c r="D5856" s="16" t="s">
        <v>14281</v>
      </c>
      <c r="E5856" s="16" t="s">
        <v>14282</v>
      </c>
      <c r="F5856" s="16" t="s">
        <v>14283</v>
      </c>
      <c r="G5856" s="16" t="s">
        <v>12</v>
      </c>
      <c r="H5856" s="18"/>
      <c r="I5856" s="18"/>
      <c r="J5856" s="18"/>
      <c r="K5856" s="18"/>
      <c r="L5856" s="18"/>
      <c r="M5856" s="18"/>
      <c r="N5856" s="18"/>
      <c r="O5856" s="18"/>
      <c r="P5856" s="18"/>
      <c r="Q5856" s="18"/>
      <c r="R5856" s="18"/>
      <c r="S5856" s="18"/>
      <c r="T5856" s="18"/>
      <c r="U5856" s="18"/>
      <c r="V5856" s="18"/>
      <c r="W5856" s="18"/>
      <c r="X5856" s="18"/>
      <c r="Y5856" s="18"/>
      <c r="Z5856" s="18"/>
    </row>
    <row r="5857">
      <c r="A5857" s="14" t="s">
        <v>14284</v>
      </c>
      <c r="B5857" s="15" t="s">
        <v>14285</v>
      </c>
      <c r="C5857" s="33" t="s">
        <v>14286</v>
      </c>
      <c r="D5857" s="16" t="s">
        <v>14287</v>
      </c>
      <c r="E5857" s="16" t="s">
        <v>14288</v>
      </c>
      <c r="F5857" s="16" t="s">
        <v>14289</v>
      </c>
      <c r="G5857" s="16" t="s">
        <v>84</v>
      </c>
      <c r="H5857" s="18"/>
      <c r="I5857" s="18"/>
      <c r="J5857" s="18"/>
      <c r="K5857" s="18"/>
      <c r="L5857" s="18"/>
      <c r="M5857" s="18"/>
      <c r="N5857" s="18"/>
      <c r="O5857" s="18"/>
      <c r="P5857" s="18"/>
      <c r="Q5857" s="18"/>
      <c r="R5857" s="18"/>
      <c r="S5857" s="18"/>
      <c r="T5857" s="18"/>
      <c r="U5857" s="18"/>
      <c r="V5857" s="18"/>
      <c r="W5857" s="18"/>
      <c r="X5857" s="18"/>
      <c r="Y5857" s="18"/>
      <c r="Z5857" s="18"/>
    </row>
    <row r="5858">
      <c r="A5858" s="14" t="s">
        <v>14284</v>
      </c>
      <c r="B5858" s="15" t="s">
        <v>14290</v>
      </c>
      <c r="C5858" s="33" t="s">
        <v>14291</v>
      </c>
      <c r="D5858" s="16" t="s">
        <v>14292</v>
      </c>
      <c r="E5858" s="16" t="s">
        <v>14293</v>
      </c>
      <c r="F5858" s="16" t="s">
        <v>14294</v>
      </c>
      <c r="G5858" s="16" t="s">
        <v>12</v>
      </c>
      <c r="H5858" s="18"/>
      <c r="I5858" s="18"/>
      <c r="J5858" s="18"/>
      <c r="K5858" s="18"/>
      <c r="L5858" s="18"/>
      <c r="M5858" s="18"/>
      <c r="N5858" s="18"/>
      <c r="O5858" s="18"/>
      <c r="P5858" s="18"/>
      <c r="Q5858" s="18"/>
      <c r="R5858" s="18"/>
      <c r="S5858" s="18"/>
      <c r="T5858" s="18"/>
      <c r="U5858" s="18"/>
      <c r="V5858" s="18"/>
      <c r="W5858" s="18"/>
      <c r="X5858" s="18"/>
      <c r="Y5858" s="18"/>
      <c r="Z5858" s="18"/>
    </row>
    <row r="5859">
      <c r="A5859" s="32">
        <v>45323.0</v>
      </c>
      <c r="B5859" s="15" t="s">
        <v>14295</v>
      </c>
      <c r="C5859" s="33" t="s">
        <v>14296</v>
      </c>
      <c r="D5859" s="16" t="s">
        <v>14297</v>
      </c>
      <c r="E5859" s="16" t="s">
        <v>14298</v>
      </c>
      <c r="F5859" s="16" t="s">
        <v>14299</v>
      </c>
      <c r="G5859" s="16" t="s">
        <v>12</v>
      </c>
      <c r="H5859" s="18"/>
      <c r="I5859" s="18"/>
      <c r="J5859" s="18"/>
      <c r="K5859" s="18"/>
      <c r="L5859" s="18"/>
      <c r="M5859" s="18"/>
      <c r="N5859" s="18"/>
      <c r="O5859" s="18"/>
      <c r="P5859" s="18"/>
      <c r="Q5859" s="18"/>
      <c r="R5859" s="18"/>
      <c r="S5859" s="18"/>
      <c r="T5859" s="18"/>
      <c r="U5859" s="18"/>
      <c r="V5859" s="18"/>
      <c r="W5859" s="18"/>
      <c r="X5859" s="18"/>
      <c r="Y5859" s="18"/>
      <c r="Z5859" s="18"/>
    </row>
    <row r="5860">
      <c r="A5860" s="32">
        <v>45323.0</v>
      </c>
      <c r="B5860" s="15" t="s">
        <v>14295</v>
      </c>
      <c r="C5860" s="33" t="s">
        <v>14296</v>
      </c>
      <c r="D5860" s="16" t="s">
        <v>14300</v>
      </c>
      <c r="E5860" s="16" t="s">
        <v>14301</v>
      </c>
      <c r="F5860" s="16" t="s">
        <v>14302</v>
      </c>
      <c r="G5860" s="16" t="s">
        <v>12</v>
      </c>
      <c r="H5860" s="18"/>
      <c r="I5860" s="18"/>
      <c r="J5860" s="18"/>
      <c r="K5860" s="18"/>
      <c r="L5860" s="18"/>
      <c r="M5860" s="18"/>
      <c r="N5860" s="18"/>
      <c r="O5860" s="18"/>
      <c r="P5860" s="18"/>
      <c r="Q5860" s="18"/>
      <c r="R5860" s="18"/>
      <c r="S5860" s="18"/>
      <c r="T5860" s="18"/>
      <c r="U5860" s="18"/>
      <c r="V5860" s="18"/>
      <c r="W5860" s="18"/>
      <c r="X5860" s="18"/>
      <c r="Y5860" s="18"/>
      <c r="Z5860" s="18"/>
    </row>
    <row r="5861">
      <c r="A5861" s="32">
        <v>45323.0</v>
      </c>
      <c r="B5861" s="15" t="s">
        <v>14295</v>
      </c>
      <c r="C5861" s="33" t="s">
        <v>14296</v>
      </c>
      <c r="D5861" s="16" t="s">
        <v>14303</v>
      </c>
      <c r="E5861" s="16" t="s">
        <v>14304</v>
      </c>
      <c r="F5861" s="16" t="s">
        <v>14305</v>
      </c>
      <c r="G5861" s="16" t="s">
        <v>12</v>
      </c>
      <c r="H5861" s="18"/>
      <c r="I5861" s="18"/>
      <c r="J5861" s="18"/>
      <c r="K5861" s="18"/>
      <c r="L5861" s="18"/>
      <c r="M5861" s="18"/>
      <c r="N5861" s="18"/>
      <c r="O5861" s="18"/>
      <c r="P5861" s="18"/>
      <c r="Q5861" s="18"/>
      <c r="R5861" s="18"/>
      <c r="S5861" s="18"/>
      <c r="T5861" s="18"/>
      <c r="U5861" s="18"/>
      <c r="V5861" s="18"/>
      <c r="W5861" s="18"/>
      <c r="X5861" s="18"/>
      <c r="Y5861" s="18"/>
      <c r="Z5861" s="18"/>
    </row>
    <row r="5862">
      <c r="A5862" s="32">
        <v>45323.0</v>
      </c>
      <c r="B5862" s="15" t="s">
        <v>4059</v>
      </c>
      <c r="C5862" s="33" t="s">
        <v>4060</v>
      </c>
      <c r="D5862" s="16" t="s">
        <v>14306</v>
      </c>
      <c r="E5862" s="16" t="s">
        <v>14307</v>
      </c>
      <c r="F5862" s="16" t="s">
        <v>14308</v>
      </c>
      <c r="G5862" s="16" t="s">
        <v>12</v>
      </c>
      <c r="H5862" s="18"/>
      <c r="I5862" s="18"/>
      <c r="J5862" s="18"/>
      <c r="K5862" s="18"/>
      <c r="L5862" s="18"/>
      <c r="M5862" s="18"/>
      <c r="N5862" s="18"/>
      <c r="O5862" s="18"/>
      <c r="P5862" s="18"/>
      <c r="Q5862" s="18"/>
      <c r="R5862" s="18"/>
      <c r="S5862" s="18"/>
      <c r="T5862" s="18"/>
      <c r="U5862" s="18"/>
      <c r="V5862" s="18"/>
      <c r="W5862" s="18"/>
      <c r="X5862" s="18"/>
      <c r="Y5862" s="18"/>
      <c r="Z5862" s="18"/>
    </row>
    <row r="5863">
      <c r="A5863" s="32">
        <v>45323.0</v>
      </c>
      <c r="B5863" s="15" t="s">
        <v>4056</v>
      </c>
      <c r="C5863" s="33" t="s">
        <v>4057</v>
      </c>
      <c r="D5863" s="16" t="s">
        <v>14309</v>
      </c>
      <c r="E5863" s="16" t="s">
        <v>14310</v>
      </c>
      <c r="F5863" s="16" t="s">
        <v>14311</v>
      </c>
      <c r="G5863" s="16" t="s">
        <v>12</v>
      </c>
      <c r="H5863" s="18"/>
      <c r="I5863" s="18"/>
      <c r="J5863" s="18"/>
      <c r="K5863" s="18"/>
      <c r="L5863" s="18"/>
      <c r="M5863" s="18"/>
      <c r="N5863" s="18"/>
      <c r="O5863" s="18"/>
      <c r="P5863" s="18"/>
      <c r="Q5863" s="18"/>
      <c r="R5863" s="18"/>
      <c r="S5863" s="18"/>
      <c r="T5863" s="18"/>
      <c r="U5863" s="18"/>
      <c r="V5863" s="18"/>
      <c r="W5863" s="18"/>
      <c r="X5863" s="18"/>
      <c r="Y5863" s="18"/>
      <c r="Z5863" s="18"/>
    </row>
    <row r="5864">
      <c r="A5864" s="32">
        <v>45323.0</v>
      </c>
      <c r="B5864" s="15" t="s">
        <v>4056</v>
      </c>
      <c r="C5864" s="33" t="s">
        <v>4057</v>
      </c>
      <c r="D5864" s="16" t="s">
        <v>14312</v>
      </c>
      <c r="E5864" s="16" t="s">
        <v>14313</v>
      </c>
      <c r="F5864" s="16" t="s">
        <v>14314</v>
      </c>
      <c r="G5864" s="16" t="s">
        <v>12</v>
      </c>
      <c r="H5864" s="18"/>
      <c r="I5864" s="18"/>
      <c r="J5864" s="18"/>
      <c r="K5864" s="18"/>
      <c r="L5864" s="18"/>
      <c r="M5864" s="18"/>
      <c r="N5864" s="18"/>
      <c r="O5864" s="18"/>
      <c r="P5864" s="18"/>
      <c r="Q5864" s="18"/>
      <c r="R5864" s="18"/>
      <c r="S5864" s="18"/>
      <c r="T5864" s="18"/>
      <c r="U5864" s="18"/>
      <c r="V5864" s="18"/>
      <c r="W5864" s="18"/>
      <c r="X5864" s="18"/>
      <c r="Y5864" s="18"/>
      <c r="Z5864" s="18"/>
    </row>
    <row r="5865">
      <c r="A5865" s="32">
        <v>45323.0</v>
      </c>
      <c r="B5865" s="15" t="s">
        <v>4052</v>
      </c>
      <c r="C5865" s="33" t="s">
        <v>4053</v>
      </c>
      <c r="D5865" s="16" t="s">
        <v>14315</v>
      </c>
      <c r="E5865" s="16" t="s">
        <v>14316</v>
      </c>
      <c r="F5865" s="16" t="s">
        <v>14317</v>
      </c>
      <c r="G5865" s="16" t="s">
        <v>12</v>
      </c>
      <c r="H5865" s="18"/>
      <c r="I5865" s="18"/>
      <c r="J5865" s="18"/>
      <c r="K5865" s="18"/>
      <c r="L5865" s="18"/>
      <c r="M5865" s="18"/>
      <c r="N5865" s="18"/>
      <c r="O5865" s="18"/>
      <c r="P5865" s="18"/>
      <c r="Q5865" s="18"/>
      <c r="R5865" s="18"/>
      <c r="S5865" s="18"/>
      <c r="T5865" s="18"/>
      <c r="U5865" s="18"/>
      <c r="V5865" s="18"/>
      <c r="W5865" s="18"/>
      <c r="X5865" s="18"/>
      <c r="Y5865" s="18"/>
      <c r="Z5865" s="18"/>
    </row>
    <row r="5866">
      <c r="A5866" s="32">
        <v>45323.0</v>
      </c>
      <c r="B5866" s="15" t="s">
        <v>4052</v>
      </c>
      <c r="C5866" s="33" t="s">
        <v>4053</v>
      </c>
      <c r="D5866" s="16" t="s">
        <v>14318</v>
      </c>
      <c r="E5866" s="16" t="s">
        <v>14319</v>
      </c>
      <c r="F5866" s="16" t="s">
        <v>14320</v>
      </c>
      <c r="G5866" s="16" t="s">
        <v>12</v>
      </c>
      <c r="H5866" s="18"/>
      <c r="I5866" s="18"/>
      <c r="J5866" s="18"/>
      <c r="K5866" s="18"/>
      <c r="L5866" s="18"/>
      <c r="M5866" s="18"/>
      <c r="N5866" s="18"/>
      <c r="O5866" s="18"/>
      <c r="P5866" s="18"/>
      <c r="Q5866" s="18"/>
      <c r="R5866" s="18"/>
      <c r="S5866" s="18"/>
      <c r="T5866" s="18"/>
      <c r="U5866" s="18"/>
      <c r="V5866" s="18"/>
      <c r="W5866" s="18"/>
      <c r="X5866" s="18"/>
      <c r="Y5866" s="18"/>
      <c r="Z5866" s="18"/>
    </row>
    <row r="5867">
      <c r="A5867" s="32">
        <v>45323.0</v>
      </c>
      <c r="B5867" s="15" t="s">
        <v>4049</v>
      </c>
      <c r="C5867" s="33" t="s">
        <v>14321</v>
      </c>
      <c r="D5867" s="16" t="s">
        <v>14322</v>
      </c>
      <c r="E5867" s="16" t="s">
        <v>14323</v>
      </c>
      <c r="F5867" s="16" t="s">
        <v>14324</v>
      </c>
      <c r="G5867" s="16" t="s">
        <v>12</v>
      </c>
      <c r="H5867" s="18"/>
      <c r="I5867" s="18"/>
      <c r="J5867" s="18"/>
      <c r="K5867" s="18"/>
      <c r="L5867" s="18"/>
      <c r="M5867" s="18"/>
      <c r="N5867" s="18"/>
      <c r="O5867" s="18"/>
      <c r="P5867" s="18"/>
      <c r="Q5867" s="18"/>
      <c r="R5867" s="18"/>
      <c r="S5867" s="18"/>
      <c r="T5867" s="18"/>
      <c r="U5867" s="18"/>
      <c r="V5867" s="18"/>
      <c r="W5867" s="18"/>
      <c r="X5867" s="18"/>
      <c r="Y5867" s="18"/>
      <c r="Z5867" s="18"/>
    </row>
    <row r="5868">
      <c r="A5868" s="32">
        <v>45323.0</v>
      </c>
      <c r="B5868" s="15" t="s">
        <v>14325</v>
      </c>
      <c r="C5868" s="33" t="s">
        <v>14326</v>
      </c>
      <c r="D5868" s="16" t="s">
        <v>14327</v>
      </c>
      <c r="E5868" s="16" t="s">
        <v>14328</v>
      </c>
      <c r="F5868" s="16" t="s">
        <v>14329</v>
      </c>
      <c r="G5868" s="16" t="s">
        <v>12</v>
      </c>
      <c r="H5868" s="18"/>
      <c r="I5868" s="18"/>
      <c r="J5868" s="18"/>
      <c r="K5868" s="18"/>
      <c r="L5868" s="18"/>
      <c r="M5868" s="18"/>
      <c r="N5868" s="18"/>
      <c r="O5868" s="18"/>
      <c r="P5868" s="18"/>
      <c r="Q5868" s="18"/>
      <c r="R5868" s="18"/>
      <c r="S5868" s="18"/>
      <c r="T5868" s="18"/>
      <c r="U5868" s="18"/>
      <c r="V5868" s="18"/>
      <c r="W5868" s="18"/>
      <c r="X5868" s="18"/>
      <c r="Y5868" s="18"/>
      <c r="Z5868" s="18"/>
    </row>
    <row r="5869">
      <c r="A5869" s="32">
        <v>45323.0</v>
      </c>
      <c r="B5869" s="15" t="s">
        <v>14325</v>
      </c>
      <c r="C5869" s="33" t="s">
        <v>14326</v>
      </c>
      <c r="D5869" s="16" t="s">
        <v>14330</v>
      </c>
      <c r="E5869" s="16" t="s">
        <v>14331</v>
      </c>
      <c r="F5869" s="16" t="s">
        <v>14332</v>
      </c>
      <c r="G5869" s="16" t="s">
        <v>12</v>
      </c>
      <c r="H5869" s="18"/>
      <c r="I5869" s="18"/>
      <c r="J5869" s="18"/>
      <c r="K5869" s="18"/>
      <c r="L5869" s="18"/>
      <c r="M5869" s="18"/>
      <c r="N5869" s="18"/>
      <c r="O5869" s="18"/>
      <c r="P5869" s="18"/>
      <c r="Q5869" s="18"/>
      <c r="R5869" s="18"/>
      <c r="S5869" s="18"/>
      <c r="T5869" s="18"/>
      <c r="U5869" s="18"/>
      <c r="V5869" s="18"/>
      <c r="W5869" s="18"/>
      <c r="X5869" s="18"/>
      <c r="Y5869" s="18"/>
      <c r="Z5869" s="18"/>
    </row>
    <row r="5870">
      <c r="A5870" s="32">
        <v>45323.0</v>
      </c>
      <c r="B5870" s="15" t="s">
        <v>4044</v>
      </c>
      <c r="C5870" s="33" t="s">
        <v>4045</v>
      </c>
      <c r="D5870" s="16" t="s">
        <v>14333</v>
      </c>
      <c r="E5870" s="16" t="s">
        <v>14334</v>
      </c>
      <c r="F5870" s="16" t="s">
        <v>14335</v>
      </c>
      <c r="G5870" s="16" t="s">
        <v>12</v>
      </c>
      <c r="H5870" s="18"/>
      <c r="I5870" s="18"/>
      <c r="J5870" s="18"/>
      <c r="K5870" s="18"/>
      <c r="L5870" s="18"/>
      <c r="M5870" s="18"/>
      <c r="N5870" s="18"/>
      <c r="O5870" s="18"/>
      <c r="P5870" s="18"/>
      <c r="Q5870" s="18"/>
      <c r="R5870" s="18"/>
      <c r="S5870" s="18"/>
      <c r="T5870" s="18"/>
      <c r="U5870" s="18"/>
      <c r="V5870" s="18"/>
      <c r="W5870" s="18"/>
      <c r="X5870" s="18"/>
      <c r="Y5870" s="18"/>
      <c r="Z5870" s="18"/>
    </row>
    <row r="5871">
      <c r="A5871" s="32">
        <v>45323.0</v>
      </c>
      <c r="B5871" s="15" t="s">
        <v>4039</v>
      </c>
      <c r="C5871" s="33" t="s">
        <v>4040</v>
      </c>
      <c r="D5871" s="16" t="s">
        <v>14336</v>
      </c>
      <c r="E5871" s="16" t="s">
        <v>14337</v>
      </c>
      <c r="F5871" s="16" t="s">
        <v>14338</v>
      </c>
      <c r="G5871" s="16" t="s">
        <v>12</v>
      </c>
      <c r="H5871" s="18"/>
      <c r="I5871" s="18"/>
      <c r="J5871" s="18"/>
      <c r="K5871" s="18"/>
      <c r="L5871" s="18"/>
      <c r="M5871" s="18"/>
      <c r="N5871" s="18"/>
      <c r="O5871" s="18"/>
      <c r="P5871" s="18"/>
      <c r="Q5871" s="18"/>
      <c r="R5871" s="18"/>
      <c r="S5871" s="18"/>
      <c r="T5871" s="18"/>
      <c r="U5871" s="18"/>
      <c r="V5871" s="18"/>
      <c r="W5871" s="18"/>
      <c r="X5871" s="18"/>
      <c r="Y5871" s="18"/>
      <c r="Z5871" s="18"/>
    </row>
    <row r="5872">
      <c r="A5872" s="32">
        <v>45323.0</v>
      </c>
      <c r="B5872" s="15" t="s">
        <v>4039</v>
      </c>
      <c r="C5872" s="33" t="s">
        <v>4040</v>
      </c>
      <c r="D5872" s="16" t="s">
        <v>14339</v>
      </c>
      <c r="E5872" s="16" t="s">
        <v>14340</v>
      </c>
      <c r="F5872" s="16" t="s">
        <v>14341</v>
      </c>
      <c r="G5872" s="16" t="s">
        <v>12</v>
      </c>
      <c r="H5872" s="18"/>
      <c r="I5872" s="18"/>
      <c r="J5872" s="18"/>
      <c r="K5872" s="18"/>
      <c r="L5872" s="18"/>
      <c r="M5872" s="18"/>
      <c r="N5872" s="18"/>
      <c r="O5872" s="18"/>
      <c r="P5872" s="18"/>
      <c r="Q5872" s="18"/>
      <c r="R5872" s="18"/>
      <c r="S5872" s="18"/>
      <c r="T5872" s="18"/>
      <c r="U5872" s="18"/>
      <c r="V5872" s="18"/>
      <c r="W5872" s="18"/>
      <c r="X5872" s="18"/>
      <c r="Y5872" s="18"/>
      <c r="Z5872" s="18"/>
    </row>
    <row r="5873">
      <c r="A5873" s="32">
        <v>45323.0</v>
      </c>
      <c r="B5873" s="15" t="s">
        <v>4036</v>
      </c>
      <c r="C5873" s="33" t="s">
        <v>4037</v>
      </c>
      <c r="D5873" s="16" t="s">
        <v>14342</v>
      </c>
      <c r="E5873" s="16" t="s">
        <v>14343</v>
      </c>
      <c r="F5873" s="16" t="s">
        <v>14344</v>
      </c>
      <c r="G5873" s="16" t="s">
        <v>12</v>
      </c>
      <c r="H5873" s="18"/>
      <c r="I5873" s="18"/>
      <c r="J5873" s="18"/>
      <c r="K5873" s="18"/>
      <c r="L5873" s="18"/>
      <c r="M5873" s="18"/>
      <c r="N5873" s="18"/>
      <c r="O5873" s="18"/>
      <c r="P5873" s="18"/>
      <c r="Q5873" s="18"/>
      <c r="R5873" s="18"/>
      <c r="S5873" s="18"/>
      <c r="T5873" s="18"/>
      <c r="U5873" s="18"/>
      <c r="V5873" s="18"/>
      <c r="W5873" s="18"/>
      <c r="X5873" s="18"/>
      <c r="Y5873" s="18"/>
      <c r="Z5873" s="18"/>
    </row>
    <row r="5874">
      <c r="A5874" s="32">
        <v>45323.0</v>
      </c>
      <c r="B5874" s="15" t="s">
        <v>4019</v>
      </c>
      <c r="C5874" s="33" t="s">
        <v>4020</v>
      </c>
      <c r="D5874" s="16" t="s">
        <v>14345</v>
      </c>
      <c r="E5874" s="16" t="s">
        <v>14346</v>
      </c>
      <c r="F5874" s="16" t="s">
        <v>14347</v>
      </c>
      <c r="G5874" s="16" t="s">
        <v>12</v>
      </c>
      <c r="H5874" s="18"/>
      <c r="I5874" s="18"/>
      <c r="J5874" s="18"/>
      <c r="K5874" s="18"/>
      <c r="L5874" s="18"/>
      <c r="M5874" s="18"/>
      <c r="N5874" s="18"/>
      <c r="O5874" s="18"/>
      <c r="P5874" s="18"/>
      <c r="Q5874" s="18"/>
      <c r="R5874" s="18"/>
      <c r="S5874" s="18"/>
      <c r="T5874" s="18"/>
      <c r="U5874" s="18"/>
      <c r="V5874" s="18"/>
      <c r="W5874" s="18"/>
      <c r="X5874" s="18"/>
      <c r="Y5874" s="18"/>
      <c r="Z5874" s="18"/>
    </row>
    <row r="5875">
      <c r="A5875" s="32">
        <v>45323.0</v>
      </c>
      <c r="B5875" s="15" t="s">
        <v>4016</v>
      </c>
      <c r="C5875" s="33" t="s">
        <v>4017</v>
      </c>
      <c r="D5875" s="16" t="s">
        <v>14348</v>
      </c>
      <c r="E5875" s="16" t="s">
        <v>14349</v>
      </c>
      <c r="F5875" s="16" t="s">
        <v>14350</v>
      </c>
      <c r="G5875" s="16" t="s">
        <v>12</v>
      </c>
      <c r="H5875" s="18"/>
      <c r="I5875" s="18"/>
      <c r="J5875" s="18"/>
      <c r="K5875" s="18"/>
      <c r="L5875" s="18"/>
      <c r="M5875" s="18"/>
      <c r="N5875" s="18"/>
      <c r="O5875" s="18"/>
      <c r="P5875" s="18"/>
      <c r="Q5875" s="18"/>
      <c r="R5875" s="18"/>
      <c r="S5875" s="18"/>
      <c r="T5875" s="18"/>
      <c r="U5875" s="18"/>
      <c r="V5875" s="18"/>
      <c r="W5875" s="18"/>
      <c r="X5875" s="18"/>
      <c r="Y5875" s="18"/>
      <c r="Z5875" s="18"/>
    </row>
    <row r="5876">
      <c r="A5876" s="32">
        <v>45323.0</v>
      </c>
      <c r="B5876" s="15" t="s">
        <v>14351</v>
      </c>
      <c r="C5876" s="33" t="s">
        <v>14352</v>
      </c>
      <c r="D5876" s="16" t="s">
        <v>14353</v>
      </c>
      <c r="E5876" s="16" t="s">
        <v>14354</v>
      </c>
      <c r="F5876" s="16" t="s">
        <v>14355</v>
      </c>
      <c r="G5876" s="16" t="s">
        <v>12</v>
      </c>
      <c r="H5876" s="18"/>
      <c r="I5876" s="18"/>
      <c r="J5876" s="18"/>
      <c r="K5876" s="18"/>
      <c r="L5876" s="18"/>
      <c r="M5876" s="18"/>
      <c r="N5876" s="18"/>
      <c r="O5876" s="18"/>
      <c r="P5876" s="18"/>
      <c r="Q5876" s="18"/>
      <c r="R5876" s="18"/>
      <c r="S5876" s="18"/>
      <c r="T5876" s="18"/>
      <c r="U5876" s="18"/>
      <c r="V5876" s="18"/>
      <c r="W5876" s="18"/>
      <c r="X5876" s="18"/>
      <c r="Y5876" s="18"/>
      <c r="Z5876" s="18"/>
    </row>
    <row r="5877">
      <c r="A5877" s="32">
        <v>45323.0</v>
      </c>
      <c r="B5877" s="15" t="s">
        <v>14351</v>
      </c>
      <c r="C5877" s="33" t="s">
        <v>14352</v>
      </c>
      <c r="D5877" s="16" t="s">
        <v>14356</v>
      </c>
      <c r="E5877" s="16" t="s">
        <v>14357</v>
      </c>
      <c r="F5877" s="16" t="s">
        <v>14358</v>
      </c>
      <c r="G5877" s="16" t="s">
        <v>12</v>
      </c>
      <c r="H5877" s="18"/>
      <c r="I5877" s="18"/>
      <c r="J5877" s="18"/>
      <c r="K5877" s="18"/>
      <c r="L5877" s="18"/>
      <c r="M5877" s="18"/>
      <c r="N5877" s="18"/>
      <c r="O5877" s="18"/>
      <c r="P5877" s="18"/>
      <c r="Q5877" s="18"/>
      <c r="R5877" s="18"/>
      <c r="S5877" s="18"/>
      <c r="T5877" s="18"/>
      <c r="U5877" s="18"/>
      <c r="V5877" s="18"/>
      <c r="W5877" s="18"/>
      <c r="X5877" s="18"/>
      <c r="Y5877" s="18"/>
      <c r="Z5877" s="18"/>
    </row>
    <row r="5878">
      <c r="A5878" s="32">
        <v>45323.0</v>
      </c>
      <c r="B5878" s="15" t="s">
        <v>14351</v>
      </c>
      <c r="C5878" s="33" t="s">
        <v>14352</v>
      </c>
      <c r="D5878" s="16" t="s">
        <v>14359</v>
      </c>
      <c r="E5878" s="16" t="s">
        <v>14360</v>
      </c>
      <c r="F5878" s="16" t="s">
        <v>14361</v>
      </c>
      <c r="G5878" s="16" t="s">
        <v>12</v>
      </c>
      <c r="H5878" s="18"/>
      <c r="I5878" s="18"/>
      <c r="J5878" s="18"/>
      <c r="K5878" s="18"/>
      <c r="L5878" s="18"/>
      <c r="M5878" s="18"/>
      <c r="N5878" s="18"/>
      <c r="O5878" s="18"/>
      <c r="P5878" s="18"/>
      <c r="Q5878" s="18"/>
      <c r="R5878" s="18"/>
      <c r="S5878" s="18"/>
      <c r="T5878" s="18"/>
      <c r="U5878" s="18"/>
      <c r="V5878" s="18"/>
      <c r="W5878" s="18"/>
      <c r="X5878" s="18"/>
      <c r="Y5878" s="18"/>
      <c r="Z5878" s="18"/>
    </row>
    <row r="5879">
      <c r="A5879" s="32">
        <v>45323.0</v>
      </c>
      <c r="B5879" s="15" t="s">
        <v>4011</v>
      </c>
      <c r="C5879" s="33" t="s">
        <v>4012</v>
      </c>
      <c r="D5879" s="16" t="s">
        <v>14362</v>
      </c>
      <c r="E5879" s="16" t="s">
        <v>14363</v>
      </c>
      <c r="F5879" s="16" t="s">
        <v>14364</v>
      </c>
      <c r="G5879" s="16" t="s">
        <v>12</v>
      </c>
      <c r="H5879" s="18"/>
      <c r="I5879" s="18"/>
      <c r="J5879" s="18"/>
      <c r="K5879" s="18"/>
      <c r="L5879" s="18"/>
      <c r="M5879" s="18"/>
      <c r="N5879" s="18"/>
      <c r="O5879" s="18"/>
      <c r="P5879" s="18"/>
      <c r="Q5879" s="18"/>
      <c r="R5879" s="18"/>
      <c r="S5879" s="18"/>
      <c r="T5879" s="18"/>
      <c r="U5879" s="18"/>
      <c r="V5879" s="18"/>
      <c r="W5879" s="18"/>
      <c r="X5879" s="18"/>
      <c r="Y5879" s="18"/>
      <c r="Z5879" s="18"/>
    </row>
    <row r="5880">
      <c r="A5880" s="32">
        <v>45323.0</v>
      </c>
      <c r="B5880" s="15" t="s">
        <v>4007</v>
      </c>
      <c r="C5880" s="33" t="s">
        <v>4008</v>
      </c>
      <c r="D5880" s="16" t="s">
        <v>14365</v>
      </c>
      <c r="E5880" s="16" t="s">
        <v>14366</v>
      </c>
      <c r="F5880" s="16" t="s">
        <v>14367</v>
      </c>
      <c r="G5880" s="16" t="s">
        <v>12</v>
      </c>
      <c r="H5880" s="18"/>
      <c r="I5880" s="18"/>
      <c r="J5880" s="18"/>
      <c r="K5880" s="18"/>
      <c r="L5880" s="18"/>
      <c r="M5880" s="18"/>
      <c r="N5880" s="18"/>
      <c r="O5880" s="18"/>
      <c r="P5880" s="18"/>
      <c r="Q5880" s="18"/>
      <c r="R5880" s="18"/>
      <c r="S5880" s="18"/>
      <c r="T5880" s="18"/>
      <c r="U5880" s="18"/>
      <c r="V5880" s="18"/>
      <c r="W5880" s="18"/>
      <c r="X5880" s="18"/>
      <c r="Y5880" s="18"/>
      <c r="Z5880" s="18"/>
    </row>
    <row r="5881">
      <c r="A5881" s="32">
        <v>45352.0</v>
      </c>
      <c r="B5881" s="15" t="s">
        <v>4118</v>
      </c>
      <c r="C5881" s="33" t="s">
        <v>4119</v>
      </c>
      <c r="D5881" s="16" t="s">
        <v>14368</v>
      </c>
      <c r="E5881" s="16" t="s">
        <v>14369</v>
      </c>
      <c r="F5881" s="16" t="s">
        <v>14370</v>
      </c>
      <c r="G5881" s="16" t="s">
        <v>12</v>
      </c>
      <c r="H5881" s="18"/>
      <c r="I5881" s="18"/>
      <c r="J5881" s="18"/>
      <c r="K5881" s="18"/>
      <c r="L5881" s="18"/>
      <c r="M5881" s="18"/>
      <c r="N5881" s="18"/>
      <c r="O5881" s="18"/>
      <c r="P5881" s="18"/>
      <c r="Q5881" s="18"/>
      <c r="R5881" s="18"/>
      <c r="S5881" s="18"/>
      <c r="T5881" s="18"/>
      <c r="U5881" s="18"/>
      <c r="V5881" s="18"/>
      <c r="W5881" s="18"/>
      <c r="X5881" s="18"/>
      <c r="Y5881" s="18"/>
      <c r="Z5881" s="18"/>
    </row>
    <row r="5882">
      <c r="A5882" s="32">
        <v>45352.0</v>
      </c>
      <c r="B5882" s="15" t="s">
        <v>4114</v>
      </c>
      <c r="C5882" s="33" t="s">
        <v>4115</v>
      </c>
      <c r="D5882" s="16" t="s">
        <v>14371</v>
      </c>
      <c r="E5882" s="16" t="s">
        <v>14372</v>
      </c>
      <c r="F5882" s="16" t="s">
        <v>14373</v>
      </c>
      <c r="G5882" s="23" t="s">
        <v>17</v>
      </c>
      <c r="H5882" s="18"/>
      <c r="I5882" s="18"/>
      <c r="J5882" s="18"/>
      <c r="K5882" s="18"/>
      <c r="L5882" s="18"/>
      <c r="M5882" s="18"/>
      <c r="N5882" s="18"/>
      <c r="O5882" s="18"/>
      <c r="P5882" s="18"/>
      <c r="Q5882" s="18"/>
      <c r="R5882" s="18"/>
      <c r="S5882" s="18"/>
      <c r="T5882" s="18"/>
      <c r="U5882" s="18"/>
      <c r="V5882" s="18"/>
      <c r="W5882" s="18"/>
      <c r="X5882" s="18"/>
      <c r="Y5882" s="18"/>
      <c r="Z5882" s="18"/>
    </row>
    <row r="5883">
      <c r="A5883" s="32">
        <v>45352.0</v>
      </c>
      <c r="B5883" s="15" t="s">
        <v>4114</v>
      </c>
      <c r="C5883" s="33" t="s">
        <v>4115</v>
      </c>
      <c r="D5883" s="16" t="s">
        <v>14374</v>
      </c>
      <c r="E5883" s="16" t="s">
        <v>14375</v>
      </c>
      <c r="F5883" s="16" t="s">
        <v>14376</v>
      </c>
      <c r="G5883" s="16" t="s">
        <v>12</v>
      </c>
      <c r="H5883" s="18"/>
      <c r="I5883" s="18"/>
      <c r="J5883" s="18"/>
      <c r="K5883" s="18"/>
      <c r="L5883" s="18"/>
      <c r="M5883" s="18"/>
      <c r="N5883" s="18"/>
      <c r="O5883" s="18"/>
      <c r="P5883" s="18"/>
      <c r="Q5883" s="18"/>
      <c r="R5883" s="18"/>
      <c r="S5883" s="18"/>
      <c r="T5883" s="18"/>
      <c r="U5883" s="18"/>
      <c r="V5883" s="18"/>
      <c r="W5883" s="18"/>
      <c r="X5883" s="18"/>
      <c r="Y5883" s="18"/>
      <c r="Z5883" s="18"/>
    </row>
    <row r="5884">
      <c r="A5884" s="32">
        <v>45352.0</v>
      </c>
      <c r="B5884" s="15" t="s">
        <v>4110</v>
      </c>
      <c r="C5884" s="33" t="s">
        <v>4111</v>
      </c>
      <c r="D5884" s="16" t="s">
        <v>14377</v>
      </c>
      <c r="E5884" s="16" t="s">
        <v>14378</v>
      </c>
      <c r="F5884" s="16" t="s">
        <v>14379</v>
      </c>
      <c r="G5884" s="16" t="s">
        <v>12</v>
      </c>
      <c r="H5884" s="18"/>
      <c r="I5884" s="18"/>
      <c r="J5884" s="18"/>
      <c r="K5884" s="18"/>
      <c r="L5884" s="18"/>
      <c r="M5884" s="18"/>
      <c r="N5884" s="18"/>
      <c r="O5884" s="18"/>
      <c r="P5884" s="18"/>
      <c r="Q5884" s="18"/>
      <c r="R5884" s="18"/>
      <c r="S5884" s="18"/>
      <c r="T5884" s="18"/>
      <c r="U5884" s="18"/>
      <c r="V5884" s="18"/>
      <c r="W5884" s="18"/>
      <c r="X5884" s="18"/>
      <c r="Y5884" s="18"/>
      <c r="Z5884" s="18"/>
    </row>
    <row r="5885">
      <c r="A5885" s="32">
        <v>45352.0</v>
      </c>
      <c r="B5885" s="15" t="s">
        <v>4106</v>
      </c>
      <c r="C5885" s="33" t="s">
        <v>4107</v>
      </c>
      <c r="D5885" s="16" t="s">
        <v>14380</v>
      </c>
      <c r="E5885" s="16" t="s">
        <v>14381</v>
      </c>
      <c r="F5885" s="16" t="s">
        <v>14382</v>
      </c>
      <c r="G5885" s="16" t="s">
        <v>12</v>
      </c>
      <c r="H5885" s="18"/>
      <c r="I5885" s="18"/>
      <c r="J5885" s="18"/>
      <c r="K5885" s="18"/>
      <c r="L5885" s="18"/>
      <c r="M5885" s="18"/>
      <c r="N5885" s="18"/>
      <c r="O5885" s="18"/>
      <c r="P5885" s="18"/>
      <c r="Q5885" s="18"/>
      <c r="R5885" s="18"/>
      <c r="S5885" s="18"/>
      <c r="T5885" s="18"/>
      <c r="U5885" s="18"/>
      <c r="V5885" s="18"/>
      <c r="W5885" s="18"/>
      <c r="X5885" s="18"/>
      <c r="Y5885" s="18"/>
      <c r="Z5885" s="18"/>
    </row>
    <row r="5886">
      <c r="A5886" s="32">
        <v>45352.0</v>
      </c>
      <c r="B5886" s="15" t="s">
        <v>4103</v>
      </c>
      <c r="C5886" s="33" t="s">
        <v>4104</v>
      </c>
      <c r="D5886" s="16" t="s">
        <v>14383</v>
      </c>
      <c r="E5886" s="16" t="s">
        <v>14384</v>
      </c>
      <c r="F5886" s="16" t="s">
        <v>14385</v>
      </c>
      <c r="G5886" s="16" t="s">
        <v>12</v>
      </c>
      <c r="H5886" s="18"/>
      <c r="I5886" s="18"/>
      <c r="J5886" s="18"/>
      <c r="K5886" s="18"/>
      <c r="L5886" s="18"/>
      <c r="M5886" s="18"/>
      <c r="N5886" s="18"/>
      <c r="O5886" s="18"/>
      <c r="P5886" s="18"/>
      <c r="Q5886" s="18"/>
      <c r="R5886" s="18"/>
      <c r="S5886" s="18"/>
      <c r="T5886" s="18"/>
      <c r="U5886" s="18"/>
      <c r="V5886" s="18"/>
      <c r="W5886" s="18"/>
      <c r="X5886" s="18"/>
      <c r="Y5886" s="18"/>
      <c r="Z5886" s="18"/>
    </row>
    <row r="5887">
      <c r="A5887" s="32">
        <v>45352.0</v>
      </c>
      <c r="B5887" s="15" t="s">
        <v>14386</v>
      </c>
      <c r="C5887" s="33" t="s">
        <v>14387</v>
      </c>
      <c r="D5887" s="16" t="s">
        <v>14388</v>
      </c>
      <c r="E5887" s="16" t="s">
        <v>14389</v>
      </c>
      <c r="F5887" s="16" t="s">
        <v>14390</v>
      </c>
      <c r="G5887" s="16" t="s">
        <v>12</v>
      </c>
      <c r="H5887" s="18"/>
      <c r="I5887" s="18"/>
      <c r="J5887" s="18"/>
      <c r="K5887" s="18"/>
      <c r="L5887" s="18"/>
      <c r="M5887" s="18"/>
      <c r="N5887" s="18"/>
      <c r="O5887" s="18"/>
      <c r="P5887" s="18"/>
      <c r="Q5887" s="18"/>
      <c r="R5887" s="18"/>
      <c r="S5887" s="18"/>
      <c r="T5887" s="18"/>
      <c r="U5887" s="18"/>
      <c r="V5887" s="18"/>
      <c r="W5887" s="18"/>
      <c r="X5887" s="18"/>
      <c r="Y5887" s="18"/>
      <c r="Z5887" s="18"/>
    </row>
    <row r="5888">
      <c r="A5888" s="32">
        <v>45352.0</v>
      </c>
      <c r="B5888" s="15" t="s">
        <v>14391</v>
      </c>
      <c r="C5888" s="33" t="s">
        <v>14392</v>
      </c>
      <c r="D5888" s="16" t="s">
        <v>14393</v>
      </c>
      <c r="E5888" s="16" t="s">
        <v>14394</v>
      </c>
      <c r="F5888" s="16" t="s">
        <v>14395</v>
      </c>
      <c r="G5888" s="16" t="s">
        <v>84</v>
      </c>
      <c r="H5888" s="18"/>
      <c r="I5888" s="18"/>
      <c r="J5888" s="18"/>
      <c r="K5888" s="18"/>
      <c r="L5888" s="18"/>
      <c r="M5888" s="18"/>
      <c r="N5888" s="18"/>
      <c r="O5888" s="18"/>
      <c r="P5888" s="18"/>
      <c r="Q5888" s="18"/>
      <c r="R5888" s="18"/>
      <c r="S5888" s="18"/>
      <c r="T5888" s="18"/>
      <c r="U5888" s="18"/>
      <c r="V5888" s="18"/>
      <c r="W5888" s="18"/>
      <c r="X5888" s="18"/>
      <c r="Y5888" s="18"/>
      <c r="Z5888" s="18"/>
    </row>
    <row r="5889">
      <c r="A5889" s="32">
        <v>45352.0</v>
      </c>
      <c r="B5889" s="15" t="s">
        <v>14391</v>
      </c>
      <c r="C5889" s="33" t="s">
        <v>14392</v>
      </c>
      <c r="D5889" s="16" t="s">
        <v>14396</v>
      </c>
      <c r="E5889" s="16" t="s">
        <v>14397</v>
      </c>
      <c r="F5889" s="16" t="s">
        <v>14398</v>
      </c>
      <c r="G5889" s="16" t="s">
        <v>84</v>
      </c>
      <c r="H5889" s="18"/>
      <c r="I5889" s="18"/>
      <c r="J5889" s="18"/>
      <c r="K5889" s="18"/>
      <c r="L5889" s="18"/>
      <c r="M5889" s="18"/>
      <c r="N5889" s="18"/>
      <c r="O5889" s="18"/>
      <c r="P5889" s="18"/>
      <c r="Q5889" s="18"/>
      <c r="R5889" s="18"/>
      <c r="S5889" s="18"/>
      <c r="T5889" s="18"/>
      <c r="U5889" s="18"/>
      <c r="V5889" s="18"/>
      <c r="W5889" s="18"/>
      <c r="X5889" s="18"/>
      <c r="Y5889" s="18"/>
      <c r="Z5889" s="18"/>
    </row>
    <row r="5890">
      <c r="A5890" s="32">
        <v>45352.0</v>
      </c>
      <c r="B5890" s="15" t="s">
        <v>14391</v>
      </c>
      <c r="C5890" s="33" t="s">
        <v>14392</v>
      </c>
      <c r="D5890" s="16" t="s">
        <v>14399</v>
      </c>
      <c r="E5890" s="18"/>
      <c r="F5890" s="16" t="s">
        <v>14400</v>
      </c>
      <c r="G5890" s="16" t="s">
        <v>12</v>
      </c>
      <c r="H5890" s="16" t="s">
        <v>14401</v>
      </c>
      <c r="I5890" s="18"/>
      <c r="J5890" s="18"/>
      <c r="K5890" s="18"/>
      <c r="L5890" s="18"/>
      <c r="M5890" s="18"/>
      <c r="N5890" s="18"/>
      <c r="O5890" s="18"/>
      <c r="P5890" s="18"/>
      <c r="Q5890" s="18"/>
      <c r="R5890" s="18"/>
      <c r="S5890" s="18"/>
      <c r="T5890" s="18"/>
      <c r="U5890" s="18"/>
      <c r="V5890" s="18"/>
      <c r="W5890" s="18"/>
      <c r="X5890" s="18"/>
      <c r="Y5890" s="18"/>
      <c r="Z5890" s="18"/>
    </row>
    <row r="5891">
      <c r="A5891" s="32">
        <v>45352.0</v>
      </c>
      <c r="B5891" s="15" t="s">
        <v>4098</v>
      </c>
      <c r="C5891" s="33" t="s">
        <v>4099</v>
      </c>
      <c r="D5891" s="16" t="s">
        <v>14402</v>
      </c>
      <c r="E5891" s="16" t="s">
        <v>14403</v>
      </c>
      <c r="F5891" s="16" t="s">
        <v>14404</v>
      </c>
      <c r="G5891" s="16" t="s">
        <v>12</v>
      </c>
      <c r="H5891" s="18"/>
      <c r="I5891" s="18"/>
      <c r="J5891" s="18"/>
      <c r="K5891" s="18"/>
      <c r="L5891" s="18"/>
      <c r="M5891" s="18"/>
      <c r="N5891" s="18"/>
      <c r="O5891" s="18"/>
      <c r="P5891" s="18"/>
      <c r="Q5891" s="18"/>
      <c r="R5891" s="18"/>
      <c r="S5891" s="18"/>
      <c r="T5891" s="18"/>
      <c r="U5891" s="18"/>
      <c r="V5891" s="18"/>
      <c r="W5891" s="18"/>
      <c r="X5891" s="18"/>
      <c r="Y5891" s="18"/>
      <c r="Z5891" s="18"/>
    </row>
    <row r="5892">
      <c r="A5892" s="32">
        <v>45352.0</v>
      </c>
      <c r="B5892" s="15" t="s">
        <v>4098</v>
      </c>
      <c r="C5892" s="33" t="s">
        <v>4099</v>
      </c>
      <c r="D5892" s="16" t="s">
        <v>14405</v>
      </c>
      <c r="E5892" s="16" t="s">
        <v>14406</v>
      </c>
      <c r="F5892" s="16" t="s">
        <v>14407</v>
      </c>
      <c r="G5892" s="16" t="s">
        <v>12</v>
      </c>
      <c r="H5892" s="18"/>
      <c r="I5892" s="18"/>
      <c r="J5892" s="18"/>
      <c r="K5892" s="18"/>
      <c r="L5892" s="18"/>
      <c r="M5892" s="18"/>
      <c r="N5892" s="18"/>
      <c r="O5892" s="18"/>
      <c r="P5892" s="18"/>
      <c r="Q5892" s="18"/>
      <c r="R5892" s="18"/>
      <c r="S5892" s="18"/>
      <c r="T5892" s="18"/>
      <c r="U5892" s="18"/>
      <c r="V5892" s="18"/>
      <c r="W5892" s="18"/>
      <c r="X5892" s="18"/>
      <c r="Y5892" s="18"/>
      <c r="Z5892" s="18"/>
    </row>
    <row r="5893">
      <c r="A5893" s="32">
        <v>45352.0</v>
      </c>
      <c r="B5893" s="15" t="s">
        <v>4093</v>
      </c>
      <c r="C5893" s="33" t="s">
        <v>4094</v>
      </c>
      <c r="D5893" s="16" t="s">
        <v>14408</v>
      </c>
      <c r="E5893" s="16" t="s">
        <v>14409</v>
      </c>
      <c r="F5893" s="16" t="s">
        <v>14410</v>
      </c>
      <c r="G5893" s="16" t="s">
        <v>84</v>
      </c>
      <c r="H5893" s="18"/>
      <c r="I5893" s="18"/>
      <c r="J5893" s="18"/>
      <c r="K5893" s="18"/>
      <c r="L5893" s="18"/>
      <c r="M5893" s="18"/>
      <c r="N5893" s="18"/>
      <c r="O5893" s="18"/>
      <c r="P5893" s="18"/>
      <c r="Q5893" s="18"/>
      <c r="R5893" s="18"/>
      <c r="S5893" s="18"/>
      <c r="T5893" s="18"/>
      <c r="U5893" s="18"/>
      <c r="V5893" s="18"/>
      <c r="W5893" s="18"/>
      <c r="X5893" s="18"/>
      <c r="Y5893" s="18"/>
      <c r="Z5893" s="18"/>
    </row>
    <row r="5894">
      <c r="A5894" s="32">
        <v>45352.0</v>
      </c>
      <c r="B5894" s="15" t="s">
        <v>4093</v>
      </c>
      <c r="C5894" s="33" t="s">
        <v>4094</v>
      </c>
      <c r="D5894" s="16" t="s">
        <v>14411</v>
      </c>
      <c r="E5894" s="16" t="s">
        <v>14412</v>
      </c>
      <c r="F5894" s="16" t="s">
        <v>14413</v>
      </c>
      <c r="G5894" s="16" t="s">
        <v>84</v>
      </c>
      <c r="H5894" s="18"/>
      <c r="I5894" s="18"/>
      <c r="J5894" s="18"/>
      <c r="K5894" s="18"/>
      <c r="L5894" s="18"/>
      <c r="M5894" s="18"/>
      <c r="N5894" s="18"/>
      <c r="O5894" s="18"/>
      <c r="P5894" s="18"/>
      <c r="Q5894" s="18"/>
      <c r="R5894" s="18"/>
      <c r="S5894" s="18"/>
      <c r="T5894" s="18"/>
      <c r="U5894" s="18"/>
      <c r="V5894" s="18"/>
      <c r="W5894" s="18"/>
      <c r="X5894" s="18"/>
      <c r="Y5894" s="18"/>
      <c r="Z5894" s="18"/>
    </row>
    <row r="5895">
      <c r="A5895" s="32">
        <v>45352.0</v>
      </c>
      <c r="B5895" s="15" t="s">
        <v>4089</v>
      </c>
      <c r="C5895" s="33" t="s">
        <v>4090</v>
      </c>
      <c r="D5895" s="16" t="s">
        <v>14414</v>
      </c>
      <c r="E5895" s="16" t="s">
        <v>14415</v>
      </c>
      <c r="F5895" s="16" t="s">
        <v>14416</v>
      </c>
      <c r="G5895" s="16" t="s">
        <v>12</v>
      </c>
      <c r="H5895" s="18"/>
      <c r="I5895" s="18"/>
      <c r="J5895" s="18"/>
      <c r="K5895" s="18"/>
      <c r="L5895" s="18"/>
      <c r="M5895" s="18"/>
      <c r="N5895" s="18"/>
      <c r="O5895" s="18"/>
      <c r="P5895" s="18"/>
      <c r="Q5895" s="18"/>
      <c r="R5895" s="18"/>
      <c r="S5895" s="18"/>
      <c r="T5895" s="18"/>
      <c r="U5895" s="18"/>
      <c r="V5895" s="18"/>
      <c r="W5895" s="18"/>
      <c r="X5895" s="18"/>
      <c r="Y5895" s="18"/>
      <c r="Z5895" s="18"/>
    </row>
    <row r="5896">
      <c r="A5896" s="32">
        <v>45352.0</v>
      </c>
      <c r="B5896" s="15" t="s">
        <v>4085</v>
      </c>
      <c r="C5896" s="33" t="s">
        <v>4086</v>
      </c>
      <c r="D5896" s="16" t="s">
        <v>14417</v>
      </c>
      <c r="E5896" s="16" t="s">
        <v>14418</v>
      </c>
      <c r="F5896" s="16" t="s">
        <v>14419</v>
      </c>
      <c r="G5896" s="16" t="s">
        <v>12</v>
      </c>
      <c r="H5896" s="18"/>
      <c r="I5896" s="18"/>
      <c r="J5896" s="18"/>
      <c r="K5896" s="18"/>
      <c r="L5896" s="18"/>
      <c r="M5896" s="18"/>
      <c r="N5896" s="18"/>
      <c r="O5896" s="18"/>
      <c r="P5896" s="18"/>
      <c r="Q5896" s="18"/>
      <c r="R5896" s="18"/>
      <c r="S5896" s="18"/>
      <c r="T5896" s="18"/>
      <c r="U5896" s="18"/>
      <c r="V5896" s="18"/>
      <c r="W5896" s="18"/>
      <c r="X5896" s="18"/>
      <c r="Y5896" s="18"/>
      <c r="Z5896" s="18"/>
    </row>
    <row r="5897">
      <c r="A5897" s="32">
        <v>45352.0</v>
      </c>
      <c r="B5897" s="15" t="s">
        <v>4083</v>
      </c>
      <c r="C5897" s="33" t="s">
        <v>4084</v>
      </c>
      <c r="D5897" s="16" t="s">
        <v>14420</v>
      </c>
      <c r="E5897" s="16" t="s">
        <v>14421</v>
      </c>
      <c r="F5897" s="16" t="s">
        <v>14422</v>
      </c>
      <c r="G5897" s="16" t="s">
        <v>12</v>
      </c>
      <c r="H5897" s="18"/>
      <c r="I5897" s="18"/>
      <c r="J5897" s="18"/>
      <c r="K5897" s="18"/>
      <c r="L5897" s="18"/>
      <c r="M5897" s="18"/>
      <c r="N5897" s="18"/>
      <c r="O5897" s="18"/>
      <c r="P5897" s="18"/>
      <c r="Q5897" s="18"/>
      <c r="R5897" s="18"/>
      <c r="S5897" s="18"/>
      <c r="T5897" s="18"/>
      <c r="U5897" s="18"/>
      <c r="V5897" s="18"/>
      <c r="W5897" s="18"/>
      <c r="X5897" s="18"/>
      <c r="Y5897" s="18"/>
      <c r="Z5897" s="18"/>
    </row>
    <row r="5898">
      <c r="A5898" s="32">
        <v>45352.0</v>
      </c>
      <c r="B5898" s="15" t="s">
        <v>4078</v>
      </c>
      <c r="C5898" s="33" t="s">
        <v>4079</v>
      </c>
      <c r="D5898" s="16" t="s">
        <v>14423</v>
      </c>
      <c r="E5898" s="16" t="s">
        <v>14424</v>
      </c>
      <c r="F5898" s="16" t="s">
        <v>14425</v>
      </c>
      <c r="G5898" s="16" t="s">
        <v>12</v>
      </c>
      <c r="H5898" s="18"/>
      <c r="I5898" s="18"/>
      <c r="J5898" s="18"/>
      <c r="K5898" s="18"/>
      <c r="L5898" s="18"/>
      <c r="M5898" s="18"/>
      <c r="N5898" s="18"/>
      <c r="O5898" s="18"/>
      <c r="P5898" s="18"/>
      <c r="Q5898" s="18"/>
      <c r="R5898" s="18"/>
      <c r="S5898" s="18"/>
      <c r="T5898" s="18"/>
      <c r="U5898" s="18"/>
      <c r="V5898" s="18"/>
      <c r="W5898" s="18"/>
      <c r="X5898" s="18"/>
      <c r="Y5898" s="18"/>
      <c r="Z5898" s="18"/>
    </row>
    <row r="5899">
      <c r="A5899" s="32">
        <v>45352.0</v>
      </c>
      <c r="B5899" s="15" t="s">
        <v>4070</v>
      </c>
      <c r="C5899" s="33" t="s">
        <v>4071</v>
      </c>
      <c r="D5899" s="16" t="s">
        <v>14426</v>
      </c>
      <c r="E5899" s="16" t="s">
        <v>14427</v>
      </c>
      <c r="F5899" s="16" t="s">
        <v>14428</v>
      </c>
      <c r="G5899" s="16" t="s">
        <v>12</v>
      </c>
      <c r="H5899" s="18"/>
      <c r="I5899" s="18"/>
      <c r="J5899" s="18"/>
      <c r="K5899" s="18"/>
      <c r="L5899" s="18"/>
      <c r="M5899" s="18"/>
      <c r="N5899" s="18"/>
      <c r="O5899" s="18"/>
      <c r="P5899" s="18"/>
      <c r="Q5899" s="18"/>
      <c r="R5899" s="18"/>
      <c r="S5899" s="18"/>
      <c r="T5899" s="18"/>
      <c r="U5899" s="18"/>
      <c r="V5899" s="18"/>
      <c r="W5899" s="18"/>
      <c r="X5899" s="18"/>
      <c r="Y5899" s="18"/>
      <c r="Z5899" s="18"/>
    </row>
    <row r="5900">
      <c r="A5900" s="32">
        <v>45352.0</v>
      </c>
      <c r="B5900" s="15" t="s">
        <v>14429</v>
      </c>
      <c r="C5900" s="33" t="s">
        <v>14430</v>
      </c>
      <c r="D5900" s="16" t="s">
        <v>14431</v>
      </c>
      <c r="E5900" s="16" t="s">
        <v>14432</v>
      </c>
      <c r="F5900" s="16" t="s">
        <v>14433</v>
      </c>
      <c r="G5900" s="16" t="s">
        <v>12</v>
      </c>
      <c r="H5900" s="18"/>
      <c r="I5900" s="18"/>
      <c r="J5900" s="18"/>
      <c r="K5900" s="18"/>
      <c r="L5900" s="18"/>
      <c r="M5900" s="18"/>
      <c r="N5900" s="18"/>
      <c r="O5900" s="18"/>
      <c r="P5900" s="18"/>
      <c r="Q5900" s="18"/>
      <c r="R5900" s="18"/>
      <c r="S5900" s="18"/>
      <c r="T5900" s="18"/>
      <c r="U5900" s="18"/>
      <c r="V5900" s="18"/>
      <c r="W5900" s="18"/>
      <c r="X5900" s="18"/>
      <c r="Y5900" s="18"/>
      <c r="Z5900" s="18"/>
    </row>
    <row r="5901">
      <c r="A5901" s="32">
        <v>45383.0</v>
      </c>
      <c r="B5901" s="15" t="s">
        <v>14434</v>
      </c>
      <c r="C5901" s="33" t="s">
        <v>14435</v>
      </c>
      <c r="D5901" s="16" t="s">
        <v>14436</v>
      </c>
      <c r="E5901" s="16" t="s">
        <v>14437</v>
      </c>
      <c r="F5901" s="16" t="s">
        <v>14438</v>
      </c>
      <c r="G5901" s="16" t="s">
        <v>12</v>
      </c>
      <c r="H5901" s="18"/>
      <c r="I5901" s="18"/>
      <c r="J5901" s="18"/>
      <c r="K5901" s="18"/>
      <c r="L5901" s="18"/>
      <c r="M5901" s="18"/>
      <c r="N5901" s="18"/>
      <c r="O5901" s="18"/>
      <c r="P5901" s="18"/>
      <c r="Q5901" s="18"/>
      <c r="R5901" s="18"/>
      <c r="S5901" s="18"/>
      <c r="T5901" s="18"/>
      <c r="U5901" s="18"/>
      <c r="V5901" s="18"/>
      <c r="W5901" s="18"/>
      <c r="X5901" s="18"/>
      <c r="Y5901" s="18"/>
      <c r="Z5901" s="18"/>
    </row>
    <row r="5902">
      <c r="A5902" s="32">
        <v>45383.0</v>
      </c>
      <c r="B5902" s="15" t="s">
        <v>14434</v>
      </c>
      <c r="C5902" s="33" t="s">
        <v>14435</v>
      </c>
      <c r="D5902" s="16" t="s">
        <v>14439</v>
      </c>
      <c r="E5902" s="16" t="s">
        <v>14440</v>
      </c>
      <c r="F5902" s="16" t="s">
        <v>14441</v>
      </c>
      <c r="G5902" s="16" t="s">
        <v>12</v>
      </c>
      <c r="H5902" s="18"/>
      <c r="I5902" s="18"/>
      <c r="J5902" s="18"/>
      <c r="K5902" s="18"/>
      <c r="L5902" s="18"/>
      <c r="M5902" s="18"/>
      <c r="N5902" s="18"/>
      <c r="O5902" s="18"/>
      <c r="P5902" s="18"/>
      <c r="Q5902" s="18"/>
      <c r="R5902" s="18"/>
      <c r="S5902" s="18"/>
      <c r="T5902" s="18"/>
      <c r="U5902" s="18"/>
      <c r="V5902" s="18"/>
      <c r="W5902" s="18"/>
      <c r="X5902" s="18"/>
      <c r="Y5902" s="18"/>
      <c r="Z5902" s="18"/>
    </row>
    <row r="5903">
      <c r="A5903" s="32">
        <v>45383.0</v>
      </c>
      <c r="B5903" s="15" t="s">
        <v>14434</v>
      </c>
      <c r="C5903" s="33" t="s">
        <v>14435</v>
      </c>
      <c r="D5903" s="16" t="s">
        <v>14442</v>
      </c>
      <c r="E5903" s="18"/>
      <c r="F5903" s="16" t="s">
        <v>14443</v>
      </c>
      <c r="G5903" s="16" t="s">
        <v>84</v>
      </c>
      <c r="H5903" s="16" t="s">
        <v>14444</v>
      </c>
      <c r="I5903" s="18"/>
      <c r="J5903" s="18"/>
      <c r="K5903" s="18"/>
      <c r="L5903" s="18"/>
      <c r="M5903" s="18"/>
      <c r="N5903" s="18"/>
      <c r="O5903" s="18"/>
      <c r="P5903" s="18"/>
      <c r="Q5903" s="18"/>
      <c r="R5903" s="18"/>
      <c r="S5903" s="18"/>
      <c r="T5903" s="18"/>
      <c r="U5903" s="18"/>
      <c r="V5903" s="18"/>
      <c r="W5903" s="18"/>
      <c r="X5903" s="18"/>
      <c r="Y5903" s="18"/>
      <c r="Z5903" s="18"/>
    </row>
    <row r="5904">
      <c r="A5904" s="32">
        <v>45383.0</v>
      </c>
      <c r="B5904" s="15" t="s">
        <v>14445</v>
      </c>
      <c r="C5904" s="33" t="s">
        <v>14446</v>
      </c>
      <c r="D5904" s="16" t="s">
        <v>14447</v>
      </c>
      <c r="E5904" s="16" t="s">
        <v>14448</v>
      </c>
      <c r="F5904" s="16" t="s">
        <v>14449</v>
      </c>
      <c r="G5904" s="16" t="s">
        <v>12</v>
      </c>
      <c r="H5904" s="18"/>
      <c r="I5904" s="18"/>
      <c r="J5904" s="18"/>
      <c r="K5904" s="18"/>
      <c r="L5904" s="18"/>
      <c r="M5904" s="18"/>
      <c r="N5904" s="18"/>
      <c r="O5904" s="18"/>
      <c r="P5904" s="18"/>
      <c r="Q5904" s="18"/>
      <c r="R5904" s="18"/>
      <c r="S5904" s="18"/>
      <c r="T5904" s="18"/>
      <c r="U5904" s="18"/>
      <c r="V5904" s="18"/>
      <c r="W5904" s="18"/>
      <c r="X5904" s="18"/>
      <c r="Y5904" s="18"/>
      <c r="Z5904" s="18"/>
    </row>
    <row r="5905">
      <c r="A5905" s="32">
        <v>45383.0</v>
      </c>
      <c r="B5905" s="15" t="s">
        <v>14450</v>
      </c>
      <c r="C5905" s="33" t="s">
        <v>14451</v>
      </c>
      <c r="D5905" s="16" t="s">
        <v>14452</v>
      </c>
      <c r="E5905" s="16" t="s">
        <v>14453</v>
      </c>
      <c r="F5905" s="16" t="s">
        <v>14454</v>
      </c>
      <c r="G5905" s="16" t="s">
        <v>84</v>
      </c>
      <c r="H5905" s="18"/>
      <c r="I5905" s="18"/>
      <c r="J5905" s="18"/>
      <c r="K5905" s="18"/>
      <c r="L5905" s="18"/>
      <c r="M5905" s="18"/>
      <c r="N5905" s="18"/>
      <c r="O5905" s="18"/>
      <c r="P5905" s="18"/>
      <c r="Q5905" s="18"/>
      <c r="R5905" s="18"/>
      <c r="S5905" s="18"/>
      <c r="T5905" s="18"/>
      <c r="U5905" s="18"/>
      <c r="V5905" s="18"/>
      <c r="W5905" s="18"/>
      <c r="X5905" s="18"/>
      <c r="Y5905" s="18"/>
      <c r="Z5905" s="18"/>
    </row>
    <row r="5906">
      <c r="A5906" s="32">
        <v>45383.0</v>
      </c>
      <c r="B5906" s="15" t="s">
        <v>14450</v>
      </c>
      <c r="C5906" s="33" t="s">
        <v>14451</v>
      </c>
      <c r="D5906" s="16" t="s">
        <v>14455</v>
      </c>
      <c r="E5906" s="16" t="s">
        <v>14456</v>
      </c>
      <c r="F5906" s="16" t="s">
        <v>14457</v>
      </c>
      <c r="G5906" s="16" t="s">
        <v>84</v>
      </c>
      <c r="H5906" s="18"/>
      <c r="I5906" s="18"/>
      <c r="J5906" s="18"/>
      <c r="K5906" s="18"/>
      <c r="L5906" s="18"/>
      <c r="M5906" s="18"/>
      <c r="N5906" s="18"/>
      <c r="O5906" s="18"/>
      <c r="P5906" s="18"/>
      <c r="Q5906" s="18"/>
      <c r="R5906" s="18"/>
      <c r="S5906" s="18"/>
      <c r="T5906" s="18"/>
      <c r="U5906" s="18"/>
      <c r="V5906" s="18"/>
      <c r="W5906" s="18"/>
      <c r="X5906" s="18"/>
      <c r="Y5906" s="18"/>
      <c r="Z5906" s="18"/>
    </row>
    <row r="5907">
      <c r="A5907" s="32">
        <v>45383.0</v>
      </c>
      <c r="B5907" s="15" t="s">
        <v>14450</v>
      </c>
      <c r="C5907" s="33" t="s">
        <v>14451</v>
      </c>
      <c r="D5907" s="16" t="s">
        <v>14458</v>
      </c>
      <c r="E5907" s="18"/>
      <c r="F5907" s="16" t="s">
        <v>14459</v>
      </c>
      <c r="G5907" s="16" t="s">
        <v>12</v>
      </c>
      <c r="H5907" s="16" t="s">
        <v>14460</v>
      </c>
      <c r="I5907" s="18"/>
      <c r="J5907" s="18"/>
      <c r="K5907" s="18"/>
      <c r="L5907" s="18"/>
      <c r="M5907" s="18"/>
      <c r="N5907" s="18"/>
      <c r="O5907" s="18"/>
      <c r="P5907" s="18"/>
      <c r="Q5907" s="18"/>
      <c r="R5907" s="18"/>
      <c r="S5907" s="18"/>
      <c r="T5907" s="18"/>
      <c r="U5907" s="18"/>
      <c r="V5907" s="18"/>
      <c r="W5907" s="18"/>
      <c r="X5907" s="18"/>
      <c r="Y5907" s="18"/>
      <c r="Z5907" s="18"/>
    </row>
    <row r="5908">
      <c r="A5908" s="32">
        <v>45383.0</v>
      </c>
      <c r="B5908" s="15" t="s">
        <v>4175</v>
      </c>
      <c r="C5908" s="33" t="s">
        <v>4176</v>
      </c>
      <c r="D5908" s="16" t="s">
        <v>14461</v>
      </c>
      <c r="E5908" s="16" t="s">
        <v>14462</v>
      </c>
      <c r="F5908" s="16" t="s">
        <v>14463</v>
      </c>
      <c r="G5908" s="16" t="s">
        <v>12</v>
      </c>
      <c r="H5908" s="18"/>
      <c r="I5908" s="18"/>
      <c r="J5908" s="18"/>
      <c r="K5908" s="18"/>
      <c r="L5908" s="18"/>
      <c r="M5908" s="18"/>
      <c r="N5908" s="18"/>
      <c r="O5908" s="18"/>
      <c r="P5908" s="18"/>
      <c r="Q5908" s="18"/>
      <c r="R5908" s="18"/>
      <c r="S5908" s="18"/>
      <c r="T5908" s="18"/>
      <c r="U5908" s="18"/>
      <c r="V5908" s="18"/>
      <c r="W5908" s="18"/>
      <c r="X5908" s="18"/>
      <c r="Y5908" s="18"/>
      <c r="Z5908" s="18"/>
    </row>
    <row r="5909">
      <c r="A5909" s="32">
        <v>45383.0</v>
      </c>
      <c r="B5909" s="15" t="s">
        <v>14464</v>
      </c>
      <c r="C5909" s="33" t="s">
        <v>14465</v>
      </c>
      <c r="D5909" s="16" t="s">
        <v>14466</v>
      </c>
      <c r="E5909" s="16" t="s">
        <v>14467</v>
      </c>
      <c r="F5909" s="16" t="s">
        <v>14468</v>
      </c>
      <c r="G5909" s="16" t="s">
        <v>12</v>
      </c>
      <c r="H5909" s="18"/>
      <c r="I5909" s="18"/>
      <c r="J5909" s="18"/>
      <c r="K5909" s="18"/>
      <c r="L5909" s="18"/>
      <c r="M5909" s="18"/>
      <c r="N5909" s="18"/>
      <c r="O5909" s="18"/>
      <c r="P5909" s="18"/>
      <c r="Q5909" s="18"/>
      <c r="R5909" s="18"/>
      <c r="S5909" s="18"/>
      <c r="T5909" s="18"/>
      <c r="U5909" s="18"/>
      <c r="V5909" s="18"/>
      <c r="W5909" s="18"/>
      <c r="X5909" s="18"/>
      <c r="Y5909" s="18"/>
      <c r="Z5909" s="18"/>
    </row>
    <row r="5910">
      <c r="A5910" s="32">
        <v>45383.0</v>
      </c>
      <c r="B5910" s="15" t="s">
        <v>14464</v>
      </c>
      <c r="C5910" s="33" t="s">
        <v>14465</v>
      </c>
      <c r="D5910" s="16" t="s">
        <v>14469</v>
      </c>
      <c r="E5910" s="16" t="s">
        <v>14470</v>
      </c>
      <c r="F5910" s="16" t="s">
        <v>14471</v>
      </c>
      <c r="G5910" s="16" t="s">
        <v>12</v>
      </c>
      <c r="H5910" s="18"/>
      <c r="I5910" s="18"/>
      <c r="J5910" s="18"/>
      <c r="K5910" s="18"/>
      <c r="L5910" s="18"/>
      <c r="M5910" s="18"/>
      <c r="N5910" s="18"/>
      <c r="O5910" s="18"/>
      <c r="P5910" s="18"/>
      <c r="Q5910" s="18"/>
      <c r="R5910" s="18"/>
      <c r="S5910" s="18"/>
      <c r="T5910" s="18"/>
      <c r="U5910" s="18"/>
      <c r="V5910" s="18"/>
      <c r="W5910" s="18"/>
      <c r="X5910" s="18"/>
      <c r="Y5910" s="18"/>
      <c r="Z5910" s="18"/>
    </row>
    <row r="5911">
      <c r="A5911" s="32">
        <v>45383.0</v>
      </c>
      <c r="B5911" s="15" t="s">
        <v>4168</v>
      </c>
      <c r="C5911" s="33" t="s">
        <v>4169</v>
      </c>
      <c r="D5911" s="16" t="s">
        <v>14472</v>
      </c>
      <c r="E5911" s="16" t="s">
        <v>14473</v>
      </c>
      <c r="F5911" s="16" t="s">
        <v>14474</v>
      </c>
      <c r="G5911" s="16" t="s">
        <v>84</v>
      </c>
      <c r="H5911" s="18"/>
      <c r="I5911" s="18"/>
      <c r="J5911" s="18"/>
      <c r="K5911" s="18"/>
      <c r="L5911" s="18"/>
      <c r="M5911" s="18"/>
      <c r="N5911" s="18"/>
      <c r="O5911" s="18"/>
      <c r="P5911" s="18"/>
      <c r="Q5911" s="18"/>
      <c r="R5911" s="18"/>
      <c r="S5911" s="18"/>
      <c r="T5911" s="18"/>
      <c r="U5911" s="18"/>
      <c r="V5911" s="18"/>
      <c r="W5911" s="18"/>
      <c r="X5911" s="18"/>
      <c r="Y5911" s="18"/>
      <c r="Z5911" s="18"/>
    </row>
    <row r="5912">
      <c r="A5912" s="32">
        <v>45383.0</v>
      </c>
      <c r="B5912" s="15" t="s">
        <v>14475</v>
      </c>
      <c r="C5912" s="34" t="s">
        <v>14476</v>
      </c>
      <c r="D5912" s="16" t="s">
        <v>14477</v>
      </c>
      <c r="E5912" s="16" t="s">
        <v>14478</v>
      </c>
      <c r="F5912" s="16" t="s">
        <v>14479</v>
      </c>
      <c r="G5912" s="16" t="s">
        <v>12</v>
      </c>
      <c r="H5912" s="18"/>
      <c r="I5912" s="18"/>
      <c r="J5912" s="18"/>
      <c r="K5912" s="18"/>
      <c r="L5912" s="18"/>
      <c r="M5912" s="18"/>
      <c r="N5912" s="18"/>
      <c r="O5912" s="18"/>
      <c r="P5912" s="18"/>
      <c r="Q5912" s="18"/>
      <c r="R5912" s="18"/>
      <c r="S5912" s="18"/>
      <c r="T5912" s="18"/>
      <c r="U5912" s="18"/>
      <c r="V5912" s="18"/>
      <c r="W5912" s="18"/>
      <c r="X5912" s="18"/>
      <c r="Y5912" s="18"/>
      <c r="Z5912" s="18"/>
    </row>
    <row r="5913">
      <c r="A5913" s="32">
        <v>45383.0</v>
      </c>
      <c r="B5913" s="15" t="s">
        <v>14475</v>
      </c>
      <c r="C5913" s="34" t="s">
        <v>14476</v>
      </c>
      <c r="D5913" s="16" t="s">
        <v>14480</v>
      </c>
      <c r="E5913" s="16" t="s">
        <v>14481</v>
      </c>
      <c r="F5913" s="16" t="s">
        <v>14482</v>
      </c>
      <c r="G5913" s="16" t="s">
        <v>12</v>
      </c>
      <c r="H5913" s="18"/>
      <c r="I5913" s="18"/>
      <c r="J5913" s="18"/>
      <c r="K5913" s="18"/>
      <c r="L5913" s="18"/>
      <c r="M5913" s="18"/>
      <c r="N5913" s="18"/>
      <c r="O5913" s="18"/>
      <c r="P5913" s="18"/>
      <c r="Q5913" s="18"/>
      <c r="R5913" s="18"/>
      <c r="S5913" s="18"/>
      <c r="T5913" s="18"/>
      <c r="U5913" s="18"/>
      <c r="V5913" s="18"/>
      <c r="W5913" s="18"/>
      <c r="X5913" s="18"/>
      <c r="Y5913" s="18"/>
      <c r="Z5913" s="18"/>
    </row>
    <row r="5914">
      <c r="A5914" s="32">
        <v>45383.0</v>
      </c>
      <c r="B5914" s="15" t="s">
        <v>4164</v>
      </c>
      <c r="C5914" s="33" t="s">
        <v>4165</v>
      </c>
      <c r="D5914" s="16" t="s">
        <v>14483</v>
      </c>
      <c r="E5914" s="16" t="s">
        <v>14484</v>
      </c>
      <c r="F5914" s="16" t="s">
        <v>14485</v>
      </c>
      <c r="G5914" s="16" t="s">
        <v>12</v>
      </c>
      <c r="H5914" s="18"/>
      <c r="I5914" s="18"/>
      <c r="J5914" s="18"/>
      <c r="K5914" s="18"/>
      <c r="L5914" s="18"/>
      <c r="M5914" s="18"/>
      <c r="N5914" s="18"/>
      <c r="O5914" s="18"/>
      <c r="P5914" s="18"/>
      <c r="Q5914" s="18"/>
      <c r="R5914" s="18"/>
      <c r="S5914" s="18"/>
      <c r="T5914" s="18"/>
      <c r="U5914" s="18"/>
      <c r="V5914" s="18"/>
      <c r="W5914" s="18"/>
      <c r="X5914" s="18"/>
      <c r="Y5914" s="18"/>
      <c r="Z5914" s="18"/>
    </row>
    <row r="5915">
      <c r="A5915" s="32">
        <v>45383.0</v>
      </c>
      <c r="B5915" s="15" t="s">
        <v>4164</v>
      </c>
      <c r="C5915" s="33" t="s">
        <v>4165</v>
      </c>
      <c r="D5915" s="16" t="s">
        <v>14486</v>
      </c>
      <c r="E5915" s="16" t="s">
        <v>14487</v>
      </c>
      <c r="F5915" s="16" t="s">
        <v>14488</v>
      </c>
      <c r="G5915" s="16" t="s">
        <v>12</v>
      </c>
      <c r="H5915" s="18"/>
      <c r="I5915" s="18"/>
      <c r="J5915" s="18"/>
      <c r="K5915" s="18"/>
      <c r="L5915" s="18"/>
      <c r="M5915" s="18"/>
      <c r="N5915" s="18"/>
      <c r="O5915" s="18"/>
      <c r="P5915" s="18"/>
      <c r="Q5915" s="18"/>
      <c r="R5915" s="18"/>
      <c r="S5915" s="18"/>
      <c r="T5915" s="18"/>
      <c r="U5915" s="18"/>
      <c r="V5915" s="18"/>
      <c r="W5915" s="18"/>
      <c r="X5915" s="18"/>
      <c r="Y5915" s="18"/>
      <c r="Z5915" s="18"/>
    </row>
    <row r="5916">
      <c r="A5916" s="32">
        <v>45383.0</v>
      </c>
      <c r="B5916" s="15" t="s">
        <v>4150</v>
      </c>
      <c r="C5916" s="33" t="s">
        <v>4151</v>
      </c>
      <c r="D5916" s="16" t="s">
        <v>14489</v>
      </c>
      <c r="E5916" s="16" t="s">
        <v>14490</v>
      </c>
      <c r="F5916" s="16" t="s">
        <v>14491</v>
      </c>
      <c r="G5916" s="16" t="s">
        <v>12</v>
      </c>
      <c r="H5916" s="18"/>
      <c r="I5916" s="18"/>
      <c r="J5916" s="18"/>
      <c r="K5916" s="18"/>
      <c r="L5916" s="18"/>
      <c r="M5916" s="18"/>
      <c r="N5916" s="18"/>
      <c r="O5916" s="18"/>
      <c r="P5916" s="18"/>
      <c r="Q5916" s="18"/>
      <c r="R5916" s="18"/>
      <c r="S5916" s="18"/>
      <c r="T5916" s="18"/>
      <c r="U5916" s="18"/>
      <c r="V5916" s="18"/>
      <c r="W5916" s="18"/>
      <c r="X5916" s="18"/>
      <c r="Y5916" s="18"/>
      <c r="Z5916" s="18"/>
    </row>
    <row r="5917">
      <c r="A5917" s="32">
        <v>45383.0</v>
      </c>
      <c r="B5917" s="15" t="s">
        <v>4146</v>
      </c>
      <c r="C5917" s="33" t="s">
        <v>4147</v>
      </c>
      <c r="D5917" s="16" t="s">
        <v>14492</v>
      </c>
      <c r="E5917" s="18"/>
      <c r="F5917" s="16" t="s">
        <v>14493</v>
      </c>
      <c r="G5917" s="16" t="s">
        <v>84</v>
      </c>
      <c r="H5917" s="16" t="s">
        <v>14494</v>
      </c>
      <c r="I5917" s="18"/>
      <c r="J5917" s="18"/>
      <c r="K5917" s="18"/>
      <c r="L5917" s="18"/>
      <c r="M5917" s="18"/>
      <c r="N5917" s="18"/>
      <c r="O5917" s="18"/>
      <c r="P5917" s="18"/>
      <c r="Q5917" s="18"/>
      <c r="R5917" s="18"/>
      <c r="S5917" s="18"/>
      <c r="T5917" s="18"/>
      <c r="U5917" s="18"/>
      <c r="V5917" s="18"/>
      <c r="W5917" s="18"/>
      <c r="X5917" s="18"/>
      <c r="Y5917" s="18"/>
      <c r="Z5917" s="18"/>
    </row>
    <row r="5918">
      <c r="A5918" s="32">
        <v>45383.0</v>
      </c>
      <c r="B5918" s="15" t="s">
        <v>4146</v>
      </c>
      <c r="C5918" s="33" t="s">
        <v>4147</v>
      </c>
      <c r="D5918" s="16" t="s">
        <v>14495</v>
      </c>
      <c r="E5918" s="18"/>
      <c r="F5918" s="16" t="s">
        <v>14496</v>
      </c>
      <c r="G5918" s="16" t="s">
        <v>84</v>
      </c>
      <c r="H5918" s="16" t="s">
        <v>14497</v>
      </c>
      <c r="I5918" s="18"/>
      <c r="J5918" s="18"/>
      <c r="K5918" s="18"/>
      <c r="L5918" s="18"/>
      <c r="M5918" s="18"/>
      <c r="N5918" s="18"/>
      <c r="O5918" s="18"/>
      <c r="P5918" s="18"/>
      <c r="Q5918" s="18"/>
      <c r="R5918" s="18"/>
      <c r="S5918" s="18"/>
      <c r="T5918" s="18"/>
      <c r="U5918" s="18"/>
      <c r="V5918" s="18"/>
      <c r="W5918" s="18"/>
      <c r="X5918" s="18"/>
      <c r="Y5918" s="18"/>
      <c r="Z5918" s="18"/>
    </row>
    <row r="5919">
      <c r="A5919" s="32">
        <v>45383.0</v>
      </c>
      <c r="B5919" s="15" t="s">
        <v>14498</v>
      </c>
      <c r="C5919" s="33" t="s">
        <v>14499</v>
      </c>
      <c r="D5919" s="16" t="s">
        <v>14500</v>
      </c>
      <c r="E5919" s="16" t="s">
        <v>14501</v>
      </c>
      <c r="F5919" s="16" t="s">
        <v>14502</v>
      </c>
      <c r="G5919" s="16" t="s">
        <v>12</v>
      </c>
      <c r="H5919" s="18"/>
      <c r="I5919" s="18"/>
      <c r="J5919" s="18"/>
      <c r="K5919" s="18"/>
      <c r="L5919" s="18"/>
      <c r="M5919" s="18"/>
      <c r="N5919" s="18"/>
      <c r="O5919" s="18"/>
      <c r="P5919" s="18"/>
      <c r="Q5919" s="18"/>
      <c r="R5919" s="18"/>
      <c r="S5919" s="18"/>
      <c r="T5919" s="18"/>
      <c r="U5919" s="18"/>
      <c r="V5919" s="18"/>
      <c r="W5919" s="18"/>
      <c r="X5919" s="18"/>
      <c r="Y5919" s="18"/>
      <c r="Z5919" s="18"/>
    </row>
    <row r="5920">
      <c r="A5920" s="32">
        <v>45383.0</v>
      </c>
      <c r="B5920" s="15" t="s">
        <v>4139</v>
      </c>
      <c r="C5920" s="33" t="s">
        <v>4140</v>
      </c>
      <c r="D5920" s="16" t="s">
        <v>14503</v>
      </c>
      <c r="E5920" s="16" t="s">
        <v>14504</v>
      </c>
      <c r="F5920" s="16" t="s">
        <v>14505</v>
      </c>
      <c r="G5920" s="16" t="s">
        <v>12</v>
      </c>
      <c r="H5920" s="18"/>
      <c r="I5920" s="18"/>
      <c r="J5920" s="18"/>
      <c r="K5920" s="18"/>
      <c r="L5920" s="18"/>
      <c r="M5920" s="18"/>
      <c r="N5920" s="18"/>
      <c r="O5920" s="18"/>
      <c r="P5920" s="18"/>
      <c r="Q5920" s="18"/>
      <c r="R5920" s="18"/>
      <c r="S5920" s="18"/>
      <c r="T5920" s="18"/>
      <c r="U5920" s="18"/>
      <c r="V5920" s="18"/>
      <c r="W5920" s="18"/>
      <c r="X5920" s="18"/>
      <c r="Y5920" s="18"/>
      <c r="Z5920" s="18"/>
    </row>
    <row r="5921">
      <c r="A5921" s="32">
        <v>45383.0</v>
      </c>
      <c r="B5921" s="15" t="s">
        <v>4130</v>
      </c>
      <c r="C5921" s="33" t="s">
        <v>4131</v>
      </c>
      <c r="D5921" s="16" t="s">
        <v>14506</v>
      </c>
      <c r="E5921" s="16" t="s">
        <v>14507</v>
      </c>
      <c r="F5921" s="16" t="s">
        <v>14508</v>
      </c>
      <c r="G5921" s="16" t="s">
        <v>12</v>
      </c>
      <c r="H5921" s="18"/>
      <c r="I5921" s="18"/>
      <c r="J5921" s="18"/>
      <c r="K5921" s="18"/>
      <c r="L5921" s="18"/>
      <c r="M5921" s="18"/>
      <c r="N5921" s="18"/>
      <c r="O5921" s="18"/>
      <c r="P5921" s="18"/>
      <c r="Q5921" s="18"/>
      <c r="R5921" s="18"/>
      <c r="S5921" s="18"/>
      <c r="T5921" s="18"/>
      <c r="U5921" s="18"/>
      <c r="V5921" s="18"/>
      <c r="W5921" s="18"/>
      <c r="X5921" s="18"/>
      <c r="Y5921" s="18"/>
      <c r="Z5921" s="18"/>
    </row>
    <row r="5922">
      <c r="A5922" s="32">
        <v>45413.0</v>
      </c>
      <c r="B5922" s="15" t="s">
        <v>14509</v>
      </c>
      <c r="C5922" s="33" t="s">
        <v>14510</v>
      </c>
      <c r="D5922" s="16" t="s">
        <v>14511</v>
      </c>
      <c r="E5922" s="16" t="s">
        <v>14512</v>
      </c>
      <c r="F5922" s="16" t="s">
        <v>14513</v>
      </c>
      <c r="G5922" s="16" t="s">
        <v>84</v>
      </c>
      <c r="H5922" s="18"/>
      <c r="I5922" s="18"/>
      <c r="J5922" s="18"/>
      <c r="K5922" s="18"/>
      <c r="L5922" s="18"/>
      <c r="M5922" s="18"/>
      <c r="N5922" s="18"/>
      <c r="O5922" s="18"/>
      <c r="P5922" s="18"/>
      <c r="Q5922" s="18"/>
      <c r="R5922" s="18"/>
      <c r="S5922" s="18"/>
      <c r="T5922" s="18"/>
      <c r="U5922" s="18"/>
      <c r="V5922" s="18"/>
      <c r="W5922" s="18"/>
      <c r="X5922" s="18"/>
      <c r="Y5922" s="18"/>
      <c r="Z5922" s="18"/>
    </row>
    <row r="5923">
      <c r="A5923" s="32">
        <v>45413.0</v>
      </c>
      <c r="B5923" s="15" t="s">
        <v>14509</v>
      </c>
      <c r="C5923" s="33" t="s">
        <v>14510</v>
      </c>
      <c r="D5923" s="16" t="s">
        <v>14514</v>
      </c>
      <c r="E5923" s="16" t="s">
        <v>14515</v>
      </c>
      <c r="F5923" s="16" t="s">
        <v>14516</v>
      </c>
      <c r="G5923" s="16" t="s">
        <v>84</v>
      </c>
      <c r="H5923" s="18"/>
      <c r="I5923" s="18"/>
      <c r="J5923" s="18"/>
      <c r="K5923" s="18"/>
      <c r="L5923" s="18"/>
      <c r="M5923" s="18"/>
      <c r="N5923" s="18"/>
      <c r="O5923" s="18"/>
      <c r="P5923" s="18"/>
      <c r="Q5923" s="18"/>
      <c r="R5923" s="18"/>
      <c r="S5923" s="18"/>
      <c r="T5923" s="18"/>
      <c r="U5923" s="18"/>
      <c r="V5923" s="18"/>
      <c r="W5923" s="18"/>
      <c r="X5923" s="18"/>
      <c r="Y5923" s="18"/>
      <c r="Z5923" s="18"/>
    </row>
    <row r="5924">
      <c r="A5924" s="32">
        <v>45413.0</v>
      </c>
      <c r="B5924" s="15" t="s">
        <v>14509</v>
      </c>
      <c r="C5924" s="33" t="s">
        <v>14510</v>
      </c>
      <c r="D5924" s="16" t="s">
        <v>14517</v>
      </c>
      <c r="E5924" s="16" t="s">
        <v>14518</v>
      </c>
      <c r="F5924" s="16" t="s">
        <v>14519</v>
      </c>
      <c r="G5924" s="16" t="s">
        <v>84</v>
      </c>
      <c r="H5924" s="18"/>
      <c r="I5924" s="18"/>
      <c r="J5924" s="18"/>
      <c r="K5924" s="18"/>
      <c r="L5924" s="18"/>
      <c r="M5924" s="18"/>
      <c r="N5924" s="18"/>
      <c r="O5924" s="18"/>
      <c r="P5924" s="18"/>
      <c r="Q5924" s="18"/>
      <c r="R5924" s="18"/>
      <c r="S5924" s="18"/>
      <c r="T5924" s="18"/>
      <c r="U5924" s="18"/>
      <c r="V5924" s="18"/>
      <c r="W5924" s="18"/>
      <c r="X5924" s="18"/>
      <c r="Y5924" s="18"/>
      <c r="Z5924" s="18"/>
    </row>
    <row r="5925">
      <c r="A5925" s="32">
        <v>45413.0</v>
      </c>
      <c r="B5925" s="15" t="s">
        <v>4252</v>
      </c>
      <c r="C5925" s="33" t="s">
        <v>4253</v>
      </c>
      <c r="D5925" s="16" t="s">
        <v>14520</v>
      </c>
      <c r="E5925" s="16" t="s">
        <v>14521</v>
      </c>
      <c r="F5925" s="16" t="s">
        <v>14522</v>
      </c>
      <c r="G5925" s="16" t="s">
        <v>12</v>
      </c>
      <c r="H5925" s="18"/>
      <c r="I5925" s="18"/>
      <c r="J5925" s="18"/>
      <c r="K5925" s="18"/>
      <c r="L5925" s="18"/>
      <c r="M5925" s="18"/>
      <c r="N5925" s="18"/>
      <c r="O5925" s="18"/>
      <c r="P5925" s="18"/>
      <c r="Q5925" s="18"/>
      <c r="R5925" s="18"/>
      <c r="S5925" s="18"/>
      <c r="T5925" s="18"/>
      <c r="U5925" s="18"/>
      <c r="V5925" s="18"/>
      <c r="W5925" s="18"/>
      <c r="X5925" s="18"/>
      <c r="Y5925" s="18"/>
      <c r="Z5925" s="18"/>
    </row>
    <row r="5926">
      <c r="A5926" s="32">
        <v>45413.0</v>
      </c>
      <c r="B5926" s="15" t="s">
        <v>4252</v>
      </c>
      <c r="C5926" s="33" t="s">
        <v>4253</v>
      </c>
      <c r="D5926" s="16" t="s">
        <v>14523</v>
      </c>
      <c r="E5926" s="16" t="s">
        <v>14524</v>
      </c>
      <c r="F5926" s="16" t="s">
        <v>14525</v>
      </c>
      <c r="G5926" s="16" t="s">
        <v>12</v>
      </c>
      <c r="H5926" s="18"/>
      <c r="I5926" s="18"/>
      <c r="J5926" s="18"/>
      <c r="K5926" s="18"/>
      <c r="L5926" s="18"/>
      <c r="M5926" s="18"/>
      <c r="N5926" s="18"/>
      <c r="O5926" s="18"/>
      <c r="P5926" s="18"/>
      <c r="Q5926" s="18"/>
      <c r="R5926" s="18"/>
      <c r="S5926" s="18"/>
      <c r="T5926" s="18"/>
      <c r="U5926" s="18"/>
      <c r="V5926" s="18"/>
      <c r="W5926" s="18"/>
      <c r="X5926" s="18"/>
      <c r="Y5926" s="18"/>
      <c r="Z5926" s="18"/>
    </row>
    <row r="5927">
      <c r="A5927" s="32">
        <v>45413.0</v>
      </c>
      <c r="B5927" s="15" t="s">
        <v>4249</v>
      </c>
      <c r="C5927" s="33" t="s">
        <v>4250</v>
      </c>
      <c r="D5927" s="16" t="s">
        <v>14526</v>
      </c>
      <c r="E5927" s="16" t="s">
        <v>14527</v>
      </c>
      <c r="F5927" s="16" t="s">
        <v>14528</v>
      </c>
      <c r="G5927" s="16" t="s">
        <v>12</v>
      </c>
      <c r="H5927" s="18"/>
      <c r="I5927" s="18"/>
      <c r="J5927" s="18"/>
      <c r="K5927" s="18"/>
      <c r="L5927" s="18"/>
      <c r="M5927" s="18"/>
      <c r="N5927" s="18"/>
      <c r="O5927" s="18"/>
      <c r="P5927" s="18"/>
      <c r="Q5927" s="18"/>
      <c r="R5927" s="18"/>
      <c r="S5927" s="18"/>
      <c r="T5927" s="18"/>
      <c r="U5927" s="18"/>
      <c r="V5927" s="18"/>
      <c r="W5927" s="18"/>
      <c r="X5927" s="18"/>
      <c r="Y5927" s="18"/>
      <c r="Z5927" s="18"/>
    </row>
    <row r="5928">
      <c r="A5928" s="32">
        <v>45413.0</v>
      </c>
      <c r="B5928" s="15" t="s">
        <v>14529</v>
      </c>
      <c r="C5928" s="33" t="s">
        <v>14530</v>
      </c>
      <c r="D5928" s="16" t="s">
        <v>14531</v>
      </c>
      <c r="E5928" s="16" t="s">
        <v>14532</v>
      </c>
      <c r="F5928" s="16" t="s">
        <v>14533</v>
      </c>
      <c r="G5928" s="16" t="s">
        <v>84</v>
      </c>
      <c r="H5928" s="18"/>
      <c r="I5928" s="18"/>
      <c r="J5928" s="18"/>
      <c r="K5928" s="18"/>
      <c r="L5928" s="18"/>
      <c r="M5928" s="18"/>
      <c r="N5928" s="18"/>
      <c r="O5928" s="18"/>
      <c r="P5928" s="18"/>
      <c r="Q5928" s="18"/>
      <c r="R5928" s="18"/>
      <c r="S5928" s="18"/>
      <c r="T5928" s="18"/>
      <c r="U5928" s="18"/>
      <c r="V5928" s="18"/>
      <c r="W5928" s="18"/>
      <c r="X5928" s="18"/>
      <c r="Y5928" s="18"/>
      <c r="Z5928" s="18"/>
    </row>
    <row r="5929">
      <c r="A5929" s="32">
        <v>45413.0</v>
      </c>
      <c r="B5929" s="15" t="s">
        <v>14529</v>
      </c>
      <c r="C5929" s="33" t="s">
        <v>14530</v>
      </c>
      <c r="D5929" s="16" t="s">
        <v>14534</v>
      </c>
      <c r="E5929" s="16" t="s">
        <v>14535</v>
      </c>
      <c r="F5929" s="16" t="s">
        <v>14536</v>
      </c>
      <c r="G5929" s="16" t="s">
        <v>84</v>
      </c>
      <c r="H5929" s="18"/>
      <c r="I5929" s="18"/>
      <c r="J5929" s="18"/>
      <c r="K5929" s="18"/>
      <c r="L5929" s="18"/>
      <c r="M5929" s="18"/>
      <c r="N5929" s="18"/>
      <c r="O5929" s="18"/>
      <c r="P5929" s="18"/>
      <c r="Q5929" s="18"/>
      <c r="R5929" s="18"/>
      <c r="S5929" s="18"/>
      <c r="T5929" s="18"/>
      <c r="U5929" s="18"/>
      <c r="V5929" s="18"/>
      <c r="W5929" s="18"/>
      <c r="X5929" s="18"/>
      <c r="Y5929" s="18"/>
      <c r="Z5929" s="18"/>
    </row>
    <row r="5930">
      <c r="A5930" s="32">
        <v>45413.0</v>
      </c>
      <c r="B5930" s="15" t="s">
        <v>14529</v>
      </c>
      <c r="C5930" s="33" t="s">
        <v>14530</v>
      </c>
      <c r="D5930" s="16" t="s">
        <v>14537</v>
      </c>
      <c r="E5930" s="16" t="s">
        <v>14538</v>
      </c>
      <c r="F5930" s="16" t="s">
        <v>14539</v>
      </c>
      <c r="G5930" s="16" t="s">
        <v>84</v>
      </c>
      <c r="H5930" s="18"/>
      <c r="I5930" s="18"/>
      <c r="J5930" s="18"/>
      <c r="K5930" s="18"/>
      <c r="L5930" s="18"/>
      <c r="M5930" s="18"/>
      <c r="N5930" s="18"/>
      <c r="O5930" s="18"/>
      <c r="P5930" s="18"/>
      <c r="Q5930" s="18"/>
      <c r="R5930" s="18"/>
      <c r="S5930" s="18"/>
      <c r="T5930" s="18"/>
      <c r="U5930" s="18"/>
      <c r="V5930" s="18"/>
      <c r="W5930" s="18"/>
      <c r="X5930" s="18"/>
      <c r="Y5930" s="18"/>
      <c r="Z5930" s="18"/>
    </row>
    <row r="5931">
      <c r="A5931" s="32">
        <v>45413.0</v>
      </c>
      <c r="B5931" s="15" t="s">
        <v>4246</v>
      </c>
      <c r="C5931" s="33" t="s">
        <v>4247</v>
      </c>
      <c r="D5931" s="16" t="s">
        <v>14540</v>
      </c>
      <c r="E5931" s="16" t="s">
        <v>14541</v>
      </c>
      <c r="F5931" s="16" t="s">
        <v>14542</v>
      </c>
      <c r="G5931" s="16" t="s">
        <v>12</v>
      </c>
      <c r="H5931" s="18"/>
      <c r="I5931" s="18"/>
      <c r="J5931" s="18"/>
      <c r="K5931" s="18"/>
      <c r="L5931" s="18"/>
      <c r="M5931" s="18"/>
      <c r="N5931" s="18"/>
      <c r="O5931" s="18"/>
      <c r="P5931" s="18"/>
      <c r="Q5931" s="18"/>
      <c r="R5931" s="18"/>
      <c r="S5931" s="18"/>
      <c r="T5931" s="18"/>
      <c r="U5931" s="18"/>
      <c r="V5931" s="18"/>
      <c r="W5931" s="18"/>
      <c r="X5931" s="18"/>
      <c r="Y5931" s="18"/>
      <c r="Z5931" s="18"/>
    </row>
    <row r="5932">
      <c r="A5932" s="32">
        <v>45413.0</v>
      </c>
      <c r="B5932" s="15" t="s">
        <v>4246</v>
      </c>
      <c r="C5932" s="33" t="s">
        <v>4247</v>
      </c>
      <c r="D5932" s="16" t="s">
        <v>14543</v>
      </c>
      <c r="E5932" s="16" t="s">
        <v>14544</v>
      </c>
      <c r="F5932" s="16" t="s">
        <v>14545</v>
      </c>
      <c r="G5932" s="16" t="s">
        <v>12</v>
      </c>
      <c r="H5932" s="18"/>
      <c r="I5932" s="18"/>
      <c r="J5932" s="18"/>
      <c r="K5932" s="18"/>
      <c r="L5932" s="18"/>
      <c r="M5932" s="18"/>
      <c r="N5932" s="18"/>
      <c r="O5932" s="18"/>
      <c r="P5932" s="18"/>
      <c r="Q5932" s="18"/>
      <c r="R5932" s="18"/>
      <c r="S5932" s="18"/>
      <c r="T5932" s="18"/>
      <c r="U5932" s="18"/>
      <c r="V5932" s="18"/>
      <c r="W5932" s="18"/>
      <c r="X5932" s="18"/>
      <c r="Y5932" s="18"/>
      <c r="Z5932" s="18"/>
    </row>
    <row r="5933">
      <c r="A5933" s="32">
        <v>45413.0</v>
      </c>
      <c r="B5933" s="15" t="s">
        <v>14546</v>
      </c>
      <c r="C5933" s="33" t="s">
        <v>14547</v>
      </c>
      <c r="D5933" s="16" t="s">
        <v>14548</v>
      </c>
      <c r="E5933" s="16" t="s">
        <v>14549</v>
      </c>
      <c r="F5933" s="16" t="s">
        <v>14550</v>
      </c>
      <c r="G5933" s="16" t="s">
        <v>12</v>
      </c>
      <c r="H5933" s="18"/>
      <c r="I5933" s="18"/>
      <c r="J5933" s="18"/>
      <c r="K5933" s="18"/>
      <c r="L5933" s="18"/>
      <c r="M5933" s="18"/>
      <c r="N5933" s="18"/>
      <c r="O5933" s="18"/>
      <c r="P5933" s="18"/>
      <c r="Q5933" s="18"/>
      <c r="R5933" s="18"/>
      <c r="S5933" s="18"/>
      <c r="T5933" s="18"/>
      <c r="U5933" s="18"/>
      <c r="V5933" s="18"/>
      <c r="W5933" s="18"/>
      <c r="X5933" s="18"/>
      <c r="Y5933" s="18"/>
      <c r="Z5933" s="18"/>
    </row>
    <row r="5934">
      <c r="A5934" s="32">
        <v>45413.0</v>
      </c>
      <c r="B5934" s="15" t="s">
        <v>14546</v>
      </c>
      <c r="C5934" s="33" t="s">
        <v>14547</v>
      </c>
      <c r="D5934" s="16" t="s">
        <v>14551</v>
      </c>
      <c r="E5934" s="16" t="s">
        <v>14552</v>
      </c>
      <c r="F5934" s="16" t="s">
        <v>14553</v>
      </c>
      <c r="G5934" s="16" t="s">
        <v>12</v>
      </c>
      <c r="H5934" s="18"/>
      <c r="I5934" s="18"/>
      <c r="J5934" s="18"/>
      <c r="K5934" s="18"/>
      <c r="L5934" s="18"/>
      <c r="M5934" s="18"/>
      <c r="N5934" s="18"/>
      <c r="O5934" s="18"/>
      <c r="P5934" s="18"/>
      <c r="Q5934" s="18"/>
      <c r="R5934" s="18"/>
      <c r="S5934" s="18"/>
      <c r="T5934" s="18"/>
      <c r="U5934" s="18"/>
      <c r="V5934" s="18"/>
      <c r="W5934" s="18"/>
      <c r="X5934" s="18"/>
      <c r="Y5934" s="18"/>
      <c r="Z5934" s="18"/>
    </row>
    <row r="5935">
      <c r="A5935" s="32">
        <v>45413.0</v>
      </c>
      <c r="B5935" s="15" t="s">
        <v>14554</v>
      </c>
      <c r="C5935" s="34" t="s">
        <v>14555</v>
      </c>
      <c r="D5935" s="16" t="s">
        <v>14556</v>
      </c>
      <c r="E5935" s="16" t="s">
        <v>14557</v>
      </c>
      <c r="F5935" s="16" t="s">
        <v>14558</v>
      </c>
      <c r="G5935" s="16" t="s">
        <v>12</v>
      </c>
      <c r="H5935" s="18"/>
      <c r="I5935" s="18"/>
      <c r="J5935" s="18"/>
      <c r="K5935" s="18"/>
      <c r="L5935" s="18"/>
      <c r="M5935" s="18"/>
      <c r="N5935" s="18"/>
      <c r="O5935" s="18"/>
      <c r="P5935" s="18"/>
      <c r="Q5935" s="18"/>
      <c r="R5935" s="18"/>
      <c r="S5935" s="18"/>
      <c r="T5935" s="18"/>
      <c r="U5935" s="18"/>
      <c r="V5935" s="18"/>
      <c r="W5935" s="18"/>
      <c r="X5935" s="18"/>
      <c r="Y5935" s="18"/>
      <c r="Z5935" s="18"/>
    </row>
    <row r="5936">
      <c r="A5936" s="32">
        <v>45413.0</v>
      </c>
      <c r="B5936" s="15" t="s">
        <v>14554</v>
      </c>
      <c r="C5936" s="34" t="s">
        <v>14555</v>
      </c>
      <c r="D5936" s="16" t="s">
        <v>14559</v>
      </c>
      <c r="E5936" s="16" t="s">
        <v>14560</v>
      </c>
      <c r="F5936" s="16" t="s">
        <v>14561</v>
      </c>
      <c r="G5936" s="16" t="s">
        <v>12</v>
      </c>
      <c r="H5936" s="18"/>
      <c r="I5936" s="18"/>
      <c r="J5936" s="18"/>
      <c r="K5936" s="18"/>
      <c r="L5936" s="18"/>
      <c r="M5936" s="18"/>
      <c r="N5936" s="18"/>
      <c r="O5936" s="18"/>
      <c r="P5936" s="18"/>
      <c r="Q5936" s="18"/>
      <c r="R5936" s="18"/>
      <c r="S5936" s="18"/>
      <c r="T5936" s="18"/>
      <c r="U5936" s="18"/>
      <c r="V5936" s="18"/>
      <c r="W5936" s="18"/>
      <c r="X5936" s="18"/>
      <c r="Y5936" s="18"/>
      <c r="Z5936" s="18"/>
    </row>
    <row r="5937">
      <c r="A5937" s="32">
        <v>45413.0</v>
      </c>
      <c r="B5937" s="15" t="s">
        <v>4238</v>
      </c>
      <c r="C5937" s="33" t="s">
        <v>4239</v>
      </c>
      <c r="D5937" s="16" t="s">
        <v>14562</v>
      </c>
      <c r="E5937" s="16" t="s">
        <v>14563</v>
      </c>
      <c r="F5937" s="16" t="s">
        <v>14564</v>
      </c>
      <c r="G5937" s="16" t="s">
        <v>12</v>
      </c>
      <c r="H5937" s="18"/>
      <c r="I5937" s="18"/>
      <c r="J5937" s="18"/>
      <c r="K5937" s="18"/>
      <c r="L5937" s="18"/>
      <c r="M5937" s="18"/>
      <c r="N5937" s="18"/>
      <c r="O5937" s="18"/>
      <c r="P5937" s="18"/>
      <c r="Q5937" s="18"/>
      <c r="R5937" s="18"/>
      <c r="S5937" s="18"/>
      <c r="T5937" s="18"/>
      <c r="U5937" s="18"/>
      <c r="V5937" s="18"/>
      <c r="W5937" s="18"/>
      <c r="X5937" s="18"/>
      <c r="Y5937" s="18"/>
      <c r="Z5937" s="18"/>
    </row>
    <row r="5938">
      <c r="A5938" s="32">
        <v>45413.0</v>
      </c>
      <c r="B5938" s="15" t="s">
        <v>4234</v>
      </c>
      <c r="C5938" s="33" t="s">
        <v>4235</v>
      </c>
      <c r="D5938" s="16" t="s">
        <v>14565</v>
      </c>
      <c r="E5938" s="16" t="s">
        <v>14566</v>
      </c>
      <c r="F5938" s="19" t="s">
        <v>4237</v>
      </c>
      <c r="G5938" s="16" t="s">
        <v>84</v>
      </c>
      <c r="H5938" s="18"/>
      <c r="I5938" s="18"/>
      <c r="J5938" s="18"/>
      <c r="K5938" s="18"/>
      <c r="L5938" s="18"/>
      <c r="M5938" s="18"/>
      <c r="N5938" s="18"/>
      <c r="O5938" s="18"/>
      <c r="P5938" s="18"/>
      <c r="Q5938" s="18"/>
      <c r="R5938" s="18"/>
      <c r="S5938" s="18"/>
      <c r="T5938" s="18"/>
      <c r="U5938" s="18"/>
      <c r="V5938" s="18"/>
      <c r="W5938" s="18"/>
      <c r="X5938" s="18"/>
      <c r="Y5938" s="18"/>
      <c r="Z5938" s="18"/>
    </row>
    <row r="5939">
      <c r="A5939" s="32">
        <v>45413.0</v>
      </c>
      <c r="B5939" s="15" t="s">
        <v>4216</v>
      </c>
      <c r="C5939" s="33" t="s">
        <v>4217</v>
      </c>
      <c r="D5939" s="16" t="s">
        <v>14567</v>
      </c>
      <c r="E5939" s="16" t="s">
        <v>14568</v>
      </c>
      <c r="F5939" s="16" t="s">
        <v>14569</v>
      </c>
      <c r="G5939" s="16" t="s">
        <v>12</v>
      </c>
      <c r="H5939" s="18"/>
      <c r="I5939" s="18"/>
      <c r="J5939" s="18"/>
      <c r="K5939" s="18"/>
      <c r="L5939" s="18"/>
      <c r="M5939" s="18"/>
      <c r="N5939" s="18"/>
      <c r="O5939" s="18"/>
      <c r="P5939" s="18"/>
      <c r="Q5939" s="18"/>
      <c r="R5939" s="18"/>
      <c r="S5939" s="18"/>
      <c r="T5939" s="18"/>
      <c r="U5939" s="18"/>
      <c r="V5939" s="18"/>
      <c r="W5939" s="18"/>
      <c r="X5939" s="18"/>
      <c r="Y5939" s="18"/>
      <c r="Z5939" s="18"/>
    </row>
    <row r="5940">
      <c r="A5940" s="32">
        <v>45413.0</v>
      </c>
      <c r="B5940" s="15" t="s">
        <v>4208</v>
      </c>
      <c r="C5940" s="33" t="s">
        <v>4209</v>
      </c>
      <c r="D5940" s="16" t="s">
        <v>14570</v>
      </c>
      <c r="E5940" s="16" t="s">
        <v>14571</v>
      </c>
      <c r="F5940" s="16" t="s">
        <v>14572</v>
      </c>
      <c r="G5940" s="16" t="s">
        <v>12</v>
      </c>
      <c r="H5940" s="18"/>
      <c r="I5940" s="18"/>
      <c r="J5940" s="18"/>
      <c r="K5940" s="18"/>
      <c r="L5940" s="18"/>
      <c r="M5940" s="18"/>
      <c r="N5940" s="18"/>
      <c r="O5940" s="18"/>
      <c r="P5940" s="18"/>
      <c r="Q5940" s="18"/>
      <c r="R5940" s="18"/>
      <c r="S5940" s="18"/>
      <c r="T5940" s="18"/>
      <c r="U5940" s="18"/>
      <c r="V5940" s="18"/>
      <c r="W5940" s="18"/>
      <c r="X5940" s="18"/>
      <c r="Y5940" s="18"/>
      <c r="Z5940" s="18"/>
    </row>
    <row r="5941">
      <c r="A5941" s="32">
        <v>45413.0</v>
      </c>
      <c r="B5941" s="15" t="s">
        <v>4205</v>
      </c>
      <c r="C5941" s="33" t="s">
        <v>4206</v>
      </c>
      <c r="D5941" s="16" t="s">
        <v>14573</v>
      </c>
      <c r="E5941" s="16" t="s">
        <v>14574</v>
      </c>
      <c r="F5941" s="16" t="s">
        <v>14575</v>
      </c>
      <c r="G5941" s="16" t="s">
        <v>12</v>
      </c>
      <c r="H5941" s="18"/>
      <c r="I5941" s="18"/>
      <c r="J5941" s="18"/>
      <c r="K5941" s="18"/>
      <c r="L5941" s="18"/>
      <c r="M5941" s="18"/>
      <c r="N5941" s="18"/>
      <c r="O5941" s="18"/>
      <c r="P5941" s="18"/>
      <c r="Q5941" s="18"/>
      <c r="R5941" s="18"/>
      <c r="S5941" s="18"/>
      <c r="T5941" s="18"/>
      <c r="U5941" s="18"/>
      <c r="V5941" s="18"/>
      <c r="W5941" s="18"/>
      <c r="X5941" s="18"/>
      <c r="Y5941" s="18"/>
      <c r="Z5941" s="18"/>
    </row>
    <row r="5942">
      <c r="A5942" s="32">
        <v>45413.0</v>
      </c>
      <c r="B5942" s="15" t="s">
        <v>4195</v>
      </c>
      <c r="C5942" s="33" t="s">
        <v>4196</v>
      </c>
      <c r="D5942" s="16" t="s">
        <v>14576</v>
      </c>
      <c r="E5942" s="16" t="s">
        <v>14577</v>
      </c>
      <c r="F5942" s="16" t="s">
        <v>14578</v>
      </c>
      <c r="G5942" s="16" t="s">
        <v>12</v>
      </c>
      <c r="H5942" s="18"/>
      <c r="I5942" s="18"/>
      <c r="J5942" s="18"/>
      <c r="K5942" s="18"/>
      <c r="L5942" s="18"/>
      <c r="M5942" s="18"/>
      <c r="N5942" s="18"/>
      <c r="O5942" s="18"/>
      <c r="P5942" s="18"/>
      <c r="Q5942" s="18"/>
      <c r="R5942" s="18"/>
      <c r="S5942" s="18"/>
      <c r="T5942" s="18"/>
      <c r="U5942" s="18"/>
      <c r="V5942" s="18"/>
      <c r="W5942" s="18"/>
      <c r="X5942" s="18"/>
      <c r="Y5942" s="18"/>
      <c r="Z5942" s="18"/>
    </row>
    <row r="5943">
      <c r="A5943" s="32">
        <v>45444.0</v>
      </c>
      <c r="B5943" s="15" t="s">
        <v>4257</v>
      </c>
      <c r="C5943" s="33" t="s">
        <v>4258</v>
      </c>
      <c r="D5943" s="16" t="s">
        <v>14579</v>
      </c>
      <c r="E5943" s="16" t="s">
        <v>14580</v>
      </c>
      <c r="F5943" s="16" t="s">
        <v>14581</v>
      </c>
      <c r="G5943" s="16" t="s">
        <v>12</v>
      </c>
      <c r="H5943" s="18"/>
      <c r="I5943" s="18"/>
      <c r="J5943" s="18"/>
      <c r="K5943" s="18"/>
      <c r="L5943" s="18"/>
      <c r="M5943" s="18"/>
      <c r="N5943" s="18"/>
      <c r="O5943" s="18"/>
      <c r="P5943" s="18"/>
      <c r="Q5943" s="18"/>
      <c r="R5943" s="18"/>
      <c r="S5943" s="18"/>
      <c r="T5943" s="18"/>
      <c r="U5943" s="18"/>
      <c r="V5943" s="18"/>
      <c r="W5943" s="18"/>
      <c r="X5943" s="18"/>
      <c r="Y5943" s="18"/>
      <c r="Z5943" s="18"/>
    </row>
    <row r="5944">
      <c r="A5944" s="32">
        <v>45444.0</v>
      </c>
      <c r="B5944" s="15" t="s">
        <v>4255</v>
      </c>
      <c r="C5944" s="33" t="s">
        <v>4256</v>
      </c>
      <c r="D5944" s="16" t="s">
        <v>14582</v>
      </c>
      <c r="E5944" s="16" t="s">
        <v>14583</v>
      </c>
      <c r="F5944" s="16" t="s">
        <v>14584</v>
      </c>
      <c r="G5944" s="16" t="s">
        <v>12</v>
      </c>
      <c r="H5944" s="18"/>
      <c r="I5944" s="18"/>
      <c r="J5944" s="18"/>
      <c r="K5944" s="18"/>
      <c r="L5944" s="18"/>
      <c r="M5944" s="18"/>
      <c r="N5944" s="18"/>
      <c r="O5944" s="18"/>
      <c r="P5944" s="18"/>
      <c r="Q5944" s="18"/>
      <c r="R5944" s="18"/>
      <c r="S5944" s="18"/>
      <c r="T5944" s="18"/>
      <c r="U5944" s="18"/>
      <c r="V5944" s="18"/>
      <c r="W5944" s="18"/>
      <c r="X5944" s="18"/>
      <c r="Y5944" s="18"/>
      <c r="Z5944" s="18"/>
    </row>
    <row r="5945">
      <c r="A5945" s="32">
        <v>45505.0</v>
      </c>
      <c r="B5945" s="15" t="s">
        <v>14585</v>
      </c>
      <c r="C5945" s="33" t="s">
        <v>14586</v>
      </c>
      <c r="D5945" s="16" t="s">
        <v>14587</v>
      </c>
      <c r="E5945" s="16" t="s">
        <v>14588</v>
      </c>
      <c r="F5945" s="16" t="s">
        <v>14589</v>
      </c>
      <c r="G5945" s="16" t="s">
        <v>84</v>
      </c>
      <c r="H5945" s="18"/>
      <c r="I5945" s="18"/>
      <c r="J5945" s="18"/>
      <c r="K5945" s="18"/>
      <c r="L5945" s="18"/>
      <c r="M5945" s="18"/>
      <c r="N5945" s="18"/>
      <c r="O5945" s="18"/>
      <c r="P5945" s="18"/>
      <c r="Q5945" s="18"/>
      <c r="R5945" s="18"/>
      <c r="S5945" s="18"/>
      <c r="T5945" s="18"/>
      <c r="U5945" s="18"/>
      <c r="V5945" s="18"/>
      <c r="W5945" s="18"/>
      <c r="X5945" s="18"/>
      <c r="Y5945" s="18"/>
      <c r="Z5945" s="18"/>
    </row>
    <row r="5946">
      <c r="A5946" s="32">
        <v>45505.0</v>
      </c>
      <c r="B5946" s="15" t="s">
        <v>14585</v>
      </c>
      <c r="C5946" s="33" t="s">
        <v>14586</v>
      </c>
      <c r="D5946" s="16" t="s">
        <v>14590</v>
      </c>
      <c r="E5946" s="16" t="s">
        <v>14591</v>
      </c>
      <c r="F5946" s="16" t="s">
        <v>14592</v>
      </c>
      <c r="G5946" s="16" t="s">
        <v>84</v>
      </c>
      <c r="H5946" s="18"/>
      <c r="I5946" s="18"/>
      <c r="J5946" s="18"/>
      <c r="K5946" s="18"/>
      <c r="L5946" s="18"/>
      <c r="M5946" s="18"/>
      <c r="N5946" s="18"/>
      <c r="O5946" s="18"/>
      <c r="P5946" s="18"/>
      <c r="Q5946" s="18"/>
      <c r="R5946" s="18"/>
      <c r="S5946" s="18"/>
      <c r="T5946" s="18"/>
      <c r="U5946" s="18"/>
      <c r="V5946" s="18"/>
      <c r="W5946" s="18"/>
      <c r="X5946" s="18"/>
      <c r="Y5946" s="18"/>
      <c r="Z5946" s="18"/>
    </row>
    <row r="5947">
      <c r="A5947" s="32">
        <v>45505.0</v>
      </c>
      <c r="B5947" s="15" t="s">
        <v>14585</v>
      </c>
      <c r="C5947" s="33" t="s">
        <v>14586</v>
      </c>
      <c r="D5947" s="16" t="s">
        <v>14593</v>
      </c>
      <c r="E5947" s="16" t="s">
        <v>14594</v>
      </c>
      <c r="F5947" s="16" t="s">
        <v>14595</v>
      </c>
      <c r="G5947" s="16" t="s">
        <v>84</v>
      </c>
      <c r="H5947" s="18"/>
      <c r="I5947" s="18"/>
      <c r="J5947" s="18"/>
      <c r="K5947" s="18"/>
      <c r="L5947" s="18"/>
      <c r="M5947" s="18"/>
      <c r="N5947" s="18"/>
      <c r="O5947" s="18"/>
      <c r="P5947" s="18"/>
      <c r="Q5947" s="18"/>
      <c r="R5947" s="18"/>
      <c r="S5947" s="18"/>
      <c r="T5947" s="18"/>
      <c r="U5947" s="18"/>
      <c r="V5947" s="18"/>
      <c r="W5947" s="18"/>
      <c r="X5947" s="18"/>
      <c r="Y5947" s="18"/>
      <c r="Z5947" s="18"/>
    </row>
    <row r="5948">
      <c r="A5948" s="32">
        <v>45505.0</v>
      </c>
      <c r="B5948" s="15" t="s">
        <v>4308</v>
      </c>
      <c r="C5948" s="33" t="s">
        <v>4309</v>
      </c>
      <c r="D5948" s="16" t="s">
        <v>14596</v>
      </c>
      <c r="E5948" s="16" t="s">
        <v>14597</v>
      </c>
      <c r="F5948" s="16" t="s">
        <v>14598</v>
      </c>
      <c r="G5948" s="16" t="s">
        <v>12</v>
      </c>
      <c r="H5948" s="18"/>
      <c r="I5948" s="18"/>
      <c r="J5948" s="18"/>
      <c r="K5948" s="18"/>
      <c r="L5948" s="18"/>
      <c r="M5948" s="18"/>
      <c r="N5948" s="18"/>
      <c r="O5948" s="18"/>
      <c r="P5948" s="18"/>
      <c r="Q5948" s="18"/>
      <c r="R5948" s="18"/>
      <c r="S5948" s="18"/>
      <c r="T5948" s="18"/>
      <c r="U5948" s="18"/>
      <c r="V5948" s="18"/>
      <c r="W5948" s="18"/>
      <c r="X5948" s="18"/>
      <c r="Y5948" s="18"/>
      <c r="Z5948" s="18"/>
    </row>
    <row r="5949">
      <c r="A5949" s="32">
        <v>45505.0</v>
      </c>
      <c r="B5949" s="15" t="s">
        <v>4298</v>
      </c>
      <c r="C5949" s="33" t="s">
        <v>4299</v>
      </c>
      <c r="D5949" s="16" t="s">
        <v>14599</v>
      </c>
      <c r="E5949" s="16" t="s">
        <v>14600</v>
      </c>
      <c r="F5949" s="16" t="s">
        <v>14601</v>
      </c>
      <c r="G5949" s="16" t="s">
        <v>12</v>
      </c>
      <c r="H5949" s="18"/>
      <c r="I5949" s="18"/>
      <c r="J5949" s="18"/>
      <c r="K5949" s="18"/>
      <c r="L5949" s="18"/>
      <c r="M5949" s="18"/>
      <c r="N5949" s="18"/>
      <c r="O5949" s="18"/>
      <c r="P5949" s="18"/>
      <c r="Q5949" s="18"/>
      <c r="R5949" s="18"/>
      <c r="S5949" s="18"/>
      <c r="T5949" s="18"/>
      <c r="U5949" s="18"/>
      <c r="V5949" s="18"/>
      <c r="W5949" s="18"/>
      <c r="X5949" s="18"/>
      <c r="Y5949" s="18"/>
      <c r="Z5949" s="18"/>
    </row>
    <row r="5950">
      <c r="A5950" s="32">
        <v>45505.0</v>
      </c>
      <c r="B5950" s="15" t="s">
        <v>14602</v>
      </c>
      <c r="C5950" s="33" t="s">
        <v>14603</v>
      </c>
      <c r="D5950" s="16" t="s">
        <v>14604</v>
      </c>
      <c r="E5950" s="16" t="s">
        <v>14605</v>
      </c>
      <c r="F5950" s="16" t="s">
        <v>14606</v>
      </c>
      <c r="G5950" s="16" t="s">
        <v>84</v>
      </c>
      <c r="H5950" s="18"/>
      <c r="I5950" s="18"/>
      <c r="J5950" s="18"/>
      <c r="K5950" s="18"/>
      <c r="L5950" s="18"/>
      <c r="M5950" s="18"/>
      <c r="N5950" s="18"/>
      <c r="O5950" s="18"/>
      <c r="P5950" s="18"/>
      <c r="Q5950" s="18"/>
      <c r="R5950" s="18"/>
      <c r="S5950" s="18"/>
      <c r="T5950" s="18"/>
      <c r="U5950" s="18"/>
      <c r="V5950" s="18"/>
      <c r="W5950" s="18"/>
      <c r="X5950" s="18"/>
      <c r="Y5950" s="18"/>
      <c r="Z5950" s="18"/>
    </row>
    <row r="5951">
      <c r="A5951" s="32">
        <v>45505.0</v>
      </c>
      <c r="B5951" s="15" t="s">
        <v>14602</v>
      </c>
      <c r="C5951" s="33" t="s">
        <v>14603</v>
      </c>
      <c r="D5951" s="16" t="s">
        <v>14607</v>
      </c>
      <c r="E5951" s="16" t="s">
        <v>14608</v>
      </c>
      <c r="F5951" s="16" t="s">
        <v>14609</v>
      </c>
      <c r="G5951" s="16" t="s">
        <v>84</v>
      </c>
      <c r="H5951" s="18"/>
      <c r="I5951" s="18"/>
      <c r="J5951" s="18"/>
      <c r="K5951" s="18"/>
      <c r="L5951" s="18"/>
      <c r="M5951" s="18"/>
      <c r="N5951" s="18"/>
      <c r="O5951" s="18"/>
      <c r="P5951" s="18"/>
      <c r="Q5951" s="18"/>
      <c r="R5951" s="18"/>
      <c r="S5951" s="18"/>
      <c r="T5951" s="18"/>
      <c r="U5951" s="18"/>
      <c r="V5951" s="18"/>
      <c r="W5951" s="18"/>
      <c r="X5951" s="18"/>
      <c r="Y5951" s="18"/>
      <c r="Z5951" s="18"/>
    </row>
    <row r="5952">
      <c r="A5952" s="32">
        <v>45505.0</v>
      </c>
      <c r="B5952" s="15" t="s">
        <v>14602</v>
      </c>
      <c r="C5952" s="33" t="s">
        <v>14603</v>
      </c>
      <c r="D5952" s="16" t="s">
        <v>14610</v>
      </c>
      <c r="E5952" s="16" t="s">
        <v>14611</v>
      </c>
      <c r="F5952" s="16" t="s">
        <v>14612</v>
      </c>
      <c r="G5952" s="16" t="s">
        <v>84</v>
      </c>
      <c r="H5952" s="18"/>
      <c r="I5952" s="18"/>
      <c r="J5952" s="18"/>
      <c r="K5952" s="18"/>
      <c r="L5952" s="18"/>
      <c r="M5952" s="18"/>
      <c r="N5952" s="18"/>
      <c r="O5952" s="18"/>
      <c r="P5952" s="18"/>
      <c r="Q5952" s="18"/>
      <c r="R5952" s="18"/>
      <c r="S5952" s="18"/>
      <c r="T5952" s="18"/>
      <c r="U5952" s="18"/>
      <c r="V5952" s="18"/>
      <c r="W5952" s="18"/>
      <c r="X5952" s="18"/>
      <c r="Y5952" s="18"/>
      <c r="Z5952" s="18"/>
    </row>
    <row r="5953">
      <c r="A5953" s="32">
        <v>45505.0</v>
      </c>
      <c r="B5953" s="15" t="s">
        <v>4294</v>
      </c>
      <c r="C5953" s="33" t="s">
        <v>4295</v>
      </c>
      <c r="D5953" s="16" t="s">
        <v>14613</v>
      </c>
      <c r="E5953" s="16" t="s">
        <v>14614</v>
      </c>
      <c r="F5953" s="16" t="s">
        <v>14615</v>
      </c>
      <c r="G5953" s="16" t="s">
        <v>12</v>
      </c>
      <c r="H5953" s="18"/>
      <c r="I5953" s="18"/>
      <c r="J5953" s="18"/>
      <c r="K5953" s="18"/>
      <c r="L5953" s="18"/>
      <c r="M5953" s="18"/>
      <c r="N5953" s="18"/>
      <c r="O5953" s="18"/>
      <c r="P5953" s="18"/>
      <c r="Q5953" s="18"/>
      <c r="R5953" s="18"/>
      <c r="S5953" s="18"/>
      <c r="T5953" s="18"/>
      <c r="U5953" s="18"/>
      <c r="V5953" s="18"/>
      <c r="W5953" s="18"/>
      <c r="X5953" s="18"/>
      <c r="Y5953" s="18"/>
      <c r="Z5953" s="18"/>
    </row>
    <row r="5954">
      <c r="A5954" s="32">
        <v>45505.0</v>
      </c>
      <c r="B5954" s="15" t="s">
        <v>4294</v>
      </c>
      <c r="C5954" s="33" t="s">
        <v>4295</v>
      </c>
      <c r="D5954" s="16" t="s">
        <v>14616</v>
      </c>
      <c r="E5954" s="16" t="s">
        <v>14617</v>
      </c>
      <c r="F5954" s="16" t="s">
        <v>14618</v>
      </c>
      <c r="G5954" s="16" t="s">
        <v>12</v>
      </c>
      <c r="H5954" s="18"/>
      <c r="I5954" s="18"/>
      <c r="J5954" s="18"/>
      <c r="K5954" s="18"/>
      <c r="L5954" s="18"/>
      <c r="M5954" s="18"/>
      <c r="N5954" s="18"/>
      <c r="O5954" s="18"/>
      <c r="P5954" s="18"/>
      <c r="Q5954" s="18"/>
      <c r="R5954" s="18"/>
      <c r="S5954" s="18"/>
      <c r="T5954" s="18"/>
      <c r="U5954" s="18"/>
      <c r="V5954" s="18"/>
      <c r="W5954" s="18"/>
      <c r="X5954" s="18"/>
      <c r="Y5954" s="18"/>
      <c r="Z5954" s="18"/>
    </row>
    <row r="5955">
      <c r="A5955" s="32">
        <v>45505.0</v>
      </c>
      <c r="B5955" s="15" t="s">
        <v>4290</v>
      </c>
      <c r="C5955" s="33" t="s">
        <v>4291</v>
      </c>
      <c r="D5955" s="16" t="s">
        <v>14619</v>
      </c>
      <c r="E5955" s="16" t="s">
        <v>14620</v>
      </c>
      <c r="F5955" s="16" t="s">
        <v>14621</v>
      </c>
      <c r="G5955" s="16" t="s">
        <v>12</v>
      </c>
      <c r="H5955" s="18"/>
      <c r="I5955" s="18"/>
      <c r="J5955" s="18"/>
      <c r="K5955" s="18"/>
      <c r="L5955" s="18"/>
      <c r="M5955" s="18"/>
      <c r="N5955" s="18"/>
      <c r="O5955" s="18"/>
      <c r="P5955" s="18"/>
      <c r="Q5955" s="18"/>
      <c r="R5955" s="18"/>
      <c r="S5955" s="18"/>
      <c r="T5955" s="18"/>
      <c r="U5955" s="18"/>
      <c r="V5955" s="18"/>
      <c r="W5955" s="18"/>
      <c r="X5955" s="18"/>
      <c r="Y5955" s="18"/>
      <c r="Z5955" s="18"/>
    </row>
    <row r="5956">
      <c r="A5956" s="32">
        <v>45505.0</v>
      </c>
      <c r="B5956" s="15" t="s">
        <v>4287</v>
      </c>
      <c r="C5956" s="33" t="s">
        <v>4288</v>
      </c>
      <c r="D5956" s="16" t="s">
        <v>14622</v>
      </c>
      <c r="E5956" s="16" t="s">
        <v>14623</v>
      </c>
      <c r="F5956" s="16" t="s">
        <v>14624</v>
      </c>
      <c r="G5956" s="16" t="s">
        <v>84</v>
      </c>
      <c r="H5956" s="18"/>
      <c r="I5956" s="18"/>
      <c r="J5956" s="18"/>
      <c r="K5956" s="18"/>
      <c r="L5956" s="18"/>
      <c r="M5956" s="18"/>
      <c r="N5956" s="18"/>
      <c r="O5956" s="18"/>
      <c r="P5956" s="18"/>
      <c r="Q5956" s="18"/>
      <c r="R5956" s="18"/>
      <c r="S5956" s="18"/>
      <c r="T5956" s="18"/>
      <c r="U5956" s="18"/>
      <c r="V5956" s="18"/>
      <c r="W5956" s="18"/>
      <c r="X5956" s="18"/>
      <c r="Y5956" s="18"/>
      <c r="Z5956" s="18"/>
    </row>
    <row r="5957">
      <c r="A5957" s="32">
        <v>45505.0</v>
      </c>
      <c r="B5957" s="15" t="s">
        <v>4287</v>
      </c>
      <c r="C5957" s="33" t="s">
        <v>4288</v>
      </c>
      <c r="D5957" s="16" t="s">
        <v>14625</v>
      </c>
      <c r="E5957" s="16" t="s">
        <v>14626</v>
      </c>
      <c r="F5957" s="16" t="s">
        <v>14627</v>
      </c>
      <c r="G5957" s="16" t="s">
        <v>12</v>
      </c>
      <c r="H5957" s="18"/>
      <c r="I5957" s="18"/>
      <c r="J5957" s="18"/>
      <c r="K5957" s="18"/>
      <c r="L5957" s="18"/>
      <c r="M5957" s="18"/>
      <c r="N5957" s="18"/>
      <c r="O5957" s="18"/>
      <c r="P5957" s="18"/>
      <c r="Q5957" s="18"/>
      <c r="R5957" s="18"/>
      <c r="S5957" s="18"/>
      <c r="T5957" s="18"/>
      <c r="U5957" s="18"/>
      <c r="V5957" s="18"/>
      <c r="W5957" s="18"/>
      <c r="X5957" s="18"/>
      <c r="Y5957" s="18"/>
      <c r="Z5957" s="18"/>
    </row>
    <row r="5958">
      <c r="A5958" s="32">
        <v>45505.0</v>
      </c>
      <c r="B5958" s="15" t="s">
        <v>4284</v>
      </c>
      <c r="C5958" s="33" t="s">
        <v>4285</v>
      </c>
      <c r="D5958" s="16" t="s">
        <v>14628</v>
      </c>
      <c r="E5958" s="33" t="s">
        <v>2287</v>
      </c>
      <c r="F5958" s="19" t="s">
        <v>14629</v>
      </c>
      <c r="G5958" s="16" t="s">
        <v>12</v>
      </c>
      <c r="H5958" s="18"/>
      <c r="I5958" s="18"/>
      <c r="J5958" s="18"/>
      <c r="K5958" s="18"/>
      <c r="L5958" s="18"/>
      <c r="M5958" s="18"/>
      <c r="N5958" s="18"/>
      <c r="O5958" s="18"/>
      <c r="P5958" s="18"/>
      <c r="Q5958" s="18"/>
      <c r="R5958" s="18"/>
      <c r="S5958" s="18"/>
      <c r="T5958" s="18"/>
      <c r="U5958" s="18"/>
      <c r="V5958" s="18"/>
      <c r="W5958" s="18"/>
      <c r="X5958" s="18"/>
      <c r="Y5958" s="18"/>
      <c r="Z5958" s="18"/>
    </row>
    <row r="5959">
      <c r="A5959" s="32">
        <v>45505.0</v>
      </c>
      <c r="B5959" s="15" t="s">
        <v>4284</v>
      </c>
      <c r="C5959" s="33" t="s">
        <v>4285</v>
      </c>
      <c r="D5959" s="16" t="s">
        <v>14630</v>
      </c>
      <c r="E5959" s="33" t="s">
        <v>2287</v>
      </c>
      <c r="F5959" s="19" t="s">
        <v>14629</v>
      </c>
      <c r="G5959" s="16" t="s">
        <v>12</v>
      </c>
      <c r="H5959" s="18"/>
      <c r="I5959" s="18"/>
      <c r="J5959" s="18"/>
      <c r="K5959" s="18"/>
      <c r="L5959" s="18"/>
      <c r="M5959" s="18"/>
      <c r="N5959" s="18"/>
      <c r="O5959" s="18"/>
      <c r="P5959" s="18"/>
      <c r="Q5959" s="18"/>
      <c r="R5959" s="18"/>
      <c r="S5959" s="18"/>
      <c r="T5959" s="18"/>
      <c r="U5959" s="18"/>
      <c r="V5959" s="18"/>
      <c r="W5959" s="18"/>
      <c r="X5959" s="18"/>
      <c r="Y5959" s="18"/>
      <c r="Z5959" s="18"/>
    </row>
    <row r="5960">
      <c r="A5960" s="32">
        <v>45505.0</v>
      </c>
      <c r="B5960" s="15" t="s">
        <v>4278</v>
      </c>
      <c r="C5960" s="33" t="s">
        <v>4279</v>
      </c>
      <c r="D5960" s="16" t="s">
        <v>14631</v>
      </c>
      <c r="E5960" s="16" t="s">
        <v>14632</v>
      </c>
      <c r="F5960" s="16" t="s">
        <v>14633</v>
      </c>
      <c r="G5960" s="16" t="s">
        <v>12</v>
      </c>
      <c r="H5960" s="18"/>
      <c r="I5960" s="18"/>
      <c r="J5960" s="18"/>
      <c r="K5960" s="18"/>
      <c r="L5960" s="18"/>
      <c r="M5960" s="18"/>
      <c r="N5960" s="18"/>
      <c r="O5960" s="18"/>
      <c r="P5960" s="18"/>
      <c r="Q5960" s="18"/>
      <c r="R5960" s="18"/>
      <c r="S5960" s="18"/>
      <c r="T5960" s="18"/>
      <c r="U5960" s="18"/>
      <c r="V5960" s="18"/>
      <c r="W5960" s="18"/>
      <c r="X5960" s="18"/>
      <c r="Y5960" s="18"/>
      <c r="Z5960" s="18"/>
    </row>
    <row r="5961">
      <c r="A5961" s="32">
        <v>45505.0</v>
      </c>
      <c r="B5961" s="15" t="s">
        <v>4278</v>
      </c>
      <c r="C5961" s="33" t="s">
        <v>4279</v>
      </c>
      <c r="D5961" s="16" t="s">
        <v>14634</v>
      </c>
      <c r="E5961" s="16" t="s">
        <v>14635</v>
      </c>
      <c r="F5961" s="16" t="s">
        <v>14636</v>
      </c>
      <c r="G5961" s="16" t="s">
        <v>12</v>
      </c>
      <c r="H5961" s="18"/>
      <c r="I5961" s="18"/>
      <c r="J5961" s="18"/>
      <c r="K5961" s="18"/>
      <c r="L5961" s="18"/>
      <c r="M5961" s="18"/>
      <c r="N5961" s="18"/>
      <c r="O5961" s="18"/>
      <c r="P5961" s="18"/>
      <c r="Q5961" s="18"/>
      <c r="R5961" s="18"/>
      <c r="S5961" s="18"/>
      <c r="T5961" s="18"/>
      <c r="U5961" s="18"/>
      <c r="V5961" s="18"/>
      <c r="W5961" s="18"/>
      <c r="X5961" s="18"/>
      <c r="Y5961" s="18"/>
      <c r="Z5961" s="18"/>
    </row>
    <row r="5962">
      <c r="A5962" s="32">
        <v>45505.0</v>
      </c>
      <c r="B5962" s="15" t="s">
        <v>4276</v>
      </c>
      <c r="C5962" s="33" t="s">
        <v>4277</v>
      </c>
      <c r="D5962" s="16" t="s">
        <v>14637</v>
      </c>
      <c r="E5962" s="16" t="s">
        <v>14638</v>
      </c>
      <c r="F5962" s="16" t="s">
        <v>14639</v>
      </c>
      <c r="G5962" s="16" t="s">
        <v>12</v>
      </c>
      <c r="H5962" s="18"/>
      <c r="I5962" s="18"/>
      <c r="J5962" s="18"/>
      <c r="K5962" s="18"/>
      <c r="L5962" s="18"/>
      <c r="M5962" s="18"/>
      <c r="N5962" s="18"/>
      <c r="O5962" s="18"/>
      <c r="P5962" s="18"/>
      <c r="Q5962" s="18"/>
      <c r="R5962" s="18"/>
      <c r="S5962" s="18"/>
      <c r="T5962" s="18"/>
      <c r="U5962" s="18"/>
      <c r="V5962" s="18"/>
      <c r="W5962" s="18"/>
      <c r="X5962" s="18"/>
      <c r="Y5962" s="18"/>
      <c r="Z5962" s="18"/>
    </row>
    <row r="5963">
      <c r="A5963" s="32">
        <v>45505.0</v>
      </c>
      <c r="B5963" s="15" t="s">
        <v>4276</v>
      </c>
      <c r="C5963" s="33" t="s">
        <v>4277</v>
      </c>
      <c r="D5963" s="16" t="s">
        <v>14640</v>
      </c>
      <c r="E5963" s="16" t="s">
        <v>14641</v>
      </c>
      <c r="F5963" s="16" t="s">
        <v>14642</v>
      </c>
      <c r="G5963" s="16" t="s">
        <v>12</v>
      </c>
      <c r="H5963" s="18"/>
      <c r="I5963" s="18"/>
      <c r="J5963" s="18"/>
      <c r="K5963" s="18"/>
      <c r="L5963" s="18"/>
      <c r="M5963" s="18"/>
      <c r="N5963" s="18"/>
      <c r="O5963" s="18"/>
      <c r="P5963" s="18"/>
      <c r="Q5963" s="18"/>
      <c r="R5963" s="18"/>
      <c r="S5963" s="18"/>
      <c r="T5963" s="18"/>
      <c r="U5963" s="18"/>
      <c r="V5963" s="18"/>
      <c r="W5963" s="18"/>
      <c r="X5963" s="18"/>
      <c r="Y5963" s="18"/>
      <c r="Z5963" s="18"/>
    </row>
    <row r="5964">
      <c r="A5964" s="32">
        <v>45505.0</v>
      </c>
      <c r="B5964" s="15" t="s">
        <v>14643</v>
      </c>
      <c r="C5964" s="33" t="s">
        <v>14644</v>
      </c>
      <c r="D5964" s="16" t="s">
        <v>14645</v>
      </c>
      <c r="E5964" s="16" t="s">
        <v>14646</v>
      </c>
      <c r="F5964" s="16" t="s">
        <v>14647</v>
      </c>
      <c r="G5964" s="16" t="s">
        <v>12</v>
      </c>
      <c r="H5964" s="18"/>
      <c r="I5964" s="18"/>
      <c r="J5964" s="18"/>
      <c r="K5964" s="18"/>
      <c r="L5964" s="18"/>
      <c r="M5964" s="18"/>
      <c r="N5964" s="18"/>
      <c r="O5964" s="18"/>
      <c r="P5964" s="18"/>
      <c r="Q5964" s="18"/>
      <c r="R5964" s="18"/>
      <c r="S5964" s="18"/>
      <c r="T5964" s="18"/>
      <c r="U5964" s="18"/>
      <c r="V5964" s="18"/>
      <c r="W5964" s="18"/>
      <c r="X5964" s="18"/>
      <c r="Y5964" s="18"/>
      <c r="Z5964" s="18"/>
    </row>
    <row r="5965">
      <c r="A5965" s="32">
        <v>45505.0</v>
      </c>
      <c r="B5965" s="15" t="s">
        <v>4266</v>
      </c>
      <c r="C5965" s="33" t="s">
        <v>4267</v>
      </c>
      <c r="D5965" s="16" t="s">
        <v>14648</v>
      </c>
      <c r="E5965" s="16" t="s">
        <v>14649</v>
      </c>
      <c r="F5965" s="16" t="s">
        <v>14650</v>
      </c>
      <c r="G5965" s="16" t="s">
        <v>12</v>
      </c>
      <c r="H5965" s="18"/>
      <c r="I5965" s="18"/>
      <c r="J5965" s="18"/>
      <c r="K5965" s="18"/>
      <c r="L5965" s="18"/>
      <c r="M5965" s="18"/>
      <c r="N5965" s="18"/>
      <c r="O5965" s="18"/>
      <c r="P5965" s="18"/>
      <c r="Q5965" s="18"/>
      <c r="R5965" s="18"/>
      <c r="S5965" s="18"/>
      <c r="T5965" s="18"/>
      <c r="U5965" s="18"/>
      <c r="V5965" s="18"/>
      <c r="W5965" s="18"/>
      <c r="X5965" s="18"/>
      <c r="Y5965" s="18"/>
      <c r="Z5965" s="18"/>
    </row>
    <row r="5966">
      <c r="A5966" s="32">
        <v>45536.0</v>
      </c>
      <c r="B5966" s="15" t="s">
        <v>14651</v>
      </c>
      <c r="C5966" s="33" t="s">
        <v>14652</v>
      </c>
      <c r="D5966" s="16" t="s">
        <v>14653</v>
      </c>
      <c r="E5966" s="16" t="s">
        <v>14654</v>
      </c>
      <c r="F5966" s="16" t="s">
        <v>14655</v>
      </c>
      <c r="G5966" s="16" t="s">
        <v>84</v>
      </c>
      <c r="H5966" s="18"/>
      <c r="I5966" s="18"/>
      <c r="J5966" s="18"/>
      <c r="K5966" s="18"/>
      <c r="L5966" s="18"/>
      <c r="M5966" s="18"/>
      <c r="N5966" s="18"/>
      <c r="O5966" s="18"/>
      <c r="P5966" s="18"/>
      <c r="Q5966" s="18"/>
      <c r="R5966" s="18"/>
      <c r="S5966" s="18"/>
      <c r="T5966" s="18"/>
      <c r="U5966" s="18"/>
      <c r="V5966" s="18"/>
      <c r="W5966" s="18"/>
      <c r="X5966" s="18"/>
      <c r="Y5966" s="18"/>
      <c r="Z5966" s="18"/>
    </row>
    <row r="5967">
      <c r="A5967" s="32">
        <v>45536.0</v>
      </c>
      <c r="B5967" s="15" t="s">
        <v>14651</v>
      </c>
      <c r="C5967" s="33" t="s">
        <v>14652</v>
      </c>
      <c r="D5967" s="16" t="s">
        <v>14656</v>
      </c>
      <c r="E5967" s="16" t="s">
        <v>14657</v>
      </c>
      <c r="F5967" s="16" t="s">
        <v>14658</v>
      </c>
      <c r="G5967" s="16" t="s">
        <v>84</v>
      </c>
      <c r="H5967" s="18"/>
      <c r="I5967" s="18"/>
      <c r="J5967" s="18"/>
      <c r="K5967" s="18"/>
      <c r="L5967" s="18"/>
      <c r="M5967" s="18"/>
      <c r="N5967" s="18"/>
      <c r="O5967" s="18"/>
      <c r="P5967" s="18"/>
      <c r="Q5967" s="18"/>
      <c r="R5967" s="18"/>
      <c r="S5967" s="18"/>
      <c r="T5967" s="18"/>
      <c r="U5967" s="18"/>
      <c r="V5967" s="18"/>
      <c r="W5967" s="18"/>
      <c r="X5967" s="18"/>
      <c r="Y5967" s="18"/>
      <c r="Z5967" s="18"/>
    </row>
    <row r="5968">
      <c r="A5968" s="32">
        <v>45536.0</v>
      </c>
      <c r="B5968" s="15" t="s">
        <v>14651</v>
      </c>
      <c r="C5968" s="33" t="s">
        <v>14652</v>
      </c>
      <c r="D5968" s="16" t="s">
        <v>14659</v>
      </c>
      <c r="E5968" s="18"/>
      <c r="F5968" s="16" t="s">
        <v>14660</v>
      </c>
      <c r="G5968" s="16" t="s">
        <v>12</v>
      </c>
      <c r="H5968" s="16" t="s">
        <v>14661</v>
      </c>
      <c r="I5968" s="18"/>
      <c r="J5968" s="18"/>
      <c r="K5968" s="18"/>
      <c r="L5968" s="18"/>
      <c r="M5968" s="18"/>
      <c r="N5968" s="18"/>
      <c r="O5968" s="18"/>
      <c r="P5968" s="18"/>
      <c r="Q5968" s="18"/>
      <c r="R5968" s="18"/>
      <c r="S5968" s="18"/>
      <c r="T5968" s="18"/>
      <c r="U5968" s="18"/>
      <c r="V5968" s="18"/>
      <c r="W5968" s="18"/>
      <c r="X5968" s="18"/>
      <c r="Y5968" s="18"/>
      <c r="Z5968" s="18"/>
    </row>
    <row r="5969">
      <c r="A5969" s="32">
        <v>45536.0</v>
      </c>
      <c r="B5969" s="15" t="s">
        <v>4368</v>
      </c>
      <c r="C5969" s="33" t="s">
        <v>4369</v>
      </c>
      <c r="D5969" s="16" t="s">
        <v>14662</v>
      </c>
      <c r="E5969" s="16" t="s">
        <v>14663</v>
      </c>
      <c r="F5969" s="16" t="s">
        <v>14664</v>
      </c>
      <c r="G5969" s="16" t="s">
        <v>84</v>
      </c>
      <c r="H5969" s="18"/>
      <c r="I5969" s="18"/>
      <c r="J5969" s="18"/>
      <c r="K5969" s="18"/>
      <c r="L5969" s="18"/>
      <c r="M5969" s="18"/>
      <c r="N5969" s="18"/>
      <c r="O5969" s="18"/>
      <c r="P5969" s="18"/>
      <c r="Q5969" s="18"/>
      <c r="R5969" s="18"/>
      <c r="S5969" s="18"/>
      <c r="T5969" s="18"/>
      <c r="U5969" s="18"/>
      <c r="V5969" s="18"/>
      <c r="W5969" s="18"/>
      <c r="X5969" s="18"/>
      <c r="Y5969" s="18"/>
      <c r="Z5969" s="18"/>
    </row>
    <row r="5970">
      <c r="A5970" s="32">
        <v>45536.0</v>
      </c>
      <c r="B5970" s="15" t="s">
        <v>14665</v>
      </c>
      <c r="C5970" s="33" t="s">
        <v>14666</v>
      </c>
      <c r="D5970" s="16" t="s">
        <v>14667</v>
      </c>
      <c r="E5970" s="16" t="s">
        <v>14668</v>
      </c>
      <c r="F5970" s="16" t="s">
        <v>14669</v>
      </c>
      <c r="G5970" s="16" t="s">
        <v>12</v>
      </c>
      <c r="H5970" s="18"/>
      <c r="I5970" s="18"/>
      <c r="J5970" s="18"/>
      <c r="K5970" s="18"/>
      <c r="L5970" s="18"/>
      <c r="M5970" s="18"/>
      <c r="N5970" s="18"/>
      <c r="O5970" s="18"/>
      <c r="P5970" s="18"/>
      <c r="Q5970" s="18"/>
      <c r="R5970" s="18"/>
      <c r="S5970" s="18"/>
      <c r="T5970" s="18"/>
      <c r="U5970" s="18"/>
      <c r="V5970" s="18"/>
      <c r="W5970" s="18"/>
      <c r="X5970" s="18"/>
      <c r="Y5970" s="18"/>
      <c r="Z5970" s="18"/>
    </row>
    <row r="5971">
      <c r="A5971" s="32">
        <v>45536.0</v>
      </c>
      <c r="B5971" s="15" t="s">
        <v>14665</v>
      </c>
      <c r="C5971" s="33" t="s">
        <v>14666</v>
      </c>
      <c r="D5971" s="16" t="s">
        <v>14670</v>
      </c>
      <c r="E5971" s="16" t="s">
        <v>14671</v>
      </c>
      <c r="F5971" s="16" t="s">
        <v>14672</v>
      </c>
      <c r="G5971" s="16" t="s">
        <v>12</v>
      </c>
      <c r="H5971" s="18"/>
      <c r="I5971" s="18"/>
      <c r="J5971" s="18"/>
      <c r="K5971" s="18"/>
      <c r="L5971" s="18"/>
      <c r="M5971" s="18"/>
      <c r="N5971" s="18"/>
      <c r="O5971" s="18"/>
      <c r="P5971" s="18"/>
      <c r="Q5971" s="18"/>
      <c r="R5971" s="18"/>
      <c r="S5971" s="18"/>
      <c r="T5971" s="18"/>
      <c r="U5971" s="18"/>
      <c r="V5971" s="18"/>
      <c r="W5971" s="18"/>
      <c r="X5971" s="18"/>
      <c r="Y5971" s="18"/>
      <c r="Z5971" s="18"/>
    </row>
    <row r="5972">
      <c r="A5972" s="32">
        <v>45536.0</v>
      </c>
      <c r="B5972" s="15" t="s">
        <v>14665</v>
      </c>
      <c r="C5972" s="33" t="s">
        <v>14666</v>
      </c>
      <c r="D5972" s="16" t="s">
        <v>14673</v>
      </c>
      <c r="E5972" s="18"/>
      <c r="F5972" s="16" t="s">
        <v>14674</v>
      </c>
      <c r="G5972" s="16" t="s">
        <v>84</v>
      </c>
      <c r="H5972" s="16" t="s">
        <v>14675</v>
      </c>
      <c r="I5972" s="18"/>
      <c r="J5972" s="18"/>
      <c r="K5972" s="18"/>
      <c r="L5972" s="18"/>
      <c r="M5972" s="18"/>
      <c r="N5972" s="18"/>
      <c r="O5972" s="18"/>
      <c r="P5972" s="18"/>
      <c r="Q5972" s="18"/>
      <c r="R5972" s="18"/>
      <c r="S5972" s="18"/>
      <c r="T5972" s="18"/>
      <c r="U5972" s="18"/>
      <c r="V5972" s="18"/>
      <c r="W5972" s="18"/>
      <c r="X5972" s="18"/>
      <c r="Y5972" s="18"/>
      <c r="Z5972" s="18"/>
    </row>
    <row r="5973">
      <c r="A5973" s="32">
        <v>45536.0</v>
      </c>
      <c r="B5973" s="15" t="s">
        <v>14676</v>
      </c>
      <c r="C5973" s="33" t="s">
        <v>14677</v>
      </c>
      <c r="D5973" s="16" t="s">
        <v>14678</v>
      </c>
      <c r="E5973" s="16" t="s">
        <v>14679</v>
      </c>
      <c r="F5973" s="16" t="s">
        <v>14680</v>
      </c>
      <c r="G5973" s="16" t="s">
        <v>12</v>
      </c>
      <c r="H5973" s="18"/>
      <c r="I5973" s="18"/>
      <c r="J5973" s="18"/>
      <c r="K5973" s="18"/>
      <c r="L5973" s="18"/>
      <c r="M5973" s="18"/>
      <c r="N5973" s="18"/>
      <c r="O5973" s="18"/>
      <c r="P5973" s="18"/>
      <c r="Q5973" s="18"/>
      <c r="R5973" s="18"/>
      <c r="S5973" s="18"/>
      <c r="T5973" s="18"/>
      <c r="U5973" s="18"/>
      <c r="V5973" s="18"/>
      <c r="W5973" s="18"/>
      <c r="X5973" s="18"/>
      <c r="Y5973" s="18"/>
      <c r="Z5973" s="18"/>
    </row>
    <row r="5974">
      <c r="A5974" s="32">
        <v>45536.0</v>
      </c>
      <c r="B5974" s="15" t="s">
        <v>4360</v>
      </c>
      <c r="C5974" s="33" t="s">
        <v>4361</v>
      </c>
      <c r="D5974" s="16" t="s">
        <v>14681</v>
      </c>
      <c r="E5974" s="16" t="s">
        <v>14682</v>
      </c>
      <c r="F5974" s="16" t="s">
        <v>14683</v>
      </c>
      <c r="G5974" s="16" t="s">
        <v>12</v>
      </c>
      <c r="H5974" s="18"/>
      <c r="I5974" s="18"/>
      <c r="J5974" s="18"/>
      <c r="K5974" s="18"/>
      <c r="L5974" s="18"/>
      <c r="M5974" s="18"/>
      <c r="N5974" s="18"/>
      <c r="O5974" s="18"/>
      <c r="P5974" s="18"/>
      <c r="Q5974" s="18"/>
      <c r="R5974" s="18"/>
      <c r="S5974" s="18"/>
      <c r="T5974" s="18"/>
      <c r="U5974" s="18"/>
      <c r="V5974" s="18"/>
      <c r="W5974" s="18"/>
      <c r="X5974" s="18"/>
      <c r="Y5974" s="18"/>
      <c r="Z5974" s="18"/>
    </row>
    <row r="5975">
      <c r="A5975" s="32">
        <v>45536.0</v>
      </c>
      <c r="B5975" s="15" t="s">
        <v>4360</v>
      </c>
      <c r="C5975" s="33" t="s">
        <v>4361</v>
      </c>
      <c r="D5975" s="16" t="s">
        <v>14684</v>
      </c>
      <c r="E5975" s="16" t="s">
        <v>14685</v>
      </c>
      <c r="F5975" s="16" t="s">
        <v>14686</v>
      </c>
      <c r="G5975" s="16" t="s">
        <v>12</v>
      </c>
      <c r="H5975" s="18"/>
      <c r="I5975" s="18"/>
      <c r="J5975" s="18"/>
      <c r="K5975" s="18"/>
      <c r="L5975" s="18"/>
      <c r="M5975" s="18"/>
      <c r="N5975" s="18"/>
      <c r="O5975" s="18"/>
      <c r="P5975" s="18"/>
      <c r="Q5975" s="18"/>
      <c r="R5975" s="18"/>
      <c r="S5975" s="18"/>
      <c r="T5975" s="18"/>
      <c r="U5975" s="18"/>
      <c r="V5975" s="18"/>
      <c r="W5975" s="18"/>
      <c r="X5975" s="18"/>
      <c r="Y5975" s="18"/>
      <c r="Z5975" s="18"/>
    </row>
    <row r="5976">
      <c r="A5976" s="32">
        <v>45536.0</v>
      </c>
      <c r="B5976" s="15" t="s">
        <v>4360</v>
      </c>
      <c r="C5976" s="33" t="s">
        <v>4361</v>
      </c>
      <c r="D5976" s="16" t="s">
        <v>14687</v>
      </c>
      <c r="E5976" s="16" t="s">
        <v>14688</v>
      </c>
      <c r="F5976" s="16" t="s">
        <v>14689</v>
      </c>
      <c r="G5976" s="16" t="s">
        <v>12</v>
      </c>
      <c r="H5976" s="18"/>
      <c r="I5976" s="18"/>
      <c r="J5976" s="18"/>
      <c r="K5976" s="18"/>
      <c r="L5976" s="18"/>
      <c r="M5976" s="18"/>
      <c r="N5976" s="18"/>
      <c r="O5976" s="18"/>
      <c r="P5976" s="18"/>
      <c r="Q5976" s="18"/>
      <c r="R5976" s="18"/>
      <c r="S5976" s="18"/>
      <c r="T5976" s="18"/>
      <c r="U5976" s="18"/>
      <c r="V5976" s="18"/>
      <c r="W5976" s="18"/>
      <c r="X5976" s="18"/>
      <c r="Y5976" s="18"/>
      <c r="Z5976" s="18"/>
    </row>
    <row r="5977">
      <c r="A5977" s="32">
        <v>45536.0</v>
      </c>
      <c r="B5977" s="15" t="s">
        <v>14690</v>
      </c>
      <c r="C5977" s="33" t="s">
        <v>14691</v>
      </c>
      <c r="D5977" s="16" t="s">
        <v>14692</v>
      </c>
      <c r="E5977" s="18"/>
      <c r="F5977" s="16" t="s">
        <v>14693</v>
      </c>
      <c r="G5977" s="16" t="s">
        <v>12</v>
      </c>
      <c r="H5977" s="16" t="s">
        <v>338</v>
      </c>
      <c r="I5977" s="18"/>
      <c r="J5977" s="18"/>
      <c r="K5977" s="18"/>
      <c r="L5977" s="18"/>
      <c r="M5977" s="18"/>
      <c r="N5977" s="18"/>
      <c r="O5977" s="18"/>
      <c r="P5977" s="18"/>
      <c r="Q5977" s="18"/>
      <c r="R5977" s="18"/>
      <c r="S5977" s="18"/>
      <c r="T5977" s="18"/>
      <c r="U5977" s="18"/>
      <c r="V5977" s="18"/>
      <c r="W5977" s="18"/>
      <c r="X5977" s="18"/>
      <c r="Y5977" s="18"/>
      <c r="Z5977" s="18"/>
    </row>
    <row r="5978">
      <c r="A5978" s="32">
        <v>45536.0</v>
      </c>
      <c r="B5978" s="15" t="s">
        <v>4357</v>
      </c>
      <c r="C5978" s="33" t="s">
        <v>4358</v>
      </c>
      <c r="D5978" s="16" t="s">
        <v>14694</v>
      </c>
      <c r="E5978" s="16" t="s">
        <v>338</v>
      </c>
      <c r="F5978" s="16" t="s">
        <v>14695</v>
      </c>
      <c r="G5978" s="16" t="s">
        <v>12</v>
      </c>
      <c r="H5978" s="18"/>
      <c r="I5978" s="18"/>
      <c r="J5978" s="18"/>
      <c r="K5978" s="18"/>
      <c r="L5978" s="18"/>
      <c r="M5978" s="18"/>
      <c r="N5978" s="18"/>
      <c r="O5978" s="18"/>
      <c r="P5978" s="18"/>
      <c r="Q5978" s="18"/>
      <c r="R5978" s="18"/>
      <c r="S5978" s="18"/>
      <c r="T5978" s="18"/>
      <c r="U5978" s="18"/>
      <c r="V5978" s="18"/>
      <c r="W5978" s="18"/>
      <c r="X5978" s="18"/>
      <c r="Y5978" s="18"/>
      <c r="Z5978" s="18"/>
    </row>
    <row r="5979">
      <c r="A5979" s="32">
        <v>45536.0</v>
      </c>
      <c r="B5979" s="15" t="s">
        <v>4346</v>
      </c>
      <c r="C5979" s="33" t="s">
        <v>4347</v>
      </c>
      <c r="D5979" s="16" t="s">
        <v>14696</v>
      </c>
      <c r="E5979" s="16" t="s">
        <v>14697</v>
      </c>
      <c r="F5979" s="16" t="s">
        <v>14698</v>
      </c>
      <c r="G5979" s="16" t="s">
        <v>12</v>
      </c>
      <c r="H5979" s="18"/>
      <c r="I5979" s="18"/>
      <c r="J5979" s="18"/>
      <c r="K5979" s="18"/>
      <c r="L5979" s="18"/>
      <c r="M5979" s="18"/>
      <c r="N5979" s="18"/>
      <c r="O5979" s="18"/>
      <c r="P5979" s="18"/>
      <c r="Q5979" s="18"/>
      <c r="R5979" s="18"/>
      <c r="S5979" s="18"/>
      <c r="T5979" s="18"/>
      <c r="U5979" s="18"/>
      <c r="V5979" s="18"/>
      <c r="W5979" s="18"/>
      <c r="X5979" s="18"/>
      <c r="Y5979" s="18"/>
      <c r="Z5979" s="18"/>
    </row>
    <row r="5980">
      <c r="A5980" s="32">
        <v>45536.0</v>
      </c>
      <c r="B5980" s="15" t="s">
        <v>4344</v>
      </c>
      <c r="C5980" s="33" t="s">
        <v>4345</v>
      </c>
      <c r="D5980" s="16" t="s">
        <v>14699</v>
      </c>
      <c r="E5980" s="16" t="s">
        <v>14700</v>
      </c>
      <c r="F5980" s="16" t="s">
        <v>14701</v>
      </c>
      <c r="G5980" s="16" t="s">
        <v>12</v>
      </c>
      <c r="H5980" s="18"/>
      <c r="I5980" s="18"/>
      <c r="J5980" s="18"/>
      <c r="K5980" s="18"/>
      <c r="L5980" s="18"/>
      <c r="M5980" s="18"/>
      <c r="N5980" s="18"/>
      <c r="O5980" s="18"/>
      <c r="P5980" s="18"/>
      <c r="Q5980" s="18"/>
      <c r="R5980" s="18"/>
      <c r="S5980" s="18"/>
      <c r="T5980" s="18"/>
      <c r="U5980" s="18"/>
      <c r="V5980" s="18"/>
      <c r="W5980" s="18"/>
      <c r="X5980" s="18"/>
      <c r="Y5980" s="18"/>
      <c r="Z5980" s="18"/>
    </row>
    <row r="5981">
      <c r="A5981" s="32">
        <v>45536.0</v>
      </c>
      <c r="B5981" s="15" t="s">
        <v>4342</v>
      </c>
      <c r="C5981" s="33" t="s">
        <v>4343</v>
      </c>
      <c r="D5981" s="16" t="s">
        <v>14702</v>
      </c>
      <c r="E5981" s="16" t="s">
        <v>14703</v>
      </c>
      <c r="F5981" s="16" t="s">
        <v>14704</v>
      </c>
      <c r="G5981" s="16" t="s">
        <v>84</v>
      </c>
      <c r="H5981" s="18"/>
      <c r="I5981" s="18"/>
      <c r="J5981" s="18"/>
      <c r="K5981" s="18"/>
      <c r="L5981" s="18"/>
      <c r="M5981" s="18"/>
      <c r="N5981" s="18"/>
      <c r="O5981" s="18"/>
      <c r="P5981" s="18"/>
      <c r="Q5981" s="18"/>
      <c r="R5981" s="18"/>
      <c r="S5981" s="18"/>
      <c r="T5981" s="18"/>
      <c r="U5981" s="18"/>
      <c r="V5981" s="18"/>
      <c r="W5981" s="18"/>
      <c r="X5981" s="18"/>
      <c r="Y5981" s="18"/>
      <c r="Z5981" s="18"/>
    </row>
    <row r="5982">
      <c r="A5982" s="32">
        <v>45536.0</v>
      </c>
      <c r="B5982" s="15" t="s">
        <v>4333</v>
      </c>
      <c r="C5982" s="33" t="s">
        <v>4334</v>
      </c>
      <c r="D5982" s="16" t="s">
        <v>14705</v>
      </c>
      <c r="E5982" s="16" t="s">
        <v>14706</v>
      </c>
      <c r="F5982" s="16" t="s">
        <v>14707</v>
      </c>
      <c r="G5982" s="16" t="s">
        <v>12</v>
      </c>
      <c r="H5982" s="18"/>
      <c r="I5982" s="18"/>
      <c r="J5982" s="18"/>
      <c r="K5982" s="18"/>
      <c r="L5982" s="18"/>
      <c r="M5982" s="18"/>
      <c r="N5982" s="18"/>
      <c r="O5982" s="18"/>
      <c r="P5982" s="18"/>
      <c r="Q5982" s="18"/>
      <c r="R5982" s="18"/>
      <c r="S5982" s="18"/>
      <c r="T5982" s="18"/>
      <c r="U5982" s="18"/>
      <c r="V5982" s="18"/>
      <c r="W5982" s="18"/>
      <c r="X5982" s="18"/>
      <c r="Y5982" s="18"/>
      <c r="Z5982" s="18"/>
    </row>
    <row r="5983">
      <c r="A5983" s="32">
        <v>45536.0</v>
      </c>
      <c r="B5983" s="15" t="s">
        <v>14708</v>
      </c>
      <c r="C5983" s="33" t="s">
        <v>14709</v>
      </c>
      <c r="D5983" s="16" t="s">
        <v>14710</v>
      </c>
      <c r="E5983" s="16" t="s">
        <v>14711</v>
      </c>
      <c r="F5983" s="16" t="s">
        <v>14712</v>
      </c>
      <c r="G5983" s="16" t="s">
        <v>12</v>
      </c>
      <c r="H5983" s="18"/>
      <c r="I5983" s="18"/>
      <c r="J5983" s="18"/>
      <c r="K5983" s="18"/>
      <c r="L5983" s="18"/>
      <c r="M5983" s="18"/>
      <c r="N5983" s="18"/>
      <c r="O5983" s="18"/>
      <c r="P5983" s="18"/>
      <c r="Q5983" s="18"/>
      <c r="R5983" s="18"/>
      <c r="S5983" s="18"/>
      <c r="T5983" s="18"/>
      <c r="U5983" s="18"/>
      <c r="V5983" s="18"/>
      <c r="W5983" s="18"/>
      <c r="X5983" s="18"/>
      <c r="Y5983" s="18"/>
      <c r="Z5983" s="18"/>
    </row>
    <row r="5984">
      <c r="A5984" s="32">
        <v>45536.0</v>
      </c>
      <c r="B5984" s="15" t="s">
        <v>14708</v>
      </c>
      <c r="C5984" s="33" t="s">
        <v>14709</v>
      </c>
      <c r="D5984" s="16" t="s">
        <v>14713</v>
      </c>
      <c r="E5984" s="16" t="s">
        <v>14714</v>
      </c>
      <c r="F5984" s="16" t="s">
        <v>14715</v>
      </c>
      <c r="G5984" s="16" t="s">
        <v>12</v>
      </c>
      <c r="H5984" s="18"/>
      <c r="I5984" s="18"/>
      <c r="J5984" s="18"/>
      <c r="K5984" s="18"/>
      <c r="L5984" s="18"/>
      <c r="M5984" s="18"/>
      <c r="N5984" s="18"/>
      <c r="O5984" s="18"/>
      <c r="P5984" s="18"/>
      <c r="Q5984" s="18"/>
      <c r="R5984" s="18"/>
      <c r="S5984" s="18"/>
      <c r="T5984" s="18"/>
      <c r="U5984" s="18"/>
      <c r="V5984" s="18"/>
      <c r="W5984" s="18"/>
      <c r="X5984" s="18"/>
      <c r="Y5984" s="18"/>
      <c r="Z5984" s="18"/>
    </row>
    <row r="5985">
      <c r="A5985" s="32">
        <v>45536.0</v>
      </c>
      <c r="B5985" s="15" t="s">
        <v>4322</v>
      </c>
      <c r="C5985" s="33" t="s">
        <v>4323</v>
      </c>
      <c r="D5985" s="16" t="s">
        <v>14716</v>
      </c>
      <c r="E5985" s="16" t="s">
        <v>14717</v>
      </c>
      <c r="F5985" s="16" t="s">
        <v>14718</v>
      </c>
      <c r="G5985" s="16" t="s">
        <v>12</v>
      </c>
      <c r="H5985" s="18"/>
      <c r="I5985" s="18"/>
      <c r="J5985" s="18"/>
      <c r="K5985" s="18"/>
      <c r="L5985" s="18"/>
      <c r="M5985" s="18"/>
      <c r="N5985" s="18"/>
      <c r="O5985" s="18"/>
      <c r="P5985" s="18"/>
      <c r="Q5985" s="18"/>
      <c r="R5985" s="18"/>
      <c r="S5985" s="18"/>
      <c r="T5985" s="18"/>
      <c r="U5985" s="18"/>
      <c r="V5985" s="18"/>
      <c r="W5985" s="18"/>
      <c r="X5985" s="18"/>
      <c r="Y5985" s="18"/>
      <c r="Z5985" s="18"/>
    </row>
    <row r="5986">
      <c r="A5986" s="32">
        <v>45536.0</v>
      </c>
      <c r="B5986" s="15" t="s">
        <v>4320</v>
      </c>
      <c r="C5986" s="33" t="s">
        <v>4321</v>
      </c>
      <c r="D5986" s="16" t="s">
        <v>14719</v>
      </c>
      <c r="E5986" s="16" t="s">
        <v>14720</v>
      </c>
      <c r="F5986" s="16" t="s">
        <v>14721</v>
      </c>
      <c r="G5986" s="16" t="s">
        <v>12</v>
      </c>
      <c r="H5986" s="18"/>
      <c r="I5986" s="18"/>
      <c r="J5986" s="18"/>
      <c r="K5986" s="18"/>
      <c r="L5986" s="18"/>
      <c r="M5986" s="18"/>
      <c r="N5986" s="18"/>
      <c r="O5986" s="18"/>
      <c r="P5986" s="18"/>
      <c r="Q5986" s="18"/>
      <c r="R5986" s="18"/>
      <c r="S5986" s="18"/>
      <c r="T5986" s="18"/>
      <c r="U5986" s="18"/>
      <c r="V5986" s="18"/>
      <c r="W5986" s="18"/>
      <c r="X5986" s="18"/>
      <c r="Y5986" s="18"/>
      <c r="Z5986" s="18"/>
    </row>
    <row r="5987">
      <c r="A5987" s="32">
        <v>45536.0</v>
      </c>
      <c r="B5987" s="15" t="s">
        <v>14722</v>
      </c>
      <c r="C5987" s="33" t="s">
        <v>14723</v>
      </c>
      <c r="D5987" s="16" t="s">
        <v>14724</v>
      </c>
      <c r="E5987" s="16" t="s">
        <v>14725</v>
      </c>
      <c r="F5987" s="16" t="s">
        <v>14726</v>
      </c>
      <c r="G5987" s="16" t="s">
        <v>12</v>
      </c>
      <c r="H5987" s="18"/>
      <c r="I5987" s="18"/>
      <c r="J5987" s="18"/>
      <c r="K5987" s="18"/>
      <c r="L5987" s="18"/>
      <c r="M5987" s="18"/>
      <c r="N5987" s="18"/>
      <c r="O5987" s="18"/>
      <c r="P5987" s="18"/>
      <c r="Q5987" s="18"/>
      <c r="R5987" s="18"/>
      <c r="S5987" s="18"/>
      <c r="T5987" s="18"/>
      <c r="U5987" s="18"/>
      <c r="V5987" s="18"/>
      <c r="W5987" s="18"/>
      <c r="X5987" s="18"/>
      <c r="Y5987" s="18"/>
      <c r="Z5987" s="18"/>
    </row>
    <row r="5988">
      <c r="A5988" s="32">
        <v>45536.0</v>
      </c>
      <c r="B5988" s="15" t="s">
        <v>4315</v>
      </c>
      <c r="C5988" s="33" t="s">
        <v>4316</v>
      </c>
      <c r="D5988" s="16" t="s">
        <v>14727</v>
      </c>
      <c r="E5988" s="18"/>
      <c r="F5988" s="16" t="s">
        <v>14728</v>
      </c>
      <c r="G5988" s="16" t="s">
        <v>12</v>
      </c>
      <c r="H5988" s="16" t="s">
        <v>14729</v>
      </c>
      <c r="I5988" s="18"/>
      <c r="J5988" s="18"/>
      <c r="K5988" s="18"/>
      <c r="L5988" s="18"/>
      <c r="M5988" s="18"/>
      <c r="N5988" s="18"/>
      <c r="O5988" s="18"/>
      <c r="P5988" s="18"/>
      <c r="Q5988" s="18"/>
      <c r="R5988" s="18"/>
      <c r="S5988" s="18"/>
      <c r="T5988" s="18"/>
      <c r="U5988" s="18"/>
      <c r="V5988" s="18"/>
      <c r="W5988" s="18"/>
      <c r="X5988" s="18"/>
      <c r="Y5988" s="18"/>
      <c r="Z5988" s="18"/>
    </row>
    <row r="5989">
      <c r="A5989" s="32">
        <v>45566.0</v>
      </c>
      <c r="B5989" s="15" t="s">
        <v>14730</v>
      </c>
      <c r="C5989" s="33" t="s">
        <v>14731</v>
      </c>
      <c r="D5989" s="16" t="s">
        <v>14732</v>
      </c>
      <c r="E5989" s="16" t="s">
        <v>14733</v>
      </c>
      <c r="F5989" s="16" t="s">
        <v>14734</v>
      </c>
      <c r="G5989" s="16" t="s">
        <v>84</v>
      </c>
      <c r="H5989" s="18"/>
      <c r="I5989" s="18"/>
      <c r="J5989" s="18"/>
      <c r="K5989" s="18"/>
      <c r="L5989" s="18"/>
      <c r="M5989" s="18"/>
      <c r="N5989" s="18"/>
      <c r="O5989" s="18"/>
      <c r="P5989" s="18"/>
      <c r="Q5989" s="18"/>
      <c r="R5989" s="18"/>
      <c r="S5989" s="18"/>
      <c r="T5989" s="18"/>
      <c r="U5989" s="18"/>
      <c r="V5989" s="18"/>
      <c r="W5989" s="18"/>
      <c r="X5989" s="18"/>
      <c r="Y5989" s="18"/>
      <c r="Z5989" s="18"/>
    </row>
    <row r="5990">
      <c r="A5990" s="32">
        <v>45566.0</v>
      </c>
      <c r="B5990" s="15" t="s">
        <v>14730</v>
      </c>
      <c r="C5990" s="33" t="s">
        <v>14731</v>
      </c>
      <c r="D5990" s="16" t="s">
        <v>14735</v>
      </c>
      <c r="E5990" s="16" t="s">
        <v>14736</v>
      </c>
      <c r="F5990" s="16" t="s">
        <v>14737</v>
      </c>
      <c r="G5990" s="16" t="s">
        <v>84</v>
      </c>
      <c r="H5990" s="18"/>
      <c r="I5990" s="18"/>
      <c r="J5990" s="18"/>
      <c r="K5990" s="18"/>
      <c r="L5990" s="18"/>
      <c r="M5990" s="18"/>
      <c r="N5990" s="18"/>
      <c r="O5990" s="18"/>
      <c r="P5990" s="18"/>
      <c r="Q5990" s="18"/>
      <c r="R5990" s="18"/>
      <c r="S5990" s="18"/>
      <c r="T5990" s="18"/>
      <c r="U5990" s="18"/>
      <c r="V5990" s="18"/>
      <c r="W5990" s="18"/>
      <c r="X5990" s="18"/>
      <c r="Y5990" s="18"/>
      <c r="Z5990" s="18"/>
    </row>
    <row r="5991">
      <c r="A5991" s="32">
        <v>45566.0</v>
      </c>
      <c r="B5991" s="15" t="s">
        <v>14730</v>
      </c>
      <c r="C5991" s="33" t="s">
        <v>14731</v>
      </c>
      <c r="D5991" s="16" t="s">
        <v>14738</v>
      </c>
      <c r="E5991" s="18"/>
      <c r="F5991" s="16" t="s">
        <v>14739</v>
      </c>
      <c r="G5991" s="16" t="s">
        <v>12</v>
      </c>
      <c r="H5991" s="16" t="s">
        <v>14740</v>
      </c>
      <c r="I5991" s="18"/>
      <c r="J5991" s="18"/>
      <c r="K5991" s="18"/>
      <c r="L5991" s="18"/>
      <c r="M5991" s="18"/>
      <c r="N5991" s="18"/>
      <c r="O5991" s="18"/>
      <c r="P5991" s="18"/>
      <c r="Q5991" s="18"/>
      <c r="R5991" s="18"/>
      <c r="S5991" s="18"/>
      <c r="T5991" s="18"/>
      <c r="U5991" s="18"/>
      <c r="V5991" s="18"/>
      <c r="W5991" s="18"/>
      <c r="X5991" s="18"/>
      <c r="Y5991" s="18"/>
      <c r="Z5991" s="18"/>
    </row>
    <row r="5992">
      <c r="A5992" s="32">
        <v>45566.0</v>
      </c>
      <c r="B5992" s="15" t="s">
        <v>4433</v>
      </c>
      <c r="C5992" s="33" t="s">
        <v>4434</v>
      </c>
      <c r="D5992" s="16" t="s">
        <v>14741</v>
      </c>
      <c r="E5992" s="16" t="s">
        <v>14742</v>
      </c>
      <c r="F5992" s="16" t="s">
        <v>14743</v>
      </c>
      <c r="G5992" s="16" t="s">
        <v>12</v>
      </c>
      <c r="H5992" s="18"/>
      <c r="I5992" s="18"/>
      <c r="J5992" s="18"/>
      <c r="K5992" s="18"/>
      <c r="L5992" s="18"/>
      <c r="M5992" s="18"/>
      <c r="N5992" s="18"/>
      <c r="O5992" s="18"/>
      <c r="P5992" s="18"/>
      <c r="Q5992" s="18"/>
      <c r="R5992" s="18"/>
      <c r="S5992" s="18"/>
      <c r="T5992" s="18"/>
      <c r="U5992" s="18"/>
      <c r="V5992" s="18"/>
      <c r="W5992" s="18"/>
      <c r="X5992" s="18"/>
      <c r="Y5992" s="18"/>
      <c r="Z5992" s="18"/>
    </row>
    <row r="5993">
      <c r="A5993" s="32">
        <v>45566.0</v>
      </c>
      <c r="B5993" s="15" t="s">
        <v>4426</v>
      </c>
      <c r="C5993" s="33" t="s">
        <v>4427</v>
      </c>
      <c r="D5993" s="16" t="s">
        <v>14744</v>
      </c>
      <c r="E5993" s="16" t="s">
        <v>14745</v>
      </c>
      <c r="F5993" s="16" t="s">
        <v>14746</v>
      </c>
      <c r="G5993" s="16" t="s">
        <v>12</v>
      </c>
      <c r="H5993" s="18"/>
      <c r="I5993" s="18"/>
      <c r="J5993" s="18"/>
      <c r="K5993" s="18"/>
      <c r="L5993" s="18"/>
      <c r="M5993" s="18"/>
      <c r="N5993" s="18"/>
      <c r="O5993" s="18"/>
      <c r="P5993" s="18"/>
      <c r="Q5993" s="18"/>
      <c r="R5993" s="18"/>
      <c r="S5993" s="18"/>
      <c r="T5993" s="18"/>
      <c r="U5993" s="18"/>
      <c r="V5993" s="18"/>
      <c r="W5993" s="18"/>
      <c r="X5993" s="18"/>
      <c r="Y5993" s="18"/>
      <c r="Z5993" s="18"/>
    </row>
    <row r="5994">
      <c r="A5994" s="32">
        <v>45566.0</v>
      </c>
      <c r="B5994" s="15" t="s">
        <v>14747</v>
      </c>
      <c r="C5994" s="33" t="s">
        <v>14748</v>
      </c>
      <c r="D5994" s="16" t="s">
        <v>14749</v>
      </c>
      <c r="E5994" s="16" t="s">
        <v>14750</v>
      </c>
      <c r="F5994" s="16" t="s">
        <v>14751</v>
      </c>
      <c r="G5994" s="16" t="s">
        <v>84</v>
      </c>
      <c r="H5994" s="18"/>
      <c r="I5994" s="18"/>
      <c r="J5994" s="18"/>
      <c r="K5994" s="18"/>
      <c r="L5994" s="18"/>
      <c r="M5994" s="18"/>
      <c r="N5994" s="18"/>
      <c r="O5994" s="18"/>
      <c r="P5994" s="18"/>
      <c r="Q5994" s="18"/>
      <c r="R5994" s="18"/>
      <c r="S5994" s="18"/>
      <c r="T5994" s="18"/>
      <c r="U5994" s="18"/>
      <c r="V5994" s="18"/>
      <c r="W5994" s="18"/>
      <c r="X5994" s="18"/>
      <c r="Y5994" s="18"/>
      <c r="Z5994" s="18"/>
    </row>
    <row r="5995">
      <c r="A5995" s="32">
        <v>45566.0</v>
      </c>
      <c r="B5995" s="15" t="s">
        <v>14747</v>
      </c>
      <c r="C5995" s="33" t="s">
        <v>14748</v>
      </c>
      <c r="D5995" s="16" t="s">
        <v>14752</v>
      </c>
      <c r="E5995" s="16" t="s">
        <v>14753</v>
      </c>
      <c r="F5995" s="16" t="s">
        <v>14754</v>
      </c>
      <c r="G5995" s="16" t="s">
        <v>84</v>
      </c>
      <c r="H5995" s="18"/>
      <c r="I5995" s="18"/>
      <c r="J5995" s="18"/>
      <c r="K5995" s="18"/>
      <c r="L5995" s="18"/>
      <c r="M5995" s="18"/>
      <c r="N5995" s="18"/>
      <c r="O5995" s="18"/>
      <c r="P5995" s="18"/>
      <c r="Q5995" s="18"/>
      <c r="R5995" s="18"/>
      <c r="S5995" s="18"/>
      <c r="T5995" s="18"/>
      <c r="U5995" s="18"/>
      <c r="V5995" s="18"/>
      <c r="W5995" s="18"/>
      <c r="X5995" s="18"/>
      <c r="Y5995" s="18"/>
      <c r="Z5995" s="18"/>
    </row>
    <row r="5996">
      <c r="A5996" s="32">
        <v>45566.0</v>
      </c>
      <c r="B5996" s="15" t="s">
        <v>14747</v>
      </c>
      <c r="C5996" s="33" t="s">
        <v>14748</v>
      </c>
      <c r="D5996" s="16" t="s">
        <v>14755</v>
      </c>
      <c r="E5996" s="16" t="s">
        <v>14756</v>
      </c>
      <c r="F5996" s="16" t="s">
        <v>14757</v>
      </c>
      <c r="G5996" s="16" t="s">
        <v>84</v>
      </c>
      <c r="H5996" s="18"/>
      <c r="I5996" s="18"/>
      <c r="J5996" s="18"/>
      <c r="K5996" s="18"/>
      <c r="L5996" s="18"/>
      <c r="M5996" s="18"/>
      <c r="N5996" s="18"/>
      <c r="O5996" s="18"/>
      <c r="P5996" s="18"/>
      <c r="Q5996" s="18"/>
      <c r="R5996" s="18"/>
      <c r="S5996" s="18"/>
      <c r="T5996" s="18"/>
      <c r="U5996" s="18"/>
      <c r="V5996" s="18"/>
      <c r="W5996" s="18"/>
      <c r="X5996" s="18"/>
      <c r="Y5996" s="18"/>
      <c r="Z5996" s="18"/>
    </row>
    <row r="5997">
      <c r="A5997" s="32">
        <v>45566.0</v>
      </c>
      <c r="B5997" s="15" t="s">
        <v>14758</v>
      </c>
      <c r="C5997" s="33" t="s">
        <v>14759</v>
      </c>
      <c r="D5997" s="16" t="s">
        <v>14760</v>
      </c>
      <c r="E5997" s="18"/>
      <c r="F5997" s="16" t="s">
        <v>14761</v>
      </c>
      <c r="G5997" s="16" t="s">
        <v>12</v>
      </c>
      <c r="H5997" s="16" t="s">
        <v>14762</v>
      </c>
      <c r="I5997" s="18"/>
      <c r="J5997" s="18"/>
      <c r="K5997" s="18"/>
      <c r="L5997" s="18"/>
      <c r="M5997" s="18"/>
      <c r="N5997" s="18"/>
      <c r="O5997" s="18"/>
      <c r="P5997" s="18"/>
      <c r="Q5997" s="18"/>
      <c r="R5997" s="18"/>
      <c r="S5997" s="18"/>
      <c r="T5997" s="18"/>
      <c r="U5997" s="18"/>
      <c r="V5997" s="18"/>
      <c r="W5997" s="18"/>
      <c r="X5997" s="18"/>
      <c r="Y5997" s="18"/>
      <c r="Z5997" s="18"/>
    </row>
    <row r="5998">
      <c r="A5998" s="32">
        <v>45566.0</v>
      </c>
      <c r="B5998" s="15" t="s">
        <v>4418</v>
      </c>
      <c r="C5998" s="33" t="s">
        <v>4419</v>
      </c>
      <c r="D5998" s="16" t="s">
        <v>14763</v>
      </c>
      <c r="E5998" s="16" t="s">
        <v>14764</v>
      </c>
      <c r="F5998" s="16" t="s">
        <v>14765</v>
      </c>
      <c r="G5998" s="16" t="s">
        <v>12</v>
      </c>
      <c r="H5998" s="18"/>
      <c r="I5998" s="18"/>
      <c r="J5998" s="18"/>
      <c r="K5998" s="18"/>
      <c r="L5998" s="18"/>
      <c r="M5998" s="18"/>
      <c r="N5998" s="18"/>
      <c r="O5998" s="18"/>
      <c r="P5998" s="18"/>
      <c r="Q5998" s="18"/>
      <c r="R5998" s="18"/>
      <c r="S5998" s="18"/>
      <c r="T5998" s="18"/>
      <c r="U5998" s="18"/>
      <c r="V5998" s="18"/>
      <c r="W5998" s="18"/>
      <c r="X5998" s="18"/>
      <c r="Y5998" s="18"/>
      <c r="Z5998" s="18"/>
    </row>
    <row r="5999">
      <c r="A5999" s="32">
        <v>45566.0</v>
      </c>
      <c r="B5999" s="15" t="s">
        <v>4416</v>
      </c>
      <c r="C5999" s="33" t="s">
        <v>4417</v>
      </c>
      <c r="D5999" s="16" t="s">
        <v>14766</v>
      </c>
      <c r="E5999" s="16" t="s">
        <v>14767</v>
      </c>
      <c r="F5999" s="16" t="s">
        <v>14768</v>
      </c>
      <c r="G5999" s="16" t="s">
        <v>12</v>
      </c>
      <c r="H5999" s="18"/>
      <c r="I5999" s="18"/>
      <c r="J5999" s="18"/>
      <c r="K5999" s="18"/>
      <c r="L5999" s="18"/>
      <c r="M5999" s="18"/>
      <c r="N5999" s="18"/>
      <c r="O5999" s="18"/>
      <c r="P5999" s="18"/>
      <c r="Q5999" s="18"/>
      <c r="R5999" s="18"/>
      <c r="S5999" s="18"/>
      <c r="T5999" s="18"/>
      <c r="U5999" s="18"/>
      <c r="V5999" s="18"/>
      <c r="W5999" s="18"/>
      <c r="X5999" s="18"/>
      <c r="Y5999" s="18"/>
      <c r="Z5999" s="18"/>
    </row>
    <row r="6000">
      <c r="A6000" s="32">
        <v>45566.0</v>
      </c>
      <c r="B6000" s="15" t="s">
        <v>4413</v>
      </c>
      <c r="C6000" s="33" t="s">
        <v>4414</v>
      </c>
      <c r="D6000" s="16" t="s">
        <v>14769</v>
      </c>
      <c r="E6000" s="16" t="s">
        <v>14770</v>
      </c>
      <c r="F6000" s="16" t="s">
        <v>14771</v>
      </c>
      <c r="G6000" s="16" t="s">
        <v>12</v>
      </c>
      <c r="H6000" s="18"/>
      <c r="I6000" s="18"/>
      <c r="J6000" s="18"/>
      <c r="K6000" s="18"/>
      <c r="L6000" s="18"/>
      <c r="M6000" s="18"/>
      <c r="N6000" s="18"/>
      <c r="O6000" s="18"/>
      <c r="P6000" s="18"/>
      <c r="Q6000" s="18"/>
      <c r="R6000" s="18"/>
      <c r="S6000" s="18"/>
      <c r="T6000" s="18"/>
      <c r="U6000" s="18"/>
      <c r="V6000" s="18"/>
      <c r="W6000" s="18"/>
      <c r="X6000" s="18"/>
      <c r="Y6000" s="18"/>
      <c r="Z6000" s="18"/>
    </row>
    <row r="6001">
      <c r="A6001" s="32">
        <v>45566.0</v>
      </c>
      <c r="B6001" s="15" t="s">
        <v>4409</v>
      </c>
      <c r="C6001" s="33" t="s">
        <v>4410</v>
      </c>
      <c r="D6001" s="16" t="s">
        <v>14772</v>
      </c>
      <c r="E6001" s="16" t="s">
        <v>14773</v>
      </c>
      <c r="F6001" s="16" t="s">
        <v>14774</v>
      </c>
      <c r="G6001" s="16" t="s">
        <v>12</v>
      </c>
      <c r="H6001" s="18"/>
      <c r="I6001" s="18"/>
      <c r="J6001" s="18"/>
      <c r="K6001" s="18"/>
      <c r="L6001" s="18"/>
      <c r="M6001" s="18"/>
      <c r="N6001" s="18"/>
      <c r="O6001" s="18"/>
      <c r="P6001" s="18"/>
      <c r="Q6001" s="18"/>
      <c r="R6001" s="18"/>
      <c r="S6001" s="18"/>
      <c r="T6001" s="18"/>
      <c r="U6001" s="18"/>
      <c r="V6001" s="18"/>
      <c r="W6001" s="18"/>
      <c r="X6001" s="18"/>
      <c r="Y6001" s="18"/>
      <c r="Z6001" s="18"/>
    </row>
    <row r="6002">
      <c r="A6002" s="32">
        <v>45566.0</v>
      </c>
      <c r="B6002" s="15" t="s">
        <v>4404</v>
      </c>
      <c r="C6002" s="33" t="s">
        <v>4405</v>
      </c>
      <c r="D6002" s="16" t="s">
        <v>14775</v>
      </c>
      <c r="E6002" s="16" t="s">
        <v>14776</v>
      </c>
      <c r="F6002" s="16" t="s">
        <v>14777</v>
      </c>
      <c r="G6002" s="16" t="s">
        <v>84</v>
      </c>
      <c r="H6002" s="18"/>
      <c r="I6002" s="18"/>
      <c r="J6002" s="18"/>
      <c r="K6002" s="18"/>
      <c r="L6002" s="18"/>
      <c r="M6002" s="18"/>
      <c r="N6002" s="18"/>
      <c r="O6002" s="18"/>
      <c r="P6002" s="18"/>
      <c r="Q6002" s="18"/>
      <c r="R6002" s="18"/>
      <c r="S6002" s="18"/>
      <c r="T6002" s="18"/>
      <c r="U6002" s="18"/>
      <c r="V6002" s="18"/>
      <c r="W6002" s="18"/>
      <c r="X6002" s="18"/>
      <c r="Y6002" s="18"/>
      <c r="Z6002" s="18"/>
    </row>
    <row r="6003">
      <c r="A6003" s="32">
        <v>45566.0</v>
      </c>
      <c r="B6003" s="15" t="s">
        <v>4404</v>
      </c>
      <c r="C6003" s="33" t="s">
        <v>4405</v>
      </c>
      <c r="D6003" s="16" t="s">
        <v>14778</v>
      </c>
      <c r="E6003" s="16" t="s">
        <v>14779</v>
      </c>
      <c r="F6003" s="16" t="s">
        <v>14780</v>
      </c>
      <c r="G6003" s="16" t="s">
        <v>12</v>
      </c>
      <c r="H6003" s="18"/>
      <c r="I6003" s="18"/>
      <c r="J6003" s="18"/>
      <c r="K6003" s="18"/>
      <c r="L6003" s="18"/>
      <c r="M6003" s="18"/>
      <c r="N6003" s="18"/>
      <c r="O6003" s="18"/>
      <c r="P6003" s="18"/>
      <c r="Q6003" s="18"/>
      <c r="R6003" s="18"/>
      <c r="S6003" s="18"/>
      <c r="T6003" s="18"/>
      <c r="U6003" s="18"/>
      <c r="V6003" s="18"/>
      <c r="W6003" s="18"/>
      <c r="X6003" s="18"/>
      <c r="Y6003" s="18"/>
      <c r="Z6003" s="18"/>
    </row>
    <row r="6004">
      <c r="A6004" s="32">
        <v>45566.0</v>
      </c>
      <c r="B6004" s="15" t="s">
        <v>4393</v>
      </c>
      <c r="C6004" s="33" t="s">
        <v>4394</v>
      </c>
      <c r="D6004" s="16" t="s">
        <v>14781</v>
      </c>
      <c r="E6004" s="16" t="s">
        <v>14782</v>
      </c>
      <c r="F6004" s="16" t="s">
        <v>14783</v>
      </c>
      <c r="G6004" s="16" t="s">
        <v>84</v>
      </c>
      <c r="H6004" s="18"/>
      <c r="I6004" s="18"/>
      <c r="J6004" s="18"/>
      <c r="K6004" s="18"/>
      <c r="L6004" s="18"/>
      <c r="M6004" s="18"/>
      <c r="N6004" s="18"/>
      <c r="O6004" s="18"/>
      <c r="P6004" s="18"/>
      <c r="Q6004" s="18"/>
      <c r="R6004" s="18"/>
      <c r="S6004" s="18"/>
      <c r="T6004" s="18"/>
      <c r="U6004" s="18"/>
      <c r="V6004" s="18"/>
      <c r="W6004" s="18"/>
      <c r="X6004" s="18"/>
      <c r="Y6004" s="18"/>
      <c r="Z6004" s="18"/>
    </row>
    <row r="6005">
      <c r="A6005" s="32">
        <v>45566.0</v>
      </c>
      <c r="B6005" s="15" t="s">
        <v>4391</v>
      </c>
      <c r="C6005" s="33" t="s">
        <v>4392</v>
      </c>
      <c r="D6005" s="16" t="s">
        <v>14784</v>
      </c>
      <c r="E6005" s="16" t="s">
        <v>14785</v>
      </c>
      <c r="F6005" s="16" t="s">
        <v>14786</v>
      </c>
      <c r="G6005" s="16" t="s">
        <v>12</v>
      </c>
      <c r="H6005" s="18"/>
      <c r="I6005" s="18"/>
      <c r="J6005" s="18"/>
      <c r="K6005" s="18"/>
      <c r="L6005" s="18"/>
      <c r="M6005" s="18"/>
      <c r="N6005" s="18"/>
      <c r="O6005" s="18"/>
      <c r="P6005" s="18"/>
      <c r="Q6005" s="18"/>
      <c r="R6005" s="18"/>
      <c r="S6005" s="18"/>
      <c r="T6005" s="18"/>
      <c r="U6005" s="18"/>
      <c r="V6005" s="18"/>
      <c r="W6005" s="18"/>
      <c r="X6005" s="18"/>
      <c r="Y6005" s="18"/>
      <c r="Z6005" s="18"/>
    </row>
    <row r="6006">
      <c r="A6006" s="32">
        <v>45566.0</v>
      </c>
      <c r="B6006" s="15" t="s">
        <v>4391</v>
      </c>
      <c r="C6006" s="33" t="s">
        <v>4392</v>
      </c>
      <c r="D6006" s="16" t="s">
        <v>14787</v>
      </c>
      <c r="E6006" s="16" t="s">
        <v>14788</v>
      </c>
      <c r="F6006" s="16" t="s">
        <v>14789</v>
      </c>
      <c r="G6006" s="16" t="s">
        <v>12</v>
      </c>
      <c r="H6006" s="18"/>
      <c r="I6006" s="18"/>
      <c r="J6006" s="18"/>
      <c r="K6006" s="18"/>
      <c r="L6006" s="18"/>
      <c r="M6006" s="18"/>
      <c r="N6006" s="18"/>
      <c r="O6006" s="18"/>
      <c r="P6006" s="18"/>
      <c r="Q6006" s="18"/>
      <c r="R6006" s="18"/>
      <c r="S6006" s="18"/>
      <c r="T6006" s="18"/>
      <c r="U6006" s="18"/>
      <c r="V6006" s="18"/>
      <c r="W6006" s="18"/>
      <c r="X6006" s="18"/>
      <c r="Y6006" s="18"/>
      <c r="Z6006" s="18"/>
    </row>
    <row r="6007">
      <c r="A6007" s="32">
        <v>45566.0</v>
      </c>
      <c r="B6007" s="15" t="s">
        <v>4385</v>
      </c>
      <c r="C6007" s="33" t="s">
        <v>4386</v>
      </c>
      <c r="D6007" s="16" t="s">
        <v>14790</v>
      </c>
      <c r="E6007" s="16" t="s">
        <v>14791</v>
      </c>
      <c r="F6007" s="16" t="s">
        <v>14792</v>
      </c>
      <c r="G6007" s="16" t="s">
        <v>12</v>
      </c>
      <c r="H6007" s="18"/>
      <c r="I6007" s="18"/>
      <c r="J6007" s="18"/>
      <c r="K6007" s="18"/>
      <c r="L6007" s="18"/>
      <c r="M6007" s="18"/>
      <c r="N6007" s="18"/>
      <c r="O6007" s="18"/>
      <c r="P6007" s="18"/>
      <c r="Q6007" s="18"/>
      <c r="R6007" s="18"/>
      <c r="S6007" s="18"/>
      <c r="T6007" s="18"/>
      <c r="U6007" s="18"/>
      <c r="V6007" s="18"/>
      <c r="W6007" s="18"/>
      <c r="X6007" s="18"/>
      <c r="Y6007" s="18"/>
      <c r="Z6007" s="18"/>
    </row>
    <row r="6008">
      <c r="A6008" s="32">
        <v>45566.0</v>
      </c>
      <c r="B6008" s="15" t="s">
        <v>4382</v>
      </c>
      <c r="C6008" s="33" t="s">
        <v>4383</v>
      </c>
      <c r="D6008" s="16" t="s">
        <v>14793</v>
      </c>
      <c r="E6008" s="16" t="s">
        <v>14794</v>
      </c>
      <c r="F6008" s="16" t="s">
        <v>14795</v>
      </c>
      <c r="G6008" s="16" t="s">
        <v>12</v>
      </c>
      <c r="H6008" s="18"/>
      <c r="I6008" s="18"/>
      <c r="J6008" s="18"/>
      <c r="K6008" s="18"/>
      <c r="L6008" s="18"/>
      <c r="M6008" s="18"/>
      <c r="N6008" s="18"/>
      <c r="O6008" s="18"/>
      <c r="P6008" s="18"/>
      <c r="Q6008" s="18"/>
      <c r="R6008" s="18"/>
      <c r="S6008" s="18"/>
      <c r="T6008" s="18"/>
      <c r="U6008" s="18"/>
      <c r="V6008" s="18"/>
      <c r="W6008" s="18"/>
      <c r="X6008" s="18"/>
      <c r="Y6008" s="18"/>
      <c r="Z6008" s="18"/>
    </row>
    <row r="6009">
      <c r="A6009" s="32">
        <v>45566.0</v>
      </c>
      <c r="B6009" s="15" t="s">
        <v>14796</v>
      </c>
      <c r="C6009" s="33" t="s">
        <v>14797</v>
      </c>
      <c r="D6009" s="16" t="s">
        <v>14798</v>
      </c>
      <c r="E6009" s="16" t="s">
        <v>14799</v>
      </c>
      <c r="F6009" s="16" t="s">
        <v>14800</v>
      </c>
      <c r="G6009" s="16" t="s">
        <v>12</v>
      </c>
      <c r="H6009" s="18"/>
      <c r="I6009" s="18"/>
      <c r="J6009" s="18"/>
      <c r="K6009" s="18"/>
      <c r="L6009" s="18"/>
      <c r="M6009" s="18"/>
      <c r="N6009" s="18"/>
      <c r="O6009" s="18"/>
      <c r="P6009" s="18"/>
      <c r="Q6009" s="18"/>
      <c r="R6009" s="18"/>
      <c r="S6009" s="18"/>
      <c r="T6009" s="18"/>
      <c r="U6009" s="18"/>
      <c r="V6009" s="18"/>
      <c r="W6009" s="18"/>
      <c r="X6009" s="18"/>
      <c r="Y6009" s="18"/>
      <c r="Z6009" s="18"/>
    </row>
    <row r="6010">
      <c r="A6010" s="32">
        <v>45566.0</v>
      </c>
      <c r="B6010" s="15" t="s">
        <v>4377</v>
      </c>
      <c r="C6010" s="33" t="s">
        <v>4378</v>
      </c>
      <c r="D6010" s="16" t="s">
        <v>14801</v>
      </c>
      <c r="E6010" s="16" t="s">
        <v>14802</v>
      </c>
      <c r="F6010" s="16" t="s">
        <v>14803</v>
      </c>
      <c r="G6010" s="16" t="s">
        <v>12</v>
      </c>
      <c r="H6010" s="18"/>
      <c r="I6010" s="18"/>
      <c r="J6010" s="18"/>
      <c r="K6010" s="18"/>
      <c r="L6010" s="18"/>
      <c r="M6010" s="18"/>
      <c r="N6010" s="18"/>
      <c r="O6010" s="18"/>
      <c r="P6010" s="18"/>
      <c r="Q6010" s="18"/>
      <c r="R6010" s="18"/>
      <c r="S6010" s="18"/>
      <c r="T6010" s="18"/>
      <c r="U6010" s="18"/>
      <c r="V6010" s="18"/>
      <c r="W6010" s="18"/>
      <c r="X6010" s="18"/>
      <c r="Y6010" s="18"/>
      <c r="Z6010" s="18"/>
    </row>
    <row r="6011">
      <c r="A6011" s="32">
        <v>45566.0</v>
      </c>
      <c r="B6011" s="15" t="s">
        <v>4377</v>
      </c>
      <c r="C6011" s="33" t="s">
        <v>4378</v>
      </c>
      <c r="D6011" s="16" t="s">
        <v>14804</v>
      </c>
      <c r="E6011" s="16" t="s">
        <v>14805</v>
      </c>
      <c r="F6011" s="16" t="s">
        <v>14806</v>
      </c>
      <c r="G6011" s="16" t="s">
        <v>12</v>
      </c>
      <c r="H6011" s="18"/>
      <c r="I6011" s="18"/>
      <c r="J6011" s="18"/>
      <c r="K6011" s="18"/>
      <c r="L6011" s="18"/>
      <c r="M6011" s="18"/>
      <c r="N6011" s="18"/>
      <c r="O6011" s="18"/>
      <c r="P6011" s="18"/>
      <c r="Q6011" s="18"/>
      <c r="R6011" s="18"/>
      <c r="S6011" s="18"/>
      <c r="T6011" s="18"/>
      <c r="U6011" s="18"/>
      <c r="V6011" s="18"/>
      <c r="W6011" s="18"/>
      <c r="X6011" s="18"/>
      <c r="Y6011" s="18"/>
      <c r="Z6011" s="18"/>
    </row>
    <row r="6012">
      <c r="A6012" s="32">
        <v>45566.0</v>
      </c>
      <c r="B6012" s="15" t="s">
        <v>4375</v>
      </c>
      <c r="C6012" s="33" t="s">
        <v>4376</v>
      </c>
      <c r="D6012" s="16" t="s">
        <v>14807</v>
      </c>
      <c r="E6012" s="16" t="s">
        <v>14808</v>
      </c>
      <c r="F6012" s="16" t="s">
        <v>14809</v>
      </c>
      <c r="G6012" s="16" t="s">
        <v>12</v>
      </c>
      <c r="H6012" s="18"/>
      <c r="I6012" s="18"/>
      <c r="J6012" s="18"/>
      <c r="K6012" s="18"/>
      <c r="L6012" s="18"/>
      <c r="M6012" s="18"/>
      <c r="N6012" s="18"/>
      <c r="O6012" s="18"/>
      <c r="P6012" s="18"/>
      <c r="Q6012" s="18"/>
      <c r="R6012" s="18"/>
      <c r="S6012" s="18"/>
      <c r="T6012" s="18"/>
      <c r="U6012" s="18"/>
      <c r="V6012" s="18"/>
      <c r="W6012" s="18"/>
      <c r="X6012" s="18"/>
      <c r="Y6012" s="18"/>
      <c r="Z6012" s="18"/>
    </row>
    <row r="6013">
      <c r="A6013" s="32">
        <v>45566.0</v>
      </c>
      <c r="B6013" s="15" t="s">
        <v>4375</v>
      </c>
      <c r="C6013" s="33" t="s">
        <v>4376</v>
      </c>
      <c r="D6013" s="16" t="s">
        <v>14810</v>
      </c>
      <c r="E6013" s="16" t="s">
        <v>14811</v>
      </c>
      <c r="F6013" s="16" t="s">
        <v>14812</v>
      </c>
      <c r="G6013" s="16" t="s">
        <v>12</v>
      </c>
      <c r="H6013" s="18"/>
      <c r="I6013" s="18"/>
      <c r="J6013" s="18"/>
      <c r="K6013" s="18"/>
      <c r="L6013" s="18"/>
      <c r="M6013" s="18"/>
      <c r="N6013" s="18"/>
      <c r="O6013" s="18"/>
      <c r="P6013" s="18"/>
      <c r="Q6013" s="18"/>
      <c r="R6013" s="18"/>
      <c r="S6013" s="18"/>
      <c r="T6013" s="18"/>
      <c r="U6013" s="18"/>
      <c r="V6013" s="18"/>
      <c r="W6013" s="18"/>
      <c r="X6013" s="18"/>
      <c r="Y6013" s="18"/>
      <c r="Z6013" s="18"/>
    </row>
    <row r="6014">
      <c r="A6014" s="32">
        <v>45566.0</v>
      </c>
      <c r="B6014" s="15" t="s">
        <v>4372</v>
      </c>
      <c r="C6014" s="33" t="s">
        <v>4373</v>
      </c>
      <c r="D6014" s="16" t="s">
        <v>14813</v>
      </c>
      <c r="E6014" s="16" t="s">
        <v>14814</v>
      </c>
      <c r="F6014" s="16" t="s">
        <v>14815</v>
      </c>
      <c r="G6014" s="16" t="s">
        <v>12</v>
      </c>
      <c r="H6014" s="18"/>
      <c r="I6014" s="18"/>
      <c r="J6014" s="18"/>
      <c r="K6014" s="18"/>
      <c r="L6014" s="18"/>
      <c r="M6014" s="18"/>
      <c r="N6014" s="18"/>
      <c r="O6014" s="18"/>
      <c r="P6014" s="18"/>
      <c r="Q6014" s="18"/>
      <c r="R6014" s="18"/>
      <c r="S6014" s="18"/>
      <c r="T6014" s="18"/>
      <c r="U6014" s="18"/>
      <c r="V6014" s="18"/>
      <c r="W6014" s="18"/>
      <c r="X6014" s="18"/>
      <c r="Y6014" s="18"/>
      <c r="Z6014" s="18"/>
    </row>
    <row r="6015">
      <c r="A6015" s="32">
        <v>45566.0</v>
      </c>
      <c r="B6015" s="15" t="s">
        <v>4370</v>
      </c>
      <c r="C6015" s="33" t="s">
        <v>4371</v>
      </c>
      <c r="D6015" s="16" t="s">
        <v>14816</v>
      </c>
      <c r="E6015" s="16" t="s">
        <v>14817</v>
      </c>
      <c r="F6015" s="16" t="s">
        <v>14818</v>
      </c>
      <c r="G6015" s="16" t="s">
        <v>12</v>
      </c>
      <c r="H6015" s="18"/>
      <c r="I6015" s="18"/>
      <c r="J6015" s="18"/>
      <c r="K6015" s="18"/>
      <c r="L6015" s="18"/>
      <c r="M6015" s="18"/>
      <c r="N6015" s="18"/>
      <c r="O6015" s="18"/>
      <c r="P6015" s="18"/>
      <c r="Q6015" s="18"/>
      <c r="R6015" s="18"/>
      <c r="S6015" s="18"/>
      <c r="T6015" s="18"/>
      <c r="U6015" s="18"/>
      <c r="V6015" s="18"/>
      <c r="W6015" s="18"/>
      <c r="X6015" s="18"/>
      <c r="Y6015" s="18"/>
      <c r="Z6015" s="18"/>
    </row>
    <row r="6016">
      <c r="A6016" s="32">
        <v>45597.0</v>
      </c>
      <c r="B6016" s="15" t="s">
        <v>4496</v>
      </c>
      <c r="C6016" s="33" t="s">
        <v>4497</v>
      </c>
      <c r="D6016" s="16" t="s">
        <v>14819</v>
      </c>
      <c r="E6016" s="16" t="s">
        <v>14820</v>
      </c>
      <c r="F6016" s="16" t="s">
        <v>14821</v>
      </c>
      <c r="G6016" s="16" t="s">
        <v>84</v>
      </c>
      <c r="H6016" s="18"/>
      <c r="I6016" s="18"/>
      <c r="J6016" s="18"/>
      <c r="K6016" s="18"/>
      <c r="L6016" s="18"/>
      <c r="M6016" s="18"/>
      <c r="N6016" s="18"/>
      <c r="O6016" s="18"/>
      <c r="P6016" s="18"/>
      <c r="Q6016" s="18"/>
      <c r="R6016" s="18"/>
      <c r="S6016" s="18"/>
      <c r="T6016" s="18"/>
      <c r="U6016" s="18"/>
      <c r="V6016" s="18"/>
      <c r="W6016" s="18"/>
      <c r="X6016" s="18"/>
      <c r="Y6016" s="18"/>
      <c r="Z6016" s="18"/>
    </row>
    <row r="6017">
      <c r="A6017" s="32">
        <v>45597.0</v>
      </c>
      <c r="B6017" s="15" t="s">
        <v>14822</v>
      </c>
      <c r="C6017" s="33" t="s">
        <v>14823</v>
      </c>
      <c r="D6017" s="16" t="s">
        <v>14824</v>
      </c>
      <c r="E6017" s="16" t="s">
        <v>14825</v>
      </c>
      <c r="F6017" s="16" t="s">
        <v>14826</v>
      </c>
      <c r="G6017" s="16" t="s">
        <v>84</v>
      </c>
      <c r="H6017" s="18"/>
      <c r="I6017" s="18"/>
      <c r="J6017" s="18"/>
      <c r="K6017" s="18"/>
      <c r="L6017" s="18"/>
      <c r="M6017" s="18"/>
      <c r="N6017" s="18"/>
      <c r="O6017" s="18"/>
      <c r="P6017" s="18"/>
      <c r="Q6017" s="18"/>
      <c r="R6017" s="18"/>
      <c r="S6017" s="18"/>
      <c r="T6017" s="18"/>
      <c r="U6017" s="18"/>
      <c r="V6017" s="18"/>
      <c r="W6017" s="18"/>
      <c r="X6017" s="18"/>
      <c r="Y6017" s="18"/>
      <c r="Z6017" s="18"/>
    </row>
    <row r="6018">
      <c r="A6018" s="32">
        <v>45597.0</v>
      </c>
      <c r="B6018" s="15" t="s">
        <v>14822</v>
      </c>
      <c r="C6018" s="33" t="s">
        <v>14823</v>
      </c>
      <c r="D6018" s="16" t="s">
        <v>14827</v>
      </c>
      <c r="E6018" s="16" t="s">
        <v>14828</v>
      </c>
      <c r="F6018" s="16" t="s">
        <v>14829</v>
      </c>
      <c r="G6018" s="16" t="s">
        <v>84</v>
      </c>
      <c r="H6018" s="18"/>
      <c r="I6018" s="18"/>
      <c r="J6018" s="18"/>
      <c r="K6018" s="18"/>
      <c r="L6018" s="18"/>
      <c r="M6018" s="18"/>
      <c r="N6018" s="18"/>
      <c r="O6018" s="18"/>
      <c r="P6018" s="18"/>
      <c r="Q6018" s="18"/>
      <c r="R6018" s="18"/>
      <c r="S6018" s="18"/>
      <c r="T6018" s="18"/>
      <c r="U6018" s="18"/>
      <c r="V6018" s="18"/>
      <c r="W6018" s="18"/>
      <c r="X6018" s="18"/>
      <c r="Y6018" s="18"/>
      <c r="Z6018" s="18"/>
    </row>
    <row r="6019">
      <c r="A6019" s="32">
        <v>45597.0</v>
      </c>
      <c r="B6019" s="15" t="s">
        <v>14822</v>
      </c>
      <c r="C6019" s="33" t="s">
        <v>14823</v>
      </c>
      <c r="D6019" s="16" t="s">
        <v>14830</v>
      </c>
      <c r="E6019" s="16" t="s">
        <v>14831</v>
      </c>
      <c r="F6019" s="16" t="s">
        <v>14832</v>
      </c>
      <c r="G6019" s="16" t="s">
        <v>84</v>
      </c>
      <c r="H6019" s="18"/>
      <c r="I6019" s="18"/>
      <c r="J6019" s="18"/>
      <c r="K6019" s="18"/>
      <c r="L6019" s="18"/>
      <c r="M6019" s="18"/>
      <c r="N6019" s="18"/>
      <c r="O6019" s="18"/>
      <c r="P6019" s="18"/>
      <c r="Q6019" s="18"/>
      <c r="R6019" s="18"/>
      <c r="S6019" s="18"/>
      <c r="T6019" s="18"/>
      <c r="U6019" s="18"/>
      <c r="V6019" s="18"/>
      <c r="W6019" s="18"/>
      <c r="X6019" s="18"/>
      <c r="Y6019" s="18"/>
      <c r="Z6019" s="18"/>
    </row>
    <row r="6020">
      <c r="A6020" s="32">
        <v>45597.0</v>
      </c>
      <c r="B6020" s="15" t="s">
        <v>4490</v>
      </c>
      <c r="C6020" s="33" t="s">
        <v>4491</v>
      </c>
      <c r="D6020" s="16" t="s">
        <v>14833</v>
      </c>
      <c r="E6020" s="16" t="s">
        <v>14834</v>
      </c>
      <c r="F6020" s="16" t="s">
        <v>14835</v>
      </c>
      <c r="G6020" s="16" t="s">
        <v>12</v>
      </c>
      <c r="H6020" s="18"/>
      <c r="I6020" s="18"/>
      <c r="J6020" s="18"/>
      <c r="K6020" s="18"/>
      <c r="L6020" s="18"/>
      <c r="M6020" s="18"/>
      <c r="N6020" s="18"/>
      <c r="O6020" s="18"/>
      <c r="P6020" s="18"/>
      <c r="Q6020" s="18"/>
      <c r="R6020" s="18"/>
      <c r="S6020" s="18"/>
      <c r="T6020" s="18"/>
      <c r="U6020" s="18"/>
      <c r="V6020" s="18"/>
      <c r="W6020" s="18"/>
      <c r="X6020" s="18"/>
      <c r="Y6020" s="18"/>
      <c r="Z6020" s="18"/>
    </row>
    <row r="6021">
      <c r="A6021" s="32">
        <v>45597.0</v>
      </c>
      <c r="B6021" s="15" t="s">
        <v>4483</v>
      </c>
      <c r="C6021" s="33" t="s">
        <v>4484</v>
      </c>
      <c r="D6021" s="16" t="s">
        <v>14836</v>
      </c>
      <c r="E6021" s="16" t="s">
        <v>14837</v>
      </c>
      <c r="F6021" s="16" t="s">
        <v>14838</v>
      </c>
      <c r="G6021" s="16" t="s">
        <v>84</v>
      </c>
      <c r="H6021" s="18"/>
      <c r="I6021" s="18"/>
      <c r="J6021" s="18"/>
      <c r="K6021" s="18"/>
      <c r="L6021" s="18"/>
      <c r="M6021" s="18"/>
      <c r="N6021" s="18"/>
      <c r="O6021" s="18"/>
      <c r="P6021" s="18"/>
      <c r="Q6021" s="18"/>
      <c r="R6021" s="18"/>
      <c r="S6021" s="18"/>
      <c r="T6021" s="18"/>
      <c r="U6021" s="18"/>
      <c r="V6021" s="18"/>
      <c r="W6021" s="18"/>
      <c r="X6021" s="18"/>
      <c r="Y6021" s="18"/>
      <c r="Z6021" s="18"/>
    </row>
    <row r="6022">
      <c r="A6022" s="32">
        <v>45597.0</v>
      </c>
      <c r="B6022" s="15" t="s">
        <v>4483</v>
      </c>
      <c r="C6022" s="33" t="s">
        <v>4484</v>
      </c>
      <c r="D6022" s="16" t="s">
        <v>14839</v>
      </c>
      <c r="E6022" s="16" t="s">
        <v>14840</v>
      </c>
      <c r="F6022" s="16" t="s">
        <v>14841</v>
      </c>
      <c r="G6022" s="16" t="s">
        <v>84</v>
      </c>
      <c r="H6022" s="18"/>
      <c r="I6022" s="18"/>
      <c r="J6022" s="18"/>
      <c r="K6022" s="18"/>
      <c r="L6022" s="18"/>
      <c r="M6022" s="18"/>
      <c r="N6022" s="18"/>
      <c r="O6022" s="18"/>
      <c r="P6022" s="18"/>
      <c r="Q6022" s="18"/>
      <c r="R6022" s="18"/>
      <c r="S6022" s="18"/>
      <c r="T6022" s="18"/>
      <c r="U6022" s="18"/>
      <c r="V6022" s="18"/>
      <c r="W6022" s="18"/>
      <c r="X6022" s="18"/>
      <c r="Y6022" s="18"/>
      <c r="Z6022" s="18"/>
    </row>
    <row r="6023">
      <c r="A6023" s="32">
        <v>45597.0</v>
      </c>
      <c r="B6023" s="15" t="s">
        <v>4474</v>
      </c>
      <c r="C6023" s="33" t="s">
        <v>4475</v>
      </c>
      <c r="D6023" s="16" t="s">
        <v>14842</v>
      </c>
      <c r="E6023" s="16" t="s">
        <v>14843</v>
      </c>
      <c r="F6023" s="16" t="s">
        <v>14844</v>
      </c>
      <c r="G6023" s="16" t="s">
        <v>12</v>
      </c>
      <c r="H6023" s="18"/>
      <c r="I6023" s="18"/>
      <c r="J6023" s="18"/>
      <c r="K6023" s="18"/>
      <c r="L6023" s="18"/>
      <c r="M6023" s="18"/>
      <c r="N6023" s="18"/>
      <c r="O6023" s="18"/>
      <c r="P6023" s="18"/>
      <c r="Q6023" s="18"/>
      <c r="R6023" s="18"/>
      <c r="S6023" s="18"/>
      <c r="T6023" s="18"/>
      <c r="U6023" s="18"/>
      <c r="V6023" s="18"/>
      <c r="W6023" s="18"/>
      <c r="X6023" s="18"/>
      <c r="Y6023" s="18"/>
      <c r="Z6023" s="18"/>
    </row>
    <row r="6024">
      <c r="A6024" s="32">
        <v>45597.0</v>
      </c>
      <c r="B6024" s="15" t="s">
        <v>4472</v>
      </c>
      <c r="C6024" s="33" t="s">
        <v>4473</v>
      </c>
      <c r="D6024" s="16" t="s">
        <v>14845</v>
      </c>
      <c r="E6024" s="16" t="s">
        <v>14846</v>
      </c>
      <c r="F6024" s="16" t="s">
        <v>14847</v>
      </c>
      <c r="G6024" s="16" t="s">
        <v>12</v>
      </c>
      <c r="H6024" s="18"/>
      <c r="I6024" s="18"/>
      <c r="J6024" s="18"/>
      <c r="K6024" s="18"/>
      <c r="L6024" s="18"/>
      <c r="M6024" s="18"/>
      <c r="N6024" s="18"/>
      <c r="O6024" s="18"/>
      <c r="P6024" s="18"/>
      <c r="Q6024" s="18"/>
      <c r="R6024" s="18"/>
      <c r="S6024" s="18"/>
      <c r="T6024" s="18"/>
      <c r="U6024" s="18"/>
      <c r="V6024" s="18"/>
      <c r="W6024" s="18"/>
      <c r="X6024" s="18"/>
      <c r="Y6024" s="18"/>
      <c r="Z6024" s="18"/>
    </row>
    <row r="6025">
      <c r="A6025" s="32">
        <v>45597.0</v>
      </c>
      <c r="B6025" s="15" t="s">
        <v>14848</v>
      </c>
      <c r="C6025" s="33" t="s">
        <v>14849</v>
      </c>
      <c r="D6025" s="16" t="s">
        <v>14850</v>
      </c>
      <c r="E6025" s="16" t="s">
        <v>14851</v>
      </c>
      <c r="F6025" s="16" t="s">
        <v>14852</v>
      </c>
      <c r="G6025" s="16" t="s">
        <v>84</v>
      </c>
      <c r="H6025" s="18"/>
      <c r="I6025" s="18"/>
      <c r="J6025" s="18"/>
      <c r="K6025" s="18"/>
      <c r="L6025" s="18"/>
      <c r="M6025" s="18"/>
      <c r="N6025" s="18"/>
      <c r="O6025" s="18"/>
      <c r="P6025" s="18"/>
      <c r="Q6025" s="18"/>
      <c r="R6025" s="18"/>
      <c r="S6025" s="18"/>
      <c r="T6025" s="18"/>
      <c r="U6025" s="18"/>
      <c r="V6025" s="18"/>
      <c r="W6025" s="18"/>
      <c r="X6025" s="18"/>
      <c r="Y6025" s="18"/>
      <c r="Z6025" s="18"/>
    </row>
    <row r="6026">
      <c r="A6026" s="32">
        <v>45597.0</v>
      </c>
      <c r="B6026" s="15" t="s">
        <v>14848</v>
      </c>
      <c r="C6026" s="33" t="s">
        <v>14849</v>
      </c>
      <c r="D6026" s="16" t="s">
        <v>14853</v>
      </c>
      <c r="E6026" s="16" t="s">
        <v>14854</v>
      </c>
      <c r="F6026" s="16" t="s">
        <v>14855</v>
      </c>
      <c r="G6026" s="16" t="s">
        <v>84</v>
      </c>
      <c r="H6026" s="18"/>
      <c r="I6026" s="18"/>
      <c r="J6026" s="18"/>
      <c r="K6026" s="18"/>
      <c r="L6026" s="18"/>
      <c r="M6026" s="18"/>
      <c r="N6026" s="18"/>
      <c r="O6026" s="18"/>
      <c r="P6026" s="18"/>
      <c r="Q6026" s="18"/>
      <c r="R6026" s="18"/>
      <c r="S6026" s="18"/>
      <c r="T6026" s="18"/>
      <c r="U6026" s="18"/>
      <c r="V6026" s="18"/>
      <c r="W6026" s="18"/>
      <c r="X6026" s="18"/>
      <c r="Y6026" s="18"/>
      <c r="Z6026" s="18"/>
    </row>
    <row r="6027">
      <c r="A6027" s="32">
        <v>45597.0</v>
      </c>
      <c r="B6027" s="15" t="s">
        <v>14848</v>
      </c>
      <c r="C6027" s="33" t="s">
        <v>14849</v>
      </c>
      <c r="D6027" s="16" t="s">
        <v>14856</v>
      </c>
      <c r="E6027" s="18"/>
      <c r="F6027" s="16" t="s">
        <v>14857</v>
      </c>
      <c r="G6027" s="16" t="s">
        <v>12</v>
      </c>
      <c r="H6027" s="16" t="s">
        <v>14858</v>
      </c>
      <c r="I6027" s="18"/>
      <c r="J6027" s="18"/>
      <c r="K6027" s="18"/>
      <c r="L6027" s="18"/>
      <c r="M6027" s="18"/>
      <c r="N6027" s="18"/>
      <c r="O6027" s="18"/>
      <c r="P6027" s="18"/>
      <c r="Q6027" s="18"/>
      <c r="R6027" s="18"/>
      <c r="S6027" s="18"/>
      <c r="T6027" s="18"/>
      <c r="U6027" s="18"/>
      <c r="V6027" s="18"/>
      <c r="W6027" s="18"/>
      <c r="X6027" s="18"/>
      <c r="Y6027" s="18"/>
      <c r="Z6027" s="18"/>
    </row>
    <row r="6028">
      <c r="A6028" s="32">
        <v>45597.0</v>
      </c>
      <c r="B6028" s="15" t="s">
        <v>4463</v>
      </c>
      <c r="C6028" s="33" t="s">
        <v>4464</v>
      </c>
      <c r="D6028" s="16" t="s">
        <v>14859</v>
      </c>
      <c r="E6028" s="16" t="s">
        <v>14860</v>
      </c>
      <c r="F6028" s="16" t="s">
        <v>14861</v>
      </c>
      <c r="G6028" s="16" t="s">
        <v>12</v>
      </c>
      <c r="H6028" s="18"/>
      <c r="I6028" s="18"/>
      <c r="J6028" s="18"/>
      <c r="K6028" s="18"/>
      <c r="L6028" s="18"/>
      <c r="M6028" s="18"/>
      <c r="N6028" s="18"/>
      <c r="O6028" s="18"/>
      <c r="P6028" s="18"/>
      <c r="Q6028" s="18"/>
      <c r="R6028" s="18"/>
      <c r="S6028" s="18"/>
      <c r="T6028" s="18"/>
      <c r="U6028" s="18"/>
      <c r="V6028" s="18"/>
      <c r="W6028" s="18"/>
      <c r="X6028" s="18"/>
      <c r="Y6028" s="18"/>
      <c r="Z6028" s="18"/>
    </row>
    <row r="6029">
      <c r="A6029" s="32">
        <v>45597.0</v>
      </c>
      <c r="B6029" s="15" t="s">
        <v>4459</v>
      </c>
      <c r="C6029" s="33" t="s">
        <v>4460</v>
      </c>
      <c r="D6029" s="16" t="s">
        <v>14862</v>
      </c>
      <c r="E6029" s="16" t="s">
        <v>14863</v>
      </c>
      <c r="F6029" s="16" t="s">
        <v>14864</v>
      </c>
      <c r="G6029" s="16" t="s">
        <v>12</v>
      </c>
      <c r="H6029" s="18"/>
      <c r="I6029" s="18"/>
      <c r="J6029" s="18"/>
      <c r="K6029" s="18"/>
      <c r="L6029" s="18"/>
      <c r="M6029" s="18"/>
      <c r="N6029" s="18"/>
      <c r="O6029" s="18"/>
      <c r="P6029" s="18"/>
      <c r="Q6029" s="18"/>
      <c r="R6029" s="18"/>
      <c r="S6029" s="18"/>
      <c r="T6029" s="18"/>
      <c r="U6029" s="18"/>
      <c r="V6029" s="18"/>
      <c r="W6029" s="18"/>
      <c r="X6029" s="18"/>
      <c r="Y6029" s="18"/>
      <c r="Z6029" s="18"/>
    </row>
    <row r="6030">
      <c r="A6030" s="32">
        <v>45597.0</v>
      </c>
      <c r="B6030" s="15" t="s">
        <v>4455</v>
      </c>
      <c r="C6030" s="33" t="s">
        <v>4456</v>
      </c>
      <c r="D6030" s="16" t="s">
        <v>14865</v>
      </c>
      <c r="E6030" s="16" t="s">
        <v>14866</v>
      </c>
      <c r="F6030" s="16" t="s">
        <v>14867</v>
      </c>
      <c r="G6030" s="16" t="s">
        <v>12</v>
      </c>
      <c r="H6030" s="18"/>
      <c r="I6030" s="18"/>
      <c r="J6030" s="18"/>
      <c r="K6030" s="18"/>
      <c r="L6030" s="18"/>
      <c r="M6030" s="18"/>
      <c r="N6030" s="18"/>
      <c r="O6030" s="18"/>
      <c r="P6030" s="18"/>
      <c r="Q6030" s="18"/>
      <c r="R6030" s="18"/>
      <c r="S6030" s="18"/>
      <c r="T6030" s="18"/>
      <c r="U6030" s="18"/>
      <c r="V6030" s="18"/>
      <c r="W6030" s="18"/>
      <c r="X6030" s="18"/>
      <c r="Y6030" s="18"/>
      <c r="Z6030" s="18"/>
    </row>
    <row r="6031">
      <c r="A6031" s="32">
        <v>45597.0</v>
      </c>
      <c r="B6031" s="15" t="s">
        <v>14868</v>
      </c>
      <c r="C6031" s="33" t="s">
        <v>14869</v>
      </c>
      <c r="D6031" s="16" t="s">
        <v>14870</v>
      </c>
      <c r="E6031" s="16" t="s">
        <v>14871</v>
      </c>
      <c r="F6031" s="16" t="s">
        <v>14872</v>
      </c>
      <c r="G6031" s="16" t="s">
        <v>12</v>
      </c>
      <c r="H6031" s="18"/>
      <c r="I6031" s="18"/>
      <c r="J6031" s="18"/>
      <c r="K6031" s="18"/>
      <c r="L6031" s="18"/>
      <c r="M6031" s="18"/>
      <c r="N6031" s="18"/>
      <c r="O6031" s="18"/>
      <c r="P6031" s="18"/>
      <c r="Q6031" s="18"/>
      <c r="R6031" s="18"/>
      <c r="S6031" s="18"/>
      <c r="T6031" s="18"/>
      <c r="U6031" s="18"/>
      <c r="V6031" s="18"/>
      <c r="W6031" s="18"/>
      <c r="X6031" s="18"/>
      <c r="Y6031" s="18"/>
      <c r="Z6031" s="18"/>
    </row>
    <row r="6032">
      <c r="A6032" s="32">
        <v>45597.0</v>
      </c>
      <c r="B6032" s="15" t="s">
        <v>4449</v>
      </c>
      <c r="C6032" s="33" t="s">
        <v>4450</v>
      </c>
      <c r="D6032" s="16" t="s">
        <v>14873</v>
      </c>
      <c r="E6032" s="16" t="s">
        <v>14874</v>
      </c>
      <c r="F6032" s="16" t="s">
        <v>14875</v>
      </c>
      <c r="G6032" s="16" t="s">
        <v>12</v>
      </c>
      <c r="H6032" s="18"/>
      <c r="I6032" s="18"/>
      <c r="J6032" s="18"/>
      <c r="K6032" s="18"/>
      <c r="L6032" s="18"/>
      <c r="M6032" s="18"/>
      <c r="N6032" s="18"/>
      <c r="O6032" s="18"/>
      <c r="P6032" s="18"/>
      <c r="Q6032" s="18"/>
      <c r="R6032" s="18"/>
      <c r="S6032" s="18"/>
      <c r="T6032" s="18"/>
      <c r="U6032" s="18"/>
      <c r="V6032" s="18"/>
      <c r="W6032" s="18"/>
      <c r="X6032" s="18"/>
      <c r="Y6032" s="18"/>
      <c r="Z6032" s="18"/>
    </row>
    <row r="6033">
      <c r="A6033" s="32">
        <v>45597.0</v>
      </c>
      <c r="B6033" s="15" t="s">
        <v>4449</v>
      </c>
      <c r="C6033" s="33" t="s">
        <v>4450</v>
      </c>
      <c r="D6033" s="16" t="s">
        <v>14876</v>
      </c>
      <c r="E6033" s="16" t="s">
        <v>14877</v>
      </c>
      <c r="F6033" s="16" t="s">
        <v>14878</v>
      </c>
      <c r="G6033" s="16" t="s">
        <v>12</v>
      </c>
      <c r="H6033" s="18"/>
      <c r="I6033" s="18"/>
      <c r="J6033" s="18"/>
      <c r="K6033" s="18"/>
      <c r="L6033" s="18"/>
      <c r="M6033" s="18"/>
      <c r="N6033" s="18"/>
      <c r="O6033" s="18"/>
      <c r="P6033" s="18"/>
      <c r="Q6033" s="18"/>
      <c r="R6033" s="18"/>
      <c r="S6033" s="18"/>
      <c r="T6033" s="18"/>
      <c r="U6033" s="18"/>
      <c r="V6033" s="18"/>
      <c r="W6033" s="18"/>
      <c r="X6033" s="18"/>
      <c r="Y6033" s="18"/>
      <c r="Z6033" s="18"/>
    </row>
    <row r="6034">
      <c r="A6034" s="32">
        <v>45627.0</v>
      </c>
      <c r="B6034" s="15" t="s">
        <v>14879</v>
      </c>
      <c r="C6034" s="33" t="s">
        <v>14880</v>
      </c>
      <c r="D6034" s="16" t="s">
        <v>14881</v>
      </c>
      <c r="E6034" s="18"/>
      <c r="F6034" s="16" t="s">
        <v>14882</v>
      </c>
      <c r="G6034" s="16" t="s">
        <v>12</v>
      </c>
      <c r="H6034" s="16" t="s">
        <v>14883</v>
      </c>
      <c r="I6034" s="18"/>
      <c r="J6034" s="18"/>
      <c r="K6034" s="18"/>
      <c r="L6034" s="18"/>
      <c r="M6034" s="18"/>
      <c r="N6034" s="18"/>
      <c r="O6034" s="18"/>
      <c r="P6034" s="18"/>
      <c r="Q6034" s="18"/>
      <c r="R6034" s="18"/>
      <c r="S6034" s="18"/>
      <c r="T6034" s="18"/>
      <c r="U6034" s="18"/>
      <c r="V6034" s="18"/>
      <c r="W6034" s="18"/>
      <c r="X6034" s="18"/>
      <c r="Y6034" s="18"/>
      <c r="Z6034" s="18"/>
    </row>
    <row r="6035">
      <c r="A6035" s="32">
        <v>45627.0</v>
      </c>
      <c r="B6035" s="15" t="s">
        <v>14884</v>
      </c>
      <c r="C6035" s="33" t="s">
        <v>14885</v>
      </c>
      <c r="D6035" s="16" t="s">
        <v>14886</v>
      </c>
      <c r="E6035" s="16" t="s">
        <v>14887</v>
      </c>
      <c r="F6035" s="16" t="s">
        <v>14888</v>
      </c>
      <c r="G6035" s="16" t="s">
        <v>12</v>
      </c>
      <c r="H6035" s="18"/>
      <c r="I6035" s="18"/>
      <c r="J6035" s="18"/>
      <c r="K6035" s="18"/>
      <c r="L6035" s="18"/>
      <c r="M6035" s="18"/>
      <c r="N6035" s="18"/>
      <c r="O6035" s="18"/>
      <c r="P6035" s="18"/>
      <c r="Q6035" s="18"/>
      <c r="R6035" s="18"/>
      <c r="S6035" s="18"/>
      <c r="T6035" s="18"/>
      <c r="U6035" s="18"/>
      <c r="V6035" s="18"/>
      <c r="W6035" s="18"/>
      <c r="X6035" s="18"/>
      <c r="Y6035" s="18"/>
      <c r="Z6035" s="18"/>
    </row>
    <row r="6036">
      <c r="A6036" s="32">
        <v>45627.0</v>
      </c>
      <c r="B6036" s="15" t="s">
        <v>14884</v>
      </c>
      <c r="C6036" s="33" t="s">
        <v>14885</v>
      </c>
      <c r="D6036" s="16" t="s">
        <v>14889</v>
      </c>
      <c r="E6036" s="16" t="s">
        <v>14890</v>
      </c>
      <c r="F6036" s="16" t="s">
        <v>14891</v>
      </c>
      <c r="G6036" s="16" t="s">
        <v>12</v>
      </c>
      <c r="H6036" s="18"/>
      <c r="I6036" s="18"/>
      <c r="J6036" s="18"/>
      <c r="K6036" s="18"/>
      <c r="L6036" s="18"/>
      <c r="M6036" s="18"/>
      <c r="N6036" s="18"/>
      <c r="O6036" s="18"/>
      <c r="P6036" s="18"/>
      <c r="Q6036" s="18"/>
      <c r="R6036" s="18"/>
      <c r="S6036" s="18"/>
      <c r="T6036" s="18"/>
      <c r="U6036" s="18"/>
      <c r="V6036" s="18"/>
      <c r="W6036" s="18"/>
      <c r="X6036" s="18"/>
      <c r="Y6036" s="18"/>
      <c r="Z6036" s="18"/>
    </row>
    <row r="6037">
      <c r="A6037" s="32">
        <v>45627.0</v>
      </c>
      <c r="B6037" s="15" t="s">
        <v>14884</v>
      </c>
      <c r="C6037" s="33" t="s">
        <v>14885</v>
      </c>
      <c r="D6037" s="16" t="s">
        <v>14892</v>
      </c>
      <c r="E6037" s="18"/>
      <c r="F6037" s="16" t="s">
        <v>14893</v>
      </c>
      <c r="G6037" s="16" t="s">
        <v>84</v>
      </c>
      <c r="H6037" s="16" t="s">
        <v>14894</v>
      </c>
      <c r="I6037" s="18"/>
      <c r="J6037" s="18"/>
      <c r="K6037" s="18"/>
      <c r="L6037" s="18"/>
      <c r="M6037" s="18"/>
      <c r="N6037" s="18"/>
      <c r="O6037" s="18"/>
      <c r="P6037" s="18"/>
      <c r="Q6037" s="18"/>
      <c r="R6037" s="18"/>
      <c r="S6037" s="18"/>
      <c r="T6037" s="18"/>
      <c r="U6037" s="18"/>
      <c r="V6037" s="18"/>
      <c r="W6037" s="18"/>
      <c r="X6037" s="18"/>
      <c r="Y6037" s="18"/>
      <c r="Z6037" s="18"/>
    </row>
    <row r="6038">
      <c r="A6038" s="32">
        <v>45627.0</v>
      </c>
      <c r="B6038" s="15" t="s">
        <v>14895</v>
      </c>
      <c r="C6038" s="33" t="s">
        <v>14896</v>
      </c>
      <c r="D6038" s="16" t="s">
        <v>14897</v>
      </c>
      <c r="E6038" s="16" t="s">
        <v>14898</v>
      </c>
      <c r="F6038" s="16" t="s">
        <v>14899</v>
      </c>
      <c r="G6038" s="16" t="s">
        <v>12</v>
      </c>
      <c r="H6038" s="18"/>
      <c r="I6038" s="18"/>
      <c r="J6038" s="18"/>
      <c r="K6038" s="18"/>
      <c r="L6038" s="18"/>
      <c r="M6038" s="18"/>
      <c r="N6038" s="18"/>
      <c r="O6038" s="18"/>
      <c r="P6038" s="18"/>
      <c r="Q6038" s="18"/>
      <c r="R6038" s="18"/>
      <c r="S6038" s="18"/>
      <c r="T6038" s="18"/>
      <c r="U6038" s="18"/>
      <c r="V6038" s="18"/>
      <c r="W6038" s="18"/>
      <c r="X6038" s="18"/>
      <c r="Y6038" s="18"/>
      <c r="Z6038" s="18"/>
    </row>
    <row r="6039">
      <c r="A6039" s="32">
        <v>45627.0</v>
      </c>
      <c r="B6039" s="15" t="s">
        <v>14895</v>
      </c>
      <c r="C6039" s="33" t="s">
        <v>14896</v>
      </c>
      <c r="D6039" s="16" t="s">
        <v>14900</v>
      </c>
      <c r="E6039" s="16" t="s">
        <v>14901</v>
      </c>
      <c r="F6039" s="16" t="s">
        <v>14902</v>
      </c>
      <c r="G6039" s="16" t="s">
        <v>12</v>
      </c>
      <c r="H6039" s="18"/>
      <c r="I6039" s="18"/>
      <c r="J6039" s="18"/>
      <c r="K6039" s="18"/>
      <c r="L6039" s="18"/>
      <c r="M6039" s="18"/>
      <c r="N6039" s="18"/>
      <c r="O6039" s="18"/>
      <c r="P6039" s="18"/>
      <c r="Q6039" s="18"/>
      <c r="R6039" s="18"/>
      <c r="S6039" s="18"/>
      <c r="T6039" s="18"/>
      <c r="U6039" s="18"/>
      <c r="V6039" s="18"/>
      <c r="W6039" s="18"/>
      <c r="X6039" s="18"/>
      <c r="Y6039" s="18"/>
      <c r="Z6039" s="18"/>
    </row>
    <row r="6040">
      <c r="A6040" s="32">
        <v>45627.0</v>
      </c>
      <c r="B6040" s="15" t="s">
        <v>14895</v>
      </c>
      <c r="C6040" s="33" t="s">
        <v>14896</v>
      </c>
      <c r="D6040" s="16" t="s">
        <v>14903</v>
      </c>
      <c r="E6040" s="16" t="s">
        <v>14904</v>
      </c>
      <c r="F6040" s="16" t="s">
        <v>14905</v>
      </c>
      <c r="G6040" s="16" t="s">
        <v>12</v>
      </c>
      <c r="H6040" s="18"/>
      <c r="I6040" s="18"/>
      <c r="J6040" s="18"/>
      <c r="K6040" s="18"/>
      <c r="L6040" s="18"/>
      <c r="M6040" s="18"/>
      <c r="N6040" s="18"/>
      <c r="O6040" s="18"/>
      <c r="P6040" s="18"/>
      <c r="Q6040" s="18"/>
      <c r="R6040" s="18"/>
      <c r="S6040" s="18"/>
      <c r="T6040" s="18"/>
      <c r="U6040" s="18"/>
      <c r="V6040" s="18"/>
      <c r="W6040" s="18"/>
      <c r="X6040" s="18"/>
      <c r="Y6040" s="18"/>
      <c r="Z6040" s="18"/>
    </row>
    <row r="6041">
      <c r="A6041" s="32">
        <v>45627.0</v>
      </c>
      <c r="B6041" s="15" t="s">
        <v>14895</v>
      </c>
      <c r="C6041" s="33" t="s">
        <v>14896</v>
      </c>
      <c r="D6041" s="16" t="s">
        <v>14906</v>
      </c>
      <c r="E6041" s="16" t="s">
        <v>14907</v>
      </c>
      <c r="F6041" s="16" t="s">
        <v>14908</v>
      </c>
      <c r="G6041" s="16" t="s">
        <v>12</v>
      </c>
      <c r="H6041" s="18"/>
      <c r="I6041" s="18"/>
      <c r="J6041" s="18"/>
      <c r="K6041" s="18"/>
      <c r="L6041" s="18"/>
      <c r="M6041" s="18"/>
      <c r="N6041" s="18"/>
      <c r="O6041" s="18"/>
      <c r="P6041" s="18"/>
      <c r="Q6041" s="18"/>
      <c r="R6041" s="18"/>
      <c r="S6041" s="18"/>
      <c r="T6041" s="18"/>
      <c r="U6041" s="18"/>
      <c r="V6041" s="18"/>
      <c r="W6041" s="18"/>
      <c r="X6041" s="18"/>
      <c r="Y6041" s="18"/>
      <c r="Z6041" s="18"/>
    </row>
    <row r="6042">
      <c r="A6042" s="32">
        <v>45627.0</v>
      </c>
      <c r="B6042" s="15" t="s">
        <v>14909</v>
      </c>
      <c r="C6042" s="33" t="s">
        <v>14910</v>
      </c>
      <c r="D6042" s="16" t="s">
        <v>14911</v>
      </c>
      <c r="E6042" s="16" t="s">
        <v>14912</v>
      </c>
      <c r="F6042" s="16" t="s">
        <v>14913</v>
      </c>
      <c r="G6042" s="16" t="s">
        <v>12</v>
      </c>
      <c r="H6042" s="18"/>
      <c r="I6042" s="18"/>
      <c r="J6042" s="18"/>
      <c r="K6042" s="18"/>
      <c r="L6042" s="18"/>
      <c r="M6042" s="18"/>
      <c r="N6042" s="18"/>
      <c r="O6042" s="18"/>
      <c r="P6042" s="18"/>
      <c r="Q6042" s="18"/>
      <c r="R6042" s="18"/>
      <c r="S6042" s="18"/>
      <c r="T6042" s="18"/>
      <c r="U6042" s="18"/>
      <c r="V6042" s="18"/>
      <c r="W6042" s="18"/>
      <c r="X6042" s="18"/>
      <c r="Y6042" s="18"/>
      <c r="Z6042" s="18"/>
    </row>
    <row r="6043">
      <c r="A6043" s="32">
        <v>45627.0</v>
      </c>
      <c r="B6043" s="15" t="s">
        <v>14909</v>
      </c>
      <c r="C6043" s="33" t="s">
        <v>14910</v>
      </c>
      <c r="D6043" s="16" t="s">
        <v>14914</v>
      </c>
      <c r="E6043" s="16" t="s">
        <v>14915</v>
      </c>
      <c r="F6043" s="16" t="s">
        <v>14916</v>
      </c>
      <c r="G6043" s="16" t="s">
        <v>12</v>
      </c>
      <c r="H6043" s="18"/>
      <c r="I6043" s="18"/>
      <c r="J6043" s="18"/>
      <c r="K6043" s="18"/>
      <c r="L6043" s="18"/>
      <c r="M6043" s="18"/>
      <c r="N6043" s="18"/>
      <c r="O6043" s="18"/>
      <c r="P6043" s="18"/>
      <c r="Q6043" s="18"/>
      <c r="R6043" s="18"/>
      <c r="S6043" s="18"/>
      <c r="T6043" s="18"/>
      <c r="U6043" s="18"/>
      <c r="V6043" s="18"/>
      <c r="W6043" s="18"/>
      <c r="X6043" s="18"/>
      <c r="Y6043" s="18"/>
      <c r="Z6043" s="18"/>
    </row>
    <row r="6044">
      <c r="A6044" s="32">
        <v>45627.0</v>
      </c>
      <c r="B6044" s="15" t="s">
        <v>14909</v>
      </c>
      <c r="C6044" s="33" t="s">
        <v>14910</v>
      </c>
      <c r="D6044" s="16" t="s">
        <v>14917</v>
      </c>
      <c r="E6044" s="16" t="s">
        <v>14918</v>
      </c>
      <c r="F6044" s="16" t="s">
        <v>14919</v>
      </c>
      <c r="G6044" s="16" t="s">
        <v>12</v>
      </c>
      <c r="H6044" s="18"/>
      <c r="I6044" s="18"/>
      <c r="J6044" s="18"/>
      <c r="K6044" s="18"/>
      <c r="L6044" s="18"/>
      <c r="M6044" s="18"/>
      <c r="N6044" s="18"/>
      <c r="O6044" s="18"/>
      <c r="P6044" s="18"/>
      <c r="Q6044" s="18"/>
      <c r="R6044" s="18"/>
      <c r="S6044" s="18"/>
      <c r="T6044" s="18"/>
      <c r="U6044" s="18"/>
      <c r="V6044" s="18"/>
      <c r="W6044" s="18"/>
      <c r="X6044" s="18"/>
      <c r="Y6044" s="18"/>
      <c r="Z6044" s="18"/>
    </row>
    <row r="6045">
      <c r="A6045" s="32">
        <v>45627.0</v>
      </c>
      <c r="B6045" s="15" t="s">
        <v>4522</v>
      </c>
      <c r="C6045" s="33" t="s">
        <v>4523</v>
      </c>
      <c r="D6045" s="16" t="s">
        <v>14920</v>
      </c>
      <c r="E6045" s="16" t="s">
        <v>14921</v>
      </c>
      <c r="F6045" s="16" t="s">
        <v>14922</v>
      </c>
      <c r="G6045" s="16" t="s">
        <v>12</v>
      </c>
      <c r="H6045" s="18"/>
      <c r="I6045" s="18"/>
      <c r="J6045" s="18"/>
      <c r="K6045" s="18"/>
      <c r="L6045" s="18"/>
      <c r="M6045" s="18"/>
      <c r="N6045" s="18"/>
      <c r="O6045" s="18"/>
      <c r="P6045" s="18"/>
      <c r="Q6045" s="18"/>
      <c r="R6045" s="18"/>
      <c r="S6045" s="18"/>
      <c r="T6045" s="18"/>
      <c r="U6045" s="18"/>
      <c r="V6045" s="18"/>
      <c r="W6045" s="18"/>
      <c r="X6045" s="18"/>
      <c r="Y6045" s="18"/>
      <c r="Z6045" s="18"/>
    </row>
    <row r="6046">
      <c r="A6046" s="32">
        <v>45627.0</v>
      </c>
      <c r="B6046" s="15" t="s">
        <v>4520</v>
      </c>
      <c r="C6046" s="33" t="s">
        <v>4521</v>
      </c>
      <c r="D6046" s="16" t="s">
        <v>14923</v>
      </c>
      <c r="E6046" s="16" t="s">
        <v>14924</v>
      </c>
      <c r="F6046" s="16" t="s">
        <v>14925</v>
      </c>
      <c r="G6046" s="16" t="s">
        <v>12</v>
      </c>
      <c r="H6046" s="18"/>
      <c r="I6046" s="18"/>
      <c r="J6046" s="18"/>
      <c r="K6046" s="18"/>
      <c r="L6046" s="18"/>
      <c r="M6046" s="18"/>
      <c r="N6046" s="18"/>
      <c r="O6046" s="18"/>
      <c r="P6046" s="18"/>
      <c r="Q6046" s="18"/>
      <c r="R6046" s="18"/>
      <c r="S6046" s="18"/>
      <c r="T6046" s="18"/>
      <c r="U6046" s="18"/>
      <c r="V6046" s="18"/>
      <c r="W6046" s="18"/>
      <c r="X6046" s="18"/>
      <c r="Y6046" s="18"/>
      <c r="Z6046" s="18"/>
    </row>
    <row r="6047">
      <c r="A6047" s="32">
        <v>45627.0</v>
      </c>
      <c r="B6047" s="15" t="s">
        <v>4518</v>
      </c>
      <c r="C6047" s="33" t="s">
        <v>4519</v>
      </c>
      <c r="D6047" s="16" t="s">
        <v>14926</v>
      </c>
      <c r="E6047" s="16" t="s">
        <v>14927</v>
      </c>
      <c r="F6047" s="16" t="s">
        <v>14928</v>
      </c>
      <c r="G6047" s="16" t="s">
        <v>12</v>
      </c>
      <c r="H6047" s="18"/>
      <c r="I6047" s="18"/>
      <c r="J6047" s="18"/>
      <c r="K6047" s="18"/>
      <c r="L6047" s="18"/>
      <c r="M6047" s="18"/>
      <c r="N6047" s="18"/>
      <c r="O6047" s="18"/>
      <c r="P6047" s="18"/>
      <c r="Q6047" s="18"/>
      <c r="R6047" s="18"/>
      <c r="S6047" s="18"/>
      <c r="T6047" s="18"/>
      <c r="U6047" s="18"/>
      <c r="V6047" s="18"/>
      <c r="W6047" s="18"/>
      <c r="X6047" s="18"/>
      <c r="Y6047" s="18"/>
      <c r="Z6047" s="18"/>
    </row>
    <row r="6048">
      <c r="A6048" s="32">
        <v>45627.0</v>
      </c>
      <c r="B6048" s="15" t="s">
        <v>4518</v>
      </c>
      <c r="C6048" s="33" t="s">
        <v>4519</v>
      </c>
      <c r="D6048" s="16" t="s">
        <v>14929</v>
      </c>
      <c r="E6048" s="16" t="s">
        <v>14930</v>
      </c>
      <c r="F6048" s="16" t="s">
        <v>14931</v>
      </c>
      <c r="G6048" s="16" t="s">
        <v>12</v>
      </c>
      <c r="H6048" s="18"/>
      <c r="I6048" s="18"/>
      <c r="J6048" s="18"/>
      <c r="K6048" s="18"/>
      <c r="L6048" s="18"/>
      <c r="M6048" s="18"/>
      <c r="N6048" s="18"/>
      <c r="O6048" s="18"/>
      <c r="P6048" s="18"/>
      <c r="Q6048" s="18"/>
      <c r="R6048" s="18"/>
      <c r="S6048" s="18"/>
      <c r="T6048" s="18"/>
      <c r="U6048" s="18"/>
      <c r="V6048" s="18"/>
      <c r="W6048" s="18"/>
      <c r="X6048" s="18"/>
      <c r="Y6048" s="18"/>
      <c r="Z6048" s="18"/>
    </row>
    <row r="6049">
      <c r="A6049" s="32">
        <v>45627.0</v>
      </c>
      <c r="B6049" s="15" t="s">
        <v>4515</v>
      </c>
      <c r="C6049" s="33" t="s">
        <v>4516</v>
      </c>
      <c r="D6049" s="16" t="s">
        <v>14932</v>
      </c>
      <c r="E6049" s="16" t="s">
        <v>14933</v>
      </c>
      <c r="F6049" s="16" t="s">
        <v>14934</v>
      </c>
      <c r="G6049" s="16" t="s">
        <v>12</v>
      </c>
      <c r="H6049" s="18"/>
      <c r="I6049" s="18"/>
      <c r="J6049" s="18"/>
      <c r="K6049" s="18"/>
      <c r="L6049" s="18"/>
      <c r="M6049" s="18"/>
      <c r="N6049" s="18"/>
      <c r="O6049" s="18"/>
      <c r="P6049" s="18"/>
      <c r="Q6049" s="18"/>
      <c r="R6049" s="18"/>
      <c r="S6049" s="18"/>
      <c r="T6049" s="18"/>
      <c r="U6049" s="18"/>
      <c r="V6049" s="18"/>
      <c r="W6049" s="18"/>
      <c r="X6049" s="18"/>
      <c r="Y6049" s="18"/>
      <c r="Z6049" s="18"/>
    </row>
    <row r="6050">
      <c r="A6050" s="32">
        <v>45627.0</v>
      </c>
      <c r="B6050" s="15" t="s">
        <v>4515</v>
      </c>
      <c r="C6050" s="33" t="s">
        <v>4516</v>
      </c>
      <c r="D6050" s="16" t="s">
        <v>14935</v>
      </c>
      <c r="E6050" s="16" t="s">
        <v>14936</v>
      </c>
      <c r="F6050" s="16" t="s">
        <v>14937</v>
      </c>
      <c r="G6050" s="16" t="s">
        <v>12</v>
      </c>
      <c r="H6050" s="18"/>
      <c r="I6050" s="18"/>
      <c r="J6050" s="18"/>
      <c r="K6050" s="18"/>
      <c r="L6050" s="18"/>
      <c r="M6050" s="18"/>
      <c r="N6050" s="18"/>
      <c r="O6050" s="18"/>
      <c r="P6050" s="18"/>
      <c r="Q6050" s="18"/>
      <c r="R6050" s="18"/>
      <c r="S6050" s="18"/>
      <c r="T6050" s="18"/>
      <c r="U6050" s="18"/>
      <c r="V6050" s="18"/>
      <c r="W6050" s="18"/>
      <c r="X6050" s="18"/>
      <c r="Y6050" s="18"/>
      <c r="Z6050" s="18"/>
    </row>
    <row r="6051">
      <c r="A6051" s="32">
        <v>45627.0</v>
      </c>
      <c r="B6051" s="15" t="s">
        <v>4515</v>
      </c>
      <c r="C6051" s="33" t="s">
        <v>4516</v>
      </c>
      <c r="D6051" s="16" t="s">
        <v>14938</v>
      </c>
      <c r="E6051" s="16" t="s">
        <v>14939</v>
      </c>
      <c r="F6051" s="16" t="s">
        <v>14940</v>
      </c>
      <c r="G6051" s="16" t="s">
        <v>12</v>
      </c>
      <c r="H6051" s="18"/>
      <c r="I6051" s="18"/>
      <c r="J6051" s="18"/>
      <c r="K6051" s="18"/>
      <c r="L6051" s="18"/>
      <c r="M6051" s="18"/>
      <c r="N6051" s="18"/>
      <c r="O6051" s="18"/>
      <c r="P6051" s="18"/>
      <c r="Q6051" s="18"/>
      <c r="R6051" s="18"/>
      <c r="S6051" s="18"/>
      <c r="T6051" s="18"/>
      <c r="U6051" s="18"/>
      <c r="V6051" s="18"/>
      <c r="W6051" s="18"/>
      <c r="X6051" s="18"/>
      <c r="Y6051" s="18"/>
      <c r="Z6051" s="18"/>
    </row>
    <row r="6052">
      <c r="A6052" s="32">
        <v>45627.0</v>
      </c>
      <c r="B6052" s="15" t="s">
        <v>4513</v>
      </c>
      <c r="C6052" s="33" t="s">
        <v>4514</v>
      </c>
      <c r="D6052" s="16" t="s">
        <v>14941</v>
      </c>
      <c r="E6052" s="16" t="s">
        <v>14942</v>
      </c>
      <c r="F6052" s="16" t="s">
        <v>14943</v>
      </c>
      <c r="G6052" s="16" t="s">
        <v>84</v>
      </c>
      <c r="H6052" s="18"/>
      <c r="I6052" s="18"/>
      <c r="J6052" s="18"/>
      <c r="K6052" s="18"/>
      <c r="L6052" s="18"/>
      <c r="M6052" s="18"/>
      <c r="N6052" s="18"/>
      <c r="O6052" s="18"/>
      <c r="P6052" s="18"/>
      <c r="Q6052" s="18"/>
      <c r="R6052" s="18"/>
      <c r="S6052" s="18"/>
      <c r="T6052" s="18"/>
      <c r="U6052" s="18"/>
      <c r="V6052" s="18"/>
      <c r="W6052" s="18"/>
      <c r="X6052" s="18"/>
      <c r="Y6052" s="18"/>
      <c r="Z6052" s="18"/>
    </row>
    <row r="6053">
      <c r="A6053" s="32">
        <v>45627.0</v>
      </c>
      <c r="B6053" s="15" t="s">
        <v>4511</v>
      </c>
      <c r="C6053" s="33" t="s">
        <v>4512</v>
      </c>
      <c r="D6053" s="16" t="s">
        <v>14944</v>
      </c>
      <c r="E6053" s="16" t="s">
        <v>14945</v>
      </c>
      <c r="F6053" s="16" t="s">
        <v>14946</v>
      </c>
      <c r="G6053" s="16" t="s">
        <v>12</v>
      </c>
      <c r="H6053" s="18"/>
      <c r="I6053" s="18"/>
      <c r="J6053" s="18"/>
      <c r="K6053" s="18"/>
      <c r="L6053" s="18"/>
      <c r="M6053" s="18"/>
      <c r="N6053" s="18"/>
      <c r="O6053" s="18"/>
      <c r="P6053" s="18"/>
      <c r="Q6053" s="18"/>
      <c r="R6053" s="18"/>
      <c r="S6053" s="18"/>
      <c r="T6053" s="18"/>
      <c r="U6053" s="18"/>
      <c r="V6053" s="18"/>
      <c r="W6053" s="18"/>
      <c r="X6053" s="18"/>
      <c r="Y6053" s="18"/>
      <c r="Z6053" s="18"/>
    </row>
    <row r="6054">
      <c r="A6054" s="32">
        <v>45627.0</v>
      </c>
      <c r="B6054" s="15" t="s">
        <v>4509</v>
      </c>
      <c r="C6054" s="33" t="s">
        <v>4510</v>
      </c>
      <c r="D6054" s="16" t="s">
        <v>14947</v>
      </c>
      <c r="E6054" s="16" t="s">
        <v>14948</v>
      </c>
      <c r="F6054" s="16" t="s">
        <v>14949</v>
      </c>
      <c r="G6054" s="16" t="s">
        <v>12</v>
      </c>
      <c r="H6054" s="18"/>
      <c r="I6054" s="18"/>
      <c r="J6054" s="18"/>
      <c r="K6054" s="18"/>
      <c r="L6054" s="18"/>
      <c r="M6054" s="18"/>
      <c r="N6054" s="18"/>
      <c r="O6054" s="18"/>
      <c r="P6054" s="18"/>
      <c r="Q6054" s="18"/>
      <c r="R6054" s="18"/>
      <c r="S6054" s="18"/>
      <c r="T6054" s="18"/>
      <c r="U6054" s="18"/>
      <c r="V6054" s="18"/>
      <c r="W6054" s="18"/>
      <c r="X6054" s="18"/>
      <c r="Y6054" s="18"/>
      <c r="Z6054" s="18"/>
    </row>
    <row r="6055">
      <c r="A6055" s="14" t="s">
        <v>14950</v>
      </c>
      <c r="B6055" s="15" t="s">
        <v>4531</v>
      </c>
      <c r="C6055" s="33" t="s">
        <v>4532</v>
      </c>
      <c r="D6055" s="16" t="s">
        <v>14951</v>
      </c>
      <c r="E6055" s="16" t="s">
        <v>14952</v>
      </c>
      <c r="F6055" s="16" t="s">
        <v>14953</v>
      </c>
      <c r="G6055" s="16" t="s">
        <v>12</v>
      </c>
      <c r="H6055" s="18"/>
      <c r="I6055" s="18"/>
      <c r="J6055" s="18"/>
      <c r="K6055" s="18"/>
      <c r="L6055" s="18"/>
      <c r="M6055" s="18"/>
      <c r="N6055" s="18"/>
      <c r="O6055" s="18"/>
      <c r="P6055" s="18"/>
      <c r="Q6055" s="18"/>
      <c r="R6055" s="18"/>
      <c r="S6055" s="18"/>
      <c r="T6055" s="18"/>
      <c r="U6055" s="18"/>
      <c r="V6055" s="18"/>
      <c r="W6055" s="18"/>
      <c r="X6055" s="18"/>
      <c r="Y6055" s="18"/>
      <c r="Z6055" s="18"/>
    </row>
    <row r="6056">
      <c r="A6056" s="14" t="s">
        <v>14950</v>
      </c>
      <c r="B6056" s="15" t="s">
        <v>4529</v>
      </c>
      <c r="C6056" s="33" t="s">
        <v>4530</v>
      </c>
      <c r="D6056" s="16" t="s">
        <v>14954</v>
      </c>
      <c r="E6056" s="16" t="s">
        <v>14955</v>
      </c>
      <c r="F6056" s="16" t="s">
        <v>14956</v>
      </c>
      <c r="G6056" s="16" t="s">
        <v>12</v>
      </c>
      <c r="H6056" s="18"/>
      <c r="I6056" s="18"/>
      <c r="J6056" s="18"/>
      <c r="K6056" s="18"/>
      <c r="L6056" s="18"/>
      <c r="M6056" s="18"/>
      <c r="N6056" s="18"/>
      <c r="O6056" s="18"/>
      <c r="P6056" s="18"/>
      <c r="Q6056" s="18"/>
      <c r="R6056" s="18"/>
      <c r="S6056" s="18"/>
      <c r="T6056" s="18"/>
      <c r="U6056" s="18"/>
      <c r="V6056" s="18"/>
      <c r="W6056" s="18"/>
      <c r="X6056" s="18"/>
      <c r="Y6056" s="18"/>
      <c r="Z6056" s="18"/>
    </row>
    <row r="6057">
      <c r="A6057" s="14" t="s">
        <v>14950</v>
      </c>
      <c r="B6057" s="15" t="s">
        <v>4527</v>
      </c>
      <c r="C6057" s="33" t="s">
        <v>4528</v>
      </c>
      <c r="D6057" s="16" t="s">
        <v>14957</v>
      </c>
      <c r="E6057" s="16" t="s">
        <v>14958</v>
      </c>
      <c r="F6057" s="16" t="s">
        <v>14959</v>
      </c>
      <c r="G6057" s="16" t="s">
        <v>12</v>
      </c>
      <c r="H6057" s="18"/>
      <c r="I6057" s="18"/>
      <c r="J6057" s="18"/>
      <c r="K6057" s="18"/>
      <c r="L6057" s="18"/>
      <c r="M6057" s="18"/>
      <c r="N6057" s="18"/>
      <c r="O6057" s="18"/>
      <c r="P6057" s="18"/>
      <c r="Q6057" s="18"/>
      <c r="R6057" s="18"/>
      <c r="S6057" s="18"/>
      <c r="T6057" s="18"/>
      <c r="U6057" s="18"/>
      <c r="V6057" s="18"/>
      <c r="W6057" s="18"/>
      <c r="X6057" s="18"/>
      <c r="Y6057" s="18"/>
      <c r="Z6057" s="18"/>
    </row>
    <row r="6058">
      <c r="A6058" s="14" t="s">
        <v>14950</v>
      </c>
      <c r="B6058" s="15" t="s">
        <v>4527</v>
      </c>
      <c r="C6058" s="33" t="s">
        <v>4528</v>
      </c>
      <c r="D6058" s="16" t="s">
        <v>14960</v>
      </c>
      <c r="E6058" s="16" t="s">
        <v>14961</v>
      </c>
      <c r="F6058" s="16" t="s">
        <v>14962</v>
      </c>
      <c r="G6058" s="16" t="s">
        <v>12</v>
      </c>
      <c r="H6058" s="18"/>
      <c r="I6058" s="18"/>
      <c r="J6058" s="18"/>
      <c r="K6058" s="18"/>
      <c r="L6058" s="18"/>
      <c r="M6058" s="18"/>
      <c r="N6058" s="18"/>
      <c r="O6058" s="18"/>
      <c r="P6058" s="18"/>
      <c r="Q6058" s="18"/>
      <c r="R6058" s="18"/>
      <c r="S6058" s="18"/>
      <c r="T6058" s="18"/>
      <c r="U6058" s="18"/>
      <c r="V6058" s="18"/>
      <c r="W6058" s="18"/>
      <c r="X6058" s="18"/>
      <c r="Y6058" s="18"/>
      <c r="Z6058" s="18"/>
    </row>
    <row r="6059">
      <c r="A6059" s="14" t="s">
        <v>14963</v>
      </c>
      <c r="B6059" s="15" t="s">
        <v>4536</v>
      </c>
      <c r="C6059" s="33" t="s">
        <v>4537</v>
      </c>
      <c r="D6059" s="16" t="s">
        <v>14964</v>
      </c>
      <c r="E6059" s="16" t="s">
        <v>14965</v>
      </c>
      <c r="F6059" s="16" t="s">
        <v>14966</v>
      </c>
      <c r="G6059" s="16" t="s">
        <v>12</v>
      </c>
      <c r="H6059" s="18"/>
      <c r="I6059" s="18"/>
      <c r="J6059" s="18"/>
      <c r="K6059" s="18"/>
      <c r="L6059" s="18"/>
      <c r="M6059" s="18"/>
      <c r="N6059" s="18"/>
      <c r="O6059" s="18"/>
      <c r="P6059" s="18"/>
      <c r="Q6059" s="18"/>
      <c r="R6059" s="18"/>
      <c r="S6059" s="18"/>
      <c r="T6059" s="18"/>
      <c r="U6059" s="18"/>
      <c r="V6059" s="18"/>
      <c r="W6059" s="18"/>
      <c r="X6059" s="18"/>
      <c r="Y6059" s="18"/>
      <c r="Z6059" s="18"/>
    </row>
    <row r="6060">
      <c r="A6060" s="14" t="s">
        <v>14963</v>
      </c>
      <c r="B6060" s="15" t="s">
        <v>4533</v>
      </c>
      <c r="C6060" s="33" t="s">
        <v>4534</v>
      </c>
      <c r="D6060" s="16" t="s">
        <v>14967</v>
      </c>
      <c r="E6060" s="16" t="s">
        <v>14968</v>
      </c>
      <c r="F6060" s="16" t="s">
        <v>14969</v>
      </c>
      <c r="G6060" s="16" t="s">
        <v>84</v>
      </c>
      <c r="H6060" s="18"/>
      <c r="I6060" s="18"/>
      <c r="J6060" s="18"/>
      <c r="K6060" s="18"/>
      <c r="L6060" s="18"/>
      <c r="M6060" s="18"/>
      <c r="N6060" s="18"/>
      <c r="O6060" s="18"/>
      <c r="P6060" s="18"/>
      <c r="Q6060" s="18"/>
      <c r="R6060" s="18"/>
      <c r="S6060" s="18"/>
      <c r="T6060" s="18"/>
      <c r="U6060" s="18"/>
      <c r="V6060" s="18"/>
      <c r="W6060" s="18"/>
      <c r="X6060" s="18"/>
      <c r="Y6060" s="18"/>
      <c r="Z6060" s="18"/>
    </row>
    <row r="6061">
      <c r="A6061" s="14" t="s">
        <v>14970</v>
      </c>
      <c r="B6061" s="15" t="s">
        <v>4584</v>
      </c>
      <c r="C6061" s="33" t="s">
        <v>4585</v>
      </c>
      <c r="D6061" s="16" t="s">
        <v>14971</v>
      </c>
      <c r="E6061" s="16" t="s">
        <v>14972</v>
      </c>
      <c r="F6061" s="16" t="s">
        <v>14973</v>
      </c>
      <c r="G6061" s="16" t="s">
        <v>12</v>
      </c>
      <c r="H6061" s="18"/>
      <c r="I6061" s="18"/>
      <c r="J6061" s="18"/>
      <c r="K6061" s="18"/>
      <c r="L6061" s="18"/>
      <c r="M6061" s="18"/>
      <c r="N6061" s="18"/>
      <c r="O6061" s="18"/>
      <c r="P6061" s="18"/>
      <c r="Q6061" s="18"/>
      <c r="R6061" s="18"/>
      <c r="S6061" s="18"/>
      <c r="T6061" s="18"/>
      <c r="U6061" s="18"/>
      <c r="V6061" s="18"/>
      <c r="W6061" s="18"/>
      <c r="X6061" s="18"/>
      <c r="Y6061" s="18"/>
      <c r="Z6061" s="18"/>
    </row>
    <row r="6062">
      <c r="A6062" s="14" t="s">
        <v>14970</v>
      </c>
      <c r="B6062" s="15" t="s">
        <v>4584</v>
      </c>
      <c r="C6062" s="33" t="s">
        <v>4585</v>
      </c>
      <c r="D6062" s="16" t="s">
        <v>14974</v>
      </c>
      <c r="E6062" s="16" t="s">
        <v>14975</v>
      </c>
      <c r="F6062" s="16" t="s">
        <v>14976</v>
      </c>
      <c r="G6062" s="16" t="s">
        <v>12</v>
      </c>
      <c r="H6062" s="18"/>
      <c r="I6062" s="18"/>
      <c r="J6062" s="18"/>
      <c r="K6062" s="18"/>
      <c r="L6062" s="18"/>
      <c r="M6062" s="18"/>
      <c r="N6062" s="18"/>
      <c r="O6062" s="18"/>
      <c r="P6062" s="18"/>
      <c r="Q6062" s="18"/>
      <c r="R6062" s="18"/>
      <c r="S6062" s="18"/>
      <c r="T6062" s="18"/>
      <c r="U6062" s="18"/>
      <c r="V6062" s="18"/>
      <c r="W6062" s="18"/>
      <c r="X6062" s="18"/>
      <c r="Y6062" s="18"/>
      <c r="Z6062" s="18"/>
    </row>
    <row r="6063">
      <c r="A6063" s="14" t="s">
        <v>14970</v>
      </c>
      <c r="B6063" s="15" t="s">
        <v>14977</v>
      </c>
      <c r="C6063" s="33" t="s">
        <v>14978</v>
      </c>
      <c r="D6063" s="16" t="s">
        <v>14979</v>
      </c>
      <c r="E6063" s="16" t="s">
        <v>14980</v>
      </c>
      <c r="F6063" s="16" t="s">
        <v>14981</v>
      </c>
      <c r="G6063" s="16" t="s">
        <v>84</v>
      </c>
      <c r="H6063" s="18"/>
      <c r="I6063" s="18"/>
      <c r="J6063" s="18"/>
      <c r="K6063" s="18"/>
      <c r="L6063" s="18"/>
      <c r="M6063" s="18"/>
      <c r="N6063" s="18"/>
      <c r="O6063" s="18"/>
      <c r="P6063" s="18"/>
      <c r="Q6063" s="18"/>
      <c r="R6063" s="18"/>
      <c r="S6063" s="18"/>
      <c r="T6063" s="18"/>
      <c r="U6063" s="18"/>
      <c r="V6063" s="18"/>
      <c r="W6063" s="18"/>
      <c r="X6063" s="18"/>
      <c r="Y6063" s="18"/>
      <c r="Z6063" s="18"/>
    </row>
    <row r="6064">
      <c r="A6064" s="14" t="s">
        <v>14970</v>
      </c>
      <c r="B6064" s="15" t="s">
        <v>14977</v>
      </c>
      <c r="C6064" s="33" t="s">
        <v>14978</v>
      </c>
      <c r="D6064" s="16" t="s">
        <v>14982</v>
      </c>
      <c r="E6064" s="16" t="s">
        <v>14983</v>
      </c>
      <c r="F6064" s="16" t="s">
        <v>14984</v>
      </c>
      <c r="G6064" s="16" t="s">
        <v>84</v>
      </c>
      <c r="H6064" s="18"/>
      <c r="I6064" s="18"/>
      <c r="J6064" s="18"/>
      <c r="K6064" s="18"/>
      <c r="L6064" s="18"/>
      <c r="M6064" s="18"/>
      <c r="N6064" s="18"/>
      <c r="O6064" s="18"/>
      <c r="P6064" s="18"/>
      <c r="Q6064" s="18"/>
      <c r="R6064" s="18"/>
      <c r="S6064" s="18"/>
      <c r="T6064" s="18"/>
      <c r="U6064" s="18"/>
      <c r="V6064" s="18"/>
      <c r="W6064" s="18"/>
      <c r="X6064" s="18"/>
      <c r="Y6064" s="18"/>
      <c r="Z6064" s="18"/>
    </row>
    <row r="6065">
      <c r="A6065" s="14" t="s">
        <v>14970</v>
      </c>
      <c r="B6065" s="15" t="s">
        <v>14977</v>
      </c>
      <c r="C6065" s="33" t="s">
        <v>14978</v>
      </c>
      <c r="D6065" s="16" t="s">
        <v>14985</v>
      </c>
      <c r="E6065" s="16" t="s">
        <v>14986</v>
      </c>
      <c r="F6065" s="16" t="s">
        <v>14987</v>
      </c>
      <c r="G6065" s="16" t="s">
        <v>84</v>
      </c>
      <c r="H6065" s="18"/>
      <c r="I6065" s="18"/>
      <c r="J6065" s="18"/>
      <c r="K6065" s="18"/>
      <c r="L6065" s="18"/>
      <c r="M6065" s="18"/>
      <c r="N6065" s="18"/>
      <c r="O6065" s="18"/>
      <c r="P6065" s="18"/>
      <c r="Q6065" s="18"/>
      <c r="R6065" s="18"/>
      <c r="S6065" s="18"/>
      <c r="T6065" s="18"/>
      <c r="U6065" s="18"/>
      <c r="V6065" s="18"/>
      <c r="W6065" s="18"/>
      <c r="X6065" s="18"/>
      <c r="Y6065" s="18"/>
      <c r="Z6065" s="18"/>
    </row>
    <row r="6066">
      <c r="A6066" s="14" t="s">
        <v>14970</v>
      </c>
      <c r="B6066" s="15" t="s">
        <v>4579</v>
      </c>
      <c r="C6066" s="33" t="s">
        <v>4580</v>
      </c>
      <c r="D6066" s="16" t="s">
        <v>14988</v>
      </c>
      <c r="E6066" s="16" t="s">
        <v>14989</v>
      </c>
      <c r="F6066" s="16" t="s">
        <v>14990</v>
      </c>
      <c r="G6066" s="16" t="s">
        <v>12</v>
      </c>
      <c r="H6066" s="18"/>
      <c r="I6066" s="18"/>
      <c r="J6066" s="18"/>
      <c r="K6066" s="18"/>
      <c r="L6066" s="18"/>
      <c r="M6066" s="18"/>
      <c r="N6066" s="18"/>
      <c r="O6066" s="18"/>
      <c r="P6066" s="18"/>
      <c r="Q6066" s="18"/>
      <c r="R6066" s="18"/>
      <c r="S6066" s="18"/>
      <c r="T6066" s="18"/>
      <c r="U6066" s="18"/>
      <c r="V6066" s="18"/>
      <c r="W6066" s="18"/>
      <c r="X6066" s="18"/>
      <c r="Y6066" s="18"/>
      <c r="Z6066" s="18"/>
    </row>
    <row r="6067">
      <c r="A6067" s="14" t="s">
        <v>14970</v>
      </c>
      <c r="B6067" s="15" t="s">
        <v>4579</v>
      </c>
      <c r="C6067" s="33" t="s">
        <v>4580</v>
      </c>
      <c r="D6067" s="16" t="s">
        <v>14991</v>
      </c>
      <c r="E6067" s="16" t="s">
        <v>14992</v>
      </c>
      <c r="F6067" s="16" t="s">
        <v>14993</v>
      </c>
      <c r="G6067" s="16" t="s">
        <v>12</v>
      </c>
      <c r="H6067" s="18"/>
      <c r="I6067" s="18"/>
      <c r="J6067" s="18"/>
      <c r="K6067" s="18"/>
      <c r="L6067" s="18"/>
      <c r="M6067" s="18"/>
      <c r="N6067" s="18"/>
      <c r="O6067" s="18"/>
      <c r="P6067" s="18"/>
      <c r="Q6067" s="18"/>
      <c r="R6067" s="18"/>
      <c r="S6067" s="18"/>
      <c r="T6067" s="18"/>
      <c r="U6067" s="18"/>
      <c r="V6067" s="18"/>
      <c r="W6067" s="18"/>
      <c r="X6067" s="18"/>
      <c r="Y6067" s="18"/>
      <c r="Z6067" s="18"/>
    </row>
    <row r="6068">
      <c r="A6068" s="14" t="s">
        <v>14970</v>
      </c>
      <c r="B6068" s="15" t="s">
        <v>4579</v>
      </c>
      <c r="C6068" s="33" t="s">
        <v>4580</v>
      </c>
      <c r="D6068" s="16" t="s">
        <v>14994</v>
      </c>
      <c r="E6068" s="18"/>
      <c r="F6068" s="16" t="s">
        <v>14995</v>
      </c>
      <c r="G6068" s="16" t="s">
        <v>12</v>
      </c>
      <c r="H6068" s="16" t="s">
        <v>14996</v>
      </c>
      <c r="I6068" s="18"/>
      <c r="J6068" s="18"/>
      <c r="K6068" s="18"/>
      <c r="L6068" s="18"/>
      <c r="M6068" s="18"/>
      <c r="N6068" s="18"/>
      <c r="O6068" s="18"/>
      <c r="P6068" s="18"/>
      <c r="Q6068" s="18"/>
      <c r="R6068" s="18"/>
      <c r="S6068" s="18"/>
      <c r="T6068" s="18"/>
      <c r="U6068" s="18"/>
      <c r="V6068" s="18"/>
      <c r="W6068" s="18"/>
      <c r="X6068" s="18"/>
      <c r="Y6068" s="18"/>
      <c r="Z6068" s="18"/>
    </row>
    <row r="6069">
      <c r="A6069" s="14" t="s">
        <v>14970</v>
      </c>
      <c r="B6069" s="15" t="s">
        <v>14997</v>
      </c>
      <c r="C6069" s="33" t="s">
        <v>14998</v>
      </c>
      <c r="D6069" s="16" t="s">
        <v>14999</v>
      </c>
      <c r="E6069" s="16" t="s">
        <v>15000</v>
      </c>
      <c r="F6069" s="16" t="s">
        <v>15001</v>
      </c>
      <c r="G6069" s="16" t="s">
        <v>12</v>
      </c>
      <c r="H6069" s="18"/>
      <c r="I6069" s="18"/>
      <c r="J6069" s="18"/>
      <c r="K6069" s="18"/>
      <c r="L6069" s="18"/>
      <c r="M6069" s="18"/>
      <c r="N6069" s="18"/>
      <c r="O6069" s="18"/>
      <c r="P6069" s="18"/>
      <c r="Q6069" s="18"/>
      <c r="R6069" s="18"/>
      <c r="S6069" s="18"/>
      <c r="T6069" s="18"/>
      <c r="U6069" s="18"/>
      <c r="V6069" s="18"/>
      <c r="W6069" s="18"/>
      <c r="X6069" s="18"/>
      <c r="Y6069" s="18"/>
      <c r="Z6069" s="18"/>
    </row>
    <row r="6070">
      <c r="A6070" s="14" t="s">
        <v>14970</v>
      </c>
      <c r="B6070" s="15" t="s">
        <v>14997</v>
      </c>
      <c r="C6070" s="33" t="s">
        <v>14998</v>
      </c>
      <c r="D6070" s="16" t="s">
        <v>15002</v>
      </c>
      <c r="E6070" s="16" t="s">
        <v>15003</v>
      </c>
      <c r="F6070" s="16" t="s">
        <v>15004</v>
      </c>
      <c r="G6070" s="16" t="s">
        <v>12</v>
      </c>
      <c r="H6070" s="18"/>
      <c r="I6070" s="18"/>
      <c r="J6070" s="18"/>
      <c r="K6070" s="18"/>
      <c r="L6070" s="18"/>
      <c r="M6070" s="18"/>
      <c r="N6070" s="18"/>
      <c r="O6070" s="18"/>
      <c r="P6070" s="18"/>
      <c r="Q6070" s="18"/>
      <c r="R6070" s="18"/>
      <c r="S6070" s="18"/>
      <c r="T6070" s="18"/>
      <c r="U6070" s="18"/>
      <c r="V6070" s="18"/>
      <c r="W6070" s="18"/>
      <c r="X6070" s="18"/>
      <c r="Y6070" s="18"/>
      <c r="Z6070" s="18"/>
    </row>
    <row r="6071">
      <c r="A6071" s="14" t="s">
        <v>14970</v>
      </c>
      <c r="B6071" s="15" t="s">
        <v>14997</v>
      </c>
      <c r="C6071" s="33" t="s">
        <v>14998</v>
      </c>
      <c r="D6071" s="16" t="s">
        <v>15005</v>
      </c>
      <c r="E6071" s="18"/>
      <c r="F6071" s="16" t="s">
        <v>15006</v>
      </c>
      <c r="G6071" s="16" t="s">
        <v>84</v>
      </c>
      <c r="H6071" s="16" t="s">
        <v>15007</v>
      </c>
      <c r="I6071" s="18"/>
      <c r="J6071" s="18"/>
      <c r="K6071" s="18"/>
      <c r="L6071" s="18"/>
      <c r="M6071" s="18"/>
      <c r="N6071" s="18"/>
      <c r="O6071" s="18"/>
      <c r="P6071" s="18"/>
      <c r="Q6071" s="18"/>
      <c r="R6071" s="18"/>
      <c r="S6071" s="18"/>
      <c r="T6071" s="18"/>
      <c r="U6071" s="18"/>
      <c r="V6071" s="18"/>
      <c r="W6071" s="18"/>
      <c r="X6071" s="18"/>
      <c r="Y6071" s="18"/>
      <c r="Z6071" s="18"/>
    </row>
    <row r="6072">
      <c r="A6072" s="14" t="s">
        <v>14970</v>
      </c>
      <c r="B6072" s="15" t="s">
        <v>4573</v>
      </c>
      <c r="C6072" s="33" t="s">
        <v>4574</v>
      </c>
      <c r="D6072" s="16" t="s">
        <v>15008</v>
      </c>
      <c r="E6072" s="16" t="s">
        <v>15009</v>
      </c>
      <c r="F6072" s="16" t="s">
        <v>15010</v>
      </c>
      <c r="G6072" s="16" t="s">
        <v>12</v>
      </c>
      <c r="H6072" s="18"/>
      <c r="I6072" s="18"/>
      <c r="J6072" s="18"/>
      <c r="K6072" s="18"/>
      <c r="L6072" s="18"/>
      <c r="M6072" s="18"/>
      <c r="N6072" s="18"/>
      <c r="O6072" s="18"/>
      <c r="P6072" s="18"/>
      <c r="Q6072" s="18"/>
      <c r="R6072" s="18"/>
      <c r="S6072" s="18"/>
      <c r="T6072" s="18"/>
      <c r="U6072" s="18"/>
      <c r="V6072" s="18"/>
      <c r="W6072" s="18"/>
      <c r="X6072" s="18"/>
      <c r="Y6072" s="18"/>
      <c r="Z6072" s="18"/>
    </row>
    <row r="6073">
      <c r="A6073" s="14" t="s">
        <v>14970</v>
      </c>
      <c r="B6073" s="15" t="s">
        <v>4570</v>
      </c>
      <c r="C6073" s="33" t="s">
        <v>4571</v>
      </c>
      <c r="D6073" s="16" t="s">
        <v>15011</v>
      </c>
      <c r="E6073" s="16" t="s">
        <v>15012</v>
      </c>
      <c r="F6073" s="16" t="s">
        <v>15013</v>
      </c>
      <c r="G6073" s="16" t="s">
        <v>84</v>
      </c>
      <c r="H6073" s="18"/>
      <c r="I6073" s="18"/>
      <c r="J6073" s="18"/>
      <c r="K6073" s="18"/>
      <c r="L6073" s="18"/>
      <c r="M6073" s="18"/>
      <c r="N6073" s="18"/>
      <c r="O6073" s="18"/>
      <c r="P6073" s="18"/>
      <c r="Q6073" s="18"/>
      <c r="R6073" s="18"/>
      <c r="S6073" s="18"/>
      <c r="T6073" s="18"/>
      <c r="U6073" s="18"/>
      <c r="V6073" s="18"/>
      <c r="W6073" s="18"/>
      <c r="X6073" s="18"/>
      <c r="Y6073" s="18"/>
      <c r="Z6073" s="18"/>
    </row>
    <row r="6074">
      <c r="A6074" s="14" t="s">
        <v>14970</v>
      </c>
      <c r="B6074" s="15" t="s">
        <v>4561</v>
      </c>
      <c r="C6074" s="33" t="s">
        <v>4562</v>
      </c>
      <c r="D6074" s="16" t="s">
        <v>15014</v>
      </c>
      <c r="E6074" s="16" t="s">
        <v>15015</v>
      </c>
      <c r="F6074" s="16" t="s">
        <v>15016</v>
      </c>
      <c r="G6074" s="16" t="s">
        <v>84</v>
      </c>
      <c r="H6074" s="18"/>
      <c r="I6074" s="18"/>
      <c r="J6074" s="18"/>
      <c r="K6074" s="18"/>
      <c r="L6074" s="18"/>
      <c r="M6074" s="18"/>
      <c r="N6074" s="18"/>
      <c r="O6074" s="18"/>
      <c r="P6074" s="18"/>
      <c r="Q6074" s="18"/>
      <c r="R6074" s="18"/>
      <c r="S6074" s="18"/>
      <c r="T6074" s="18"/>
      <c r="U6074" s="18"/>
      <c r="V6074" s="18"/>
      <c r="W6074" s="18"/>
      <c r="X6074" s="18"/>
      <c r="Y6074" s="18"/>
      <c r="Z6074" s="18"/>
    </row>
    <row r="6075">
      <c r="A6075" s="14" t="s">
        <v>14970</v>
      </c>
      <c r="B6075" s="15" t="s">
        <v>4561</v>
      </c>
      <c r="C6075" s="33" t="s">
        <v>4562</v>
      </c>
      <c r="D6075" s="16" t="s">
        <v>15017</v>
      </c>
      <c r="E6075" s="16" t="s">
        <v>15018</v>
      </c>
      <c r="F6075" s="16" t="s">
        <v>15019</v>
      </c>
      <c r="G6075" s="16" t="s">
        <v>84</v>
      </c>
      <c r="H6075" s="18"/>
      <c r="I6075" s="18"/>
      <c r="J6075" s="18"/>
      <c r="K6075" s="18"/>
      <c r="L6075" s="18"/>
      <c r="M6075" s="18"/>
      <c r="N6075" s="18"/>
      <c r="O6075" s="18"/>
      <c r="P6075" s="18"/>
      <c r="Q6075" s="18"/>
      <c r="R6075" s="18"/>
      <c r="S6075" s="18"/>
      <c r="T6075" s="18"/>
      <c r="U6075" s="18"/>
      <c r="V6075" s="18"/>
      <c r="W6075" s="18"/>
      <c r="X6075" s="18"/>
      <c r="Y6075" s="18"/>
      <c r="Z6075" s="18"/>
    </row>
    <row r="6076">
      <c r="A6076" s="14" t="s">
        <v>14970</v>
      </c>
      <c r="B6076" s="15" t="s">
        <v>4559</v>
      </c>
      <c r="C6076" s="33" t="s">
        <v>4560</v>
      </c>
      <c r="D6076" s="16" t="s">
        <v>15020</v>
      </c>
      <c r="E6076" s="16" t="s">
        <v>15021</v>
      </c>
      <c r="F6076" s="16" t="s">
        <v>15022</v>
      </c>
      <c r="G6076" s="16" t="s">
        <v>12</v>
      </c>
      <c r="H6076" s="18"/>
      <c r="I6076" s="18"/>
      <c r="J6076" s="18"/>
      <c r="K6076" s="18"/>
      <c r="L6076" s="18"/>
      <c r="M6076" s="18"/>
      <c r="N6076" s="18"/>
      <c r="O6076" s="18"/>
      <c r="P6076" s="18"/>
      <c r="Q6076" s="18"/>
      <c r="R6076" s="18"/>
      <c r="S6076" s="18"/>
      <c r="T6076" s="18"/>
      <c r="U6076" s="18"/>
      <c r="V6076" s="18"/>
      <c r="W6076" s="18"/>
      <c r="X6076" s="18"/>
      <c r="Y6076" s="18"/>
      <c r="Z6076" s="18"/>
    </row>
    <row r="6077">
      <c r="A6077" s="14" t="s">
        <v>14970</v>
      </c>
      <c r="B6077" s="15" t="s">
        <v>4559</v>
      </c>
      <c r="C6077" s="33" t="s">
        <v>4560</v>
      </c>
      <c r="D6077" s="16" t="s">
        <v>15023</v>
      </c>
      <c r="E6077" s="16" t="s">
        <v>15024</v>
      </c>
      <c r="F6077" s="16" t="s">
        <v>15025</v>
      </c>
      <c r="G6077" s="16" t="s">
        <v>12</v>
      </c>
      <c r="H6077" s="18"/>
      <c r="I6077" s="18"/>
      <c r="J6077" s="18"/>
      <c r="K6077" s="18"/>
      <c r="L6077" s="18"/>
      <c r="M6077" s="18"/>
      <c r="N6077" s="18"/>
      <c r="O6077" s="18"/>
      <c r="P6077" s="18"/>
      <c r="Q6077" s="18"/>
      <c r="R6077" s="18"/>
      <c r="S6077" s="18"/>
      <c r="T6077" s="18"/>
      <c r="U6077" s="18"/>
      <c r="V6077" s="18"/>
      <c r="W6077" s="18"/>
      <c r="X6077" s="18"/>
      <c r="Y6077" s="18"/>
      <c r="Z6077" s="18"/>
    </row>
    <row r="6078">
      <c r="A6078" s="14" t="s">
        <v>14970</v>
      </c>
      <c r="B6078" s="15" t="s">
        <v>4556</v>
      </c>
      <c r="C6078" s="33" t="s">
        <v>4557</v>
      </c>
      <c r="D6078" s="16" t="s">
        <v>15026</v>
      </c>
      <c r="E6078" s="16" t="s">
        <v>15027</v>
      </c>
      <c r="F6078" s="16" t="s">
        <v>15028</v>
      </c>
      <c r="G6078" s="16" t="s">
        <v>12</v>
      </c>
      <c r="H6078" s="18"/>
      <c r="I6078" s="18"/>
      <c r="J6078" s="18"/>
      <c r="K6078" s="18"/>
      <c r="L6078" s="18"/>
      <c r="M6078" s="18"/>
      <c r="N6078" s="18"/>
      <c r="O6078" s="18"/>
      <c r="P6078" s="18"/>
      <c r="Q6078" s="18"/>
      <c r="R6078" s="18"/>
      <c r="S6078" s="18"/>
      <c r="T6078" s="18"/>
      <c r="U6078" s="18"/>
      <c r="V6078" s="18"/>
      <c r="W6078" s="18"/>
      <c r="X6078" s="18"/>
      <c r="Y6078" s="18"/>
      <c r="Z6078" s="18"/>
    </row>
    <row r="6079">
      <c r="A6079" s="14" t="s">
        <v>14970</v>
      </c>
      <c r="B6079" s="15" t="s">
        <v>4554</v>
      </c>
      <c r="C6079" s="33" t="s">
        <v>4555</v>
      </c>
      <c r="D6079" s="16" t="s">
        <v>15029</v>
      </c>
      <c r="E6079" s="16" t="s">
        <v>15030</v>
      </c>
      <c r="F6079" s="16" t="s">
        <v>15031</v>
      </c>
      <c r="G6079" s="16" t="s">
        <v>84</v>
      </c>
      <c r="H6079" s="18"/>
      <c r="I6079" s="18"/>
      <c r="J6079" s="18"/>
      <c r="K6079" s="18"/>
      <c r="L6079" s="18"/>
      <c r="M6079" s="18"/>
      <c r="N6079" s="18"/>
      <c r="O6079" s="18"/>
      <c r="P6079" s="18"/>
      <c r="Q6079" s="18"/>
      <c r="R6079" s="18"/>
      <c r="S6079" s="18"/>
      <c r="T6079" s="18"/>
      <c r="U6079" s="18"/>
      <c r="V6079" s="18"/>
      <c r="W6079" s="18"/>
      <c r="X6079" s="18"/>
      <c r="Y6079" s="18"/>
      <c r="Z6079" s="18"/>
    </row>
    <row r="6080">
      <c r="A6080" s="14" t="s">
        <v>14970</v>
      </c>
      <c r="B6080" s="15" t="s">
        <v>4551</v>
      </c>
      <c r="C6080" s="33" t="s">
        <v>4552</v>
      </c>
      <c r="D6080" s="16" t="s">
        <v>15032</v>
      </c>
      <c r="E6080" s="16" t="s">
        <v>15033</v>
      </c>
      <c r="F6080" s="16" t="s">
        <v>15034</v>
      </c>
      <c r="G6080" s="16" t="s">
        <v>12</v>
      </c>
      <c r="H6080" s="18"/>
      <c r="I6080" s="18"/>
      <c r="J6080" s="18"/>
      <c r="K6080" s="18"/>
      <c r="L6080" s="18"/>
      <c r="M6080" s="18"/>
      <c r="N6080" s="18"/>
      <c r="O6080" s="18"/>
      <c r="P6080" s="18"/>
      <c r="Q6080" s="18"/>
      <c r="R6080" s="18"/>
      <c r="S6080" s="18"/>
      <c r="T6080" s="18"/>
      <c r="U6080" s="18"/>
      <c r="V6080" s="18"/>
      <c r="W6080" s="18"/>
      <c r="X6080" s="18"/>
      <c r="Y6080" s="18"/>
      <c r="Z6080" s="18"/>
    </row>
    <row r="6081">
      <c r="A6081" s="14" t="s">
        <v>14970</v>
      </c>
      <c r="B6081" s="15" t="s">
        <v>4547</v>
      </c>
      <c r="C6081" s="33" t="s">
        <v>4548</v>
      </c>
      <c r="D6081" s="16" t="s">
        <v>15035</v>
      </c>
      <c r="E6081" s="16" t="s">
        <v>15036</v>
      </c>
      <c r="F6081" s="16" t="s">
        <v>15037</v>
      </c>
      <c r="G6081" s="16" t="s">
        <v>12</v>
      </c>
      <c r="H6081" s="18"/>
      <c r="I6081" s="18"/>
      <c r="J6081" s="18"/>
      <c r="K6081" s="18"/>
      <c r="L6081" s="18"/>
      <c r="M6081" s="18"/>
      <c r="N6081" s="18"/>
      <c r="O6081" s="18"/>
      <c r="P6081" s="18"/>
      <c r="Q6081" s="18"/>
      <c r="R6081" s="18"/>
      <c r="S6081" s="18"/>
      <c r="T6081" s="18"/>
      <c r="U6081" s="18"/>
      <c r="V6081" s="18"/>
      <c r="W6081" s="18"/>
      <c r="X6081" s="18"/>
      <c r="Y6081" s="18"/>
      <c r="Z6081" s="18"/>
    </row>
    <row r="6082">
      <c r="A6082" s="14" t="s">
        <v>14970</v>
      </c>
      <c r="B6082" s="15" t="s">
        <v>4547</v>
      </c>
      <c r="C6082" s="33" t="s">
        <v>4548</v>
      </c>
      <c r="D6082" s="16" t="s">
        <v>15038</v>
      </c>
      <c r="E6082" s="16" t="s">
        <v>15039</v>
      </c>
      <c r="F6082" s="16" t="s">
        <v>15040</v>
      </c>
      <c r="G6082" s="16" t="s">
        <v>12</v>
      </c>
      <c r="H6082" s="18"/>
      <c r="I6082" s="18"/>
      <c r="J6082" s="18"/>
      <c r="K6082" s="18"/>
      <c r="L6082" s="18"/>
      <c r="M6082" s="18"/>
      <c r="N6082" s="18"/>
      <c r="O6082" s="18"/>
      <c r="P6082" s="18"/>
      <c r="Q6082" s="18"/>
      <c r="R6082" s="18"/>
      <c r="S6082" s="18"/>
      <c r="T6082" s="18"/>
      <c r="U6082" s="18"/>
      <c r="V6082" s="18"/>
      <c r="W6082" s="18"/>
      <c r="X6082" s="18"/>
      <c r="Y6082" s="18"/>
      <c r="Z6082" s="18"/>
    </row>
    <row r="6083">
      <c r="A6083" s="14" t="s">
        <v>14970</v>
      </c>
      <c r="B6083" s="15" t="s">
        <v>15041</v>
      </c>
      <c r="C6083" s="33" t="s">
        <v>15042</v>
      </c>
      <c r="D6083" s="16" t="s">
        <v>15043</v>
      </c>
      <c r="E6083" s="16" t="s">
        <v>15044</v>
      </c>
      <c r="F6083" s="16" t="s">
        <v>15045</v>
      </c>
      <c r="G6083" s="16" t="s">
        <v>12</v>
      </c>
      <c r="H6083" s="18"/>
      <c r="I6083" s="18"/>
      <c r="J6083" s="18"/>
      <c r="K6083" s="18"/>
      <c r="L6083" s="18"/>
      <c r="M6083" s="18"/>
      <c r="N6083" s="18"/>
      <c r="O6083" s="18"/>
      <c r="P6083" s="18"/>
      <c r="Q6083" s="18"/>
      <c r="R6083" s="18"/>
      <c r="S6083" s="18"/>
      <c r="T6083" s="18"/>
      <c r="U6083" s="18"/>
      <c r="V6083" s="18"/>
      <c r="W6083" s="18"/>
      <c r="X6083" s="18"/>
      <c r="Y6083" s="18"/>
      <c r="Z6083" s="18"/>
    </row>
    <row r="6084">
      <c r="A6084" s="14" t="s">
        <v>14970</v>
      </c>
      <c r="B6084" s="15" t="s">
        <v>15041</v>
      </c>
      <c r="C6084" s="33" t="s">
        <v>15042</v>
      </c>
      <c r="D6084" s="16" t="s">
        <v>15046</v>
      </c>
      <c r="E6084" s="18"/>
      <c r="F6084" s="16" t="s">
        <v>15047</v>
      </c>
      <c r="G6084" s="16" t="s">
        <v>12</v>
      </c>
      <c r="H6084" s="16" t="s">
        <v>15048</v>
      </c>
      <c r="I6084" s="18"/>
      <c r="J6084" s="18"/>
      <c r="K6084" s="18"/>
      <c r="L6084" s="18"/>
      <c r="M6084" s="18"/>
      <c r="N6084" s="18"/>
      <c r="O6084" s="18"/>
      <c r="P6084" s="18"/>
      <c r="Q6084" s="18"/>
      <c r="R6084" s="18"/>
      <c r="S6084" s="18"/>
      <c r="T6084" s="18"/>
      <c r="U6084" s="18"/>
      <c r="V6084" s="18"/>
      <c r="W6084" s="18"/>
      <c r="X6084" s="18"/>
      <c r="Y6084" s="18"/>
      <c r="Z6084" s="18"/>
    </row>
    <row r="6085">
      <c r="A6085" s="14" t="s">
        <v>15049</v>
      </c>
      <c r="B6085" s="15" t="s">
        <v>15050</v>
      </c>
      <c r="C6085" s="33" t="s">
        <v>15051</v>
      </c>
      <c r="D6085" s="16" t="s">
        <v>15052</v>
      </c>
      <c r="E6085" s="16" t="s">
        <v>15053</v>
      </c>
      <c r="F6085" s="16" t="s">
        <v>15054</v>
      </c>
      <c r="G6085" s="16" t="s">
        <v>84</v>
      </c>
      <c r="H6085" s="18"/>
      <c r="I6085" s="18"/>
      <c r="J6085" s="18"/>
      <c r="K6085" s="18"/>
      <c r="L6085" s="18"/>
      <c r="M6085" s="18"/>
      <c r="N6085" s="18"/>
      <c r="O6085" s="18"/>
      <c r="P6085" s="18"/>
      <c r="Q6085" s="18"/>
      <c r="R6085" s="18"/>
      <c r="S6085" s="18"/>
      <c r="T6085" s="18"/>
      <c r="U6085" s="18"/>
      <c r="V6085" s="18"/>
      <c r="W6085" s="18"/>
      <c r="X6085" s="18"/>
      <c r="Y6085" s="18"/>
      <c r="Z6085" s="18"/>
    </row>
    <row r="6086">
      <c r="A6086" s="14" t="s">
        <v>15049</v>
      </c>
      <c r="B6086" s="15" t="s">
        <v>15050</v>
      </c>
      <c r="C6086" s="33" t="s">
        <v>15051</v>
      </c>
      <c r="D6086" s="16" t="s">
        <v>15055</v>
      </c>
      <c r="E6086" s="16" t="s">
        <v>15056</v>
      </c>
      <c r="F6086" s="16" t="s">
        <v>15057</v>
      </c>
      <c r="G6086" s="16" t="s">
        <v>84</v>
      </c>
      <c r="H6086" s="18"/>
      <c r="I6086" s="18"/>
      <c r="J6086" s="18"/>
      <c r="K6086" s="18"/>
      <c r="L6086" s="18"/>
      <c r="M6086" s="18"/>
      <c r="N6086" s="18"/>
      <c r="O6086" s="18"/>
      <c r="P6086" s="18"/>
      <c r="Q6086" s="18"/>
      <c r="R6086" s="18"/>
      <c r="S6086" s="18"/>
      <c r="T6086" s="18"/>
      <c r="U6086" s="18"/>
      <c r="V6086" s="18"/>
      <c r="W6086" s="18"/>
      <c r="X6086" s="18"/>
      <c r="Y6086" s="18"/>
      <c r="Z6086" s="18"/>
    </row>
    <row r="6087">
      <c r="A6087" s="14" t="s">
        <v>15049</v>
      </c>
      <c r="B6087" s="15" t="s">
        <v>15050</v>
      </c>
      <c r="C6087" s="33" t="s">
        <v>15051</v>
      </c>
      <c r="D6087" s="16" t="s">
        <v>15058</v>
      </c>
      <c r="E6087" s="16" t="s">
        <v>15059</v>
      </c>
      <c r="F6087" s="16" t="s">
        <v>15060</v>
      </c>
      <c r="G6087" s="16" t="s">
        <v>84</v>
      </c>
      <c r="H6087" s="18"/>
      <c r="I6087" s="18"/>
      <c r="J6087" s="18"/>
      <c r="K6087" s="18"/>
      <c r="L6087" s="18"/>
      <c r="M6087" s="18"/>
      <c r="N6087" s="18"/>
      <c r="O6087" s="18"/>
      <c r="P6087" s="18"/>
      <c r="Q6087" s="18"/>
      <c r="R6087" s="18"/>
      <c r="S6087" s="18"/>
      <c r="T6087" s="18"/>
      <c r="U6087" s="18"/>
      <c r="V6087" s="18"/>
      <c r="W6087" s="18"/>
      <c r="X6087" s="18"/>
      <c r="Y6087" s="18"/>
      <c r="Z6087" s="18"/>
    </row>
    <row r="6088">
      <c r="A6088" s="14" t="s">
        <v>15049</v>
      </c>
      <c r="B6088" s="15" t="s">
        <v>4633</v>
      </c>
      <c r="C6088" s="33" t="s">
        <v>4634</v>
      </c>
      <c r="D6088" s="16" t="s">
        <v>15061</v>
      </c>
      <c r="E6088" s="16" t="s">
        <v>15062</v>
      </c>
      <c r="F6088" s="16" t="s">
        <v>15063</v>
      </c>
      <c r="G6088" s="16" t="s">
        <v>12</v>
      </c>
      <c r="H6088" s="18"/>
      <c r="I6088" s="18"/>
      <c r="J6088" s="18"/>
      <c r="K6088" s="18"/>
      <c r="L6088" s="18"/>
      <c r="M6088" s="18"/>
      <c r="N6088" s="18"/>
      <c r="O6088" s="18"/>
      <c r="P6088" s="18"/>
      <c r="Q6088" s="18"/>
      <c r="R6088" s="18"/>
      <c r="S6088" s="18"/>
      <c r="T6088" s="18"/>
      <c r="U6088" s="18"/>
      <c r="V6088" s="18"/>
      <c r="W6088" s="18"/>
      <c r="X6088" s="18"/>
      <c r="Y6088" s="18"/>
      <c r="Z6088" s="18"/>
    </row>
    <row r="6089">
      <c r="A6089" s="14" t="s">
        <v>15049</v>
      </c>
      <c r="B6089" s="15" t="s">
        <v>4626</v>
      </c>
      <c r="C6089" s="33" t="s">
        <v>4627</v>
      </c>
      <c r="D6089" s="16" t="s">
        <v>15064</v>
      </c>
      <c r="E6089" s="16" t="s">
        <v>15065</v>
      </c>
      <c r="F6089" s="16" t="s">
        <v>15066</v>
      </c>
      <c r="G6089" s="16" t="s">
        <v>12</v>
      </c>
      <c r="H6089" s="18"/>
      <c r="I6089" s="18"/>
      <c r="J6089" s="18"/>
      <c r="K6089" s="18"/>
      <c r="L6089" s="18"/>
      <c r="M6089" s="18"/>
      <c r="N6089" s="18"/>
      <c r="O6089" s="18"/>
      <c r="P6089" s="18"/>
      <c r="Q6089" s="18"/>
      <c r="R6089" s="18"/>
      <c r="S6089" s="18"/>
      <c r="T6089" s="18"/>
      <c r="U6089" s="18"/>
      <c r="V6089" s="18"/>
      <c r="W6089" s="18"/>
      <c r="X6089" s="18"/>
      <c r="Y6089" s="18"/>
      <c r="Z6089" s="18"/>
    </row>
    <row r="6090">
      <c r="A6090" s="14" t="s">
        <v>15049</v>
      </c>
      <c r="B6090" s="15" t="s">
        <v>4624</v>
      </c>
      <c r="C6090" s="33" t="s">
        <v>4625</v>
      </c>
      <c r="D6090" s="16" t="s">
        <v>15067</v>
      </c>
      <c r="E6090" s="16" t="s">
        <v>15068</v>
      </c>
      <c r="F6090" s="16" t="s">
        <v>15069</v>
      </c>
      <c r="G6090" s="16" t="s">
        <v>84</v>
      </c>
      <c r="H6090" s="18"/>
      <c r="I6090" s="18"/>
      <c r="J6090" s="18"/>
      <c r="K6090" s="18"/>
      <c r="L6090" s="18"/>
      <c r="M6090" s="18"/>
      <c r="N6090" s="18"/>
      <c r="O6090" s="18"/>
      <c r="P6090" s="18"/>
      <c r="Q6090" s="18"/>
      <c r="R6090" s="18"/>
      <c r="S6090" s="18"/>
      <c r="T6090" s="18"/>
      <c r="U6090" s="18"/>
      <c r="V6090" s="18"/>
      <c r="W6090" s="18"/>
      <c r="X6090" s="18"/>
      <c r="Y6090" s="18"/>
      <c r="Z6090" s="18"/>
    </row>
    <row r="6091">
      <c r="A6091" s="14" t="s">
        <v>15049</v>
      </c>
      <c r="B6091" s="15" t="s">
        <v>15070</v>
      </c>
      <c r="C6091" s="33" t="s">
        <v>15071</v>
      </c>
      <c r="D6091" s="16" t="s">
        <v>15072</v>
      </c>
      <c r="E6091" s="16" t="s">
        <v>15073</v>
      </c>
      <c r="F6091" s="16" t="s">
        <v>15074</v>
      </c>
      <c r="G6091" s="16" t="s">
        <v>84</v>
      </c>
      <c r="H6091" s="18"/>
      <c r="I6091" s="18"/>
      <c r="J6091" s="18"/>
      <c r="K6091" s="18"/>
      <c r="L6091" s="18"/>
      <c r="M6091" s="18"/>
      <c r="N6091" s="18"/>
      <c r="O6091" s="18"/>
      <c r="P6091" s="18"/>
      <c r="Q6091" s="18"/>
      <c r="R6091" s="18"/>
      <c r="S6091" s="18"/>
      <c r="T6091" s="18"/>
      <c r="U6091" s="18"/>
      <c r="V6091" s="18"/>
      <c r="W6091" s="18"/>
      <c r="X6091" s="18"/>
      <c r="Y6091" s="18"/>
      <c r="Z6091" s="18"/>
    </row>
    <row r="6092">
      <c r="A6092" s="14" t="s">
        <v>15049</v>
      </c>
      <c r="B6092" s="15" t="s">
        <v>15070</v>
      </c>
      <c r="C6092" s="33" t="s">
        <v>15071</v>
      </c>
      <c r="D6092" s="16" t="s">
        <v>15075</v>
      </c>
      <c r="E6092" s="16" t="s">
        <v>15076</v>
      </c>
      <c r="F6092" s="16" t="s">
        <v>15077</v>
      </c>
      <c r="G6092" s="16" t="s">
        <v>84</v>
      </c>
      <c r="H6092" s="18"/>
      <c r="I6092" s="18"/>
      <c r="J6092" s="18"/>
      <c r="K6092" s="18"/>
      <c r="L6092" s="18"/>
      <c r="M6092" s="18"/>
      <c r="N6092" s="18"/>
      <c r="O6092" s="18"/>
      <c r="P6092" s="18"/>
      <c r="Q6092" s="18"/>
      <c r="R6092" s="18"/>
      <c r="S6092" s="18"/>
      <c r="T6092" s="18"/>
      <c r="U6092" s="18"/>
      <c r="V6092" s="18"/>
      <c r="W6092" s="18"/>
      <c r="X6092" s="18"/>
      <c r="Y6092" s="18"/>
      <c r="Z6092" s="18"/>
    </row>
    <row r="6093">
      <c r="A6093" s="14" t="s">
        <v>15049</v>
      </c>
      <c r="B6093" s="15" t="s">
        <v>15070</v>
      </c>
      <c r="C6093" s="33" t="s">
        <v>15071</v>
      </c>
      <c r="D6093" s="16" t="s">
        <v>15078</v>
      </c>
      <c r="E6093" s="16" t="s">
        <v>15079</v>
      </c>
      <c r="F6093" s="16" t="s">
        <v>15080</v>
      </c>
      <c r="G6093" s="16" t="s">
        <v>84</v>
      </c>
      <c r="H6093" s="18"/>
      <c r="I6093" s="18"/>
      <c r="J6093" s="18"/>
      <c r="K6093" s="18"/>
      <c r="L6093" s="18"/>
      <c r="M6093" s="18"/>
      <c r="N6093" s="18"/>
      <c r="O6093" s="18"/>
      <c r="P6093" s="18"/>
      <c r="Q6093" s="18"/>
      <c r="R6093" s="18"/>
      <c r="S6093" s="18"/>
      <c r="T6093" s="18"/>
      <c r="U6093" s="18"/>
      <c r="V6093" s="18"/>
      <c r="W6093" s="18"/>
      <c r="X6093" s="18"/>
      <c r="Y6093" s="18"/>
      <c r="Z6093" s="18"/>
    </row>
    <row r="6094">
      <c r="A6094" s="14" t="s">
        <v>15049</v>
      </c>
      <c r="B6094" s="15" t="s">
        <v>4619</v>
      </c>
      <c r="C6094" s="33" t="s">
        <v>4620</v>
      </c>
      <c r="D6094" s="16" t="s">
        <v>15081</v>
      </c>
      <c r="E6094" s="16" t="s">
        <v>15082</v>
      </c>
      <c r="F6094" s="16" t="s">
        <v>15083</v>
      </c>
      <c r="G6094" s="16" t="s">
        <v>12</v>
      </c>
      <c r="H6094" s="18"/>
      <c r="I6094" s="18"/>
      <c r="J6094" s="18"/>
      <c r="K6094" s="18"/>
      <c r="L6094" s="18"/>
      <c r="M6094" s="18"/>
      <c r="N6094" s="18"/>
      <c r="O6094" s="18"/>
      <c r="P6094" s="18"/>
      <c r="Q6094" s="18"/>
      <c r="R6094" s="18"/>
      <c r="S6094" s="18"/>
      <c r="T6094" s="18"/>
      <c r="U6094" s="18"/>
      <c r="V6094" s="18"/>
      <c r="W6094" s="18"/>
      <c r="X6094" s="18"/>
      <c r="Y6094" s="18"/>
      <c r="Z6094" s="18"/>
    </row>
    <row r="6095">
      <c r="A6095" s="14" t="s">
        <v>15049</v>
      </c>
      <c r="B6095" s="15" t="s">
        <v>4617</v>
      </c>
      <c r="C6095" s="33" t="s">
        <v>4618</v>
      </c>
      <c r="D6095" s="16" t="s">
        <v>15084</v>
      </c>
      <c r="E6095" s="16" t="s">
        <v>15085</v>
      </c>
      <c r="F6095" s="16" t="s">
        <v>15086</v>
      </c>
      <c r="G6095" s="16" t="s">
        <v>12</v>
      </c>
      <c r="H6095" s="18"/>
      <c r="I6095" s="18"/>
      <c r="J6095" s="18"/>
      <c r="K6095" s="18"/>
      <c r="L6095" s="18"/>
      <c r="M6095" s="18"/>
      <c r="N6095" s="18"/>
      <c r="O6095" s="18"/>
      <c r="P6095" s="18"/>
      <c r="Q6095" s="18"/>
      <c r="R6095" s="18"/>
      <c r="S6095" s="18"/>
      <c r="T6095" s="18"/>
      <c r="U6095" s="18"/>
      <c r="V6095" s="18"/>
      <c r="W6095" s="18"/>
      <c r="X6095" s="18"/>
      <c r="Y6095" s="18"/>
      <c r="Z6095" s="18"/>
    </row>
    <row r="6096">
      <c r="A6096" s="14" t="s">
        <v>15049</v>
      </c>
      <c r="B6096" s="15" t="s">
        <v>4615</v>
      </c>
      <c r="C6096" s="33" t="s">
        <v>4616</v>
      </c>
      <c r="D6096" s="16" t="s">
        <v>15087</v>
      </c>
      <c r="E6096" s="16" t="s">
        <v>15088</v>
      </c>
      <c r="F6096" s="16" t="s">
        <v>15089</v>
      </c>
      <c r="G6096" s="16" t="s">
        <v>12</v>
      </c>
      <c r="H6096" s="18"/>
      <c r="I6096" s="18"/>
      <c r="J6096" s="18"/>
      <c r="K6096" s="18"/>
      <c r="L6096" s="18"/>
      <c r="M6096" s="18"/>
      <c r="N6096" s="18"/>
      <c r="O6096" s="18"/>
      <c r="P6096" s="18"/>
      <c r="Q6096" s="18"/>
      <c r="R6096" s="18"/>
      <c r="S6096" s="18"/>
      <c r="T6096" s="18"/>
      <c r="U6096" s="18"/>
      <c r="V6096" s="18"/>
      <c r="W6096" s="18"/>
      <c r="X6096" s="18"/>
      <c r="Y6096" s="18"/>
      <c r="Z6096" s="18"/>
    </row>
    <row r="6097">
      <c r="A6097" s="14" t="s">
        <v>15049</v>
      </c>
      <c r="B6097" s="15" t="s">
        <v>4612</v>
      </c>
      <c r="C6097" s="33" t="s">
        <v>4613</v>
      </c>
      <c r="D6097" s="16" t="s">
        <v>15090</v>
      </c>
      <c r="E6097" s="16" t="s">
        <v>15091</v>
      </c>
      <c r="F6097" s="16" t="s">
        <v>15092</v>
      </c>
      <c r="G6097" s="16" t="s">
        <v>12</v>
      </c>
      <c r="H6097" s="18"/>
      <c r="I6097" s="18"/>
      <c r="J6097" s="18"/>
      <c r="K6097" s="18"/>
      <c r="L6097" s="18"/>
      <c r="M6097" s="18"/>
      <c r="N6097" s="18"/>
      <c r="O6097" s="18"/>
      <c r="P6097" s="18"/>
      <c r="Q6097" s="18"/>
      <c r="R6097" s="18"/>
      <c r="S6097" s="18"/>
      <c r="T6097" s="18"/>
      <c r="U6097" s="18"/>
      <c r="V6097" s="18"/>
      <c r="W6097" s="18"/>
      <c r="X6097" s="18"/>
      <c r="Y6097" s="18"/>
      <c r="Z6097" s="18"/>
    </row>
    <row r="6098">
      <c r="A6098" s="14" t="s">
        <v>15049</v>
      </c>
      <c r="B6098" s="15" t="s">
        <v>4612</v>
      </c>
      <c r="C6098" s="33" t="s">
        <v>4613</v>
      </c>
      <c r="D6098" s="16" t="s">
        <v>15093</v>
      </c>
      <c r="E6098" s="16" t="s">
        <v>15094</v>
      </c>
      <c r="F6098" s="16" t="s">
        <v>15095</v>
      </c>
      <c r="G6098" s="16" t="s">
        <v>12</v>
      </c>
      <c r="H6098" s="18"/>
      <c r="I6098" s="18"/>
      <c r="J6098" s="18"/>
      <c r="K6098" s="18"/>
      <c r="L6098" s="18"/>
      <c r="M6098" s="18"/>
      <c r="N6098" s="18"/>
      <c r="O6098" s="18"/>
      <c r="P6098" s="18"/>
      <c r="Q6098" s="18"/>
      <c r="R6098" s="18"/>
      <c r="S6098" s="18"/>
      <c r="T6098" s="18"/>
      <c r="U6098" s="18"/>
      <c r="V6098" s="18"/>
      <c r="W6098" s="18"/>
      <c r="X6098" s="18"/>
      <c r="Y6098" s="18"/>
      <c r="Z6098" s="18"/>
    </row>
    <row r="6099">
      <c r="A6099" s="14" t="s">
        <v>15049</v>
      </c>
      <c r="B6099" s="15" t="s">
        <v>4610</v>
      </c>
      <c r="C6099" s="33" t="s">
        <v>15096</v>
      </c>
      <c r="D6099" s="16" t="s">
        <v>15097</v>
      </c>
      <c r="E6099" s="16" t="s">
        <v>15098</v>
      </c>
      <c r="F6099" s="16" t="s">
        <v>15099</v>
      </c>
      <c r="G6099" s="16" t="s">
        <v>12</v>
      </c>
      <c r="H6099" s="18"/>
      <c r="I6099" s="18"/>
      <c r="J6099" s="18"/>
      <c r="K6099" s="18"/>
      <c r="L6099" s="18"/>
      <c r="M6099" s="18"/>
      <c r="N6099" s="18"/>
      <c r="O6099" s="18"/>
      <c r="P6099" s="18"/>
      <c r="Q6099" s="18"/>
      <c r="R6099" s="18"/>
      <c r="S6099" s="18"/>
      <c r="T6099" s="18"/>
      <c r="U6099" s="18"/>
      <c r="V6099" s="18"/>
      <c r="W6099" s="18"/>
      <c r="X6099" s="18"/>
      <c r="Y6099" s="18"/>
      <c r="Z6099" s="18"/>
    </row>
    <row r="6100">
      <c r="A6100" s="14" t="s">
        <v>15049</v>
      </c>
      <c r="B6100" s="15" t="s">
        <v>4610</v>
      </c>
      <c r="C6100" s="33" t="s">
        <v>15096</v>
      </c>
      <c r="D6100" s="16" t="s">
        <v>15100</v>
      </c>
      <c r="E6100" s="16" t="s">
        <v>15101</v>
      </c>
      <c r="F6100" s="16" t="s">
        <v>15102</v>
      </c>
      <c r="G6100" s="16" t="s">
        <v>12</v>
      </c>
      <c r="H6100" s="18"/>
      <c r="I6100" s="18"/>
      <c r="J6100" s="18"/>
      <c r="K6100" s="18"/>
      <c r="L6100" s="18"/>
      <c r="M6100" s="18"/>
      <c r="N6100" s="18"/>
      <c r="O6100" s="18"/>
      <c r="P6100" s="18"/>
      <c r="Q6100" s="18"/>
      <c r="R6100" s="18"/>
      <c r="S6100" s="18"/>
      <c r="T6100" s="18"/>
      <c r="U6100" s="18"/>
      <c r="V6100" s="18"/>
      <c r="W6100" s="18"/>
      <c r="X6100" s="18"/>
      <c r="Y6100" s="18"/>
      <c r="Z6100" s="18"/>
    </row>
    <row r="6101">
      <c r="A6101" s="14" t="s">
        <v>15049</v>
      </c>
      <c r="B6101" s="15" t="s">
        <v>4606</v>
      </c>
      <c r="C6101" s="33" t="s">
        <v>4607</v>
      </c>
      <c r="D6101" s="16" t="s">
        <v>15103</v>
      </c>
      <c r="E6101" s="16" t="s">
        <v>15104</v>
      </c>
      <c r="F6101" s="16" t="s">
        <v>15105</v>
      </c>
      <c r="G6101" s="16" t="s">
        <v>12</v>
      </c>
      <c r="H6101" s="18"/>
      <c r="I6101" s="18"/>
      <c r="J6101" s="18"/>
      <c r="K6101" s="18"/>
      <c r="L6101" s="18"/>
      <c r="M6101" s="18"/>
      <c r="N6101" s="18"/>
      <c r="O6101" s="18"/>
      <c r="P6101" s="18"/>
      <c r="Q6101" s="18"/>
      <c r="R6101" s="18"/>
      <c r="S6101" s="18"/>
      <c r="T6101" s="18"/>
      <c r="U6101" s="18"/>
      <c r="V6101" s="18"/>
      <c r="W6101" s="18"/>
      <c r="X6101" s="18"/>
      <c r="Y6101" s="18"/>
      <c r="Z6101" s="18"/>
    </row>
    <row r="6102">
      <c r="A6102" s="14" t="s">
        <v>15049</v>
      </c>
      <c r="B6102" s="15" t="s">
        <v>4606</v>
      </c>
      <c r="C6102" s="33" t="s">
        <v>4607</v>
      </c>
      <c r="D6102" s="16" t="s">
        <v>15106</v>
      </c>
      <c r="E6102" s="16" t="s">
        <v>15107</v>
      </c>
      <c r="F6102" s="16" t="s">
        <v>15108</v>
      </c>
      <c r="G6102" s="16" t="s">
        <v>12</v>
      </c>
      <c r="H6102" s="18"/>
      <c r="I6102" s="18"/>
      <c r="J6102" s="18"/>
      <c r="K6102" s="18"/>
      <c r="L6102" s="18"/>
      <c r="M6102" s="18"/>
      <c r="N6102" s="18"/>
      <c r="O6102" s="18"/>
      <c r="P6102" s="18"/>
      <c r="Q6102" s="18"/>
      <c r="R6102" s="18"/>
      <c r="S6102" s="18"/>
      <c r="T6102" s="18"/>
      <c r="U6102" s="18"/>
      <c r="V6102" s="18"/>
      <c r="W6102" s="18"/>
      <c r="X6102" s="18"/>
      <c r="Y6102" s="18"/>
      <c r="Z6102" s="18"/>
    </row>
    <row r="6103">
      <c r="A6103" s="14" t="s">
        <v>15049</v>
      </c>
      <c r="B6103" s="15" t="s">
        <v>4600</v>
      </c>
      <c r="C6103" s="33" t="s">
        <v>4601</v>
      </c>
      <c r="D6103" s="16" t="s">
        <v>15109</v>
      </c>
      <c r="E6103" s="16" t="s">
        <v>15110</v>
      </c>
      <c r="F6103" s="16" t="s">
        <v>15111</v>
      </c>
      <c r="G6103" s="16" t="s">
        <v>12</v>
      </c>
      <c r="H6103" s="18"/>
      <c r="I6103" s="18"/>
      <c r="J6103" s="18"/>
      <c r="K6103" s="18"/>
      <c r="L6103" s="18"/>
      <c r="M6103" s="18"/>
      <c r="N6103" s="18"/>
      <c r="O6103" s="18"/>
      <c r="P6103" s="18"/>
      <c r="Q6103" s="18"/>
      <c r="R6103" s="18"/>
      <c r="S6103" s="18"/>
      <c r="T6103" s="18"/>
      <c r="U6103" s="18"/>
      <c r="V6103" s="18"/>
      <c r="W6103" s="18"/>
      <c r="X6103" s="18"/>
      <c r="Y6103" s="18"/>
      <c r="Z6103" s="18"/>
    </row>
    <row r="6104">
      <c r="A6104" s="14" t="s">
        <v>15049</v>
      </c>
      <c r="B6104" s="15" t="s">
        <v>4600</v>
      </c>
      <c r="C6104" s="33" t="s">
        <v>4601</v>
      </c>
      <c r="D6104" s="16" t="s">
        <v>15112</v>
      </c>
      <c r="E6104" s="16" t="s">
        <v>15113</v>
      </c>
      <c r="F6104" s="16" t="s">
        <v>15114</v>
      </c>
      <c r="G6104" s="16" t="s">
        <v>12</v>
      </c>
      <c r="H6104" s="18"/>
      <c r="I6104" s="18"/>
      <c r="J6104" s="18"/>
      <c r="K6104" s="18"/>
      <c r="L6104" s="18"/>
      <c r="M6104" s="18"/>
      <c r="N6104" s="18"/>
      <c r="O6104" s="18"/>
      <c r="P6104" s="18"/>
      <c r="Q6104" s="18"/>
      <c r="R6104" s="18"/>
      <c r="S6104" s="18"/>
      <c r="T6104" s="18"/>
      <c r="U6104" s="18"/>
      <c r="V6104" s="18"/>
      <c r="W6104" s="18"/>
      <c r="X6104" s="18"/>
      <c r="Y6104" s="18"/>
      <c r="Z6104" s="18"/>
    </row>
    <row r="6105">
      <c r="A6105" s="14" t="s">
        <v>15049</v>
      </c>
      <c r="B6105" s="15" t="s">
        <v>4600</v>
      </c>
      <c r="C6105" s="33" t="s">
        <v>4601</v>
      </c>
      <c r="D6105" s="16" t="s">
        <v>15115</v>
      </c>
      <c r="E6105" s="16" t="s">
        <v>15116</v>
      </c>
      <c r="F6105" s="16" t="s">
        <v>15117</v>
      </c>
      <c r="G6105" s="16" t="s">
        <v>12</v>
      </c>
      <c r="H6105" s="18"/>
      <c r="I6105" s="18"/>
      <c r="J6105" s="18"/>
      <c r="K6105" s="18"/>
      <c r="L6105" s="18"/>
      <c r="M6105" s="18"/>
      <c r="N6105" s="18"/>
      <c r="O6105" s="18"/>
      <c r="P6105" s="18"/>
      <c r="Q6105" s="18"/>
      <c r="R6105" s="18"/>
      <c r="S6105" s="18"/>
      <c r="T6105" s="18"/>
      <c r="U6105" s="18"/>
      <c r="V6105" s="18"/>
      <c r="W6105" s="18"/>
      <c r="X6105" s="18"/>
      <c r="Y6105" s="18"/>
      <c r="Z6105" s="18"/>
    </row>
    <row r="6106">
      <c r="A6106" s="14" t="s">
        <v>15049</v>
      </c>
      <c r="B6106" s="15" t="s">
        <v>4604</v>
      </c>
      <c r="C6106" s="33" t="s">
        <v>4605</v>
      </c>
      <c r="D6106" s="16" t="s">
        <v>15118</v>
      </c>
      <c r="E6106" s="16" t="s">
        <v>15119</v>
      </c>
      <c r="F6106" s="16" t="s">
        <v>15120</v>
      </c>
      <c r="G6106" s="16" t="s">
        <v>84</v>
      </c>
      <c r="H6106" s="18"/>
      <c r="I6106" s="18"/>
      <c r="J6106" s="18"/>
      <c r="K6106" s="18"/>
      <c r="L6106" s="18"/>
      <c r="M6106" s="18"/>
      <c r="N6106" s="18"/>
      <c r="O6106" s="18"/>
      <c r="P6106" s="18"/>
      <c r="Q6106" s="18"/>
      <c r="R6106" s="18"/>
      <c r="S6106" s="18"/>
      <c r="T6106" s="18"/>
      <c r="U6106" s="18"/>
      <c r="V6106" s="18"/>
      <c r="W6106" s="18"/>
      <c r="X6106" s="18"/>
      <c r="Y6106" s="18"/>
      <c r="Z6106" s="18"/>
    </row>
    <row r="6107">
      <c r="A6107" s="14" t="s">
        <v>15049</v>
      </c>
      <c r="B6107" s="15" t="s">
        <v>4604</v>
      </c>
      <c r="C6107" s="33" t="s">
        <v>4605</v>
      </c>
      <c r="D6107" s="16" t="s">
        <v>15121</v>
      </c>
      <c r="E6107" s="16" t="s">
        <v>15122</v>
      </c>
      <c r="F6107" s="16" t="s">
        <v>15123</v>
      </c>
      <c r="G6107" s="16" t="s">
        <v>84</v>
      </c>
      <c r="H6107" s="18"/>
      <c r="I6107" s="18"/>
      <c r="J6107" s="18"/>
      <c r="K6107" s="18"/>
      <c r="L6107" s="18"/>
      <c r="M6107" s="18"/>
      <c r="N6107" s="18"/>
      <c r="O6107" s="18"/>
      <c r="P6107" s="18"/>
      <c r="Q6107" s="18"/>
      <c r="R6107" s="18"/>
      <c r="S6107" s="18"/>
      <c r="T6107" s="18"/>
      <c r="U6107" s="18"/>
      <c r="V6107" s="18"/>
      <c r="W6107" s="18"/>
      <c r="X6107" s="18"/>
      <c r="Y6107" s="18"/>
      <c r="Z6107" s="18"/>
    </row>
    <row r="6108">
      <c r="A6108" s="14" t="s">
        <v>15049</v>
      </c>
      <c r="B6108" s="15" t="s">
        <v>4604</v>
      </c>
      <c r="C6108" s="33" t="s">
        <v>4605</v>
      </c>
      <c r="D6108" s="16" t="s">
        <v>15124</v>
      </c>
      <c r="E6108" s="16" t="s">
        <v>15125</v>
      </c>
      <c r="F6108" s="16" t="s">
        <v>15126</v>
      </c>
      <c r="G6108" s="16" t="s">
        <v>84</v>
      </c>
      <c r="H6108" s="18"/>
      <c r="I6108" s="18"/>
      <c r="J6108" s="18"/>
      <c r="K6108" s="18"/>
      <c r="L6108" s="18"/>
      <c r="M6108" s="18"/>
      <c r="N6108" s="18"/>
      <c r="O6108" s="18"/>
      <c r="P6108" s="18"/>
      <c r="Q6108" s="18"/>
      <c r="R6108" s="18"/>
      <c r="S6108" s="18"/>
      <c r="T6108" s="18"/>
      <c r="U6108" s="18"/>
      <c r="V6108" s="18"/>
      <c r="W6108" s="18"/>
      <c r="X6108" s="18"/>
      <c r="Y6108" s="18"/>
      <c r="Z6108" s="18"/>
    </row>
    <row r="6109">
      <c r="A6109" s="14" t="s">
        <v>15049</v>
      </c>
      <c r="B6109" s="15" t="s">
        <v>4597</v>
      </c>
      <c r="C6109" s="33" t="s">
        <v>4598</v>
      </c>
      <c r="D6109" s="16" t="s">
        <v>15127</v>
      </c>
      <c r="E6109" s="16" t="s">
        <v>15128</v>
      </c>
      <c r="F6109" s="16" t="s">
        <v>15129</v>
      </c>
      <c r="G6109" s="16" t="s">
        <v>12</v>
      </c>
      <c r="H6109" s="18"/>
      <c r="I6109" s="18"/>
      <c r="J6109" s="18"/>
      <c r="K6109" s="18"/>
      <c r="L6109" s="18"/>
      <c r="M6109" s="18"/>
      <c r="N6109" s="18"/>
      <c r="O6109" s="18"/>
      <c r="P6109" s="18"/>
      <c r="Q6109" s="18"/>
      <c r="R6109" s="18"/>
      <c r="S6109" s="18"/>
      <c r="T6109" s="18"/>
      <c r="U6109" s="18"/>
      <c r="V6109" s="18"/>
      <c r="W6109" s="18"/>
      <c r="X6109" s="18"/>
      <c r="Y6109" s="18"/>
      <c r="Z6109" s="18"/>
    </row>
    <row r="6110">
      <c r="A6110" s="14" t="s">
        <v>15049</v>
      </c>
      <c r="B6110" s="15" t="s">
        <v>15130</v>
      </c>
      <c r="C6110" s="33" t="s">
        <v>15131</v>
      </c>
      <c r="D6110" s="16" t="s">
        <v>15132</v>
      </c>
      <c r="E6110" s="16" t="s">
        <v>15133</v>
      </c>
      <c r="F6110" s="16" t="s">
        <v>15134</v>
      </c>
      <c r="G6110" s="16" t="s">
        <v>12</v>
      </c>
      <c r="H6110" s="18"/>
      <c r="I6110" s="18"/>
      <c r="J6110" s="18"/>
      <c r="K6110" s="18"/>
      <c r="L6110" s="18"/>
      <c r="M6110" s="18"/>
      <c r="N6110" s="18"/>
      <c r="O6110" s="18"/>
      <c r="P6110" s="18"/>
      <c r="Q6110" s="18"/>
      <c r="R6110" s="18"/>
      <c r="S6110" s="18"/>
      <c r="T6110" s="18"/>
      <c r="U6110" s="18"/>
      <c r="V6110" s="18"/>
      <c r="W6110" s="18"/>
      <c r="X6110" s="18"/>
      <c r="Y6110" s="18"/>
      <c r="Z6110" s="18"/>
    </row>
    <row r="6111">
      <c r="A6111" s="14" t="s">
        <v>15049</v>
      </c>
      <c r="B6111" s="15" t="s">
        <v>4595</v>
      </c>
      <c r="C6111" s="33" t="s">
        <v>4596</v>
      </c>
      <c r="D6111" s="16" t="s">
        <v>15135</v>
      </c>
      <c r="E6111" s="16" t="s">
        <v>15136</v>
      </c>
      <c r="F6111" s="16" t="s">
        <v>15137</v>
      </c>
      <c r="G6111" s="16" t="s">
        <v>12</v>
      </c>
      <c r="H6111" s="18"/>
      <c r="I6111" s="18"/>
      <c r="J6111" s="18"/>
      <c r="K6111" s="18"/>
      <c r="L6111" s="18"/>
      <c r="M6111" s="18"/>
      <c r="N6111" s="18"/>
      <c r="O6111" s="18"/>
      <c r="P6111" s="18"/>
      <c r="Q6111" s="18"/>
      <c r="R6111" s="18"/>
      <c r="S6111" s="18"/>
      <c r="T6111" s="18"/>
      <c r="U6111" s="18"/>
      <c r="V6111" s="18"/>
      <c r="W6111" s="18"/>
      <c r="X6111" s="18"/>
      <c r="Y6111" s="18"/>
      <c r="Z6111" s="18"/>
    </row>
    <row r="6112">
      <c r="A6112" s="14" t="s">
        <v>15049</v>
      </c>
      <c r="B6112" s="15" t="s">
        <v>4591</v>
      </c>
      <c r="C6112" s="33" t="s">
        <v>4592</v>
      </c>
      <c r="D6112" s="16" t="s">
        <v>15138</v>
      </c>
      <c r="E6112" s="16" t="s">
        <v>15139</v>
      </c>
      <c r="F6112" s="16" t="s">
        <v>15140</v>
      </c>
      <c r="G6112" s="16" t="s">
        <v>12</v>
      </c>
      <c r="H6112" s="18"/>
      <c r="I6112" s="18"/>
      <c r="J6112" s="18"/>
      <c r="K6112" s="18"/>
      <c r="L6112" s="18"/>
      <c r="M6112" s="18"/>
      <c r="N6112" s="18"/>
      <c r="O6112" s="18"/>
      <c r="P6112" s="18"/>
      <c r="Q6112" s="18"/>
      <c r="R6112" s="18"/>
      <c r="S6112" s="18"/>
      <c r="T6112" s="18"/>
      <c r="U6112" s="18"/>
      <c r="V6112" s="18"/>
      <c r="W6112" s="18"/>
      <c r="X6112" s="18"/>
      <c r="Y6112" s="18"/>
      <c r="Z6112" s="18"/>
    </row>
    <row r="6113">
      <c r="A6113" s="14" t="s">
        <v>15049</v>
      </c>
      <c r="B6113" s="15" t="s">
        <v>4591</v>
      </c>
      <c r="C6113" s="33" t="s">
        <v>4592</v>
      </c>
      <c r="D6113" s="16" t="s">
        <v>15141</v>
      </c>
      <c r="E6113" s="16" t="s">
        <v>15142</v>
      </c>
      <c r="F6113" s="16" t="s">
        <v>15143</v>
      </c>
      <c r="G6113" s="16" t="s">
        <v>12</v>
      </c>
      <c r="H6113" s="18"/>
      <c r="I6113" s="18"/>
      <c r="J6113" s="18"/>
      <c r="K6113" s="18"/>
      <c r="L6113" s="18"/>
      <c r="M6113" s="18"/>
      <c r="N6113" s="18"/>
      <c r="O6113" s="18"/>
      <c r="P6113" s="18"/>
      <c r="Q6113" s="18"/>
      <c r="R6113" s="18"/>
      <c r="S6113" s="18"/>
      <c r="T6113" s="18"/>
      <c r="U6113" s="18"/>
      <c r="V6113" s="18"/>
      <c r="W6113" s="18"/>
      <c r="X6113" s="18"/>
      <c r="Y6113" s="18"/>
      <c r="Z6113" s="18"/>
    </row>
    <row r="6114">
      <c r="A6114" s="14" t="s">
        <v>15049</v>
      </c>
      <c r="B6114" s="15" t="s">
        <v>15144</v>
      </c>
      <c r="C6114" s="33" t="s">
        <v>15145</v>
      </c>
      <c r="D6114" s="16" t="s">
        <v>15146</v>
      </c>
      <c r="E6114" s="18"/>
      <c r="F6114" s="16" t="s">
        <v>15147</v>
      </c>
      <c r="G6114" s="16" t="s">
        <v>12</v>
      </c>
      <c r="H6114" s="16" t="s">
        <v>15148</v>
      </c>
      <c r="I6114" s="18"/>
      <c r="J6114" s="18"/>
      <c r="K6114" s="18"/>
      <c r="L6114" s="18"/>
      <c r="M6114" s="18"/>
      <c r="N6114" s="18"/>
      <c r="O6114" s="18"/>
      <c r="P6114" s="18"/>
      <c r="Q6114" s="18"/>
      <c r="R6114" s="18"/>
      <c r="S6114" s="18"/>
      <c r="T6114" s="18"/>
      <c r="U6114" s="18"/>
      <c r="V6114" s="18"/>
      <c r="W6114" s="18"/>
      <c r="X6114" s="18"/>
      <c r="Y6114" s="18"/>
      <c r="Z6114" s="18"/>
    </row>
    <row r="6115">
      <c r="A6115" s="14" t="s">
        <v>15149</v>
      </c>
      <c r="B6115" s="15" t="s">
        <v>4700</v>
      </c>
      <c r="C6115" s="33" t="s">
        <v>4701</v>
      </c>
      <c r="D6115" s="16" t="s">
        <v>15150</v>
      </c>
      <c r="E6115" s="16" t="s">
        <v>15151</v>
      </c>
      <c r="F6115" s="16" t="s">
        <v>15152</v>
      </c>
      <c r="G6115" s="16" t="s">
        <v>12</v>
      </c>
      <c r="H6115" s="18"/>
      <c r="I6115" s="18"/>
      <c r="J6115" s="18"/>
      <c r="K6115" s="18"/>
      <c r="L6115" s="18"/>
      <c r="M6115" s="18"/>
      <c r="N6115" s="18"/>
      <c r="O6115" s="18"/>
      <c r="P6115" s="18"/>
      <c r="Q6115" s="18"/>
      <c r="R6115" s="18"/>
      <c r="S6115" s="18"/>
      <c r="T6115" s="18"/>
      <c r="U6115" s="18"/>
      <c r="V6115" s="18"/>
      <c r="W6115" s="18"/>
      <c r="X6115" s="18"/>
      <c r="Y6115" s="18"/>
      <c r="Z6115" s="18"/>
    </row>
    <row r="6116">
      <c r="A6116" s="14" t="s">
        <v>15149</v>
      </c>
      <c r="B6116" s="15" t="s">
        <v>15153</v>
      </c>
      <c r="C6116" s="33" t="s">
        <v>15154</v>
      </c>
      <c r="D6116" s="16" t="s">
        <v>15155</v>
      </c>
      <c r="E6116" s="16" t="s">
        <v>15156</v>
      </c>
      <c r="F6116" s="16" t="s">
        <v>15157</v>
      </c>
      <c r="G6116" s="16" t="s">
        <v>84</v>
      </c>
      <c r="H6116" s="18"/>
      <c r="I6116" s="18"/>
      <c r="J6116" s="18"/>
      <c r="K6116" s="18"/>
      <c r="L6116" s="18"/>
      <c r="M6116" s="18"/>
      <c r="N6116" s="18"/>
      <c r="O6116" s="18"/>
      <c r="P6116" s="18"/>
      <c r="Q6116" s="18"/>
      <c r="R6116" s="18"/>
      <c r="S6116" s="18"/>
      <c r="T6116" s="18"/>
      <c r="U6116" s="18"/>
      <c r="V6116" s="18"/>
      <c r="W6116" s="18"/>
      <c r="X6116" s="18"/>
      <c r="Y6116" s="18"/>
      <c r="Z6116" s="18"/>
    </row>
    <row r="6117">
      <c r="A6117" s="14" t="s">
        <v>15149</v>
      </c>
      <c r="B6117" s="15" t="s">
        <v>15153</v>
      </c>
      <c r="C6117" s="33" t="s">
        <v>15154</v>
      </c>
      <c r="D6117" s="16" t="s">
        <v>15158</v>
      </c>
      <c r="E6117" s="16" t="s">
        <v>15159</v>
      </c>
      <c r="F6117" s="16" t="s">
        <v>15160</v>
      </c>
      <c r="G6117" s="16" t="s">
        <v>84</v>
      </c>
      <c r="H6117" s="18"/>
      <c r="I6117" s="18"/>
      <c r="J6117" s="18"/>
      <c r="K6117" s="18"/>
      <c r="L6117" s="18"/>
      <c r="M6117" s="18"/>
      <c r="N6117" s="18"/>
      <c r="O6117" s="18"/>
      <c r="P6117" s="18"/>
      <c r="Q6117" s="18"/>
      <c r="R6117" s="18"/>
      <c r="S6117" s="18"/>
      <c r="T6117" s="18"/>
      <c r="U6117" s="18"/>
      <c r="V6117" s="18"/>
      <c r="W6117" s="18"/>
      <c r="X6117" s="18"/>
      <c r="Y6117" s="18"/>
      <c r="Z6117" s="18"/>
    </row>
    <row r="6118">
      <c r="A6118" s="14" t="s">
        <v>15149</v>
      </c>
      <c r="B6118" s="15" t="s">
        <v>15153</v>
      </c>
      <c r="C6118" s="33" t="s">
        <v>15154</v>
      </c>
      <c r="D6118" s="16" t="s">
        <v>15161</v>
      </c>
      <c r="E6118" s="16" t="s">
        <v>15162</v>
      </c>
      <c r="F6118" s="16" t="s">
        <v>15163</v>
      </c>
      <c r="G6118" s="16" t="s">
        <v>84</v>
      </c>
      <c r="H6118" s="18"/>
      <c r="I6118" s="18"/>
      <c r="J6118" s="18"/>
      <c r="K6118" s="18"/>
      <c r="L6118" s="18"/>
      <c r="M6118" s="18"/>
      <c r="N6118" s="18"/>
      <c r="O6118" s="18"/>
      <c r="P6118" s="18"/>
      <c r="Q6118" s="18"/>
      <c r="R6118" s="18"/>
      <c r="S6118" s="18"/>
      <c r="T6118" s="18"/>
      <c r="U6118" s="18"/>
      <c r="V6118" s="18"/>
      <c r="W6118" s="18"/>
      <c r="X6118" s="18"/>
      <c r="Y6118" s="18"/>
      <c r="Z6118" s="18"/>
    </row>
    <row r="6119">
      <c r="A6119" s="14" t="s">
        <v>15149</v>
      </c>
      <c r="B6119" s="15" t="s">
        <v>4698</v>
      </c>
      <c r="C6119" s="33" t="s">
        <v>4699</v>
      </c>
      <c r="D6119" s="16" t="s">
        <v>15164</v>
      </c>
      <c r="E6119" s="16" t="s">
        <v>15165</v>
      </c>
      <c r="F6119" s="16" t="s">
        <v>15166</v>
      </c>
      <c r="G6119" s="16" t="s">
        <v>12</v>
      </c>
      <c r="H6119" s="18"/>
      <c r="I6119" s="18"/>
      <c r="J6119" s="18"/>
      <c r="K6119" s="18"/>
      <c r="L6119" s="18"/>
      <c r="M6119" s="18"/>
      <c r="N6119" s="18"/>
      <c r="O6119" s="18"/>
      <c r="P6119" s="18"/>
      <c r="Q6119" s="18"/>
      <c r="R6119" s="18"/>
      <c r="S6119" s="18"/>
      <c r="T6119" s="18"/>
      <c r="U6119" s="18"/>
      <c r="V6119" s="18"/>
      <c r="W6119" s="18"/>
      <c r="X6119" s="18"/>
      <c r="Y6119" s="18"/>
      <c r="Z6119" s="18"/>
    </row>
    <row r="6120">
      <c r="A6120" s="14" t="s">
        <v>15149</v>
      </c>
      <c r="B6120" s="15" t="s">
        <v>4696</v>
      </c>
      <c r="C6120" s="33" t="s">
        <v>4697</v>
      </c>
      <c r="D6120" s="16" t="s">
        <v>15167</v>
      </c>
      <c r="E6120" s="16" t="s">
        <v>15168</v>
      </c>
      <c r="F6120" s="16" t="s">
        <v>15169</v>
      </c>
      <c r="G6120" s="16" t="s">
        <v>12</v>
      </c>
      <c r="H6120" s="18"/>
      <c r="I6120" s="18"/>
      <c r="J6120" s="18"/>
      <c r="K6120" s="18"/>
      <c r="L6120" s="18"/>
      <c r="M6120" s="18"/>
      <c r="N6120" s="18"/>
      <c r="O6120" s="18"/>
      <c r="P6120" s="18"/>
      <c r="Q6120" s="18"/>
      <c r="R6120" s="18"/>
      <c r="S6120" s="18"/>
      <c r="T6120" s="18"/>
      <c r="U6120" s="18"/>
      <c r="V6120" s="18"/>
      <c r="W6120" s="18"/>
      <c r="X6120" s="18"/>
      <c r="Y6120" s="18"/>
      <c r="Z6120" s="18"/>
    </row>
    <row r="6121">
      <c r="A6121" s="14" t="s">
        <v>15149</v>
      </c>
      <c r="B6121" s="15" t="s">
        <v>4693</v>
      </c>
      <c r="C6121" s="33" t="s">
        <v>4694</v>
      </c>
      <c r="D6121" s="16" t="s">
        <v>15170</v>
      </c>
      <c r="E6121" s="16" t="s">
        <v>15171</v>
      </c>
      <c r="F6121" s="16" t="s">
        <v>15172</v>
      </c>
      <c r="G6121" s="16" t="s">
        <v>12</v>
      </c>
      <c r="H6121" s="18"/>
      <c r="I6121" s="18"/>
      <c r="J6121" s="18"/>
      <c r="K6121" s="18"/>
      <c r="L6121" s="18"/>
      <c r="M6121" s="18"/>
      <c r="N6121" s="18"/>
      <c r="O6121" s="18"/>
      <c r="P6121" s="18"/>
      <c r="Q6121" s="18"/>
      <c r="R6121" s="18"/>
      <c r="S6121" s="18"/>
      <c r="T6121" s="18"/>
      <c r="U6121" s="18"/>
      <c r="V6121" s="18"/>
      <c r="W6121" s="18"/>
      <c r="X6121" s="18"/>
      <c r="Y6121" s="18"/>
      <c r="Z6121" s="18"/>
    </row>
    <row r="6122">
      <c r="A6122" s="14" t="s">
        <v>15149</v>
      </c>
      <c r="B6122" s="15" t="s">
        <v>15173</v>
      </c>
      <c r="C6122" s="33" t="s">
        <v>15174</v>
      </c>
      <c r="D6122" s="16" t="s">
        <v>15175</v>
      </c>
      <c r="E6122" s="16" t="s">
        <v>15176</v>
      </c>
      <c r="F6122" s="16" t="s">
        <v>15177</v>
      </c>
      <c r="G6122" s="16" t="s">
        <v>84</v>
      </c>
      <c r="H6122" s="18"/>
      <c r="I6122" s="18"/>
      <c r="J6122" s="18"/>
      <c r="K6122" s="18"/>
      <c r="L6122" s="18"/>
      <c r="M6122" s="18"/>
      <c r="N6122" s="18"/>
      <c r="O6122" s="18"/>
      <c r="P6122" s="18"/>
      <c r="Q6122" s="18"/>
      <c r="R6122" s="18"/>
      <c r="S6122" s="18"/>
      <c r="T6122" s="18"/>
      <c r="U6122" s="18"/>
      <c r="V6122" s="18"/>
      <c r="W6122" s="18"/>
      <c r="X6122" s="18"/>
      <c r="Y6122" s="18"/>
      <c r="Z6122" s="18"/>
    </row>
    <row r="6123">
      <c r="A6123" s="14" t="s">
        <v>15149</v>
      </c>
      <c r="B6123" s="15" t="s">
        <v>15173</v>
      </c>
      <c r="C6123" s="33" t="s">
        <v>15174</v>
      </c>
      <c r="D6123" s="16" t="s">
        <v>15178</v>
      </c>
      <c r="E6123" s="16" t="s">
        <v>15179</v>
      </c>
      <c r="F6123" s="16" t="s">
        <v>15180</v>
      </c>
      <c r="G6123" s="16" t="s">
        <v>84</v>
      </c>
      <c r="H6123" s="18"/>
      <c r="I6123" s="18"/>
      <c r="J6123" s="18"/>
      <c r="K6123" s="18"/>
      <c r="L6123" s="18"/>
      <c r="M6123" s="18"/>
      <c r="N6123" s="18"/>
      <c r="O6123" s="18"/>
      <c r="P6123" s="18"/>
      <c r="Q6123" s="18"/>
      <c r="R6123" s="18"/>
      <c r="S6123" s="18"/>
      <c r="T6123" s="18"/>
      <c r="U6123" s="18"/>
      <c r="V6123" s="18"/>
      <c r="W6123" s="18"/>
      <c r="X6123" s="18"/>
      <c r="Y6123" s="18"/>
      <c r="Z6123" s="18"/>
    </row>
    <row r="6124">
      <c r="A6124" s="14" t="s">
        <v>15149</v>
      </c>
      <c r="B6124" s="15" t="s">
        <v>15173</v>
      </c>
      <c r="C6124" s="33" t="s">
        <v>15174</v>
      </c>
      <c r="D6124" s="16" t="s">
        <v>15181</v>
      </c>
      <c r="E6124" s="16" t="s">
        <v>15182</v>
      </c>
      <c r="F6124" s="16" t="s">
        <v>15183</v>
      </c>
      <c r="G6124" s="16" t="s">
        <v>84</v>
      </c>
      <c r="H6124" s="18"/>
      <c r="I6124" s="18"/>
      <c r="J6124" s="18"/>
      <c r="K6124" s="18"/>
      <c r="L6124" s="18"/>
      <c r="M6124" s="18"/>
      <c r="N6124" s="18"/>
      <c r="O6124" s="18"/>
      <c r="P6124" s="18"/>
      <c r="Q6124" s="18"/>
      <c r="R6124" s="18"/>
      <c r="S6124" s="18"/>
      <c r="T6124" s="18"/>
      <c r="U6124" s="18"/>
      <c r="V6124" s="18"/>
      <c r="W6124" s="18"/>
      <c r="X6124" s="18"/>
      <c r="Y6124" s="18"/>
      <c r="Z6124" s="18"/>
    </row>
    <row r="6125">
      <c r="A6125" s="14" t="s">
        <v>15149</v>
      </c>
      <c r="B6125" s="15" t="s">
        <v>4677</v>
      </c>
      <c r="C6125" s="33" t="s">
        <v>4678</v>
      </c>
      <c r="D6125" s="16" t="s">
        <v>15184</v>
      </c>
      <c r="E6125" s="16" t="s">
        <v>15185</v>
      </c>
      <c r="F6125" s="16" t="s">
        <v>15186</v>
      </c>
      <c r="G6125" s="16" t="s">
        <v>12</v>
      </c>
      <c r="H6125" s="18"/>
      <c r="I6125" s="18"/>
      <c r="J6125" s="18"/>
      <c r="K6125" s="18"/>
      <c r="L6125" s="18"/>
      <c r="M6125" s="18"/>
      <c r="N6125" s="18"/>
      <c r="O6125" s="18"/>
      <c r="P6125" s="18"/>
      <c r="Q6125" s="18"/>
      <c r="R6125" s="18"/>
      <c r="S6125" s="18"/>
      <c r="T6125" s="18"/>
      <c r="U6125" s="18"/>
      <c r="V6125" s="18"/>
      <c r="W6125" s="18"/>
      <c r="X6125" s="18"/>
      <c r="Y6125" s="18"/>
      <c r="Z6125" s="18"/>
    </row>
    <row r="6126">
      <c r="A6126" s="14" t="s">
        <v>15149</v>
      </c>
      <c r="B6126" s="15" t="s">
        <v>4677</v>
      </c>
      <c r="C6126" s="33" t="s">
        <v>4678</v>
      </c>
      <c r="D6126" s="16" t="s">
        <v>15187</v>
      </c>
      <c r="E6126" s="16" t="s">
        <v>15188</v>
      </c>
      <c r="F6126" s="16" t="s">
        <v>15189</v>
      </c>
      <c r="G6126" s="16" t="s">
        <v>12</v>
      </c>
      <c r="H6126" s="18"/>
      <c r="I6126" s="18"/>
      <c r="J6126" s="18"/>
      <c r="K6126" s="18"/>
      <c r="L6126" s="18"/>
      <c r="M6126" s="18"/>
      <c r="N6126" s="18"/>
      <c r="O6126" s="18"/>
      <c r="P6126" s="18"/>
      <c r="Q6126" s="18"/>
      <c r="R6126" s="18"/>
      <c r="S6126" s="18"/>
      <c r="T6126" s="18"/>
      <c r="U6126" s="18"/>
      <c r="V6126" s="18"/>
      <c r="W6126" s="18"/>
      <c r="X6126" s="18"/>
      <c r="Y6126" s="18"/>
      <c r="Z6126" s="18"/>
    </row>
    <row r="6127">
      <c r="A6127" s="14" t="s">
        <v>15149</v>
      </c>
      <c r="B6127" s="15" t="s">
        <v>4670</v>
      </c>
      <c r="C6127" s="33" t="s">
        <v>4671</v>
      </c>
      <c r="D6127" s="16" t="s">
        <v>15190</v>
      </c>
      <c r="E6127" s="16" t="s">
        <v>15191</v>
      </c>
      <c r="F6127" s="16" t="s">
        <v>15192</v>
      </c>
      <c r="G6127" s="23" t="s">
        <v>84</v>
      </c>
      <c r="H6127" s="18"/>
      <c r="I6127" s="18"/>
      <c r="J6127" s="18"/>
      <c r="K6127" s="18"/>
      <c r="L6127" s="18"/>
      <c r="M6127" s="18"/>
      <c r="N6127" s="18"/>
      <c r="O6127" s="18"/>
      <c r="P6127" s="18"/>
      <c r="Q6127" s="18"/>
      <c r="R6127" s="18"/>
      <c r="S6127" s="18"/>
      <c r="T6127" s="18"/>
      <c r="U6127" s="18"/>
      <c r="V6127" s="18"/>
      <c r="W6127" s="18"/>
      <c r="X6127" s="18"/>
      <c r="Y6127" s="18"/>
      <c r="Z6127" s="18"/>
    </row>
    <row r="6128">
      <c r="A6128" s="14" t="s">
        <v>15149</v>
      </c>
      <c r="B6128" s="15" t="s">
        <v>4666</v>
      </c>
      <c r="C6128" s="33" t="s">
        <v>4667</v>
      </c>
      <c r="D6128" s="16" t="s">
        <v>15193</v>
      </c>
      <c r="E6128" s="16" t="s">
        <v>15194</v>
      </c>
      <c r="F6128" s="16" t="s">
        <v>15195</v>
      </c>
      <c r="G6128" s="16" t="s">
        <v>12</v>
      </c>
      <c r="H6128" s="18"/>
      <c r="I6128" s="18"/>
      <c r="J6128" s="18"/>
      <c r="K6128" s="18"/>
      <c r="L6128" s="18"/>
      <c r="M6128" s="18"/>
      <c r="N6128" s="18"/>
      <c r="O6128" s="18"/>
      <c r="P6128" s="18"/>
      <c r="Q6128" s="18"/>
      <c r="R6128" s="18"/>
      <c r="S6128" s="18"/>
      <c r="T6128" s="18"/>
      <c r="U6128" s="18"/>
      <c r="V6128" s="18"/>
      <c r="W6128" s="18"/>
      <c r="X6128" s="18"/>
      <c r="Y6128" s="18"/>
      <c r="Z6128" s="18"/>
    </row>
    <row r="6129">
      <c r="A6129" s="14" t="s">
        <v>15149</v>
      </c>
      <c r="B6129" s="15" t="s">
        <v>4661</v>
      </c>
      <c r="C6129" s="33" t="s">
        <v>4662</v>
      </c>
      <c r="D6129" s="16" t="s">
        <v>15196</v>
      </c>
      <c r="E6129" s="16" t="s">
        <v>15197</v>
      </c>
      <c r="F6129" s="16" t="s">
        <v>15198</v>
      </c>
      <c r="G6129" s="16" t="s">
        <v>12</v>
      </c>
      <c r="H6129" s="18"/>
      <c r="I6129" s="18"/>
      <c r="J6129" s="18"/>
      <c r="K6129" s="18"/>
      <c r="L6129" s="18"/>
      <c r="M6129" s="18"/>
      <c r="N6129" s="18"/>
      <c r="O6129" s="18"/>
      <c r="P6129" s="18"/>
      <c r="Q6129" s="18"/>
      <c r="R6129" s="18"/>
      <c r="S6129" s="18"/>
      <c r="T6129" s="18"/>
      <c r="U6129" s="18"/>
      <c r="V6129" s="18"/>
      <c r="W6129" s="18"/>
      <c r="X6129" s="18"/>
      <c r="Y6129" s="18"/>
      <c r="Z6129" s="18"/>
    </row>
    <row r="6130">
      <c r="A6130" s="14" t="s">
        <v>15149</v>
      </c>
      <c r="B6130" s="15" t="s">
        <v>4650</v>
      </c>
      <c r="C6130" s="33" t="s">
        <v>4651</v>
      </c>
      <c r="D6130" s="16" t="s">
        <v>15199</v>
      </c>
      <c r="E6130" s="16" t="s">
        <v>15200</v>
      </c>
      <c r="F6130" s="16" t="s">
        <v>15201</v>
      </c>
      <c r="G6130" s="16" t="s">
        <v>12</v>
      </c>
      <c r="H6130" s="18"/>
      <c r="I6130" s="18"/>
      <c r="J6130" s="18"/>
      <c r="K6130" s="18"/>
      <c r="L6130" s="18"/>
      <c r="M6130" s="18"/>
      <c r="N6130" s="18"/>
      <c r="O6130" s="18"/>
      <c r="P6130" s="18"/>
      <c r="Q6130" s="18"/>
      <c r="R6130" s="18"/>
      <c r="S6130" s="18"/>
      <c r="T6130" s="18"/>
      <c r="U6130" s="18"/>
      <c r="V6130" s="18"/>
      <c r="W6130" s="18"/>
      <c r="X6130" s="18"/>
      <c r="Y6130" s="18"/>
      <c r="Z6130" s="18"/>
    </row>
    <row r="6131">
      <c r="A6131" s="14" t="s">
        <v>15149</v>
      </c>
      <c r="B6131" s="15" t="s">
        <v>4650</v>
      </c>
      <c r="C6131" s="33" t="s">
        <v>4651</v>
      </c>
      <c r="D6131" s="16" t="s">
        <v>15202</v>
      </c>
      <c r="E6131" s="16" t="s">
        <v>15203</v>
      </c>
      <c r="F6131" s="16" t="s">
        <v>15204</v>
      </c>
      <c r="G6131" s="16" t="s">
        <v>12</v>
      </c>
      <c r="H6131" s="18"/>
      <c r="I6131" s="18"/>
      <c r="J6131" s="18"/>
      <c r="K6131" s="18"/>
      <c r="L6131" s="18"/>
      <c r="M6131" s="18"/>
      <c r="N6131" s="18"/>
      <c r="O6131" s="18"/>
      <c r="P6131" s="18"/>
      <c r="Q6131" s="18"/>
      <c r="R6131" s="18"/>
      <c r="S6131" s="18"/>
      <c r="T6131" s="18"/>
      <c r="U6131" s="18"/>
      <c r="V6131" s="18"/>
      <c r="W6131" s="18"/>
      <c r="X6131" s="18"/>
      <c r="Y6131" s="18"/>
      <c r="Z6131" s="18"/>
    </row>
    <row r="6132">
      <c r="A6132" s="14" t="s">
        <v>15205</v>
      </c>
      <c r="B6132" s="15" t="s">
        <v>4750</v>
      </c>
      <c r="C6132" s="33" t="s">
        <v>4751</v>
      </c>
      <c r="D6132" s="16" t="s">
        <v>15206</v>
      </c>
      <c r="E6132" s="16" t="s">
        <v>15207</v>
      </c>
      <c r="F6132" s="16" t="s">
        <v>15208</v>
      </c>
      <c r="G6132" s="16" t="s">
        <v>84</v>
      </c>
      <c r="H6132" s="18"/>
      <c r="I6132" s="18"/>
      <c r="J6132" s="18"/>
      <c r="K6132" s="18"/>
      <c r="L6132" s="18"/>
      <c r="M6132" s="18"/>
      <c r="N6132" s="18"/>
      <c r="O6132" s="18"/>
      <c r="P6132" s="18"/>
      <c r="Q6132" s="18"/>
      <c r="R6132" s="18"/>
      <c r="S6132" s="18"/>
      <c r="T6132" s="18"/>
      <c r="U6132" s="18"/>
      <c r="V6132" s="18"/>
      <c r="W6132" s="18"/>
      <c r="X6132" s="18"/>
      <c r="Y6132" s="18"/>
      <c r="Z6132" s="18"/>
    </row>
    <row r="6133">
      <c r="A6133" s="14" t="s">
        <v>15205</v>
      </c>
      <c r="B6133" s="15" t="s">
        <v>4748</v>
      </c>
      <c r="C6133" s="33" t="s">
        <v>4749</v>
      </c>
      <c r="D6133" s="16" t="s">
        <v>15209</v>
      </c>
      <c r="E6133" s="16" t="s">
        <v>15210</v>
      </c>
      <c r="F6133" s="16" t="s">
        <v>15211</v>
      </c>
      <c r="G6133" s="16" t="s">
        <v>12</v>
      </c>
      <c r="H6133" s="18"/>
      <c r="I6133" s="18"/>
      <c r="J6133" s="18"/>
      <c r="K6133" s="18"/>
      <c r="L6133" s="18"/>
      <c r="M6133" s="18"/>
      <c r="N6133" s="18"/>
      <c r="O6133" s="18"/>
      <c r="P6133" s="18"/>
      <c r="Q6133" s="18"/>
      <c r="R6133" s="18"/>
      <c r="S6133" s="18"/>
      <c r="T6133" s="18"/>
      <c r="U6133" s="18"/>
      <c r="V6133" s="18"/>
      <c r="W6133" s="18"/>
      <c r="X6133" s="18"/>
      <c r="Y6133" s="18"/>
      <c r="Z6133" s="18"/>
    </row>
    <row r="6134">
      <c r="A6134" s="14" t="s">
        <v>15205</v>
      </c>
      <c r="B6134" s="15" t="s">
        <v>4746</v>
      </c>
      <c r="C6134" s="33" t="s">
        <v>4747</v>
      </c>
      <c r="D6134" s="16" t="s">
        <v>15212</v>
      </c>
      <c r="E6134" s="16" t="s">
        <v>15213</v>
      </c>
      <c r="F6134" s="16" t="s">
        <v>15214</v>
      </c>
      <c r="G6134" s="16" t="s">
        <v>12</v>
      </c>
      <c r="H6134" s="18"/>
      <c r="I6134" s="18"/>
      <c r="J6134" s="18"/>
      <c r="K6134" s="18"/>
      <c r="L6134" s="18"/>
      <c r="M6134" s="18"/>
      <c r="N6134" s="18"/>
      <c r="O6134" s="18"/>
      <c r="P6134" s="18"/>
      <c r="Q6134" s="18"/>
      <c r="R6134" s="18"/>
      <c r="S6134" s="18"/>
      <c r="T6134" s="18"/>
      <c r="U6134" s="18"/>
      <c r="V6134" s="18"/>
      <c r="W6134" s="18"/>
      <c r="X6134" s="18"/>
      <c r="Y6134" s="18"/>
      <c r="Z6134" s="18"/>
    </row>
    <row r="6135">
      <c r="A6135" s="14" t="s">
        <v>15205</v>
      </c>
      <c r="B6135" s="15" t="s">
        <v>15215</v>
      </c>
      <c r="C6135" s="33" t="s">
        <v>15216</v>
      </c>
      <c r="D6135" s="16" t="s">
        <v>15217</v>
      </c>
      <c r="E6135" s="16" t="s">
        <v>15218</v>
      </c>
      <c r="F6135" s="16" t="s">
        <v>15219</v>
      </c>
      <c r="G6135" s="16" t="s">
        <v>84</v>
      </c>
      <c r="H6135" s="18"/>
      <c r="I6135" s="18"/>
      <c r="J6135" s="18"/>
      <c r="K6135" s="18"/>
      <c r="L6135" s="18"/>
      <c r="M6135" s="18"/>
      <c r="N6135" s="18"/>
      <c r="O6135" s="18"/>
      <c r="P6135" s="18"/>
      <c r="Q6135" s="18"/>
      <c r="R6135" s="18"/>
      <c r="S6135" s="18"/>
      <c r="T6135" s="18"/>
      <c r="U6135" s="18"/>
      <c r="V6135" s="18"/>
      <c r="W6135" s="18"/>
      <c r="X6135" s="18"/>
      <c r="Y6135" s="18"/>
      <c r="Z6135" s="18"/>
    </row>
    <row r="6136">
      <c r="A6136" s="14" t="s">
        <v>15205</v>
      </c>
      <c r="B6136" s="15" t="s">
        <v>15215</v>
      </c>
      <c r="C6136" s="33" t="s">
        <v>15216</v>
      </c>
      <c r="D6136" s="16" t="s">
        <v>15220</v>
      </c>
      <c r="E6136" s="16" t="s">
        <v>15221</v>
      </c>
      <c r="F6136" s="16" t="s">
        <v>15222</v>
      </c>
      <c r="G6136" s="16" t="s">
        <v>84</v>
      </c>
      <c r="H6136" s="18"/>
      <c r="I6136" s="18"/>
      <c r="J6136" s="18"/>
      <c r="K6136" s="18"/>
      <c r="L6136" s="18"/>
      <c r="M6136" s="18"/>
      <c r="N6136" s="18"/>
      <c r="O6136" s="18"/>
      <c r="P6136" s="18"/>
      <c r="Q6136" s="18"/>
      <c r="R6136" s="18"/>
      <c r="S6136" s="18"/>
      <c r="T6136" s="18"/>
      <c r="U6136" s="18"/>
      <c r="V6136" s="18"/>
      <c r="W6136" s="18"/>
      <c r="X6136" s="18"/>
      <c r="Y6136" s="18"/>
      <c r="Z6136" s="18"/>
    </row>
    <row r="6137">
      <c r="A6137" s="14" t="s">
        <v>15205</v>
      </c>
      <c r="B6137" s="15" t="s">
        <v>15215</v>
      </c>
      <c r="C6137" s="33" t="s">
        <v>15216</v>
      </c>
      <c r="D6137" s="16" t="s">
        <v>15223</v>
      </c>
      <c r="E6137" s="16" t="s">
        <v>15224</v>
      </c>
      <c r="F6137" s="16" t="s">
        <v>15225</v>
      </c>
      <c r="G6137" s="16" t="s">
        <v>84</v>
      </c>
      <c r="H6137" s="18"/>
      <c r="I6137" s="18"/>
      <c r="J6137" s="18"/>
      <c r="K6137" s="18"/>
      <c r="L6137" s="18"/>
      <c r="M6137" s="18"/>
      <c r="N6137" s="18"/>
      <c r="O6137" s="18"/>
      <c r="P6137" s="18"/>
      <c r="Q6137" s="18"/>
      <c r="R6137" s="18"/>
      <c r="S6137" s="18"/>
      <c r="T6137" s="18"/>
      <c r="U6137" s="18"/>
      <c r="V6137" s="18"/>
      <c r="W6137" s="18"/>
      <c r="X6137" s="18"/>
      <c r="Y6137" s="18"/>
      <c r="Z6137" s="18"/>
    </row>
    <row r="6138">
      <c r="A6138" s="14" t="s">
        <v>15205</v>
      </c>
      <c r="B6138" s="15" t="s">
        <v>4741</v>
      </c>
      <c r="C6138" s="33" t="s">
        <v>4742</v>
      </c>
      <c r="D6138" s="16" t="s">
        <v>15226</v>
      </c>
      <c r="E6138" s="16" t="s">
        <v>15227</v>
      </c>
      <c r="F6138" s="16" t="s">
        <v>15228</v>
      </c>
      <c r="G6138" s="16" t="s">
        <v>12</v>
      </c>
      <c r="H6138" s="18"/>
      <c r="I6138" s="18"/>
      <c r="J6138" s="18"/>
      <c r="K6138" s="18"/>
      <c r="L6138" s="18"/>
      <c r="M6138" s="18"/>
      <c r="N6138" s="18"/>
      <c r="O6138" s="18"/>
      <c r="P6138" s="18"/>
      <c r="Q6138" s="18"/>
      <c r="R6138" s="18"/>
      <c r="S6138" s="18"/>
      <c r="T6138" s="18"/>
      <c r="U6138" s="18"/>
      <c r="V6138" s="18"/>
      <c r="W6138" s="18"/>
      <c r="X6138" s="18"/>
      <c r="Y6138" s="18"/>
      <c r="Z6138" s="18"/>
    </row>
    <row r="6139">
      <c r="A6139" s="14" t="s">
        <v>15205</v>
      </c>
      <c r="B6139" s="15" t="s">
        <v>15229</v>
      </c>
      <c r="C6139" s="33" t="s">
        <v>15230</v>
      </c>
      <c r="D6139" s="16" t="s">
        <v>15231</v>
      </c>
      <c r="E6139" s="16" t="s">
        <v>15232</v>
      </c>
      <c r="F6139" s="16" t="s">
        <v>15233</v>
      </c>
      <c r="G6139" s="16" t="s">
        <v>12</v>
      </c>
      <c r="H6139" s="18"/>
      <c r="I6139" s="18"/>
      <c r="J6139" s="18"/>
      <c r="K6139" s="18"/>
      <c r="L6139" s="18"/>
      <c r="M6139" s="18"/>
      <c r="N6139" s="18"/>
      <c r="O6139" s="18"/>
      <c r="P6139" s="18"/>
      <c r="Q6139" s="18"/>
      <c r="R6139" s="18"/>
      <c r="S6139" s="18"/>
      <c r="T6139" s="18"/>
      <c r="U6139" s="18"/>
      <c r="V6139" s="18"/>
      <c r="W6139" s="18"/>
      <c r="X6139" s="18"/>
      <c r="Y6139" s="18"/>
      <c r="Z6139" s="18"/>
    </row>
    <row r="6140">
      <c r="A6140" s="14" t="s">
        <v>15205</v>
      </c>
      <c r="B6140" s="15" t="s">
        <v>15229</v>
      </c>
      <c r="C6140" s="33" t="s">
        <v>15230</v>
      </c>
      <c r="D6140" s="16" t="s">
        <v>15234</v>
      </c>
      <c r="E6140" s="18"/>
      <c r="F6140" s="16" t="s">
        <v>15235</v>
      </c>
      <c r="G6140" s="16" t="s">
        <v>84</v>
      </c>
      <c r="H6140" s="16" t="s">
        <v>15236</v>
      </c>
      <c r="I6140" s="18"/>
      <c r="J6140" s="18"/>
      <c r="K6140" s="18"/>
      <c r="L6140" s="18"/>
      <c r="M6140" s="18"/>
      <c r="N6140" s="18"/>
      <c r="O6140" s="18"/>
      <c r="P6140" s="18"/>
      <c r="Q6140" s="18"/>
      <c r="R6140" s="18"/>
      <c r="S6140" s="18"/>
      <c r="T6140" s="18"/>
      <c r="U6140" s="18"/>
      <c r="V6140" s="18"/>
      <c r="W6140" s="18"/>
      <c r="X6140" s="18"/>
      <c r="Y6140" s="18"/>
      <c r="Z6140" s="18"/>
    </row>
    <row r="6141">
      <c r="A6141" s="14" t="s">
        <v>15205</v>
      </c>
      <c r="B6141" s="15" t="s">
        <v>15229</v>
      </c>
      <c r="C6141" s="33" t="s">
        <v>15230</v>
      </c>
      <c r="D6141" s="16" t="s">
        <v>15237</v>
      </c>
      <c r="E6141" s="18"/>
      <c r="F6141" s="16" t="s">
        <v>15238</v>
      </c>
      <c r="G6141" s="16" t="s">
        <v>84</v>
      </c>
      <c r="H6141" s="16" t="s">
        <v>15239</v>
      </c>
      <c r="I6141" s="18"/>
      <c r="J6141" s="18"/>
      <c r="K6141" s="18"/>
      <c r="L6141" s="18"/>
      <c r="M6141" s="18"/>
      <c r="N6141" s="18"/>
      <c r="O6141" s="18"/>
      <c r="P6141" s="18"/>
      <c r="Q6141" s="18"/>
      <c r="R6141" s="18"/>
      <c r="S6141" s="18"/>
      <c r="T6141" s="18"/>
      <c r="U6141" s="18"/>
      <c r="V6141" s="18"/>
      <c r="W6141" s="18"/>
      <c r="X6141" s="18"/>
      <c r="Y6141" s="18"/>
      <c r="Z6141" s="18"/>
    </row>
    <row r="6142">
      <c r="A6142" s="14" t="s">
        <v>15205</v>
      </c>
      <c r="B6142" s="15" t="s">
        <v>4732</v>
      </c>
      <c r="C6142" s="33" t="s">
        <v>4733</v>
      </c>
      <c r="D6142" s="16" t="s">
        <v>15240</v>
      </c>
      <c r="E6142" s="16" t="s">
        <v>15241</v>
      </c>
      <c r="F6142" s="16" t="s">
        <v>15242</v>
      </c>
      <c r="G6142" s="16" t="s">
        <v>12</v>
      </c>
      <c r="H6142" s="18"/>
      <c r="I6142" s="18"/>
      <c r="J6142" s="18"/>
      <c r="K6142" s="18"/>
      <c r="L6142" s="18"/>
      <c r="M6142" s="18"/>
      <c r="N6142" s="18"/>
      <c r="O6142" s="18"/>
      <c r="P6142" s="18"/>
      <c r="Q6142" s="18"/>
      <c r="R6142" s="18"/>
      <c r="S6142" s="18"/>
      <c r="T6142" s="18"/>
      <c r="U6142" s="18"/>
      <c r="V6142" s="18"/>
      <c r="W6142" s="18"/>
      <c r="X6142" s="18"/>
      <c r="Y6142" s="18"/>
      <c r="Z6142" s="18"/>
    </row>
    <row r="6143">
      <c r="A6143" s="14" t="s">
        <v>15205</v>
      </c>
      <c r="B6143" s="15" t="s">
        <v>4729</v>
      </c>
      <c r="C6143" s="33" t="s">
        <v>4730</v>
      </c>
      <c r="D6143" s="16" t="s">
        <v>15243</v>
      </c>
      <c r="E6143" s="16" t="s">
        <v>15244</v>
      </c>
      <c r="F6143" s="16" t="s">
        <v>15245</v>
      </c>
      <c r="G6143" s="16" t="s">
        <v>84</v>
      </c>
      <c r="H6143" s="18"/>
      <c r="I6143" s="18"/>
      <c r="J6143" s="18"/>
      <c r="K6143" s="18"/>
      <c r="L6143" s="18"/>
      <c r="M6143" s="18"/>
      <c r="N6143" s="18"/>
      <c r="O6143" s="18"/>
      <c r="P6143" s="18"/>
      <c r="Q6143" s="18"/>
      <c r="R6143" s="18"/>
      <c r="S6143" s="18"/>
      <c r="T6143" s="18"/>
      <c r="U6143" s="18"/>
      <c r="V6143" s="18"/>
      <c r="W6143" s="18"/>
      <c r="X6143" s="18"/>
      <c r="Y6143" s="18"/>
      <c r="Z6143" s="18"/>
    </row>
    <row r="6144">
      <c r="A6144" s="14" t="s">
        <v>15205</v>
      </c>
      <c r="B6144" s="15" t="s">
        <v>4729</v>
      </c>
      <c r="C6144" s="33" t="s">
        <v>4730</v>
      </c>
      <c r="D6144" s="16" t="s">
        <v>15246</v>
      </c>
      <c r="E6144" s="16" t="s">
        <v>15247</v>
      </c>
      <c r="F6144" s="16" t="s">
        <v>15248</v>
      </c>
      <c r="G6144" s="16" t="s">
        <v>12</v>
      </c>
      <c r="H6144" s="18"/>
      <c r="I6144" s="18"/>
      <c r="J6144" s="18"/>
      <c r="K6144" s="18"/>
      <c r="L6144" s="18"/>
      <c r="M6144" s="18"/>
      <c r="N6144" s="18"/>
      <c r="O6144" s="18"/>
      <c r="P6144" s="18"/>
      <c r="Q6144" s="18"/>
      <c r="R6144" s="18"/>
      <c r="S6144" s="18"/>
      <c r="T6144" s="18"/>
      <c r="U6144" s="18"/>
      <c r="V6144" s="18"/>
      <c r="W6144" s="18"/>
      <c r="X6144" s="18"/>
      <c r="Y6144" s="18"/>
      <c r="Z6144" s="18"/>
    </row>
    <row r="6145">
      <c r="A6145" s="14" t="s">
        <v>15205</v>
      </c>
      <c r="B6145" s="15" t="s">
        <v>4721</v>
      </c>
      <c r="C6145" s="33" t="s">
        <v>4722</v>
      </c>
      <c r="D6145" s="16" t="s">
        <v>15249</v>
      </c>
      <c r="E6145" s="16" t="s">
        <v>15250</v>
      </c>
      <c r="F6145" s="23" t="s">
        <v>15251</v>
      </c>
      <c r="G6145" s="23" t="s">
        <v>17</v>
      </c>
      <c r="H6145" s="18"/>
      <c r="I6145" s="18"/>
      <c r="J6145" s="18"/>
      <c r="K6145" s="18"/>
      <c r="L6145" s="18"/>
      <c r="M6145" s="18"/>
      <c r="N6145" s="18"/>
      <c r="O6145" s="18"/>
      <c r="P6145" s="18"/>
      <c r="Q6145" s="18"/>
      <c r="R6145" s="18"/>
      <c r="S6145" s="18"/>
      <c r="T6145" s="18"/>
      <c r="U6145" s="18"/>
      <c r="V6145" s="18"/>
      <c r="W6145" s="18"/>
      <c r="X6145" s="18"/>
      <c r="Y6145" s="18"/>
      <c r="Z6145" s="18"/>
    </row>
    <row r="6146">
      <c r="A6146" s="14" t="s">
        <v>15205</v>
      </c>
      <c r="B6146" s="15" t="s">
        <v>4718</v>
      </c>
      <c r="C6146" s="33" t="s">
        <v>4719</v>
      </c>
      <c r="D6146" s="16" t="s">
        <v>15252</v>
      </c>
      <c r="E6146" s="18"/>
      <c r="F6146" s="16" t="s">
        <v>15253</v>
      </c>
      <c r="G6146" s="16" t="s">
        <v>12</v>
      </c>
      <c r="H6146" s="16" t="s">
        <v>15254</v>
      </c>
      <c r="I6146" s="18"/>
      <c r="J6146" s="18"/>
      <c r="K6146" s="18"/>
      <c r="L6146" s="18"/>
      <c r="M6146" s="18"/>
      <c r="N6146" s="18"/>
      <c r="O6146" s="18"/>
      <c r="P6146" s="18"/>
      <c r="Q6146" s="18"/>
      <c r="R6146" s="18"/>
      <c r="S6146" s="18"/>
      <c r="T6146" s="18"/>
      <c r="U6146" s="18"/>
      <c r="V6146" s="18"/>
      <c r="W6146" s="18"/>
      <c r="X6146" s="18"/>
      <c r="Y6146" s="18"/>
      <c r="Z6146" s="18"/>
    </row>
    <row r="6147">
      <c r="A6147" s="14" t="s">
        <v>15205</v>
      </c>
      <c r="B6147" s="15" t="s">
        <v>4715</v>
      </c>
      <c r="C6147" s="33" t="s">
        <v>4716</v>
      </c>
      <c r="D6147" s="16" t="s">
        <v>15255</v>
      </c>
      <c r="E6147" s="16" t="s">
        <v>15256</v>
      </c>
      <c r="F6147" s="16" t="s">
        <v>15257</v>
      </c>
      <c r="G6147" s="16" t="s">
        <v>12</v>
      </c>
      <c r="H6147" s="18"/>
      <c r="I6147" s="18"/>
      <c r="J6147" s="18"/>
      <c r="K6147" s="18"/>
      <c r="L6147" s="18"/>
      <c r="M6147" s="18"/>
      <c r="N6147" s="18"/>
      <c r="O6147" s="18"/>
      <c r="P6147" s="18"/>
      <c r="Q6147" s="18"/>
      <c r="R6147" s="18"/>
      <c r="S6147" s="18"/>
      <c r="T6147" s="18"/>
      <c r="U6147" s="18"/>
      <c r="V6147" s="18"/>
      <c r="W6147" s="18"/>
      <c r="X6147" s="18"/>
      <c r="Y6147" s="18"/>
      <c r="Z6147" s="18"/>
    </row>
    <row r="6148">
      <c r="A6148" s="14" t="s">
        <v>15205</v>
      </c>
      <c r="B6148" s="15" t="s">
        <v>4711</v>
      </c>
      <c r="C6148" s="33" t="s">
        <v>4712</v>
      </c>
      <c r="D6148" s="16" t="s">
        <v>15258</v>
      </c>
      <c r="E6148" s="16" t="s">
        <v>15259</v>
      </c>
      <c r="F6148" s="16" t="s">
        <v>15260</v>
      </c>
      <c r="G6148" s="16" t="s">
        <v>12</v>
      </c>
      <c r="H6148" s="18"/>
      <c r="I6148" s="18"/>
      <c r="J6148" s="18"/>
      <c r="K6148" s="18"/>
      <c r="L6148" s="18"/>
      <c r="M6148" s="18"/>
      <c r="N6148" s="18"/>
      <c r="O6148" s="18"/>
      <c r="P6148" s="18"/>
      <c r="Q6148" s="18"/>
      <c r="R6148" s="18"/>
      <c r="S6148" s="18"/>
      <c r="T6148" s="18"/>
      <c r="U6148" s="18"/>
      <c r="V6148" s="18"/>
      <c r="W6148" s="18"/>
      <c r="X6148" s="18"/>
      <c r="Y6148" s="18"/>
      <c r="Z6148" s="18"/>
    </row>
    <row r="6149">
      <c r="A6149" s="14" t="s">
        <v>15205</v>
      </c>
      <c r="B6149" s="15" t="s">
        <v>4707</v>
      </c>
      <c r="C6149" s="33" t="s">
        <v>4708</v>
      </c>
      <c r="D6149" s="16" t="s">
        <v>15261</v>
      </c>
      <c r="E6149" s="16" t="s">
        <v>15262</v>
      </c>
      <c r="F6149" s="16" t="s">
        <v>15263</v>
      </c>
      <c r="G6149" s="16" t="s">
        <v>12</v>
      </c>
      <c r="H6149" s="18"/>
      <c r="I6149" s="18"/>
      <c r="J6149" s="18"/>
      <c r="K6149" s="18"/>
      <c r="L6149" s="18"/>
      <c r="M6149" s="18"/>
      <c r="N6149" s="18"/>
      <c r="O6149" s="18"/>
      <c r="P6149" s="18"/>
      <c r="Q6149" s="18"/>
      <c r="R6149" s="18"/>
      <c r="S6149" s="18"/>
      <c r="T6149" s="18"/>
      <c r="U6149" s="18"/>
      <c r="V6149" s="18"/>
      <c r="W6149" s="18"/>
      <c r="X6149" s="18"/>
      <c r="Y6149" s="18"/>
      <c r="Z6149" s="18"/>
    </row>
    <row r="6150">
      <c r="A6150" s="14" t="s">
        <v>15205</v>
      </c>
      <c r="B6150" s="15" t="s">
        <v>4707</v>
      </c>
      <c r="C6150" s="33" t="s">
        <v>4708</v>
      </c>
      <c r="D6150" s="16" t="s">
        <v>15264</v>
      </c>
      <c r="E6150" s="16" t="s">
        <v>15265</v>
      </c>
      <c r="F6150" s="16" t="s">
        <v>15266</v>
      </c>
      <c r="G6150" s="16" t="s">
        <v>12</v>
      </c>
      <c r="H6150" s="18"/>
      <c r="I6150" s="18"/>
      <c r="J6150" s="18"/>
      <c r="K6150" s="18"/>
      <c r="L6150" s="18"/>
      <c r="M6150" s="18"/>
      <c r="N6150" s="18"/>
      <c r="O6150" s="18"/>
      <c r="P6150" s="18"/>
      <c r="Q6150" s="18"/>
      <c r="R6150" s="18"/>
      <c r="S6150" s="18"/>
      <c r="T6150" s="18"/>
      <c r="U6150" s="18"/>
      <c r="V6150" s="18"/>
      <c r="W6150" s="18"/>
      <c r="X6150" s="18"/>
      <c r="Y6150" s="18"/>
      <c r="Z6150" s="18"/>
    </row>
    <row r="6151">
      <c r="A6151" s="14" t="s">
        <v>15205</v>
      </c>
      <c r="B6151" s="15" t="s">
        <v>4703</v>
      </c>
      <c r="C6151" s="33" t="s">
        <v>4704</v>
      </c>
      <c r="D6151" s="16" t="s">
        <v>15267</v>
      </c>
      <c r="E6151" s="16" t="s">
        <v>15268</v>
      </c>
      <c r="F6151" s="16" t="s">
        <v>15269</v>
      </c>
      <c r="G6151" s="16" t="s">
        <v>12</v>
      </c>
      <c r="H6151" s="18"/>
      <c r="I6151" s="18"/>
      <c r="J6151" s="18"/>
      <c r="K6151" s="18"/>
      <c r="L6151" s="18"/>
      <c r="M6151" s="18"/>
      <c r="N6151" s="18"/>
      <c r="O6151" s="18"/>
      <c r="P6151" s="18"/>
      <c r="Q6151" s="18"/>
      <c r="R6151" s="18"/>
      <c r="S6151" s="18"/>
      <c r="T6151" s="18"/>
      <c r="U6151" s="18"/>
      <c r="V6151" s="18"/>
      <c r="W6151" s="18"/>
      <c r="X6151" s="18"/>
      <c r="Y6151" s="18"/>
      <c r="Z6151" s="18"/>
    </row>
    <row r="6152">
      <c r="A6152" s="14" t="s">
        <v>15270</v>
      </c>
      <c r="B6152" s="15" t="s">
        <v>4812</v>
      </c>
      <c r="C6152" s="33" t="s">
        <v>4813</v>
      </c>
      <c r="D6152" s="16" t="s">
        <v>15271</v>
      </c>
      <c r="E6152" s="16" t="s">
        <v>15272</v>
      </c>
      <c r="F6152" s="16" t="s">
        <v>15273</v>
      </c>
      <c r="G6152" s="16" t="s">
        <v>12</v>
      </c>
      <c r="H6152" s="18"/>
      <c r="I6152" s="18"/>
      <c r="J6152" s="18"/>
      <c r="K6152" s="18"/>
      <c r="L6152" s="18"/>
      <c r="M6152" s="18"/>
      <c r="N6152" s="18"/>
      <c r="O6152" s="18"/>
      <c r="P6152" s="18"/>
      <c r="Q6152" s="18"/>
      <c r="R6152" s="18"/>
      <c r="S6152" s="18"/>
      <c r="T6152" s="18"/>
      <c r="U6152" s="18"/>
      <c r="V6152" s="18"/>
      <c r="W6152" s="18"/>
      <c r="X6152" s="18"/>
      <c r="Y6152" s="18"/>
      <c r="Z6152" s="18"/>
    </row>
    <row r="6153">
      <c r="A6153" s="14" t="s">
        <v>15270</v>
      </c>
      <c r="B6153" s="15" t="s">
        <v>15274</v>
      </c>
      <c r="C6153" s="33" t="s">
        <v>15275</v>
      </c>
      <c r="D6153" s="16" t="s">
        <v>15276</v>
      </c>
      <c r="E6153" s="16" t="s">
        <v>15277</v>
      </c>
      <c r="F6153" s="16" t="s">
        <v>15278</v>
      </c>
      <c r="G6153" s="16" t="s">
        <v>12</v>
      </c>
      <c r="H6153" s="18"/>
      <c r="I6153" s="18"/>
      <c r="J6153" s="18"/>
      <c r="K6153" s="18"/>
      <c r="L6153" s="18"/>
      <c r="M6153" s="18"/>
      <c r="N6153" s="18"/>
      <c r="O6153" s="18"/>
      <c r="P6153" s="18"/>
      <c r="Q6153" s="18"/>
      <c r="R6153" s="18"/>
      <c r="S6153" s="18"/>
      <c r="T6153" s="18"/>
      <c r="U6153" s="18"/>
      <c r="V6153" s="18"/>
      <c r="W6153" s="18"/>
      <c r="X6153" s="18"/>
      <c r="Y6153" s="18"/>
      <c r="Z6153" s="18"/>
    </row>
    <row r="6154">
      <c r="A6154" s="14" t="s">
        <v>15270</v>
      </c>
      <c r="B6154" s="15" t="s">
        <v>15274</v>
      </c>
      <c r="C6154" s="33" t="s">
        <v>15275</v>
      </c>
      <c r="D6154" s="16" t="s">
        <v>15279</v>
      </c>
      <c r="E6154" s="16" t="s">
        <v>15280</v>
      </c>
      <c r="F6154" s="16" t="s">
        <v>15281</v>
      </c>
      <c r="G6154" s="16" t="s">
        <v>12</v>
      </c>
      <c r="H6154" s="18"/>
      <c r="I6154" s="18"/>
      <c r="J6154" s="18"/>
      <c r="K6154" s="18"/>
      <c r="L6154" s="18"/>
      <c r="M6154" s="18"/>
      <c r="N6154" s="18"/>
      <c r="O6154" s="18"/>
      <c r="P6154" s="18"/>
      <c r="Q6154" s="18"/>
      <c r="R6154" s="18"/>
      <c r="S6154" s="18"/>
      <c r="T6154" s="18"/>
      <c r="U6154" s="18"/>
      <c r="V6154" s="18"/>
      <c r="W6154" s="18"/>
      <c r="X6154" s="18"/>
      <c r="Y6154" s="18"/>
      <c r="Z6154" s="18"/>
    </row>
    <row r="6155">
      <c r="A6155" s="14" t="s">
        <v>15270</v>
      </c>
      <c r="B6155" s="15" t="s">
        <v>15274</v>
      </c>
      <c r="C6155" s="33" t="s">
        <v>15275</v>
      </c>
      <c r="D6155" s="16" t="s">
        <v>15282</v>
      </c>
      <c r="E6155" s="16" t="s">
        <v>15283</v>
      </c>
      <c r="F6155" s="16" t="s">
        <v>15284</v>
      </c>
      <c r="G6155" s="16" t="s">
        <v>12</v>
      </c>
      <c r="H6155" s="18"/>
      <c r="I6155" s="18"/>
      <c r="J6155" s="18"/>
      <c r="K6155" s="18"/>
      <c r="L6155" s="18"/>
      <c r="M6155" s="18"/>
      <c r="N6155" s="18"/>
      <c r="O6155" s="18"/>
      <c r="P6155" s="18"/>
      <c r="Q6155" s="18"/>
      <c r="R6155" s="18"/>
      <c r="S6155" s="18"/>
      <c r="T6155" s="18"/>
      <c r="U6155" s="18"/>
      <c r="V6155" s="18"/>
      <c r="W6155" s="18"/>
      <c r="X6155" s="18"/>
      <c r="Y6155" s="18"/>
      <c r="Z6155" s="18"/>
    </row>
    <row r="6156">
      <c r="A6156" s="14" t="s">
        <v>15270</v>
      </c>
      <c r="B6156" s="15" t="s">
        <v>4809</v>
      </c>
      <c r="C6156" s="33" t="s">
        <v>4810</v>
      </c>
      <c r="D6156" s="16" t="s">
        <v>15285</v>
      </c>
      <c r="E6156" s="16" t="s">
        <v>15286</v>
      </c>
      <c r="F6156" s="16" t="s">
        <v>15287</v>
      </c>
      <c r="G6156" s="16" t="s">
        <v>84</v>
      </c>
      <c r="H6156" s="18"/>
      <c r="I6156" s="18"/>
      <c r="J6156" s="18"/>
      <c r="K6156" s="18"/>
      <c r="L6156" s="18"/>
      <c r="M6156" s="18"/>
      <c r="N6156" s="18"/>
      <c r="O6156" s="18"/>
      <c r="P6156" s="18"/>
      <c r="Q6156" s="18"/>
      <c r="R6156" s="18"/>
      <c r="S6156" s="18"/>
      <c r="T6156" s="18"/>
      <c r="U6156" s="18"/>
      <c r="V6156" s="18"/>
      <c r="W6156" s="18"/>
      <c r="X6156" s="18"/>
      <c r="Y6156" s="18"/>
      <c r="Z6156" s="18"/>
    </row>
    <row r="6157">
      <c r="A6157" s="14" t="s">
        <v>15270</v>
      </c>
      <c r="B6157" s="15" t="s">
        <v>4809</v>
      </c>
      <c r="C6157" s="33" t="s">
        <v>4810</v>
      </c>
      <c r="D6157" s="16" t="s">
        <v>15288</v>
      </c>
      <c r="E6157" s="16" t="s">
        <v>15289</v>
      </c>
      <c r="F6157" s="16" t="s">
        <v>15290</v>
      </c>
      <c r="G6157" s="16" t="s">
        <v>84</v>
      </c>
      <c r="H6157" s="18"/>
      <c r="I6157" s="18"/>
      <c r="J6157" s="18"/>
      <c r="K6157" s="18"/>
      <c r="L6157" s="18"/>
      <c r="M6157" s="18"/>
      <c r="N6157" s="18"/>
      <c r="O6157" s="18"/>
      <c r="P6157" s="18"/>
      <c r="Q6157" s="18"/>
      <c r="R6157" s="18"/>
      <c r="S6157" s="18"/>
      <c r="T6157" s="18"/>
      <c r="U6157" s="18"/>
      <c r="V6157" s="18"/>
      <c r="W6157" s="18"/>
      <c r="X6157" s="18"/>
      <c r="Y6157" s="18"/>
      <c r="Z6157" s="18"/>
    </row>
    <row r="6158">
      <c r="A6158" s="14" t="s">
        <v>15270</v>
      </c>
      <c r="B6158" s="15" t="s">
        <v>4807</v>
      </c>
      <c r="C6158" s="33" t="s">
        <v>4808</v>
      </c>
      <c r="D6158" s="16" t="s">
        <v>15291</v>
      </c>
      <c r="E6158" s="16" t="s">
        <v>15292</v>
      </c>
      <c r="F6158" s="16" t="s">
        <v>15293</v>
      </c>
      <c r="G6158" s="16" t="s">
        <v>12</v>
      </c>
      <c r="H6158" s="18"/>
      <c r="I6158" s="18"/>
      <c r="J6158" s="18"/>
      <c r="K6158" s="18"/>
      <c r="L6158" s="18"/>
      <c r="M6158" s="18"/>
      <c r="N6158" s="18"/>
      <c r="O6158" s="18"/>
      <c r="P6158" s="18"/>
      <c r="Q6158" s="18"/>
      <c r="R6158" s="18"/>
      <c r="S6158" s="18"/>
      <c r="T6158" s="18"/>
      <c r="U6158" s="18"/>
      <c r="V6158" s="18"/>
      <c r="W6158" s="18"/>
      <c r="X6158" s="18"/>
      <c r="Y6158" s="18"/>
      <c r="Z6158" s="18"/>
    </row>
    <row r="6159">
      <c r="A6159" s="14" t="s">
        <v>15270</v>
      </c>
      <c r="B6159" s="15" t="s">
        <v>4807</v>
      </c>
      <c r="C6159" s="33" t="s">
        <v>4808</v>
      </c>
      <c r="D6159" s="16" t="s">
        <v>15294</v>
      </c>
      <c r="E6159" s="16" t="s">
        <v>15295</v>
      </c>
      <c r="F6159" s="16" t="s">
        <v>15296</v>
      </c>
      <c r="G6159" s="16" t="s">
        <v>12</v>
      </c>
      <c r="H6159" s="18"/>
      <c r="I6159" s="18"/>
      <c r="J6159" s="18"/>
      <c r="K6159" s="18"/>
      <c r="L6159" s="18"/>
      <c r="M6159" s="18"/>
      <c r="N6159" s="18"/>
      <c r="O6159" s="18"/>
      <c r="P6159" s="18"/>
      <c r="Q6159" s="18"/>
      <c r="R6159" s="18"/>
      <c r="S6159" s="18"/>
      <c r="T6159" s="18"/>
      <c r="U6159" s="18"/>
      <c r="V6159" s="18"/>
      <c r="W6159" s="18"/>
      <c r="X6159" s="18"/>
      <c r="Y6159" s="18"/>
      <c r="Z6159" s="18"/>
    </row>
    <row r="6160">
      <c r="A6160" s="14" t="s">
        <v>15270</v>
      </c>
      <c r="B6160" s="15" t="s">
        <v>4802</v>
      </c>
      <c r="C6160" s="33" t="s">
        <v>4803</v>
      </c>
      <c r="D6160" s="16" t="s">
        <v>15297</v>
      </c>
      <c r="E6160" s="16" t="s">
        <v>15298</v>
      </c>
      <c r="F6160" s="16" t="s">
        <v>15299</v>
      </c>
      <c r="G6160" s="16" t="s">
        <v>84</v>
      </c>
      <c r="H6160" s="18"/>
      <c r="I6160" s="18"/>
      <c r="J6160" s="18"/>
      <c r="K6160" s="18"/>
      <c r="L6160" s="18"/>
      <c r="M6160" s="18"/>
      <c r="N6160" s="18"/>
      <c r="O6160" s="18"/>
      <c r="P6160" s="18"/>
      <c r="Q6160" s="18"/>
      <c r="R6160" s="18"/>
      <c r="S6160" s="18"/>
      <c r="T6160" s="18"/>
      <c r="U6160" s="18"/>
      <c r="V6160" s="18"/>
      <c r="W6160" s="18"/>
      <c r="X6160" s="18"/>
      <c r="Y6160" s="18"/>
      <c r="Z6160" s="18"/>
    </row>
    <row r="6161">
      <c r="A6161" s="14" t="s">
        <v>15270</v>
      </c>
      <c r="B6161" s="15" t="s">
        <v>4797</v>
      </c>
      <c r="C6161" s="33" t="s">
        <v>4798</v>
      </c>
      <c r="D6161" s="16" t="s">
        <v>15300</v>
      </c>
      <c r="E6161" s="16" t="s">
        <v>15301</v>
      </c>
      <c r="F6161" s="16" t="s">
        <v>15302</v>
      </c>
      <c r="G6161" s="16" t="s">
        <v>12</v>
      </c>
      <c r="H6161" s="18"/>
      <c r="I6161" s="18"/>
      <c r="J6161" s="18"/>
      <c r="K6161" s="18"/>
      <c r="L6161" s="18"/>
      <c r="M6161" s="18"/>
      <c r="N6161" s="18"/>
      <c r="O6161" s="18"/>
      <c r="P6161" s="18"/>
      <c r="Q6161" s="18"/>
      <c r="R6161" s="18"/>
      <c r="S6161" s="18"/>
      <c r="T6161" s="18"/>
      <c r="U6161" s="18"/>
      <c r="V6161" s="18"/>
      <c r="W6161" s="18"/>
      <c r="X6161" s="18"/>
      <c r="Y6161" s="18"/>
      <c r="Z6161" s="18"/>
    </row>
    <row r="6162">
      <c r="A6162" s="14" t="s">
        <v>15270</v>
      </c>
      <c r="B6162" s="15" t="s">
        <v>4795</v>
      </c>
      <c r="C6162" s="33" t="s">
        <v>4796</v>
      </c>
      <c r="D6162" s="16" t="s">
        <v>15303</v>
      </c>
      <c r="E6162" s="16" t="s">
        <v>15304</v>
      </c>
      <c r="F6162" s="16" t="s">
        <v>15305</v>
      </c>
      <c r="G6162" s="16" t="s">
        <v>12</v>
      </c>
      <c r="H6162" s="18"/>
      <c r="I6162" s="18"/>
      <c r="J6162" s="18"/>
      <c r="K6162" s="18"/>
      <c r="L6162" s="18"/>
      <c r="M6162" s="18"/>
      <c r="N6162" s="18"/>
      <c r="O6162" s="18"/>
      <c r="P6162" s="18"/>
      <c r="Q6162" s="18"/>
      <c r="R6162" s="18"/>
      <c r="S6162" s="18"/>
      <c r="T6162" s="18"/>
      <c r="U6162" s="18"/>
      <c r="V6162" s="18"/>
      <c r="W6162" s="18"/>
      <c r="X6162" s="18"/>
      <c r="Y6162" s="18"/>
      <c r="Z6162" s="18"/>
    </row>
    <row r="6163">
      <c r="A6163" s="14" t="s">
        <v>15270</v>
      </c>
      <c r="B6163" s="15" t="s">
        <v>4793</v>
      </c>
      <c r="C6163" s="33" t="s">
        <v>4794</v>
      </c>
      <c r="D6163" s="16" t="s">
        <v>15306</v>
      </c>
      <c r="E6163" s="16" t="s">
        <v>15307</v>
      </c>
      <c r="F6163" s="16" t="s">
        <v>15308</v>
      </c>
      <c r="G6163" s="16" t="s">
        <v>12</v>
      </c>
      <c r="H6163" s="18"/>
      <c r="I6163" s="18"/>
      <c r="J6163" s="18"/>
      <c r="K6163" s="18"/>
      <c r="L6163" s="18"/>
      <c r="M6163" s="18"/>
      <c r="N6163" s="18"/>
      <c r="O6163" s="18"/>
      <c r="P6163" s="18"/>
      <c r="Q6163" s="18"/>
      <c r="R6163" s="18"/>
      <c r="S6163" s="18"/>
      <c r="T6163" s="18"/>
      <c r="U6163" s="18"/>
      <c r="V6163" s="18"/>
      <c r="W6163" s="18"/>
      <c r="X6163" s="18"/>
      <c r="Y6163" s="18"/>
      <c r="Z6163" s="18"/>
    </row>
    <row r="6164">
      <c r="A6164" s="14" t="s">
        <v>15270</v>
      </c>
      <c r="B6164" s="15" t="s">
        <v>4791</v>
      </c>
      <c r="C6164" s="35" t="s">
        <v>4792</v>
      </c>
      <c r="D6164" s="16" t="s">
        <v>15309</v>
      </c>
      <c r="E6164" s="16" t="s">
        <v>15310</v>
      </c>
      <c r="F6164" s="16" t="s">
        <v>15311</v>
      </c>
      <c r="G6164" s="16" t="s">
        <v>12</v>
      </c>
      <c r="H6164" s="18"/>
      <c r="I6164" s="18"/>
      <c r="J6164" s="18"/>
      <c r="K6164" s="18"/>
      <c r="L6164" s="18"/>
      <c r="M6164" s="18"/>
      <c r="N6164" s="18"/>
      <c r="O6164" s="18"/>
      <c r="P6164" s="18"/>
      <c r="Q6164" s="18"/>
      <c r="R6164" s="18"/>
      <c r="S6164" s="18"/>
      <c r="T6164" s="18"/>
      <c r="U6164" s="18"/>
      <c r="V6164" s="18"/>
      <c r="W6164" s="18"/>
      <c r="X6164" s="18"/>
      <c r="Y6164" s="18"/>
      <c r="Z6164" s="18"/>
    </row>
    <row r="6165">
      <c r="A6165" s="14" t="s">
        <v>15270</v>
      </c>
      <c r="B6165" s="15" t="s">
        <v>15312</v>
      </c>
      <c r="C6165" s="33" t="s">
        <v>15313</v>
      </c>
      <c r="D6165" s="16" t="s">
        <v>15314</v>
      </c>
      <c r="E6165" s="16" t="s">
        <v>15315</v>
      </c>
      <c r="F6165" s="16" t="s">
        <v>15316</v>
      </c>
      <c r="G6165" s="16" t="s">
        <v>12</v>
      </c>
      <c r="H6165" s="18"/>
      <c r="I6165" s="18"/>
      <c r="J6165" s="18"/>
      <c r="K6165" s="18"/>
      <c r="L6165" s="18"/>
      <c r="M6165" s="18"/>
      <c r="N6165" s="18"/>
      <c r="O6165" s="18"/>
      <c r="P6165" s="18"/>
      <c r="Q6165" s="18"/>
      <c r="R6165" s="18"/>
      <c r="S6165" s="18"/>
      <c r="T6165" s="18"/>
      <c r="U6165" s="18"/>
      <c r="V6165" s="18"/>
      <c r="W6165" s="18"/>
      <c r="X6165" s="18"/>
      <c r="Y6165" s="18"/>
      <c r="Z6165" s="18"/>
    </row>
    <row r="6166">
      <c r="A6166" s="14" t="s">
        <v>15270</v>
      </c>
      <c r="B6166" s="15" t="s">
        <v>15312</v>
      </c>
      <c r="C6166" s="33" t="s">
        <v>15313</v>
      </c>
      <c r="D6166" s="16" t="s">
        <v>15317</v>
      </c>
      <c r="E6166" s="16" t="s">
        <v>15318</v>
      </c>
      <c r="F6166" s="16" t="s">
        <v>15319</v>
      </c>
      <c r="G6166" s="16" t="s">
        <v>12</v>
      </c>
      <c r="H6166" s="18"/>
      <c r="I6166" s="18"/>
      <c r="J6166" s="18"/>
      <c r="K6166" s="18"/>
      <c r="L6166" s="18"/>
      <c r="M6166" s="18"/>
      <c r="N6166" s="18"/>
      <c r="O6166" s="18"/>
      <c r="P6166" s="18"/>
      <c r="Q6166" s="18"/>
      <c r="R6166" s="18"/>
      <c r="S6166" s="18"/>
      <c r="T6166" s="18"/>
      <c r="U6166" s="18"/>
      <c r="V6166" s="18"/>
      <c r="W6166" s="18"/>
      <c r="X6166" s="18"/>
      <c r="Y6166" s="18"/>
      <c r="Z6166" s="18"/>
    </row>
    <row r="6167">
      <c r="A6167" s="14" t="s">
        <v>15270</v>
      </c>
      <c r="B6167" s="15" t="s">
        <v>15312</v>
      </c>
      <c r="C6167" s="33" t="s">
        <v>15313</v>
      </c>
      <c r="D6167" s="16" t="s">
        <v>15320</v>
      </c>
      <c r="E6167" s="18"/>
      <c r="F6167" s="16" t="s">
        <v>15321</v>
      </c>
      <c r="G6167" s="16" t="s">
        <v>84</v>
      </c>
      <c r="H6167" s="16" t="s">
        <v>15322</v>
      </c>
      <c r="I6167" s="18"/>
      <c r="J6167" s="18"/>
      <c r="K6167" s="18"/>
      <c r="L6167" s="18"/>
      <c r="M6167" s="18"/>
      <c r="N6167" s="18"/>
      <c r="O6167" s="18"/>
      <c r="P6167" s="18"/>
      <c r="Q6167" s="18"/>
      <c r="R6167" s="18"/>
      <c r="S6167" s="18"/>
      <c r="T6167" s="18"/>
      <c r="U6167" s="18"/>
      <c r="V6167" s="18"/>
      <c r="W6167" s="18"/>
      <c r="X6167" s="18"/>
      <c r="Y6167" s="18"/>
      <c r="Z6167" s="18"/>
    </row>
    <row r="6168">
      <c r="A6168" s="14" t="s">
        <v>15270</v>
      </c>
      <c r="B6168" s="15" t="s">
        <v>4785</v>
      </c>
      <c r="C6168" s="33" t="s">
        <v>4786</v>
      </c>
      <c r="D6168" s="16" t="s">
        <v>15323</v>
      </c>
      <c r="E6168" s="16" t="s">
        <v>15324</v>
      </c>
      <c r="F6168" s="16" t="s">
        <v>15325</v>
      </c>
      <c r="G6168" s="16" t="s">
        <v>12</v>
      </c>
      <c r="H6168" s="18"/>
      <c r="I6168" s="18"/>
      <c r="J6168" s="18"/>
      <c r="K6168" s="18"/>
      <c r="L6168" s="18"/>
      <c r="M6168" s="18"/>
      <c r="N6168" s="18"/>
      <c r="O6168" s="18"/>
      <c r="P6168" s="18"/>
      <c r="Q6168" s="18"/>
      <c r="R6168" s="18"/>
      <c r="S6168" s="18"/>
      <c r="T6168" s="18"/>
      <c r="U6168" s="18"/>
      <c r="V6168" s="18"/>
      <c r="W6168" s="18"/>
      <c r="X6168" s="18"/>
      <c r="Y6168" s="18"/>
      <c r="Z6168" s="18"/>
    </row>
    <row r="6169">
      <c r="A6169" s="14" t="s">
        <v>15270</v>
      </c>
      <c r="B6169" s="15" t="s">
        <v>4785</v>
      </c>
      <c r="C6169" s="33" t="s">
        <v>4786</v>
      </c>
      <c r="D6169" s="16" t="s">
        <v>15326</v>
      </c>
      <c r="E6169" s="16" t="s">
        <v>15327</v>
      </c>
      <c r="F6169" s="16" t="s">
        <v>15328</v>
      </c>
      <c r="G6169" s="16" t="s">
        <v>12</v>
      </c>
      <c r="H6169" s="18"/>
      <c r="I6169" s="18"/>
      <c r="J6169" s="18"/>
      <c r="K6169" s="18"/>
      <c r="L6169" s="18"/>
      <c r="M6169" s="18"/>
      <c r="N6169" s="18"/>
      <c r="O6169" s="18"/>
      <c r="P6169" s="18"/>
      <c r="Q6169" s="18"/>
      <c r="R6169" s="18"/>
      <c r="S6169" s="18"/>
      <c r="T6169" s="18"/>
      <c r="U6169" s="18"/>
      <c r="V6169" s="18"/>
      <c r="W6169" s="18"/>
      <c r="X6169" s="18"/>
      <c r="Y6169" s="18"/>
      <c r="Z6169" s="18"/>
    </row>
    <row r="6170">
      <c r="A6170" s="14" t="s">
        <v>15270</v>
      </c>
      <c r="B6170" s="15" t="s">
        <v>4782</v>
      </c>
      <c r="C6170" s="33" t="s">
        <v>15329</v>
      </c>
      <c r="D6170" s="16" t="s">
        <v>15330</v>
      </c>
      <c r="E6170" s="16" t="s">
        <v>15331</v>
      </c>
      <c r="F6170" s="16" t="s">
        <v>15332</v>
      </c>
      <c r="G6170" s="16" t="s">
        <v>84</v>
      </c>
      <c r="H6170" s="18"/>
      <c r="I6170" s="18"/>
      <c r="J6170" s="18"/>
      <c r="K6170" s="18"/>
      <c r="L6170" s="18"/>
      <c r="M6170" s="18"/>
      <c r="N6170" s="18"/>
      <c r="O6170" s="18"/>
      <c r="P6170" s="18"/>
      <c r="Q6170" s="18"/>
      <c r="R6170" s="18"/>
      <c r="S6170" s="18"/>
      <c r="T6170" s="18"/>
      <c r="U6170" s="18"/>
      <c r="V6170" s="18"/>
      <c r="W6170" s="18"/>
      <c r="X6170" s="18"/>
      <c r="Y6170" s="18"/>
      <c r="Z6170" s="18"/>
    </row>
    <row r="6171">
      <c r="A6171" s="14" t="s">
        <v>15270</v>
      </c>
      <c r="B6171" s="15" t="s">
        <v>4782</v>
      </c>
      <c r="C6171" s="33" t="s">
        <v>15329</v>
      </c>
      <c r="D6171" s="16" t="s">
        <v>15333</v>
      </c>
      <c r="E6171" s="19" t="s">
        <v>4096</v>
      </c>
      <c r="F6171" s="16" t="s">
        <v>15334</v>
      </c>
      <c r="G6171" s="16" t="s">
        <v>12</v>
      </c>
      <c r="H6171" s="18"/>
      <c r="I6171" s="18"/>
      <c r="J6171" s="18"/>
      <c r="K6171" s="18"/>
      <c r="L6171" s="18"/>
      <c r="M6171" s="18"/>
      <c r="N6171" s="18"/>
      <c r="O6171" s="18"/>
      <c r="P6171" s="18"/>
      <c r="Q6171" s="18"/>
      <c r="R6171" s="18"/>
      <c r="S6171" s="18"/>
      <c r="T6171" s="18"/>
      <c r="U6171" s="18"/>
      <c r="V6171" s="18"/>
      <c r="W6171" s="18"/>
      <c r="X6171" s="18"/>
      <c r="Y6171" s="18"/>
      <c r="Z6171" s="18"/>
    </row>
    <row r="6172">
      <c r="A6172" s="14" t="s">
        <v>15270</v>
      </c>
      <c r="B6172" s="15" t="s">
        <v>4778</v>
      </c>
      <c r="C6172" s="33" t="s">
        <v>4779</v>
      </c>
      <c r="D6172" s="16" t="s">
        <v>15335</v>
      </c>
      <c r="E6172" s="33" t="s">
        <v>12038</v>
      </c>
      <c r="F6172" s="16" t="s">
        <v>15336</v>
      </c>
      <c r="G6172" s="16" t="s">
        <v>12</v>
      </c>
      <c r="H6172" s="18"/>
      <c r="I6172" s="18"/>
      <c r="J6172" s="18"/>
      <c r="K6172" s="18"/>
      <c r="L6172" s="18"/>
      <c r="M6172" s="18"/>
      <c r="N6172" s="18"/>
      <c r="O6172" s="18"/>
      <c r="P6172" s="18"/>
      <c r="Q6172" s="18"/>
      <c r="R6172" s="18"/>
      <c r="S6172" s="18"/>
      <c r="T6172" s="18"/>
      <c r="U6172" s="18"/>
      <c r="V6172" s="18"/>
      <c r="W6172" s="18"/>
      <c r="X6172" s="18"/>
      <c r="Y6172" s="18"/>
      <c r="Z6172" s="18"/>
    </row>
    <row r="6173">
      <c r="A6173" s="14" t="s">
        <v>15270</v>
      </c>
      <c r="B6173" s="15" t="s">
        <v>4775</v>
      </c>
      <c r="C6173" s="33" t="s">
        <v>4776</v>
      </c>
      <c r="D6173" s="16" t="s">
        <v>15337</v>
      </c>
      <c r="E6173" s="16" t="s">
        <v>15338</v>
      </c>
      <c r="F6173" s="16" t="s">
        <v>15339</v>
      </c>
      <c r="G6173" s="16" t="s">
        <v>84</v>
      </c>
      <c r="H6173" s="18"/>
      <c r="I6173" s="18"/>
      <c r="J6173" s="18"/>
      <c r="K6173" s="18"/>
      <c r="L6173" s="18"/>
      <c r="M6173" s="18"/>
      <c r="N6173" s="18"/>
      <c r="O6173" s="18"/>
      <c r="P6173" s="18"/>
      <c r="Q6173" s="18"/>
      <c r="R6173" s="18"/>
      <c r="S6173" s="18"/>
      <c r="T6173" s="18"/>
      <c r="U6173" s="18"/>
      <c r="V6173" s="18"/>
      <c r="W6173" s="18"/>
      <c r="X6173" s="18"/>
      <c r="Y6173" s="18"/>
      <c r="Z6173" s="18"/>
    </row>
    <row r="6174">
      <c r="A6174" s="14" t="s">
        <v>15270</v>
      </c>
      <c r="B6174" s="15" t="s">
        <v>4767</v>
      </c>
      <c r="C6174" s="33" t="s">
        <v>4768</v>
      </c>
      <c r="D6174" s="16" t="s">
        <v>15340</v>
      </c>
      <c r="E6174" s="16" t="s">
        <v>15341</v>
      </c>
      <c r="F6174" s="16" t="s">
        <v>15342</v>
      </c>
      <c r="G6174" s="16" t="s">
        <v>12</v>
      </c>
      <c r="H6174" s="18"/>
      <c r="I6174" s="18"/>
      <c r="J6174" s="18"/>
      <c r="K6174" s="18"/>
      <c r="L6174" s="18"/>
      <c r="M6174" s="18"/>
      <c r="N6174" s="18"/>
      <c r="O6174" s="18"/>
      <c r="P6174" s="18"/>
      <c r="Q6174" s="18"/>
      <c r="R6174" s="18"/>
      <c r="S6174" s="18"/>
      <c r="T6174" s="18"/>
      <c r="U6174" s="18"/>
      <c r="V6174" s="18"/>
      <c r="W6174" s="18"/>
      <c r="X6174" s="18"/>
      <c r="Y6174" s="18"/>
      <c r="Z6174" s="18"/>
    </row>
    <row r="6175">
      <c r="A6175" s="14" t="s">
        <v>15270</v>
      </c>
      <c r="B6175" s="15" t="s">
        <v>4767</v>
      </c>
      <c r="C6175" s="33" t="s">
        <v>4768</v>
      </c>
      <c r="D6175" s="16" t="s">
        <v>15343</v>
      </c>
      <c r="E6175" s="16" t="s">
        <v>15344</v>
      </c>
      <c r="F6175" s="16" t="s">
        <v>15345</v>
      </c>
      <c r="G6175" s="16" t="s">
        <v>12</v>
      </c>
      <c r="H6175" s="18"/>
      <c r="I6175" s="18"/>
      <c r="J6175" s="18"/>
      <c r="K6175" s="18"/>
      <c r="L6175" s="18"/>
      <c r="M6175" s="18"/>
      <c r="N6175" s="18"/>
      <c r="O6175" s="18"/>
      <c r="P6175" s="18"/>
      <c r="Q6175" s="18"/>
      <c r="R6175" s="18"/>
      <c r="S6175" s="18"/>
      <c r="T6175" s="18"/>
      <c r="U6175" s="18"/>
      <c r="V6175" s="18"/>
      <c r="W6175" s="18"/>
      <c r="X6175" s="18"/>
      <c r="Y6175" s="18"/>
      <c r="Z6175" s="18"/>
    </row>
    <row r="6176">
      <c r="A6176" s="14" t="s">
        <v>15270</v>
      </c>
      <c r="B6176" s="15" t="s">
        <v>4760</v>
      </c>
      <c r="C6176" s="33" t="s">
        <v>4761</v>
      </c>
      <c r="D6176" s="16" t="s">
        <v>15346</v>
      </c>
      <c r="E6176" s="16" t="s">
        <v>15347</v>
      </c>
      <c r="F6176" s="16" t="s">
        <v>15348</v>
      </c>
      <c r="G6176" s="16" t="s">
        <v>12</v>
      </c>
      <c r="H6176" s="18"/>
      <c r="I6176" s="18"/>
      <c r="J6176" s="18"/>
      <c r="K6176" s="18"/>
      <c r="L6176" s="18"/>
      <c r="M6176" s="18"/>
      <c r="N6176" s="18"/>
      <c r="O6176" s="18"/>
      <c r="P6176" s="18"/>
      <c r="Q6176" s="18"/>
      <c r="R6176" s="18"/>
      <c r="S6176" s="18"/>
      <c r="T6176" s="18"/>
      <c r="U6176" s="18"/>
      <c r="V6176" s="18"/>
      <c r="W6176" s="18"/>
      <c r="X6176" s="18"/>
      <c r="Y6176" s="18"/>
      <c r="Z6176" s="18"/>
    </row>
    <row r="6177">
      <c r="A6177" s="14" t="s">
        <v>15270</v>
      </c>
      <c r="B6177" s="15" t="s">
        <v>15349</v>
      </c>
      <c r="C6177" s="33" t="s">
        <v>15350</v>
      </c>
      <c r="D6177" s="16" t="s">
        <v>15351</v>
      </c>
      <c r="E6177" s="18"/>
      <c r="F6177" s="16" t="s">
        <v>15352</v>
      </c>
      <c r="G6177" s="16" t="s">
        <v>12</v>
      </c>
      <c r="H6177" s="16" t="s">
        <v>141</v>
      </c>
      <c r="I6177" s="18"/>
      <c r="J6177" s="18"/>
      <c r="K6177" s="18"/>
      <c r="L6177" s="18"/>
      <c r="M6177" s="18"/>
      <c r="N6177" s="18"/>
      <c r="O6177" s="18"/>
      <c r="P6177" s="18"/>
      <c r="Q6177" s="18"/>
      <c r="R6177" s="18"/>
      <c r="S6177" s="18"/>
      <c r="T6177" s="18"/>
      <c r="U6177" s="18"/>
      <c r="V6177" s="18"/>
      <c r="W6177" s="18"/>
      <c r="X6177" s="18"/>
      <c r="Y6177" s="18"/>
      <c r="Z6177" s="18"/>
    </row>
    <row r="6178">
      <c r="A6178" s="14" t="s">
        <v>15270</v>
      </c>
      <c r="B6178" s="15" t="s">
        <v>4757</v>
      </c>
      <c r="C6178" s="33" t="s">
        <v>4758</v>
      </c>
      <c r="D6178" s="16" t="s">
        <v>15353</v>
      </c>
      <c r="E6178" s="16" t="s">
        <v>141</v>
      </c>
      <c r="F6178" s="16" t="s">
        <v>15354</v>
      </c>
      <c r="G6178" s="16" t="s">
        <v>12</v>
      </c>
      <c r="H6178" s="18"/>
      <c r="I6178" s="18"/>
      <c r="J6178" s="18"/>
      <c r="K6178" s="18"/>
      <c r="L6178" s="18"/>
      <c r="M6178" s="18"/>
      <c r="N6178" s="18"/>
      <c r="O6178" s="18"/>
      <c r="P6178" s="18"/>
      <c r="Q6178" s="18"/>
      <c r="R6178" s="18"/>
      <c r="S6178" s="18"/>
      <c r="T6178" s="18"/>
      <c r="U6178" s="18"/>
      <c r="V6178" s="18"/>
      <c r="W6178" s="18"/>
      <c r="X6178" s="18"/>
      <c r="Y6178" s="18"/>
      <c r="Z6178" s="18"/>
    </row>
    <row r="6179">
      <c r="A6179" s="14" t="s">
        <v>15270</v>
      </c>
      <c r="B6179" s="15" t="s">
        <v>4757</v>
      </c>
      <c r="C6179" s="33" t="s">
        <v>4758</v>
      </c>
      <c r="D6179" s="16" t="s">
        <v>15355</v>
      </c>
      <c r="E6179" s="16" t="s">
        <v>15356</v>
      </c>
      <c r="F6179" s="16" t="s">
        <v>15357</v>
      </c>
      <c r="G6179" s="16" t="s">
        <v>12</v>
      </c>
      <c r="H6179" s="18"/>
      <c r="I6179" s="18"/>
      <c r="J6179" s="18"/>
      <c r="K6179" s="18"/>
      <c r="L6179" s="18"/>
      <c r="M6179" s="18"/>
      <c r="N6179" s="18"/>
      <c r="O6179" s="18"/>
      <c r="P6179" s="18"/>
      <c r="Q6179" s="18"/>
      <c r="R6179" s="18"/>
      <c r="S6179" s="18"/>
      <c r="T6179" s="18"/>
      <c r="U6179" s="18"/>
      <c r="V6179" s="18"/>
      <c r="W6179" s="18"/>
      <c r="X6179" s="18"/>
      <c r="Y6179" s="18"/>
      <c r="Z6179" s="18"/>
    </row>
    <row r="6180">
      <c r="A6180" s="14" t="s">
        <v>15270</v>
      </c>
      <c r="B6180" s="15" t="s">
        <v>4754</v>
      </c>
      <c r="C6180" s="33" t="s">
        <v>4755</v>
      </c>
      <c r="D6180" s="16" t="s">
        <v>15358</v>
      </c>
      <c r="E6180" s="16" t="s">
        <v>15359</v>
      </c>
      <c r="F6180" s="16" t="s">
        <v>15360</v>
      </c>
      <c r="G6180" s="16" t="s">
        <v>12</v>
      </c>
      <c r="H6180" s="18"/>
      <c r="I6180" s="18"/>
      <c r="J6180" s="18"/>
      <c r="K6180" s="18"/>
      <c r="L6180" s="18"/>
      <c r="M6180" s="18"/>
      <c r="N6180" s="18"/>
      <c r="O6180" s="18"/>
      <c r="P6180" s="18"/>
      <c r="Q6180" s="18"/>
      <c r="R6180" s="18"/>
      <c r="S6180" s="18"/>
      <c r="T6180" s="18"/>
      <c r="U6180" s="18"/>
      <c r="V6180" s="18"/>
      <c r="W6180" s="18"/>
      <c r="X6180" s="18"/>
      <c r="Y6180" s="18"/>
      <c r="Z6180" s="18"/>
    </row>
    <row r="6181">
      <c r="A6181" s="14" t="s">
        <v>15270</v>
      </c>
      <c r="B6181" s="15" t="s">
        <v>4754</v>
      </c>
      <c r="C6181" s="33" t="s">
        <v>4755</v>
      </c>
      <c r="D6181" s="16" t="s">
        <v>15361</v>
      </c>
      <c r="E6181" s="16" t="s">
        <v>15362</v>
      </c>
      <c r="F6181" s="16" t="s">
        <v>15363</v>
      </c>
      <c r="G6181" s="16" t="s">
        <v>12</v>
      </c>
      <c r="H6181" s="18"/>
      <c r="I6181" s="18"/>
      <c r="J6181" s="18"/>
      <c r="K6181" s="18"/>
      <c r="L6181" s="18"/>
      <c r="M6181" s="18"/>
      <c r="N6181" s="18"/>
      <c r="O6181" s="18"/>
      <c r="P6181" s="18"/>
      <c r="Q6181" s="18"/>
      <c r="R6181" s="18"/>
      <c r="S6181" s="18"/>
      <c r="T6181" s="18"/>
      <c r="U6181" s="18"/>
      <c r="V6181" s="18"/>
      <c r="W6181" s="18"/>
      <c r="X6181" s="18"/>
      <c r="Y6181" s="18"/>
      <c r="Z6181" s="18"/>
    </row>
    <row r="6182">
      <c r="A6182" s="14" t="s">
        <v>15270</v>
      </c>
      <c r="B6182" s="15" t="s">
        <v>4752</v>
      </c>
      <c r="C6182" s="33" t="s">
        <v>4753</v>
      </c>
      <c r="D6182" s="16" t="s">
        <v>15364</v>
      </c>
      <c r="E6182" s="16" t="s">
        <v>15365</v>
      </c>
      <c r="F6182" s="16" t="s">
        <v>15366</v>
      </c>
      <c r="G6182" s="16" t="s">
        <v>12</v>
      </c>
      <c r="H6182" s="18"/>
      <c r="I6182" s="18"/>
      <c r="J6182" s="18"/>
      <c r="K6182" s="18"/>
      <c r="L6182" s="18"/>
      <c r="M6182" s="18"/>
      <c r="N6182" s="18"/>
      <c r="O6182" s="18"/>
      <c r="P6182" s="18"/>
      <c r="Q6182" s="18"/>
      <c r="R6182" s="18"/>
      <c r="S6182" s="18"/>
      <c r="T6182" s="18"/>
      <c r="U6182" s="18"/>
      <c r="V6182" s="18"/>
      <c r="W6182" s="18"/>
      <c r="X6182" s="18"/>
      <c r="Y6182" s="18"/>
      <c r="Z6182" s="18"/>
    </row>
    <row r="6183">
      <c r="A6183" s="14" t="s">
        <v>15270</v>
      </c>
      <c r="B6183" s="15" t="s">
        <v>15367</v>
      </c>
      <c r="C6183" s="33" t="s">
        <v>15368</v>
      </c>
      <c r="D6183" s="16" t="s">
        <v>15369</v>
      </c>
      <c r="E6183" s="16" t="s">
        <v>15370</v>
      </c>
      <c r="F6183" s="16" t="s">
        <v>15371</v>
      </c>
      <c r="G6183" s="16" t="s">
        <v>12</v>
      </c>
      <c r="H6183" s="18"/>
      <c r="I6183" s="18"/>
      <c r="J6183" s="18"/>
      <c r="K6183" s="18"/>
      <c r="L6183" s="18"/>
      <c r="M6183" s="18"/>
      <c r="N6183" s="18"/>
      <c r="O6183" s="18"/>
      <c r="P6183" s="18"/>
      <c r="Q6183" s="18"/>
      <c r="R6183" s="18"/>
      <c r="S6183" s="18"/>
      <c r="T6183" s="18"/>
      <c r="U6183" s="18"/>
      <c r="V6183" s="18"/>
      <c r="W6183" s="18"/>
      <c r="X6183" s="18"/>
      <c r="Y6183" s="18"/>
      <c r="Z6183" s="18"/>
    </row>
    <row r="6184">
      <c r="A6184" s="14" t="s">
        <v>15372</v>
      </c>
      <c r="B6184" s="15" t="s">
        <v>4816</v>
      </c>
      <c r="C6184" s="33" t="s">
        <v>4817</v>
      </c>
      <c r="D6184" s="16" t="s">
        <v>15373</v>
      </c>
      <c r="E6184" s="16" t="s">
        <v>15374</v>
      </c>
      <c r="F6184" s="16" t="s">
        <v>15375</v>
      </c>
      <c r="G6184" s="16" t="s">
        <v>12</v>
      </c>
      <c r="H6184" s="18"/>
      <c r="I6184" s="18"/>
      <c r="J6184" s="18"/>
      <c r="K6184" s="18"/>
      <c r="L6184" s="18"/>
      <c r="M6184" s="18"/>
      <c r="N6184" s="18"/>
      <c r="O6184" s="18"/>
      <c r="P6184" s="18"/>
      <c r="Q6184" s="18"/>
      <c r="R6184" s="18"/>
      <c r="S6184" s="18"/>
      <c r="T6184" s="18"/>
      <c r="U6184" s="18"/>
      <c r="V6184" s="18"/>
      <c r="W6184" s="18"/>
      <c r="X6184" s="18"/>
      <c r="Y6184" s="18"/>
      <c r="Z6184" s="18"/>
    </row>
    <row r="6185">
      <c r="A6185" s="14" t="s">
        <v>15372</v>
      </c>
      <c r="B6185" s="15" t="s">
        <v>4814</v>
      </c>
      <c r="C6185" s="33" t="s">
        <v>4815</v>
      </c>
      <c r="D6185" s="16" t="s">
        <v>15376</v>
      </c>
      <c r="E6185" s="16" t="s">
        <v>15377</v>
      </c>
      <c r="F6185" s="16" t="s">
        <v>15378</v>
      </c>
      <c r="G6185" s="16" t="s">
        <v>84</v>
      </c>
      <c r="H6185" s="18"/>
      <c r="I6185" s="18"/>
      <c r="J6185" s="18"/>
      <c r="K6185" s="18"/>
      <c r="L6185" s="18"/>
      <c r="M6185" s="18"/>
      <c r="N6185" s="18"/>
      <c r="O6185" s="18"/>
      <c r="P6185" s="18"/>
      <c r="Q6185" s="18"/>
      <c r="R6185" s="18"/>
      <c r="S6185" s="18"/>
      <c r="T6185" s="18"/>
      <c r="U6185" s="18"/>
      <c r="V6185" s="18"/>
      <c r="W6185" s="18"/>
      <c r="X6185" s="18"/>
      <c r="Y6185" s="18"/>
      <c r="Z6185" s="18"/>
    </row>
    <row r="6186">
      <c r="A6186" s="14" t="s">
        <v>15379</v>
      </c>
      <c r="B6186" s="15" t="s">
        <v>15380</v>
      </c>
      <c r="C6186" s="33" t="s">
        <v>15381</v>
      </c>
      <c r="D6186" s="16" t="s">
        <v>15382</v>
      </c>
      <c r="E6186" s="19" t="s">
        <v>4264</v>
      </c>
      <c r="F6186" s="33" t="s">
        <v>9827</v>
      </c>
      <c r="G6186" s="16" t="s">
        <v>12</v>
      </c>
      <c r="H6186" s="18"/>
      <c r="I6186" s="18"/>
      <c r="J6186" s="18"/>
      <c r="K6186" s="18"/>
      <c r="L6186" s="18"/>
      <c r="M6186" s="18"/>
      <c r="N6186" s="18"/>
      <c r="O6186" s="18"/>
      <c r="P6186" s="18"/>
      <c r="Q6186" s="18"/>
      <c r="R6186" s="18"/>
      <c r="S6186" s="18"/>
      <c r="T6186" s="18"/>
      <c r="U6186" s="18"/>
      <c r="V6186" s="18"/>
      <c r="W6186" s="18"/>
      <c r="X6186" s="18"/>
      <c r="Y6186" s="18"/>
      <c r="Z6186" s="18"/>
    </row>
    <row r="6187">
      <c r="A6187" s="14" t="s">
        <v>15379</v>
      </c>
      <c r="B6187" s="15" t="s">
        <v>4818</v>
      </c>
      <c r="C6187" s="33" t="s">
        <v>4819</v>
      </c>
      <c r="D6187" s="16" t="s">
        <v>15383</v>
      </c>
      <c r="E6187" s="16" t="s">
        <v>15384</v>
      </c>
      <c r="F6187" s="16" t="s">
        <v>15385</v>
      </c>
      <c r="G6187" s="16" t="s">
        <v>12</v>
      </c>
      <c r="H6187" s="18"/>
      <c r="I6187" s="18"/>
      <c r="J6187" s="18"/>
      <c r="K6187" s="18"/>
      <c r="L6187" s="18"/>
      <c r="M6187" s="18"/>
      <c r="N6187" s="18"/>
      <c r="O6187" s="18"/>
      <c r="P6187" s="18"/>
      <c r="Q6187" s="18"/>
      <c r="R6187" s="18"/>
      <c r="S6187" s="18"/>
      <c r="T6187" s="18"/>
      <c r="U6187" s="18"/>
      <c r="V6187" s="18"/>
      <c r="W6187" s="18"/>
      <c r="X6187" s="18"/>
      <c r="Y6187" s="18"/>
      <c r="Z6187" s="18"/>
    </row>
    <row r="6188">
      <c r="A6188" s="14" t="s">
        <v>15379</v>
      </c>
      <c r="B6188" s="15" t="s">
        <v>4818</v>
      </c>
      <c r="C6188" s="33" t="s">
        <v>4819</v>
      </c>
      <c r="D6188" s="16" t="s">
        <v>15386</v>
      </c>
      <c r="E6188" s="16" t="s">
        <v>15387</v>
      </c>
      <c r="F6188" s="16" t="s">
        <v>15388</v>
      </c>
      <c r="G6188" s="16" t="s">
        <v>12</v>
      </c>
      <c r="H6188" s="18"/>
      <c r="I6188" s="18"/>
      <c r="J6188" s="18"/>
      <c r="K6188" s="18"/>
      <c r="L6188" s="18"/>
      <c r="M6188" s="18"/>
      <c r="N6188" s="18"/>
      <c r="O6188" s="18"/>
      <c r="P6188" s="18"/>
      <c r="Q6188" s="18"/>
      <c r="R6188" s="18"/>
      <c r="S6188" s="18"/>
      <c r="T6188" s="18"/>
      <c r="U6188" s="18"/>
      <c r="V6188" s="18"/>
      <c r="W6188" s="18"/>
      <c r="X6188" s="18"/>
      <c r="Y6188" s="18"/>
      <c r="Z6188" s="18"/>
    </row>
    <row r="6189">
      <c r="A6189" s="14" t="s">
        <v>15389</v>
      </c>
      <c r="B6189" s="15" t="s">
        <v>4855</v>
      </c>
      <c r="C6189" s="33" t="s">
        <v>4856</v>
      </c>
      <c r="D6189" s="16" t="s">
        <v>15390</v>
      </c>
      <c r="E6189" s="16" t="s">
        <v>15391</v>
      </c>
      <c r="F6189" s="16" t="s">
        <v>15392</v>
      </c>
      <c r="G6189" s="16" t="s">
        <v>12</v>
      </c>
      <c r="H6189" s="18"/>
      <c r="I6189" s="18"/>
      <c r="J6189" s="18"/>
      <c r="K6189" s="18"/>
      <c r="L6189" s="18"/>
      <c r="M6189" s="18"/>
      <c r="N6189" s="18"/>
      <c r="O6189" s="18"/>
      <c r="P6189" s="18"/>
      <c r="Q6189" s="18"/>
      <c r="R6189" s="18"/>
      <c r="S6189" s="18"/>
      <c r="T6189" s="18"/>
      <c r="U6189" s="18"/>
      <c r="V6189" s="18"/>
      <c r="W6189" s="18"/>
      <c r="X6189" s="18"/>
      <c r="Y6189" s="18"/>
      <c r="Z6189" s="18"/>
    </row>
    <row r="6190">
      <c r="A6190" s="14" t="s">
        <v>15389</v>
      </c>
      <c r="B6190" s="15" t="s">
        <v>15393</v>
      </c>
      <c r="C6190" s="33" t="s">
        <v>15394</v>
      </c>
      <c r="D6190" s="16" t="s">
        <v>15395</v>
      </c>
      <c r="E6190" s="16" t="s">
        <v>15396</v>
      </c>
      <c r="F6190" s="16" t="s">
        <v>15397</v>
      </c>
      <c r="G6190" s="16" t="s">
        <v>84</v>
      </c>
      <c r="H6190" s="18"/>
      <c r="I6190" s="18"/>
      <c r="J6190" s="18"/>
      <c r="K6190" s="18"/>
      <c r="L6190" s="18"/>
      <c r="M6190" s="18"/>
      <c r="N6190" s="18"/>
      <c r="O6190" s="18"/>
      <c r="P6190" s="18"/>
      <c r="Q6190" s="18"/>
      <c r="R6190" s="18"/>
      <c r="S6190" s="18"/>
      <c r="T6190" s="18"/>
      <c r="U6190" s="18"/>
      <c r="V6190" s="18"/>
      <c r="W6190" s="18"/>
      <c r="X6190" s="18"/>
      <c r="Y6190" s="18"/>
      <c r="Z6190" s="18"/>
    </row>
    <row r="6191">
      <c r="A6191" s="14" t="s">
        <v>15389</v>
      </c>
      <c r="B6191" s="15" t="s">
        <v>15393</v>
      </c>
      <c r="C6191" s="33" t="s">
        <v>15394</v>
      </c>
      <c r="D6191" s="16" t="s">
        <v>15398</v>
      </c>
      <c r="E6191" s="16" t="s">
        <v>15399</v>
      </c>
      <c r="F6191" s="16" t="s">
        <v>15400</v>
      </c>
      <c r="G6191" s="16" t="s">
        <v>84</v>
      </c>
      <c r="H6191" s="18"/>
      <c r="I6191" s="18"/>
      <c r="J6191" s="18"/>
      <c r="K6191" s="18"/>
      <c r="L6191" s="18"/>
      <c r="M6191" s="18"/>
      <c r="N6191" s="18"/>
      <c r="O6191" s="18"/>
      <c r="P6191" s="18"/>
      <c r="Q6191" s="18"/>
      <c r="R6191" s="18"/>
      <c r="S6191" s="18"/>
      <c r="T6191" s="18"/>
      <c r="U6191" s="18"/>
      <c r="V6191" s="18"/>
      <c r="W6191" s="18"/>
      <c r="X6191" s="18"/>
      <c r="Y6191" s="18"/>
      <c r="Z6191" s="18"/>
    </row>
    <row r="6192">
      <c r="A6192" s="14" t="s">
        <v>15389</v>
      </c>
      <c r="B6192" s="15" t="s">
        <v>15393</v>
      </c>
      <c r="C6192" s="33" t="s">
        <v>15394</v>
      </c>
      <c r="D6192" s="16" t="s">
        <v>15401</v>
      </c>
      <c r="E6192" s="16" t="s">
        <v>15402</v>
      </c>
      <c r="F6192" s="16" t="s">
        <v>15403</v>
      </c>
      <c r="G6192" s="16" t="s">
        <v>84</v>
      </c>
      <c r="H6192" s="18"/>
      <c r="I6192" s="18"/>
      <c r="J6192" s="18"/>
      <c r="K6192" s="18"/>
      <c r="L6192" s="18"/>
      <c r="M6192" s="18"/>
      <c r="N6192" s="18"/>
      <c r="O6192" s="18"/>
      <c r="P6192" s="18"/>
      <c r="Q6192" s="18"/>
      <c r="R6192" s="18"/>
      <c r="S6192" s="18"/>
      <c r="T6192" s="18"/>
      <c r="U6192" s="18"/>
      <c r="V6192" s="18"/>
      <c r="W6192" s="18"/>
      <c r="X6192" s="18"/>
      <c r="Y6192" s="18"/>
      <c r="Z6192" s="18"/>
    </row>
    <row r="6193">
      <c r="A6193" s="14" t="s">
        <v>15389</v>
      </c>
      <c r="B6193" s="15" t="s">
        <v>4853</v>
      </c>
      <c r="C6193" s="33" t="s">
        <v>4854</v>
      </c>
      <c r="D6193" s="16" t="s">
        <v>15404</v>
      </c>
      <c r="E6193" s="16" t="s">
        <v>15405</v>
      </c>
      <c r="F6193" s="16" t="s">
        <v>15406</v>
      </c>
      <c r="G6193" s="16" t="s">
        <v>12</v>
      </c>
      <c r="H6193" s="18"/>
      <c r="I6193" s="18"/>
      <c r="J6193" s="18"/>
      <c r="K6193" s="18"/>
      <c r="L6193" s="18"/>
      <c r="M6193" s="18"/>
      <c r="N6193" s="18"/>
      <c r="O6193" s="18"/>
      <c r="P6193" s="18"/>
      <c r="Q6193" s="18"/>
      <c r="R6193" s="18"/>
      <c r="S6193" s="18"/>
      <c r="T6193" s="18"/>
      <c r="U6193" s="18"/>
      <c r="V6193" s="18"/>
      <c r="W6193" s="18"/>
      <c r="X6193" s="18"/>
      <c r="Y6193" s="18"/>
      <c r="Z6193" s="18"/>
    </row>
    <row r="6194">
      <c r="A6194" s="14" t="s">
        <v>15389</v>
      </c>
      <c r="B6194" s="15" t="s">
        <v>4851</v>
      </c>
      <c r="C6194" s="33" t="s">
        <v>4852</v>
      </c>
      <c r="D6194" s="16" t="s">
        <v>15407</v>
      </c>
      <c r="E6194" s="16" t="s">
        <v>15408</v>
      </c>
      <c r="F6194" s="16" t="s">
        <v>15409</v>
      </c>
      <c r="G6194" s="16" t="s">
        <v>12</v>
      </c>
      <c r="H6194" s="18"/>
      <c r="I6194" s="18"/>
      <c r="J6194" s="18"/>
      <c r="K6194" s="18"/>
      <c r="L6194" s="18"/>
      <c r="M6194" s="18"/>
      <c r="N6194" s="18"/>
      <c r="O6194" s="18"/>
      <c r="P6194" s="18"/>
      <c r="Q6194" s="18"/>
      <c r="R6194" s="18"/>
      <c r="S6194" s="18"/>
      <c r="T6194" s="18"/>
      <c r="U6194" s="18"/>
      <c r="V6194" s="18"/>
      <c r="W6194" s="18"/>
      <c r="X6194" s="18"/>
      <c r="Y6194" s="18"/>
      <c r="Z6194" s="18"/>
    </row>
    <row r="6195">
      <c r="A6195" s="14" t="s">
        <v>15389</v>
      </c>
      <c r="B6195" s="15" t="s">
        <v>4851</v>
      </c>
      <c r="C6195" s="33" t="s">
        <v>4852</v>
      </c>
      <c r="D6195" s="16" t="s">
        <v>15410</v>
      </c>
      <c r="E6195" s="16" t="s">
        <v>15411</v>
      </c>
      <c r="F6195" s="16" t="s">
        <v>15412</v>
      </c>
      <c r="G6195" s="16" t="s">
        <v>12</v>
      </c>
      <c r="H6195" s="18"/>
      <c r="I6195" s="18"/>
      <c r="J6195" s="18"/>
      <c r="K6195" s="18"/>
      <c r="L6195" s="18"/>
      <c r="M6195" s="18"/>
      <c r="N6195" s="18"/>
      <c r="O6195" s="18"/>
      <c r="P6195" s="18"/>
      <c r="Q6195" s="18"/>
      <c r="R6195" s="18"/>
      <c r="S6195" s="18"/>
      <c r="T6195" s="18"/>
      <c r="U6195" s="18"/>
      <c r="V6195" s="18"/>
      <c r="W6195" s="18"/>
      <c r="X6195" s="18"/>
      <c r="Y6195" s="18"/>
      <c r="Z6195" s="18"/>
    </row>
    <row r="6196">
      <c r="A6196" s="14" t="s">
        <v>15389</v>
      </c>
      <c r="B6196" s="15" t="s">
        <v>4846</v>
      </c>
      <c r="C6196" s="33" t="s">
        <v>4847</v>
      </c>
      <c r="D6196" s="16" t="s">
        <v>15413</v>
      </c>
      <c r="E6196" s="16" t="s">
        <v>15414</v>
      </c>
      <c r="F6196" s="16" t="s">
        <v>15415</v>
      </c>
      <c r="G6196" s="16" t="s">
        <v>12</v>
      </c>
      <c r="H6196" s="18"/>
      <c r="I6196" s="18"/>
      <c r="J6196" s="18"/>
      <c r="K6196" s="18"/>
      <c r="L6196" s="18"/>
      <c r="M6196" s="18"/>
      <c r="N6196" s="18"/>
      <c r="O6196" s="18"/>
      <c r="P6196" s="18"/>
      <c r="Q6196" s="18"/>
      <c r="R6196" s="18"/>
      <c r="S6196" s="18"/>
      <c r="T6196" s="18"/>
      <c r="U6196" s="18"/>
      <c r="V6196" s="18"/>
      <c r="W6196" s="18"/>
      <c r="X6196" s="18"/>
      <c r="Y6196" s="18"/>
      <c r="Z6196" s="18"/>
    </row>
    <row r="6197">
      <c r="A6197" s="14" t="s">
        <v>15389</v>
      </c>
      <c r="B6197" s="15" t="s">
        <v>15416</v>
      </c>
      <c r="C6197" s="33" t="s">
        <v>15417</v>
      </c>
      <c r="D6197" s="16" t="s">
        <v>15418</v>
      </c>
      <c r="E6197" s="16" t="s">
        <v>15419</v>
      </c>
      <c r="F6197" s="16" t="s">
        <v>15420</v>
      </c>
      <c r="G6197" s="16" t="s">
        <v>12</v>
      </c>
      <c r="H6197" s="18"/>
      <c r="I6197" s="18"/>
      <c r="J6197" s="18"/>
      <c r="K6197" s="18"/>
      <c r="L6197" s="18"/>
      <c r="M6197" s="18"/>
      <c r="N6197" s="18"/>
      <c r="O6197" s="18"/>
      <c r="P6197" s="18"/>
      <c r="Q6197" s="18"/>
      <c r="R6197" s="18"/>
      <c r="S6197" s="18"/>
      <c r="T6197" s="18"/>
      <c r="U6197" s="18"/>
      <c r="V6197" s="18"/>
      <c r="W6197" s="18"/>
      <c r="X6197" s="18"/>
      <c r="Y6197" s="18"/>
      <c r="Z6197" s="18"/>
    </row>
    <row r="6198">
      <c r="A6198" s="14" t="s">
        <v>15389</v>
      </c>
      <c r="B6198" s="15" t="s">
        <v>15416</v>
      </c>
      <c r="C6198" s="33" t="s">
        <v>15417</v>
      </c>
      <c r="D6198" s="16" t="s">
        <v>15421</v>
      </c>
      <c r="E6198" s="16" t="s">
        <v>15422</v>
      </c>
      <c r="F6198" s="16" t="s">
        <v>15423</v>
      </c>
      <c r="G6198" s="16" t="s">
        <v>12</v>
      </c>
      <c r="H6198" s="18"/>
      <c r="I6198" s="18"/>
      <c r="J6198" s="18"/>
      <c r="K6198" s="18"/>
      <c r="L6198" s="18"/>
      <c r="M6198" s="18"/>
      <c r="N6198" s="18"/>
      <c r="O6198" s="18"/>
      <c r="P6198" s="18"/>
      <c r="Q6198" s="18"/>
      <c r="R6198" s="18"/>
      <c r="S6198" s="18"/>
      <c r="T6198" s="18"/>
      <c r="U6198" s="18"/>
      <c r="V6198" s="18"/>
      <c r="W6198" s="18"/>
      <c r="X6198" s="18"/>
      <c r="Y6198" s="18"/>
      <c r="Z6198" s="18"/>
    </row>
    <row r="6199">
      <c r="A6199" s="14" t="s">
        <v>15389</v>
      </c>
      <c r="B6199" s="15" t="s">
        <v>15424</v>
      </c>
      <c r="C6199" s="33" t="s">
        <v>15425</v>
      </c>
      <c r="D6199" s="16" t="s">
        <v>15426</v>
      </c>
      <c r="E6199" s="16" t="s">
        <v>15427</v>
      </c>
      <c r="F6199" s="16" t="s">
        <v>15428</v>
      </c>
      <c r="G6199" s="16" t="s">
        <v>84</v>
      </c>
      <c r="H6199" s="18"/>
      <c r="I6199" s="18"/>
      <c r="J6199" s="18"/>
      <c r="K6199" s="18"/>
      <c r="L6199" s="18"/>
      <c r="M6199" s="18"/>
      <c r="N6199" s="18"/>
      <c r="O6199" s="18"/>
      <c r="P6199" s="18"/>
      <c r="Q6199" s="18"/>
      <c r="R6199" s="18"/>
      <c r="S6199" s="18"/>
      <c r="T6199" s="18"/>
      <c r="U6199" s="18"/>
      <c r="V6199" s="18"/>
      <c r="W6199" s="18"/>
      <c r="X6199" s="18"/>
      <c r="Y6199" s="18"/>
      <c r="Z6199" s="18"/>
    </row>
    <row r="6200">
      <c r="A6200" s="14" t="s">
        <v>15389</v>
      </c>
      <c r="B6200" s="15" t="s">
        <v>15424</v>
      </c>
      <c r="C6200" s="33" t="s">
        <v>15425</v>
      </c>
      <c r="D6200" s="16" t="s">
        <v>15429</v>
      </c>
      <c r="E6200" s="16" t="s">
        <v>15430</v>
      </c>
      <c r="F6200" s="16" t="s">
        <v>15431</v>
      </c>
      <c r="G6200" s="16" t="s">
        <v>84</v>
      </c>
      <c r="H6200" s="18"/>
      <c r="I6200" s="18"/>
      <c r="J6200" s="18"/>
      <c r="K6200" s="18"/>
      <c r="L6200" s="18"/>
      <c r="M6200" s="18"/>
      <c r="N6200" s="18"/>
      <c r="O6200" s="18"/>
      <c r="P6200" s="18"/>
      <c r="Q6200" s="18"/>
      <c r="R6200" s="18"/>
      <c r="S6200" s="18"/>
      <c r="T6200" s="18"/>
      <c r="U6200" s="18"/>
      <c r="V6200" s="18"/>
      <c r="W6200" s="18"/>
      <c r="X6200" s="18"/>
      <c r="Y6200" s="18"/>
      <c r="Z6200" s="18"/>
    </row>
    <row r="6201">
      <c r="A6201" s="14" t="s">
        <v>15389</v>
      </c>
      <c r="B6201" s="15" t="s">
        <v>15424</v>
      </c>
      <c r="C6201" s="33" t="s">
        <v>15425</v>
      </c>
      <c r="D6201" s="16" t="s">
        <v>15432</v>
      </c>
      <c r="E6201" s="18"/>
      <c r="F6201" s="16" t="s">
        <v>15433</v>
      </c>
      <c r="G6201" s="16" t="s">
        <v>12</v>
      </c>
      <c r="H6201" s="16" t="s">
        <v>15434</v>
      </c>
      <c r="I6201" s="18"/>
      <c r="J6201" s="18"/>
      <c r="K6201" s="18"/>
      <c r="L6201" s="18"/>
      <c r="M6201" s="18"/>
      <c r="N6201" s="18"/>
      <c r="O6201" s="18"/>
      <c r="P6201" s="18"/>
      <c r="Q6201" s="18"/>
      <c r="R6201" s="18"/>
      <c r="S6201" s="18"/>
      <c r="T6201" s="18"/>
      <c r="U6201" s="18"/>
      <c r="V6201" s="18"/>
      <c r="W6201" s="18"/>
      <c r="X6201" s="18"/>
      <c r="Y6201" s="18"/>
      <c r="Z6201" s="18"/>
    </row>
    <row r="6202">
      <c r="A6202" s="14" t="s">
        <v>15389</v>
      </c>
      <c r="B6202" s="15" t="s">
        <v>4842</v>
      </c>
      <c r="C6202" s="33" t="s">
        <v>4843</v>
      </c>
      <c r="D6202" s="16" t="s">
        <v>15435</v>
      </c>
      <c r="E6202" s="16" t="s">
        <v>15436</v>
      </c>
      <c r="F6202" s="16" t="s">
        <v>15437</v>
      </c>
      <c r="G6202" s="16" t="s">
        <v>12</v>
      </c>
      <c r="H6202" s="18"/>
      <c r="I6202" s="18"/>
      <c r="J6202" s="18"/>
      <c r="K6202" s="18"/>
      <c r="L6202" s="18"/>
      <c r="M6202" s="18"/>
      <c r="N6202" s="18"/>
      <c r="O6202" s="18"/>
      <c r="P6202" s="18"/>
      <c r="Q6202" s="18"/>
      <c r="R6202" s="18"/>
      <c r="S6202" s="18"/>
      <c r="T6202" s="18"/>
      <c r="U6202" s="18"/>
      <c r="V6202" s="18"/>
      <c r="W6202" s="18"/>
      <c r="X6202" s="18"/>
      <c r="Y6202" s="18"/>
      <c r="Z6202" s="18"/>
    </row>
    <row r="6203">
      <c r="A6203" s="14" t="s">
        <v>15389</v>
      </c>
      <c r="B6203" s="15" t="s">
        <v>4840</v>
      </c>
      <c r="C6203" s="33" t="s">
        <v>4841</v>
      </c>
      <c r="D6203" s="16" t="s">
        <v>15438</v>
      </c>
      <c r="E6203" s="16" t="s">
        <v>15439</v>
      </c>
      <c r="F6203" s="16" t="s">
        <v>15440</v>
      </c>
      <c r="G6203" s="16" t="s">
        <v>12</v>
      </c>
      <c r="H6203" s="18"/>
      <c r="I6203" s="18"/>
      <c r="J6203" s="18"/>
      <c r="K6203" s="18"/>
      <c r="L6203" s="18"/>
      <c r="M6203" s="18"/>
      <c r="N6203" s="18"/>
      <c r="O6203" s="18"/>
      <c r="P6203" s="18"/>
      <c r="Q6203" s="18"/>
      <c r="R6203" s="18"/>
      <c r="S6203" s="18"/>
      <c r="T6203" s="18"/>
      <c r="U6203" s="18"/>
      <c r="V6203" s="18"/>
      <c r="W6203" s="18"/>
      <c r="X6203" s="18"/>
      <c r="Y6203" s="18"/>
      <c r="Z6203" s="18"/>
    </row>
    <row r="6204">
      <c r="A6204" s="14" t="s">
        <v>15389</v>
      </c>
      <c r="B6204" s="15" t="s">
        <v>4840</v>
      </c>
      <c r="C6204" s="33" t="s">
        <v>4841</v>
      </c>
      <c r="D6204" s="16" t="s">
        <v>15441</v>
      </c>
      <c r="E6204" s="16" t="s">
        <v>15442</v>
      </c>
      <c r="F6204" s="16" t="s">
        <v>15443</v>
      </c>
      <c r="G6204" s="16" t="s">
        <v>12</v>
      </c>
      <c r="H6204" s="18"/>
      <c r="I6204" s="18"/>
      <c r="J6204" s="18"/>
      <c r="K6204" s="18"/>
      <c r="L6204" s="18"/>
      <c r="M6204" s="18"/>
      <c r="N6204" s="18"/>
      <c r="O6204" s="18"/>
      <c r="P6204" s="18"/>
      <c r="Q6204" s="18"/>
      <c r="R6204" s="18"/>
      <c r="S6204" s="18"/>
      <c r="T6204" s="18"/>
      <c r="U6204" s="18"/>
      <c r="V6204" s="18"/>
      <c r="W6204" s="18"/>
      <c r="X6204" s="18"/>
      <c r="Y6204" s="18"/>
      <c r="Z6204" s="18"/>
    </row>
    <row r="6205">
      <c r="A6205" s="14" t="s">
        <v>15389</v>
      </c>
      <c r="B6205" s="15" t="s">
        <v>4835</v>
      </c>
      <c r="C6205" s="33" t="s">
        <v>4836</v>
      </c>
      <c r="D6205" s="16" t="s">
        <v>15444</v>
      </c>
      <c r="E6205" s="16" t="s">
        <v>15445</v>
      </c>
      <c r="F6205" s="16" t="s">
        <v>15446</v>
      </c>
      <c r="G6205" s="16" t="s">
        <v>84</v>
      </c>
      <c r="H6205" s="18"/>
      <c r="I6205" s="18"/>
      <c r="J6205" s="18"/>
      <c r="K6205" s="18"/>
      <c r="L6205" s="18"/>
      <c r="M6205" s="18"/>
      <c r="N6205" s="18"/>
      <c r="O6205" s="18"/>
      <c r="P6205" s="18"/>
      <c r="Q6205" s="18"/>
      <c r="R6205" s="18"/>
      <c r="S6205" s="18"/>
      <c r="T6205" s="18"/>
      <c r="U6205" s="18"/>
      <c r="V6205" s="18"/>
      <c r="W6205" s="18"/>
      <c r="X6205" s="18"/>
      <c r="Y6205" s="18"/>
      <c r="Z6205" s="18"/>
    </row>
    <row r="6206">
      <c r="A6206" s="14" t="s">
        <v>15389</v>
      </c>
      <c r="B6206" s="15" t="s">
        <v>4835</v>
      </c>
      <c r="C6206" s="33" t="s">
        <v>4836</v>
      </c>
      <c r="D6206" s="16" t="s">
        <v>15447</v>
      </c>
      <c r="E6206" s="16" t="s">
        <v>15448</v>
      </c>
      <c r="F6206" s="16" t="s">
        <v>15449</v>
      </c>
      <c r="G6206" s="16" t="s">
        <v>84</v>
      </c>
      <c r="H6206" s="18"/>
      <c r="I6206" s="18"/>
      <c r="J6206" s="18"/>
      <c r="K6206" s="18"/>
      <c r="L6206" s="18"/>
      <c r="M6206" s="18"/>
      <c r="N6206" s="18"/>
      <c r="O6206" s="18"/>
      <c r="P6206" s="18"/>
      <c r="Q6206" s="18"/>
      <c r="R6206" s="18"/>
      <c r="S6206" s="18"/>
      <c r="T6206" s="18"/>
      <c r="U6206" s="18"/>
      <c r="V6206" s="18"/>
      <c r="W6206" s="18"/>
      <c r="X6206" s="18"/>
      <c r="Y6206" s="18"/>
      <c r="Z6206" s="18"/>
    </row>
    <row r="6207">
      <c r="A6207" s="14" t="s">
        <v>15389</v>
      </c>
      <c r="B6207" s="15" t="s">
        <v>15450</v>
      </c>
      <c r="C6207" s="33" t="s">
        <v>15451</v>
      </c>
      <c r="D6207" s="16" t="s">
        <v>15452</v>
      </c>
      <c r="E6207" s="16" t="s">
        <v>15453</v>
      </c>
      <c r="F6207" s="16" t="s">
        <v>15454</v>
      </c>
      <c r="G6207" s="16" t="s">
        <v>12</v>
      </c>
      <c r="H6207" s="18"/>
      <c r="I6207" s="18"/>
      <c r="J6207" s="18"/>
      <c r="K6207" s="18"/>
      <c r="L6207" s="18"/>
      <c r="M6207" s="18"/>
      <c r="N6207" s="18"/>
      <c r="O6207" s="18"/>
      <c r="P6207" s="18"/>
      <c r="Q6207" s="18"/>
      <c r="R6207" s="18"/>
      <c r="S6207" s="18"/>
      <c r="T6207" s="18"/>
      <c r="U6207" s="18"/>
      <c r="V6207" s="18"/>
      <c r="W6207" s="18"/>
      <c r="X6207" s="18"/>
      <c r="Y6207" s="18"/>
      <c r="Z6207" s="18"/>
    </row>
    <row r="6208">
      <c r="A6208" s="14" t="s">
        <v>15389</v>
      </c>
      <c r="B6208" s="15" t="s">
        <v>4833</v>
      </c>
      <c r="C6208" s="33" t="s">
        <v>4834</v>
      </c>
      <c r="D6208" s="16" t="s">
        <v>15455</v>
      </c>
      <c r="E6208" s="16" t="s">
        <v>15456</v>
      </c>
      <c r="F6208" s="16" t="s">
        <v>15457</v>
      </c>
      <c r="G6208" s="16" t="s">
        <v>84</v>
      </c>
      <c r="H6208" s="18"/>
      <c r="I6208" s="18"/>
      <c r="J6208" s="18"/>
      <c r="K6208" s="18"/>
      <c r="L6208" s="18"/>
      <c r="M6208" s="18"/>
      <c r="N6208" s="18"/>
      <c r="O6208" s="18"/>
      <c r="P6208" s="18"/>
      <c r="Q6208" s="18"/>
      <c r="R6208" s="18"/>
      <c r="S6208" s="18"/>
      <c r="T6208" s="18"/>
      <c r="U6208" s="18"/>
      <c r="V6208" s="18"/>
      <c r="W6208" s="18"/>
      <c r="X6208" s="18"/>
      <c r="Y6208" s="18"/>
      <c r="Z6208" s="18"/>
    </row>
    <row r="6209">
      <c r="A6209" s="14" t="s">
        <v>15389</v>
      </c>
      <c r="B6209" s="15" t="s">
        <v>4827</v>
      </c>
      <c r="C6209" s="33" t="s">
        <v>4828</v>
      </c>
      <c r="D6209" s="16" t="s">
        <v>15458</v>
      </c>
      <c r="E6209" s="16" t="s">
        <v>15459</v>
      </c>
      <c r="F6209" s="16" t="s">
        <v>15460</v>
      </c>
      <c r="G6209" s="16" t="s">
        <v>12</v>
      </c>
      <c r="H6209" s="18"/>
      <c r="I6209" s="18"/>
      <c r="J6209" s="18"/>
      <c r="K6209" s="18"/>
      <c r="L6209" s="18"/>
      <c r="M6209" s="18"/>
      <c r="N6209" s="18"/>
      <c r="O6209" s="18"/>
      <c r="P6209" s="18"/>
      <c r="Q6209" s="18"/>
      <c r="R6209" s="18"/>
      <c r="S6209" s="18"/>
      <c r="T6209" s="18"/>
      <c r="U6209" s="18"/>
      <c r="V6209" s="18"/>
      <c r="W6209" s="18"/>
      <c r="X6209" s="18"/>
      <c r="Y6209" s="18"/>
      <c r="Z6209" s="18"/>
    </row>
    <row r="6210">
      <c r="A6210" s="14" t="s">
        <v>15389</v>
      </c>
      <c r="B6210" s="15" t="s">
        <v>4827</v>
      </c>
      <c r="C6210" s="33" t="s">
        <v>4828</v>
      </c>
      <c r="D6210" s="16" t="s">
        <v>15461</v>
      </c>
      <c r="E6210" s="16" t="s">
        <v>15462</v>
      </c>
      <c r="F6210" s="16" t="s">
        <v>15463</v>
      </c>
      <c r="G6210" s="16" t="s">
        <v>12</v>
      </c>
      <c r="H6210" s="18"/>
      <c r="I6210" s="18"/>
      <c r="J6210" s="18"/>
      <c r="K6210" s="18"/>
      <c r="L6210" s="18"/>
      <c r="M6210" s="18"/>
      <c r="N6210" s="18"/>
      <c r="O6210" s="18"/>
      <c r="P6210" s="18"/>
      <c r="Q6210" s="18"/>
      <c r="R6210" s="18"/>
      <c r="S6210" s="18"/>
      <c r="T6210" s="18"/>
      <c r="U6210" s="18"/>
      <c r="V6210" s="18"/>
      <c r="W6210" s="18"/>
      <c r="X6210" s="18"/>
      <c r="Y6210" s="18"/>
      <c r="Z6210" s="18"/>
    </row>
    <row r="6211">
      <c r="A6211" s="14" t="s">
        <v>15389</v>
      </c>
      <c r="B6211" s="15" t="s">
        <v>4824</v>
      </c>
      <c r="C6211" s="33" t="s">
        <v>4825</v>
      </c>
      <c r="D6211" s="16" t="s">
        <v>15464</v>
      </c>
      <c r="E6211" s="16" t="s">
        <v>15465</v>
      </c>
      <c r="F6211" s="16" t="s">
        <v>15466</v>
      </c>
      <c r="G6211" s="16" t="s">
        <v>12</v>
      </c>
      <c r="H6211" s="18"/>
      <c r="I6211" s="18"/>
      <c r="J6211" s="18"/>
      <c r="K6211" s="18"/>
      <c r="L6211" s="18"/>
      <c r="M6211" s="18"/>
      <c r="N6211" s="18"/>
      <c r="O6211" s="18"/>
      <c r="P6211" s="18"/>
      <c r="Q6211" s="18"/>
      <c r="R6211" s="18"/>
      <c r="S6211" s="18"/>
      <c r="T6211" s="18"/>
      <c r="U6211" s="18"/>
      <c r="V6211" s="18"/>
      <c r="W6211" s="18"/>
      <c r="X6211" s="18"/>
      <c r="Y6211" s="18"/>
      <c r="Z6211" s="18"/>
    </row>
    <row r="6212">
      <c r="A6212" s="14" t="s">
        <v>15389</v>
      </c>
      <c r="B6212" s="15" t="s">
        <v>15467</v>
      </c>
      <c r="C6212" s="33" t="s">
        <v>15468</v>
      </c>
      <c r="D6212" s="16" t="s">
        <v>15469</v>
      </c>
      <c r="E6212" s="16" t="s">
        <v>15470</v>
      </c>
      <c r="F6212" s="16" t="s">
        <v>15471</v>
      </c>
      <c r="G6212" s="16" t="s">
        <v>12</v>
      </c>
      <c r="H6212" s="18"/>
      <c r="I6212" s="18"/>
      <c r="J6212" s="18"/>
      <c r="K6212" s="18"/>
      <c r="L6212" s="18"/>
      <c r="M6212" s="18"/>
      <c r="N6212" s="18"/>
      <c r="O6212" s="18"/>
      <c r="P6212" s="18"/>
      <c r="Q6212" s="18"/>
      <c r="R6212" s="18"/>
      <c r="S6212" s="18"/>
      <c r="T6212" s="18"/>
      <c r="U6212" s="18"/>
      <c r="V6212" s="18"/>
      <c r="W6212" s="18"/>
      <c r="X6212" s="18"/>
      <c r="Y6212" s="18"/>
      <c r="Z6212" s="18"/>
    </row>
    <row r="6213">
      <c r="A6213" s="14" t="s">
        <v>15389</v>
      </c>
      <c r="B6213" s="15" t="s">
        <v>4821</v>
      </c>
      <c r="C6213" s="33" t="s">
        <v>4822</v>
      </c>
      <c r="D6213" s="16" t="s">
        <v>15472</v>
      </c>
      <c r="E6213" s="16" t="s">
        <v>15473</v>
      </c>
      <c r="F6213" s="16" t="s">
        <v>15474</v>
      </c>
      <c r="G6213" s="16" t="s">
        <v>12</v>
      </c>
      <c r="H6213" s="18"/>
      <c r="I6213" s="18"/>
      <c r="J6213" s="18"/>
      <c r="K6213" s="18"/>
      <c r="L6213" s="18"/>
      <c r="M6213" s="18"/>
      <c r="N6213" s="18"/>
      <c r="O6213" s="18"/>
      <c r="P6213" s="18"/>
      <c r="Q6213" s="18"/>
      <c r="R6213" s="18"/>
      <c r="S6213" s="18"/>
      <c r="T6213" s="18"/>
      <c r="U6213" s="18"/>
      <c r="V6213" s="18"/>
      <c r="W6213" s="18"/>
      <c r="X6213" s="18"/>
      <c r="Y6213" s="18"/>
      <c r="Z6213" s="18"/>
    </row>
    <row r="6214">
      <c r="A6214" s="14" t="s">
        <v>15389</v>
      </c>
      <c r="B6214" s="15" t="s">
        <v>15475</v>
      </c>
      <c r="C6214" s="33" t="s">
        <v>15476</v>
      </c>
      <c r="D6214" s="16" t="s">
        <v>15477</v>
      </c>
      <c r="E6214" s="16" t="s">
        <v>15478</v>
      </c>
      <c r="F6214" s="16" t="s">
        <v>15479</v>
      </c>
      <c r="G6214" s="16" t="s">
        <v>12</v>
      </c>
      <c r="H6214" s="18"/>
      <c r="I6214" s="18"/>
      <c r="J6214" s="18"/>
      <c r="K6214" s="18"/>
      <c r="L6214" s="18"/>
      <c r="M6214" s="18"/>
      <c r="N6214" s="18"/>
      <c r="O6214" s="18"/>
      <c r="P6214" s="18"/>
      <c r="Q6214" s="18"/>
      <c r="R6214" s="18"/>
      <c r="S6214" s="18"/>
      <c r="T6214" s="18"/>
      <c r="U6214" s="18"/>
      <c r="V6214" s="18"/>
      <c r="W6214" s="18"/>
      <c r="X6214" s="18"/>
      <c r="Y6214" s="18"/>
      <c r="Z6214" s="18"/>
    </row>
    <row r="6215">
      <c r="A6215" s="14" t="s">
        <v>15480</v>
      </c>
      <c r="B6215" s="15" t="s">
        <v>15481</v>
      </c>
      <c r="C6215" s="33" t="s">
        <v>15482</v>
      </c>
      <c r="D6215" s="16" t="s">
        <v>15483</v>
      </c>
      <c r="E6215" s="16" t="s">
        <v>15484</v>
      </c>
      <c r="F6215" s="16" t="s">
        <v>15485</v>
      </c>
      <c r="G6215" s="16" t="s">
        <v>84</v>
      </c>
      <c r="H6215" s="18"/>
      <c r="I6215" s="18"/>
      <c r="J6215" s="18"/>
      <c r="K6215" s="18"/>
      <c r="L6215" s="18"/>
      <c r="M6215" s="18"/>
      <c r="N6215" s="18"/>
      <c r="O6215" s="18"/>
      <c r="P6215" s="18"/>
      <c r="Q6215" s="18"/>
      <c r="R6215" s="18"/>
      <c r="S6215" s="18"/>
      <c r="T6215" s="18"/>
      <c r="U6215" s="18"/>
      <c r="V6215" s="18"/>
      <c r="W6215" s="18"/>
      <c r="X6215" s="18"/>
      <c r="Y6215" s="18"/>
      <c r="Z6215" s="18"/>
    </row>
    <row r="6216">
      <c r="A6216" s="14" t="s">
        <v>15480</v>
      </c>
      <c r="B6216" s="15" t="s">
        <v>15481</v>
      </c>
      <c r="C6216" s="33" t="s">
        <v>15482</v>
      </c>
      <c r="D6216" s="16" t="s">
        <v>15486</v>
      </c>
      <c r="E6216" s="16" t="s">
        <v>15487</v>
      </c>
      <c r="F6216" s="16" t="s">
        <v>15488</v>
      </c>
      <c r="G6216" s="16" t="s">
        <v>84</v>
      </c>
      <c r="H6216" s="18"/>
      <c r="I6216" s="18"/>
      <c r="J6216" s="18"/>
      <c r="K6216" s="18"/>
      <c r="L6216" s="18"/>
      <c r="M6216" s="18"/>
      <c r="N6216" s="18"/>
      <c r="O6216" s="18"/>
      <c r="P6216" s="18"/>
      <c r="Q6216" s="18"/>
      <c r="R6216" s="18"/>
      <c r="S6216" s="18"/>
      <c r="T6216" s="18"/>
      <c r="U6216" s="18"/>
      <c r="V6216" s="18"/>
      <c r="W6216" s="18"/>
      <c r="X6216" s="18"/>
      <c r="Y6216" s="18"/>
      <c r="Z6216" s="18"/>
    </row>
    <row r="6217">
      <c r="A6217" s="14" t="s">
        <v>15480</v>
      </c>
      <c r="B6217" s="15" t="s">
        <v>15481</v>
      </c>
      <c r="C6217" s="33" t="s">
        <v>15482</v>
      </c>
      <c r="D6217" s="16" t="s">
        <v>15489</v>
      </c>
      <c r="E6217" s="16" t="s">
        <v>15490</v>
      </c>
      <c r="F6217" s="16" t="s">
        <v>15491</v>
      </c>
      <c r="G6217" s="16" t="s">
        <v>84</v>
      </c>
      <c r="H6217" s="18"/>
      <c r="I6217" s="18"/>
      <c r="J6217" s="18"/>
      <c r="K6217" s="18"/>
      <c r="L6217" s="18"/>
      <c r="M6217" s="18"/>
      <c r="N6217" s="18"/>
      <c r="O6217" s="18"/>
      <c r="P6217" s="18"/>
      <c r="Q6217" s="18"/>
      <c r="R6217" s="18"/>
      <c r="S6217" s="18"/>
      <c r="T6217" s="18"/>
      <c r="U6217" s="18"/>
      <c r="V6217" s="18"/>
      <c r="W6217" s="18"/>
      <c r="X6217" s="18"/>
      <c r="Y6217" s="18"/>
      <c r="Z6217" s="18"/>
    </row>
    <row r="6218">
      <c r="A6218" s="14" t="s">
        <v>15480</v>
      </c>
      <c r="B6218" s="15" t="s">
        <v>15492</v>
      </c>
      <c r="C6218" s="33" t="s">
        <v>15493</v>
      </c>
      <c r="D6218" s="16" t="s">
        <v>15494</v>
      </c>
      <c r="E6218" s="16" t="s">
        <v>15495</v>
      </c>
      <c r="F6218" s="16" t="s">
        <v>15496</v>
      </c>
      <c r="G6218" s="16" t="s">
        <v>12</v>
      </c>
      <c r="H6218" s="18"/>
      <c r="I6218" s="18"/>
      <c r="J6218" s="18"/>
      <c r="K6218" s="18"/>
      <c r="L6218" s="18"/>
      <c r="M6218" s="18"/>
      <c r="N6218" s="18"/>
      <c r="O6218" s="18"/>
      <c r="P6218" s="18"/>
      <c r="Q6218" s="18"/>
      <c r="R6218" s="18"/>
      <c r="S6218" s="18"/>
      <c r="T6218" s="18"/>
      <c r="U6218" s="18"/>
      <c r="V6218" s="18"/>
      <c r="W6218" s="18"/>
      <c r="X6218" s="18"/>
      <c r="Y6218" s="18"/>
      <c r="Z6218" s="18"/>
    </row>
    <row r="6219">
      <c r="A6219" s="14" t="s">
        <v>15480</v>
      </c>
      <c r="B6219" s="15" t="s">
        <v>4896</v>
      </c>
      <c r="C6219" s="33" t="s">
        <v>4897</v>
      </c>
      <c r="D6219" s="16" t="s">
        <v>15497</v>
      </c>
      <c r="E6219" s="16" t="s">
        <v>15498</v>
      </c>
      <c r="F6219" s="16" t="s">
        <v>15499</v>
      </c>
      <c r="G6219" s="16" t="s">
        <v>12</v>
      </c>
      <c r="H6219" s="18"/>
      <c r="I6219" s="18"/>
      <c r="J6219" s="18"/>
      <c r="K6219" s="18"/>
      <c r="L6219" s="18"/>
      <c r="M6219" s="18"/>
      <c r="N6219" s="18"/>
      <c r="O6219" s="18"/>
      <c r="P6219" s="18"/>
      <c r="Q6219" s="18"/>
      <c r="R6219" s="18"/>
      <c r="S6219" s="18"/>
      <c r="T6219" s="18"/>
      <c r="U6219" s="18"/>
      <c r="V6219" s="18"/>
      <c r="W6219" s="18"/>
      <c r="X6219" s="18"/>
      <c r="Y6219" s="18"/>
      <c r="Z6219" s="18"/>
    </row>
    <row r="6220">
      <c r="A6220" s="14" t="s">
        <v>15480</v>
      </c>
      <c r="B6220" s="15" t="s">
        <v>4894</v>
      </c>
      <c r="C6220" s="33" t="s">
        <v>4895</v>
      </c>
      <c r="D6220" s="16" t="s">
        <v>15500</v>
      </c>
      <c r="E6220" s="16" t="s">
        <v>15501</v>
      </c>
      <c r="F6220" s="16" t="s">
        <v>15502</v>
      </c>
      <c r="G6220" s="16" t="s">
        <v>84</v>
      </c>
      <c r="H6220" s="18"/>
      <c r="I6220" s="18"/>
      <c r="J6220" s="18"/>
      <c r="K6220" s="18"/>
      <c r="L6220" s="18"/>
      <c r="M6220" s="18"/>
      <c r="N6220" s="18"/>
      <c r="O6220" s="18"/>
      <c r="P6220" s="18"/>
      <c r="Q6220" s="18"/>
      <c r="R6220" s="18"/>
      <c r="S6220" s="18"/>
      <c r="T6220" s="18"/>
      <c r="U6220" s="18"/>
      <c r="V6220" s="18"/>
      <c r="W6220" s="18"/>
      <c r="X6220" s="18"/>
      <c r="Y6220" s="18"/>
      <c r="Z6220" s="18"/>
    </row>
    <row r="6221">
      <c r="A6221" s="14" t="s">
        <v>15480</v>
      </c>
      <c r="B6221" s="15" t="s">
        <v>15503</v>
      </c>
      <c r="C6221" s="33" t="s">
        <v>15504</v>
      </c>
      <c r="D6221" s="16" t="s">
        <v>15505</v>
      </c>
      <c r="E6221" s="16" t="s">
        <v>15506</v>
      </c>
      <c r="F6221" s="16" t="s">
        <v>15507</v>
      </c>
      <c r="G6221" s="16" t="s">
        <v>84</v>
      </c>
      <c r="H6221" s="18"/>
      <c r="I6221" s="18"/>
      <c r="J6221" s="18"/>
      <c r="K6221" s="18"/>
      <c r="L6221" s="18"/>
      <c r="M6221" s="18"/>
      <c r="N6221" s="18"/>
      <c r="O6221" s="18"/>
      <c r="P6221" s="18"/>
      <c r="Q6221" s="18"/>
      <c r="R6221" s="18"/>
      <c r="S6221" s="18"/>
      <c r="T6221" s="18"/>
      <c r="U6221" s="18"/>
      <c r="V6221" s="18"/>
      <c r="W6221" s="18"/>
      <c r="X6221" s="18"/>
      <c r="Y6221" s="18"/>
      <c r="Z6221" s="18"/>
    </row>
    <row r="6222">
      <c r="A6222" s="14" t="s">
        <v>15480</v>
      </c>
      <c r="B6222" s="15" t="s">
        <v>15503</v>
      </c>
      <c r="C6222" s="33" t="s">
        <v>15504</v>
      </c>
      <c r="D6222" s="16" t="s">
        <v>15508</v>
      </c>
      <c r="E6222" s="18"/>
      <c r="F6222" s="16" t="s">
        <v>15509</v>
      </c>
      <c r="G6222" s="16" t="s">
        <v>12</v>
      </c>
      <c r="H6222" s="16" t="s">
        <v>15510</v>
      </c>
      <c r="I6222" s="18"/>
      <c r="J6222" s="18"/>
      <c r="K6222" s="18"/>
      <c r="L6222" s="18"/>
      <c r="M6222" s="18"/>
      <c r="N6222" s="18"/>
      <c r="O6222" s="18"/>
      <c r="P6222" s="18"/>
      <c r="Q6222" s="18"/>
      <c r="R6222" s="18"/>
      <c r="S6222" s="18"/>
      <c r="T6222" s="18"/>
      <c r="U6222" s="18"/>
      <c r="V6222" s="18"/>
      <c r="W6222" s="18"/>
      <c r="X6222" s="18"/>
      <c r="Y6222" s="18"/>
      <c r="Z6222" s="18"/>
    </row>
    <row r="6223">
      <c r="A6223" s="14" t="s">
        <v>15480</v>
      </c>
      <c r="B6223" s="15" t="s">
        <v>15503</v>
      </c>
      <c r="C6223" s="33" t="s">
        <v>15504</v>
      </c>
      <c r="D6223" s="16" t="s">
        <v>15511</v>
      </c>
      <c r="E6223" s="18"/>
      <c r="F6223" s="16" t="s">
        <v>15512</v>
      </c>
      <c r="G6223" s="16" t="s">
        <v>12</v>
      </c>
      <c r="H6223" s="16" t="s">
        <v>15513</v>
      </c>
      <c r="I6223" s="18"/>
      <c r="J6223" s="18"/>
      <c r="K6223" s="18"/>
      <c r="L6223" s="18"/>
      <c r="M6223" s="18"/>
      <c r="N6223" s="18"/>
      <c r="O6223" s="18"/>
      <c r="P6223" s="18"/>
      <c r="Q6223" s="18"/>
      <c r="R6223" s="18"/>
      <c r="S6223" s="18"/>
      <c r="T6223" s="18"/>
      <c r="U6223" s="18"/>
      <c r="V6223" s="18"/>
      <c r="W6223" s="18"/>
      <c r="X6223" s="18"/>
      <c r="Y6223" s="18"/>
      <c r="Z6223" s="18"/>
    </row>
    <row r="6224">
      <c r="A6224" s="14" t="s">
        <v>15480</v>
      </c>
      <c r="B6224" s="15" t="s">
        <v>4886</v>
      </c>
      <c r="C6224" s="33" t="s">
        <v>4887</v>
      </c>
      <c r="D6224" s="16" t="s">
        <v>15514</v>
      </c>
      <c r="E6224" s="16" t="s">
        <v>15515</v>
      </c>
      <c r="F6224" s="16" t="s">
        <v>15516</v>
      </c>
      <c r="G6224" s="16" t="s">
        <v>12</v>
      </c>
      <c r="H6224" s="18"/>
      <c r="I6224" s="18"/>
      <c r="J6224" s="18"/>
      <c r="K6224" s="18"/>
      <c r="L6224" s="18"/>
      <c r="M6224" s="18"/>
      <c r="N6224" s="18"/>
      <c r="O6224" s="18"/>
      <c r="P6224" s="18"/>
      <c r="Q6224" s="18"/>
      <c r="R6224" s="18"/>
      <c r="S6224" s="18"/>
      <c r="T6224" s="18"/>
      <c r="U6224" s="18"/>
      <c r="V6224" s="18"/>
      <c r="W6224" s="18"/>
      <c r="X6224" s="18"/>
      <c r="Y6224" s="18"/>
      <c r="Z6224" s="18"/>
    </row>
    <row r="6225">
      <c r="A6225" s="14" t="s">
        <v>15480</v>
      </c>
      <c r="B6225" s="15" t="s">
        <v>4882</v>
      </c>
      <c r="C6225" s="33" t="s">
        <v>4883</v>
      </c>
      <c r="D6225" s="16" t="s">
        <v>15517</v>
      </c>
      <c r="E6225" s="16" t="s">
        <v>15518</v>
      </c>
      <c r="F6225" s="16" t="s">
        <v>15519</v>
      </c>
      <c r="G6225" s="16" t="s">
        <v>12</v>
      </c>
      <c r="H6225" s="18"/>
      <c r="I6225" s="18"/>
      <c r="J6225" s="18"/>
      <c r="K6225" s="18"/>
      <c r="L6225" s="18"/>
      <c r="M6225" s="18"/>
      <c r="N6225" s="18"/>
      <c r="O6225" s="18"/>
      <c r="P6225" s="18"/>
      <c r="Q6225" s="18"/>
      <c r="R6225" s="18"/>
      <c r="S6225" s="18"/>
      <c r="T6225" s="18"/>
      <c r="U6225" s="18"/>
      <c r="V6225" s="18"/>
      <c r="W6225" s="18"/>
      <c r="X6225" s="18"/>
      <c r="Y6225" s="18"/>
      <c r="Z6225" s="18"/>
    </row>
    <row r="6226">
      <c r="A6226" s="14" t="s">
        <v>15480</v>
      </c>
      <c r="B6226" s="15" t="s">
        <v>4882</v>
      </c>
      <c r="C6226" s="33" t="s">
        <v>4883</v>
      </c>
      <c r="D6226" s="16" t="s">
        <v>15520</v>
      </c>
      <c r="E6226" s="16" t="s">
        <v>15521</v>
      </c>
      <c r="F6226" s="16" t="s">
        <v>15522</v>
      </c>
      <c r="G6226" s="16" t="s">
        <v>12</v>
      </c>
      <c r="H6226" s="18"/>
      <c r="I6226" s="18"/>
      <c r="J6226" s="18"/>
      <c r="K6226" s="18"/>
      <c r="L6226" s="18"/>
      <c r="M6226" s="18"/>
      <c r="N6226" s="18"/>
      <c r="O6226" s="18"/>
      <c r="P6226" s="18"/>
      <c r="Q6226" s="18"/>
      <c r="R6226" s="18"/>
      <c r="S6226" s="18"/>
      <c r="T6226" s="18"/>
      <c r="U6226" s="18"/>
      <c r="V6226" s="18"/>
      <c r="W6226" s="18"/>
      <c r="X6226" s="18"/>
      <c r="Y6226" s="18"/>
      <c r="Z6226" s="18"/>
    </row>
    <row r="6227">
      <c r="A6227" s="14" t="s">
        <v>15480</v>
      </c>
      <c r="B6227" s="15" t="s">
        <v>4876</v>
      </c>
      <c r="C6227" s="33" t="s">
        <v>4877</v>
      </c>
      <c r="D6227" s="16" t="s">
        <v>15523</v>
      </c>
      <c r="E6227" s="16" t="s">
        <v>15524</v>
      </c>
      <c r="F6227" s="16" t="s">
        <v>15525</v>
      </c>
      <c r="G6227" s="16" t="s">
        <v>12</v>
      </c>
      <c r="H6227" s="18"/>
      <c r="I6227" s="18"/>
      <c r="J6227" s="18"/>
      <c r="K6227" s="18"/>
      <c r="L6227" s="18"/>
      <c r="M6227" s="18"/>
      <c r="N6227" s="18"/>
      <c r="O6227" s="18"/>
      <c r="P6227" s="18"/>
      <c r="Q6227" s="18"/>
      <c r="R6227" s="18"/>
      <c r="S6227" s="18"/>
      <c r="T6227" s="18"/>
      <c r="U6227" s="18"/>
      <c r="V6227" s="18"/>
      <c r="W6227" s="18"/>
      <c r="X6227" s="18"/>
      <c r="Y6227" s="18"/>
      <c r="Z6227" s="18"/>
    </row>
    <row r="6228">
      <c r="A6228" s="14" t="s">
        <v>15480</v>
      </c>
      <c r="B6228" s="15" t="s">
        <v>4868</v>
      </c>
      <c r="C6228" s="33" t="s">
        <v>4869</v>
      </c>
      <c r="D6228" s="16" t="s">
        <v>15526</v>
      </c>
      <c r="E6228" s="16" t="s">
        <v>15527</v>
      </c>
      <c r="F6228" s="16" t="s">
        <v>15528</v>
      </c>
      <c r="G6228" s="16" t="s">
        <v>12</v>
      </c>
      <c r="H6228" s="18"/>
      <c r="I6228" s="18"/>
      <c r="J6228" s="18"/>
      <c r="K6228" s="18"/>
      <c r="L6228" s="18"/>
      <c r="M6228" s="18"/>
      <c r="N6228" s="18"/>
      <c r="O6228" s="18"/>
      <c r="P6228" s="18"/>
      <c r="Q6228" s="18"/>
      <c r="R6228" s="18"/>
      <c r="S6228" s="18"/>
      <c r="T6228" s="18"/>
      <c r="U6228" s="18"/>
      <c r="V6228" s="18"/>
      <c r="W6228" s="18"/>
      <c r="X6228" s="18"/>
      <c r="Y6228" s="18"/>
      <c r="Z6228" s="18"/>
    </row>
    <row r="6229">
      <c r="A6229" s="14" t="s">
        <v>15480</v>
      </c>
      <c r="B6229" s="15" t="s">
        <v>4866</v>
      </c>
      <c r="C6229" s="33" t="s">
        <v>4867</v>
      </c>
      <c r="D6229" s="16" t="s">
        <v>15529</v>
      </c>
      <c r="E6229" s="16" t="s">
        <v>15530</v>
      </c>
      <c r="F6229" s="16" t="s">
        <v>15531</v>
      </c>
      <c r="G6229" s="16" t="s">
        <v>12</v>
      </c>
      <c r="H6229" s="18"/>
      <c r="I6229" s="18"/>
      <c r="J6229" s="18"/>
      <c r="K6229" s="18"/>
      <c r="L6229" s="18"/>
      <c r="M6229" s="18"/>
      <c r="N6229" s="18"/>
      <c r="O6229" s="18"/>
      <c r="P6229" s="18"/>
      <c r="Q6229" s="18"/>
      <c r="R6229" s="18"/>
      <c r="S6229" s="18"/>
      <c r="T6229" s="18"/>
      <c r="U6229" s="18"/>
      <c r="V6229" s="18"/>
      <c r="W6229" s="18"/>
      <c r="X6229" s="18"/>
      <c r="Y6229" s="18"/>
      <c r="Z6229" s="18"/>
    </row>
    <row r="6230">
      <c r="A6230" s="14" t="s">
        <v>15480</v>
      </c>
      <c r="B6230" s="15" t="s">
        <v>4863</v>
      </c>
      <c r="C6230" s="33" t="s">
        <v>4864</v>
      </c>
      <c r="D6230" s="16" t="s">
        <v>15532</v>
      </c>
      <c r="E6230" s="16" t="s">
        <v>15533</v>
      </c>
      <c r="F6230" s="16" t="s">
        <v>15534</v>
      </c>
      <c r="G6230" s="16" t="s">
        <v>12</v>
      </c>
      <c r="H6230" s="18"/>
      <c r="I6230" s="18"/>
      <c r="J6230" s="18"/>
      <c r="K6230" s="18"/>
      <c r="L6230" s="18"/>
      <c r="M6230" s="18"/>
      <c r="N6230" s="18"/>
      <c r="O6230" s="18"/>
      <c r="P6230" s="18"/>
      <c r="Q6230" s="18"/>
      <c r="R6230" s="18"/>
      <c r="S6230" s="18"/>
      <c r="T6230" s="18"/>
      <c r="U6230" s="18"/>
      <c r="V6230" s="18"/>
      <c r="W6230" s="18"/>
      <c r="X6230" s="18"/>
      <c r="Y6230" s="18"/>
      <c r="Z6230" s="18"/>
    </row>
    <row r="6231">
      <c r="A6231" s="14" t="s">
        <v>15480</v>
      </c>
      <c r="B6231" s="15" t="s">
        <v>15535</v>
      </c>
      <c r="C6231" s="33" t="s">
        <v>15536</v>
      </c>
      <c r="D6231" s="16" t="s">
        <v>15537</v>
      </c>
      <c r="E6231" s="16" t="s">
        <v>15538</v>
      </c>
      <c r="F6231" s="16" t="s">
        <v>15539</v>
      </c>
      <c r="G6231" s="16" t="s">
        <v>12</v>
      </c>
      <c r="H6231" s="18"/>
      <c r="I6231" s="18"/>
      <c r="J6231" s="18"/>
      <c r="K6231" s="18"/>
      <c r="L6231" s="18"/>
      <c r="M6231" s="18"/>
      <c r="N6231" s="18"/>
      <c r="O6231" s="18"/>
      <c r="P6231" s="18"/>
      <c r="Q6231" s="18"/>
      <c r="R6231" s="18"/>
      <c r="S6231" s="18"/>
      <c r="T6231" s="18"/>
      <c r="U6231" s="18"/>
      <c r="V6231" s="18"/>
      <c r="W6231" s="18"/>
      <c r="X6231" s="18"/>
      <c r="Y6231" s="18"/>
      <c r="Z6231" s="18"/>
    </row>
    <row r="6232">
      <c r="A6232" s="14" t="s">
        <v>15480</v>
      </c>
      <c r="B6232" s="15" t="s">
        <v>15535</v>
      </c>
      <c r="C6232" s="33" t="s">
        <v>15536</v>
      </c>
      <c r="D6232" s="16" t="s">
        <v>15540</v>
      </c>
      <c r="E6232" s="16" t="s">
        <v>15541</v>
      </c>
      <c r="F6232" s="16" t="s">
        <v>15542</v>
      </c>
      <c r="G6232" s="16" t="s">
        <v>12</v>
      </c>
      <c r="H6232" s="18"/>
      <c r="I6232" s="18"/>
      <c r="J6232" s="18"/>
      <c r="K6232" s="18"/>
      <c r="L6232" s="18"/>
      <c r="M6232" s="18"/>
      <c r="N6232" s="18"/>
      <c r="O6232" s="18"/>
      <c r="P6232" s="18"/>
      <c r="Q6232" s="18"/>
      <c r="R6232" s="18"/>
      <c r="S6232" s="18"/>
      <c r="T6232" s="18"/>
      <c r="U6232" s="18"/>
      <c r="V6232" s="18"/>
      <c r="W6232" s="18"/>
      <c r="X6232" s="18"/>
      <c r="Y6232" s="18"/>
      <c r="Z6232" s="18"/>
    </row>
    <row r="6233">
      <c r="A6233" s="4">
        <v>45534.0</v>
      </c>
      <c r="B6233" s="5" t="s">
        <v>8</v>
      </c>
      <c r="C6233" s="3" t="s">
        <v>9</v>
      </c>
      <c r="D6233" s="6" t="str">
        <f>IFERROR(__xludf.DUMMYFUNCTION("REGEXEXTRACT(C6233,""[A-Z]{2,}"")"),"TOP")</f>
        <v>TOP</v>
      </c>
      <c r="E6233" s="3" t="s">
        <v>10</v>
      </c>
      <c r="F6233" s="3" t="s">
        <v>11</v>
      </c>
      <c r="G6233" s="3" t="s">
        <v>12</v>
      </c>
      <c r="H6233" s="3"/>
      <c r="I6233" s="3"/>
      <c r="J6233" s="3"/>
      <c r="K6233" s="3"/>
      <c r="L6233" s="3"/>
      <c r="M6233" s="3"/>
      <c r="N6233" s="3"/>
      <c r="O6233" s="3"/>
      <c r="P6233" s="3"/>
      <c r="Q6233" s="3"/>
      <c r="R6233" s="3"/>
      <c r="S6233" s="3"/>
      <c r="T6233" s="3"/>
      <c r="U6233" s="3"/>
      <c r="V6233" s="3"/>
      <c r="W6233" s="3"/>
      <c r="X6233" s="3"/>
      <c r="Y6233" s="3"/>
      <c r="Z6233" s="3"/>
    </row>
    <row r="6234">
      <c r="A6234" s="4">
        <v>45534.0</v>
      </c>
      <c r="B6234" s="5" t="s">
        <v>13</v>
      </c>
      <c r="C6234" s="3" t="s">
        <v>14</v>
      </c>
      <c r="D6234" s="3" t="str">
        <f>IFERROR(__xludf.DUMMYFUNCTION("REGEXEXTRACT(C6234,""[A-Z]{2,}"")"),"GPSC")</f>
        <v>GPSC</v>
      </c>
      <c r="E6234" s="3" t="s">
        <v>15</v>
      </c>
      <c r="F6234" s="3" t="s">
        <v>16</v>
      </c>
      <c r="G6234" s="3" t="s">
        <v>17</v>
      </c>
      <c r="H6234" s="3"/>
      <c r="I6234" s="3"/>
      <c r="J6234" s="3"/>
      <c r="K6234" s="3"/>
      <c r="L6234" s="3"/>
      <c r="M6234" s="3"/>
      <c r="N6234" s="3"/>
      <c r="O6234" s="3"/>
      <c r="P6234" s="3"/>
      <c r="Q6234" s="3"/>
      <c r="R6234" s="3"/>
      <c r="S6234" s="3"/>
      <c r="T6234" s="3"/>
      <c r="U6234" s="3"/>
      <c r="V6234" s="3"/>
      <c r="W6234" s="3"/>
      <c r="X6234" s="3"/>
      <c r="Y6234" s="3"/>
      <c r="Z6234" s="3"/>
    </row>
    <row r="6235">
      <c r="A6235" s="4">
        <v>45534.0</v>
      </c>
      <c r="B6235" s="5" t="s">
        <v>18</v>
      </c>
      <c r="C6235" s="3" t="s">
        <v>19</v>
      </c>
      <c r="D6235" s="6" t="s">
        <v>20</v>
      </c>
      <c r="E6235" s="3" t="s">
        <v>15</v>
      </c>
      <c r="F6235" s="3" t="s">
        <v>16</v>
      </c>
      <c r="G6235" s="3" t="s">
        <v>17</v>
      </c>
      <c r="H6235" s="3"/>
      <c r="I6235" s="3"/>
      <c r="J6235" s="3"/>
      <c r="K6235" s="3"/>
      <c r="L6235" s="3"/>
      <c r="M6235" s="3"/>
      <c r="N6235" s="3"/>
      <c r="O6235" s="3"/>
      <c r="P6235" s="3"/>
      <c r="Q6235" s="3"/>
      <c r="R6235" s="3"/>
      <c r="S6235" s="3"/>
      <c r="T6235" s="3"/>
      <c r="U6235" s="3"/>
      <c r="V6235" s="3"/>
      <c r="W6235" s="3"/>
      <c r="X6235" s="3"/>
      <c r="Y6235" s="3"/>
      <c r="Z6235" s="3"/>
    </row>
    <row r="6236">
      <c r="A6236" s="4">
        <v>45534.0</v>
      </c>
      <c r="B6236" s="5" t="s">
        <v>21</v>
      </c>
      <c r="C6236" s="3" t="s">
        <v>22</v>
      </c>
      <c r="D6236" s="6" t="str">
        <f>IFERROR(__xludf.DUMMYFUNCTION("REGEXEXTRACT(C6236,""[A-Z]{2,}"")"),"IIG")</f>
        <v>IIG</v>
      </c>
      <c r="E6236" s="3" t="s">
        <v>23</v>
      </c>
      <c r="F6236" s="3" t="s">
        <v>24</v>
      </c>
      <c r="G6236" s="3" t="s">
        <v>17</v>
      </c>
      <c r="H6236" s="3"/>
      <c r="I6236" s="3"/>
      <c r="J6236" s="3"/>
      <c r="K6236" s="3"/>
      <c r="L6236" s="3"/>
      <c r="M6236" s="3"/>
      <c r="N6236" s="3"/>
      <c r="O6236" s="3"/>
      <c r="P6236" s="3"/>
      <c r="Q6236" s="3"/>
      <c r="R6236" s="3"/>
      <c r="S6236" s="3"/>
      <c r="T6236" s="3"/>
      <c r="U6236" s="3"/>
      <c r="V6236" s="3"/>
      <c r="W6236" s="3"/>
      <c r="X6236" s="3"/>
      <c r="Y6236" s="3"/>
      <c r="Z6236" s="3"/>
    </row>
    <row r="6237">
      <c r="A6237" s="4">
        <v>45534.0</v>
      </c>
      <c r="B6237" s="5" t="s">
        <v>21</v>
      </c>
      <c r="C6237" s="3" t="s">
        <v>22</v>
      </c>
      <c r="D6237" s="6" t="str">
        <f>IFERROR(__xludf.DUMMYFUNCTION("REGEXEXTRACT(C6237,""[A-Z]{2,}"")"),"IIG")</f>
        <v>IIG</v>
      </c>
      <c r="E6237" s="3" t="s">
        <v>25</v>
      </c>
      <c r="F6237" s="3" t="s">
        <v>26</v>
      </c>
      <c r="G6237" s="3" t="s">
        <v>27</v>
      </c>
      <c r="H6237" s="3"/>
      <c r="I6237" s="3"/>
      <c r="J6237" s="3"/>
      <c r="K6237" s="3"/>
      <c r="L6237" s="3"/>
      <c r="M6237" s="3"/>
      <c r="N6237" s="3"/>
      <c r="O6237" s="3"/>
      <c r="P6237" s="3"/>
      <c r="Q6237" s="3"/>
      <c r="R6237" s="3"/>
      <c r="S6237" s="3"/>
      <c r="T6237" s="3"/>
      <c r="U6237" s="3"/>
      <c r="V6237" s="3"/>
      <c r="W6237" s="3"/>
      <c r="X6237" s="3"/>
      <c r="Y6237" s="3"/>
      <c r="Z6237" s="3"/>
    </row>
    <row r="6238">
      <c r="A6238" s="4">
        <v>45534.0</v>
      </c>
      <c r="B6238" s="5" t="s">
        <v>28</v>
      </c>
      <c r="C6238" s="3" t="s">
        <v>29</v>
      </c>
      <c r="D6238" s="6" t="str">
        <f>IFERROR(__xludf.DUMMYFUNCTION("REGEXEXTRACT(C6238,""[A-Z]{2,}"")"),"SCGP")</f>
        <v>SCGP</v>
      </c>
      <c r="E6238" s="3" t="s">
        <v>30</v>
      </c>
      <c r="F6238" s="3" t="s">
        <v>31</v>
      </c>
      <c r="G6238" s="3" t="s">
        <v>17</v>
      </c>
      <c r="H6238" s="3"/>
      <c r="I6238" s="3"/>
      <c r="J6238" s="3"/>
      <c r="K6238" s="3"/>
      <c r="L6238" s="3"/>
      <c r="M6238" s="3"/>
      <c r="N6238" s="3"/>
      <c r="O6238" s="3"/>
      <c r="P6238" s="3"/>
      <c r="Q6238" s="3"/>
      <c r="R6238" s="3"/>
      <c r="S6238" s="3"/>
      <c r="T6238" s="3"/>
      <c r="U6238" s="3"/>
      <c r="V6238" s="3"/>
      <c r="W6238" s="3"/>
      <c r="X6238" s="3"/>
      <c r="Y6238" s="3"/>
      <c r="Z6238" s="3"/>
    </row>
    <row r="6239">
      <c r="A6239" s="4">
        <v>45534.0</v>
      </c>
      <c r="B6239" s="5" t="s">
        <v>32</v>
      </c>
      <c r="C6239" s="3" t="s">
        <v>33</v>
      </c>
      <c r="D6239" s="6" t="str">
        <f>IFERROR(__xludf.DUMMYFUNCTION("REGEXEXTRACT(C6239,""[A-Z]{2,}"")"),"TRUE")</f>
        <v>TRUE</v>
      </c>
      <c r="E6239" s="3" t="s">
        <v>34</v>
      </c>
      <c r="F6239" s="3" t="s">
        <v>35</v>
      </c>
      <c r="G6239" s="3" t="s">
        <v>12</v>
      </c>
      <c r="H6239" s="3"/>
      <c r="I6239" s="3"/>
      <c r="J6239" s="3"/>
      <c r="K6239" s="3"/>
      <c r="L6239" s="3"/>
      <c r="M6239" s="3"/>
      <c r="N6239" s="3"/>
      <c r="O6239" s="3"/>
      <c r="P6239" s="3"/>
      <c r="Q6239" s="3"/>
      <c r="R6239" s="3"/>
      <c r="S6239" s="3"/>
      <c r="T6239" s="3"/>
      <c r="U6239" s="3"/>
      <c r="V6239" s="3"/>
      <c r="W6239" s="3"/>
      <c r="X6239" s="3"/>
      <c r="Y6239" s="3"/>
      <c r="Z6239" s="3"/>
    </row>
    <row r="6240">
      <c r="A6240" s="4">
        <v>45534.0</v>
      </c>
      <c r="B6240" s="5" t="s">
        <v>32</v>
      </c>
      <c r="C6240" s="3" t="s">
        <v>33</v>
      </c>
      <c r="D6240" s="6" t="str">
        <f>IFERROR(__xludf.DUMMYFUNCTION("REGEXEXTRACT(C6240,""[A-Z]{2,}"")"),"TRUE")</f>
        <v>TRUE</v>
      </c>
      <c r="E6240" s="3" t="s">
        <v>36</v>
      </c>
      <c r="F6240" s="3" t="s">
        <v>37</v>
      </c>
      <c r="G6240" s="3" t="s">
        <v>12</v>
      </c>
      <c r="H6240" s="3"/>
      <c r="I6240" s="3"/>
      <c r="J6240" s="3"/>
      <c r="K6240" s="3"/>
      <c r="L6240" s="3"/>
      <c r="M6240" s="3"/>
      <c r="N6240" s="3"/>
      <c r="O6240" s="3"/>
      <c r="P6240" s="3"/>
      <c r="Q6240" s="3"/>
      <c r="R6240" s="3"/>
      <c r="S6240" s="3"/>
      <c r="T6240" s="3"/>
      <c r="U6240" s="3"/>
      <c r="V6240" s="3"/>
      <c r="W6240" s="3"/>
      <c r="X6240" s="3"/>
      <c r="Y6240" s="3"/>
      <c r="Z6240" s="3"/>
    </row>
    <row r="6241">
      <c r="A6241" s="4">
        <v>45534.0</v>
      </c>
      <c r="B6241" s="5" t="s">
        <v>38</v>
      </c>
      <c r="C6241" s="3" t="s">
        <v>39</v>
      </c>
      <c r="D6241" s="6" t="str">
        <f>IFERROR(__xludf.DUMMYFUNCTION("REGEXEXTRACT(C6241,""[A-Z]{2,}"")"),"ZIGA")</f>
        <v>ZIGA</v>
      </c>
      <c r="E6241" s="3" t="s">
        <v>40</v>
      </c>
      <c r="F6241" s="3" t="s">
        <v>41</v>
      </c>
      <c r="G6241" s="3" t="s">
        <v>17</v>
      </c>
      <c r="H6241" s="3"/>
      <c r="I6241" s="3"/>
      <c r="J6241" s="3"/>
      <c r="K6241" s="3"/>
      <c r="L6241" s="3"/>
      <c r="M6241" s="3"/>
      <c r="N6241" s="3"/>
      <c r="O6241" s="3"/>
      <c r="P6241" s="3"/>
      <c r="Q6241" s="3"/>
      <c r="R6241" s="3"/>
      <c r="S6241" s="3"/>
      <c r="T6241" s="3"/>
      <c r="U6241" s="3"/>
      <c r="V6241" s="3"/>
      <c r="W6241" s="3"/>
      <c r="X6241" s="3"/>
      <c r="Y6241" s="3"/>
      <c r="Z6241" s="3"/>
    </row>
    <row r="6242">
      <c r="A6242" s="4">
        <v>45534.0</v>
      </c>
      <c r="B6242" s="5" t="s">
        <v>42</v>
      </c>
      <c r="C6242" s="3" t="s">
        <v>43</v>
      </c>
      <c r="D6242" s="6" t="str">
        <f>IFERROR(__xludf.DUMMYFUNCTION("REGEXEXTRACT(C6242,""[A-Z]{2,}"")"),"DELTA")</f>
        <v>DELTA</v>
      </c>
      <c r="E6242" s="3" t="s">
        <v>44</v>
      </c>
      <c r="F6242" s="3" t="s">
        <v>45</v>
      </c>
      <c r="G6242" s="3" t="s">
        <v>12</v>
      </c>
      <c r="H6242" s="3"/>
      <c r="I6242" s="3"/>
      <c r="J6242" s="3"/>
      <c r="K6242" s="3"/>
      <c r="L6242" s="3"/>
      <c r="M6242" s="3"/>
      <c r="N6242" s="3"/>
      <c r="O6242" s="3"/>
      <c r="P6242" s="3"/>
      <c r="Q6242" s="3"/>
      <c r="R6242" s="3"/>
      <c r="S6242" s="3"/>
      <c r="T6242" s="3"/>
      <c r="U6242" s="3"/>
      <c r="V6242" s="3"/>
      <c r="W6242" s="3"/>
      <c r="X6242" s="3"/>
      <c r="Y6242" s="3"/>
      <c r="Z6242" s="3"/>
    </row>
    <row r="6243">
      <c r="A6243" s="4">
        <v>45534.0</v>
      </c>
      <c r="B6243" s="5" t="s">
        <v>42</v>
      </c>
      <c r="C6243" s="3" t="s">
        <v>43</v>
      </c>
      <c r="D6243" s="6" t="str">
        <f>IFERROR(__xludf.DUMMYFUNCTION("REGEXEXTRACT(C6243,""[A-Z]{2,}"")"),"DELTA")</f>
        <v>DELTA</v>
      </c>
      <c r="E6243" s="3" t="s">
        <v>46</v>
      </c>
      <c r="F6243" s="3" t="s">
        <v>45</v>
      </c>
      <c r="G6243" s="3" t="s">
        <v>12</v>
      </c>
      <c r="H6243" s="3"/>
      <c r="I6243" s="3"/>
      <c r="J6243" s="3"/>
      <c r="K6243" s="3"/>
      <c r="L6243" s="3"/>
      <c r="M6243" s="3"/>
      <c r="N6243" s="3"/>
      <c r="O6243" s="3"/>
      <c r="P6243" s="3"/>
      <c r="Q6243" s="3"/>
      <c r="R6243" s="3"/>
      <c r="S6243" s="3"/>
      <c r="T6243" s="3"/>
      <c r="U6243" s="3"/>
      <c r="V6243" s="3"/>
      <c r="W6243" s="3"/>
      <c r="X6243" s="3"/>
      <c r="Y6243" s="3"/>
      <c r="Z6243" s="3"/>
    </row>
    <row r="6244">
      <c r="A6244" s="4">
        <v>45534.0</v>
      </c>
      <c r="B6244" s="5" t="s">
        <v>42</v>
      </c>
      <c r="C6244" s="3" t="s">
        <v>43</v>
      </c>
      <c r="D6244" s="6" t="str">
        <f>IFERROR(__xludf.DUMMYFUNCTION("REGEXEXTRACT(C6244,""[A-Z]{2,}"")"),"DELTA")</f>
        <v>DELTA</v>
      </c>
      <c r="E6244" s="3" t="s">
        <v>47</v>
      </c>
      <c r="F6244" s="3" t="s">
        <v>45</v>
      </c>
      <c r="G6244" s="3" t="s">
        <v>12</v>
      </c>
      <c r="H6244" s="3"/>
      <c r="I6244" s="3"/>
      <c r="J6244" s="3"/>
      <c r="K6244" s="3"/>
      <c r="L6244" s="3"/>
      <c r="M6244" s="3"/>
      <c r="N6244" s="3"/>
      <c r="O6244" s="3"/>
      <c r="P6244" s="3"/>
      <c r="Q6244" s="3"/>
      <c r="R6244" s="3"/>
      <c r="S6244" s="3"/>
      <c r="T6244" s="3"/>
      <c r="U6244" s="3"/>
      <c r="V6244" s="3"/>
      <c r="W6244" s="3"/>
      <c r="X6244" s="3"/>
      <c r="Y6244" s="3"/>
      <c r="Z6244" s="3"/>
    </row>
    <row r="6245">
      <c r="A6245" s="4">
        <v>45534.0</v>
      </c>
      <c r="B6245" s="5" t="s">
        <v>42</v>
      </c>
      <c r="C6245" s="3" t="s">
        <v>43</v>
      </c>
      <c r="D6245" s="3" t="s">
        <v>48</v>
      </c>
      <c r="E6245" s="3" t="s">
        <v>44</v>
      </c>
      <c r="F6245" s="3" t="s">
        <v>45</v>
      </c>
      <c r="G6245" s="3" t="s">
        <v>12</v>
      </c>
      <c r="H6245" s="3"/>
      <c r="I6245" s="3"/>
      <c r="J6245" s="3"/>
      <c r="K6245" s="3"/>
      <c r="L6245" s="3"/>
      <c r="M6245" s="3"/>
      <c r="N6245" s="3"/>
      <c r="O6245" s="3"/>
      <c r="P6245" s="3"/>
      <c r="Q6245" s="3"/>
      <c r="R6245" s="3"/>
      <c r="S6245" s="3"/>
      <c r="T6245" s="3"/>
      <c r="U6245" s="3"/>
      <c r="V6245" s="3"/>
      <c r="W6245" s="3"/>
      <c r="X6245" s="3"/>
      <c r="Y6245" s="3"/>
      <c r="Z6245" s="3"/>
    </row>
    <row r="6246">
      <c r="A6246" s="4">
        <v>45534.0</v>
      </c>
      <c r="B6246" s="5" t="s">
        <v>42</v>
      </c>
      <c r="C6246" s="3" t="s">
        <v>43</v>
      </c>
      <c r="D6246" s="3" t="s">
        <v>48</v>
      </c>
      <c r="E6246" s="3" t="s">
        <v>46</v>
      </c>
      <c r="F6246" s="3" t="s">
        <v>45</v>
      </c>
      <c r="G6246" s="3" t="s">
        <v>12</v>
      </c>
      <c r="H6246" s="3"/>
      <c r="I6246" s="3"/>
      <c r="J6246" s="3"/>
      <c r="K6246" s="3"/>
      <c r="L6246" s="3"/>
      <c r="M6246" s="3"/>
      <c r="N6246" s="3"/>
      <c r="O6246" s="3"/>
      <c r="P6246" s="3"/>
      <c r="Q6246" s="3"/>
      <c r="R6246" s="3"/>
      <c r="S6246" s="3"/>
      <c r="T6246" s="3"/>
      <c r="U6246" s="3"/>
      <c r="V6246" s="3"/>
      <c r="W6246" s="3"/>
      <c r="X6246" s="3"/>
      <c r="Y6246" s="3"/>
      <c r="Z6246" s="3"/>
    </row>
    <row r="6247">
      <c r="A6247" s="4">
        <v>45534.0</v>
      </c>
      <c r="B6247" s="5" t="s">
        <v>42</v>
      </c>
      <c r="C6247" s="3" t="s">
        <v>43</v>
      </c>
      <c r="D6247" s="3" t="s">
        <v>48</v>
      </c>
      <c r="E6247" s="3" t="s">
        <v>47</v>
      </c>
      <c r="F6247" s="3" t="s">
        <v>45</v>
      </c>
      <c r="G6247" s="3" t="s">
        <v>12</v>
      </c>
      <c r="H6247" s="3"/>
      <c r="I6247" s="3"/>
      <c r="J6247" s="3"/>
      <c r="K6247" s="3"/>
      <c r="L6247" s="3"/>
      <c r="M6247" s="3"/>
      <c r="N6247" s="3"/>
      <c r="O6247" s="3"/>
      <c r="P6247" s="3"/>
      <c r="Q6247" s="3"/>
      <c r="R6247" s="3"/>
      <c r="S6247" s="3"/>
      <c r="T6247" s="3"/>
      <c r="U6247" s="3"/>
      <c r="V6247" s="3"/>
      <c r="W6247" s="3"/>
      <c r="X6247" s="3"/>
      <c r="Y6247" s="3"/>
      <c r="Z6247" s="3"/>
    </row>
    <row r="6248">
      <c r="A6248" s="4">
        <v>45534.0</v>
      </c>
      <c r="B6248" s="5" t="s">
        <v>49</v>
      </c>
      <c r="C6248" s="3" t="s">
        <v>50</v>
      </c>
      <c r="D6248" s="6" t="str">
        <f>IFERROR(__xludf.DUMMYFUNCTION("REGEXEXTRACT(C6248,""[A-Z]{2,}"")"),"WHA")</f>
        <v>WHA</v>
      </c>
      <c r="E6248" s="3" t="s">
        <v>51</v>
      </c>
      <c r="F6248" s="3" t="s">
        <v>52</v>
      </c>
      <c r="G6248" s="3" t="s">
        <v>17</v>
      </c>
      <c r="H6248" s="3"/>
      <c r="I6248" s="3"/>
      <c r="J6248" s="3"/>
      <c r="K6248" s="3"/>
      <c r="L6248" s="3"/>
      <c r="M6248" s="3"/>
      <c r="N6248" s="3"/>
      <c r="O6248" s="3"/>
      <c r="P6248" s="3"/>
      <c r="Q6248" s="3"/>
      <c r="R6248" s="3"/>
      <c r="S6248" s="3"/>
      <c r="T6248" s="3"/>
      <c r="U6248" s="3"/>
      <c r="V6248" s="3"/>
      <c r="W6248" s="3"/>
      <c r="X6248" s="3"/>
      <c r="Y6248" s="3"/>
      <c r="Z6248" s="3"/>
    </row>
    <row r="6249">
      <c r="A6249" s="4">
        <v>45534.0</v>
      </c>
      <c r="B6249" s="5" t="s">
        <v>49</v>
      </c>
      <c r="C6249" s="3" t="s">
        <v>50</v>
      </c>
      <c r="D6249" s="6" t="str">
        <f>IFERROR(__xludf.DUMMYFUNCTION("REGEXEXTRACT(C6249,""[A-Z]{2,}"")"),"WHA")</f>
        <v>WHA</v>
      </c>
      <c r="E6249" s="3" t="s">
        <v>53</v>
      </c>
      <c r="F6249" s="3" t="s">
        <v>54</v>
      </c>
      <c r="G6249" s="3" t="s">
        <v>17</v>
      </c>
      <c r="H6249" s="3"/>
      <c r="I6249" s="3"/>
      <c r="J6249" s="3"/>
      <c r="K6249" s="3"/>
      <c r="L6249" s="3"/>
      <c r="M6249" s="3"/>
      <c r="N6249" s="3"/>
      <c r="O6249" s="3"/>
      <c r="P6249" s="3"/>
      <c r="Q6249" s="3"/>
      <c r="R6249" s="3"/>
      <c r="S6249" s="3"/>
      <c r="T6249" s="3"/>
      <c r="U6249" s="3"/>
      <c r="V6249" s="3"/>
      <c r="W6249" s="3"/>
      <c r="X6249" s="3"/>
      <c r="Y6249" s="3"/>
      <c r="Z6249" s="3"/>
    </row>
    <row r="6250">
      <c r="A6250" s="4">
        <v>45534.0</v>
      </c>
      <c r="B6250" s="5" t="s">
        <v>49</v>
      </c>
      <c r="C6250" s="3" t="s">
        <v>50</v>
      </c>
      <c r="D6250" s="6" t="str">
        <f>IFERROR(__xludf.DUMMYFUNCTION("REGEXEXTRACT(C6250,""[A-Z]{2,}"")"),"WHA")</f>
        <v>WHA</v>
      </c>
      <c r="E6250" s="3" t="s">
        <v>53</v>
      </c>
      <c r="F6250" s="3" t="s">
        <v>55</v>
      </c>
      <c r="G6250" s="3" t="s">
        <v>17</v>
      </c>
      <c r="H6250" s="3"/>
      <c r="I6250" s="3"/>
      <c r="J6250" s="3"/>
      <c r="K6250" s="3"/>
      <c r="L6250" s="3"/>
      <c r="M6250" s="3"/>
      <c r="N6250" s="3"/>
      <c r="O6250" s="3"/>
      <c r="P6250" s="3"/>
      <c r="Q6250" s="3"/>
      <c r="R6250" s="3"/>
      <c r="S6250" s="3"/>
      <c r="T6250" s="3"/>
      <c r="U6250" s="3"/>
      <c r="V6250" s="3"/>
      <c r="W6250" s="3"/>
      <c r="X6250" s="3"/>
      <c r="Y6250" s="3"/>
      <c r="Z6250" s="3"/>
    </row>
    <row r="6251">
      <c r="A6251" s="4">
        <v>45534.0</v>
      </c>
      <c r="B6251" s="5" t="s">
        <v>56</v>
      </c>
      <c r="C6251" s="3" t="s">
        <v>57</v>
      </c>
      <c r="D6251" s="6" t="str">
        <f>IFERROR(__xludf.DUMMYFUNCTION("REGEXEXTRACT(C6251,""[A-Z]{2,}"")"),"SABUY")</f>
        <v>SABUY</v>
      </c>
      <c r="E6251" s="3" t="s">
        <v>23</v>
      </c>
      <c r="F6251" s="3" t="s">
        <v>58</v>
      </c>
      <c r="G6251" s="3" t="s">
        <v>17</v>
      </c>
      <c r="H6251" s="3"/>
      <c r="I6251" s="3"/>
      <c r="J6251" s="3"/>
      <c r="K6251" s="3"/>
      <c r="L6251" s="3"/>
      <c r="M6251" s="3"/>
      <c r="N6251" s="3"/>
      <c r="O6251" s="3"/>
      <c r="P6251" s="3"/>
      <c r="Q6251" s="3"/>
      <c r="R6251" s="3"/>
      <c r="S6251" s="3"/>
      <c r="T6251" s="3"/>
      <c r="U6251" s="3"/>
      <c r="V6251" s="3"/>
      <c r="W6251" s="3"/>
      <c r="X6251" s="3"/>
      <c r="Y6251" s="3"/>
      <c r="Z6251" s="3"/>
    </row>
    <row r="6252">
      <c r="A6252" s="4">
        <v>45534.0</v>
      </c>
      <c r="B6252" s="5" t="s">
        <v>59</v>
      </c>
      <c r="C6252" s="3" t="s">
        <v>60</v>
      </c>
      <c r="D6252" s="6" t="str">
        <f>IFERROR(__xludf.DUMMYFUNCTION("REGEXEXTRACT(C6252,""[A-Z]{2,}"")"),"RCL")</f>
        <v>RCL</v>
      </c>
      <c r="E6252" s="3" t="s">
        <v>44</v>
      </c>
      <c r="F6252" s="3" t="s">
        <v>61</v>
      </c>
      <c r="G6252" s="3" t="s">
        <v>12</v>
      </c>
      <c r="H6252" s="3"/>
      <c r="I6252" s="3"/>
      <c r="J6252" s="3"/>
      <c r="K6252" s="3"/>
      <c r="L6252" s="3"/>
      <c r="M6252" s="3"/>
      <c r="N6252" s="3"/>
      <c r="O6252" s="3"/>
      <c r="P6252" s="3"/>
      <c r="Q6252" s="3"/>
      <c r="R6252" s="3"/>
      <c r="S6252" s="3"/>
      <c r="T6252" s="3"/>
      <c r="U6252" s="3"/>
      <c r="V6252" s="3"/>
      <c r="W6252" s="3"/>
      <c r="X6252" s="3"/>
      <c r="Y6252" s="3"/>
      <c r="Z6252" s="3"/>
    </row>
    <row r="6253">
      <c r="A6253" s="4">
        <v>45534.0</v>
      </c>
      <c r="B6253" s="5" t="s">
        <v>59</v>
      </c>
      <c r="C6253" s="3" t="s">
        <v>60</v>
      </c>
      <c r="D6253" s="6" t="str">
        <f>IFERROR(__xludf.DUMMYFUNCTION("REGEXEXTRACT(C6253,""[A-Z]{2,}"")"),"RCL")</f>
        <v>RCL</v>
      </c>
      <c r="E6253" s="3" t="s">
        <v>44</v>
      </c>
      <c r="F6253" s="3" t="s">
        <v>62</v>
      </c>
      <c r="G6253" s="3" t="s">
        <v>12</v>
      </c>
      <c r="H6253" s="3"/>
      <c r="I6253" s="3"/>
      <c r="J6253" s="3"/>
      <c r="K6253" s="3"/>
      <c r="L6253" s="3"/>
      <c r="M6253" s="3"/>
      <c r="N6253" s="3"/>
      <c r="O6253" s="3"/>
      <c r="P6253" s="3"/>
      <c r="Q6253" s="3"/>
      <c r="R6253" s="3"/>
      <c r="S6253" s="3"/>
      <c r="T6253" s="3"/>
      <c r="U6253" s="3"/>
      <c r="V6253" s="3"/>
      <c r="W6253" s="3"/>
      <c r="X6253" s="3"/>
      <c r="Y6253" s="3"/>
      <c r="Z6253" s="3"/>
    </row>
    <row r="6254">
      <c r="A6254" s="4">
        <v>45534.0</v>
      </c>
      <c r="B6254" s="5" t="s">
        <v>59</v>
      </c>
      <c r="C6254" s="3" t="s">
        <v>60</v>
      </c>
      <c r="D6254" s="6" t="str">
        <f>IFERROR(__xludf.DUMMYFUNCTION("REGEXEXTRACT(C6254,""[A-Z]{2,}"")"),"RCL")</f>
        <v>RCL</v>
      </c>
      <c r="E6254" s="3" t="s">
        <v>44</v>
      </c>
      <c r="F6254" s="3" t="s">
        <v>63</v>
      </c>
      <c r="G6254" s="3" t="s">
        <v>12</v>
      </c>
      <c r="H6254" s="3"/>
      <c r="I6254" s="3"/>
      <c r="J6254" s="3"/>
      <c r="K6254" s="3"/>
      <c r="L6254" s="3"/>
      <c r="M6254" s="3"/>
      <c r="N6254" s="3"/>
      <c r="O6254" s="3"/>
      <c r="P6254" s="3"/>
      <c r="Q6254" s="3"/>
      <c r="R6254" s="3"/>
      <c r="S6254" s="3"/>
      <c r="T6254" s="3"/>
      <c r="U6254" s="3"/>
      <c r="V6254" s="3"/>
      <c r="W6254" s="3"/>
      <c r="X6254" s="3"/>
      <c r="Y6254" s="3"/>
      <c r="Z6254" s="3"/>
    </row>
    <row r="6255">
      <c r="A6255" s="4">
        <v>45534.0</v>
      </c>
      <c r="B6255" s="5" t="s">
        <v>59</v>
      </c>
      <c r="C6255" s="3" t="s">
        <v>60</v>
      </c>
      <c r="D6255" s="3" t="s">
        <v>64</v>
      </c>
      <c r="E6255" s="3" t="s">
        <v>44</v>
      </c>
      <c r="F6255" s="3" t="s">
        <v>61</v>
      </c>
      <c r="G6255" s="3" t="s">
        <v>12</v>
      </c>
      <c r="H6255" s="3"/>
      <c r="I6255" s="3"/>
      <c r="J6255" s="3"/>
      <c r="K6255" s="3"/>
      <c r="L6255" s="3"/>
      <c r="M6255" s="3"/>
      <c r="N6255" s="3"/>
      <c r="O6255" s="3"/>
      <c r="P6255" s="3"/>
      <c r="Q6255" s="3"/>
      <c r="R6255" s="3"/>
      <c r="S6255" s="3"/>
      <c r="T6255" s="3"/>
      <c r="U6255" s="3"/>
      <c r="V6255" s="3"/>
      <c r="W6255" s="3"/>
      <c r="X6255" s="3"/>
      <c r="Y6255" s="3"/>
      <c r="Z6255" s="3"/>
    </row>
    <row r="6256">
      <c r="A6256" s="4">
        <v>45534.0</v>
      </c>
      <c r="B6256" s="5" t="s">
        <v>59</v>
      </c>
      <c r="C6256" s="3" t="s">
        <v>60</v>
      </c>
      <c r="D6256" s="3" t="s">
        <v>64</v>
      </c>
      <c r="E6256" s="3" t="s">
        <v>44</v>
      </c>
      <c r="F6256" s="3" t="s">
        <v>62</v>
      </c>
      <c r="G6256" s="3" t="s">
        <v>12</v>
      </c>
      <c r="H6256" s="3"/>
      <c r="I6256" s="3"/>
      <c r="J6256" s="3"/>
      <c r="K6256" s="3"/>
      <c r="L6256" s="3"/>
      <c r="M6256" s="3"/>
      <c r="N6256" s="3"/>
      <c r="O6256" s="3"/>
      <c r="P6256" s="3"/>
      <c r="Q6256" s="3"/>
      <c r="R6256" s="3"/>
      <c r="S6256" s="3"/>
      <c r="T6256" s="3"/>
      <c r="U6256" s="3"/>
      <c r="V6256" s="3"/>
      <c r="W6256" s="3"/>
      <c r="X6256" s="3"/>
      <c r="Y6256" s="3"/>
      <c r="Z6256" s="3"/>
    </row>
    <row r="6257">
      <c r="A6257" s="4">
        <v>45534.0</v>
      </c>
      <c r="B6257" s="5" t="s">
        <v>59</v>
      </c>
      <c r="C6257" s="3" t="s">
        <v>60</v>
      </c>
      <c r="D6257" s="3" t="s">
        <v>64</v>
      </c>
      <c r="E6257" s="3" t="s">
        <v>44</v>
      </c>
      <c r="F6257" s="3" t="s">
        <v>63</v>
      </c>
      <c r="G6257" s="3" t="s">
        <v>12</v>
      </c>
      <c r="H6257" s="3"/>
      <c r="I6257" s="3"/>
      <c r="J6257" s="3"/>
      <c r="K6257" s="3"/>
      <c r="L6257" s="3"/>
      <c r="M6257" s="3"/>
      <c r="N6257" s="3"/>
      <c r="O6257" s="3"/>
      <c r="P6257" s="3"/>
      <c r="Q6257" s="3"/>
      <c r="R6257" s="3"/>
      <c r="S6257" s="3"/>
      <c r="T6257" s="3"/>
      <c r="U6257" s="3"/>
      <c r="V6257" s="3"/>
      <c r="W6257" s="3"/>
      <c r="X6257" s="3"/>
      <c r="Y6257" s="3"/>
      <c r="Z6257" s="3"/>
    </row>
    <row r="6258">
      <c r="A6258" s="4">
        <v>45534.0</v>
      </c>
      <c r="B6258" s="5" t="s">
        <v>65</v>
      </c>
      <c r="C6258" s="3" t="s">
        <v>66</v>
      </c>
      <c r="D6258" s="6" t="str">
        <f>IFERROR(__xludf.DUMMYFUNCTION("REGEXEXTRACT(C6258,""[A-Z]{2,}"")"),"OR")</f>
        <v>OR</v>
      </c>
      <c r="E6258" s="3" t="s">
        <v>46</v>
      </c>
      <c r="F6258" s="3" t="s">
        <v>67</v>
      </c>
      <c r="G6258" s="3" t="s">
        <v>12</v>
      </c>
      <c r="H6258" s="3"/>
      <c r="I6258" s="3"/>
      <c r="J6258" s="3"/>
      <c r="K6258" s="3"/>
      <c r="L6258" s="3"/>
      <c r="M6258" s="3"/>
      <c r="N6258" s="3"/>
      <c r="O6258" s="3"/>
      <c r="P6258" s="3"/>
      <c r="Q6258" s="3"/>
      <c r="R6258" s="3"/>
      <c r="S6258" s="3"/>
      <c r="T6258" s="3"/>
      <c r="U6258" s="3"/>
      <c r="V6258" s="3"/>
      <c r="W6258" s="3"/>
      <c r="X6258" s="3"/>
      <c r="Y6258" s="3"/>
      <c r="Z6258" s="3"/>
    </row>
    <row r="6259">
      <c r="A6259" s="4">
        <v>45534.0</v>
      </c>
      <c r="B6259" s="5" t="s">
        <v>65</v>
      </c>
      <c r="C6259" s="3" t="s">
        <v>66</v>
      </c>
      <c r="D6259" s="6" t="str">
        <f>IFERROR(__xludf.DUMMYFUNCTION("REGEXEXTRACT(C6259,""[A-Z]{2,}"")"),"OR")</f>
        <v>OR</v>
      </c>
      <c r="E6259" s="3" t="s">
        <v>68</v>
      </c>
      <c r="F6259" s="3" t="s">
        <v>69</v>
      </c>
      <c r="G6259" s="3" t="s">
        <v>12</v>
      </c>
      <c r="H6259" s="3"/>
      <c r="I6259" s="3"/>
      <c r="J6259" s="3"/>
      <c r="K6259" s="3"/>
      <c r="L6259" s="3"/>
      <c r="M6259" s="3"/>
      <c r="N6259" s="3"/>
      <c r="O6259" s="3"/>
      <c r="P6259" s="3"/>
      <c r="Q6259" s="3"/>
      <c r="R6259" s="3"/>
      <c r="S6259" s="3"/>
      <c r="T6259" s="3"/>
      <c r="U6259" s="3"/>
      <c r="V6259" s="3"/>
      <c r="W6259" s="3"/>
      <c r="X6259" s="3"/>
      <c r="Y6259" s="3"/>
      <c r="Z6259" s="3"/>
    </row>
    <row r="6260">
      <c r="A6260" s="4">
        <v>45534.0</v>
      </c>
      <c r="B6260" s="5" t="s">
        <v>65</v>
      </c>
      <c r="C6260" s="3" t="s">
        <v>66</v>
      </c>
      <c r="D6260" s="6" t="str">
        <f>IFERROR(__xludf.DUMMYFUNCTION("REGEXEXTRACT(C6260,""[A-Z]{2,}"")"),"OR")</f>
        <v>OR</v>
      </c>
      <c r="E6260" s="3" t="s">
        <v>68</v>
      </c>
      <c r="F6260" s="3" t="s">
        <v>70</v>
      </c>
      <c r="G6260" s="3" t="s">
        <v>12</v>
      </c>
      <c r="H6260" s="3"/>
      <c r="I6260" s="3"/>
      <c r="J6260" s="3"/>
      <c r="K6260" s="3"/>
      <c r="L6260" s="3"/>
      <c r="M6260" s="3"/>
      <c r="N6260" s="3"/>
      <c r="O6260" s="3"/>
      <c r="P6260" s="3"/>
      <c r="Q6260" s="3"/>
      <c r="R6260" s="3"/>
      <c r="S6260" s="3"/>
      <c r="T6260" s="3"/>
      <c r="U6260" s="3"/>
      <c r="V6260" s="3"/>
      <c r="W6260" s="3"/>
      <c r="X6260" s="3"/>
      <c r="Y6260" s="3"/>
      <c r="Z6260" s="3"/>
    </row>
    <row r="6261">
      <c r="A6261" s="4">
        <v>45534.0</v>
      </c>
      <c r="B6261" s="5" t="s">
        <v>71</v>
      </c>
      <c r="C6261" s="3" t="s">
        <v>72</v>
      </c>
      <c r="D6261" s="6" t="str">
        <f>IFERROR(__xludf.DUMMYFUNCTION("REGEXEXTRACT(C6261,""[A-Z]{2,}"")"),"JKN")</f>
        <v>JKN</v>
      </c>
      <c r="E6261" s="3" t="s">
        <v>73</v>
      </c>
      <c r="F6261" s="3" t="s">
        <v>74</v>
      </c>
      <c r="G6261" s="3" t="s">
        <v>17</v>
      </c>
      <c r="H6261" s="3"/>
      <c r="I6261" s="3"/>
      <c r="J6261" s="3"/>
      <c r="K6261" s="3"/>
      <c r="L6261" s="3"/>
      <c r="M6261" s="3"/>
      <c r="N6261" s="3"/>
      <c r="O6261" s="3"/>
      <c r="P6261" s="3"/>
      <c r="Q6261" s="3"/>
      <c r="R6261" s="3"/>
      <c r="S6261" s="3"/>
      <c r="T6261" s="3"/>
      <c r="U6261" s="3"/>
      <c r="V6261" s="3"/>
      <c r="W6261" s="3"/>
      <c r="X6261" s="3"/>
      <c r="Y6261" s="3"/>
      <c r="Z6261" s="3"/>
    </row>
    <row r="6262">
      <c r="A6262" s="4">
        <v>45534.0</v>
      </c>
      <c r="B6262" s="5" t="s">
        <v>75</v>
      </c>
      <c r="C6262" s="3" t="s">
        <v>76</v>
      </c>
      <c r="D6262" s="6" t="str">
        <f>IFERROR(__xludf.DUMMYFUNCTION("REGEXEXTRACT(C6262,""[A-Z]{2,}"")"),"SCI")</f>
        <v>SCI</v>
      </c>
      <c r="E6262" s="3" t="s">
        <v>77</v>
      </c>
      <c r="F6262" s="3" t="s">
        <v>78</v>
      </c>
      <c r="G6262" s="3" t="s">
        <v>12</v>
      </c>
      <c r="H6262" s="3"/>
      <c r="I6262" s="3"/>
      <c r="J6262" s="3"/>
      <c r="K6262" s="3"/>
      <c r="L6262" s="3"/>
      <c r="M6262" s="3"/>
      <c r="N6262" s="3"/>
      <c r="O6262" s="3"/>
      <c r="P6262" s="3"/>
      <c r="Q6262" s="3"/>
      <c r="R6262" s="3"/>
      <c r="S6262" s="3"/>
      <c r="T6262" s="3"/>
      <c r="U6262" s="3"/>
      <c r="V6262" s="3"/>
      <c r="W6262" s="3"/>
      <c r="X6262" s="3"/>
      <c r="Y6262" s="3"/>
      <c r="Z6262" s="3"/>
    </row>
    <row r="6263">
      <c r="A6263" s="4">
        <v>45533.0</v>
      </c>
      <c r="B6263" s="5" t="s">
        <v>79</v>
      </c>
      <c r="C6263" s="3" t="s">
        <v>80</v>
      </c>
      <c r="D6263" s="6" t="str">
        <f>IFERROR(__xludf.DUMMYFUNCTION("REGEXEXTRACT(C6263,""[A-Z]{2,}"")"),"EGCO")</f>
        <v>EGCO</v>
      </c>
      <c r="E6263" s="3" t="s">
        <v>10</v>
      </c>
      <c r="F6263" s="3" t="s">
        <v>11</v>
      </c>
      <c r="G6263" s="3" t="s">
        <v>12</v>
      </c>
      <c r="H6263" s="3"/>
      <c r="I6263" s="3"/>
      <c r="J6263" s="3"/>
      <c r="K6263" s="3"/>
      <c r="L6263" s="3"/>
      <c r="M6263" s="3"/>
      <c r="N6263" s="3"/>
      <c r="O6263" s="3"/>
      <c r="P6263" s="3"/>
      <c r="Q6263" s="3"/>
      <c r="R6263" s="3"/>
      <c r="S6263" s="3"/>
      <c r="T6263" s="3"/>
      <c r="U6263" s="3"/>
      <c r="V6263" s="3"/>
      <c r="W6263" s="3"/>
      <c r="X6263" s="3"/>
      <c r="Y6263" s="3"/>
      <c r="Z6263" s="3"/>
    </row>
    <row r="6264">
      <c r="A6264" s="4">
        <v>45533.0</v>
      </c>
      <c r="B6264" s="5" t="s">
        <v>81</v>
      </c>
      <c r="C6264" s="3" t="s">
        <v>82</v>
      </c>
      <c r="D6264" s="6" t="str">
        <f>IFERROR(__xludf.DUMMYFUNCTION("REGEXEXTRACT(C6264,""[A-Z]{2,}"")"),"DELTA")</f>
        <v>DELTA</v>
      </c>
      <c r="E6264" s="3" t="s">
        <v>44</v>
      </c>
      <c r="F6264" s="3" t="s">
        <v>83</v>
      </c>
      <c r="G6264" s="3" t="s">
        <v>84</v>
      </c>
      <c r="H6264" s="3"/>
      <c r="I6264" s="3"/>
      <c r="J6264" s="3"/>
      <c r="K6264" s="3"/>
      <c r="L6264" s="3"/>
      <c r="M6264" s="3"/>
      <c r="N6264" s="3"/>
      <c r="O6264" s="3"/>
      <c r="P6264" s="3"/>
      <c r="Q6264" s="3"/>
      <c r="R6264" s="3"/>
      <c r="S6264" s="3"/>
      <c r="T6264" s="3"/>
      <c r="U6264" s="3"/>
      <c r="V6264" s="3"/>
      <c r="W6264" s="3"/>
      <c r="X6264" s="3"/>
      <c r="Y6264" s="3"/>
      <c r="Z6264" s="3"/>
    </row>
    <row r="6265">
      <c r="A6265" s="4">
        <v>45533.0</v>
      </c>
      <c r="B6265" s="5" t="s">
        <v>81</v>
      </c>
      <c r="C6265" s="3" t="s">
        <v>82</v>
      </c>
      <c r="D6265" s="6" t="str">
        <f>IFERROR(__xludf.DUMMYFUNCTION("REGEXEXTRACT(C6265,""[A-Z]{2,}"")"),"DELTA")</f>
        <v>DELTA</v>
      </c>
      <c r="E6265" s="3" t="s">
        <v>85</v>
      </c>
      <c r="F6265" s="3" t="s">
        <v>86</v>
      </c>
      <c r="G6265" s="3" t="s">
        <v>84</v>
      </c>
      <c r="H6265" s="3"/>
      <c r="I6265" s="3"/>
      <c r="J6265" s="3"/>
      <c r="K6265" s="3"/>
      <c r="L6265" s="3"/>
      <c r="M6265" s="3"/>
      <c r="N6265" s="3"/>
      <c r="O6265" s="3"/>
      <c r="P6265" s="3"/>
      <c r="Q6265" s="3"/>
      <c r="R6265" s="3"/>
      <c r="S6265" s="3"/>
      <c r="T6265" s="3"/>
      <c r="U6265" s="3"/>
      <c r="V6265" s="3"/>
      <c r="W6265" s="3"/>
      <c r="X6265" s="3"/>
      <c r="Y6265" s="3"/>
      <c r="Z6265" s="3"/>
    </row>
    <row r="6266">
      <c r="A6266" s="4">
        <v>45533.0</v>
      </c>
      <c r="B6266" s="5" t="s">
        <v>81</v>
      </c>
      <c r="C6266" s="3" t="s">
        <v>82</v>
      </c>
      <c r="D6266" s="3" t="s">
        <v>87</v>
      </c>
      <c r="E6266" s="3" t="s">
        <v>44</v>
      </c>
      <c r="F6266" s="3" t="s">
        <v>83</v>
      </c>
      <c r="G6266" s="3" t="s">
        <v>84</v>
      </c>
      <c r="H6266" s="3"/>
      <c r="I6266" s="3"/>
      <c r="J6266" s="3"/>
      <c r="K6266" s="3"/>
      <c r="L6266" s="3"/>
      <c r="M6266" s="3"/>
      <c r="N6266" s="3"/>
      <c r="O6266" s="3"/>
      <c r="P6266" s="3"/>
      <c r="Q6266" s="3"/>
      <c r="R6266" s="3"/>
      <c r="S6266" s="3"/>
      <c r="T6266" s="3"/>
      <c r="U6266" s="3"/>
      <c r="V6266" s="3"/>
      <c r="W6266" s="3"/>
      <c r="X6266" s="3"/>
      <c r="Y6266" s="3"/>
      <c r="Z6266" s="3"/>
    </row>
    <row r="6267">
      <c r="A6267" s="4">
        <v>45533.0</v>
      </c>
      <c r="B6267" s="5" t="s">
        <v>81</v>
      </c>
      <c r="C6267" s="3" t="s">
        <v>82</v>
      </c>
      <c r="D6267" s="3" t="s">
        <v>87</v>
      </c>
      <c r="E6267" s="3" t="s">
        <v>85</v>
      </c>
      <c r="F6267" s="3" t="s">
        <v>86</v>
      </c>
      <c r="G6267" s="3" t="s">
        <v>84</v>
      </c>
      <c r="H6267" s="3"/>
      <c r="I6267" s="3"/>
      <c r="J6267" s="3"/>
      <c r="K6267" s="3"/>
      <c r="L6267" s="3"/>
      <c r="M6267" s="3"/>
      <c r="N6267" s="3"/>
      <c r="O6267" s="3"/>
      <c r="P6267" s="3"/>
      <c r="Q6267" s="3"/>
      <c r="R6267" s="3"/>
      <c r="S6267" s="3"/>
      <c r="T6267" s="3"/>
      <c r="U6267" s="3"/>
      <c r="V6267" s="3"/>
      <c r="W6267" s="3"/>
      <c r="X6267" s="3"/>
      <c r="Y6267" s="3"/>
      <c r="Z6267" s="3"/>
    </row>
    <row r="6268">
      <c r="A6268" s="4">
        <v>45533.0</v>
      </c>
      <c r="B6268" s="5" t="s">
        <v>88</v>
      </c>
      <c r="C6268" s="3" t="s">
        <v>89</v>
      </c>
      <c r="D6268" s="6" t="str">
        <f>IFERROR(__xludf.DUMMYFUNCTION("REGEXEXTRACT(C6268,""[A-Z]{2,}"")"),"ILINK")</f>
        <v>ILINK</v>
      </c>
      <c r="E6268" s="3" t="s">
        <v>90</v>
      </c>
      <c r="F6268" s="3" t="s">
        <v>91</v>
      </c>
      <c r="G6268" s="3" t="s">
        <v>17</v>
      </c>
      <c r="H6268" s="3"/>
      <c r="I6268" s="3"/>
      <c r="J6268" s="3"/>
      <c r="K6268" s="3"/>
      <c r="L6268" s="3"/>
      <c r="M6268" s="3"/>
      <c r="N6268" s="3"/>
      <c r="O6268" s="3"/>
      <c r="P6268" s="3"/>
      <c r="Q6268" s="3"/>
      <c r="R6268" s="3"/>
      <c r="S6268" s="3"/>
      <c r="T6268" s="3"/>
      <c r="U6268" s="3"/>
      <c r="V6268" s="3"/>
      <c r="W6268" s="3"/>
      <c r="X6268" s="3"/>
      <c r="Y6268" s="3"/>
      <c r="Z6268" s="3"/>
    </row>
    <row r="6269">
      <c r="A6269" s="4">
        <v>45532.0</v>
      </c>
      <c r="B6269" s="5" t="s">
        <v>92</v>
      </c>
      <c r="C6269" s="3" t="s">
        <v>93</v>
      </c>
      <c r="D6269" s="6" t="str">
        <f>IFERROR(__xludf.DUMMYFUNCTION("REGEXEXTRACT(C6269,""[A-Z]{2,}"")"),"PMC")</f>
        <v>PMC</v>
      </c>
      <c r="E6269" s="3" t="s">
        <v>94</v>
      </c>
      <c r="F6269" s="3" t="s">
        <v>95</v>
      </c>
      <c r="G6269" s="3" t="s">
        <v>12</v>
      </c>
      <c r="H6269" s="3"/>
      <c r="I6269" s="3"/>
      <c r="J6269" s="3"/>
      <c r="K6269" s="3"/>
      <c r="L6269" s="3"/>
      <c r="M6269" s="3"/>
      <c r="N6269" s="3"/>
      <c r="O6269" s="3"/>
      <c r="P6269" s="3"/>
      <c r="Q6269" s="3"/>
      <c r="R6269" s="3"/>
      <c r="S6269" s="3"/>
      <c r="T6269" s="3"/>
      <c r="U6269" s="3"/>
      <c r="V6269" s="3"/>
      <c r="W6269" s="3"/>
      <c r="X6269" s="3"/>
      <c r="Y6269" s="3"/>
      <c r="Z6269" s="3"/>
    </row>
    <row r="6270">
      <c r="A6270" s="4">
        <v>45532.0</v>
      </c>
      <c r="B6270" s="5" t="s">
        <v>96</v>
      </c>
      <c r="C6270" s="3" t="s">
        <v>97</v>
      </c>
      <c r="D6270" s="6" t="str">
        <f>IFERROR(__xludf.DUMMYFUNCTION("REGEXEXTRACT(C6270,""[A-Z]{2,}"")"),"PCE")</f>
        <v>PCE</v>
      </c>
      <c r="E6270" s="3" t="s">
        <v>98</v>
      </c>
      <c r="F6270" s="3" t="s">
        <v>99</v>
      </c>
      <c r="G6270" s="3" t="s">
        <v>12</v>
      </c>
      <c r="H6270" s="3"/>
      <c r="I6270" s="3"/>
      <c r="J6270" s="3"/>
      <c r="K6270" s="3"/>
      <c r="L6270" s="3"/>
      <c r="M6270" s="3"/>
      <c r="N6270" s="3"/>
      <c r="O6270" s="3"/>
      <c r="P6270" s="3"/>
      <c r="Q6270" s="3"/>
      <c r="R6270" s="3"/>
      <c r="S6270" s="3"/>
      <c r="T6270" s="3"/>
      <c r="U6270" s="3"/>
      <c r="V6270" s="3"/>
      <c r="W6270" s="3"/>
      <c r="X6270" s="3"/>
      <c r="Y6270" s="3"/>
      <c r="Z6270" s="3"/>
    </row>
    <row r="6271">
      <c r="A6271" s="4">
        <v>45532.0</v>
      </c>
      <c r="B6271" s="5" t="s">
        <v>100</v>
      </c>
      <c r="C6271" s="3" t="s">
        <v>101</v>
      </c>
      <c r="D6271" s="6" t="str">
        <f>IFERROR(__xludf.DUMMYFUNCTION("REGEXEXTRACT(C6271,""[A-Z]{2,}"")"),"BAY")</f>
        <v>BAY</v>
      </c>
      <c r="E6271" s="3" t="s">
        <v>10</v>
      </c>
      <c r="F6271" s="3" t="s">
        <v>11</v>
      </c>
      <c r="G6271" s="3" t="s">
        <v>12</v>
      </c>
      <c r="H6271" s="3"/>
      <c r="I6271" s="3"/>
      <c r="J6271" s="3"/>
      <c r="K6271" s="3"/>
      <c r="L6271" s="3"/>
      <c r="M6271" s="3"/>
      <c r="N6271" s="3"/>
      <c r="O6271" s="3"/>
      <c r="P6271" s="3"/>
      <c r="Q6271" s="3"/>
      <c r="R6271" s="3"/>
      <c r="S6271" s="3"/>
      <c r="T6271" s="3"/>
      <c r="U6271" s="3"/>
      <c r="V6271" s="3"/>
      <c r="W6271" s="3"/>
      <c r="X6271" s="3"/>
      <c r="Y6271" s="3"/>
      <c r="Z6271" s="3"/>
    </row>
    <row r="6272">
      <c r="A6272" s="4">
        <v>45532.0</v>
      </c>
      <c r="B6272" s="5" t="s">
        <v>102</v>
      </c>
      <c r="C6272" s="3" t="s">
        <v>103</v>
      </c>
      <c r="D6272" s="6" t="str">
        <f>IFERROR(__xludf.DUMMYFUNCTION("REGEXEXTRACT(C6272,""[A-Z]{2,}"")"),"PTT")</f>
        <v>PTT</v>
      </c>
      <c r="E6272" s="3" t="s">
        <v>104</v>
      </c>
      <c r="F6272" s="3" t="s">
        <v>105</v>
      </c>
      <c r="G6272" s="3" t="s">
        <v>17</v>
      </c>
      <c r="H6272" s="3"/>
      <c r="I6272" s="3"/>
      <c r="J6272" s="3"/>
      <c r="K6272" s="3"/>
      <c r="L6272" s="3"/>
      <c r="M6272" s="3"/>
      <c r="N6272" s="3"/>
      <c r="O6272" s="3"/>
      <c r="P6272" s="3"/>
      <c r="Q6272" s="3"/>
      <c r="R6272" s="3"/>
      <c r="S6272" s="3"/>
      <c r="T6272" s="3"/>
      <c r="U6272" s="3"/>
      <c r="V6272" s="3"/>
      <c r="W6272" s="3"/>
      <c r="X6272" s="3"/>
      <c r="Y6272" s="3"/>
      <c r="Z6272" s="3"/>
    </row>
    <row r="6273">
      <c r="A6273" s="4">
        <v>45532.0</v>
      </c>
      <c r="B6273" s="5" t="s">
        <v>106</v>
      </c>
      <c r="C6273" s="3" t="s">
        <v>107</v>
      </c>
      <c r="D6273" s="6" t="str">
        <f>IFERROR(__xludf.DUMMYFUNCTION("REGEXEXTRACT(C6273,""[A-Z]{2,}"")"),"RML")</f>
        <v>RML</v>
      </c>
      <c r="E6273" s="3" t="s">
        <v>108</v>
      </c>
      <c r="F6273" s="3" t="s">
        <v>109</v>
      </c>
      <c r="G6273" s="3" t="s">
        <v>17</v>
      </c>
      <c r="H6273" s="3"/>
      <c r="I6273" s="3"/>
      <c r="J6273" s="3"/>
      <c r="K6273" s="3"/>
      <c r="L6273" s="3"/>
      <c r="M6273" s="3"/>
      <c r="N6273" s="3"/>
      <c r="O6273" s="3"/>
      <c r="P6273" s="3"/>
      <c r="Q6273" s="3"/>
      <c r="R6273" s="3"/>
      <c r="S6273" s="3"/>
      <c r="T6273" s="3"/>
      <c r="U6273" s="3"/>
      <c r="V6273" s="3"/>
      <c r="W6273" s="3"/>
      <c r="X6273" s="3"/>
      <c r="Y6273" s="3"/>
      <c r="Z6273" s="3"/>
    </row>
    <row r="6274">
      <c r="A6274" s="4">
        <v>45532.0</v>
      </c>
      <c r="B6274" s="5" t="s">
        <v>110</v>
      </c>
      <c r="C6274" s="3" t="s">
        <v>111</v>
      </c>
      <c r="D6274" s="6" t="str">
        <f>IFERROR(__xludf.DUMMYFUNCTION("REGEXEXTRACT(C6274,""[A-Z]{2,}"")"),"BDMS")</f>
        <v>BDMS</v>
      </c>
      <c r="E6274" s="3" t="s">
        <v>10</v>
      </c>
      <c r="F6274" s="3" t="s">
        <v>112</v>
      </c>
      <c r="G6274" s="3" t="s">
        <v>113</v>
      </c>
      <c r="H6274" s="3"/>
      <c r="I6274" s="3"/>
      <c r="J6274" s="3"/>
      <c r="K6274" s="3"/>
      <c r="L6274" s="3"/>
      <c r="M6274" s="3"/>
      <c r="N6274" s="3"/>
      <c r="O6274" s="3"/>
      <c r="P6274" s="3"/>
      <c r="Q6274" s="3"/>
      <c r="R6274" s="3"/>
      <c r="S6274" s="3"/>
      <c r="T6274" s="3"/>
      <c r="U6274" s="3"/>
      <c r="V6274" s="3"/>
      <c r="W6274" s="3"/>
      <c r="X6274" s="3"/>
      <c r="Y6274" s="3"/>
      <c r="Z6274" s="3"/>
    </row>
    <row r="6275">
      <c r="A6275" s="4">
        <v>45532.0</v>
      </c>
      <c r="B6275" s="5" t="s">
        <v>114</v>
      </c>
      <c r="C6275" s="3" t="s">
        <v>115</v>
      </c>
      <c r="D6275" s="6" t="str">
        <f>IFERROR(__xludf.DUMMYFUNCTION("REGEXEXTRACT(C6275,""[A-Z]{2,}"")"),"TISCO")</f>
        <v>TISCO</v>
      </c>
      <c r="E6275" s="3" t="s">
        <v>10</v>
      </c>
      <c r="F6275" s="3" t="s">
        <v>112</v>
      </c>
      <c r="G6275" s="3" t="s">
        <v>113</v>
      </c>
      <c r="H6275" s="3"/>
      <c r="I6275" s="3"/>
      <c r="J6275" s="3"/>
      <c r="K6275" s="3"/>
      <c r="L6275" s="3"/>
      <c r="M6275" s="3"/>
      <c r="N6275" s="3"/>
      <c r="O6275" s="3"/>
      <c r="P6275" s="3"/>
      <c r="Q6275" s="3"/>
      <c r="R6275" s="3"/>
      <c r="S6275" s="3"/>
      <c r="T6275" s="3"/>
      <c r="U6275" s="3"/>
      <c r="V6275" s="3"/>
      <c r="W6275" s="3"/>
      <c r="X6275" s="3"/>
      <c r="Y6275" s="3"/>
      <c r="Z6275" s="3"/>
    </row>
    <row r="6276">
      <c r="A6276" s="4">
        <v>45532.0</v>
      </c>
      <c r="B6276" s="5" t="s">
        <v>116</v>
      </c>
      <c r="C6276" s="3" t="s">
        <v>117</v>
      </c>
      <c r="D6276" s="6" t="str">
        <f>IFERROR(__xludf.DUMMYFUNCTION("REGEXEXTRACT(C6276,""[A-Z]{2,}"")"),"BANPU")</f>
        <v>BANPU</v>
      </c>
      <c r="E6276" s="3" t="s">
        <v>10</v>
      </c>
      <c r="F6276" s="3" t="s">
        <v>112</v>
      </c>
      <c r="G6276" s="3" t="s">
        <v>113</v>
      </c>
      <c r="H6276" s="3"/>
      <c r="I6276" s="3"/>
      <c r="J6276" s="3"/>
      <c r="K6276" s="3"/>
      <c r="L6276" s="3"/>
      <c r="M6276" s="3"/>
      <c r="N6276" s="3"/>
      <c r="O6276" s="3"/>
      <c r="P6276" s="3"/>
      <c r="Q6276" s="3"/>
      <c r="R6276" s="3"/>
      <c r="S6276" s="3"/>
      <c r="T6276" s="3"/>
      <c r="U6276" s="3"/>
      <c r="V6276" s="3"/>
      <c r="W6276" s="3"/>
      <c r="X6276" s="3"/>
      <c r="Y6276" s="3"/>
      <c r="Z6276" s="3"/>
    </row>
    <row r="6277">
      <c r="A6277" s="4">
        <v>45532.0</v>
      </c>
      <c r="B6277" s="5" t="s">
        <v>118</v>
      </c>
      <c r="C6277" s="3" t="s">
        <v>119</v>
      </c>
      <c r="D6277" s="6" t="str">
        <f>IFERROR(__xludf.DUMMYFUNCTION("REGEXEXTRACT(C6277,""[A-Z]{2,}"")"),"MGI")</f>
        <v>MGI</v>
      </c>
      <c r="E6277" s="3" t="s">
        <v>120</v>
      </c>
      <c r="F6277" s="3" t="s">
        <v>121</v>
      </c>
      <c r="G6277" s="3" t="s">
        <v>12</v>
      </c>
      <c r="H6277" s="3"/>
      <c r="I6277" s="3"/>
      <c r="J6277" s="3"/>
      <c r="K6277" s="3"/>
      <c r="L6277" s="3"/>
      <c r="M6277" s="3"/>
      <c r="N6277" s="3"/>
      <c r="O6277" s="3"/>
      <c r="P6277" s="3"/>
      <c r="Q6277" s="3"/>
      <c r="R6277" s="3"/>
      <c r="S6277" s="3"/>
      <c r="T6277" s="3"/>
      <c r="U6277" s="3"/>
      <c r="V6277" s="3"/>
      <c r="W6277" s="3"/>
      <c r="X6277" s="3"/>
      <c r="Y6277" s="3"/>
      <c r="Z6277" s="3"/>
    </row>
    <row r="6278">
      <c r="A6278" s="4">
        <v>45532.0</v>
      </c>
      <c r="B6278" s="5" t="s">
        <v>122</v>
      </c>
      <c r="C6278" s="3" t="s">
        <v>123</v>
      </c>
      <c r="D6278" s="6" t="str">
        <f>IFERROR(__xludf.DUMMYFUNCTION("REGEXEXTRACT(C6278,""[A-Z]{2,}"")"),"ZIGA")</f>
        <v>ZIGA</v>
      </c>
      <c r="E6278" s="3" t="s">
        <v>44</v>
      </c>
      <c r="F6278" s="3" t="s">
        <v>124</v>
      </c>
      <c r="G6278" s="3" t="s">
        <v>84</v>
      </c>
      <c r="H6278" s="3"/>
      <c r="I6278" s="3"/>
      <c r="J6278" s="3"/>
      <c r="K6278" s="3"/>
      <c r="L6278" s="3"/>
      <c r="M6278" s="3"/>
      <c r="N6278" s="3"/>
      <c r="O6278" s="3"/>
      <c r="P6278" s="3"/>
      <c r="Q6278" s="3"/>
      <c r="R6278" s="3"/>
      <c r="S6278" s="3"/>
      <c r="T6278" s="3"/>
      <c r="U6278" s="3"/>
      <c r="V6278" s="3"/>
      <c r="W6278" s="3"/>
      <c r="X6278" s="3"/>
      <c r="Y6278" s="3"/>
      <c r="Z6278" s="3"/>
    </row>
    <row r="6279">
      <c r="A6279" s="4">
        <v>45532.0</v>
      </c>
      <c r="B6279" s="5" t="s">
        <v>122</v>
      </c>
      <c r="C6279" s="3" t="s">
        <v>123</v>
      </c>
      <c r="D6279" s="6" t="str">
        <f>IFERROR(__xludf.DUMMYFUNCTION("REGEXEXTRACT(C6279,""[A-Z]{2,}"")"),"ZIGA")</f>
        <v>ZIGA</v>
      </c>
      <c r="E6279" s="3" t="s">
        <v>125</v>
      </c>
      <c r="F6279" s="3" t="s">
        <v>126</v>
      </c>
      <c r="G6279" s="3" t="s">
        <v>84</v>
      </c>
      <c r="H6279" s="3"/>
      <c r="I6279" s="3"/>
      <c r="J6279" s="3"/>
      <c r="K6279" s="3"/>
      <c r="L6279" s="3"/>
      <c r="M6279" s="3"/>
      <c r="N6279" s="3"/>
      <c r="O6279" s="3"/>
      <c r="P6279" s="3"/>
      <c r="Q6279" s="3"/>
      <c r="R6279" s="3"/>
      <c r="S6279" s="3"/>
      <c r="T6279" s="3"/>
      <c r="U6279" s="3"/>
      <c r="V6279" s="3"/>
      <c r="W6279" s="3"/>
      <c r="X6279" s="3"/>
      <c r="Y6279" s="3"/>
      <c r="Z6279" s="3"/>
    </row>
    <row r="6280">
      <c r="A6280" s="4">
        <v>45532.0</v>
      </c>
      <c r="B6280" s="5" t="s">
        <v>127</v>
      </c>
      <c r="C6280" s="3" t="s">
        <v>128</v>
      </c>
      <c r="D6280" s="6" t="str">
        <f>IFERROR(__xludf.DUMMYFUNCTION("REGEXEXTRACT(C6280,""[A-Z]{2,}"")"),"EA")</f>
        <v>EA</v>
      </c>
      <c r="E6280" s="3" t="s">
        <v>129</v>
      </c>
      <c r="F6280" s="3" t="s">
        <v>130</v>
      </c>
      <c r="G6280" s="3" t="s">
        <v>12</v>
      </c>
      <c r="H6280" s="3"/>
      <c r="I6280" s="3"/>
      <c r="J6280" s="3"/>
      <c r="K6280" s="3"/>
      <c r="L6280" s="3"/>
      <c r="M6280" s="3"/>
      <c r="N6280" s="3"/>
      <c r="O6280" s="3"/>
      <c r="P6280" s="3"/>
      <c r="Q6280" s="3"/>
      <c r="R6280" s="3"/>
      <c r="S6280" s="3"/>
      <c r="T6280" s="3"/>
      <c r="U6280" s="3"/>
      <c r="V6280" s="3"/>
      <c r="W6280" s="3"/>
      <c r="X6280" s="3"/>
      <c r="Y6280" s="3"/>
      <c r="Z6280" s="3"/>
    </row>
    <row r="6281">
      <c r="A6281" s="4">
        <v>45532.0</v>
      </c>
      <c r="B6281" s="5" t="s">
        <v>131</v>
      </c>
      <c r="C6281" s="3" t="s">
        <v>132</v>
      </c>
      <c r="D6281" s="6" t="str">
        <f>IFERROR(__xludf.DUMMYFUNCTION("REGEXEXTRACT(C6281,""[A-Z]{2,}"")"),"DITTO")</f>
        <v>DITTO</v>
      </c>
      <c r="E6281" s="3" t="s">
        <v>44</v>
      </c>
      <c r="F6281" s="3" t="s">
        <v>61</v>
      </c>
      <c r="G6281" s="3" t="s">
        <v>12</v>
      </c>
      <c r="H6281" s="3"/>
      <c r="I6281" s="3"/>
      <c r="J6281" s="3"/>
      <c r="K6281" s="3"/>
      <c r="L6281" s="3"/>
      <c r="M6281" s="3"/>
      <c r="N6281" s="3"/>
      <c r="O6281" s="3"/>
      <c r="P6281" s="3"/>
      <c r="Q6281" s="3"/>
      <c r="R6281" s="3"/>
      <c r="S6281" s="3"/>
      <c r="T6281" s="3"/>
      <c r="U6281" s="3"/>
      <c r="V6281" s="3"/>
      <c r="W6281" s="3"/>
      <c r="X6281" s="3"/>
      <c r="Y6281" s="3"/>
      <c r="Z6281" s="3"/>
    </row>
    <row r="6282">
      <c r="A6282" s="4">
        <v>45532.0</v>
      </c>
      <c r="B6282" s="5" t="s">
        <v>131</v>
      </c>
      <c r="C6282" s="3" t="s">
        <v>132</v>
      </c>
      <c r="D6282" s="6" t="str">
        <f>IFERROR(__xludf.DUMMYFUNCTION("REGEXEXTRACT(C6282,""[A-Z]{2,}"")"),"DITTO")</f>
        <v>DITTO</v>
      </c>
      <c r="E6282" s="3" t="s">
        <v>44</v>
      </c>
      <c r="F6282" s="3" t="s">
        <v>63</v>
      </c>
      <c r="G6282" s="3" t="s">
        <v>12</v>
      </c>
      <c r="H6282" s="3"/>
      <c r="I6282" s="3"/>
      <c r="J6282" s="3"/>
      <c r="K6282" s="3"/>
      <c r="L6282" s="3"/>
      <c r="M6282" s="3"/>
      <c r="N6282" s="3"/>
      <c r="O6282" s="3"/>
      <c r="P6282" s="3"/>
      <c r="Q6282" s="3"/>
      <c r="R6282" s="3"/>
      <c r="S6282" s="3"/>
      <c r="T6282" s="3"/>
      <c r="U6282" s="3"/>
      <c r="V6282" s="3"/>
      <c r="W6282" s="3"/>
      <c r="X6282" s="3"/>
      <c r="Y6282" s="3"/>
      <c r="Z6282" s="3"/>
    </row>
    <row r="6283">
      <c r="A6283" s="4">
        <v>45532.0</v>
      </c>
      <c r="B6283" s="5" t="s">
        <v>131</v>
      </c>
      <c r="C6283" s="3" t="s">
        <v>132</v>
      </c>
      <c r="D6283" s="6" t="str">
        <f>IFERROR(__xludf.DUMMYFUNCTION("REGEXEXTRACT(C6283,""[A-Z]{2,}"")"),"DITTO")</f>
        <v>DITTO</v>
      </c>
      <c r="E6283" s="3" t="s">
        <v>47</v>
      </c>
      <c r="F6283" s="3" t="s">
        <v>133</v>
      </c>
      <c r="G6283" s="3" t="s">
        <v>12</v>
      </c>
      <c r="H6283" s="3"/>
      <c r="I6283" s="3"/>
      <c r="J6283" s="3"/>
      <c r="K6283" s="3"/>
      <c r="L6283" s="3"/>
      <c r="M6283" s="3"/>
      <c r="N6283" s="3"/>
      <c r="O6283" s="3"/>
      <c r="P6283" s="3"/>
      <c r="Q6283" s="3"/>
      <c r="R6283" s="3"/>
      <c r="S6283" s="3"/>
      <c r="T6283" s="3"/>
      <c r="U6283" s="3"/>
      <c r="V6283" s="3"/>
      <c r="W6283" s="3"/>
      <c r="X6283" s="3"/>
      <c r="Y6283" s="3"/>
      <c r="Z6283" s="3"/>
    </row>
    <row r="6284">
      <c r="A6284" s="4">
        <v>45532.0</v>
      </c>
      <c r="B6284" s="5" t="s">
        <v>131</v>
      </c>
      <c r="C6284" s="3" t="s">
        <v>132</v>
      </c>
      <c r="D6284" s="6" t="str">
        <f>IFERROR(__xludf.DUMMYFUNCTION("REGEXEXTRACT(C6284,""[A-Z]{2,}"")"),"DITTO")</f>
        <v>DITTO</v>
      </c>
      <c r="E6284" s="3" t="s">
        <v>47</v>
      </c>
      <c r="F6284" s="3" t="s">
        <v>134</v>
      </c>
      <c r="G6284" s="3" t="s">
        <v>12</v>
      </c>
      <c r="H6284" s="3"/>
      <c r="I6284" s="3"/>
      <c r="J6284" s="3"/>
      <c r="K6284" s="3"/>
      <c r="L6284" s="3"/>
      <c r="M6284" s="3"/>
      <c r="N6284" s="3"/>
      <c r="O6284" s="3"/>
      <c r="P6284" s="3"/>
      <c r="Q6284" s="3"/>
      <c r="R6284" s="3"/>
      <c r="S6284" s="3"/>
      <c r="T6284" s="3"/>
      <c r="U6284" s="3"/>
      <c r="V6284" s="3"/>
      <c r="W6284" s="3"/>
      <c r="X6284" s="3"/>
      <c r="Y6284" s="3"/>
      <c r="Z6284" s="3"/>
    </row>
    <row r="6285">
      <c r="A6285" s="4">
        <v>45532.0</v>
      </c>
      <c r="B6285" s="5" t="s">
        <v>131</v>
      </c>
      <c r="C6285" s="3" t="s">
        <v>132</v>
      </c>
      <c r="D6285" s="6" t="str">
        <f>IFERROR(__xludf.DUMMYFUNCTION("REGEXEXTRACT(C6285,""[A-Z]{2,}"")"),"DITTO")</f>
        <v>DITTO</v>
      </c>
      <c r="E6285" s="3" t="s">
        <v>135</v>
      </c>
      <c r="F6285" s="3" t="s">
        <v>136</v>
      </c>
      <c r="G6285" s="3" t="s">
        <v>12</v>
      </c>
      <c r="H6285" s="3"/>
      <c r="I6285" s="3"/>
      <c r="J6285" s="3"/>
      <c r="K6285" s="3"/>
      <c r="L6285" s="3"/>
      <c r="M6285" s="3"/>
      <c r="N6285" s="3"/>
      <c r="O6285" s="3"/>
      <c r="P6285" s="3"/>
      <c r="Q6285" s="3"/>
      <c r="R6285" s="3"/>
      <c r="S6285" s="3"/>
      <c r="T6285" s="3"/>
      <c r="U6285" s="3"/>
      <c r="V6285" s="3"/>
      <c r="W6285" s="3"/>
      <c r="X6285" s="3"/>
      <c r="Y6285" s="3"/>
      <c r="Z6285" s="3"/>
    </row>
    <row r="6286">
      <c r="A6286" s="4">
        <v>45532.0</v>
      </c>
      <c r="B6286" s="5" t="s">
        <v>131</v>
      </c>
      <c r="C6286" s="3" t="s">
        <v>132</v>
      </c>
      <c r="D6286" s="6" t="str">
        <f>IFERROR(__xludf.DUMMYFUNCTION("REGEXEXTRACT(C6286,""[A-Z]{2,}"")"),"DITTO")</f>
        <v>DITTO</v>
      </c>
      <c r="E6286" s="3" t="s">
        <v>137</v>
      </c>
      <c r="F6286" s="3" t="s">
        <v>69</v>
      </c>
      <c r="G6286" s="3" t="s">
        <v>12</v>
      </c>
      <c r="H6286" s="3"/>
      <c r="I6286" s="3"/>
      <c r="J6286" s="3"/>
      <c r="K6286" s="3"/>
      <c r="L6286" s="3"/>
      <c r="M6286" s="3"/>
      <c r="N6286" s="3"/>
      <c r="O6286" s="3"/>
      <c r="P6286" s="3"/>
      <c r="Q6286" s="3"/>
      <c r="R6286" s="3"/>
      <c r="S6286" s="3"/>
      <c r="T6286" s="3"/>
      <c r="U6286" s="3"/>
      <c r="V6286" s="3"/>
      <c r="W6286" s="3"/>
      <c r="X6286" s="3"/>
      <c r="Y6286" s="3"/>
      <c r="Z6286" s="3"/>
    </row>
    <row r="6287">
      <c r="A6287" s="4">
        <v>45532.0</v>
      </c>
      <c r="B6287" s="5" t="s">
        <v>138</v>
      </c>
      <c r="C6287" s="3" t="s">
        <v>139</v>
      </c>
      <c r="D6287" s="6" t="str">
        <f>IFERROR(__xludf.DUMMYFUNCTION("REGEXEXTRACT(C6287,""[A-Z]{2,}"")"),"SHR")</f>
        <v>SHR</v>
      </c>
      <c r="E6287" s="3" t="s">
        <v>46</v>
      </c>
      <c r="F6287" s="3" t="s">
        <v>133</v>
      </c>
      <c r="G6287" s="3" t="s">
        <v>12</v>
      </c>
      <c r="H6287" s="3"/>
      <c r="I6287" s="3"/>
      <c r="J6287" s="3"/>
      <c r="K6287" s="3"/>
      <c r="L6287" s="3"/>
      <c r="M6287" s="3"/>
      <c r="N6287" s="3"/>
      <c r="O6287" s="3"/>
      <c r="P6287" s="3"/>
      <c r="Q6287" s="3"/>
      <c r="R6287" s="3"/>
      <c r="S6287" s="3"/>
      <c r="T6287" s="3"/>
      <c r="U6287" s="3"/>
      <c r="V6287" s="3"/>
      <c r="W6287" s="3"/>
      <c r="X6287" s="3"/>
      <c r="Y6287" s="3"/>
      <c r="Z6287" s="3"/>
    </row>
    <row r="6288">
      <c r="A6288" s="4">
        <v>45532.0</v>
      </c>
      <c r="B6288" s="5" t="s">
        <v>138</v>
      </c>
      <c r="C6288" s="3" t="s">
        <v>139</v>
      </c>
      <c r="D6288" s="6" t="str">
        <f>IFERROR(__xludf.DUMMYFUNCTION("REGEXEXTRACT(C6288,""[A-Z]{2,}"")"),"SHR")</f>
        <v>SHR</v>
      </c>
      <c r="E6288" s="3" t="s">
        <v>140</v>
      </c>
      <c r="F6288" s="3" t="s">
        <v>70</v>
      </c>
      <c r="G6288" s="3" t="s">
        <v>12</v>
      </c>
      <c r="H6288" s="3"/>
      <c r="I6288" s="3"/>
      <c r="J6288" s="3"/>
      <c r="K6288" s="3"/>
      <c r="L6288" s="3"/>
      <c r="M6288" s="3"/>
      <c r="N6288" s="3"/>
      <c r="O6288" s="3"/>
      <c r="P6288" s="3"/>
      <c r="Q6288" s="3"/>
      <c r="R6288" s="3"/>
      <c r="S6288" s="3"/>
      <c r="T6288" s="3"/>
      <c r="U6288" s="3"/>
      <c r="V6288" s="3"/>
      <c r="W6288" s="3"/>
      <c r="X6288" s="3"/>
      <c r="Y6288" s="3"/>
      <c r="Z6288" s="3"/>
    </row>
    <row r="6289">
      <c r="A6289" s="4">
        <v>45532.0</v>
      </c>
      <c r="B6289" s="5" t="s">
        <v>138</v>
      </c>
      <c r="C6289" s="3" t="s">
        <v>139</v>
      </c>
      <c r="D6289" s="6" t="str">
        <f>IFERROR(__xludf.DUMMYFUNCTION("REGEXEXTRACT(C6289,""[A-Z]{2,}"")"),"SHR")</f>
        <v>SHR</v>
      </c>
      <c r="E6289" s="3" t="s">
        <v>141</v>
      </c>
      <c r="F6289" s="3" t="s">
        <v>68</v>
      </c>
      <c r="G6289" s="3" t="s">
        <v>12</v>
      </c>
      <c r="H6289" s="3"/>
      <c r="I6289" s="3"/>
      <c r="J6289" s="3"/>
      <c r="K6289" s="3"/>
      <c r="L6289" s="3"/>
      <c r="M6289" s="3"/>
      <c r="N6289" s="3"/>
      <c r="O6289" s="3"/>
      <c r="P6289" s="3"/>
      <c r="Q6289" s="3"/>
      <c r="R6289" s="3"/>
      <c r="S6289" s="3"/>
      <c r="T6289" s="3"/>
      <c r="U6289" s="3"/>
      <c r="V6289" s="3"/>
      <c r="W6289" s="3"/>
      <c r="X6289" s="3"/>
      <c r="Y6289" s="3"/>
      <c r="Z6289" s="3"/>
    </row>
    <row r="6290">
      <c r="A6290" s="4">
        <v>45531.0</v>
      </c>
      <c r="B6290" s="5" t="s">
        <v>142</v>
      </c>
      <c r="C6290" s="3" t="s">
        <v>143</v>
      </c>
      <c r="D6290" s="6" t="str">
        <f>IFERROR(__xludf.DUMMYFUNCTION("REGEXEXTRACT(C6290,""[A-Z]{2,}"")"),"ZIGA")</f>
        <v>ZIGA</v>
      </c>
      <c r="E6290" s="3" t="s">
        <v>125</v>
      </c>
      <c r="F6290" s="3" t="s">
        <v>144</v>
      </c>
      <c r="G6290" s="3" t="s">
        <v>84</v>
      </c>
      <c r="H6290" s="3"/>
      <c r="I6290" s="3"/>
      <c r="J6290" s="3"/>
      <c r="K6290" s="3"/>
      <c r="L6290" s="3"/>
      <c r="M6290" s="3"/>
      <c r="N6290" s="3"/>
      <c r="O6290" s="3"/>
      <c r="P6290" s="3"/>
      <c r="Q6290" s="3"/>
      <c r="R6290" s="3"/>
      <c r="S6290" s="3"/>
      <c r="T6290" s="3"/>
      <c r="U6290" s="3"/>
      <c r="V6290" s="3"/>
      <c r="W6290" s="3"/>
      <c r="X6290" s="3"/>
      <c r="Y6290" s="3"/>
      <c r="Z6290" s="3"/>
    </row>
    <row r="6291">
      <c r="A6291" s="4">
        <v>45531.0</v>
      </c>
      <c r="B6291" s="5" t="s">
        <v>145</v>
      </c>
      <c r="C6291" s="3" t="s">
        <v>146</v>
      </c>
      <c r="D6291" s="6" t="str">
        <f>IFERROR(__xludf.DUMMYFUNCTION("REGEXEXTRACT(C6291,""[A-Z]{2,}"")"),"SSC")</f>
        <v>SSC</v>
      </c>
      <c r="E6291" s="3" t="s">
        <v>147</v>
      </c>
      <c r="F6291" s="3" t="s">
        <v>148</v>
      </c>
      <c r="G6291" s="3" t="s">
        <v>84</v>
      </c>
      <c r="H6291" s="3"/>
      <c r="I6291" s="3"/>
      <c r="J6291" s="3"/>
      <c r="K6291" s="3"/>
      <c r="L6291" s="3"/>
      <c r="M6291" s="3"/>
      <c r="N6291" s="3"/>
      <c r="O6291" s="3"/>
      <c r="P6291" s="3"/>
      <c r="Q6291" s="3"/>
      <c r="R6291" s="3"/>
      <c r="S6291" s="3"/>
      <c r="T6291" s="3"/>
      <c r="U6291" s="3"/>
      <c r="V6291" s="3"/>
      <c r="W6291" s="3"/>
      <c r="X6291" s="3"/>
      <c r="Y6291" s="3"/>
      <c r="Z6291" s="3"/>
    </row>
    <row r="6292">
      <c r="A6292" s="4">
        <v>45531.0</v>
      </c>
      <c r="B6292" s="5" t="s">
        <v>149</v>
      </c>
      <c r="C6292" s="3" t="s">
        <v>150</v>
      </c>
      <c r="D6292" s="6" t="str">
        <f>IFERROR(__xludf.DUMMYFUNCTION("REGEXEXTRACT(C6292,""[A-Z]{2,}"")"),"CGD")</f>
        <v>CGD</v>
      </c>
      <c r="E6292" s="3" t="s">
        <v>151</v>
      </c>
      <c r="F6292" s="3" t="s">
        <v>152</v>
      </c>
      <c r="G6292" s="3" t="s">
        <v>17</v>
      </c>
      <c r="H6292" s="3"/>
      <c r="I6292" s="3"/>
      <c r="J6292" s="3"/>
      <c r="K6292" s="3"/>
      <c r="L6292" s="3"/>
      <c r="M6292" s="3"/>
      <c r="N6292" s="3"/>
      <c r="O6292" s="3"/>
      <c r="P6292" s="3"/>
      <c r="Q6292" s="3"/>
      <c r="R6292" s="3"/>
      <c r="S6292" s="3"/>
      <c r="T6292" s="3"/>
      <c r="U6292" s="3"/>
      <c r="V6292" s="3"/>
      <c r="W6292" s="3"/>
      <c r="X6292" s="3"/>
      <c r="Y6292" s="3"/>
      <c r="Z6292" s="3"/>
    </row>
    <row r="6293">
      <c r="A6293" s="4">
        <v>45531.0</v>
      </c>
      <c r="B6293" s="5" t="s">
        <v>153</v>
      </c>
      <c r="C6293" s="3" t="s">
        <v>154</v>
      </c>
      <c r="D6293" s="6" t="str">
        <f>IFERROR(__xludf.DUMMYFUNCTION("REGEXEXTRACT(C6293,""[A-Z]{2,}"")"),"HMPRO")</f>
        <v>HMPRO</v>
      </c>
      <c r="E6293" s="3" t="s">
        <v>10</v>
      </c>
      <c r="F6293" s="3" t="s">
        <v>11</v>
      </c>
      <c r="G6293" s="3" t="s">
        <v>12</v>
      </c>
      <c r="H6293" s="3"/>
      <c r="I6293" s="3"/>
      <c r="J6293" s="3"/>
      <c r="K6293" s="3"/>
      <c r="L6293" s="3"/>
      <c r="M6293" s="3"/>
      <c r="N6293" s="3"/>
      <c r="O6293" s="3"/>
      <c r="P6293" s="3"/>
      <c r="Q6293" s="3"/>
      <c r="R6293" s="3"/>
      <c r="S6293" s="3"/>
      <c r="T6293" s="3"/>
      <c r="U6293" s="3"/>
      <c r="V6293" s="3"/>
      <c r="W6293" s="3"/>
      <c r="X6293" s="3"/>
      <c r="Y6293" s="3"/>
      <c r="Z6293" s="3"/>
    </row>
    <row r="6294">
      <c r="A6294" s="4">
        <v>45531.0</v>
      </c>
      <c r="B6294" s="5" t="s">
        <v>155</v>
      </c>
      <c r="C6294" s="3" t="s">
        <v>156</v>
      </c>
      <c r="D6294" s="6" t="str">
        <f>IFERROR(__xludf.DUMMYFUNCTION("REGEXEXTRACT(C6294,""[A-Z]{2,}"")"),"GULF")</f>
        <v>GULF</v>
      </c>
      <c r="E6294" s="3" t="s">
        <v>98</v>
      </c>
      <c r="F6294" s="3" t="s">
        <v>58</v>
      </c>
      <c r="G6294" s="3" t="s">
        <v>84</v>
      </c>
      <c r="H6294" s="3"/>
      <c r="I6294" s="3"/>
      <c r="J6294" s="3"/>
      <c r="K6294" s="3"/>
      <c r="L6294" s="3"/>
      <c r="M6294" s="3"/>
      <c r="N6294" s="3"/>
      <c r="O6294" s="3"/>
      <c r="P6294" s="3"/>
      <c r="Q6294" s="3"/>
      <c r="R6294" s="3"/>
      <c r="S6294" s="3"/>
      <c r="T6294" s="3"/>
      <c r="U6294" s="3"/>
      <c r="V6294" s="3"/>
      <c r="W6294" s="3"/>
      <c r="X6294" s="3"/>
      <c r="Y6294" s="3"/>
      <c r="Z6294" s="3"/>
    </row>
    <row r="6295">
      <c r="A6295" s="4">
        <v>45531.0</v>
      </c>
      <c r="B6295" s="5" t="s">
        <v>155</v>
      </c>
      <c r="C6295" s="3" t="s">
        <v>156</v>
      </c>
      <c r="D6295" s="3" t="s">
        <v>157</v>
      </c>
      <c r="E6295" s="3" t="s">
        <v>158</v>
      </c>
      <c r="F6295" s="3" t="s">
        <v>58</v>
      </c>
      <c r="G6295" s="3" t="s">
        <v>17</v>
      </c>
      <c r="H6295" s="3"/>
      <c r="I6295" s="3"/>
      <c r="J6295" s="3"/>
      <c r="K6295" s="3"/>
      <c r="L6295" s="3"/>
      <c r="M6295" s="3"/>
      <c r="N6295" s="3"/>
      <c r="O6295" s="3"/>
      <c r="P6295" s="3"/>
      <c r="Q6295" s="3"/>
      <c r="R6295" s="3"/>
      <c r="S6295" s="3"/>
      <c r="T6295" s="3"/>
      <c r="U6295" s="3"/>
      <c r="V6295" s="3"/>
      <c r="W6295" s="3"/>
      <c r="X6295" s="3"/>
      <c r="Y6295" s="3"/>
      <c r="Z6295" s="3"/>
    </row>
    <row r="6296">
      <c r="A6296" s="4">
        <v>45531.0</v>
      </c>
      <c r="B6296" s="5" t="s">
        <v>159</v>
      </c>
      <c r="C6296" s="3" t="s">
        <v>160</v>
      </c>
      <c r="D6296" s="6" t="str">
        <f>IFERROR(__xludf.DUMMYFUNCTION("REGEXEXTRACT(C6296,""[A-Z]{2,}"")"),"ZIGA")</f>
        <v>ZIGA</v>
      </c>
      <c r="E6296" s="3" t="s">
        <v>44</v>
      </c>
      <c r="F6296" s="3" t="s">
        <v>161</v>
      </c>
      <c r="G6296" s="3" t="s">
        <v>12</v>
      </c>
      <c r="H6296" s="3"/>
      <c r="I6296" s="3"/>
      <c r="J6296" s="3"/>
      <c r="K6296" s="3"/>
      <c r="L6296" s="3"/>
      <c r="M6296" s="3"/>
      <c r="N6296" s="3"/>
      <c r="O6296" s="3"/>
      <c r="P6296" s="3"/>
      <c r="Q6296" s="3"/>
      <c r="R6296" s="3"/>
      <c r="S6296" s="3"/>
      <c r="T6296" s="3"/>
      <c r="U6296" s="3"/>
      <c r="V6296" s="3"/>
      <c r="W6296" s="3"/>
      <c r="X6296" s="3"/>
      <c r="Y6296" s="3"/>
      <c r="Z6296" s="3"/>
    </row>
    <row r="6297">
      <c r="A6297" s="4">
        <v>45531.0</v>
      </c>
      <c r="B6297" s="5" t="s">
        <v>159</v>
      </c>
      <c r="C6297" s="3" t="s">
        <v>160</v>
      </c>
      <c r="D6297" s="6" t="str">
        <f>IFERROR(__xludf.DUMMYFUNCTION("REGEXEXTRACT(C6297,""[A-Z]{2,}"")"),"ZIGA")</f>
        <v>ZIGA</v>
      </c>
      <c r="E6297" s="3" t="s">
        <v>44</v>
      </c>
      <c r="F6297" s="3" t="s">
        <v>63</v>
      </c>
      <c r="G6297" s="3" t="s">
        <v>12</v>
      </c>
      <c r="H6297" s="3"/>
      <c r="I6297" s="3"/>
      <c r="J6297" s="3"/>
      <c r="K6297" s="3"/>
      <c r="L6297" s="3"/>
      <c r="M6297" s="3"/>
      <c r="N6297" s="3"/>
      <c r="O6297" s="3"/>
      <c r="P6297" s="3"/>
      <c r="Q6297" s="3"/>
      <c r="R6297" s="3"/>
      <c r="S6297" s="3"/>
      <c r="T6297" s="3"/>
      <c r="U6297" s="3"/>
      <c r="V6297" s="3"/>
      <c r="W6297" s="3"/>
      <c r="X6297" s="3"/>
      <c r="Y6297" s="3"/>
      <c r="Z6297" s="3"/>
    </row>
    <row r="6298">
      <c r="A6298" s="4">
        <v>45531.0</v>
      </c>
      <c r="B6298" s="5" t="s">
        <v>162</v>
      </c>
      <c r="C6298" s="3" t="s">
        <v>163</v>
      </c>
      <c r="D6298" s="6" t="str">
        <f>IFERROR(__xludf.DUMMYFUNCTION("REGEXEXTRACT(C6298,""[A-Z]{2,}"")"),"SPVI")</f>
        <v>SPVI</v>
      </c>
      <c r="E6298" s="3" t="s">
        <v>44</v>
      </c>
      <c r="F6298" s="3" t="s">
        <v>164</v>
      </c>
      <c r="G6298" s="3" t="s">
        <v>12</v>
      </c>
      <c r="H6298" s="3"/>
      <c r="I6298" s="3"/>
      <c r="J6298" s="3"/>
      <c r="K6298" s="3"/>
      <c r="L6298" s="3"/>
      <c r="M6298" s="3"/>
      <c r="N6298" s="3"/>
      <c r="O6298" s="3"/>
      <c r="P6298" s="3"/>
      <c r="Q6298" s="3"/>
      <c r="R6298" s="3"/>
      <c r="S6298" s="3"/>
      <c r="T6298" s="3"/>
      <c r="U6298" s="3"/>
      <c r="V6298" s="3"/>
      <c r="W6298" s="3"/>
      <c r="X6298" s="3"/>
      <c r="Y6298" s="3"/>
      <c r="Z6298" s="3"/>
    </row>
    <row r="6299">
      <c r="A6299" s="4">
        <v>45531.0</v>
      </c>
      <c r="B6299" s="5" t="s">
        <v>162</v>
      </c>
      <c r="C6299" s="3" t="s">
        <v>163</v>
      </c>
      <c r="D6299" s="3" t="s">
        <v>165</v>
      </c>
      <c r="E6299" s="3" t="s">
        <v>44</v>
      </c>
      <c r="F6299" s="3" t="s">
        <v>164</v>
      </c>
      <c r="G6299" s="3" t="s">
        <v>12</v>
      </c>
      <c r="H6299" s="3"/>
      <c r="I6299" s="3"/>
      <c r="J6299" s="3"/>
      <c r="K6299" s="3"/>
      <c r="L6299" s="3"/>
      <c r="M6299" s="3"/>
      <c r="N6299" s="3"/>
      <c r="O6299" s="3"/>
      <c r="P6299" s="3"/>
      <c r="Q6299" s="3"/>
      <c r="R6299" s="3"/>
      <c r="S6299" s="3"/>
      <c r="T6299" s="3"/>
      <c r="U6299" s="3"/>
      <c r="V6299" s="3"/>
      <c r="W6299" s="3"/>
      <c r="X6299" s="3"/>
      <c r="Y6299" s="3"/>
      <c r="Z6299" s="3"/>
    </row>
    <row r="6300">
      <c r="A6300" s="4">
        <v>45531.0</v>
      </c>
      <c r="B6300" s="5" t="s">
        <v>162</v>
      </c>
      <c r="C6300" s="3" t="s">
        <v>163</v>
      </c>
      <c r="D6300" s="3" t="s">
        <v>166</v>
      </c>
      <c r="E6300" s="3" t="s">
        <v>44</v>
      </c>
      <c r="F6300" s="3" t="s">
        <v>164</v>
      </c>
      <c r="G6300" s="3" t="s">
        <v>12</v>
      </c>
      <c r="H6300" s="3"/>
      <c r="I6300" s="3"/>
      <c r="J6300" s="3"/>
      <c r="K6300" s="3"/>
      <c r="L6300" s="3"/>
      <c r="M6300" s="3"/>
      <c r="N6300" s="3"/>
      <c r="O6300" s="3"/>
      <c r="P6300" s="3"/>
      <c r="Q6300" s="3"/>
      <c r="R6300" s="3"/>
      <c r="S6300" s="3"/>
      <c r="T6300" s="3"/>
      <c r="U6300" s="3"/>
      <c r="V6300" s="3"/>
      <c r="W6300" s="3"/>
      <c r="X6300" s="3"/>
      <c r="Y6300" s="3"/>
      <c r="Z6300" s="3"/>
    </row>
    <row r="6301">
      <c r="A6301" s="4">
        <v>45531.0</v>
      </c>
      <c r="B6301" s="5" t="s">
        <v>162</v>
      </c>
      <c r="C6301" s="3" t="s">
        <v>163</v>
      </c>
      <c r="D6301" s="3" t="s">
        <v>167</v>
      </c>
      <c r="E6301" s="3" t="s">
        <v>44</v>
      </c>
      <c r="F6301" s="3" t="s">
        <v>164</v>
      </c>
      <c r="G6301" s="3" t="s">
        <v>12</v>
      </c>
      <c r="H6301" s="3"/>
      <c r="I6301" s="3"/>
      <c r="J6301" s="3"/>
      <c r="K6301" s="3"/>
      <c r="L6301" s="3"/>
      <c r="M6301" s="3"/>
      <c r="N6301" s="3"/>
      <c r="O6301" s="3"/>
      <c r="P6301" s="3"/>
      <c r="Q6301" s="3"/>
      <c r="R6301" s="3"/>
      <c r="S6301" s="3"/>
      <c r="T6301" s="3"/>
      <c r="U6301" s="3"/>
      <c r="V6301" s="3"/>
      <c r="W6301" s="3"/>
      <c r="X6301" s="3"/>
      <c r="Y6301" s="3"/>
      <c r="Z6301" s="3"/>
    </row>
    <row r="6302">
      <c r="A6302" s="4">
        <v>45531.0</v>
      </c>
      <c r="B6302" s="5" t="s">
        <v>162</v>
      </c>
      <c r="C6302" s="3" t="s">
        <v>163</v>
      </c>
      <c r="D6302" s="3" t="s">
        <v>168</v>
      </c>
      <c r="E6302" s="3" t="s">
        <v>44</v>
      </c>
      <c r="F6302" s="3" t="s">
        <v>164</v>
      </c>
      <c r="G6302" s="3" t="s">
        <v>12</v>
      </c>
      <c r="H6302" s="3"/>
      <c r="I6302" s="3"/>
      <c r="J6302" s="3"/>
      <c r="K6302" s="3"/>
      <c r="L6302" s="3"/>
      <c r="M6302" s="3"/>
      <c r="N6302" s="3"/>
      <c r="O6302" s="3"/>
      <c r="P6302" s="3"/>
      <c r="Q6302" s="3"/>
      <c r="R6302" s="3"/>
      <c r="S6302" s="3"/>
      <c r="T6302" s="3"/>
      <c r="U6302" s="3"/>
      <c r="V6302" s="3"/>
      <c r="W6302" s="3"/>
      <c r="X6302" s="3"/>
      <c r="Y6302" s="3"/>
      <c r="Z6302" s="3"/>
    </row>
    <row r="6303">
      <c r="A6303" s="4">
        <v>45531.0</v>
      </c>
      <c r="B6303" s="5" t="s">
        <v>162</v>
      </c>
      <c r="C6303" s="3" t="s">
        <v>163</v>
      </c>
      <c r="D6303" s="7" t="b">
        <v>1</v>
      </c>
      <c r="E6303" s="3" t="s">
        <v>44</v>
      </c>
      <c r="F6303" s="3" t="s">
        <v>164</v>
      </c>
      <c r="G6303" s="3" t="s">
        <v>12</v>
      </c>
      <c r="H6303" s="3"/>
      <c r="I6303" s="3"/>
      <c r="J6303" s="7"/>
      <c r="K6303" s="3"/>
      <c r="L6303" s="3"/>
      <c r="M6303" s="3"/>
      <c r="N6303" s="3"/>
      <c r="O6303" s="3"/>
      <c r="P6303" s="3"/>
      <c r="Q6303" s="3"/>
      <c r="R6303" s="3"/>
      <c r="S6303" s="3"/>
      <c r="T6303" s="3"/>
      <c r="U6303" s="3"/>
      <c r="V6303" s="3"/>
      <c r="W6303" s="3"/>
      <c r="X6303" s="3"/>
      <c r="Y6303" s="3"/>
      <c r="Z6303" s="3"/>
    </row>
    <row r="6304">
      <c r="A6304" s="4">
        <v>45531.0</v>
      </c>
      <c r="B6304" s="5" t="s">
        <v>169</v>
      </c>
      <c r="C6304" s="3" t="s">
        <v>170</v>
      </c>
      <c r="D6304" s="6" t="str">
        <f>IFERROR(__xludf.DUMMYFUNCTION("REGEXEXTRACT(C6304,""[A-Z]{2,}"")"),"MC")</f>
        <v>MC</v>
      </c>
      <c r="E6304" s="3" t="s">
        <v>44</v>
      </c>
      <c r="F6304" s="3" t="s">
        <v>171</v>
      </c>
      <c r="G6304" s="3" t="s">
        <v>12</v>
      </c>
      <c r="H6304" s="3"/>
      <c r="I6304" s="3"/>
      <c r="J6304" s="3"/>
      <c r="K6304" s="3"/>
      <c r="L6304" s="3"/>
      <c r="M6304" s="3"/>
      <c r="N6304" s="3"/>
      <c r="O6304" s="3"/>
      <c r="P6304" s="3"/>
      <c r="Q6304" s="3"/>
      <c r="R6304" s="3"/>
      <c r="S6304" s="3"/>
      <c r="T6304" s="3"/>
      <c r="U6304" s="3"/>
      <c r="V6304" s="3"/>
      <c r="W6304" s="3"/>
      <c r="X6304" s="3"/>
      <c r="Y6304" s="3"/>
      <c r="Z6304" s="3"/>
    </row>
    <row r="6305">
      <c r="A6305" s="4">
        <v>45531.0</v>
      </c>
      <c r="B6305" s="5" t="s">
        <v>169</v>
      </c>
      <c r="C6305" s="3" t="s">
        <v>170</v>
      </c>
      <c r="D6305" s="6" t="str">
        <f>IFERROR(__xludf.DUMMYFUNCTION("REGEXEXTRACT(C6305,""[A-Z]{2,}"")"),"MC")</f>
        <v>MC</v>
      </c>
      <c r="E6305" s="3" t="s">
        <v>172</v>
      </c>
      <c r="F6305" s="3" t="s">
        <v>135</v>
      </c>
      <c r="G6305" s="3" t="s">
        <v>12</v>
      </c>
      <c r="H6305" s="3"/>
      <c r="I6305" s="3"/>
      <c r="J6305" s="3"/>
      <c r="K6305" s="3"/>
      <c r="L6305" s="3"/>
      <c r="M6305" s="3"/>
      <c r="N6305" s="3"/>
      <c r="O6305" s="3"/>
      <c r="P6305" s="3"/>
      <c r="Q6305" s="3"/>
      <c r="R6305" s="3"/>
      <c r="S6305" s="3"/>
      <c r="T6305" s="3"/>
      <c r="U6305" s="3"/>
      <c r="V6305" s="3"/>
      <c r="W6305" s="3"/>
      <c r="X6305" s="3"/>
      <c r="Y6305" s="3"/>
      <c r="Z6305" s="3"/>
    </row>
    <row r="6306">
      <c r="A6306" s="4">
        <v>45531.0</v>
      </c>
      <c r="B6306" s="5" t="s">
        <v>169</v>
      </c>
      <c r="C6306" s="3" t="s">
        <v>170</v>
      </c>
      <c r="D6306" s="6" t="str">
        <f>IFERROR(__xludf.DUMMYFUNCTION("REGEXEXTRACT(C6306,""[A-Z]{2,}"")"),"MC")</f>
        <v>MC</v>
      </c>
      <c r="E6306" s="3" t="s">
        <v>47</v>
      </c>
      <c r="F6306" s="3" t="s">
        <v>133</v>
      </c>
      <c r="G6306" s="3" t="s">
        <v>12</v>
      </c>
      <c r="H6306" s="3"/>
      <c r="I6306" s="3"/>
      <c r="J6306" s="3"/>
      <c r="K6306" s="3"/>
      <c r="L6306" s="3"/>
      <c r="M6306" s="3"/>
      <c r="N6306" s="3"/>
      <c r="O6306" s="3"/>
      <c r="P6306" s="3"/>
      <c r="Q6306" s="3"/>
      <c r="R6306" s="3"/>
      <c r="S6306" s="3"/>
      <c r="T6306" s="3"/>
      <c r="U6306" s="3"/>
      <c r="V6306" s="3"/>
      <c r="W6306" s="3"/>
      <c r="X6306" s="3"/>
      <c r="Y6306" s="3"/>
      <c r="Z6306" s="3"/>
    </row>
    <row r="6307">
      <c r="A6307" s="4">
        <v>45531.0</v>
      </c>
      <c r="B6307" s="5" t="s">
        <v>173</v>
      </c>
      <c r="C6307" s="3" t="s">
        <v>174</v>
      </c>
      <c r="D6307" s="6" t="str">
        <f>IFERROR(__xludf.DUMMYFUNCTION("REGEXEXTRACT(C6307,""[A-Z]{2,}"")"),"TAKUNI")</f>
        <v>TAKUNI</v>
      </c>
      <c r="E6307" s="3" t="s">
        <v>175</v>
      </c>
      <c r="F6307" s="3" t="s">
        <v>176</v>
      </c>
      <c r="G6307" s="3" t="s">
        <v>17</v>
      </c>
      <c r="H6307" s="3"/>
      <c r="I6307" s="3"/>
      <c r="J6307" s="3"/>
      <c r="K6307" s="3"/>
      <c r="L6307" s="3"/>
      <c r="M6307" s="3"/>
      <c r="N6307" s="3"/>
      <c r="O6307" s="3"/>
      <c r="P6307" s="3"/>
      <c r="Q6307" s="3"/>
      <c r="R6307" s="3"/>
      <c r="S6307" s="3"/>
      <c r="T6307" s="3"/>
      <c r="U6307" s="3"/>
      <c r="V6307" s="3"/>
      <c r="W6307" s="3"/>
      <c r="X6307" s="3"/>
      <c r="Y6307" s="3"/>
      <c r="Z6307" s="3"/>
    </row>
    <row r="6308">
      <c r="A6308" s="4">
        <v>45531.0</v>
      </c>
      <c r="B6308" s="5" t="s">
        <v>177</v>
      </c>
      <c r="C6308" s="3" t="s">
        <v>178</v>
      </c>
      <c r="D6308" s="6" t="str">
        <f>IFERROR(__xludf.DUMMYFUNCTION("REGEXEXTRACT(C6308,""[A-Z]{2,}"")"),"ANAN")</f>
        <v>ANAN</v>
      </c>
      <c r="E6308" s="3" t="s">
        <v>44</v>
      </c>
      <c r="F6308" s="3" t="s">
        <v>63</v>
      </c>
      <c r="G6308" s="3" t="s">
        <v>12</v>
      </c>
      <c r="H6308" s="3"/>
      <c r="I6308" s="3"/>
      <c r="J6308" s="3"/>
      <c r="K6308" s="3"/>
      <c r="L6308" s="3"/>
      <c r="M6308" s="3"/>
      <c r="N6308" s="3"/>
      <c r="O6308" s="3"/>
      <c r="P6308" s="3"/>
      <c r="Q6308" s="3"/>
      <c r="R6308" s="3"/>
      <c r="S6308" s="3"/>
      <c r="T6308" s="3"/>
      <c r="U6308" s="3"/>
      <c r="V6308" s="3"/>
      <c r="W6308" s="3"/>
      <c r="X6308" s="3"/>
      <c r="Y6308" s="3"/>
      <c r="Z6308" s="3"/>
    </row>
    <row r="6309">
      <c r="A6309" s="4">
        <v>45531.0</v>
      </c>
      <c r="B6309" s="5" t="s">
        <v>179</v>
      </c>
      <c r="C6309" s="3" t="s">
        <v>180</v>
      </c>
      <c r="D6309" s="6" t="str">
        <f>IFERROR(__xludf.DUMMYFUNCTION("REGEXEXTRACT(C6309,""[A-Z]{2,}"")"),"UVAN")</f>
        <v>UVAN</v>
      </c>
      <c r="E6309" s="3" t="s">
        <v>104</v>
      </c>
      <c r="F6309" s="3" t="s">
        <v>181</v>
      </c>
      <c r="G6309" s="3" t="s">
        <v>17</v>
      </c>
      <c r="H6309" s="3"/>
      <c r="I6309" s="3"/>
      <c r="J6309" s="3"/>
      <c r="K6309" s="3"/>
      <c r="L6309" s="3"/>
      <c r="M6309" s="3"/>
      <c r="N6309" s="3"/>
      <c r="O6309" s="3"/>
      <c r="P6309" s="3"/>
      <c r="Q6309" s="3"/>
      <c r="R6309" s="3"/>
      <c r="S6309" s="3"/>
      <c r="T6309" s="3"/>
      <c r="U6309" s="3"/>
      <c r="V6309" s="3"/>
      <c r="W6309" s="3"/>
      <c r="X6309" s="3"/>
      <c r="Y6309" s="3"/>
      <c r="Z6309" s="3"/>
    </row>
    <row r="6310">
      <c r="A6310" s="4">
        <v>45531.0</v>
      </c>
      <c r="B6310" s="5" t="s">
        <v>182</v>
      </c>
      <c r="C6310" s="3" t="s">
        <v>183</v>
      </c>
      <c r="D6310" s="6" t="str">
        <f>IFERROR(__xludf.DUMMYFUNCTION("REGEXEXTRACT(C6310,""[A-Z]{2,}"")"),"TAKUNI")</f>
        <v>TAKUNI</v>
      </c>
      <c r="E6310" s="3" t="s">
        <v>184</v>
      </c>
      <c r="F6310" s="3" t="s">
        <v>185</v>
      </c>
      <c r="G6310" s="3" t="s">
        <v>84</v>
      </c>
      <c r="H6310" s="3"/>
      <c r="I6310" s="3"/>
      <c r="J6310" s="3"/>
      <c r="K6310" s="3"/>
      <c r="L6310" s="3"/>
      <c r="M6310" s="3"/>
      <c r="N6310" s="3"/>
      <c r="O6310" s="3"/>
      <c r="P6310" s="3"/>
      <c r="Q6310" s="3"/>
      <c r="R6310" s="3"/>
      <c r="S6310" s="3"/>
      <c r="T6310" s="3"/>
      <c r="U6310" s="3"/>
      <c r="V6310" s="3"/>
      <c r="W6310" s="3"/>
      <c r="X6310" s="3"/>
      <c r="Y6310" s="3"/>
      <c r="Z6310" s="3"/>
    </row>
    <row r="6311">
      <c r="A6311" s="4">
        <v>45531.0</v>
      </c>
      <c r="B6311" s="5" t="s">
        <v>186</v>
      </c>
      <c r="C6311" s="3" t="s">
        <v>187</v>
      </c>
      <c r="D6311" s="6" t="str">
        <f>IFERROR(__xludf.DUMMYFUNCTION("REGEXEXTRACT(C6311,""[A-Z]{2,}"")"),"WARRIX")</f>
        <v>WARRIX</v>
      </c>
      <c r="E6311" s="3" t="s">
        <v>44</v>
      </c>
      <c r="F6311" s="3" t="s">
        <v>34</v>
      </c>
      <c r="G6311" s="3" t="s">
        <v>17</v>
      </c>
      <c r="H6311" s="3"/>
      <c r="I6311" s="3"/>
      <c r="J6311" s="3"/>
      <c r="K6311" s="3"/>
      <c r="L6311" s="3"/>
      <c r="M6311" s="3"/>
      <c r="N6311" s="3"/>
      <c r="O6311" s="3"/>
      <c r="P6311" s="3"/>
      <c r="Q6311" s="3"/>
      <c r="R6311" s="3"/>
      <c r="S6311" s="3"/>
      <c r="T6311" s="3"/>
      <c r="U6311" s="3"/>
      <c r="V6311" s="3"/>
      <c r="W6311" s="3"/>
      <c r="X6311" s="3"/>
      <c r="Y6311" s="3"/>
      <c r="Z6311" s="3"/>
    </row>
    <row r="6312">
      <c r="A6312" s="4">
        <v>45531.0</v>
      </c>
      <c r="B6312" s="5" t="s">
        <v>188</v>
      </c>
      <c r="C6312" s="3" t="s">
        <v>189</v>
      </c>
      <c r="D6312" s="6" t="str">
        <f>IFERROR(__xludf.DUMMYFUNCTION("REGEXEXTRACT(C6312,""[A-Z]{2,}"")"),"TAKUNI")</f>
        <v>TAKUNI</v>
      </c>
      <c r="E6312" s="3" t="s">
        <v>190</v>
      </c>
      <c r="F6312" s="3" t="s">
        <v>191</v>
      </c>
      <c r="G6312" s="3" t="s">
        <v>17</v>
      </c>
      <c r="H6312" s="3"/>
      <c r="I6312" s="3"/>
      <c r="J6312" s="3"/>
      <c r="K6312" s="3"/>
      <c r="L6312" s="3"/>
      <c r="M6312" s="3"/>
      <c r="N6312" s="3"/>
      <c r="O6312" s="3"/>
      <c r="P6312" s="3"/>
      <c r="Q6312" s="3"/>
      <c r="R6312" s="3"/>
      <c r="S6312" s="3"/>
      <c r="T6312" s="3"/>
      <c r="U6312" s="3"/>
      <c r="V6312" s="3"/>
      <c r="W6312" s="3"/>
      <c r="X6312" s="3"/>
      <c r="Y6312" s="3"/>
      <c r="Z6312" s="3"/>
    </row>
    <row r="6313">
      <c r="A6313" s="4">
        <v>45531.0</v>
      </c>
      <c r="B6313" s="5" t="s">
        <v>192</v>
      </c>
      <c r="C6313" s="3" t="s">
        <v>193</v>
      </c>
      <c r="D6313" s="6" t="str">
        <f>IFERROR(__xludf.DUMMYFUNCTION("REGEXEXTRACT(C6313,""[A-Z]{2,}"")"),"WARRIX")</f>
        <v>WARRIX</v>
      </c>
      <c r="E6313" s="3" t="s">
        <v>194</v>
      </c>
      <c r="F6313" s="3" t="s">
        <v>195</v>
      </c>
      <c r="G6313" s="3" t="s">
        <v>17</v>
      </c>
      <c r="H6313" s="3"/>
      <c r="I6313" s="3"/>
      <c r="J6313" s="3"/>
      <c r="K6313" s="3"/>
      <c r="L6313" s="3"/>
      <c r="M6313" s="3"/>
      <c r="N6313" s="3"/>
      <c r="O6313" s="3"/>
      <c r="P6313" s="3"/>
      <c r="Q6313" s="3"/>
      <c r="R6313" s="3"/>
      <c r="S6313" s="3"/>
      <c r="T6313" s="3"/>
      <c r="U6313" s="3"/>
      <c r="V6313" s="3"/>
      <c r="W6313" s="3"/>
      <c r="X6313" s="3"/>
      <c r="Y6313" s="3"/>
      <c r="Z6313" s="3"/>
    </row>
    <row r="6314">
      <c r="A6314" s="4">
        <v>45531.0</v>
      </c>
      <c r="B6314" s="5" t="s">
        <v>192</v>
      </c>
      <c r="C6314" s="3" t="s">
        <v>193</v>
      </c>
      <c r="D6314" s="6" t="str">
        <f>IFERROR(__xludf.DUMMYFUNCTION("REGEXEXTRACT(C6314,""[A-Z]{2,}"")"),"WARRIX")</f>
        <v>WARRIX</v>
      </c>
      <c r="E6314" s="3" t="s">
        <v>196</v>
      </c>
      <c r="F6314" s="3" t="s">
        <v>197</v>
      </c>
      <c r="G6314" s="3" t="s">
        <v>17</v>
      </c>
      <c r="H6314" s="3"/>
      <c r="I6314" s="3"/>
      <c r="J6314" s="3"/>
      <c r="K6314" s="3"/>
      <c r="L6314" s="3"/>
      <c r="M6314" s="3"/>
      <c r="N6314" s="3"/>
      <c r="O6314" s="3"/>
      <c r="P6314" s="3"/>
      <c r="Q6314" s="3"/>
      <c r="R6314" s="3"/>
      <c r="S6314" s="3"/>
      <c r="T6314" s="3"/>
      <c r="U6314" s="3"/>
      <c r="V6314" s="3"/>
      <c r="W6314" s="3"/>
      <c r="X6314" s="3"/>
      <c r="Y6314" s="3"/>
      <c r="Z6314" s="3"/>
    </row>
    <row r="6315">
      <c r="A6315" s="4">
        <v>45531.0</v>
      </c>
      <c r="B6315" s="5" t="s">
        <v>198</v>
      </c>
      <c r="C6315" s="3" t="s">
        <v>199</v>
      </c>
      <c r="D6315" s="6" t="str">
        <f>IFERROR(__xludf.DUMMYFUNCTION("REGEXEXTRACT(C6315,""[A-Z]{2,}"")"),"JKN")</f>
        <v>JKN</v>
      </c>
      <c r="E6315" s="3" t="s">
        <v>200</v>
      </c>
      <c r="F6315" s="3" t="s">
        <v>184</v>
      </c>
      <c r="G6315" s="3" t="s">
        <v>12</v>
      </c>
      <c r="H6315" s="3"/>
      <c r="I6315" s="3"/>
      <c r="J6315" s="3"/>
      <c r="K6315" s="3"/>
      <c r="L6315" s="3"/>
      <c r="M6315" s="3"/>
      <c r="N6315" s="3"/>
      <c r="O6315" s="3"/>
      <c r="P6315" s="3"/>
      <c r="Q6315" s="3"/>
      <c r="R6315" s="3"/>
      <c r="S6315" s="3"/>
      <c r="T6315" s="3"/>
      <c r="U6315" s="3"/>
      <c r="V6315" s="3"/>
      <c r="W6315" s="3"/>
      <c r="X6315" s="3"/>
      <c r="Y6315" s="3"/>
      <c r="Z6315" s="3"/>
    </row>
    <row r="6316">
      <c r="A6316" s="4">
        <v>45530.0</v>
      </c>
      <c r="B6316" s="5" t="s">
        <v>201</v>
      </c>
      <c r="C6316" s="3" t="s">
        <v>202</v>
      </c>
      <c r="D6316" s="6" t="str">
        <f>IFERROR(__xludf.DUMMYFUNCTION("REGEXEXTRACT(C6316,""[A-Z]{2,}"")"),"LANNA")</f>
        <v>LANNA</v>
      </c>
      <c r="E6316" s="3" t="s">
        <v>203</v>
      </c>
      <c r="F6316" s="3" t="s">
        <v>135</v>
      </c>
      <c r="G6316" s="3" t="s">
        <v>12</v>
      </c>
      <c r="H6316" s="3"/>
      <c r="I6316" s="3"/>
      <c r="J6316" s="3"/>
      <c r="K6316" s="3"/>
      <c r="L6316" s="3"/>
      <c r="M6316" s="3"/>
      <c r="N6316" s="3"/>
      <c r="O6316" s="3"/>
      <c r="P6316" s="3"/>
      <c r="Q6316" s="3"/>
      <c r="R6316" s="3"/>
      <c r="S6316" s="3"/>
      <c r="T6316" s="3"/>
      <c r="U6316" s="3"/>
      <c r="V6316" s="3"/>
      <c r="W6316" s="3"/>
      <c r="X6316" s="3"/>
      <c r="Y6316" s="3"/>
      <c r="Z6316" s="3"/>
    </row>
    <row r="6317">
      <c r="A6317" s="4">
        <v>45530.0</v>
      </c>
      <c r="B6317" s="5" t="s">
        <v>204</v>
      </c>
      <c r="C6317" s="3" t="s">
        <v>205</v>
      </c>
      <c r="D6317" s="6" t="str">
        <f>IFERROR(__xludf.DUMMYFUNCTION("REGEXEXTRACT(C6317,""[A-Z]{2,}"")"),"IFA")</f>
        <v>IFA</v>
      </c>
      <c r="E6317" s="3" t="s">
        <v>23</v>
      </c>
      <c r="F6317" s="3" t="s">
        <v>206</v>
      </c>
      <c r="G6317" s="3" t="s">
        <v>84</v>
      </c>
      <c r="H6317" s="3"/>
      <c r="I6317" s="3"/>
      <c r="J6317" s="3"/>
      <c r="K6317" s="3"/>
      <c r="L6317" s="3"/>
      <c r="M6317" s="3"/>
      <c r="N6317" s="3"/>
      <c r="O6317" s="3"/>
      <c r="P6317" s="3"/>
      <c r="Q6317" s="3"/>
      <c r="R6317" s="3"/>
      <c r="S6317" s="3"/>
      <c r="T6317" s="3"/>
      <c r="U6317" s="3"/>
      <c r="V6317" s="3"/>
      <c r="W6317" s="3"/>
      <c r="X6317" s="3"/>
      <c r="Y6317" s="3"/>
      <c r="Z6317" s="3"/>
    </row>
    <row r="6318">
      <c r="A6318" s="4">
        <v>45530.0</v>
      </c>
      <c r="B6318" s="5" t="s">
        <v>207</v>
      </c>
      <c r="C6318" s="3" t="s">
        <v>208</v>
      </c>
      <c r="D6318" s="6" t="str">
        <f>IFERROR(__xludf.DUMMYFUNCTION("REGEXEXTRACT(C6318,""[A-Z]{2,}"")"),"BLA")</f>
        <v>BLA</v>
      </c>
      <c r="E6318" s="3" t="s">
        <v>148</v>
      </c>
      <c r="F6318" s="3" t="s">
        <v>209</v>
      </c>
      <c r="G6318" s="3" t="s">
        <v>17</v>
      </c>
      <c r="H6318" s="3"/>
      <c r="I6318" s="3"/>
      <c r="J6318" s="3"/>
      <c r="K6318" s="3"/>
      <c r="L6318" s="3"/>
      <c r="M6318" s="3"/>
      <c r="N6318" s="3"/>
      <c r="O6318" s="3"/>
      <c r="P6318" s="3"/>
      <c r="Q6318" s="3"/>
      <c r="R6318" s="3"/>
      <c r="S6318" s="3"/>
      <c r="T6318" s="3"/>
      <c r="U6318" s="3"/>
      <c r="V6318" s="3"/>
      <c r="W6318" s="3"/>
      <c r="X6318" s="3"/>
      <c r="Y6318" s="3"/>
      <c r="Z6318" s="3"/>
    </row>
    <row r="6319">
      <c r="A6319" s="4">
        <v>45530.0</v>
      </c>
      <c r="B6319" s="5" t="s">
        <v>210</v>
      </c>
      <c r="C6319" s="3" t="s">
        <v>211</v>
      </c>
      <c r="D6319" s="6" t="str">
        <f>IFERROR(__xludf.DUMMYFUNCTION("REGEXEXTRACT(C6319,""[A-Z]{2,}"")"),"BEM")</f>
        <v>BEM</v>
      </c>
      <c r="E6319" s="3" t="s">
        <v>44</v>
      </c>
      <c r="F6319" s="3" t="s">
        <v>61</v>
      </c>
      <c r="G6319" s="3" t="s">
        <v>12</v>
      </c>
      <c r="H6319" s="3"/>
      <c r="I6319" s="3"/>
      <c r="J6319" s="3"/>
      <c r="K6319" s="3"/>
      <c r="L6319" s="3"/>
      <c r="M6319" s="3"/>
      <c r="N6319" s="3"/>
      <c r="O6319" s="3"/>
      <c r="P6319" s="3"/>
      <c r="Q6319" s="3"/>
      <c r="R6319" s="3"/>
      <c r="S6319" s="3"/>
      <c r="T6319" s="3"/>
      <c r="U6319" s="3"/>
      <c r="V6319" s="3"/>
      <c r="W6319" s="3"/>
      <c r="X6319" s="3"/>
      <c r="Y6319" s="3"/>
      <c r="Z6319" s="3"/>
    </row>
    <row r="6320">
      <c r="A6320" s="4">
        <v>45530.0</v>
      </c>
      <c r="B6320" s="5" t="s">
        <v>212</v>
      </c>
      <c r="C6320" s="3" t="s">
        <v>213</v>
      </c>
      <c r="D6320" s="6" t="str">
        <f>IFERROR(__xludf.DUMMYFUNCTION("REGEXEXTRACT(C6320,""[A-Z]{2,}"")"),"IIG")</f>
        <v>IIG</v>
      </c>
      <c r="E6320" s="3" t="s">
        <v>214</v>
      </c>
      <c r="F6320" s="3" t="s">
        <v>31</v>
      </c>
      <c r="G6320" s="3" t="s">
        <v>17</v>
      </c>
      <c r="H6320" s="3"/>
      <c r="I6320" s="3"/>
      <c r="J6320" s="3"/>
      <c r="K6320" s="3"/>
      <c r="L6320" s="3"/>
      <c r="M6320" s="3"/>
      <c r="N6320" s="3"/>
      <c r="O6320" s="3"/>
      <c r="P6320" s="3"/>
      <c r="Q6320" s="3"/>
      <c r="R6320" s="3"/>
      <c r="S6320" s="3"/>
      <c r="T6320" s="3"/>
      <c r="U6320" s="3"/>
      <c r="V6320" s="3"/>
      <c r="W6320" s="3"/>
      <c r="X6320" s="3"/>
      <c r="Y6320" s="3"/>
      <c r="Z6320" s="3"/>
    </row>
    <row r="6321">
      <c r="A6321" s="4">
        <v>45530.0</v>
      </c>
      <c r="B6321" s="5" t="s">
        <v>212</v>
      </c>
      <c r="C6321" s="3" t="s">
        <v>213</v>
      </c>
      <c r="D6321" s="6" t="str">
        <f>IFERROR(__xludf.DUMMYFUNCTION("REGEXEXTRACT(C6321,""[A-Z]{2,}"")"),"IIG")</f>
        <v>IIG</v>
      </c>
      <c r="E6321" s="3" t="s">
        <v>44</v>
      </c>
      <c r="F6321" s="3" t="s">
        <v>34</v>
      </c>
      <c r="G6321" s="3" t="s">
        <v>17</v>
      </c>
      <c r="H6321" s="3"/>
      <c r="I6321" s="3"/>
      <c r="J6321" s="3"/>
      <c r="K6321" s="3"/>
      <c r="L6321" s="3"/>
      <c r="M6321" s="3"/>
      <c r="N6321" s="3"/>
      <c r="O6321" s="3"/>
      <c r="P6321" s="3"/>
      <c r="Q6321" s="3"/>
      <c r="R6321" s="3"/>
      <c r="S6321" s="3"/>
      <c r="T6321" s="3"/>
      <c r="U6321" s="3"/>
      <c r="V6321" s="3"/>
      <c r="W6321" s="3"/>
      <c r="X6321" s="3"/>
      <c r="Y6321" s="3"/>
      <c r="Z6321" s="3"/>
    </row>
    <row r="6322">
      <c r="A6322" s="4">
        <v>45529.0</v>
      </c>
      <c r="B6322" s="5" t="s">
        <v>215</v>
      </c>
      <c r="C6322" s="3" t="s">
        <v>216</v>
      </c>
      <c r="D6322" s="6" t="str">
        <f>IFERROR(__xludf.DUMMYFUNCTION("REGEXEXTRACT(C6322,""[A-Z]{2,}"")"),"TFG")</f>
        <v>TFG</v>
      </c>
      <c r="E6322" s="3" t="s">
        <v>44</v>
      </c>
      <c r="F6322" s="3" t="s">
        <v>47</v>
      </c>
      <c r="G6322" s="3" t="s">
        <v>12</v>
      </c>
      <c r="H6322" s="3"/>
      <c r="I6322" s="3"/>
      <c r="J6322" s="3"/>
      <c r="K6322" s="3"/>
      <c r="L6322" s="3"/>
      <c r="M6322" s="3"/>
      <c r="N6322" s="3"/>
      <c r="O6322" s="3"/>
      <c r="P6322" s="3"/>
      <c r="Q6322" s="3"/>
      <c r="R6322" s="3"/>
      <c r="S6322" s="3"/>
      <c r="T6322" s="3"/>
      <c r="U6322" s="3"/>
      <c r="V6322" s="3"/>
      <c r="W6322" s="3"/>
      <c r="X6322" s="3"/>
      <c r="Y6322" s="3"/>
      <c r="Z6322" s="3"/>
    </row>
    <row r="6323">
      <c r="A6323" s="4">
        <v>45529.0</v>
      </c>
      <c r="B6323" s="5" t="s">
        <v>215</v>
      </c>
      <c r="C6323" s="3" t="s">
        <v>216</v>
      </c>
      <c r="D6323" s="6" t="str">
        <f>IFERROR(__xludf.DUMMYFUNCTION("REGEXEXTRACT(C6323,""[A-Z]{2,}"")"),"TFG")</f>
        <v>TFG</v>
      </c>
      <c r="E6323" s="3" t="s">
        <v>47</v>
      </c>
      <c r="F6323" s="3" t="s">
        <v>67</v>
      </c>
      <c r="G6323" s="3" t="s">
        <v>12</v>
      </c>
      <c r="H6323" s="3"/>
      <c r="I6323" s="3"/>
      <c r="J6323" s="3"/>
      <c r="K6323" s="3"/>
      <c r="L6323" s="3"/>
      <c r="M6323" s="3"/>
      <c r="N6323" s="3"/>
      <c r="O6323" s="3"/>
      <c r="P6323" s="3"/>
      <c r="Q6323" s="3"/>
      <c r="R6323" s="3"/>
      <c r="S6323" s="3"/>
      <c r="T6323" s="3"/>
      <c r="U6323" s="3"/>
      <c r="V6323" s="3"/>
      <c r="W6323" s="3"/>
      <c r="X6323" s="3"/>
      <c r="Y6323" s="3"/>
      <c r="Z6323" s="3"/>
    </row>
    <row r="6324">
      <c r="A6324" s="4">
        <v>45529.0</v>
      </c>
      <c r="B6324" s="5" t="s">
        <v>215</v>
      </c>
      <c r="C6324" s="3" t="s">
        <v>216</v>
      </c>
      <c r="D6324" s="6" t="str">
        <f>IFERROR(__xludf.DUMMYFUNCTION("REGEXEXTRACT(C6324,""[A-Z]{2,}"")"),"TFG")</f>
        <v>TFG</v>
      </c>
      <c r="E6324" s="3" t="s">
        <v>47</v>
      </c>
      <c r="F6324" s="3" t="s">
        <v>47</v>
      </c>
      <c r="G6324" s="3" t="s">
        <v>12</v>
      </c>
      <c r="H6324" s="3"/>
      <c r="I6324" s="3"/>
      <c r="J6324" s="3"/>
      <c r="K6324" s="3"/>
      <c r="L6324" s="3"/>
      <c r="M6324" s="3"/>
      <c r="N6324" s="3"/>
      <c r="O6324" s="3"/>
      <c r="P6324" s="3"/>
      <c r="Q6324" s="3"/>
      <c r="R6324" s="3"/>
      <c r="S6324" s="3"/>
      <c r="T6324" s="3"/>
      <c r="U6324" s="3"/>
      <c r="V6324" s="3"/>
      <c r="W6324" s="3"/>
      <c r="X6324" s="3"/>
      <c r="Y6324" s="3"/>
      <c r="Z6324" s="3"/>
    </row>
    <row r="6325">
      <c r="A6325" s="4">
        <v>45529.0</v>
      </c>
      <c r="B6325" s="5" t="s">
        <v>215</v>
      </c>
      <c r="C6325" s="3" t="s">
        <v>216</v>
      </c>
      <c r="D6325" s="6" t="str">
        <f>IFERROR(__xludf.DUMMYFUNCTION("REGEXEXTRACT(C6325,""[A-Z]{2,}"")"),"TFG")</f>
        <v>TFG</v>
      </c>
      <c r="E6325" s="3" t="s">
        <v>217</v>
      </c>
      <c r="F6325" s="3" t="s">
        <v>218</v>
      </c>
      <c r="G6325" s="3" t="s">
        <v>12</v>
      </c>
      <c r="H6325" s="3"/>
      <c r="I6325" s="3"/>
      <c r="J6325" s="3"/>
      <c r="K6325" s="3"/>
      <c r="L6325" s="3"/>
      <c r="M6325" s="3"/>
      <c r="N6325" s="3"/>
      <c r="O6325" s="3"/>
      <c r="P6325" s="3"/>
      <c r="Q6325" s="3"/>
      <c r="R6325" s="3"/>
      <c r="S6325" s="3"/>
      <c r="T6325" s="3"/>
      <c r="U6325" s="3"/>
      <c r="V6325" s="3"/>
      <c r="W6325" s="3"/>
      <c r="X6325" s="3"/>
      <c r="Y6325" s="3"/>
      <c r="Z6325" s="3"/>
    </row>
    <row r="6326">
      <c r="A6326" s="4">
        <v>45528.0</v>
      </c>
      <c r="B6326" s="5" t="s">
        <v>219</v>
      </c>
      <c r="C6326" s="3" t="s">
        <v>220</v>
      </c>
      <c r="D6326" s="6" t="str">
        <f>IFERROR(__xludf.DUMMYFUNCTION("REGEXEXTRACT(C6326,""[A-Z]{2,}"")"),"WARRIX")</f>
        <v>WARRIX</v>
      </c>
      <c r="E6326" s="3" t="s">
        <v>44</v>
      </c>
      <c r="F6326" s="3" t="s">
        <v>221</v>
      </c>
      <c r="G6326" s="3" t="s">
        <v>84</v>
      </c>
      <c r="H6326" s="3"/>
      <c r="I6326" s="3"/>
      <c r="J6326" s="3"/>
      <c r="K6326" s="3"/>
      <c r="L6326" s="3"/>
      <c r="M6326" s="3"/>
      <c r="N6326" s="3"/>
      <c r="O6326" s="3"/>
      <c r="P6326" s="3"/>
      <c r="Q6326" s="3"/>
      <c r="R6326" s="3"/>
      <c r="S6326" s="3"/>
      <c r="T6326" s="3"/>
      <c r="U6326" s="3"/>
      <c r="V6326" s="3"/>
      <c r="W6326" s="3"/>
      <c r="X6326" s="3"/>
      <c r="Y6326" s="3"/>
      <c r="Z6326" s="3"/>
    </row>
    <row r="6327">
      <c r="A6327" s="4">
        <v>45528.0</v>
      </c>
      <c r="B6327" s="5" t="s">
        <v>222</v>
      </c>
      <c r="C6327" s="3" t="s">
        <v>223</v>
      </c>
      <c r="D6327" s="6" t="str">
        <f>IFERROR(__xludf.DUMMYFUNCTION("REGEXEXTRACT(C6327,""[A-Z]{2,}"")"),"SNC")</f>
        <v>SNC</v>
      </c>
      <c r="E6327" s="3" t="s">
        <v>224</v>
      </c>
      <c r="F6327" s="3" t="s">
        <v>34</v>
      </c>
      <c r="G6327" s="3" t="s">
        <v>17</v>
      </c>
      <c r="H6327" s="3"/>
      <c r="I6327" s="3"/>
      <c r="J6327" s="3"/>
      <c r="K6327" s="3"/>
      <c r="L6327" s="3"/>
      <c r="M6327" s="3"/>
      <c r="N6327" s="3"/>
      <c r="O6327" s="3"/>
      <c r="P6327" s="3"/>
      <c r="Q6327" s="3"/>
      <c r="R6327" s="3"/>
      <c r="S6327" s="3"/>
      <c r="T6327" s="3"/>
      <c r="U6327" s="3"/>
      <c r="V6327" s="3"/>
      <c r="W6327" s="3"/>
      <c r="X6327" s="3"/>
      <c r="Y6327" s="3"/>
      <c r="Z6327" s="3"/>
    </row>
    <row r="6328">
      <c r="A6328" s="4">
        <v>45527.0</v>
      </c>
      <c r="B6328" s="5" t="s">
        <v>225</v>
      </c>
      <c r="C6328" s="3" t="s">
        <v>226</v>
      </c>
      <c r="D6328" s="6" t="str">
        <f>IFERROR(__xludf.DUMMYFUNCTION("REGEXEXTRACT(C6328,""[A-Z]{2,}"")"),"YGG")</f>
        <v>YGG</v>
      </c>
      <c r="E6328" s="3" t="s">
        <v>141</v>
      </c>
      <c r="F6328" s="3" t="s">
        <v>58</v>
      </c>
      <c r="G6328" s="3" t="s">
        <v>17</v>
      </c>
      <c r="H6328" s="3"/>
      <c r="I6328" s="3"/>
      <c r="J6328" s="3"/>
      <c r="K6328" s="3"/>
      <c r="L6328" s="3"/>
      <c r="M6328" s="3"/>
      <c r="N6328" s="3"/>
      <c r="O6328" s="3"/>
      <c r="P6328" s="3"/>
      <c r="Q6328" s="3"/>
      <c r="R6328" s="3"/>
      <c r="S6328" s="3"/>
      <c r="T6328" s="3"/>
      <c r="U6328" s="3"/>
      <c r="V6328" s="3"/>
      <c r="W6328" s="3"/>
      <c r="X6328" s="3"/>
      <c r="Y6328" s="3"/>
      <c r="Z6328" s="3"/>
    </row>
    <row r="6329">
      <c r="A6329" s="4">
        <v>45527.0</v>
      </c>
      <c r="B6329" s="5" t="s">
        <v>225</v>
      </c>
      <c r="C6329" s="3" t="s">
        <v>226</v>
      </c>
      <c r="D6329" s="6" t="str">
        <f>IFERROR(__xludf.DUMMYFUNCTION("REGEXEXTRACT(C6329,""[A-Z]{2,}"")"),"YGG")</f>
        <v>YGG</v>
      </c>
      <c r="E6329" s="3" t="s">
        <v>227</v>
      </c>
      <c r="F6329" s="3" t="s">
        <v>197</v>
      </c>
      <c r="G6329" s="3" t="s">
        <v>17</v>
      </c>
      <c r="H6329" s="3"/>
      <c r="I6329" s="3"/>
      <c r="J6329" s="3"/>
      <c r="K6329" s="3"/>
      <c r="L6329" s="3"/>
      <c r="M6329" s="3"/>
      <c r="N6329" s="3"/>
      <c r="O6329" s="3"/>
      <c r="P6329" s="3"/>
      <c r="Q6329" s="3"/>
      <c r="R6329" s="3"/>
      <c r="S6329" s="3"/>
      <c r="T6329" s="3"/>
      <c r="U6329" s="3"/>
      <c r="V6329" s="3"/>
      <c r="W6329" s="3"/>
      <c r="X6329" s="3"/>
      <c r="Y6329" s="3"/>
      <c r="Z6329" s="3"/>
    </row>
    <row r="6330">
      <c r="A6330" s="4">
        <v>45527.0</v>
      </c>
      <c r="B6330" s="5" t="s">
        <v>228</v>
      </c>
      <c r="C6330" s="3" t="s">
        <v>229</v>
      </c>
      <c r="D6330" s="6" t="str">
        <f>IFERROR(__xludf.DUMMYFUNCTION("REGEXEXTRACT(C6330,""[A-Z]{2,}"")"),"SCCC")</f>
        <v>SCCC</v>
      </c>
      <c r="E6330" s="3" t="s">
        <v>230</v>
      </c>
      <c r="F6330" s="3" t="s">
        <v>231</v>
      </c>
      <c r="G6330" s="3" t="s">
        <v>12</v>
      </c>
      <c r="H6330" s="3"/>
      <c r="I6330" s="3"/>
      <c r="J6330" s="3"/>
      <c r="K6330" s="3"/>
      <c r="L6330" s="3"/>
      <c r="M6330" s="3"/>
      <c r="N6330" s="3"/>
      <c r="O6330" s="3"/>
      <c r="P6330" s="3"/>
      <c r="Q6330" s="3"/>
      <c r="R6330" s="3"/>
      <c r="S6330" s="3"/>
      <c r="T6330" s="3"/>
      <c r="U6330" s="3"/>
      <c r="V6330" s="3"/>
      <c r="W6330" s="3"/>
      <c r="X6330" s="3"/>
      <c r="Y6330" s="3"/>
      <c r="Z6330" s="3"/>
    </row>
    <row r="6331">
      <c r="A6331" s="4">
        <v>45527.0</v>
      </c>
      <c r="B6331" s="5" t="s">
        <v>232</v>
      </c>
      <c r="C6331" s="3" t="s">
        <v>233</v>
      </c>
      <c r="D6331" s="6" t="str">
        <f>IFERROR(__xludf.DUMMYFUNCTION("REGEXEXTRACT(C6331,""[A-Z]{2,}"")"),"BEM")</f>
        <v>BEM</v>
      </c>
      <c r="E6331" s="3" t="s">
        <v>44</v>
      </c>
      <c r="F6331" s="3" t="s">
        <v>234</v>
      </c>
      <c r="G6331" s="3" t="s">
        <v>17</v>
      </c>
      <c r="H6331" s="3"/>
      <c r="I6331" s="3"/>
      <c r="J6331" s="3"/>
      <c r="K6331" s="3"/>
      <c r="L6331" s="3"/>
      <c r="M6331" s="3"/>
      <c r="N6331" s="3"/>
      <c r="O6331" s="3"/>
      <c r="P6331" s="3"/>
      <c r="Q6331" s="3"/>
      <c r="R6331" s="3"/>
      <c r="S6331" s="3"/>
      <c r="T6331" s="3"/>
      <c r="U6331" s="3"/>
      <c r="V6331" s="3"/>
      <c r="W6331" s="3"/>
      <c r="X6331" s="3"/>
      <c r="Y6331" s="3"/>
      <c r="Z6331" s="3"/>
    </row>
    <row r="6332">
      <c r="A6332" s="4">
        <v>45527.0</v>
      </c>
      <c r="B6332" s="5" t="s">
        <v>235</v>
      </c>
      <c r="C6332" s="3" t="s">
        <v>236</v>
      </c>
      <c r="D6332" s="6" t="str">
        <f>IFERROR(__xludf.DUMMYFUNCTION("REGEXEXTRACT(C6332,""[A-Z]{2,}"")"),"CORAL")</f>
        <v>CORAL</v>
      </c>
      <c r="E6332" s="3" t="s">
        <v>237</v>
      </c>
      <c r="F6332" s="3" t="s">
        <v>238</v>
      </c>
      <c r="G6332" s="3" t="s">
        <v>12</v>
      </c>
      <c r="H6332" s="3"/>
      <c r="I6332" s="3"/>
      <c r="J6332" s="3"/>
      <c r="K6332" s="3"/>
      <c r="L6332" s="3"/>
      <c r="M6332" s="3"/>
      <c r="N6332" s="3"/>
      <c r="O6332" s="3"/>
      <c r="P6332" s="3"/>
      <c r="Q6332" s="3"/>
      <c r="R6332" s="3"/>
      <c r="S6332" s="3"/>
      <c r="T6332" s="3"/>
      <c r="U6332" s="3"/>
      <c r="V6332" s="3"/>
      <c r="W6332" s="3"/>
      <c r="X6332" s="3"/>
      <c r="Y6332" s="3"/>
      <c r="Z6332" s="3"/>
    </row>
    <row r="6333">
      <c r="A6333" s="4">
        <v>45527.0</v>
      </c>
      <c r="B6333" s="5" t="s">
        <v>239</v>
      </c>
      <c r="C6333" s="3" t="s">
        <v>240</v>
      </c>
      <c r="D6333" s="6" t="str">
        <f>IFERROR(__xludf.DUMMYFUNCTION("REGEXEXTRACT(C6333,""[A-Z]{2,}"")"),"EA")</f>
        <v>EA</v>
      </c>
      <c r="E6333" s="3" t="s">
        <v>44</v>
      </c>
      <c r="F6333" s="3" t="s">
        <v>241</v>
      </c>
      <c r="G6333" s="3" t="s">
        <v>12</v>
      </c>
      <c r="H6333" s="3"/>
      <c r="I6333" s="3"/>
      <c r="J6333" s="3"/>
      <c r="K6333" s="3"/>
      <c r="L6333" s="3"/>
      <c r="M6333" s="3"/>
      <c r="N6333" s="3"/>
      <c r="O6333" s="3"/>
      <c r="P6333" s="3"/>
      <c r="Q6333" s="3"/>
      <c r="R6333" s="3"/>
      <c r="S6333" s="3"/>
      <c r="T6333" s="3"/>
      <c r="U6333" s="3"/>
      <c r="V6333" s="3"/>
      <c r="W6333" s="3"/>
      <c r="X6333" s="3"/>
      <c r="Y6333" s="3"/>
      <c r="Z6333" s="3"/>
    </row>
    <row r="6334">
      <c r="A6334" s="4">
        <v>45527.0</v>
      </c>
      <c r="B6334" s="5" t="s">
        <v>239</v>
      </c>
      <c r="C6334" s="3" t="s">
        <v>240</v>
      </c>
      <c r="D6334" s="6" t="str">
        <f>IFERROR(__xludf.DUMMYFUNCTION("REGEXEXTRACT(C6334,""[A-Z]{2,}"")"),"EA")</f>
        <v>EA</v>
      </c>
      <c r="E6334" s="3" t="s">
        <v>242</v>
      </c>
      <c r="F6334" s="3" t="s">
        <v>130</v>
      </c>
      <c r="G6334" s="3" t="s">
        <v>12</v>
      </c>
      <c r="H6334" s="3"/>
      <c r="I6334" s="3"/>
      <c r="J6334" s="3"/>
      <c r="K6334" s="3"/>
      <c r="L6334" s="3"/>
      <c r="M6334" s="3"/>
      <c r="N6334" s="3"/>
      <c r="O6334" s="3"/>
      <c r="P6334" s="3"/>
      <c r="Q6334" s="3"/>
      <c r="R6334" s="3"/>
      <c r="S6334" s="3"/>
      <c r="T6334" s="3"/>
      <c r="U6334" s="3"/>
      <c r="V6334" s="3"/>
      <c r="W6334" s="3"/>
      <c r="X6334" s="3"/>
      <c r="Y6334" s="3"/>
      <c r="Z6334" s="3"/>
    </row>
    <row r="6335">
      <c r="A6335" s="4">
        <v>45527.0</v>
      </c>
      <c r="B6335" s="5" t="s">
        <v>243</v>
      </c>
      <c r="C6335" s="3" t="s">
        <v>244</v>
      </c>
      <c r="D6335" s="6" t="str">
        <f>IFERROR(__xludf.DUMMYFUNCTION("REGEXEXTRACT(C6335,""[A-Z]{2,}"")"),"SCB")</f>
        <v>SCB</v>
      </c>
      <c r="E6335" s="3" t="s">
        <v>245</v>
      </c>
      <c r="F6335" s="3" t="s">
        <v>135</v>
      </c>
      <c r="G6335" s="3" t="s">
        <v>12</v>
      </c>
      <c r="H6335" s="3"/>
      <c r="I6335" s="3"/>
      <c r="J6335" s="3"/>
      <c r="K6335" s="3"/>
      <c r="L6335" s="3"/>
      <c r="M6335" s="3"/>
      <c r="N6335" s="3"/>
      <c r="O6335" s="3"/>
      <c r="P6335" s="3"/>
      <c r="Q6335" s="3"/>
      <c r="R6335" s="3"/>
      <c r="S6335" s="3"/>
      <c r="T6335" s="3"/>
      <c r="U6335" s="3"/>
      <c r="V6335" s="3"/>
      <c r="W6335" s="3"/>
      <c r="X6335" s="3"/>
      <c r="Y6335" s="3"/>
      <c r="Z6335" s="3"/>
    </row>
    <row r="6336">
      <c r="A6336" s="4">
        <v>45527.0</v>
      </c>
      <c r="B6336" s="5" t="s">
        <v>246</v>
      </c>
      <c r="C6336" s="3" t="s">
        <v>247</v>
      </c>
      <c r="D6336" s="6" t="str">
        <f>IFERROR(__xludf.DUMMYFUNCTION("REGEXEXTRACT(C6336,""[A-Z]{2,}"")"),"ITD")</f>
        <v>ITD</v>
      </c>
      <c r="E6336" s="3" t="s">
        <v>248</v>
      </c>
      <c r="F6336" s="3" t="s">
        <v>249</v>
      </c>
      <c r="G6336" s="3" t="s">
        <v>12</v>
      </c>
      <c r="H6336" s="3"/>
      <c r="I6336" s="3"/>
      <c r="J6336" s="3"/>
      <c r="K6336" s="3"/>
      <c r="L6336" s="3"/>
      <c r="M6336" s="3"/>
      <c r="N6336" s="3"/>
      <c r="O6336" s="3"/>
      <c r="P6336" s="3"/>
      <c r="Q6336" s="3"/>
      <c r="R6336" s="3"/>
      <c r="S6336" s="3"/>
      <c r="T6336" s="3"/>
      <c r="U6336" s="3"/>
      <c r="V6336" s="3"/>
      <c r="W6336" s="3"/>
      <c r="X6336" s="3"/>
      <c r="Y6336" s="3"/>
      <c r="Z6336" s="3"/>
    </row>
    <row r="6337">
      <c r="A6337" s="4">
        <v>45527.0</v>
      </c>
      <c r="B6337" s="5" t="s">
        <v>250</v>
      </c>
      <c r="C6337" s="3" t="s">
        <v>251</v>
      </c>
      <c r="D6337" s="6" t="str">
        <f>IFERROR(__xludf.DUMMYFUNCTION("REGEXEXTRACT(C6337,""[A-Z]{2,}"")"),"EA")</f>
        <v>EA</v>
      </c>
      <c r="E6337" s="3" t="s">
        <v>252</v>
      </c>
      <c r="F6337" s="3" t="s">
        <v>37</v>
      </c>
      <c r="G6337" s="3" t="s">
        <v>12</v>
      </c>
      <c r="H6337" s="3"/>
      <c r="I6337" s="3"/>
      <c r="J6337" s="3"/>
      <c r="K6337" s="3"/>
      <c r="L6337" s="3"/>
      <c r="M6337" s="3"/>
      <c r="N6337" s="3"/>
      <c r="O6337" s="3"/>
      <c r="P6337" s="3"/>
      <c r="Q6337" s="3"/>
      <c r="R6337" s="3"/>
      <c r="S6337" s="3"/>
      <c r="T6337" s="3"/>
      <c r="U6337" s="3"/>
      <c r="V6337" s="3"/>
      <c r="W6337" s="3"/>
      <c r="X6337" s="3"/>
      <c r="Y6337" s="3"/>
      <c r="Z6337" s="3"/>
    </row>
    <row r="6338">
      <c r="A6338" s="4">
        <v>45527.0</v>
      </c>
      <c r="B6338" s="5" t="s">
        <v>253</v>
      </c>
      <c r="C6338" s="3" t="s">
        <v>254</v>
      </c>
      <c r="D6338" s="6" t="str">
        <f>IFERROR(__xludf.DUMMYFUNCTION("REGEXEXTRACT(C6338,""[A-Z]{2,}"")"),"AWC")</f>
        <v>AWC</v>
      </c>
      <c r="E6338" s="3" t="s">
        <v>209</v>
      </c>
      <c r="F6338" s="3" t="s">
        <v>255</v>
      </c>
      <c r="G6338" s="3" t="s">
        <v>84</v>
      </c>
      <c r="H6338" s="3"/>
      <c r="I6338" s="3"/>
      <c r="J6338" s="3"/>
      <c r="K6338" s="3"/>
      <c r="L6338" s="3"/>
      <c r="M6338" s="3"/>
      <c r="N6338" s="3"/>
      <c r="O6338" s="3"/>
      <c r="P6338" s="3"/>
      <c r="Q6338" s="3"/>
      <c r="R6338" s="3"/>
      <c r="S6338" s="3"/>
      <c r="T6338" s="3"/>
      <c r="U6338" s="3"/>
      <c r="V6338" s="3"/>
      <c r="W6338" s="3"/>
      <c r="X6338" s="3"/>
      <c r="Y6338" s="3"/>
      <c r="Z6338" s="3"/>
    </row>
    <row r="6339">
      <c r="A6339" s="4">
        <v>45527.0</v>
      </c>
      <c r="B6339" s="5" t="s">
        <v>253</v>
      </c>
      <c r="C6339" s="3" t="s">
        <v>254</v>
      </c>
      <c r="D6339" s="8" t="s">
        <v>256</v>
      </c>
      <c r="E6339" s="3" t="s">
        <v>209</v>
      </c>
      <c r="F6339" s="3" t="s">
        <v>255</v>
      </c>
      <c r="G6339" s="3" t="s">
        <v>84</v>
      </c>
      <c r="H6339" s="3"/>
      <c r="I6339" s="3"/>
      <c r="J6339" s="3"/>
      <c r="K6339" s="3"/>
      <c r="L6339" s="3"/>
      <c r="M6339" s="3"/>
      <c r="N6339" s="3"/>
      <c r="O6339" s="3"/>
      <c r="P6339" s="3"/>
      <c r="Q6339" s="3"/>
      <c r="R6339" s="3"/>
      <c r="S6339" s="3"/>
      <c r="T6339" s="3"/>
      <c r="U6339" s="3"/>
      <c r="V6339" s="3"/>
      <c r="W6339" s="3"/>
      <c r="X6339" s="3"/>
      <c r="Y6339" s="3"/>
      <c r="Z6339" s="3"/>
    </row>
    <row r="6340">
      <c r="A6340" s="4">
        <v>45527.0</v>
      </c>
      <c r="B6340" s="5" t="s">
        <v>253</v>
      </c>
      <c r="C6340" s="3" t="s">
        <v>254</v>
      </c>
      <c r="D6340" s="8" t="s">
        <v>257</v>
      </c>
      <c r="E6340" s="3" t="s">
        <v>209</v>
      </c>
      <c r="F6340" s="3" t="s">
        <v>255</v>
      </c>
      <c r="G6340" s="3" t="s">
        <v>84</v>
      </c>
      <c r="H6340" s="3"/>
      <c r="I6340" s="3"/>
      <c r="J6340" s="3"/>
      <c r="K6340" s="3"/>
      <c r="L6340" s="3"/>
      <c r="M6340" s="3"/>
      <c r="N6340" s="3"/>
      <c r="O6340" s="3"/>
      <c r="P6340" s="3"/>
      <c r="Q6340" s="3"/>
      <c r="R6340" s="3"/>
      <c r="S6340" s="3"/>
      <c r="T6340" s="3"/>
      <c r="U6340" s="3"/>
      <c r="V6340" s="3"/>
      <c r="W6340" s="3"/>
      <c r="X6340" s="3"/>
      <c r="Y6340" s="3"/>
      <c r="Z6340" s="3"/>
    </row>
    <row r="6341">
      <c r="A6341" s="4">
        <v>45527.0</v>
      </c>
      <c r="B6341" s="5" t="s">
        <v>253</v>
      </c>
      <c r="C6341" s="3" t="s">
        <v>254</v>
      </c>
      <c r="D6341" s="8" t="s">
        <v>258</v>
      </c>
      <c r="E6341" s="3" t="s">
        <v>209</v>
      </c>
      <c r="F6341" s="3" t="s">
        <v>255</v>
      </c>
      <c r="G6341" s="3" t="s">
        <v>84</v>
      </c>
      <c r="H6341" s="3"/>
      <c r="I6341" s="3"/>
      <c r="J6341" s="3"/>
      <c r="K6341" s="3"/>
      <c r="L6341" s="3"/>
      <c r="M6341" s="3"/>
      <c r="N6341" s="3"/>
      <c r="O6341" s="3"/>
      <c r="P6341" s="3"/>
      <c r="Q6341" s="3"/>
      <c r="R6341" s="3"/>
      <c r="S6341" s="3"/>
      <c r="T6341" s="3"/>
      <c r="U6341" s="3"/>
      <c r="V6341" s="3"/>
      <c r="W6341" s="3"/>
      <c r="X6341" s="3"/>
      <c r="Y6341" s="3"/>
      <c r="Z6341" s="3"/>
    </row>
    <row r="6342">
      <c r="A6342" s="4">
        <v>45527.0</v>
      </c>
      <c r="B6342" s="5" t="s">
        <v>259</v>
      </c>
      <c r="C6342" s="3" t="s">
        <v>260</v>
      </c>
      <c r="D6342" s="6" t="str">
        <f>IFERROR(__xludf.DUMMYFUNCTION("REGEXEXTRACT(C6342,""[A-Z]{2,}"")"),"MGI")</f>
        <v>MGI</v>
      </c>
      <c r="E6342" s="3" t="s">
        <v>261</v>
      </c>
      <c r="F6342" s="3" t="s">
        <v>262</v>
      </c>
      <c r="G6342" s="3" t="s">
        <v>12</v>
      </c>
      <c r="H6342" s="3"/>
      <c r="I6342" s="3"/>
      <c r="J6342" s="3"/>
      <c r="K6342" s="3"/>
      <c r="L6342" s="3"/>
      <c r="M6342" s="3"/>
      <c r="N6342" s="3"/>
      <c r="O6342" s="3"/>
      <c r="P6342" s="3"/>
      <c r="Q6342" s="3"/>
      <c r="R6342" s="3"/>
      <c r="S6342" s="3"/>
      <c r="T6342" s="3"/>
      <c r="U6342" s="3"/>
      <c r="V6342" s="3"/>
      <c r="W6342" s="3"/>
      <c r="X6342" s="3"/>
      <c r="Y6342" s="3"/>
      <c r="Z6342" s="3"/>
    </row>
    <row r="6343">
      <c r="A6343" s="4">
        <v>45527.0</v>
      </c>
      <c r="B6343" s="5" t="s">
        <v>263</v>
      </c>
      <c r="C6343" s="3" t="s">
        <v>264</v>
      </c>
      <c r="D6343" s="6" t="str">
        <f>IFERROR(__xludf.DUMMYFUNCTION("REGEXEXTRACT(C6343,""[A-Z]{2,}"")"),"CPAXT")</f>
        <v>CPAXT</v>
      </c>
      <c r="E6343" s="3" t="s">
        <v>44</v>
      </c>
      <c r="F6343" s="3" t="s">
        <v>61</v>
      </c>
      <c r="G6343" s="3" t="s">
        <v>12</v>
      </c>
      <c r="H6343" s="3"/>
      <c r="I6343" s="3"/>
      <c r="J6343" s="3"/>
      <c r="K6343" s="3"/>
      <c r="L6343" s="3"/>
      <c r="M6343" s="3"/>
      <c r="N6343" s="3"/>
      <c r="O6343" s="3"/>
      <c r="P6343" s="3"/>
      <c r="Q6343" s="3"/>
      <c r="R6343" s="3"/>
      <c r="S6343" s="3"/>
      <c r="T6343" s="3"/>
      <c r="U6343" s="3"/>
      <c r="V6343" s="3"/>
      <c r="W6343" s="3"/>
      <c r="X6343" s="3"/>
      <c r="Y6343" s="3"/>
      <c r="Z6343" s="3"/>
    </row>
    <row r="6344">
      <c r="A6344" s="4">
        <v>45527.0</v>
      </c>
      <c r="B6344" s="5" t="s">
        <v>263</v>
      </c>
      <c r="C6344" s="3" t="s">
        <v>264</v>
      </c>
      <c r="D6344" s="6" t="str">
        <f>IFERROR(__xludf.DUMMYFUNCTION("REGEXEXTRACT(C6344,""[A-Z]{2,}"")"),"CPAXT")</f>
        <v>CPAXT</v>
      </c>
      <c r="E6344" s="3" t="s">
        <v>44</v>
      </c>
      <c r="F6344" s="3" t="s">
        <v>63</v>
      </c>
      <c r="G6344" s="3" t="s">
        <v>12</v>
      </c>
      <c r="H6344" s="3"/>
      <c r="I6344" s="3"/>
      <c r="J6344" s="3"/>
      <c r="K6344" s="3"/>
      <c r="L6344" s="3"/>
      <c r="M6344" s="3"/>
      <c r="N6344" s="3"/>
      <c r="O6344" s="3"/>
      <c r="P6344" s="3"/>
      <c r="Q6344" s="3"/>
      <c r="R6344" s="3"/>
      <c r="S6344" s="3"/>
      <c r="T6344" s="3"/>
      <c r="U6344" s="3"/>
      <c r="V6344" s="3"/>
      <c r="W6344" s="3"/>
      <c r="X6344" s="3"/>
      <c r="Y6344" s="3"/>
      <c r="Z6344" s="3"/>
    </row>
    <row r="6345">
      <c r="A6345" s="4">
        <v>45527.0</v>
      </c>
      <c r="B6345" s="5" t="s">
        <v>265</v>
      </c>
      <c r="C6345" s="3" t="s">
        <v>266</v>
      </c>
      <c r="D6345" s="6" t="str">
        <f>IFERROR(__xludf.DUMMYFUNCTION("REGEXEXTRACT(C6345,""[A-Z]{2,}"")"),"WARRIX")</f>
        <v>WARRIX</v>
      </c>
      <c r="E6345" s="3" t="s">
        <v>44</v>
      </c>
      <c r="F6345" s="3" t="s">
        <v>221</v>
      </c>
      <c r="G6345" s="3" t="s">
        <v>84</v>
      </c>
      <c r="H6345" s="3"/>
      <c r="I6345" s="3"/>
      <c r="J6345" s="3"/>
      <c r="K6345" s="3"/>
      <c r="L6345" s="3"/>
      <c r="M6345" s="3"/>
      <c r="N6345" s="3"/>
      <c r="O6345" s="3"/>
      <c r="P6345" s="3"/>
      <c r="Q6345" s="3"/>
      <c r="R6345" s="3"/>
      <c r="S6345" s="3"/>
      <c r="T6345" s="3"/>
      <c r="U6345" s="3"/>
      <c r="V6345" s="3"/>
      <c r="W6345" s="3"/>
      <c r="X6345" s="3"/>
      <c r="Y6345" s="3"/>
      <c r="Z6345" s="3"/>
    </row>
    <row r="6346">
      <c r="A6346" s="4">
        <v>45527.0</v>
      </c>
      <c r="B6346" s="5" t="s">
        <v>265</v>
      </c>
      <c r="C6346" s="3" t="s">
        <v>266</v>
      </c>
      <c r="D6346" s="6" t="str">
        <f>IFERROR(__xludf.DUMMYFUNCTION("REGEXEXTRACT(C6346,""[A-Z]{2,}"")"),"WARRIX")</f>
        <v>WARRIX</v>
      </c>
      <c r="E6346" s="3" t="s">
        <v>267</v>
      </c>
      <c r="F6346" s="3" t="s">
        <v>268</v>
      </c>
      <c r="G6346" s="3" t="s">
        <v>84</v>
      </c>
      <c r="H6346" s="3"/>
      <c r="I6346" s="3"/>
      <c r="J6346" s="3"/>
      <c r="K6346" s="3"/>
      <c r="L6346" s="3"/>
      <c r="M6346" s="3"/>
      <c r="N6346" s="3"/>
      <c r="O6346" s="3"/>
      <c r="P6346" s="3"/>
      <c r="Q6346" s="3"/>
      <c r="R6346" s="3"/>
      <c r="S6346" s="3"/>
      <c r="T6346" s="3"/>
      <c r="U6346" s="3"/>
      <c r="V6346" s="3"/>
      <c r="W6346" s="3"/>
      <c r="X6346" s="3"/>
      <c r="Y6346" s="3"/>
      <c r="Z6346" s="3"/>
    </row>
    <row r="6347">
      <c r="A6347" s="4">
        <v>45527.0</v>
      </c>
      <c r="B6347" s="5" t="s">
        <v>265</v>
      </c>
      <c r="C6347" s="3" t="s">
        <v>266</v>
      </c>
      <c r="D6347" s="6" t="str">
        <f>IFERROR(__xludf.DUMMYFUNCTION("REGEXEXTRACT(C6347,""[A-Z]{2,}"")"),"WARRIX")</f>
        <v>WARRIX</v>
      </c>
      <c r="E6347" s="3" t="s">
        <v>269</v>
      </c>
      <c r="F6347" s="3" t="s">
        <v>270</v>
      </c>
      <c r="G6347" s="3" t="s">
        <v>84</v>
      </c>
      <c r="H6347" s="3"/>
      <c r="I6347" s="3"/>
      <c r="J6347" s="3"/>
      <c r="K6347" s="3"/>
      <c r="L6347" s="3"/>
      <c r="M6347" s="3"/>
      <c r="N6347" s="3"/>
      <c r="O6347" s="3"/>
      <c r="P6347" s="3"/>
      <c r="Q6347" s="3"/>
      <c r="R6347" s="3"/>
      <c r="S6347" s="3"/>
      <c r="T6347" s="3"/>
      <c r="U6347" s="3"/>
      <c r="V6347" s="3"/>
      <c r="W6347" s="3"/>
      <c r="X6347" s="3"/>
      <c r="Y6347" s="3"/>
      <c r="Z6347" s="3"/>
    </row>
    <row r="6348">
      <c r="A6348" s="4">
        <v>45527.0</v>
      </c>
      <c r="B6348" s="5" t="s">
        <v>271</v>
      </c>
      <c r="C6348" s="3" t="s">
        <v>272</v>
      </c>
      <c r="D6348" s="6" t="str">
        <f>IFERROR(__xludf.DUMMYFUNCTION("REGEXEXTRACT(C6348,""[A-Z]{2,}"")"),"SAMTEL")</f>
        <v>SAMTEL</v>
      </c>
      <c r="E6348" s="3" t="s">
        <v>273</v>
      </c>
      <c r="F6348" s="3" t="s">
        <v>231</v>
      </c>
      <c r="G6348" s="3" t="s">
        <v>12</v>
      </c>
      <c r="H6348" s="3"/>
      <c r="I6348" s="3"/>
      <c r="J6348" s="3"/>
      <c r="K6348" s="3"/>
      <c r="L6348" s="3"/>
      <c r="M6348" s="3"/>
      <c r="N6348" s="3"/>
      <c r="O6348" s="3"/>
      <c r="P6348" s="3"/>
      <c r="Q6348" s="3"/>
      <c r="R6348" s="3"/>
      <c r="S6348" s="3"/>
      <c r="T6348" s="3"/>
      <c r="U6348" s="3"/>
      <c r="V6348" s="3"/>
      <c r="W6348" s="3"/>
      <c r="X6348" s="3"/>
      <c r="Y6348" s="3"/>
      <c r="Z6348" s="3"/>
    </row>
    <row r="6349">
      <c r="A6349" s="4">
        <v>45527.0</v>
      </c>
      <c r="B6349" s="5" t="s">
        <v>271</v>
      </c>
      <c r="C6349" s="3" t="s">
        <v>272</v>
      </c>
      <c r="D6349" s="6" t="str">
        <f>IFERROR(__xludf.DUMMYFUNCTION("REGEXEXTRACT(C6349,""[A-Z]{2,}"")"),"SAMTEL")</f>
        <v>SAMTEL</v>
      </c>
      <c r="E6349" s="3" t="s">
        <v>274</v>
      </c>
      <c r="F6349" s="3" t="s">
        <v>275</v>
      </c>
      <c r="G6349" s="3" t="s">
        <v>12</v>
      </c>
      <c r="H6349" s="3"/>
      <c r="I6349" s="3"/>
      <c r="J6349" s="3"/>
      <c r="K6349" s="3"/>
      <c r="L6349" s="3"/>
      <c r="M6349" s="3"/>
      <c r="N6349" s="3"/>
      <c r="O6349" s="3"/>
      <c r="P6349" s="3"/>
      <c r="Q6349" s="3"/>
      <c r="R6349" s="3"/>
      <c r="S6349" s="3"/>
      <c r="T6349" s="3"/>
      <c r="U6349" s="3"/>
      <c r="V6349" s="3"/>
      <c r="W6349" s="3"/>
      <c r="X6349" s="3"/>
      <c r="Y6349" s="3"/>
      <c r="Z6349" s="3"/>
    </row>
    <row r="6350">
      <c r="A6350" s="4">
        <v>45527.0</v>
      </c>
      <c r="B6350" s="5" t="s">
        <v>276</v>
      </c>
      <c r="C6350" s="3" t="s">
        <v>277</v>
      </c>
      <c r="D6350" s="6" t="str">
        <f>IFERROR(__xludf.DUMMYFUNCTION("REGEXEXTRACT(C6350,""[A-Z]{2,}"")"),"EA")</f>
        <v>EA</v>
      </c>
      <c r="E6350" s="3" t="s">
        <v>278</v>
      </c>
      <c r="F6350" s="3" t="s">
        <v>279</v>
      </c>
      <c r="G6350" s="3" t="s">
        <v>17</v>
      </c>
      <c r="H6350" s="3"/>
      <c r="I6350" s="3"/>
      <c r="J6350" s="3"/>
      <c r="K6350" s="3"/>
      <c r="L6350" s="3"/>
      <c r="M6350" s="3"/>
      <c r="N6350" s="3"/>
      <c r="O6350" s="3"/>
      <c r="P6350" s="3"/>
      <c r="Q6350" s="3"/>
      <c r="R6350" s="3"/>
      <c r="S6350" s="3"/>
      <c r="T6350" s="3"/>
      <c r="U6350" s="3"/>
      <c r="V6350" s="3"/>
      <c r="W6350" s="3"/>
      <c r="X6350" s="3"/>
      <c r="Y6350" s="3"/>
      <c r="Z6350" s="3"/>
    </row>
    <row r="6351">
      <c r="A6351" s="4">
        <v>45527.0</v>
      </c>
      <c r="B6351" s="5" t="s">
        <v>276</v>
      </c>
      <c r="C6351" s="3" t="s">
        <v>277</v>
      </c>
      <c r="D6351" s="6" t="str">
        <f>IFERROR(__xludf.DUMMYFUNCTION("REGEXEXTRACT(C6351,""[A-Z]{2,}"")"),"EA")</f>
        <v>EA</v>
      </c>
      <c r="E6351" s="3" t="s">
        <v>280</v>
      </c>
      <c r="F6351" s="3" t="s">
        <v>130</v>
      </c>
      <c r="G6351" s="3" t="s">
        <v>17</v>
      </c>
      <c r="H6351" s="3"/>
      <c r="I6351" s="3"/>
      <c r="J6351" s="3"/>
      <c r="K6351" s="3"/>
      <c r="L6351" s="3"/>
      <c r="M6351" s="3"/>
      <c r="N6351" s="3"/>
      <c r="O6351" s="3"/>
      <c r="P6351" s="3"/>
      <c r="Q6351" s="3"/>
      <c r="R6351" s="3"/>
      <c r="S6351" s="3"/>
      <c r="T6351" s="3"/>
      <c r="U6351" s="3"/>
      <c r="V6351" s="3"/>
      <c r="W6351" s="3"/>
      <c r="X6351" s="3"/>
      <c r="Y6351" s="3"/>
      <c r="Z6351" s="3"/>
    </row>
    <row r="6352">
      <c r="A6352" s="4">
        <v>45526.0</v>
      </c>
      <c r="B6352" s="5" t="s">
        <v>281</v>
      </c>
      <c r="C6352" s="3" t="s">
        <v>282</v>
      </c>
      <c r="D6352" s="6" t="str">
        <f>IFERROR(__xludf.DUMMYFUNCTION("REGEXEXTRACT(C6352,""[A-Z]{2,}"")"),"BBL")</f>
        <v>BBL</v>
      </c>
      <c r="E6352" s="3" t="s">
        <v>245</v>
      </c>
      <c r="F6352" s="3" t="s">
        <v>135</v>
      </c>
      <c r="G6352" s="3" t="s">
        <v>12</v>
      </c>
      <c r="H6352" s="3"/>
      <c r="I6352" s="3"/>
      <c r="J6352" s="3"/>
      <c r="K6352" s="3"/>
      <c r="L6352" s="3"/>
      <c r="M6352" s="3"/>
      <c r="N6352" s="3"/>
      <c r="O6352" s="3"/>
      <c r="P6352" s="3"/>
      <c r="Q6352" s="3"/>
      <c r="R6352" s="3"/>
      <c r="S6352" s="3"/>
      <c r="T6352" s="3"/>
      <c r="U6352" s="3"/>
      <c r="V6352" s="3"/>
      <c r="W6352" s="3"/>
      <c r="X6352" s="3"/>
      <c r="Y6352" s="3"/>
      <c r="Z6352" s="3"/>
    </row>
    <row r="6353">
      <c r="A6353" s="4">
        <v>45526.0</v>
      </c>
      <c r="B6353" s="5" t="s">
        <v>283</v>
      </c>
      <c r="C6353" s="3" t="s">
        <v>284</v>
      </c>
      <c r="D6353" s="6" t="str">
        <f>IFERROR(__xludf.DUMMYFUNCTION("REGEXEXTRACT(C6353,""[A-Z]{2,}"")"),"PSTC")</f>
        <v>PSTC</v>
      </c>
      <c r="E6353" s="3" t="s">
        <v>285</v>
      </c>
      <c r="F6353" s="3" t="s">
        <v>286</v>
      </c>
      <c r="G6353" s="3" t="s">
        <v>17</v>
      </c>
      <c r="H6353" s="3"/>
      <c r="I6353" s="3"/>
      <c r="J6353" s="3"/>
      <c r="K6353" s="3"/>
      <c r="L6353" s="3"/>
      <c r="M6353" s="3"/>
      <c r="N6353" s="3"/>
      <c r="O6353" s="3"/>
      <c r="P6353" s="3"/>
      <c r="Q6353" s="3"/>
      <c r="R6353" s="3"/>
      <c r="S6353" s="3"/>
      <c r="T6353" s="3"/>
      <c r="U6353" s="3"/>
      <c r="V6353" s="3"/>
      <c r="W6353" s="3"/>
      <c r="X6353" s="3"/>
      <c r="Y6353" s="3"/>
      <c r="Z6353" s="3"/>
    </row>
    <row r="6354">
      <c r="A6354" s="4">
        <v>45526.0</v>
      </c>
      <c r="B6354" s="5" t="s">
        <v>287</v>
      </c>
      <c r="C6354" s="3" t="s">
        <v>288</v>
      </c>
      <c r="D6354" s="6" t="str">
        <f>IFERROR(__xludf.DUMMYFUNCTION("REGEXEXTRACT(C6354,""[A-Z]{2,}"")"),"BCP")</f>
        <v>BCP</v>
      </c>
      <c r="E6354" s="3" t="s">
        <v>245</v>
      </c>
      <c r="F6354" s="3" t="s">
        <v>135</v>
      </c>
      <c r="G6354" s="3" t="s">
        <v>12</v>
      </c>
      <c r="H6354" s="3"/>
      <c r="I6354" s="3"/>
      <c r="J6354" s="3"/>
      <c r="K6354" s="3"/>
      <c r="L6354" s="3"/>
      <c r="M6354" s="3"/>
      <c r="N6354" s="3"/>
      <c r="O6354" s="3"/>
      <c r="P6354" s="3"/>
      <c r="Q6354" s="3"/>
      <c r="R6354" s="3"/>
      <c r="S6354" s="3"/>
      <c r="T6354" s="3"/>
      <c r="U6354" s="3"/>
      <c r="V6354" s="3"/>
      <c r="W6354" s="3"/>
      <c r="X6354" s="3"/>
      <c r="Y6354" s="3"/>
      <c r="Z6354" s="3"/>
    </row>
    <row r="6355">
      <c r="A6355" s="4">
        <v>45526.0</v>
      </c>
      <c r="B6355" s="5" t="s">
        <v>289</v>
      </c>
      <c r="C6355" s="3" t="s">
        <v>290</v>
      </c>
      <c r="D6355" s="6" t="str">
        <f>IFERROR(__xludf.DUMMYFUNCTION("REGEXEXTRACT(C6355,""[A-Z]{2,}"")"),"BA")</f>
        <v>BA</v>
      </c>
      <c r="E6355" s="3" t="s">
        <v>245</v>
      </c>
      <c r="F6355" s="3" t="s">
        <v>135</v>
      </c>
      <c r="G6355" s="3" t="s">
        <v>12</v>
      </c>
      <c r="H6355" s="3"/>
      <c r="I6355" s="3"/>
      <c r="J6355" s="3"/>
      <c r="K6355" s="3"/>
      <c r="L6355" s="3"/>
      <c r="M6355" s="3"/>
      <c r="N6355" s="3"/>
      <c r="O6355" s="3"/>
      <c r="P6355" s="3"/>
      <c r="Q6355" s="3"/>
      <c r="R6355" s="3"/>
      <c r="S6355" s="3"/>
      <c r="T6355" s="3"/>
      <c r="U6355" s="3"/>
      <c r="V6355" s="3"/>
      <c r="W6355" s="3"/>
      <c r="X6355" s="3"/>
      <c r="Y6355" s="3"/>
      <c r="Z6355" s="3"/>
    </row>
    <row r="6356">
      <c r="A6356" s="4">
        <v>45526.0</v>
      </c>
      <c r="B6356" s="5" t="s">
        <v>291</v>
      </c>
      <c r="C6356" s="3" t="s">
        <v>292</v>
      </c>
      <c r="D6356" s="6" t="str">
        <f>IFERROR(__xludf.DUMMYFUNCTION("REGEXEXTRACT(C6356,""[A-Z]{2,}"")"),"RATCH")</f>
        <v>RATCH</v>
      </c>
      <c r="E6356" s="3" t="s">
        <v>245</v>
      </c>
      <c r="F6356" s="3" t="s">
        <v>135</v>
      </c>
      <c r="G6356" s="3" t="s">
        <v>12</v>
      </c>
      <c r="H6356" s="3"/>
      <c r="I6356" s="3"/>
      <c r="J6356" s="3"/>
      <c r="K6356" s="3"/>
      <c r="L6356" s="3"/>
      <c r="M6356" s="3"/>
      <c r="N6356" s="3"/>
      <c r="O6356" s="3"/>
      <c r="P6356" s="3"/>
      <c r="Q6356" s="3"/>
      <c r="R6356" s="3"/>
      <c r="S6356" s="3"/>
      <c r="T6356" s="3"/>
      <c r="U6356" s="3"/>
      <c r="V6356" s="3"/>
      <c r="W6356" s="3"/>
      <c r="X6356" s="3"/>
      <c r="Y6356" s="3"/>
      <c r="Z6356" s="3"/>
    </row>
    <row r="6357">
      <c r="A6357" s="4">
        <v>45526.0</v>
      </c>
      <c r="B6357" s="5" t="s">
        <v>293</v>
      </c>
      <c r="C6357" s="3" t="s">
        <v>294</v>
      </c>
      <c r="D6357" s="6" t="str">
        <f>IFERROR(__xludf.DUMMYFUNCTION("REGEXEXTRACT(C6357,""[A-Z]{2,}"")"),"CGD")</f>
        <v>CGD</v>
      </c>
      <c r="E6357" s="3" t="s">
        <v>295</v>
      </c>
      <c r="F6357" s="3" t="s">
        <v>296</v>
      </c>
      <c r="G6357" s="3" t="s">
        <v>17</v>
      </c>
      <c r="H6357" s="3"/>
      <c r="I6357" s="3"/>
      <c r="J6357" s="3"/>
      <c r="K6357" s="3"/>
      <c r="L6357" s="3"/>
      <c r="M6357" s="3"/>
      <c r="N6357" s="3"/>
      <c r="O6357" s="3"/>
      <c r="P6357" s="3"/>
      <c r="Q6357" s="3"/>
      <c r="R6357" s="3"/>
      <c r="S6357" s="3"/>
      <c r="T6357" s="3"/>
      <c r="U6357" s="3"/>
      <c r="V6357" s="3"/>
      <c r="W6357" s="3"/>
      <c r="X6357" s="3"/>
      <c r="Y6357" s="3"/>
      <c r="Z6357" s="3"/>
    </row>
    <row r="6358">
      <c r="A6358" s="4">
        <v>45526.0</v>
      </c>
      <c r="B6358" s="5" t="s">
        <v>297</v>
      </c>
      <c r="C6358" s="3" t="s">
        <v>298</v>
      </c>
      <c r="D6358" s="6" t="str">
        <f>IFERROR(__xludf.DUMMYFUNCTION("REGEXEXTRACT(C6358,""[A-Z]{2,}"")"),"KKP")</f>
        <v>KKP</v>
      </c>
      <c r="E6358" s="3" t="s">
        <v>44</v>
      </c>
      <c r="F6358" s="3" t="s">
        <v>299</v>
      </c>
      <c r="G6358" s="3" t="s">
        <v>12</v>
      </c>
      <c r="H6358" s="3"/>
      <c r="I6358" s="3"/>
      <c r="J6358" s="3"/>
      <c r="K6358" s="3"/>
      <c r="L6358" s="3"/>
      <c r="M6358" s="3"/>
      <c r="N6358" s="3"/>
      <c r="O6358" s="3"/>
      <c r="P6358" s="3"/>
      <c r="Q6358" s="3"/>
      <c r="R6358" s="3"/>
      <c r="S6358" s="3"/>
      <c r="T6358" s="3"/>
      <c r="U6358" s="3"/>
      <c r="V6358" s="3"/>
      <c r="W6358" s="3"/>
      <c r="X6358" s="3"/>
      <c r="Y6358" s="3"/>
      <c r="Z6358" s="3"/>
    </row>
    <row r="6359">
      <c r="A6359" s="4">
        <v>45526.0</v>
      </c>
      <c r="B6359" s="5" t="s">
        <v>297</v>
      </c>
      <c r="C6359" s="3" t="s">
        <v>298</v>
      </c>
      <c r="D6359" s="6" t="str">
        <f>IFERROR(__xludf.DUMMYFUNCTION("REGEXEXTRACT(C6359,""[A-Z]{2,}"")"),"KKP")</f>
        <v>KKP</v>
      </c>
      <c r="E6359" s="3" t="s">
        <v>300</v>
      </c>
      <c r="F6359" s="3" t="s">
        <v>135</v>
      </c>
      <c r="G6359" s="3" t="s">
        <v>12</v>
      </c>
      <c r="H6359" s="3"/>
      <c r="I6359" s="3"/>
      <c r="J6359" s="3"/>
      <c r="K6359" s="3"/>
      <c r="L6359" s="3"/>
      <c r="M6359" s="3"/>
      <c r="N6359" s="3"/>
      <c r="O6359" s="3"/>
      <c r="P6359" s="3"/>
      <c r="Q6359" s="3"/>
      <c r="R6359" s="3"/>
      <c r="S6359" s="3"/>
      <c r="T6359" s="3"/>
      <c r="U6359" s="3"/>
      <c r="V6359" s="3"/>
      <c r="W6359" s="3"/>
      <c r="X6359" s="3"/>
      <c r="Y6359" s="3"/>
      <c r="Z6359" s="3"/>
    </row>
    <row r="6360">
      <c r="A6360" s="4">
        <v>45526.0</v>
      </c>
      <c r="B6360" s="5" t="s">
        <v>301</v>
      </c>
      <c r="C6360" s="3" t="s">
        <v>302</v>
      </c>
      <c r="D6360" s="6" t="str">
        <f>IFERROR(__xludf.DUMMYFUNCTION("REGEXEXTRACT(C6360,""[A-Z]{2,}"")"),"MGI")</f>
        <v>MGI</v>
      </c>
      <c r="E6360" s="3" t="s">
        <v>34</v>
      </c>
      <c r="F6360" s="3" t="s">
        <v>303</v>
      </c>
      <c r="G6360" s="3" t="s">
        <v>12</v>
      </c>
      <c r="H6360" s="3"/>
      <c r="I6360" s="3"/>
      <c r="J6360" s="3"/>
      <c r="K6360" s="3"/>
      <c r="L6360" s="3"/>
      <c r="M6360" s="3"/>
      <c r="N6360" s="3"/>
      <c r="O6360" s="3"/>
      <c r="P6360" s="3"/>
      <c r="Q6360" s="3"/>
      <c r="R6360" s="3"/>
      <c r="S6360" s="3"/>
      <c r="T6360" s="3"/>
      <c r="U6360" s="3"/>
      <c r="V6360" s="3"/>
      <c r="W6360" s="3"/>
      <c r="X6360" s="3"/>
      <c r="Y6360" s="3"/>
      <c r="Z6360" s="3"/>
    </row>
    <row r="6361">
      <c r="A6361" s="4">
        <v>45526.0</v>
      </c>
      <c r="B6361" s="5" t="s">
        <v>301</v>
      </c>
      <c r="C6361" s="3" t="s">
        <v>302</v>
      </c>
      <c r="D6361" s="6" t="str">
        <f>IFERROR(__xludf.DUMMYFUNCTION("REGEXEXTRACT(C6361,""[A-Z]{2,}"")"),"MGI")</f>
        <v>MGI</v>
      </c>
      <c r="E6361" s="3" t="s">
        <v>304</v>
      </c>
      <c r="F6361" s="3" t="s">
        <v>121</v>
      </c>
      <c r="G6361" s="3" t="s">
        <v>12</v>
      </c>
      <c r="H6361" s="3"/>
      <c r="I6361" s="3"/>
      <c r="J6361" s="3"/>
      <c r="K6361" s="3"/>
      <c r="L6361" s="3"/>
      <c r="M6361" s="3"/>
      <c r="N6361" s="3"/>
      <c r="O6361" s="3"/>
      <c r="P6361" s="3"/>
      <c r="Q6361" s="3"/>
      <c r="R6361" s="3"/>
      <c r="S6361" s="3"/>
      <c r="T6361" s="3"/>
      <c r="U6361" s="3"/>
      <c r="V6361" s="3"/>
      <c r="W6361" s="3"/>
      <c r="X6361" s="3"/>
      <c r="Y6361" s="3"/>
      <c r="Z6361" s="3"/>
    </row>
    <row r="6362">
      <c r="A6362" s="4">
        <v>45526.0</v>
      </c>
      <c r="B6362" s="5" t="s">
        <v>305</v>
      </c>
      <c r="C6362" s="3" t="s">
        <v>306</v>
      </c>
      <c r="D6362" s="6" t="str">
        <f>IFERROR(__xludf.DUMMYFUNCTION("REGEXEXTRACT(C6362,""[A-Z]{2,}"")"),"AEONTS")</f>
        <v>AEONTS</v>
      </c>
      <c r="E6362" s="3" t="s">
        <v>44</v>
      </c>
      <c r="F6362" s="3" t="s">
        <v>63</v>
      </c>
      <c r="G6362" s="3" t="s">
        <v>12</v>
      </c>
      <c r="H6362" s="3"/>
      <c r="I6362" s="3"/>
      <c r="J6362" s="3"/>
      <c r="K6362" s="3"/>
      <c r="L6362" s="3"/>
      <c r="M6362" s="3"/>
      <c r="N6362" s="3"/>
      <c r="O6362" s="3"/>
      <c r="P6362" s="3"/>
      <c r="Q6362" s="3"/>
      <c r="R6362" s="3"/>
      <c r="S6362" s="3"/>
      <c r="T6362" s="3"/>
      <c r="U6362" s="3"/>
      <c r="V6362" s="3"/>
      <c r="W6362" s="3"/>
      <c r="X6362" s="3"/>
      <c r="Y6362" s="3"/>
      <c r="Z6362" s="3"/>
    </row>
    <row r="6363">
      <c r="A6363" s="4">
        <v>45526.0</v>
      </c>
      <c r="B6363" s="5" t="s">
        <v>307</v>
      </c>
      <c r="C6363" s="3" t="s">
        <v>308</v>
      </c>
      <c r="D6363" s="6" t="str">
        <f>IFERROR(__xludf.DUMMYFUNCTION("REGEXEXTRACT(C6363,""[A-Z]{2,}"")"),"AP")</f>
        <v>AP</v>
      </c>
      <c r="E6363" s="3" t="s">
        <v>30</v>
      </c>
      <c r="F6363" s="3" t="s">
        <v>309</v>
      </c>
      <c r="G6363" s="3" t="s">
        <v>12</v>
      </c>
      <c r="H6363" s="3"/>
      <c r="I6363" s="3"/>
      <c r="J6363" s="3"/>
      <c r="K6363" s="3"/>
      <c r="L6363" s="3"/>
      <c r="M6363" s="3"/>
      <c r="N6363" s="3"/>
      <c r="O6363" s="3"/>
      <c r="P6363" s="3"/>
      <c r="Q6363" s="3"/>
      <c r="R6363" s="3"/>
      <c r="S6363" s="3"/>
      <c r="T6363" s="3"/>
      <c r="U6363" s="3"/>
      <c r="V6363" s="3"/>
      <c r="W6363" s="3"/>
      <c r="X6363" s="3"/>
      <c r="Y6363" s="3"/>
      <c r="Z6363" s="3"/>
    </row>
    <row r="6364">
      <c r="A6364" s="4">
        <v>45525.0</v>
      </c>
      <c r="B6364" s="5" t="s">
        <v>310</v>
      </c>
      <c r="C6364" s="3" t="s">
        <v>311</v>
      </c>
      <c r="D6364" s="6" t="str">
        <f>IFERROR(__xludf.DUMMYFUNCTION("REGEXEXTRACT(C6364,""[A-Z]{2,}"")"),"IRPC")</f>
        <v>IRPC</v>
      </c>
      <c r="E6364" s="3" t="s">
        <v>312</v>
      </c>
      <c r="F6364" s="3" t="s">
        <v>313</v>
      </c>
      <c r="G6364" s="3" t="s">
        <v>17</v>
      </c>
      <c r="H6364" s="3"/>
      <c r="I6364" s="3"/>
      <c r="J6364" s="3"/>
      <c r="K6364" s="3"/>
      <c r="L6364" s="3"/>
      <c r="M6364" s="3"/>
      <c r="N6364" s="3"/>
      <c r="O6364" s="3"/>
      <c r="P6364" s="3"/>
      <c r="Q6364" s="3"/>
      <c r="R6364" s="3"/>
      <c r="S6364" s="3"/>
      <c r="T6364" s="3"/>
      <c r="U6364" s="3"/>
      <c r="V6364" s="3"/>
      <c r="W6364" s="3"/>
      <c r="X6364" s="3"/>
      <c r="Y6364" s="3"/>
      <c r="Z6364" s="3"/>
    </row>
    <row r="6365">
      <c r="A6365" s="4">
        <v>45525.0</v>
      </c>
      <c r="B6365" s="5" t="s">
        <v>310</v>
      </c>
      <c r="C6365" s="3" t="s">
        <v>311</v>
      </c>
      <c r="D6365" s="6" t="str">
        <f>IFERROR(__xludf.DUMMYFUNCTION("REGEXEXTRACT(C6365,""[A-Z]{2,}"")"),"IRPC")</f>
        <v>IRPC</v>
      </c>
      <c r="E6365" s="3" t="s">
        <v>104</v>
      </c>
      <c r="F6365" s="3" t="s">
        <v>314</v>
      </c>
      <c r="G6365" s="3" t="s">
        <v>17</v>
      </c>
      <c r="H6365" s="3"/>
      <c r="I6365" s="3"/>
      <c r="J6365" s="3"/>
      <c r="K6365" s="3"/>
      <c r="L6365" s="3"/>
      <c r="M6365" s="3"/>
      <c r="N6365" s="3"/>
      <c r="O6365" s="3"/>
      <c r="P6365" s="3"/>
      <c r="Q6365" s="3"/>
      <c r="R6365" s="3"/>
      <c r="S6365" s="3"/>
      <c r="T6365" s="3"/>
      <c r="U6365" s="3"/>
      <c r="V6365" s="3"/>
      <c r="W6365" s="3"/>
      <c r="X6365" s="3"/>
      <c r="Y6365" s="3"/>
      <c r="Z6365" s="3"/>
    </row>
    <row r="6366">
      <c r="A6366" s="4">
        <v>45525.0</v>
      </c>
      <c r="B6366" s="5" t="s">
        <v>315</v>
      </c>
      <c r="C6366" s="3" t="s">
        <v>316</v>
      </c>
      <c r="D6366" s="6" t="str">
        <f>IFERROR(__xludf.DUMMYFUNCTION("REGEXEXTRACT(C6366,""[A-Z]{2,}"")"),"EA")</f>
        <v>EA</v>
      </c>
      <c r="E6366" s="3" t="s">
        <v>278</v>
      </c>
      <c r="F6366" s="3" t="s">
        <v>296</v>
      </c>
      <c r="G6366" s="3" t="s">
        <v>17</v>
      </c>
      <c r="H6366" s="3"/>
      <c r="I6366" s="3"/>
      <c r="J6366" s="3"/>
      <c r="K6366" s="3"/>
      <c r="L6366" s="3"/>
      <c r="M6366" s="3"/>
      <c r="N6366" s="3"/>
      <c r="O6366" s="3"/>
      <c r="P6366" s="3"/>
      <c r="Q6366" s="3"/>
      <c r="R6366" s="3"/>
      <c r="S6366" s="3"/>
      <c r="T6366" s="3"/>
      <c r="U6366" s="3"/>
      <c r="V6366" s="3"/>
      <c r="W6366" s="3"/>
      <c r="X6366" s="3"/>
      <c r="Y6366" s="3"/>
      <c r="Z6366" s="3"/>
    </row>
    <row r="6367">
      <c r="A6367" s="4">
        <v>45525.0</v>
      </c>
      <c r="B6367" s="5" t="s">
        <v>317</v>
      </c>
      <c r="C6367" s="3" t="s">
        <v>318</v>
      </c>
      <c r="D6367" s="6" t="str">
        <f>IFERROR(__xludf.DUMMYFUNCTION("REGEXEXTRACT(C6367,""[A-Z]{2,}"")"),"MINT")</f>
        <v>MINT</v>
      </c>
      <c r="E6367" s="3" t="s">
        <v>245</v>
      </c>
      <c r="F6367" s="3" t="s">
        <v>135</v>
      </c>
      <c r="G6367" s="3" t="s">
        <v>12</v>
      </c>
      <c r="H6367" s="3"/>
      <c r="I6367" s="3"/>
      <c r="J6367" s="3"/>
      <c r="K6367" s="3"/>
      <c r="L6367" s="3"/>
      <c r="M6367" s="3"/>
      <c r="N6367" s="3"/>
      <c r="O6367" s="3"/>
      <c r="P6367" s="3"/>
      <c r="Q6367" s="3"/>
      <c r="R6367" s="3"/>
      <c r="S6367" s="3"/>
      <c r="T6367" s="3"/>
      <c r="U6367" s="3"/>
      <c r="V6367" s="3"/>
      <c r="W6367" s="3"/>
      <c r="X6367" s="3"/>
      <c r="Y6367" s="3"/>
      <c r="Z6367" s="3"/>
    </row>
    <row r="6368">
      <c r="A6368" s="4">
        <v>45525.0</v>
      </c>
      <c r="B6368" s="5" t="s">
        <v>317</v>
      </c>
      <c r="C6368" s="3" t="s">
        <v>318</v>
      </c>
      <c r="D6368" s="6" t="str">
        <f>IFERROR(__xludf.DUMMYFUNCTION("REGEXEXTRACT(C6368,""[A-Z]{2,}"")"),"MINT")</f>
        <v>MINT</v>
      </c>
      <c r="E6368" s="3" t="s">
        <v>104</v>
      </c>
      <c r="F6368" s="3" t="s">
        <v>181</v>
      </c>
      <c r="G6368" s="3" t="s">
        <v>17</v>
      </c>
      <c r="H6368" s="3"/>
      <c r="I6368" s="3"/>
      <c r="J6368" s="3"/>
      <c r="K6368" s="3"/>
      <c r="L6368" s="3"/>
      <c r="M6368" s="3"/>
      <c r="N6368" s="3"/>
      <c r="O6368" s="3"/>
      <c r="P6368" s="3"/>
      <c r="Q6368" s="3"/>
      <c r="R6368" s="3"/>
      <c r="S6368" s="3"/>
      <c r="T6368" s="3"/>
      <c r="U6368" s="3"/>
      <c r="V6368" s="3"/>
      <c r="W6368" s="3"/>
      <c r="X6368" s="3"/>
      <c r="Y6368" s="3"/>
      <c r="Z6368" s="3"/>
    </row>
    <row r="6369">
      <c r="A6369" s="4">
        <v>45525.0</v>
      </c>
      <c r="B6369" s="5" t="s">
        <v>319</v>
      </c>
      <c r="C6369" s="3" t="s">
        <v>320</v>
      </c>
      <c r="D6369" s="6" t="str">
        <f>IFERROR(__xludf.DUMMYFUNCTION("REGEXEXTRACT(C6369,""[A-Z]{2,}"")"),"AOT")</f>
        <v>AOT</v>
      </c>
      <c r="E6369" s="3" t="s">
        <v>321</v>
      </c>
      <c r="F6369" s="3" t="s">
        <v>37</v>
      </c>
      <c r="G6369" s="3" t="s">
        <v>17</v>
      </c>
      <c r="H6369" s="3"/>
      <c r="I6369" s="3"/>
      <c r="J6369" s="3"/>
      <c r="K6369" s="3"/>
      <c r="L6369" s="3"/>
      <c r="M6369" s="3"/>
      <c r="N6369" s="3"/>
      <c r="O6369" s="3"/>
      <c r="P6369" s="3"/>
      <c r="Q6369" s="3"/>
      <c r="R6369" s="3"/>
      <c r="S6369" s="3"/>
      <c r="T6369" s="3"/>
      <c r="U6369" s="3"/>
      <c r="V6369" s="3"/>
      <c r="W6369" s="3"/>
      <c r="X6369" s="3"/>
      <c r="Y6369" s="3"/>
      <c r="Z6369" s="3"/>
    </row>
    <row r="6370">
      <c r="A6370" s="4">
        <v>45525.0</v>
      </c>
      <c r="B6370" s="5" t="s">
        <v>322</v>
      </c>
      <c r="C6370" s="3" t="s">
        <v>323</v>
      </c>
      <c r="D6370" s="6" t="str">
        <f>IFERROR(__xludf.DUMMYFUNCTION("REGEXEXTRACT(C6370,""[A-Z]{2,}"")"),"SET")</f>
        <v>SET</v>
      </c>
      <c r="E6370" s="3" t="s">
        <v>44</v>
      </c>
      <c r="F6370" s="3" t="s">
        <v>67</v>
      </c>
      <c r="G6370" s="3" t="s">
        <v>12</v>
      </c>
      <c r="H6370" s="3"/>
      <c r="I6370" s="3"/>
      <c r="J6370" s="3"/>
      <c r="K6370" s="3"/>
      <c r="L6370" s="3"/>
      <c r="M6370" s="3"/>
      <c r="N6370" s="3"/>
      <c r="O6370" s="3"/>
      <c r="P6370" s="3"/>
      <c r="Q6370" s="3"/>
      <c r="R6370" s="3"/>
      <c r="S6370" s="3"/>
      <c r="T6370" s="3"/>
      <c r="U6370" s="3"/>
      <c r="V6370" s="3"/>
      <c r="W6370" s="3"/>
      <c r="X6370" s="3"/>
      <c r="Y6370" s="3"/>
      <c r="Z6370" s="3"/>
    </row>
    <row r="6371">
      <c r="A6371" s="4">
        <v>45525.0</v>
      </c>
      <c r="B6371" s="5" t="s">
        <v>322</v>
      </c>
      <c r="C6371" s="3" t="s">
        <v>323</v>
      </c>
      <c r="D6371" s="6" t="str">
        <f>IFERROR(__xludf.DUMMYFUNCTION("REGEXEXTRACT(C6371,""[A-Z]{2,}"")"),"SET")</f>
        <v>SET</v>
      </c>
      <c r="E6371" s="3" t="s">
        <v>324</v>
      </c>
      <c r="F6371" s="3" t="s">
        <v>70</v>
      </c>
      <c r="G6371" s="3" t="s">
        <v>12</v>
      </c>
      <c r="H6371" s="3"/>
      <c r="I6371" s="3"/>
      <c r="J6371" s="3"/>
      <c r="K6371" s="3"/>
      <c r="L6371" s="3"/>
      <c r="M6371" s="3"/>
      <c r="N6371" s="3"/>
      <c r="O6371" s="3"/>
      <c r="P6371" s="3"/>
      <c r="Q6371" s="3"/>
      <c r="R6371" s="3"/>
      <c r="S6371" s="3"/>
      <c r="T6371" s="3"/>
      <c r="U6371" s="3"/>
      <c r="V6371" s="3"/>
      <c r="W6371" s="3"/>
      <c r="X6371" s="3"/>
      <c r="Y6371" s="3"/>
      <c r="Z6371" s="3"/>
    </row>
    <row r="6372">
      <c r="A6372" s="4">
        <v>45525.0</v>
      </c>
      <c r="B6372" s="5" t="s">
        <v>325</v>
      </c>
      <c r="C6372" s="3" t="s">
        <v>326</v>
      </c>
      <c r="D6372" s="6" t="str">
        <f>IFERROR(__xludf.DUMMYFUNCTION("REGEXEXTRACT(C6372,""[A-Z]{2,}"")"),"SIRI")</f>
        <v>SIRI</v>
      </c>
      <c r="E6372" s="3" t="s">
        <v>44</v>
      </c>
      <c r="F6372" s="3" t="s">
        <v>171</v>
      </c>
      <c r="G6372" s="3" t="s">
        <v>12</v>
      </c>
      <c r="H6372" s="3"/>
      <c r="I6372" s="3"/>
      <c r="J6372" s="3"/>
      <c r="K6372" s="3"/>
      <c r="L6372" s="3"/>
      <c r="M6372" s="3"/>
      <c r="N6372" s="3"/>
      <c r="O6372" s="3"/>
      <c r="P6372" s="3"/>
      <c r="Q6372" s="3"/>
      <c r="R6372" s="3"/>
      <c r="S6372" s="3"/>
      <c r="T6372" s="3"/>
      <c r="U6372" s="3"/>
      <c r="V6372" s="3"/>
      <c r="W6372" s="3"/>
      <c r="X6372" s="3"/>
      <c r="Y6372" s="3"/>
      <c r="Z6372" s="3"/>
    </row>
    <row r="6373">
      <c r="A6373" s="4">
        <v>45525.0</v>
      </c>
      <c r="B6373" s="5" t="s">
        <v>325</v>
      </c>
      <c r="C6373" s="3" t="s">
        <v>326</v>
      </c>
      <c r="D6373" s="6" t="str">
        <f>IFERROR(__xludf.DUMMYFUNCTION("REGEXEXTRACT(C6373,""[A-Z]{2,}"")"),"SIRI")</f>
        <v>SIRI</v>
      </c>
      <c r="E6373" s="3" t="s">
        <v>47</v>
      </c>
      <c r="F6373" s="3" t="s">
        <v>31</v>
      </c>
      <c r="G6373" s="3" t="s">
        <v>12</v>
      </c>
      <c r="H6373" s="3"/>
      <c r="I6373" s="3"/>
      <c r="J6373" s="3"/>
      <c r="K6373" s="3"/>
      <c r="L6373" s="3"/>
      <c r="M6373" s="3"/>
      <c r="N6373" s="3"/>
      <c r="O6373" s="3"/>
      <c r="P6373" s="3"/>
      <c r="Q6373" s="3"/>
      <c r="R6373" s="3"/>
      <c r="S6373" s="3"/>
      <c r="T6373" s="3"/>
      <c r="U6373" s="3"/>
      <c r="V6373" s="3"/>
      <c r="W6373" s="3"/>
      <c r="X6373" s="3"/>
      <c r="Y6373" s="3"/>
      <c r="Z6373" s="3"/>
    </row>
    <row r="6374">
      <c r="A6374" s="4">
        <v>45525.0</v>
      </c>
      <c r="B6374" s="5" t="s">
        <v>327</v>
      </c>
      <c r="C6374" s="3" t="s">
        <v>328</v>
      </c>
      <c r="D6374" s="6" t="str">
        <f>IFERROR(__xludf.DUMMYFUNCTION("REGEXEXTRACT(C6374,""[A-Z]{2,}"")"),"SIRI")</f>
        <v>SIRI</v>
      </c>
      <c r="E6374" s="3" t="s">
        <v>44</v>
      </c>
      <c r="F6374" s="3" t="s">
        <v>329</v>
      </c>
      <c r="G6374" s="3" t="s">
        <v>17</v>
      </c>
      <c r="H6374" s="3"/>
      <c r="I6374" s="3"/>
      <c r="J6374" s="3"/>
      <c r="K6374" s="3"/>
      <c r="L6374" s="3"/>
      <c r="M6374" s="3"/>
      <c r="N6374" s="3"/>
      <c r="O6374" s="3"/>
      <c r="P6374" s="3"/>
      <c r="Q6374" s="3"/>
      <c r="R6374" s="3"/>
      <c r="S6374" s="3"/>
      <c r="T6374" s="3"/>
      <c r="U6374" s="3"/>
      <c r="V6374" s="3"/>
      <c r="W6374" s="3"/>
      <c r="X6374" s="3"/>
      <c r="Y6374" s="3"/>
      <c r="Z6374" s="3"/>
    </row>
    <row r="6375">
      <c r="A6375" s="4">
        <v>45525.0</v>
      </c>
      <c r="B6375" s="5" t="s">
        <v>327</v>
      </c>
      <c r="C6375" s="3" t="s">
        <v>328</v>
      </c>
      <c r="D6375" s="6" t="str">
        <f>IFERROR(__xludf.DUMMYFUNCTION("REGEXEXTRACT(C6375,""[A-Z]{2,}"")"),"SIRI")</f>
        <v>SIRI</v>
      </c>
      <c r="E6375" s="3" t="s">
        <v>285</v>
      </c>
      <c r="F6375" s="3" t="s">
        <v>330</v>
      </c>
      <c r="G6375" s="3" t="s">
        <v>17</v>
      </c>
      <c r="H6375" s="3"/>
      <c r="I6375" s="3"/>
      <c r="J6375" s="3"/>
      <c r="K6375" s="3"/>
      <c r="L6375" s="3"/>
      <c r="M6375" s="3"/>
      <c r="N6375" s="3"/>
      <c r="O6375" s="3"/>
      <c r="P6375" s="3"/>
      <c r="Q6375" s="3"/>
      <c r="R6375" s="3"/>
      <c r="S6375" s="3"/>
      <c r="T6375" s="3"/>
      <c r="U6375" s="3"/>
      <c r="V6375" s="3"/>
      <c r="W6375" s="3"/>
      <c r="X6375" s="3"/>
      <c r="Y6375" s="3"/>
      <c r="Z6375" s="3"/>
    </row>
    <row r="6376">
      <c r="A6376" s="4">
        <v>45525.0</v>
      </c>
      <c r="B6376" s="5" t="s">
        <v>327</v>
      </c>
      <c r="C6376" s="3" t="s">
        <v>328</v>
      </c>
      <c r="D6376" s="6" t="str">
        <f>IFERROR(__xludf.DUMMYFUNCTION("REGEXEXTRACT(C6376,""[A-Z]{2,}"")"),"SIRI")</f>
        <v>SIRI</v>
      </c>
      <c r="E6376" s="3" t="s">
        <v>331</v>
      </c>
      <c r="F6376" s="3" t="s">
        <v>303</v>
      </c>
      <c r="G6376" s="3" t="s">
        <v>17</v>
      </c>
      <c r="H6376" s="3"/>
      <c r="I6376" s="3"/>
      <c r="J6376" s="3"/>
      <c r="K6376" s="3"/>
      <c r="L6376" s="3"/>
      <c r="M6376" s="3"/>
      <c r="N6376" s="3"/>
      <c r="O6376" s="3"/>
      <c r="P6376" s="3"/>
      <c r="Q6376" s="3"/>
      <c r="R6376" s="3"/>
      <c r="S6376" s="3"/>
      <c r="T6376" s="3"/>
      <c r="U6376" s="3"/>
      <c r="V6376" s="3"/>
      <c r="W6376" s="3"/>
      <c r="X6376" s="3"/>
      <c r="Y6376" s="3"/>
      <c r="Z6376" s="3"/>
    </row>
    <row r="6377">
      <c r="A6377" s="4">
        <v>45525.0</v>
      </c>
      <c r="B6377" s="5" t="s">
        <v>332</v>
      </c>
      <c r="C6377" s="3" t="s">
        <v>333</v>
      </c>
      <c r="D6377" s="6" t="str">
        <f>IFERROR(__xludf.DUMMYFUNCTION("REGEXEXTRACT(C6377,""[A-Z]{2,}"")"),"GULF")</f>
        <v>GULF</v>
      </c>
      <c r="E6377" s="3" t="s">
        <v>334</v>
      </c>
      <c r="F6377" s="3" t="s">
        <v>335</v>
      </c>
      <c r="G6377" s="3" t="s">
        <v>17</v>
      </c>
      <c r="H6377" s="3"/>
      <c r="I6377" s="3"/>
      <c r="J6377" s="3"/>
      <c r="K6377" s="3"/>
      <c r="L6377" s="3"/>
      <c r="M6377" s="3"/>
      <c r="N6377" s="3"/>
      <c r="O6377" s="3"/>
      <c r="P6377" s="3"/>
      <c r="Q6377" s="3"/>
      <c r="R6377" s="3"/>
      <c r="S6377" s="3"/>
      <c r="T6377" s="3"/>
      <c r="U6377" s="3"/>
      <c r="V6377" s="3"/>
      <c r="W6377" s="3"/>
      <c r="X6377" s="3"/>
      <c r="Y6377" s="3"/>
      <c r="Z6377" s="3"/>
    </row>
    <row r="6378">
      <c r="A6378" s="4">
        <v>45525.0</v>
      </c>
      <c r="B6378" s="5" t="s">
        <v>336</v>
      </c>
      <c r="C6378" s="3" t="s">
        <v>337</v>
      </c>
      <c r="D6378" s="6" t="str">
        <f>IFERROR(__xludf.DUMMYFUNCTION("REGEXEXTRACT(C6378,""[A-Z]{2,}"")"),"WHA")</f>
        <v>WHA</v>
      </c>
      <c r="E6378" s="3" t="s">
        <v>338</v>
      </c>
      <c r="F6378" s="3" t="s">
        <v>63</v>
      </c>
      <c r="G6378" s="3" t="s">
        <v>12</v>
      </c>
      <c r="H6378" s="3"/>
      <c r="I6378" s="3"/>
      <c r="J6378" s="3"/>
      <c r="K6378" s="3"/>
      <c r="L6378" s="3"/>
      <c r="M6378" s="3"/>
      <c r="N6378" s="3"/>
      <c r="O6378" s="3"/>
      <c r="P6378" s="3"/>
      <c r="Q6378" s="3"/>
      <c r="R6378" s="3"/>
      <c r="S6378" s="3"/>
      <c r="T6378" s="3"/>
      <c r="U6378" s="3"/>
      <c r="V6378" s="3"/>
      <c r="W6378" s="3"/>
      <c r="X6378" s="3"/>
      <c r="Y6378" s="3"/>
      <c r="Z6378" s="3"/>
    </row>
    <row r="6379">
      <c r="A6379" s="4">
        <v>45525.0</v>
      </c>
      <c r="B6379" s="5" t="s">
        <v>336</v>
      </c>
      <c r="C6379" s="3" t="s">
        <v>337</v>
      </c>
      <c r="D6379" s="6" t="str">
        <f>IFERROR(__xludf.DUMMYFUNCTION("REGEXEXTRACT(C6379,""[A-Z]{2,}"")"),"WHA")</f>
        <v>WHA</v>
      </c>
      <c r="E6379" s="3" t="s">
        <v>339</v>
      </c>
      <c r="F6379" s="3" t="s">
        <v>340</v>
      </c>
      <c r="G6379" s="3" t="s">
        <v>12</v>
      </c>
      <c r="H6379" s="3"/>
      <c r="I6379" s="3"/>
      <c r="J6379" s="3"/>
      <c r="K6379" s="3"/>
      <c r="L6379" s="3"/>
      <c r="M6379" s="3"/>
      <c r="N6379" s="3"/>
      <c r="O6379" s="3"/>
      <c r="P6379" s="3"/>
      <c r="Q6379" s="3"/>
      <c r="R6379" s="3"/>
      <c r="S6379" s="3"/>
      <c r="T6379" s="3"/>
      <c r="U6379" s="3"/>
      <c r="V6379" s="3"/>
      <c r="W6379" s="3"/>
      <c r="X6379" s="3"/>
      <c r="Y6379" s="3"/>
      <c r="Z6379" s="3"/>
    </row>
    <row r="6380">
      <c r="A6380" s="4">
        <v>45525.0</v>
      </c>
      <c r="B6380" s="5" t="s">
        <v>336</v>
      </c>
      <c r="C6380" s="3" t="s">
        <v>337</v>
      </c>
      <c r="D6380" s="6" t="str">
        <f>IFERROR(__xludf.DUMMYFUNCTION("REGEXEXTRACT(C6380,""[A-Z]{2,}"")"),"WHA")</f>
        <v>WHA</v>
      </c>
      <c r="E6380" s="3" t="s">
        <v>338</v>
      </c>
      <c r="F6380" s="3" t="s">
        <v>341</v>
      </c>
      <c r="G6380" s="3" t="s">
        <v>12</v>
      </c>
      <c r="H6380" s="3"/>
      <c r="I6380" s="3"/>
      <c r="J6380" s="3"/>
      <c r="K6380" s="3"/>
      <c r="L6380" s="3"/>
      <c r="M6380" s="3"/>
      <c r="N6380" s="3"/>
      <c r="O6380" s="3"/>
      <c r="P6380" s="3"/>
      <c r="Q6380" s="3"/>
      <c r="R6380" s="3"/>
      <c r="S6380" s="3"/>
      <c r="T6380" s="3"/>
      <c r="U6380" s="3"/>
      <c r="V6380" s="3"/>
      <c r="W6380" s="3"/>
      <c r="X6380" s="3"/>
      <c r="Y6380" s="3"/>
      <c r="Z6380" s="3"/>
    </row>
    <row r="6381">
      <c r="A6381" s="4">
        <v>45525.0</v>
      </c>
      <c r="B6381" s="5" t="s">
        <v>342</v>
      </c>
      <c r="C6381" s="3" t="s">
        <v>343</v>
      </c>
      <c r="D6381" s="6" t="str">
        <f>IFERROR(__xludf.DUMMYFUNCTION("REGEXEXTRACT(C6381,""[A-Z]{2,}"")"),"BCPG")</f>
        <v>BCPG</v>
      </c>
      <c r="E6381" s="3" t="s">
        <v>203</v>
      </c>
      <c r="F6381" s="3" t="s">
        <v>135</v>
      </c>
      <c r="G6381" s="3" t="s">
        <v>12</v>
      </c>
      <c r="H6381" s="3"/>
      <c r="I6381" s="3"/>
      <c r="J6381" s="3"/>
      <c r="K6381" s="3"/>
      <c r="L6381" s="3"/>
      <c r="M6381" s="3"/>
      <c r="N6381" s="3"/>
      <c r="O6381" s="3"/>
      <c r="P6381" s="3"/>
      <c r="Q6381" s="3"/>
      <c r="R6381" s="3"/>
      <c r="S6381" s="3"/>
      <c r="T6381" s="3"/>
      <c r="U6381" s="3"/>
      <c r="V6381" s="3"/>
      <c r="W6381" s="3"/>
      <c r="X6381" s="3"/>
      <c r="Y6381" s="3"/>
      <c r="Z6381" s="3"/>
    </row>
    <row r="6382">
      <c r="A6382" s="4">
        <v>45525.0</v>
      </c>
      <c r="B6382" s="5" t="s">
        <v>344</v>
      </c>
      <c r="C6382" s="3" t="s">
        <v>345</v>
      </c>
      <c r="D6382" s="6" t="str">
        <f>IFERROR(__xludf.DUMMYFUNCTION("REGEXEXTRACT(C6382,""[A-Z]{2,}"")"),"SET")</f>
        <v>SET</v>
      </c>
      <c r="E6382" s="3" t="s">
        <v>44</v>
      </c>
      <c r="F6382" s="3" t="s">
        <v>134</v>
      </c>
      <c r="G6382" s="3" t="s">
        <v>12</v>
      </c>
      <c r="H6382" s="3"/>
      <c r="I6382" s="3"/>
      <c r="J6382" s="3"/>
      <c r="K6382" s="3"/>
      <c r="L6382" s="3"/>
      <c r="M6382" s="3"/>
      <c r="N6382" s="3"/>
      <c r="O6382" s="3"/>
      <c r="P6382" s="3"/>
      <c r="Q6382" s="3"/>
      <c r="R6382" s="3"/>
      <c r="S6382" s="3"/>
      <c r="T6382" s="3"/>
      <c r="U6382" s="3"/>
      <c r="V6382" s="3"/>
      <c r="W6382" s="3"/>
      <c r="X6382" s="3"/>
      <c r="Y6382" s="3"/>
      <c r="Z6382" s="3"/>
    </row>
    <row r="6383">
      <c r="A6383" s="4">
        <v>45525.0</v>
      </c>
      <c r="B6383" s="5" t="s">
        <v>344</v>
      </c>
      <c r="C6383" s="3" t="s">
        <v>345</v>
      </c>
      <c r="D6383" s="6" t="str">
        <f>IFERROR(__xludf.DUMMYFUNCTION("REGEXEXTRACT(C6383,""[A-Z]{2,}"")"),"SET")</f>
        <v>SET</v>
      </c>
      <c r="E6383" s="3" t="s">
        <v>47</v>
      </c>
      <c r="F6383" s="3" t="s">
        <v>309</v>
      </c>
      <c r="G6383" s="3" t="s">
        <v>12</v>
      </c>
      <c r="H6383" s="3"/>
      <c r="I6383" s="3"/>
      <c r="J6383" s="3"/>
      <c r="K6383" s="3"/>
      <c r="L6383" s="3"/>
      <c r="M6383" s="3"/>
      <c r="N6383" s="3"/>
      <c r="O6383" s="3"/>
      <c r="P6383" s="3"/>
      <c r="Q6383" s="3"/>
      <c r="R6383" s="3"/>
      <c r="S6383" s="3"/>
      <c r="T6383" s="3"/>
      <c r="U6383" s="3"/>
      <c r="V6383" s="3"/>
      <c r="W6383" s="3"/>
      <c r="X6383" s="3"/>
      <c r="Y6383" s="3"/>
      <c r="Z6383" s="3"/>
    </row>
    <row r="6384">
      <c r="A6384" s="4">
        <v>45525.0</v>
      </c>
      <c r="B6384" s="5" t="s">
        <v>344</v>
      </c>
      <c r="C6384" s="3" t="s">
        <v>345</v>
      </c>
      <c r="D6384" s="6" t="str">
        <f>IFERROR(__xludf.DUMMYFUNCTION("REGEXEXTRACT(C6384,""[A-Z]{2,}"")"),"SET")</f>
        <v>SET</v>
      </c>
      <c r="E6384" s="3" t="s">
        <v>47</v>
      </c>
      <c r="F6384" s="3" t="s">
        <v>35</v>
      </c>
      <c r="G6384" s="3" t="s">
        <v>12</v>
      </c>
      <c r="H6384" s="3"/>
      <c r="I6384" s="3"/>
      <c r="J6384" s="3"/>
      <c r="K6384" s="3"/>
      <c r="L6384" s="3"/>
      <c r="M6384" s="3"/>
      <c r="N6384" s="3"/>
      <c r="O6384" s="3"/>
      <c r="P6384" s="3"/>
      <c r="Q6384" s="3"/>
      <c r="R6384" s="3"/>
      <c r="S6384" s="3"/>
      <c r="T6384" s="3"/>
      <c r="U6384" s="3"/>
      <c r="V6384" s="3"/>
      <c r="W6384" s="3"/>
      <c r="X6384" s="3"/>
      <c r="Y6384" s="3"/>
      <c r="Z6384" s="3"/>
    </row>
    <row r="6385">
      <c r="A6385" s="4">
        <v>45524.0</v>
      </c>
      <c r="B6385" s="5" t="s">
        <v>346</v>
      </c>
      <c r="C6385" s="3" t="s">
        <v>347</v>
      </c>
      <c r="D6385" s="6" t="str">
        <f>IFERROR(__xludf.DUMMYFUNCTION("REGEXEXTRACT(C6385,""[A-Z]{2,}"")"),"OR")</f>
        <v>OR</v>
      </c>
      <c r="E6385" s="3" t="s">
        <v>104</v>
      </c>
      <c r="F6385" s="3" t="s">
        <v>314</v>
      </c>
      <c r="G6385" s="3" t="s">
        <v>17</v>
      </c>
      <c r="H6385" s="3"/>
      <c r="I6385" s="3"/>
      <c r="J6385" s="3"/>
      <c r="K6385" s="3"/>
      <c r="L6385" s="3"/>
      <c r="M6385" s="3"/>
      <c r="N6385" s="3"/>
      <c r="O6385" s="3"/>
      <c r="P6385" s="3"/>
      <c r="Q6385" s="3"/>
      <c r="R6385" s="3"/>
      <c r="S6385" s="3"/>
      <c r="T6385" s="3"/>
      <c r="U6385" s="3"/>
      <c r="V6385" s="3"/>
      <c r="W6385" s="3"/>
      <c r="X6385" s="3"/>
      <c r="Y6385" s="3"/>
      <c r="Z6385" s="3"/>
    </row>
    <row r="6386">
      <c r="A6386" s="4">
        <v>45524.0</v>
      </c>
      <c r="B6386" s="5" t="s">
        <v>348</v>
      </c>
      <c r="C6386" s="3" t="s">
        <v>349</v>
      </c>
      <c r="D6386" s="6" t="str">
        <f>IFERROR(__xludf.DUMMYFUNCTION("REGEXEXTRACT(C6386,""[A-Z]{2,}"")"),"OR")</f>
        <v>OR</v>
      </c>
      <c r="E6386" s="3" t="s">
        <v>112</v>
      </c>
      <c r="F6386" s="3" t="s">
        <v>135</v>
      </c>
      <c r="G6386" s="3" t="s">
        <v>12</v>
      </c>
      <c r="H6386" s="3"/>
      <c r="I6386" s="3"/>
      <c r="J6386" s="3"/>
      <c r="K6386" s="3"/>
      <c r="L6386" s="3"/>
      <c r="M6386" s="3"/>
      <c r="N6386" s="3"/>
      <c r="O6386" s="3"/>
      <c r="P6386" s="3"/>
      <c r="Q6386" s="3"/>
      <c r="R6386" s="3"/>
      <c r="S6386" s="3"/>
      <c r="T6386" s="3"/>
      <c r="U6386" s="3"/>
      <c r="V6386" s="3"/>
      <c r="W6386" s="3"/>
      <c r="X6386" s="3"/>
      <c r="Y6386" s="3"/>
      <c r="Z6386" s="3"/>
    </row>
    <row r="6387">
      <c r="A6387" s="4">
        <v>45524.0</v>
      </c>
      <c r="B6387" s="5" t="s">
        <v>350</v>
      </c>
      <c r="C6387" s="3" t="s">
        <v>351</v>
      </c>
      <c r="D6387" s="6" t="str">
        <f>IFERROR(__xludf.DUMMYFUNCTION("REGEXEXTRACT(C6387,""[A-Z]{2,}"")"),"SET")</f>
        <v>SET</v>
      </c>
      <c r="E6387" s="3" t="s">
        <v>352</v>
      </c>
      <c r="F6387" s="3" t="s">
        <v>353</v>
      </c>
      <c r="G6387" s="3" t="s">
        <v>17</v>
      </c>
      <c r="H6387" s="3"/>
      <c r="I6387" s="3"/>
      <c r="J6387" s="3"/>
      <c r="K6387" s="3"/>
      <c r="L6387" s="3"/>
      <c r="M6387" s="3"/>
      <c r="N6387" s="3"/>
      <c r="O6387" s="3"/>
      <c r="P6387" s="3"/>
      <c r="Q6387" s="3"/>
      <c r="R6387" s="3"/>
      <c r="S6387" s="3"/>
      <c r="T6387" s="3"/>
      <c r="U6387" s="3"/>
      <c r="V6387" s="3"/>
      <c r="W6387" s="3"/>
      <c r="X6387" s="3"/>
      <c r="Y6387" s="3"/>
      <c r="Z6387" s="3"/>
    </row>
    <row r="6388">
      <c r="A6388" s="4">
        <v>45524.0</v>
      </c>
      <c r="B6388" s="5" t="s">
        <v>354</v>
      </c>
      <c r="C6388" s="3" t="s">
        <v>355</v>
      </c>
      <c r="D6388" s="6" t="str">
        <f>IFERROR(__xludf.DUMMYFUNCTION("REGEXEXTRACT(C6388,""[A-Z]{2,}"")"),"WARRIX")</f>
        <v>WARRIX</v>
      </c>
      <c r="E6388" s="3" t="s">
        <v>44</v>
      </c>
      <c r="F6388" s="3" t="s">
        <v>356</v>
      </c>
      <c r="G6388" s="3" t="s">
        <v>12</v>
      </c>
      <c r="H6388" s="3"/>
      <c r="I6388" s="3"/>
      <c r="J6388" s="3"/>
      <c r="K6388" s="3"/>
      <c r="L6388" s="3"/>
      <c r="M6388" s="3"/>
      <c r="N6388" s="3"/>
      <c r="O6388" s="3"/>
      <c r="P6388" s="3"/>
      <c r="Q6388" s="3"/>
      <c r="R6388" s="3"/>
      <c r="S6388" s="3"/>
      <c r="T6388" s="3"/>
      <c r="U6388" s="3"/>
      <c r="V6388" s="3"/>
      <c r="W6388" s="3"/>
      <c r="X6388" s="3"/>
      <c r="Y6388" s="3"/>
      <c r="Z6388" s="3"/>
    </row>
    <row r="6389">
      <c r="A6389" s="4">
        <v>45524.0</v>
      </c>
      <c r="B6389" s="5" t="s">
        <v>354</v>
      </c>
      <c r="C6389" s="3" t="s">
        <v>355</v>
      </c>
      <c r="D6389" s="6" t="str">
        <f>IFERROR(__xludf.DUMMYFUNCTION("REGEXEXTRACT(C6389,""[A-Z]{2,}"")"),"WARRIX")</f>
        <v>WARRIX</v>
      </c>
      <c r="E6389" s="3" t="s">
        <v>44</v>
      </c>
      <c r="F6389" s="3" t="s">
        <v>357</v>
      </c>
      <c r="G6389" s="3" t="s">
        <v>12</v>
      </c>
      <c r="H6389" s="3"/>
      <c r="I6389" s="3"/>
      <c r="J6389" s="3"/>
      <c r="K6389" s="3"/>
      <c r="L6389" s="3"/>
      <c r="M6389" s="3"/>
      <c r="N6389" s="3"/>
      <c r="O6389" s="3"/>
      <c r="P6389" s="3"/>
      <c r="Q6389" s="3"/>
      <c r="R6389" s="3"/>
      <c r="S6389" s="3"/>
      <c r="T6389" s="3"/>
      <c r="U6389" s="3"/>
      <c r="V6389" s="3"/>
      <c r="W6389" s="3"/>
      <c r="X6389" s="3"/>
      <c r="Y6389" s="3"/>
      <c r="Z6389" s="3"/>
    </row>
    <row r="6390">
      <c r="A6390" s="4">
        <v>45524.0</v>
      </c>
      <c r="B6390" s="5" t="s">
        <v>354</v>
      </c>
      <c r="C6390" s="3" t="s">
        <v>355</v>
      </c>
      <c r="D6390" s="6" t="str">
        <f>IFERROR(__xludf.DUMMYFUNCTION("REGEXEXTRACT(C6390,""[A-Z]{2,}"")"),"WARRIX")</f>
        <v>WARRIX</v>
      </c>
      <c r="E6390" s="3" t="s">
        <v>141</v>
      </c>
      <c r="F6390" s="3" t="s">
        <v>303</v>
      </c>
      <c r="G6390" s="3" t="s">
        <v>12</v>
      </c>
      <c r="H6390" s="3"/>
      <c r="I6390" s="3"/>
      <c r="J6390" s="3"/>
      <c r="K6390" s="3"/>
      <c r="L6390" s="3"/>
      <c r="M6390" s="3"/>
      <c r="N6390" s="3"/>
      <c r="O6390" s="3"/>
      <c r="P6390" s="3"/>
      <c r="Q6390" s="3"/>
      <c r="R6390" s="3"/>
      <c r="S6390" s="3"/>
      <c r="T6390" s="3"/>
      <c r="U6390" s="3"/>
      <c r="V6390" s="3"/>
      <c r="W6390" s="3"/>
      <c r="X6390" s="3"/>
      <c r="Y6390" s="3"/>
      <c r="Z6390" s="3"/>
    </row>
    <row r="6391">
      <c r="A6391" s="4">
        <v>45524.0</v>
      </c>
      <c r="B6391" s="5" t="s">
        <v>354</v>
      </c>
      <c r="C6391" s="3" t="s">
        <v>355</v>
      </c>
      <c r="D6391" s="6" t="str">
        <f>IFERROR(__xludf.DUMMYFUNCTION("REGEXEXTRACT(C6391,""[A-Z]{2,}"")"),"WARRIX")</f>
        <v>WARRIX</v>
      </c>
      <c r="E6391" s="3" t="s">
        <v>120</v>
      </c>
      <c r="F6391" s="3" t="s">
        <v>358</v>
      </c>
      <c r="G6391" s="3" t="s">
        <v>12</v>
      </c>
      <c r="H6391" s="3"/>
      <c r="I6391" s="3"/>
      <c r="J6391" s="3"/>
      <c r="K6391" s="3"/>
      <c r="L6391" s="3"/>
      <c r="M6391" s="3"/>
      <c r="N6391" s="3"/>
      <c r="O6391" s="3"/>
      <c r="P6391" s="3"/>
      <c r="Q6391" s="3"/>
      <c r="R6391" s="3"/>
      <c r="S6391" s="3"/>
      <c r="T6391" s="3"/>
      <c r="U6391" s="3"/>
      <c r="V6391" s="3"/>
      <c r="W6391" s="3"/>
      <c r="X6391" s="3"/>
      <c r="Y6391" s="3"/>
      <c r="Z6391" s="3"/>
    </row>
    <row r="6392">
      <c r="A6392" s="4">
        <v>45524.0</v>
      </c>
      <c r="B6392" s="5" t="s">
        <v>354</v>
      </c>
      <c r="C6392" s="3" t="s">
        <v>355</v>
      </c>
      <c r="D6392" s="6" t="str">
        <f>IFERROR(__xludf.DUMMYFUNCTION("REGEXEXTRACT(C6392,""[A-Z]{2,}"")"),"WARRIX")</f>
        <v>WARRIX</v>
      </c>
      <c r="E6392" s="3" t="s">
        <v>120</v>
      </c>
      <c r="F6392" s="3" t="s">
        <v>54</v>
      </c>
      <c r="G6392" s="3" t="s">
        <v>12</v>
      </c>
      <c r="H6392" s="3"/>
      <c r="I6392" s="3"/>
      <c r="J6392" s="3"/>
      <c r="K6392" s="3"/>
      <c r="L6392" s="3"/>
      <c r="M6392" s="3"/>
      <c r="N6392" s="3"/>
      <c r="O6392" s="3"/>
      <c r="P6392" s="3"/>
      <c r="Q6392" s="3"/>
      <c r="R6392" s="3"/>
      <c r="S6392" s="3"/>
      <c r="T6392" s="3"/>
      <c r="U6392" s="3"/>
      <c r="V6392" s="3"/>
      <c r="W6392" s="3"/>
      <c r="X6392" s="3"/>
      <c r="Y6392" s="3"/>
      <c r="Z6392" s="3"/>
    </row>
    <row r="6393">
      <c r="A6393" s="4">
        <v>45524.0</v>
      </c>
      <c r="B6393" s="5" t="s">
        <v>354</v>
      </c>
      <c r="C6393" s="3" t="s">
        <v>355</v>
      </c>
      <c r="D6393" s="6" t="str">
        <f>IFERROR(__xludf.DUMMYFUNCTION("REGEXEXTRACT(C6393,""[A-Z]{2,}"")"),"WARRIX")</f>
        <v>WARRIX</v>
      </c>
      <c r="E6393" s="3" t="s">
        <v>359</v>
      </c>
      <c r="F6393" s="3" t="s">
        <v>37</v>
      </c>
      <c r="G6393" s="3" t="s">
        <v>12</v>
      </c>
      <c r="H6393" s="3"/>
      <c r="I6393" s="3"/>
      <c r="J6393" s="3"/>
      <c r="K6393" s="3"/>
      <c r="L6393" s="3"/>
      <c r="M6393" s="3"/>
      <c r="N6393" s="3"/>
      <c r="O6393" s="3"/>
      <c r="P6393" s="3"/>
      <c r="Q6393" s="3"/>
      <c r="R6393" s="3"/>
      <c r="S6393" s="3"/>
      <c r="T6393" s="3"/>
      <c r="U6393" s="3"/>
      <c r="V6393" s="3"/>
      <c r="W6393" s="3"/>
      <c r="X6393" s="3"/>
      <c r="Y6393" s="3"/>
      <c r="Z6393" s="3"/>
    </row>
    <row r="6394">
      <c r="A6394" s="4">
        <v>45524.0</v>
      </c>
      <c r="B6394" s="5" t="s">
        <v>354</v>
      </c>
      <c r="C6394" s="3" t="s">
        <v>355</v>
      </c>
      <c r="D6394" s="6" t="str">
        <f>IFERROR(__xludf.DUMMYFUNCTION("REGEXEXTRACT(C6394,""[A-Z]{2,}"")"),"WARRIX")</f>
        <v>WARRIX</v>
      </c>
      <c r="E6394" s="3" t="s">
        <v>360</v>
      </c>
      <c r="F6394" s="3" t="s">
        <v>37</v>
      </c>
      <c r="G6394" s="3" t="s">
        <v>12</v>
      </c>
      <c r="H6394" s="3"/>
      <c r="I6394" s="3"/>
      <c r="J6394" s="3"/>
      <c r="K6394" s="3"/>
      <c r="L6394" s="3"/>
      <c r="M6394" s="3"/>
      <c r="N6394" s="3"/>
      <c r="O6394" s="3"/>
      <c r="P6394" s="3"/>
      <c r="Q6394" s="3"/>
      <c r="R6394" s="3"/>
      <c r="S6394" s="3"/>
      <c r="T6394" s="3"/>
      <c r="U6394" s="3"/>
      <c r="V6394" s="3"/>
      <c r="W6394" s="3"/>
      <c r="X6394" s="3"/>
      <c r="Y6394" s="3"/>
      <c r="Z6394" s="3"/>
    </row>
    <row r="6395">
      <c r="A6395" s="4">
        <v>45524.0</v>
      </c>
      <c r="B6395" s="5" t="s">
        <v>354</v>
      </c>
      <c r="C6395" s="3" t="s">
        <v>355</v>
      </c>
      <c r="D6395" s="6" t="str">
        <f>IFERROR(__xludf.DUMMYFUNCTION("REGEXEXTRACT(C6395,""[A-Z]{2,}"")"),"WARRIX")</f>
        <v>WARRIX</v>
      </c>
      <c r="E6395" s="3" t="s">
        <v>37</v>
      </c>
      <c r="F6395" s="3" t="s">
        <v>31</v>
      </c>
      <c r="G6395" s="3" t="s">
        <v>12</v>
      </c>
      <c r="H6395" s="3"/>
      <c r="I6395" s="3"/>
      <c r="J6395" s="3"/>
      <c r="K6395" s="3"/>
      <c r="L6395" s="3"/>
      <c r="M6395" s="3"/>
      <c r="N6395" s="3"/>
      <c r="O6395" s="3"/>
      <c r="P6395" s="3"/>
      <c r="Q6395" s="3"/>
      <c r="R6395" s="3"/>
      <c r="S6395" s="3"/>
      <c r="T6395" s="3"/>
      <c r="U6395" s="3"/>
      <c r="V6395" s="3"/>
      <c r="W6395" s="3"/>
      <c r="X6395" s="3"/>
      <c r="Y6395" s="3"/>
      <c r="Z6395" s="3"/>
    </row>
    <row r="6396">
      <c r="A6396" s="4">
        <v>45524.0</v>
      </c>
      <c r="B6396" s="5" t="s">
        <v>361</v>
      </c>
      <c r="C6396" s="3" t="s">
        <v>362</v>
      </c>
      <c r="D6396" s="6" t="str">
        <f>IFERROR(__xludf.DUMMYFUNCTION("REGEXEXTRACT(C6396,""[A-Z]{2,}"")"),"SCAP")</f>
        <v>SCAP</v>
      </c>
      <c r="E6396" s="3" t="s">
        <v>44</v>
      </c>
      <c r="F6396" s="3" t="s">
        <v>63</v>
      </c>
      <c r="G6396" s="3" t="s">
        <v>12</v>
      </c>
      <c r="H6396" s="3"/>
      <c r="I6396" s="3"/>
      <c r="J6396" s="3"/>
      <c r="K6396" s="3"/>
      <c r="L6396" s="3"/>
      <c r="M6396" s="3"/>
      <c r="N6396" s="3"/>
      <c r="O6396" s="3"/>
      <c r="P6396" s="3"/>
      <c r="Q6396" s="3"/>
      <c r="R6396" s="3"/>
      <c r="S6396" s="3"/>
      <c r="T6396" s="3"/>
      <c r="U6396" s="3"/>
      <c r="V6396" s="3"/>
      <c r="W6396" s="3"/>
      <c r="X6396" s="3"/>
      <c r="Y6396" s="3"/>
      <c r="Z6396" s="3"/>
    </row>
    <row r="6397">
      <c r="A6397" s="4">
        <v>45524.0</v>
      </c>
      <c r="B6397" s="5" t="s">
        <v>361</v>
      </c>
      <c r="C6397" s="3" t="s">
        <v>362</v>
      </c>
      <c r="D6397" s="6" t="str">
        <f>IFERROR(__xludf.DUMMYFUNCTION("REGEXEXTRACT(C6397,""[A-Z]{2,}"")"),"SCAP")</f>
        <v>SCAP</v>
      </c>
      <c r="E6397" s="3" t="s">
        <v>47</v>
      </c>
      <c r="F6397" s="3" t="s">
        <v>133</v>
      </c>
      <c r="G6397" s="3" t="s">
        <v>12</v>
      </c>
      <c r="H6397" s="3"/>
      <c r="I6397" s="3"/>
      <c r="J6397" s="3"/>
      <c r="K6397" s="3"/>
      <c r="L6397" s="3"/>
      <c r="M6397" s="3"/>
      <c r="N6397" s="3"/>
      <c r="O6397" s="3"/>
      <c r="P6397" s="3"/>
      <c r="Q6397" s="3"/>
      <c r="R6397" s="3"/>
      <c r="S6397" s="3"/>
      <c r="T6397" s="3"/>
      <c r="U6397" s="3"/>
      <c r="V6397" s="3"/>
      <c r="W6397" s="3"/>
      <c r="X6397" s="3"/>
      <c r="Y6397" s="3"/>
      <c r="Z6397" s="3"/>
    </row>
    <row r="6398">
      <c r="A6398" s="4">
        <v>45524.0</v>
      </c>
      <c r="B6398" s="5" t="s">
        <v>363</v>
      </c>
      <c r="C6398" s="3" t="s">
        <v>364</v>
      </c>
      <c r="D6398" s="6" t="str">
        <f>IFERROR(__xludf.DUMMYFUNCTION("REGEXEXTRACT(C6398,""[A-Z]{2,}"")"),"SABUY")</f>
        <v>SABUY</v>
      </c>
      <c r="E6398" s="3" t="s">
        <v>365</v>
      </c>
      <c r="F6398" s="3" t="s">
        <v>366</v>
      </c>
      <c r="G6398" s="3" t="s">
        <v>84</v>
      </c>
      <c r="H6398" s="3"/>
      <c r="I6398" s="3"/>
      <c r="J6398" s="3"/>
      <c r="K6398" s="3"/>
      <c r="L6398" s="3"/>
      <c r="M6398" s="3"/>
      <c r="N6398" s="3"/>
      <c r="O6398" s="3"/>
      <c r="P6398" s="3"/>
      <c r="Q6398" s="3"/>
      <c r="R6398" s="3"/>
      <c r="S6398" s="3"/>
      <c r="T6398" s="3"/>
      <c r="U6398" s="3"/>
      <c r="V6398" s="3"/>
      <c r="W6398" s="3"/>
      <c r="X6398" s="3"/>
      <c r="Y6398" s="3"/>
      <c r="Z6398" s="3"/>
    </row>
    <row r="6399">
      <c r="A6399" s="4">
        <v>45524.0</v>
      </c>
      <c r="B6399" s="5" t="s">
        <v>367</v>
      </c>
      <c r="C6399" s="3" t="s">
        <v>368</v>
      </c>
      <c r="D6399" s="6" t="str">
        <f>IFERROR(__xludf.DUMMYFUNCTION("REGEXEXTRACT(C6399,""[A-Z]{2,}"")"),"EA")</f>
        <v>EA</v>
      </c>
      <c r="E6399" s="3" t="s">
        <v>365</v>
      </c>
      <c r="F6399" s="3" t="s">
        <v>304</v>
      </c>
      <c r="G6399" s="3" t="s">
        <v>17</v>
      </c>
      <c r="H6399" s="3"/>
      <c r="I6399" s="3"/>
      <c r="J6399" s="3"/>
      <c r="K6399" s="3"/>
      <c r="L6399" s="3"/>
      <c r="M6399" s="3"/>
      <c r="N6399" s="3"/>
      <c r="O6399" s="3"/>
      <c r="P6399" s="3"/>
      <c r="Q6399" s="3"/>
      <c r="R6399" s="3"/>
      <c r="S6399" s="3"/>
      <c r="T6399" s="3"/>
      <c r="U6399" s="3"/>
      <c r="V6399" s="3"/>
      <c r="W6399" s="3"/>
      <c r="X6399" s="3"/>
      <c r="Y6399" s="3"/>
      <c r="Z6399" s="3"/>
    </row>
    <row r="6400">
      <c r="A6400" s="4">
        <v>45524.0</v>
      </c>
      <c r="B6400" s="5" t="s">
        <v>369</v>
      </c>
      <c r="C6400" s="3" t="s">
        <v>370</v>
      </c>
      <c r="D6400" s="6" t="str">
        <f>IFERROR(__xludf.DUMMYFUNCTION("REGEXEXTRACT(C6400,""[A-Z]{2,}"")"),"SABUY")</f>
        <v>SABUY</v>
      </c>
      <c r="E6400" s="3"/>
      <c r="F6400" s="3" t="s">
        <v>67</v>
      </c>
      <c r="G6400" s="3" t="s">
        <v>12</v>
      </c>
      <c r="H6400" s="3" t="s">
        <v>44</v>
      </c>
      <c r="I6400" s="3"/>
      <c r="J6400" s="3"/>
      <c r="K6400" s="3"/>
      <c r="L6400" s="3"/>
      <c r="M6400" s="3"/>
      <c r="N6400" s="3"/>
      <c r="O6400" s="3"/>
      <c r="P6400" s="3"/>
      <c r="Q6400" s="3"/>
      <c r="R6400" s="3"/>
      <c r="S6400" s="3"/>
      <c r="T6400" s="3"/>
      <c r="U6400" s="3"/>
      <c r="V6400" s="3"/>
      <c r="W6400" s="3"/>
      <c r="X6400" s="3"/>
      <c r="Y6400" s="3"/>
      <c r="Z6400" s="3"/>
    </row>
    <row r="6401">
      <c r="A6401" s="4">
        <v>45523.0</v>
      </c>
      <c r="B6401" s="5" t="s">
        <v>371</v>
      </c>
      <c r="C6401" s="3" t="s">
        <v>372</v>
      </c>
      <c r="D6401" s="6" t="str">
        <f>IFERROR(__xludf.DUMMYFUNCTION("REGEXEXTRACT(C6401,""[A-Z]{2,}"")"),"KBANK")</f>
        <v>KBANK</v>
      </c>
      <c r="E6401" s="3" t="s">
        <v>373</v>
      </c>
      <c r="F6401" s="3" t="s">
        <v>24</v>
      </c>
      <c r="G6401" s="3" t="s">
        <v>84</v>
      </c>
      <c r="H6401" s="3"/>
      <c r="I6401" s="3"/>
      <c r="J6401" s="3"/>
      <c r="K6401" s="3"/>
      <c r="L6401" s="3"/>
      <c r="M6401" s="3"/>
      <c r="N6401" s="3"/>
      <c r="O6401" s="3"/>
      <c r="P6401" s="3"/>
      <c r="Q6401" s="3"/>
      <c r="R6401" s="3"/>
      <c r="S6401" s="3"/>
      <c r="T6401" s="3"/>
      <c r="U6401" s="3"/>
      <c r="V6401" s="3"/>
      <c r="W6401" s="3"/>
      <c r="X6401" s="3"/>
      <c r="Y6401" s="3"/>
      <c r="Z6401" s="3"/>
    </row>
    <row r="6402">
      <c r="A6402" s="4">
        <v>45523.0</v>
      </c>
      <c r="B6402" s="5" t="s">
        <v>374</v>
      </c>
      <c r="C6402" s="3" t="s">
        <v>375</v>
      </c>
      <c r="D6402" s="6" t="str">
        <f>IFERROR(__xludf.DUMMYFUNCTION("REGEXEXTRACT(C6402,""[A-Z]{2,}"")"),"TFG")</f>
        <v>TFG</v>
      </c>
      <c r="E6402" s="3" t="s">
        <v>214</v>
      </c>
      <c r="F6402" s="3" t="s">
        <v>31</v>
      </c>
      <c r="G6402" s="3" t="s">
        <v>12</v>
      </c>
      <c r="H6402" s="3"/>
      <c r="I6402" s="3"/>
      <c r="J6402" s="3"/>
      <c r="K6402" s="3"/>
      <c r="L6402" s="3"/>
      <c r="M6402" s="3"/>
      <c r="N6402" s="3"/>
      <c r="O6402" s="3"/>
      <c r="P6402" s="3"/>
      <c r="Q6402" s="3"/>
      <c r="R6402" s="3"/>
      <c r="S6402" s="3"/>
      <c r="T6402" s="3"/>
      <c r="U6402" s="3"/>
      <c r="V6402" s="3"/>
      <c r="W6402" s="3"/>
      <c r="X6402" s="3"/>
      <c r="Y6402" s="3"/>
      <c r="Z6402" s="3"/>
    </row>
    <row r="6403">
      <c r="A6403" s="4">
        <v>45523.0</v>
      </c>
      <c r="B6403" s="5" t="s">
        <v>376</v>
      </c>
      <c r="C6403" s="3" t="s">
        <v>377</v>
      </c>
      <c r="D6403" s="6" t="str">
        <f>IFERROR(__xludf.DUMMYFUNCTION("REGEXEXTRACT(C6403,""[A-Z]{2,}"")"),"EA")</f>
        <v>EA</v>
      </c>
      <c r="E6403" s="3" t="s">
        <v>44</v>
      </c>
      <c r="F6403" s="3" t="s">
        <v>378</v>
      </c>
      <c r="G6403" s="3" t="s">
        <v>12</v>
      </c>
      <c r="H6403" s="3"/>
      <c r="I6403" s="3"/>
      <c r="J6403" s="3"/>
      <c r="K6403" s="3"/>
      <c r="L6403" s="3"/>
      <c r="M6403" s="3"/>
      <c r="N6403" s="3"/>
      <c r="O6403" s="3"/>
      <c r="P6403" s="3"/>
      <c r="Q6403" s="3"/>
      <c r="R6403" s="3"/>
      <c r="S6403" s="3"/>
      <c r="T6403" s="3"/>
      <c r="U6403" s="3"/>
      <c r="V6403" s="3"/>
      <c r="W6403" s="3"/>
      <c r="X6403" s="3"/>
      <c r="Y6403" s="3"/>
      <c r="Z6403" s="3"/>
    </row>
    <row r="6404">
      <c r="A6404" s="4">
        <v>45523.0</v>
      </c>
      <c r="B6404" s="5" t="s">
        <v>376</v>
      </c>
      <c r="C6404" s="3" t="s">
        <v>377</v>
      </c>
      <c r="D6404" s="6" t="str">
        <f>IFERROR(__xludf.DUMMYFUNCTION("REGEXEXTRACT(C6404,""[A-Z]{2,}"")"),"EA")</f>
        <v>EA</v>
      </c>
      <c r="E6404" s="3" t="s">
        <v>379</v>
      </c>
      <c r="F6404" s="3" t="s">
        <v>47</v>
      </c>
      <c r="G6404" s="3" t="s">
        <v>12</v>
      </c>
      <c r="H6404" s="3"/>
      <c r="I6404" s="3"/>
      <c r="J6404" s="3"/>
      <c r="K6404" s="3"/>
      <c r="L6404" s="3"/>
      <c r="M6404" s="3"/>
      <c r="N6404" s="3"/>
      <c r="O6404" s="3"/>
      <c r="P6404" s="3"/>
      <c r="Q6404" s="3"/>
      <c r="R6404" s="3"/>
      <c r="S6404" s="3"/>
      <c r="T6404" s="3"/>
      <c r="U6404" s="3"/>
      <c r="V6404" s="3"/>
      <c r="W6404" s="3"/>
      <c r="X6404" s="3"/>
      <c r="Y6404" s="3"/>
      <c r="Z6404" s="3"/>
    </row>
    <row r="6405">
      <c r="A6405" s="4">
        <v>45523.0</v>
      </c>
      <c r="B6405" s="5" t="s">
        <v>376</v>
      </c>
      <c r="C6405" s="3" t="s">
        <v>377</v>
      </c>
      <c r="D6405" s="6" t="str">
        <f>IFERROR(__xludf.DUMMYFUNCTION("REGEXEXTRACT(C6405,""[A-Z]{2,}"")"),"EA")</f>
        <v>EA</v>
      </c>
      <c r="E6405" s="3" t="s">
        <v>47</v>
      </c>
      <c r="F6405" s="3" t="s">
        <v>70</v>
      </c>
      <c r="G6405" s="3" t="s">
        <v>12</v>
      </c>
      <c r="H6405" s="3"/>
      <c r="I6405" s="3"/>
      <c r="J6405" s="3"/>
      <c r="K6405" s="3"/>
      <c r="L6405" s="3"/>
      <c r="M6405" s="3"/>
      <c r="N6405" s="3"/>
      <c r="O6405" s="3"/>
      <c r="P6405" s="3"/>
      <c r="Q6405" s="3"/>
      <c r="R6405" s="3"/>
      <c r="S6405" s="3"/>
      <c r="T6405" s="3"/>
      <c r="U6405" s="3"/>
      <c r="V6405" s="3"/>
      <c r="W6405" s="3"/>
      <c r="X6405" s="3"/>
      <c r="Y6405" s="3"/>
      <c r="Z6405" s="3"/>
    </row>
    <row r="6406">
      <c r="A6406" s="4">
        <v>45523.0</v>
      </c>
      <c r="B6406" s="5" t="s">
        <v>376</v>
      </c>
      <c r="C6406" s="3" t="s">
        <v>377</v>
      </c>
      <c r="D6406" s="6" t="str">
        <f>IFERROR(__xludf.DUMMYFUNCTION("REGEXEXTRACT(C6406,""[A-Z]{2,}"")"),"EA")</f>
        <v>EA</v>
      </c>
      <c r="E6406" s="3" t="s">
        <v>44</v>
      </c>
      <c r="F6406" s="3" t="s">
        <v>62</v>
      </c>
      <c r="G6406" s="3" t="s">
        <v>12</v>
      </c>
      <c r="H6406" s="3"/>
      <c r="I6406" s="3"/>
      <c r="J6406" s="3"/>
      <c r="K6406" s="3"/>
      <c r="L6406" s="3"/>
      <c r="M6406" s="3"/>
      <c r="N6406" s="3"/>
      <c r="O6406" s="3"/>
      <c r="P6406" s="3"/>
      <c r="Q6406" s="3"/>
      <c r="R6406" s="3"/>
      <c r="S6406" s="3"/>
      <c r="T6406" s="3"/>
      <c r="U6406" s="3"/>
      <c r="V6406" s="3"/>
      <c r="W6406" s="3"/>
      <c r="X6406" s="3"/>
      <c r="Y6406" s="3"/>
      <c r="Z6406" s="3"/>
    </row>
    <row r="6407">
      <c r="A6407" s="4">
        <v>45523.0</v>
      </c>
      <c r="B6407" s="5" t="s">
        <v>380</v>
      </c>
      <c r="C6407" s="3" t="s">
        <v>381</v>
      </c>
      <c r="D6407" s="6" t="str">
        <f>IFERROR(__xludf.DUMMYFUNCTION("REGEXEXTRACT(C6407,""[A-Z]{2,}"")"),"SET")</f>
        <v>SET</v>
      </c>
      <c r="E6407" s="3" t="s">
        <v>44</v>
      </c>
      <c r="F6407" s="3" t="s">
        <v>382</v>
      </c>
      <c r="G6407" s="3" t="s">
        <v>12</v>
      </c>
      <c r="H6407" s="3"/>
      <c r="I6407" s="3"/>
      <c r="J6407" s="3"/>
      <c r="K6407" s="3"/>
      <c r="L6407" s="3"/>
      <c r="M6407" s="3"/>
      <c r="N6407" s="3"/>
      <c r="O6407" s="3"/>
      <c r="P6407" s="3"/>
      <c r="Q6407" s="3"/>
      <c r="R6407" s="3"/>
      <c r="S6407" s="3"/>
      <c r="T6407" s="3"/>
      <c r="U6407" s="3"/>
      <c r="V6407" s="3"/>
      <c r="W6407" s="3"/>
      <c r="X6407" s="3"/>
      <c r="Y6407" s="3"/>
      <c r="Z6407" s="3"/>
    </row>
    <row r="6408">
      <c r="A6408" s="4">
        <v>45523.0</v>
      </c>
      <c r="B6408" s="5" t="s">
        <v>383</v>
      </c>
      <c r="C6408" s="3" t="s">
        <v>384</v>
      </c>
      <c r="D6408" s="6" t="str">
        <f>IFERROR(__xludf.DUMMYFUNCTION("REGEXEXTRACT(C6408,""[A-Z]{2,}"")"),"SAPPE")</f>
        <v>SAPPE</v>
      </c>
      <c r="E6408" s="3" t="s">
        <v>385</v>
      </c>
      <c r="F6408" s="3" t="s">
        <v>386</v>
      </c>
      <c r="G6408" s="3" t="s">
        <v>84</v>
      </c>
      <c r="H6408" s="3"/>
      <c r="I6408" s="3"/>
      <c r="J6408" s="3"/>
      <c r="K6408" s="3"/>
      <c r="L6408" s="3"/>
      <c r="M6408" s="3"/>
      <c r="N6408" s="3"/>
      <c r="O6408" s="3"/>
      <c r="P6408" s="3"/>
      <c r="Q6408" s="3"/>
      <c r="R6408" s="3"/>
      <c r="S6408" s="3"/>
      <c r="T6408" s="3"/>
      <c r="U6408" s="3"/>
      <c r="V6408" s="3"/>
      <c r="W6408" s="3"/>
      <c r="X6408" s="3"/>
      <c r="Y6408" s="3"/>
      <c r="Z6408" s="3"/>
    </row>
    <row r="6409">
      <c r="A6409" s="4">
        <v>45523.0</v>
      </c>
      <c r="B6409" s="5" t="s">
        <v>383</v>
      </c>
      <c r="C6409" s="3" t="s">
        <v>384</v>
      </c>
      <c r="D6409" s="6" t="str">
        <f>IFERROR(__xludf.DUMMYFUNCTION("REGEXEXTRACT(C6409,""[A-Z]{2,}"")"),"SAPPE")</f>
        <v>SAPPE</v>
      </c>
      <c r="E6409" s="3" t="s">
        <v>387</v>
      </c>
      <c r="F6409" s="3" t="s">
        <v>388</v>
      </c>
      <c r="G6409" s="3" t="s">
        <v>84</v>
      </c>
      <c r="H6409" s="3"/>
      <c r="I6409" s="3"/>
      <c r="J6409" s="3"/>
      <c r="K6409" s="3"/>
      <c r="L6409" s="3"/>
      <c r="M6409" s="3"/>
      <c r="N6409" s="3"/>
      <c r="O6409" s="3"/>
      <c r="P6409" s="3"/>
      <c r="Q6409" s="3"/>
      <c r="R6409" s="3"/>
      <c r="S6409" s="3"/>
      <c r="T6409" s="3"/>
      <c r="U6409" s="3"/>
      <c r="V6409" s="3"/>
      <c r="W6409" s="3"/>
      <c r="X6409" s="3"/>
      <c r="Y6409" s="3"/>
      <c r="Z6409" s="3"/>
    </row>
    <row r="6410">
      <c r="A6410" s="4">
        <v>45523.0</v>
      </c>
      <c r="B6410" s="5" t="s">
        <v>383</v>
      </c>
      <c r="C6410" s="3" t="s">
        <v>384</v>
      </c>
      <c r="D6410" s="6" t="str">
        <f>IFERROR(__xludf.DUMMYFUNCTION("REGEXEXTRACT(C6410,""[A-Z]{2,}"")"),"SAPPE")</f>
        <v>SAPPE</v>
      </c>
      <c r="E6410" s="3" t="s">
        <v>44</v>
      </c>
      <c r="F6410" s="3" t="s">
        <v>124</v>
      </c>
      <c r="G6410" s="3" t="s">
        <v>84</v>
      </c>
      <c r="H6410" s="3"/>
      <c r="I6410" s="3"/>
      <c r="J6410" s="3"/>
      <c r="K6410" s="3"/>
      <c r="L6410" s="3"/>
      <c r="M6410" s="3"/>
      <c r="N6410" s="3"/>
      <c r="O6410" s="3"/>
      <c r="P6410" s="3"/>
      <c r="Q6410" s="3"/>
      <c r="R6410" s="3"/>
      <c r="S6410" s="3"/>
      <c r="T6410" s="3"/>
      <c r="U6410" s="3"/>
      <c r="V6410" s="3"/>
      <c r="W6410" s="3"/>
      <c r="X6410" s="3"/>
      <c r="Y6410" s="3"/>
      <c r="Z6410" s="3"/>
    </row>
    <row r="6411">
      <c r="A6411" s="4">
        <v>45523.0</v>
      </c>
      <c r="B6411" s="5" t="s">
        <v>383</v>
      </c>
      <c r="C6411" s="3" t="s">
        <v>384</v>
      </c>
      <c r="D6411" s="6" t="str">
        <f>IFERROR(__xludf.DUMMYFUNCTION("REGEXEXTRACT(C6411,""[A-Z]{2,}"")"),"SAPPE")</f>
        <v>SAPPE</v>
      </c>
      <c r="E6411" s="3" t="s">
        <v>389</v>
      </c>
      <c r="F6411" s="3" t="s">
        <v>390</v>
      </c>
      <c r="G6411" s="3" t="s">
        <v>84</v>
      </c>
      <c r="H6411" s="3"/>
      <c r="I6411" s="3"/>
      <c r="J6411" s="3"/>
      <c r="K6411" s="3"/>
      <c r="L6411" s="3"/>
      <c r="M6411" s="3"/>
      <c r="N6411" s="3"/>
      <c r="O6411" s="3"/>
      <c r="P6411" s="3"/>
      <c r="Q6411" s="3"/>
      <c r="R6411" s="3"/>
      <c r="S6411" s="3"/>
      <c r="T6411" s="3"/>
      <c r="U6411" s="3"/>
      <c r="V6411" s="3"/>
      <c r="W6411" s="3"/>
      <c r="X6411" s="3"/>
      <c r="Y6411" s="3"/>
      <c r="Z6411" s="3"/>
    </row>
    <row r="6412">
      <c r="A6412" s="4">
        <v>45523.0</v>
      </c>
      <c r="B6412" s="5" t="s">
        <v>391</v>
      </c>
      <c r="C6412" s="3" t="s">
        <v>392</v>
      </c>
      <c r="D6412" s="6" t="str">
        <f>IFERROR(__xludf.DUMMYFUNCTION("REGEXEXTRACT(C6412,""[A-Z]{2,}"")"),"CHAYO")</f>
        <v>CHAYO</v>
      </c>
      <c r="E6412" s="3" t="s">
        <v>44</v>
      </c>
      <c r="F6412" s="3" t="s">
        <v>61</v>
      </c>
      <c r="G6412" s="3" t="s">
        <v>12</v>
      </c>
      <c r="H6412" s="3"/>
      <c r="I6412" s="3"/>
      <c r="J6412" s="3"/>
      <c r="K6412" s="3"/>
      <c r="L6412" s="3"/>
      <c r="M6412" s="3"/>
      <c r="N6412" s="3"/>
      <c r="O6412" s="3"/>
      <c r="P6412" s="3"/>
      <c r="Q6412" s="3"/>
      <c r="R6412" s="3"/>
      <c r="S6412" s="3"/>
      <c r="T6412" s="3"/>
      <c r="U6412" s="3"/>
      <c r="V6412" s="3"/>
      <c r="W6412" s="3"/>
      <c r="X6412" s="3"/>
      <c r="Y6412" s="3"/>
      <c r="Z6412" s="3"/>
    </row>
    <row r="6413">
      <c r="A6413" s="4">
        <v>45523.0</v>
      </c>
      <c r="B6413" s="5" t="s">
        <v>391</v>
      </c>
      <c r="C6413" s="3" t="s">
        <v>392</v>
      </c>
      <c r="D6413" s="6" t="str">
        <f>IFERROR(__xludf.DUMMYFUNCTION("REGEXEXTRACT(C6413,""[A-Z]{2,}"")"),"CHAYO")</f>
        <v>CHAYO</v>
      </c>
      <c r="E6413" s="3" t="s">
        <v>44</v>
      </c>
      <c r="F6413" s="3" t="s">
        <v>63</v>
      </c>
      <c r="G6413" s="3" t="s">
        <v>12</v>
      </c>
      <c r="H6413" s="3"/>
      <c r="I6413" s="3"/>
      <c r="J6413" s="3"/>
      <c r="K6413" s="3"/>
      <c r="L6413" s="3"/>
      <c r="M6413" s="3"/>
      <c r="N6413" s="3"/>
      <c r="O6413" s="3"/>
      <c r="P6413" s="3"/>
      <c r="Q6413" s="3"/>
      <c r="R6413" s="3"/>
      <c r="S6413" s="3"/>
      <c r="T6413" s="3"/>
      <c r="U6413" s="3"/>
      <c r="V6413" s="3"/>
      <c r="W6413" s="3"/>
      <c r="X6413" s="3"/>
      <c r="Y6413" s="3"/>
      <c r="Z6413" s="3"/>
    </row>
    <row r="6414">
      <c r="A6414" s="4">
        <v>45523.0</v>
      </c>
      <c r="B6414" s="5" t="s">
        <v>393</v>
      </c>
      <c r="C6414" s="3" t="s">
        <v>394</v>
      </c>
      <c r="D6414" s="6" t="str">
        <f>IFERROR(__xludf.DUMMYFUNCTION("REGEXEXTRACT(C6414,""[A-Z]{2,}"")"),"PTT")</f>
        <v>PTT</v>
      </c>
      <c r="E6414" s="3" t="s">
        <v>44</v>
      </c>
      <c r="F6414" s="3" t="s">
        <v>395</v>
      </c>
      <c r="G6414" s="3" t="s">
        <v>12</v>
      </c>
      <c r="H6414" s="3"/>
      <c r="I6414" s="3"/>
      <c r="J6414" s="3"/>
      <c r="K6414" s="3"/>
      <c r="L6414" s="3"/>
      <c r="M6414" s="3"/>
      <c r="N6414" s="3"/>
      <c r="O6414" s="3"/>
      <c r="P6414" s="3"/>
      <c r="Q6414" s="3"/>
      <c r="R6414" s="3"/>
      <c r="S6414" s="3"/>
      <c r="T6414" s="3"/>
      <c r="U6414" s="3"/>
      <c r="V6414" s="3"/>
      <c r="W6414" s="3"/>
      <c r="X6414" s="3"/>
      <c r="Y6414" s="3"/>
      <c r="Z6414" s="3"/>
    </row>
    <row r="6415">
      <c r="A6415" s="4">
        <v>45522.0</v>
      </c>
      <c r="B6415" s="5" t="s">
        <v>396</v>
      </c>
      <c r="C6415" s="3" t="s">
        <v>397</v>
      </c>
      <c r="D6415" s="6" t="str">
        <f>IFERROR(__xludf.DUMMYFUNCTION("REGEXEXTRACT(C6415,""[A-Z]{2,}"")"),"CPF")</f>
        <v>CPF</v>
      </c>
      <c r="E6415" s="3" t="s">
        <v>44</v>
      </c>
      <c r="F6415" s="3" t="s">
        <v>171</v>
      </c>
      <c r="G6415" s="3" t="s">
        <v>12</v>
      </c>
      <c r="H6415" s="3"/>
      <c r="I6415" s="3"/>
      <c r="J6415" s="3"/>
      <c r="K6415" s="3"/>
      <c r="L6415" s="3"/>
      <c r="M6415" s="3"/>
      <c r="N6415" s="3"/>
      <c r="O6415" s="3"/>
      <c r="P6415" s="3"/>
      <c r="Q6415" s="3"/>
      <c r="R6415" s="3"/>
      <c r="S6415" s="3"/>
      <c r="T6415" s="3"/>
      <c r="U6415" s="3"/>
      <c r="V6415" s="3"/>
      <c r="W6415" s="3"/>
      <c r="X6415" s="3"/>
      <c r="Y6415" s="3"/>
      <c r="Z6415" s="3"/>
    </row>
    <row r="6416">
      <c r="A6416" s="4">
        <v>45521.0</v>
      </c>
      <c r="B6416" s="5" t="s">
        <v>398</v>
      </c>
      <c r="C6416" s="3" t="s">
        <v>399</v>
      </c>
      <c r="D6416" s="6" t="str">
        <f>IFERROR(__xludf.DUMMYFUNCTION("REGEXEXTRACT(C6416,""[A-Z]{2,}"")"),"BIZ")</f>
        <v>BIZ</v>
      </c>
      <c r="E6416" s="3" t="s">
        <v>389</v>
      </c>
      <c r="F6416" s="3" t="s">
        <v>133</v>
      </c>
      <c r="G6416" s="3" t="s">
        <v>12</v>
      </c>
      <c r="H6416" s="3"/>
      <c r="I6416" s="3"/>
      <c r="J6416" s="3"/>
      <c r="K6416" s="3"/>
      <c r="L6416" s="3"/>
      <c r="M6416" s="3"/>
      <c r="N6416" s="3"/>
      <c r="O6416" s="3"/>
      <c r="P6416" s="3"/>
      <c r="Q6416" s="3"/>
      <c r="R6416" s="3"/>
      <c r="S6416" s="3"/>
      <c r="T6416" s="3"/>
      <c r="U6416" s="3"/>
      <c r="V6416" s="3"/>
      <c r="W6416" s="3"/>
      <c r="X6416" s="3"/>
      <c r="Y6416" s="3"/>
      <c r="Z6416" s="3"/>
    </row>
    <row r="6417">
      <c r="A6417" s="4">
        <v>45521.0</v>
      </c>
      <c r="B6417" s="5" t="s">
        <v>398</v>
      </c>
      <c r="C6417" s="3" t="s">
        <v>399</v>
      </c>
      <c r="D6417" s="6" t="str">
        <f>IFERROR(__xludf.DUMMYFUNCTION("REGEXEXTRACT(C6417,""[A-Z]{2,}"")"),"BIZ")</f>
        <v>BIZ</v>
      </c>
      <c r="E6417" s="3" t="s">
        <v>46</v>
      </c>
      <c r="F6417" s="3" t="s">
        <v>133</v>
      </c>
      <c r="G6417" s="3" t="s">
        <v>12</v>
      </c>
      <c r="H6417" s="3"/>
      <c r="I6417" s="3"/>
      <c r="J6417" s="3"/>
      <c r="K6417" s="3"/>
      <c r="L6417" s="3"/>
      <c r="M6417" s="3"/>
      <c r="N6417" s="3"/>
      <c r="O6417" s="3"/>
      <c r="P6417" s="3"/>
      <c r="Q6417" s="3"/>
      <c r="R6417" s="3"/>
      <c r="S6417" s="3"/>
      <c r="T6417" s="3"/>
      <c r="U6417" s="3"/>
      <c r="V6417" s="3"/>
      <c r="W6417" s="3"/>
      <c r="X6417" s="3"/>
      <c r="Y6417" s="3"/>
      <c r="Z6417" s="3"/>
    </row>
    <row r="6418">
      <c r="A6418" s="4">
        <v>45520.0</v>
      </c>
      <c r="B6418" s="5" t="s">
        <v>400</v>
      </c>
      <c r="C6418" s="3" t="s">
        <v>401</v>
      </c>
      <c r="D6418" s="6" t="str">
        <f>IFERROR(__xludf.DUMMYFUNCTION("REGEXEXTRACT(C6418,""[A-Z]{2,}"")"),"SCN")</f>
        <v>SCN</v>
      </c>
      <c r="E6418" s="3" t="s">
        <v>231</v>
      </c>
      <c r="F6418" s="3" t="s">
        <v>268</v>
      </c>
      <c r="G6418" s="3" t="s">
        <v>84</v>
      </c>
      <c r="H6418" s="3"/>
      <c r="I6418" s="3"/>
      <c r="J6418" s="3"/>
      <c r="K6418" s="3"/>
      <c r="L6418" s="3"/>
      <c r="M6418" s="3"/>
      <c r="N6418" s="3"/>
      <c r="O6418" s="3"/>
      <c r="P6418" s="3"/>
      <c r="Q6418" s="3"/>
      <c r="R6418" s="3"/>
      <c r="S6418" s="3"/>
      <c r="T6418" s="3"/>
      <c r="U6418" s="3"/>
      <c r="V6418" s="3"/>
      <c r="W6418" s="3"/>
      <c r="X6418" s="3"/>
      <c r="Y6418" s="3"/>
      <c r="Z6418" s="3"/>
    </row>
    <row r="6419">
      <c r="A6419" s="4">
        <v>45520.0</v>
      </c>
      <c r="B6419" s="5" t="s">
        <v>402</v>
      </c>
      <c r="C6419" s="3" t="s">
        <v>403</v>
      </c>
      <c r="D6419" s="6" t="str">
        <f>IFERROR(__xludf.DUMMYFUNCTION("REGEXEXTRACT(C6419,""[A-Z]{2,}"")"),"ESG")</f>
        <v>ESG</v>
      </c>
      <c r="E6419" s="3" t="s">
        <v>404</v>
      </c>
      <c r="F6419" s="3" t="s">
        <v>58</v>
      </c>
      <c r="G6419" s="3" t="s">
        <v>17</v>
      </c>
      <c r="H6419" s="3"/>
      <c r="I6419" s="3"/>
      <c r="J6419" s="3"/>
      <c r="K6419" s="3"/>
      <c r="L6419" s="3"/>
      <c r="M6419" s="3"/>
      <c r="N6419" s="3"/>
      <c r="O6419" s="3"/>
      <c r="P6419" s="3"/>
      <c r="Q6419" s="3"/>
      <c r="R6419" s="3"/>
      <c r="S6419" s="3"/>
      <c r="T6419" s="3"/>
      <c r="U6419" s="3"/>
      <c r="V6419" s="3"/>
      <c r="W6419" s="3"/>
      <c r="X6419" s="3"/>
      <c r="Y6419" s="3"/>
      <c r="Z6419" s="3"/>
    </row>
    <row r="6420">
      <c r="A6420" s="4">
        <v>45520.0</v>
      </c>
      <c r="B6420" s="5" t="s">
        <v>402</v>
      </c>
      <c r="C6420" s="3" t="s">
        <v>403</v>
      </c>
      <c r="D6420" s="6" t="str">
        <f>IFERROR(__xludf.DUMMYFUNCTION("REGEXEXTRACT(C6420,""[A-Z]{2,}"")"),"ESG")</f>
        <v>ESG</v>
      </c>
      <c r="E6420" s="3" t="s">
        <v>405</v>
      </c>
      <c r="F6420" s="3" t="s">
        <v>31</v>
      </c>
      <c r="G6420" s="3" t="s">
        <v>17</v>
      </c>
      <c r="H6420" s="3"/>
      <c r="I6420" s="3"/>
      <c r="J6420" s="3"/>
      <c r="K6420" s="3"/>
      <c r="L6420" s="3"/>
      <c r="M6420" s="3"/>
      <c r="N6420" s="3"/>
      <c r="O6420" s="3"/>
      <c r="P6420" s="3"/>
      <c r="Q6420" s="3"/>
      <c r="R6420" s="3"/>
      <c r="S6420" s="3"/>
      <c r="T6420" s="3"/>
      <c r="U6420" s="3"/>
      <c r="V6420" s="3"/>
      <c r="W6420" s="3"/>
      <c r="X6420" s="3"/>
      <c r="Y6420" s="3"/>
      <c r="Z6420" s="3"/>
    </row>
    <row r="6421">
      <c r="A6421" s="4">
        <v>45520.0</v>
      </c>
      <c r="B6421" s="5" t="s">
        <v>406</v>
      </c>
      <c r="C6421" s="3" t="s">
        <v>407</v>
      </c>
      <c r="D6421" s="6" t="str">
        <f>IFERROR(__xludf.DUMMYFUNCTION("REGEXEXTRACT(C6421,""[A-Z]{2,}"")"),"SET")</f>
        <v>SET</v>
      </c>
      <c r="E6421" s="3" t="s">
        <v>408</v>
      </c>
      <c r="F6421" s="3" t="s">
        <v>409</v>
      </c>
      <c r="G6421" s="3" t="s">
        <v>12</v>
      </c>
      <c r="H6421" s="3"/>
      <c r="I6421" s="3"/>
      <c r="J6421" s="3"/>
      <c r="K6421" s="3"/>
      <c r="L6421" s="3"/>
      <c r="M6421" s="3"/>
      <c r="N6421" s="3"/>
      <c r="O6421" s="3"/>
      <c r="P6421" s="3"/>
      <c r="Q6421" s="3"/>
      <c r="R6421" s="3"/>
      <c r="S6421" s="3"/>
      <c r="T6421" s="3"/>
      <c r="U6421" s="3"/>
      <c r="V6421" s="3"/>
      <c r="W6421" s="3"/>
      <c r="X6421" s="3"/>
      <c r="Y6421" s="3"/>
      <c r="Z6421" s="3"/>
    </row>
    <row r="6422">
      <c r="A6422" s="4">
        <v>45520.0</v>
      </c>
      <c r="B6422" s="5" t="s">
        <v>406</v>
      </c>
      <c r="C6422" s="3" t="s">
        <v>407</v>
      </c>
      <c r="D6422" s="6" t="str">
        <f>IFERROR(__xludf.DUMMYFUNCTION("REGEXEXTRACT(C6422,""[A-Z]{2,}"")"),"SET")</f>
        <v>SET</v>
      </c>
      <c r="E6422" s="3" t="s">
        <v>147</v>
      </c>
      <c r="F6422" s="3" t="s">
        <v>67</v>
      </c>
      <c r="G6422" s="3" t="s">
        <v>12</v>
      </c>
      <c r="H6422" s="3"/>
      <c r="I6422" s="3"/>
      <c r="J6422" s="3"/>
      <c r="K6422" s="3"/>
      <c r="L6422" s="3"/>
      <c r="M6422" s="3"/>
      <c r="N6422" s="3"/>
      <c r="O6422" s="3"/>
      <c r="P6422" s="3"/>
      <c r="Q6422" s="3"/>
      <c r="R6422" s="3"/>
      <c r="S6422" s="3"/>
      <c r="T6422" s="3"/>
      <c r="U6422" s="3"/>
      <c r="V6422" s="3"/>
      <c r="W6422" s="3"/>
      <c r="X6422" s="3"/>
      <c r="Y6422" s="3"/>
      <c r="Z6422" s="3"/>
    </row>
    <row r="6423">
      <c r="A6423" s="4">
        <v>45520.0</v>
      </c>
      <c r="B6423" s="5" t="s">
        <v>410</v>
      </c>
      <c r="C6423" s="3" t="s">
        <v>411</v>
      </c>
      <c r="D6423" s="6" t="str">
        <f>IFERROR(__xludf.DUMMYFUNCTION("REGEXEXTRACT(C6423,""[A-Z]{2,}"")"),"SC")</f>
        <v>SC</v>
      </c>
      <c r="E6423" s="3" t="s">
        <v>412</v>
      </c>
      <c r="F6423" s="3" t="s">
        <v>413</v>
      </c>
      <c r="G6423" s="3" t="s">
        <v>17</v>
      </c>
      <c r="H6423" s="3"/>
      <c r="I6423" s="3"/>
      <c r="J6423" s="3"/>
      <c r="K6423" s="3"/>
      <c r="L6423" s="3"/>
      <c r="M6423" s="3"/>
      <c r="N6423" s="3"/>
      <c r="O6423" s="3"/>
      <c r="P6423" s="3"/>
      <c r="Q6423" s="3"/>
      <c r="R6423" s="3"/>
      <c r="S6423" s="3"/>
      <c r="T6423" s="3"/>
      <c r="U6423" s="3"/>
      <c r="V6423" s="3"/>
      <c r="W6423" s="3"/>
      <c r="X6423" s="3"/>
      <c r="Y6423" s="3"/>
      <c r="Z6423" s="3"/>
    </row>
    <row r="6424">
      <c r="A6424" s="4">
        <v>45520.0</v>
      </c>
      <c r="B6424" s="5" t="s">
        <v>414</v>
      </c>
      <c r="C6424" s="3" t="s">
        <v>415</v>
      </c>
      <c r="D6424" s="6" t="str">
        <f>IFERROR(__xludf.DUMMYFUNCTION("REGEXEXTRACT(C6424,""[A-Z]{2,}"")"),"COM")</f>
        <v>COM</v>
      </c>
      <c r="E6424" s="3" t="s">
        <v>416</v>
      </c>
      <c r="F6424" s="3" t="s">
        <v>172</v>
      </c>
      <c r="G6424" s="3" t="s">
        <v>17</v>
      </c>
      <c r="H6424" s="3"/>
      <c r="I6424" s="3"/>
      <c r="J6424" s="3"/>
      <c r="K6424" s="3"/>
      <c r="L6424" s="3"/>
      <c r="M6424" s="3"/>
      <c r="N6424" s="3"/>
      <c r="O6424" s="3"/>
      <c r="P6424" s="3"/>
      <c r="Q6424" s="3"/>
      <c r="R6424" s="3"/>
      <c r="S6424" s="3"/>
      <c r="T6424" s="3"/>
      <c r="U6424" s="3"/>
      <c r="V6424" s="3"/>
      <c r="W6424" s="3"/>
      <c r="X6424" s="3"/>
      <c r="Y6424" s="3"/>
      <c r="Z6424" s="3"/>
    </row>
    <row r="6425">
      <c r="A6425" s="4">
        <v>45520.0</v>
      </c>
      <c r="B6425" s="5" t="s">
        <v>417</v>
      </c>
      <c r="C6425" s="3" t="s">
        <v>418</v>
      </c>
      <c r="D6425" s="6" t="str">
        <f>IFERROR(__xludf.DUMMYFUNCTION("REGEXEXTRACT(C6425,""[A-Z]{2,}"")"),"SC")</f>
        <v>SC</v>
      </c>
      <c r="E6425" s="3"/>
      <c r="F6425" s="3" t="s">
        <v>61</v>
      </c>
      <c r="G6425" s="3" t="s">
        <v>12</v>
      </c>
      <c r="H6425" s="3" t="s">
        <v>44</v>
      </c>
      <c r="I6425" s="3"/>
      <c r="J6425" s="3"/>
      <c r="K6425" s="3"/>
      <c r="L6425" s="3"/>
      <c r="M6425" s="3"/>
      <c r="N6425" s="3"/>
      <c r="O6425" s="3"/>
      <c r="P6425" s="3"/>
      <c r="Q6425" s="3"/>
      <c r="R6425" s="3"/>
      <c r="S6425" s="3"/>
      <c r="T6425" s="3"/>
      <c r="U6425" s="3"/>
      <c r="V6425" s="3"/>
      <c r="W6425" s="3"/>
      <c r="X6425" s="3"/>
      <c r="Y6425" s="3"/>
      <c r="Z6425" s="3"/>
    </row>
    <row r="6426">
      <c r="A6426" s="4">
        <v>45520.0</v>
      </c>
      <c r="B6426" s="5" t="s">
        <v>419</v>
      </c>
      <c r="C6426" s="3" t="s">
        <v>420</v>
      </c>
      <c r="D6426" s="6" t="str">
        <f>IFERROR(__xludf.DUMMYFUNCTION("REGEXEXTRACT(C6426,""[A-Z]{2,}"")"),"CIVIL")</f>
        <v>CIVIL</v>
      </c>
      <c r="E6426" s="3" t="s">
        <v>274</v>
      </c>
      <c r="F6426" s="3" t="s">
        <v>421</v>
      </c>
      <c r="G6426" s="3" t="s">
        <v>12</v>
      </c>
      <c r="H6426" s="3"/>
      <c r="I6426" s="3"/>
      <c r="J6426" s="3"/>
      <c r="K6426" s="3"/>
      <c r="L6426" s="3"/>
      <c r="M6426" s="3"/>
      <c r="N6426" s="3"/>
      <c r="O6426" s="3"/>
      <c r="P6426" s="3"/>
      <c r="Q6426" s="3"/>
      <c r="R6426" s="3"/>
      <c r="S6426" s="3"/>
      <c r="T6426" s="3"/>
      <c r="U6426" s="3"/>
      <c r="V6426" s="3"/>
      <c r="W6426" s="3"/>
      <c r="X6426" s="3"/>
      <c r="Y6426" s="3"/>
      <c r="Z6426" s="3"/>
    </row>
    <row r="6427">
      <c r="A6427" s="4">
        <v>45519.0</v>
      </c>
      <c r="B6427" s="5" t="s">
        <v>422</v>
      </c>
      <c r="C6427" s="3" t="s">
        <v>423</v>
      </c>
      <c r="D6427" s="6" t="str">
        <f>IFERROR(__xludf.DUMMYFUNCTION("REGEXEXTRACT(C6427,""[A-Z]{2,}"")"),"PTT")</f>
        <v>PTT</v>
      </c>
      <c r="E6427" s="3" t="s">
        <v>245</v>
      </c>
      <c r="F6427" s="3" t="s">
        <v>135</v>
      </c>
      <c r="G6427" s="3" t="s">
        <v>12</v>
      </c>
      <c r="H6427" s="3"/>
      <c r="I6427" s="3"/>
      <c r="J6427" s="3"/>
      <c r="K6427" s="3"/>
      <c r="L6427" s="3"/>
      <c r="M6427" s="3"/>
      <c r="N6427" s="3"/>
      <c r="O6427" s="3"/>
      <c r="P6427" s="3"/>
      <c r="Q6427" s="3"/>
      <c r="R6427" s="3"/>
      <c r="S6427" s="3"/>
      <c r="T6427" s="3"/>
      <c r="U6427" s="3"/>
      <c r="V6427" s="3"/>
      <c r="W6427" s="3"/>
      <c r="X6427" s="3"/>
      <c r="Y6427" s="3"/>
      <c r="Z6427" s="3"/>
    </row>
    <row r="6428">
      <c r="A6428" s="4">
        <v>45519.0</v>
      </c>
      <c r="B6428" s="5" t="s">
        <v>424</v>
      </c>
      <c r="C6428" s="3" t="s">
        <v>425</v>
      </c>
      <c r="D6428" s="6" t="str">
        <f>IFERROR(__xludf.DUMMYFUNCTION("REGEXEXTRACT(C6428,""[A-Z]{2,}"")"),"SABUY")</f>
        <v>SABUY</v>
      </c>
      <c r="E6428" s="3" t="s">
        <v>426</v>
      </c>
      <c r="F6428" s="3" t="s">
        <v>427</v>
      </c>
      <c r="G6428" s="3" t="s">
        <v>84</v>
      </c>
      <c r="H6428" s="3"/>
      <c r="I6428" s="3"/>
      <c r="J6428" s="3"/>
      <c r="K6428" s="3"/>
      <c r="L6428" s="3"/>
      <c r="M6428" s="3"/>
      <c r="N6428" s="3"/>
      <c r="O6428" s="3"/>
      <c r="P6428" s="3"/>
      <c r="Q6428" s="3"/>
      <c r="R6428" s="3"/>
      <c r="S6428" s="3"/>
      <c r="T6428" s="3"/>
      <c r="U6428" s="3"/>
      <c r="V6428" s="3"/>
      <c r="W6428" s="3"/>
      <c r="X6428" s="3"/>
      <c r="Y6428" s="3"/>
      <c r="Z6428" s="3"/>
    </row>
    <row r="6429">
      <c r="A6429" s="4">
        <v>45519.0</v>
      </c>
      <c r="B6429" s="5" t="s">
        <v>424</v>
      </c>
      <c r="C6429" s="3" t="s">
        <v>425</v>
      </c>
      <c r="D6429" s="6" t="str">
        <f>IFERROR(__xludf.DUMMYFUNCTION("REGEXEXTRACT(C6429,""[A-Z]{2,}"")"),"SABUY")</f>
        <v>SABUY</v>
      </c>
      <c r="E6429" s="3" t="s">
        <v>426</v>
      </c>
      <c r="F6429" s="3" t="s">
        <v>428</v>
      </c>
      <c r="G6429" s="3" t="s">
        <v>84</v>
      </c>
      <c r="H6429" s="3"/>
      <c r="I6429" s="3"/>
      <c r="J6429" s="3"/>
      <c r="K6429" s="3"/>
      <c r="L6429" s="3"/>
      <c r="M6429" s="3"/>
      <c r="N6429" s="3"/>
      <c r="O6429" s="3"/>
      <c r="P6429" s="3"/>
      <c r="Q6429" s="3"/>
      <c r="R6429" s="3"/>
      <c r="S6429" s="3"/>
      <c r="T6429" s="3"/>
      <c r="U6429" s="3"/>
      <c r="V6429" s="3"/>
      <c r="W6429" s="3"/>
      <c r="X6429" s="3"/>
      <c r="Y6429" s="3"/>
      <c r="Z6429" s="3"/>
    </row>
    <row r="6430">
      <c r="A6430" s="4">
        <v>45519.0</v>
      </c>
      <c r="B6430" s="5" t="s">
        <v>429</v>
      </c>
      <c r="C6430" s="3" t="s">
        <v>430</v>
      </c>
      <c r="D6430" s="6" t="str">
        <f>IFERROR(__xludf.DUMMYFUNCTION("REGEXEXTRACT(C6430,""[A-Z]{2,}"")"),"ITD")</f>
        <v>ITD</v>
      </c>
      <c r="E6430" s="3"/>
      <c r="F6430" s="3" t="s">
        <v>428</v>
      </c>
      <c r="G6430" s="3" t="s">
        <v>84</v>
      </c>
      <c r="H6430" s="3" t="s">
        <v>44</v>
      </c>
      <c r="I6430" s="3"/>
      <c r="J6430" s="3"/>
      <c r="K6430" s="3"/>
      <c r="L6430" s="3"/>
      <c r="M6430" s="3"/>
      <c r="N6430" s="3"/>
      <c r="O6430" s="3"/>
      <c r="P6430" s="3"/>
      <c r="Q6430" s="3"/>
      <c r="R6430" s="3"/>
      <c r="S6430" s="3"/>
      <c r="T6430" s="3"/>
      <c r="U6430" s="3"/>
      <c r="V6430" s="3"/>
      <c r="W6430" s="3"/>
      <c r="X6430" s="3"/>
      <c r="Y6430" s="3"/>
      <c r="Z6430" s="3"/>
    </row>
    <row r="6431">
      <c r="A6431" s="4">
        <v>45519.0</v>
      </c>
      <c r="B6431" s="5" t="s">
        <v>431</v>
      </c>
      <c r="C6431" s="3" t="s">
        <v>432</v>
      </c>
      <c r="D6431" s="6" t="str">
        <f>IFERROR(__xludf.DUMMYFUNCTION("REGEXEXTRACT(C6431,""[A-Z]{2,}"")"),"COM")</f>
        <v>COM</v>
      </c>
      <c r="E6431" s="3" t="s">
        <v>44</v>
      </c>
      <c r="F6431" s="3" t="s">
        <v>433</v>
      </c>
      <c r="G6431" s="3" t="s">
        <v>12</v>
      </c>
      <c r="H6431" s="3"/>
      <c r="I6431" s="3"/>
      <c r="J6431" s="3"/>
      <c r="K6431" s="3"/>
      <c r="L6431" s="3"/>
      <c r="M6431" s="3"/>
      <c r="N6431" s="3"/>
      <c r="O6431" s="3"/>
      <c r="P6431" s="3"/>
      <c r="Q6431" s="3"/>
      <c r="R6431" s="3"/>
      <c r="S6431" s="3"/>
      <c r="T6431" s="3"/>
      <c r="U6431" s="3"/>
      <c r="V6431" s="3"/>
      <c r="W6431" s="3"/>
      <c r="X6431" s="3"/>
      <c r="Y6431" s="3"/>
      <c r="Z6431" s="3"/>
    </row>
    <row r="6432">
      <c r="A6432" s="4">
        <v>45519.0</v>
      </c>
      <c r="B6432" s="5" t="s">
        <v>434</v>
      </c>
      <c r="C6432" s="3" t="s">
        <v>435</v>
      </c>
      <c r="D6432" s="6" t="str">
        <f>IFERROR(__xludf.DUMMYFUNCTION("REGEXEXTRACT(C6432,""[A-Z]{2,}"")"),"TOA")</f>
        <v>TOA</v>
      </c>
      <c r="E6432" s="3" t="s">
        <v>436</v>
      </c>
      <c r="F6432" s="3" t="s">
        <v>46</v>
      </c>
      <c r="G6432" s="3" t="s">
        <v>12</v>
      </c>
      <c r="H6432" s="3"/>
      <c r="I6432" s="3"/>
      <c r="J6432" s="3"/>
      <c r="K6432" s="3"/>
      <c r="L6432" s="3"/>
      <c r="M6432" s="3"/>
      <c r="N6432" s="3"/>
      <c r="O6432" s="3"/>
      <c r="P6432" s="3"/>
      <c r="Q6432" s="3"/>
      <c r="R6432" s="3"/>
      <c r="S6432" s="3"/>
      <c r="T6432" s="3"/>
      <c r="U6432" s="3"/>
      <c r="V6432" s="3"/>
      <c r="W6432" s="3"/>
      <c r="X6432" s="3"/>
      <c r="Y6432" s="3"/>
      <c r="Z6432" s="3"/>
    </row>
    <row r="6433">
      <c r="A6433" s="4">
        <v>45519.0</v>
      </c>
      <c r="B6433" s="5" t="s">
        <v>434</v>
      </c>
      <c r="C6433" s="3" t="s">
        <v>435</v>
      </c>
      <c r="D6433" s="6" t="str">
        <f>IFERROR(__xludf.DUMMYFUNCTION("REGEXEXTRACT(C6433,""[A-Z]{2,}"")"),"TOA")</f>
        <v>TOA</v>
      </c>
      <c r="E6433" s="3" t="s">
        <v>436</v>
      </c>
      <c r="F6433" s="3" t="s">
        <v>135</v>
      </c>
      <c r="G6433" s="3" t="s">
        <v>12</v>
      </c>
      <c r="H6433" s="3"/>
      <c r="I6433" s="3"/>
      <c r="J6433" s="3"/>
      <c r="K6433" s="3"/>
      <c r="L6433" s="3"/>
      <c r="M6433" s="3"/>
      <c r="N6433" s="3"/>
      <c r="O6433" s="3"/>
      <c r="P6433" s="3"/>
      <c r="Q6433" s="3"/>
      <c r="R6433" s="3"/>
      <c r="S6433" s="3"/>
      <c r="T6433" s="3"/>
      <c r="U6433" s="3"/>
      <c r="V6433" s="3"/>
      <c r="W6433" s="3"/>
      <c r="X6433" s="3"/>
      <c r="Y6433" s="3"/>
      <c r="Z6433" s="3"/>
    </row>
    <row r="6434">
      <c r="A6434" s="4">
        <v>45519.0</v>
      </c>
      <c r="B6434" s="5" t="s">
        <v>437</v>
      </c>
      <c r="C6434" s="3" t="s">
        <v>438</v>
      </c>
      <c r="D6434" s="6" t="str">
        <f>IFERROR(__xludf.DUMMYFUNCTION("REGEXEXTRACT(C6434,""[A-Z]{2,}"")"),"YGG")</f>
        <v>YGG</v>
      </c>
      <c r="E6434" s="3" t="s">
        <v>439</v>
      </c>
      <c r="F6434" s="3" t="s">
        <v>440</v>
      </c>
      <c r="G6434" s="3" t="s">
        <v>84</v>
      </c>
      <c r="H6434" s="3"/>
      <c r="I6434" s="3"/>
      <c r="J6434" s="3"/>
      <c r="K6434" s="3"/>
      <c r="L6434" s="3"/>
      <c r="M6434" s="3"/>
      <c r="N6434" s="3"/>
      <c r="O6434" s="3"/>
      <c r="P6434" s="3"/>
      <c r="Q6434" s="3"/>
      <c r="R6434" s="3"/>
      <c r="S6434" s="3"/>
      <c r="T6434" s="3"/>
      <c r="U6434" s="3"/>
      <c r="V6434" s="3"/>
      <c r="W6434" s="3"/>
      <c r="X6434" s="3"/>
      <c r="Y6434" s="3"/>
      <c r="Z6434" s="3"/>
    </row>
    <row r="6435">
      <c r="A6435" s="4">
        <v>45519.0</v>
      </c>
      <c r="B6435" s="5" t="s">
        <v>437</v>
      </c>
      <c r="C6435" s="3" t="s">
        <v>438</v>
      </c>
      <c r="D6435" s="6" t="str">
        <f>IFERROR(__xludf.DUMMYFUNCTION("REGEXEXTRACT(C6435,""[A-Z]{2,}"")"),"YGG")</f>
        <v>YGG</v>
      </c>
      <c r="E6435" s="3" t="s">
        <v>112</v>
      </c>
      <c r="F6435" s="3" t="s">
        <v>366</v>
      </c>
      <c r="G6435" s="3" t="s">
        <v>84</v>
      </c>
      <c r="H6435" s="3"/>
      <c r="I6435" s="3"/>
      <c r="J6435" s="3"/>
      <c r="K6435" s="3"/>
      <c r="L6435" s="3"/>
      <c r="M6435" s="3"/>
      <c r="N6435" s="3"/>
      <c r="O6435" s="3"/>
      <c r="P6435" s="3"/>
      <c r="Q6435" s="3"/>
      <c r="R6435" s="3"/>
      <c r="S6435" s="3"/>
      <c r="T6435" s="3"/>
      <c r="U6435" s="3"/>
      <c r="V6435" s="3"/>
      <c r="W6435" s="3"/>
      <c r="X6435" s="3"/>
      <c r="Y6435" s="3"/>
      <c r="Z6435" s="3"/>
    </row>
    <row r="6436">
      <c r="A6436" s="4">
        <v>45519.0</v>
      </c>
      <c r="B6436" s="5" t="s">
        <v>441</v>
      </c>
      <c r="C6436" s="3" t="s">
        <v>442</v>
      </c>
      <c r="D6436" s="6" t="str">
        <f>IFERROR(__xludf.DUMMYFUNCTION("REGEXEXTRACT(C6436,""[A-Z]{2,}"")"),"WARRIX")</f>
        <v>WARRIX</v>
      </c>
      <c r="E6436" s="3" t="s">
        <v>46</v>
      </c>
      <c r="F6436" s="3" t="s">
        <v>133</v>
      </c>
      <c r="G6436" s="3" t="s">
        <v>12</v>
      </c>
      <c r="H6436" s="3"/>
      <c r="I6436" s="3"/>
      <c r="J6436" s="3"/>
      <c r="K6436" s="3"/>
      <c r="L6436" s="3"/>
      <c r="M6436" s="3"/>
      <c r="N6436" s="3"/>
      <c r="O6436" s="3"/>
      <c r="P6436" s="3"/>
      <c r="Q6436" s="3"/>
      <c r="R6436" s="3"/>
      <c r="S6436" s="3"/>
      <c r="T6436" s="3"/>
      <c r="U6436" s="3"/>
      <c r="V6436" s="3"/>
      <c r="W6436" s="3"/>
      <c r="X6436" s="3"/>
      <c r="Y6436" s="3"/>
      <c r="Z6436" s="3"/>
    </row>
    <row r="6437">
      <c r="A6437" s="4">
        <v>45519.0</v>
      </c>
      <c r="B6437" s="5" t="s">
        <v>441</v>
      </c>
      <c r="C6437" s="3" t="s">
        <v>442</v>
      </c>
      <c r="D6437" s="6" t="str">
        <f>IFERROR(__xludf.DUMMYFUNCTION("REGEXEXTRACT(C6437,""[A-Z]{2,}"")"),"WARRIX")</f>
        <v>WARRIX</v>
      </c>
      <c r="E6437" s="3" t="s">
        <v>338</v>
      </c>
      <c r="F6437" s="3" t="s">
        <v>443</v>
      </c>
      <c r="G6437" s="3" t="s">
        <v>12</v>
      </c>
      <c r="H6437" s="3"/>
      <c r="I6437" s="3"/>
      <c r="J6437" s="3"/>
      <c r="K6437" s="3"/>
      <c r="L6437" s="3"/>
      <c r="M6437" s="3"/>
      <c r="N6437" s="3"/>
      <c r="O6437" s="3"/>
      <c r="P6437" s="3"/>
      <c r="Q6437" s="3"/>
      <c r="R6437" s="3"/>
      <c r="S6437" s="3"/>
      <c r="T6437" s="3"/>
      <c r="U6437" s="3"/>
      <c r="V6437" s="3"/>
      <c r="W6437" s="3"/>
      <c r="X6437" s="3"/>
      <c r="Y6437" s="3"/>
      <c r="Z6437" s="3"/>
    </row>
    <row r="6438">
      <c r="A6438" s="4">
        <v>45519.0</v>
      </c>
      <c r="B6438" s="5" t="s">
        <v>444</v>
      </c>
      <c r="C6438" s="3" t="s">
        <v>445</v>
      </c>
      <c r="D6438" s="6" t="str">
        <f>IFERROR(__xludf.DUMMYFUNCTION("REGEXEXTRACT(C6438,""[A-Z]{2,}"")"),"STEC")</f>
        <v>STEC</v>
      </c>
      <c r="E6438" s="3" t="s">
        <v>44</v>
      </c>
      <c r="F6438" s="3" t="s">
        <v>83</v>
      </c>
      <c r="G6438" s="3" t="s">
        <v>84</v>
      </c>
      <c r="H6438" s="3"/>
      <c r="I6438" s="3"/>
      <c r="J6438" s="3"/>
      <c r="K6438" s="3"/>
      <c r="L6438" s="3"/>
      <c r="M6438" s="3"/>
      <c r="N6438" s="3"/>
      <c r="O6438" s="3"/>
      <c r="P6438" s="3"/>
      <c r="Q6438" s="3"/>
      <c r="R6438" s="3"/>
      <c r="S6438" s="3"/>
      <c r="T6438" s="3"/>
      <c r="U6438" s="3"/>
      <c r="V6438" s="3"/>
      <c r="W6438" s="3"/>
      <c r="X6438" s="3"/>
      <c r="Y6438" s="3"/>
      <c r="Z6438" s="3"/>
    </row>
    <row r="6439">
      <c r="A6439" s="4">
        <v>45519.0</v>
      </c>
      <c r="B6439" s="5" t="s">
        <v>444</v>
      </c>
      <c r="C6439" s="3" t="s">
        <v>445</v>
      </c>
      <c r="D6439" s="6" t="str">
        <f>IFERROR(__xludf.DUMMYFUNCTION("REGEXEXTRACT(C6439,""[A-Z]{2,}"")"),"STEC")</f>
        <v>STEC</v>
      </c>
      <c r="E6439" s="3" t="s">
        <v>44</v>
      </c>
      <c r="F6439" s="3" t="s">
        <v>124</v>
      </c>
      <c r="G6439" s="3" t="s">
        <v>84</v>
      </c>
      <c r="H6439" s="3"/>
      <c r="I6439" s="3"/>
      <c r="J6439" s="3"/>
      <c r="K6439" s="3"/>
      <c r="L6439" s="3"/>
      <c r="M6439" s="3"/>
      <c r="N6439" s="3"/>
      <c r="O6439" s="3"/>
      <c r="P6439" s="3"/>
      <c r="Q6439" s="3"/>
      <c r="R6439" s="3"/>
      <c r="S6439" s="3"/>
      <c r="T6439" s="3"/>
      <c r="U6439" s="3"/>
      <c r="V6439" s="3"/>
      <c r="W6439" s="3"/>
      <c r="X6439" s="3"/>
      <c r="Y6439" s="3"/>
      <c r="Z6439" s="3"/>
    </row>
    <row r="6440">
      <c r="A6440" s="4">
        <v>45519.0</v>
      </c>
      <c r="B6440" s="5" t="s">
        <v>444</v>
      </c>
      <c r="C6440" s="3" t="s">
        <v>445</v>
      </c>
      <c r="D6440" s="6" t="str">
        <f>IFERROR(__xludf.DUMMYFUNCTION("REGEXEXTRACT(C6440,""[A-Z]{2,}"")"),"STEC")</f>
        <v>STEC</v>
      </c>
      <c r="E6440" s="3" t="s">
        <v>85</v>
      </c>
      <c r="F6440" s="3" t="s">
        <v>86</v>
      </c>
      <c r="G6440" s="3" t="s">
        <v>84</v>
      </c>
      <c r="H6440" s="3"/>
      <c r="I6440" s="3"/>
      <c r="J6440" s="3"/>
      <c r="K6440" s="3"/>
      <c r="L6440" s="3"/>
      <c r="M6440" s="3"/>
      <c r="N6440" s="3"/>
      <c r="O6440" s="3"/>
      <c r="P6440" s="3"/>
      <c r="Q6440" s="3"/>
      <c r="R6440" s="3"/>
      <c r="S6440" s="3"/>
      <c r="T6440" s="3"/>
      <c r="U6440" s="3"/>
      <c r="V6440" s="3"/>
      <c r="W6440" s="3"/>
      <c r="X6440" s="3"/>
      <c r="Y6440" s="3"/>
      <c r="Z6440" s="3"/>
    </row>
    <row r="6441">
      <c r="A6441" s="4">
        <v>45519.0</v>
      </c>
      <c r="B6441" s="5" t="s">
        <v>446</v>
      </c>
      <c r="C6441" s="3" t="s">
        <v>447</v>
      </c>
      <c r="D6441" s="6" t="str">
        <f>IFERROR(__xludf.DUMMYFUNCTION("REGEXEXTRACT(C6441,""[A-Z]{2,}"")"),"EA")</f>
        <v>EA</v>
      </c>
      <c r="E6441" s="3"/>
      <c r="F6441" s="3" t="s">
        <v>47</v>
      </c>
      <c r="G6441" s="3" t="s">
        <v>12</v>
      </c>
      <c r="H6441" s="3" t="s">
        <v>44</v>
      </c>
      <c r="I6441" s="3"/>
      <c r="J6441" s="3"/>
      <c r="K6441" s="3"/>
      <c r="L6441" s="3"/>
      <c r="M6441" s="3"/>
      <c r="N6441" s="3"/>
      <c r="O6441" s="3"/>
      <c r="P6441" s="3"/>
      <c r="Q6441" s="3"/>
      <c r="R6441" s="3"/>
      <c r="S6441" s="3"/>
      <c r="T6441" s="3"/>
      <c r="U6441" s="3"/>
      <c r="V6441" s="3"/>
      <c r="W6441" s="3"/>
      <c r="X6441" s="3"/>
      <c r="Y6441" s="3"/>
      <c r="Z6441" s="3"/>
    </row>
    <row r="6442">
      <c r="A6442" s="4">
        <v>45519.0</v>
      </c>
      <c r="B6442" s="5" t="s">
        <v>448</v>
      </c>
      <c r="C6442" s="3" t="s">
        <v>449</v>
      </c>
      <c r="D6442" s="6" t="str">
        <f>IFERROR(__xludf.DUMMYFUNCTION("REGEXEXTRACT(C6442,""[A-Z]{2,}"")"),"EA")</f>
        <v>EA</v>
      </c>
      <c r="E6442" s="3" t="s">
        <v>44</v>
      </c>
      <c r="F6442" s="3" t="s">
        <v>450</v>
      </c>
      <c r="G6442" s="3" t="s">
        <v>12</v>
      </c>
      <c r="H6442" s="3"/>
      <c r="I6442" s="3"/>
      <c r="J6442" s="3"/>
      <c r="K6442" s="3"/>
      <c r="L6442" s="3"/>
      <c r="M6442" s="3"/>
      <c r="N6442" s="3"/>
      <c r="O6442" s="3"/>
      <c r="P6442" s="3"/>
      <c r="Q6442" s="3"/>
      <c r="R6442" s="3"/>
      <c r="S6442" s="3"/>
      <c r="T6442" s="3"/>
      <c r="U6442" s="3"/>
      <c r="V6442" s="3"/>
      <c r="W6442" s="3"/>
      <c r="X6442" s="3"/>
      <c r="Y6442" s="3"/>
      <c r="Z6442" s="3"/>
    </row>
    <row r="6443">
      <c r="A6443" s="4">
        <v>45518.0</v>
      </c>
      <c r="B6443" s="5" t="s">
        <v>451</v>
      </c>
      <c r="C6443" s="3" t="s">
        <v>452</v>
      </c>
      <c r="D6443" s="6" t="str">
        <f>IFERROR(__xludf.DUMMYFUNCTION("REGEXEXTRACT(C6443,""[A-Z]{2,}"")"),"EA")</f>
        <v>EA</v>
      </c>
      <c r="E6443" s="3" t="s">
        <v>47</v>
      </c>
      <c r="F6443" s="3" t="s">
        <v>386</v>
      </c>
      <c r="G6443" s="3" t="s">
        <v>84</v>
      </c>
      <c r="H6443" s="3"/>
      <c r="I6443" s="3"/>
      <c r="J6443" s="3"/>
      <c r="K6443" s="3"/>
      <c r="L6443" s="3"/>
      <c r="M6443" s="3"/>
      <c r="N6443" s="3"/>
      <c r="O6443" s="3"/>
      <c r="P6443" s="3"/>
      <c r="Q6443" s="3"/>
      <c r="R6443" s="3"/>
      <c r="S6443" s="3"/>
      <c r="T6443" s="3"/>
      <c r="U6443" s="3"/>
      <c r="V6443" s="3"/>
      <c r="W6443" s="3"/>
      <c r="X6443" s="3"/>
      <c r="Y6443" s="3"/>
      <c r="Z6443" s="3"/>
    </row>
    <row r="6444">
      <c r="A6444" s="4">
        <v>45518.0</v>
      </c>
      <c r="B6444" s="5" t="s">
        <v>453</v>
      </c>
      <c r="C6444" s="3" t="s">
        <v>454</v>
      </c>
      <c r="D6444" s="6" t="str">
        <f>IFERROR(__xludf.DUMMYFUNCTION("REGEXEXTRACT(C6444,""[A-Z]{2,}"")"),"OSP")</f>
        <v>OSP</v>
      </c>
      <c r="E6444" s="3" t="s">
        <v>47</v>
      </c>
      <c r="F6444" s="3" t="s">
        <v>31</v>
      </c>
      <c r="G6444" s="3" t="s">
        <v>12</v>
      </c>
      <c r="H6444" s="3"/>
      <c r="I6444" s="3"/>
      <c r="J6444" s="3"/>
      <c r="K6444" s="3"/>
      <c r="L6444" s="3"/>
      <c r="M6444" s="3"/>
      <c r="N6444" s="3"/>
      <c r="O6444" s="3"/>
      <c r="P6444" s="3"/>
      <c r="Q6444" s="3"/>
      <c r="R6444" s="3"/>
      <c r="S6444" s="3"/>
      <c r="T6444" s="3"/>
      <c r="U6444" s="3"/>
      <c r="V6444" s="3"/>
      <c r="W6444" s="3"/>
      <c r="X6444" s="3"/>
      <c r="Y6444" s="3"/>
      <c r="Z6444" s="3"/>
    </row>
    <row r="6445">
      <c r="A6445" s="4">
        <v>45518.0</v>
      </c>
      <c r="B6445" s="5" t="s">
        <v>453</v>
      </c>
      <c r="C6445" s="3" t="s">
        <v>454</v>
      </c>
      <c r="D6445" s="6" t="str">
        <f>IFERROR(__xludf.DUMMYFUNCTION("REGEXEXTRACT(C6445,""[A-Z]{2,}"")"),"OSP")</f>
        <v>OSP</v>
      </c>
      <c r="E6445" s="3" t="s">
        <v>245</v>
      </c>
      <c r="F6445" s="3" t="s">
        <v>135</v>
      </c>
      <c r="G6445" s="3" t="s">
        <v>12</v>
      </c>
      <c r="H6445" s="3"/>
      <c r="I6445" s="3"/>
      <c r="J6445" s="3"/>
      <c r="K6445" s="3"/>
      <c r="L6445" s="3"/>
      <c r="M6445" s="3"/>
      <c r="N6445" s="3"/>
      <c r="O6445" s="3"/>
      <c r="P6445" s="3"/>
      <c r="Q6445" s="3"/>
      <c r="R6445" s="3"/>
      <c r="S6445" s="3"/>
      <c r="T6445" s="3"/>
      <c r="U6445" s="3"/>
      <c r="V6445" s="3"/>
      <c r="W6445" s="3"/>
      <c r="X6445" s="3"/>
      <c r="Y6445" s="3"/>
      <c r="Z6445" s="3"/>
    </row>
    <row r="6446">
      <c r="A6446" s="4">
        <v>45518.0</v>
      </c>
      <c r="B6446" s="5" t="s">
        <v>455</v>
      </c>
      <c r="C6446" s="3" t="s">
        <v>456</v>
      </c>
      <c r="D6446" s="6" t="str">
        <f>IFERROR(__xludf.DUMMYFUNCTION("REGEXEXTRACT(C6446,""[A-Z]{2,}"")"),"HANA")</f>
        <v>HANA</v>
      </c>
      <c r="E6446" s="3" t="s">
        <v>47</v>
      </c>
      <c r="F6446" s="3" t="s">
        <v>457</v>
      </c>
      <c r="G6446" s="3" t="s">
        <v>84</v>
      </c>
      <c r="H6446" s="3"/>
      <c r="I6446" s="3"/>
      <c r="J6446" s="3"/>
      <c r="K6446" s="3"/>
      <c r="L6446" s="3"/>
      <c r="M6446" s="3"/>
      <c r="N6446" s="3"/>
      <c r="O6446" s="3"/>
      <c r="P6446" s="3"/>
      <c r="Q6446" s="3"/>
      <c r="R6446" s="3"/>
      <c r="S6446" s="3"/>
      <c r="T6446" s="3"/>
      <c r="U6446" s="3"/>
      <c r="V6446" s="3"/>
      <c r="W6446" s="3"/>
      <c r="X6446" s="3"/>
      <c r="Y6446" s="3"/>
      <c r="Z6446" s="3"/>
    </row>
    <row r="6447">
      <c r="A6447" s="4">
        <v>45518.0</v>
      </c>
      <c r="B6447" s="5" t="s">
        <v>455</v>
      </c>
      <c r="C6447" s="3" t="s">
        <v>456</v>
      </c>
      <c r="D6447" s="6" t="str">
        <f>IFERROR(__xludf.DUMMYFUNCTION("REGEXEXTRACT(C6447,""[A-Z]{2,}"")"),"HANA")</f>
        <v>HANA</v>
      </c>
      <c r="E6447" s="3" t="s">
        <v>338</v>
      </c>
      <c r="F6447" s="3" t="s">
        <v>458</v>
      </c>
      <c r="G6447" s="3" t="s">
        <v>84</v>
      </c>
      <c r="H6447" s="3"/>
      <c r="I6447" s="3"/>
      <c r="J6447" s="3"/>
      <c r="K6447" s="3"/>
      <c r="L6447" s="3"/>
      <c r="M6447" s="3"/>
      <c r="N6447" s="3"/>
      <c r="O6447" s="3"/>
      <c r="P6447" s="3"/>
      <c r="Q6447" s="3"/>
      <c r="R6447" s="3"/>
      <c r="S6447" s="3"/>
      <c r="T6447" s="3"/>
      <c r="U6447" s="3"/>
      <c r="V6447" s="3"/>
      <c r="W6447" s="3"/>
      <c r="X6447" s="3"/>
      <c r="Y6447" s="3"/>
      <c r="Z6447" s="3"/>
    </row>
    <row r="6448">
      <c r="A6448" s="4">
        <v>45518.0</v>
      </c>
      <c r="B6448" s="5" t="s">
        <v>455</v>
      </c>
      <c r="C6448" s="3" t="s">
        <v>456</v>
      </c>
      <c r="D6448" s="6" t="str">
        <f>IFERROR(__xludf.DUMMYFUNCTION("REGEXEXTRACT(C6448,""[A-Z]{2,}"")"),"HANA")</f>
        <v>HANA</v>
      </c>
      <c r="E6448" s="3" t="s">
        <v>459</v>
      </c>
      <c r="F6448" s="3" t="s">
        <v>31</v>
      </c>
      <c r="G6448" s="3" t="s">
        <v>84</v>
      </c>
      <c r="H6448" s="3"/>
      <c r="I6448" s="3"/>
      <c r="J6448" s="3"/>
      <c r="K6448" s="3"/>
      <c r="L6448" s="3"/>
      <c r="M6448" s="3"/>
      <c r="N6448" s="3"/>
      <c r="O6448" s="3"/>
      <c r="P6448" s="3"/>
      <c r="Q6448" s="3"/>
      <c r="R6448" s="3"/>
      <c r="S6448" s="3"/>
      <c r="T6448" s="3"/>
      <c r="U6448" s="3"/>
      <c r="V6448" s="3"/>
      <c r="W6448" s="3"/>
      <c r="X6448" s="3"/>
      <c r="Y6448" s="3"/>
      <c r="Z6448" s="3"/>
    </row>
    <row r="6449">
      <c r="A6449" s="4">
        <v>45518.0</v>
      </c>
      <c r="B6449" s="5" t="s">
        <v>460</v>
      </c>
      <c r="C6449" s="3" t="s">
        <v>461</v>
      </c>
      <c r="D6449" s="6" t="str">
        <f>IFERROR(__xludf.DUMMYFUNCTION("REGEXEXTRACT(C6449,""[A-Z]{2,}"")"),"CPF")</f>
        <v>CPF</v>
      </c>
      <c r="E6449" s="3" t="s">
        <v>462</v>
      </c>
      <c r="F6449" s="3" t="s">
        <v>47</v>
      </c>
      <c r="G6449" s="3" t="s">
        <v>12</v>
      </c>
      <c r="H6449" s="3"/>
      <c r="I6449" s="3"/>
      <c r="J6449" s="3"/>
      <c r="K6449" s="3"/>
      <c r="L6449" s="3"/>
      <c r="M6449" s="3"/>
      <c r="N6449" s="3"/>
      <c r="O6449" s="3"/>
      <c r="P6449" s="3"/>
      <c r="Q6449" s="3"/>
      <c r="R6449" s="3"/>
      <c r="S6449" s="3"/>
      <c r="T6449" s="3"/>
      <c r="U6449" s="3"/>
      <c r="V6449" s="3"/>
      <c r="W6449" s="3"/>
      <c r="X6449" s="3"/>
      <c r="Y6449" s="3"/>
      <c r="Z6449" s="3"/>
    </row>
    <row r="6450">
      <c r="A6450" s="4">
        <v>45518.0</v>
      </c>
      <c r="B6450" s="5" t="s">
        <v>460</v>
      </c>
      <c r="C6450" s="3" t="s">
        <v>461</v>
      </c>
      <c r="D6450" s="6" t="str">
        <f>IFERROR(__xludf.DUMMYFUNCTION("REGEXEXTRACT(C6450,""[A-Z]{2,}"")"),"CPF")</f>
        <v>CPF</v>
      </c>
      <c r="E6450" s="3" t="s">
        <v>245</v>
      </c>
      <c r="F6450" s="3" t="s">
        <v>135</v>
      </c>
      <c r="G6450" s="3" t="s">
        <v>12</v>
      </c>
      <c r="H6450" s="3"/>
      <c r="I6450" s="3"/>
      <c r="J6450" s="3"/>
      <c r="K6450" s="3"/>
      <c r="L6450" s="3"/>
      <c r="M6450" s="3"/>
      <c r="N6450" s="3"/>
      <c r="O6450" s="3"/>
      <c r="P6450" s="3"/>
      <c r="Q6450" s="3"/>
      <c r="R6450" s="3"/>
      <c r="S6450" s="3"/>
      <c r="T6450" s="3"/>
      <c r="U6450" s="3"/>
      <c r="V6450" s="3"/>
      <c r="W6450" s="3"/>
      <c r="X6450" s="3"/>
      <c r="Y6450" s="3"/>
      <c r="Z6450" s="3"/>
    </row>
    <row r="6451">
      <c r="A6451" s="4">
        <v>45518.0</v>
      </c>
      <c r="B6451" s="5" t="s">
        <v>463</v>
      </c>
      <c r="C6451" s="3" t="s">
        <v>464</v>
      </c>
      <c r="D6451" s="6" t="str">
        <f>IFERROR(__xludf.DUMMYFUNCTION("REGEXEXTRACT(C6451,""[A-Z]{2,}"")"),"AOT")</f>
        <v>AOT</v>
      </c>
      <c r="E6451" s="3" t="s">
        <v>47</v>
      </c>
      <c r="F6451" s="3" t="s">
        <v>31</v>
      </c>
      <c r="G6451" s="3" t="s">
        <v>12</v>
      </c>
      <c r="H6451" s="3"/>
      <c r="I6451" s="3"/>
      <c r="J6451" s="3"/>
      <c r="K6451" s="3"/>
      <c r="L6451" s="3"/>
      <c r="M6451" s="3"/>
      <c r="N6451" s="3"/>
      <c r="O6451" s="3"/>
      <c r="P6451" s="3"/>
      <c r="Q6451" s="3"/>
      <c r="R6451" s="3"/>
      <c r="S6451" s="3"/>
      <c r="T6451" s="3"/>
      <c r="U6451" s="3"/>
      <c r="V6451" s="3"/>
      <c r="W6451" s="3"/>
      <c r="X6451" s="3"/>
      <c r="Y6451" s="3"/>
      <c r="Z6451" s="3"/>
    </row>
    <row r="6452">
      <c r="A6452" s="4">
        <v>45518.0</v>
      </c>
      <c r="B6452" s="5" t="s">
        <v>463</v>
      </c>
      <c r="C6452" s="3" t="s">
        <v>464</v>
      </c>
      <c r="D6452" s="6" t="str">
        <f>IFERROR(__xludf.DUMMYFUNCTION("REGEXEXTRACT(C6452,""[A-Z]{2,}"")"),"AOT")</f>
        <v>AOT</v>
      </c>
      <c r="E6452" s="3" t="s">
        <v>46</v>
      </c>
      <c r="F6452" s="3" t="s">
        <v>133</v>
      </c>
      <c r="G6452" s="3" t="s">
        <v>12</v>
      </c>
      <c r="H6452" s="3"/>
      <c r="I6452" s="3"/>
      <c r="J6452" s="3"/>
      <c r="K6452" s="3"/>
      <c r="L6452" s="3"/>
      <c r="M6452" s="3"/>
      <c r="N6452" s="3"/>
      <c r="O6452" s="3"/>
      <c r="P6452" s="3"/>
      <c r="Q6452" s="3"/>
      <c r="R6452" s="3"/>
      <c r="S6452" s="3"/>
      <c r="T6452" s="3"/>
      <c r="U6452" s="3"/>
      <c r="V6452" s="3"/>
      <c r="W6452" s="3"/>
      <c r="X6452" s="3"/>
      <c r="Y6452" s="3"/>
      <c r="Z6452" s="3"/>
    </row>
    <row r="6453">
      <c r="A6453" s="4">
        <v>45518.0</v>
      </c>
      <c r="B6453" s="5" t="s">
        <v>463</v>
      </c>
      <c r="C6453" s="3" t="s">
        <v>464</v>
      </c>
      <c r="D6453" s="6" t="str">
        <f>IFERROR(__xludf.DUMMYFUNCTION("REGEXEXTRACT(C6453,""[A-Z]{2,}"")"),"AOT")</f>
        <v>AOT</v>
      </c>
      <c r="E6453" s="3" t="s">
        <v>465</v>
      </c>
      <c r="F6453" s="3" t="s">
        <v>386</v>
      </c>
      <c r="G6453" s="3" t="s">
        <v>12</v>
      </c>
      <c r="H6453" s="3"/>
      <c r="I6453" s="3"/>
      <c r="J6453" s="3"/>
      <c r="K6453" s="3"/>
      <c r="L6453" s="3"/>
      <c r="M6453" s="3"/>
      <c r="N6453" s="3"/>
      <c r="O6453" s="3"/>
      <c r="P6453" s="3"/>
      <c r="Q6453" s="3"/>
      <c r="R6453" s="3"/>
      <c r="S6453" s="3"/>
      <c r="T6453" s="3"/>
      <c r="U6453" s="3"/>
      <c r="V6453" s="3"/>
      <c r="W6453" s="3"/>
      <c r="X6453" s="3"/>
      <c r="Y6453" s="3"/>
      <c r="Z6453" s="3"/>
    </row>
    <row r="6454">
      <c r="A6454" s="4">
        <v>45518.0</v>
      </c>
      <c r="B6454" s="5" t="s">
        <v>466</v>
      </c>
      <c r="C6454" s="3" t="s">
        <v>467</v>
      </c>
      <c r="D6454" s="6" t="str">
        <f>IFERROR(__xludf.DUMMYFUNCTION("REGEXEXTRACT(C6454,""[A-Z]{2,}"")"),"XPG")</f>
        <v>XPG</v>
      </c>
      <c r="E6454" s="3" t="s">
        <v>47</v>
      </c>
      <c r="F6454" s="3" t="s">
        <v>133</v>
      </c>
      <c r="G6454" s="3" t="s">
        <v>12</v>
      </c>
      <c r="H6454" s="3"/>
      <c r="I6454" s="3"/>
      <c r="J6454" s="3"/>
      <c r="K6454" s="3"/>
      <c r="L6454" s="3"/>
      <c r="M6454" s="3"/>
      <c r="N6454" s="3"/>
      <c r="O6454" s="3"/>
      <c r="P6454" s="3"/>
      <c r="Q6454" s="3"/>
      <c r="R6454" s="3"/>
      <c r="S6454" s="3"/>
      <c r="T6454" s="3"/>
      <c r="U6454" s="3"/>
      <c r="V6454" s="3"/>
      <c r="W6454" s="3"/>
      <c r="X6454" s="3"/>
      <c r="Y6454" s="3"/>
      <c r="Z6454" s="3"/>
    </row>
    <row r="6455">
      <c r="A6455" s="4">
        <v>45518.0</v>
      </c>
      <c r="B6455" s="5" t="s">
        <v>466</v>
      </c>
      <c r="C6455" s="3" t="s">
        <v>467</v>
      </c>
      <c r="D6455" s="6" t="str">
        <f>IFERROR(__xludf.DUMMYFUNCTION("REGEXEXTRACT(C6455,""[A-Z]{2,}"")"),"XPG")</f>
        <v>XPG</v>
      </c>
      <c r="E6455" s="3" t="s">
        <v>468</v>
      </c>
      <c r="F6455" s="3" t="s">
        <v>469</v>
      </c>
      <c r="G6455" s="3" t="s">
        <v>12</v>
      </c>
      <c r="H6455" s="3"/>
      <c r="I6455" s="3"/>
      <c r="J6455" s="3"/>
      <c r="K6455" s="3"/>
      <c r="L6455" s="3"/>
      <c r="M6455" s="3"/>
      <c r="N6455" s="3"/>
      <c r="O6455" s="3"/>
      <c r="P6455" s="3"/>
      <c r="Q6455" s="3"/>
      <c r="R6455" s="3"/>
      <c r="S6455" s="3"/>
      <c r="T6455" s="3"/>
      <c r="U6455" s="3"/>
      <c r="V6455" s="3"/>
      <c r="W6455" s="3"/>
      <c r="X6455" s="3"/>
      <c r="Y6455" s="3"/>
      <c r="Z6455" s="3"/>
    </row>
    <row r="6456">
      <c r="A6456" s="4">
        <v>45518.0</v>
      </c>
      <c r="B6456" s="5" t="s">
        <v>470</v>
      </c>
      <c r="C6456" s="3" t="s">
        <v>471</v>
      </c>
      <c r="D6456" s="6" t="str">
        <f>IFERROR(__xludf.DUMMYFUNCTION("REGEXEXTRACT(C6456,""[A-Z]{2,}"")"),"SIRI")</f>
        <v>SIRI</v>
      </c>
      <c r="E6456" s="3" t="s">
        <v>472</v>
      </c>
      <c r="F6456" s="3" t="s">
        <v>83</v>
      </c>
      <c r="G6456" s="3" t="s">
        <v>84</v>
      </c>
      <c r="H6456" s="3"/>
      <c r="I6456" s="3"/>
      <c r="J6456" s="3"/>
      <c r="K6456" s="3"/>
      <c r="L6456" s="3"/>
      <c r="M6456" s="3"/>
      <c r="N6456" s="3"/>
      <c r="O6456" s="3"/>
      <c r="P6456" s="3"/>
      <c r="Q6456" s="3"/>
      <c r="R6456" s="3"/>
      <c r="S6456" s="3"/>
      <c r="T6456" s="3"/>
      <c r="U6456" s="3"/>
      <c r="V6456" s="3"/>
      <c r="W6456" s="3"/>
      <c r="X6456" s="3"/>
      <c r="Y6456" s="3"/>
      <c r="Z6456" s="3"/>
    </row>
    <row r="6457">
      <c r="A6457" s="4">
        <v>45518.0</v>
      </c>
      <c r="B6457" s="5" t="s">
        <v>473</v>
      </c>
      <c r="C6457" s="3" t="s">
        <v>474</v>
      </c>
      <c r="D6457" s="6" t="str">
        <f>IFERROR(__xludf.DUMMYFUNCTION("REGEXEXTRACT(C6457,""[A-Z]{2,}"")"),"CPAXT")</f>
        <v>CPAXT</v>
      </c>
      <c r="E6457" s="3" t="s">
        <v>44</v>
      </c>
      <c r="F6457" s="3" t="s">
        <v>124</v>
      </c>
      <c r="G6457" s="3" t="s">
        <v>84</v>
      </c>
      <c r="H6457" s="3"/>
      <c r="I6457" s="3"/>
      <c r="J6457" s="3"/>
      <c r="K6457" s="3"/>
      <c r="L6457" s="3"/>
      <c r="M6457" s="3"/>
      <c r="N6457" s="3"/>
      <c r="O6457" s="3"/>
      <c r="P6457" s="3"/>
      <c r="Q6457" s="3"/>
      <c r="R6457" s="3"/>
      <c r="S6457" s="3"/>
      <c r="T6457" s="3"/>
      <c r="U6457" s="3"/>
      <c r="V6457" s="3"/>
      <c r="W6457" s="3"/>
      <c r="X6457" s="3"/>
      <c r="Y6457" s="3"/>
      <c r="Z6457" s="3"/>
    </row>
    <row r="6458">
      <c r="A6458" s="4">
        <v>45518.0</v>
      </c>
      <c r="B6458" s="5" t="s">
        <v>475</v>
      </c>
      <c r="C6458" s="3" t="s">
        <v>476</v>
      </c>
      <c r="D6458" s="6" t="str">
        <f>IFERROR(__xludf.DUMMYFUNCTION("REGEXEXTRACT(C6458,""[A-Z]{2,}"")"),"BCH")</f>
        <v>BCH</v>
      </c>
      <c r="E6458" s="3" t="s">
        <v>477</v>
      </c>
      <c r="F6458" s="3" t="s">
        <v>413</v>
      </c>
      <c r="G6458" s="3" t="s">
        <v>12</v>
      </c>
      <c r="H6458" s="3"/>
      <c r="I6458" s="3"/>
      <c r="J6458" s="3"/>
      <c r="K6458" s="3"/>
      <c r="L6458" s="3"/>
      <c r="M6458" s="3"/>
      <c r="N6458" s="3"/>
      <c r="O6458" s="3"/>
      <c r="P6458" s="3"/>
      <c r="Q6458" s="3"/>
      <c r="R6458" s="3"/>
      <c r="S6458" s="3"/>
      <c r="T6458" s="3"/>
      <c r="U6458" s="3"/>
      <c r="V6458" s="3"/>
      <c r="W6458" s="3"/>
      <c r="X6458" s="3"/>
      <c r="Y6458" s="3"/>
      <c r="Z6458" s="3"/>
    </row>
    <row r="6459">
      <c r="A6459" s="4">
        <v>45518.0</v>
      </c>
      <c r="B6459" s="5" t="s">
        <v>475</v>
      </c>
      <c r="C6459" s="3" t="s">
        <v>476</v>
      </c>
      <c r="D6459" s="6" t="str">
        <f>IFERROR(__xludf.DUMMYFUNCTION("REGEXEXTRACT(C6459,""[A-Z]{2,}"")"),"BCH")</f>
        <v>BCH</v>
      </c>
      <c r="E6459" s="3" t="s">
        <v>478</v>
      </c>
      <c r="F6459" s="3" t="s">
        <v>68</v>
      </c>
      <c r="G6459" s="3" t="s">
        <v>12</v>
      </c>
      <c r="H6459" s="3"/>
      <c r="I6459" s="3"/>
      <c r="J6459" s="3"/>
      <c r="K6459" s="3"/>
      <c r="L6459" s="3"/>
      <c r="M6459" s="3"/>
      <c r="N6459" s="3"/>
      <c r="O6459" s="3"/>
      <c r="P6459" s="3"/>
      <c r="Q6459" s="3"/>
      <c r="R6459" s="3"/>
      <c r="S6459" s="3"/>
      <c r="T6459" s="3"/>
      <c r="U6459" s="3"/>
      <c r="V6459" s="3"/>
      <c r="W6459" s="3"/>
      <c r="X6459" s="3"/>
      <c r="Y6459" s="3"/>
      <c r="Z6459" s="3"/>
    </row>
    <row r="6460">
      <c r="A6460" s="4">
        <v>45518.0</v>
      </c>
      <c r="B6460" s="5" t="s">
        <v>479</v>
      </c>
      <c r="C6460" s="3" t="s">
        <v>480</v>
      </c>
      <c r="D6460" s="6" t="str">
        <f>IFERROR(__xludf.DUMMYFUNCTION("REGEXEXTRACT(C6460,""[A-Z]{2,}"")"),"KTB")</f>
        <v>KTB</v>
      </c>
      <c r="E6460" s="3" t="s">
        <v>44</v>
      </c>
      <c r="F6460" s="3" t="s">
        <v>481</v>
      </c>
      <c r="G6460" s="3" t="s">
        <v>17</v>
      </c>
      <c r="H6460" s="3"/>
      <c r="I6460" s="3"/>
      <c r="J6460" s="3"/>
      <c r="K6460" s="3"/>
      <c r="L6460" s="3"/>
      <c r="M6460" s="3"/>
      <c r="N6460" s="3"/>
      <c r="O6460" s="3"/>
      <c r="P6460" s="3"/>
      <c r="Q6460" s="3"/>
      <c r="R6460" s="3"/>
      <c r="S6460" s="3"/>
      <c r="T6460" s="3"/>
      <c r="U6460" s="3"/>
      <c r="V6460" s="3"/>
      <c r="W6460" s="3"/>
      <c r="X6460" s="3"/>
      <c r="Y6460" s="3"/>
      <c r="Z6460" s="3"/>
    </row>
    <row r="6461">
      <c r="A6461" s="4">
        <v>45518.0</v>
      </c>
      <c r="B6461" s="5" t="s">
        <v>482</v>
      </c>
      <c r="C6461" s="3" t="s">
        <v>483</v>
      </c>
      <c r="D6461" s="6" t="str">
        <f>IFERROR(__xludf.DUMMYFUNCTION("REGEXEXTRACT(C6461,""[A-Z]{2,}"")"),"EA")</f>
        <v>EA</v>
      </c>
      <c r="E6461" s="3" t="s">
        <v>484</v>
      </c>
      <c r="F6461" s="3" t="s">
        <v>485</v>
      </c>
      <c r="G6461" s="3" t="s">
        <v>12</v>
      </c>
      <c r="H6461" s="3"/>
      <c r="I6461" s="3"/>
      <c r="J6461" s="3"/>
      <c r="K6461" s="3"/>
      <c r="L6461" s="3"/>
      <c r="M6461" s="3"/>
      <c r="N6461" s="3"/>
      <c r="O6461" s="3"/>
      <c r="P6461" s="3"/>
      <c r="Q6461" s="3"/>
      <c r="R6461" s="3"/>
      <c r="S6461" s="3"/>
      <c r="T6461" s="3"/>
      <c r="U6461" s="3"/>
      <c r="V6461" s="3"/>
      <c r="W6461" s="3"/>
      <c r="X6461" s="3"/>
      <c r="Y6461" s="3"/>
      <c r="Z6461" s="3"/>
    </row>
    <row r="6462">
      <c r="A6462" s="4">
        <v>45518.0</v>
      </c>
      <c r="B6462" s="5" t="s">
        <v>486</v>
      </c>
      <c r="C6462" s="3" t="s">
        <v>487</v>
      </c>
      <c r="D6462" s="6" t="str">
        <f>IFERROR(__xludf.DUMMYFUNCTION("REGEXEXTRACT(C6462,""[A-Z]{2,}"")"),"TKN")</f>
        <v>TKN</v>
      </c>
      <c r="E6462" s="3" t="s">
        <v>47</v>
      </c>
      <c r="F6462" s="3" t="s">
        <v>31</v>
      </c>
      <c r="G6462" s="3" t="s">
        <v>12</v>
      </c>
      <c r="H6462" s="3"/>
      <c r="I6462" s="3"/>
      <c r="J6462" s="3"/>
      <c r="K6462" s="3"/>
      <c r="L6462" s="3"/>
      <c r="M6462" s="3"/>
      <c r="N6462" s="3"/>
      <c r="O6462" s="3"/>
      <c r="P6462" s="3"/>
      <c r="Q6462" s="3"/>
      <c r="R6462" s="3"/>
      <c r="S6462" s="3"/>
      <c r="T6462" s="3"/>
      <c r="U6462" s="3"/>
      <c r="V6462" s="3"/>
      <c r="W6462" s="3"/>
      <c r="X6462" s="3"/>
      <c r="Y6462" s="3"/>
      <c r="Z6462" s="3"/>
    </row>
    <row r="6463">
      <c r="A6463" s="4">
        <v>45518.0</v>
      </c>
      <c r="B6463" s="5" t="s">
        <v>486</v>
      </c>
      <c r="C6463" s="3" t="s">
        <v>487</v>
      </c>
      <c r="D6463" s="6" t="str">
        <f>IFERROR(__xludf.DUMMYFUNCTION("REGEXEXTRACT(C6463,""[A-Z]{2,}"")"),"TKN")</f>
        <v>TKN</v>
      </c>
      <c r="E6463" s="3" t="s">
        <v>245</v>
      </c>
      <c r="F6463" s="3" t="s">
        <v>135</v>
      </c>
      <c r="G6463" s="3" t="s">
        <v>12</v>
      </c>
      <c r="H6463" s="3"/>
      <c r="I6463" s="3"/>
      <c r="J6463" s="3"/>
      <c r="K6463" s="3"/>
      <c r="L6463" s="3"/>
      <c r="M6463" s="3"/>
      <c r="N6463" s="3"/>
      <c r="O6463" s="3"/>
      <c r="P6463" s="3"/>
      <c r="Q6463" s="3"/>
      <c r="R6463" s="3"/>
      <c r="S6463" s="3"/>
      <c r="T6463" s="3"/>
      <c r="U6463" s="3"/>
      <c r="V6463" s="3"/>
      <c r="W6463" s="3"/>
      <c r="X6463" s="3"/>
      <c r="Y6463" s="3"/>
      <c r="Z6463" s="3"/>
    </row>
    <row r="6464">
      <c r="A6464" s="4">
        <v>45518.0</v>
      </c>
      <c r="B6464" s="5" t="s">
        <v>486</v>
      </c>
      <c r="C6464" s="3" t="s">
        <v>487</v>
      </c>
      <c r="D6464" s="6" t="str">
        <f>IFERROR(__xludf.DUMMYFUNCTION("REGEXEXTRACT(C6464,""[A-Z]{2,}"")"),"TKN")</f>
        <v>TKN</v>
      </c>
      <c r="E6464" s="3" t="s">
        <v>389</v>
      </c>
      <c r="F6464" s="3" t="s">
        <v>133</v>
      </c>
      <c r="G6464" s="3" t="s">
        <v>12</v>
      </c>
      <c r="H6464" s="3"/>
      <c r="I6464" s="3"/>
      <c r="J6464" s="3"/>
      <c r="K6464" s="3"/>
      <c r="L6464" s="3"/>
      <c r="M6464" s="3"/>
      <c r="N6464" s="3"/>
      <c r="O6464" s="3"/>
      <c r="P6464" s="3"/>
      <c r="Q6464" s="3"/>
      <c r="R6464" s="3"/>
      <c r="S6464" s="3"/>
      <c r="T6464" s="3"/>
      <c r="U6464" s="3"/>
      <c r="V6464" s="3"/>
      <c r="W6464" s="3"/>
      <c r="X6464" s="3"/>
      <c r="Y6464" s="3"/>
      <c r="Z6464" s="3"/>
    </row>
    <row r="6465">
      <c r="A6465" s="4">
        <v>45518.0</v>
      </c>
      <c r="B6465" s="5" t="s">
        <v>488</v>
      </c>
      <c r="C6465" s="3" t="s">
        <v>489</v>
      </c>
      <c r="D6465" s="6" t="str">
        <f>IFERROR(__xludf.DUMMYFUNCTION("REGEXEXTRACT(C6465,""[A-Z]{2,}"")"),"JAS")</f>
        <v>JAS</v>
      </c>
      <c r="E6465" s="3" t="s">
        <v>25</v>
      </c>
      <c r="F6465" s="3" t="s">
        <v>490</v>
      </c>
      <c r="G6465" s="3" t="s">
        <v>12</v>
      </c>
      <c r="H6465" s="3"/>
      <c r="I6465" s="3"/>
      <c r="J6465" s="3"/>
      <c r="K6465" s="3"/>
      <c r="L6465" s="3"/>
      <c r="M6465" s="3"/>
      <c r="N6465" s="3"/>
      <c r="O6465" s="3"/>
      <c r="P6465" s="3"/>
      <c r="Q6465" s="3"/>
      <c r="R6465" s="3"/>
      <c r="S6465" s="3"/>
      <c r="T6465" s="3"/>
      <c r="U6465" s="3"/>
      <c r="V6465" s="3"/>
      <c r="W6465" s="3"/>
      <c r="X6465" s="3"/>
      <c r="Y6465" s="3"/>
      <c r="Z6465" s="3"/>
    </row>
    <row r="6466">
      <c r="A6466" s="4">
        <v>45518.0</v>
      </c>
      <c r="B6466" s="5" t="s">
        <v>491</v>
      </c>
      <c r="C6466" s="3" t="s">
        <v>492</v>
      </c>
      <c r="D6466" s="6" t="str">
        <f>IFERROR(__xludf.DUMMYFUNCTION("REGEXEXTRACT(C6466,""[A-Z]{2,}"")"),"EA")</f>
        <v>EA</v>
      </c>
      <c r="E6466" s="3" t="s">
        <v>365</v>
      </c>
      <c r="F6466" s="3" t="s">
        <v>493</v>
      </c>
      <c r="G6466" s="3" t="s">
        <v>84</v>
      </c>
      <c r="H6466" s="3"/>
      <c r="I6466" s="3"/>
      <c r="J6466" s="3"/>
      <c r="K6466" s="3"/>
      <c r="L6466" s="3"/>
      <c r="M6466" s="3"/>
      <c r="N6466" s="3"/>
      <c r="O6466" s="3"/>
      <c r="P6466" s="3"/>
      <c r="Q6466" s="3"/>
      <c r="R6466" s="3"/>
      <c r="S6466" s="3"/>
      <c r="T6466" s="3"/>
      <c r="U6466" s="3"/>
      <c r="V6466" s="3"/>
      <c r="W6466" s="3"/>
      <c r="X6466" s="3"/>
      <c r="Y6466" s="3"/>
      <c r="Z6466" s="3"/>
    </row>
    <row r="6467">
      <c r="A6467" s="4">
        <v>45518.0</v>
      </c>
      <c r="B6467" s="5" t="s">
        <v>491</v>
      </c>
      <c r="C6467" s="3" t="s">
        <v>492</v>
      </c>
      <c r="D6467" s="6" t="str">
        <f>IFERROR(__xludf.DUMMYFUNCTION("REGEXEXTRACT(C6467,""[A-Z]{2,}"")"),"EA")</f>
        <v>EA</v>
      </c>
      <c r="E6467" s="3" t="s">
        <v>494</v>
      </c>
      <c r="F6467" s="3" t="s">
        <v>495</v>
      </c>
      <c r="G6467" s="3" t="s">
        <v>84</v>
      </c>
      <c r="H6467" s="3"/>
      <c r="I6467" s="3"/>
      <c r="J6467" s="3"/>
      <c r="K6467" s="3"/>
      <c r="L6467" s="3"/>
      <c r="M6467" s="3"/>
      <c r="N6467" s="3"/>
      <c r="O6467" s="3"/>
      <c r="P6467" s="3"/>
      <c r="Q6467" s="3"/>
      <c r="R6467" s="3"/>
      <c r="S6467" s="3"/>
      <c r="T6467" s="3"/>
      <c r="U6467" s="3"/>
      <c r="V6467" s="3"/>
      <c r="W6467" s="3"/>
      <c r="X6467" s="3"/>
      <c r="Y6467" s="3"/>
      <c r="Z6467" s="3"/>
    </row>
    <row r="6468">
      <c r="A6468" s="4">
        <v>45518.0</v>
      </c>
      <c r="B6468" s="5" t="s">
        <v>491</v>
      </c>
      <c r="C6468" s="3" t="s">
        <v>492</v>
      </c>
      <c r="D6468" s="6" t="str">
        <f>IFERROR(__xludf.DUMMYFUNCTION("REGEXEXTRACT(C6468,""[A-Z]{2,}"")"),"EA")</f>
        <v>EA</v>
      </c>
      <c r="E6468" s="3" t="s">
        <v>439</v>
      </c>
      <c r="F6468" s="3" t="s">
        <v>366</v>
      </c>
      <c r="G6468" s="3" t="s">
        <v>84</v>
      </c>
      <c r="H6468" s="3"/>
      <c r="I6468" s="3"/>
      <c r="J6468" s="3"/>
      <c r="K6468" s="3"/>
      <c r="L6468" s="3"/>
      <c r="M6468" s="3"/>
      <c r="N6468" s="3"/>
      <c r="O6468" s="3"/>
      <c r="P6468" s="3"/>
      <c r="Q6468" s="3"/>
      <c r="R6468" s="3"/>
      <c r="S6468" s="3"/>
      <c r="T6468" s="3"/>
      <c r="U6468" s="3"/>
      <c r="V6468" s="3"/>
      <c r="W6468" s="3"/>
      <c r="X6468" s="3"/>
      <c r="Y6468" s="3"/>
      <c r="Z6468" s="3"/>
    </row>
    <row r="6469">
      <c r="A6469" s="4">
        <v>45518.0</v>
      </c>
      <c r="B6469" s="5" t="s">
        <v>496</v>
      </c>
      <c r="C6469" s="3" t="s">
        <v>497</v>
      </c>
      <c r="D6469" s="6" t="str">
        <f>IFERROR(__xludf.DUMMYFUNCTION("REGEXEXTRACT(C6469,""[A-Z]{2,}"")"),"THCOM")</f>
        <v>THCOM</v>
      </c>
      <c r="E6469" s="3" t="s">
        <v>498</v>
      </c>
      <c r="F6469" s="3" t="s">
        <v>340</v>
      </c>
      <c r="G6469" s="3" t="s">
        <v>12</v>
      </c>
      <c r="H6469" s="3"/>
      <c r="I6469" s="3"/>
      <c r="J6469" s="3"/>
      <c r="K6469" s="3"/>
      <c r="L6469" s="3"/>
      <c r="M6469" s="3"/>
      <c r="N6469" s="3"/>
      <c r="O6469" s="3"/>
      <c r="P6469" s="3"/>
      <c r="Q6469" s="3"/>
      <c r="R6469" s="3"/>
      <c r="S6469" s="3"/>
      <c r="T6469" s="3"/>
      <c r="U6469" s="3"/>
      <c r="V6469" s="3"/>
      <c r="W6469" s="3"/>
      <c r="X6469" s="3"/>
      <c r="Y6469" s="3"/>
      <c r="Z6469" s="3"/>
    </row>
    <row r="6470">
      <c r="A6470" s="4">
        <v>45518.0</v>
      </c>
      <c r="B6470" s="5" t="s">
        <v>496</v>
      </c>
      <c r="C6470" s="3" t="s">
        <v>497</v>
      </c>
      <c r="D6470" s="6" t="str">
        <f>IFERROR(__xludf.DUMMYFUNCTION("REGEXEXTRACT(C6470,""[A-Z]{2,}"")"),"THCOM")</f>
        <v>THCOM</v>
      </c>
      <c r="E6470" s="3" t="s">
        <v>46</v>
      </c>
      <c r="F6470" s="3" t="s">
        <v>70</v>
      </c>
      <c r="G6470" s="3" t="s">
        <v>12</v>
      </c>
      <c r="H6470" s="3"/>
      <c r="I6470" s="3"/>
      <c r="J6470" s="3"/>
      <c r="K6470" s="3"/>
      <c r="L6470" s="3"/>
      <c r="M6470" s="3"/>
      <c r="N6470" s="3"/>
      <c r="O6470" s="3"/>
      <c r="P6470" s="3"/>
      <c r="Q6470" s="3"/>
      <c r="R6470" s="3"/>
      <c r="S6470" s="3"/>
      <c r="T6470" s="3"/>
      <c r="U6470" s="3"/>
      <c r="V6470" s="3"/>
      <c r="W6470" s="3"/>
      <c r="X6470" s="3"/>
      <c r="Y6470" s="3"/>
      <c r="Z6470" s="3"/>
    </row>
    <row r="6471">
      <c r="A6471" s="4">
        <v>45518.0</v>
      </c>
      <c r="B6471" s="5" t="s">
        <v>496</v>
      </c>
      <c r="C6471" s="3" t="s">
        <v>497</v>
      </c>
      <c r="D6471" s="6" t="str">
        <f>IFERROR(__xludf.DUMMYFUNCTION("REGEXEXTRACT(C6471,""[A-Z]{2,}"")"),"THCOM")</f>
        <v>THCOM</v>
      </c>
      <c r="E6471" s="3" t="s">
        <v>46</v>
      </c>
      <c r="F6471" s="3" t="s">
        <v>63</v>
      </c>
      <c r="G6471" s="3" t="s">
        <v>12</v>
      </c>
      <c r="H6471" s="3"/>
      <c r="I6471" s="3"/>
      <c r="J6471" s="3"/>
      <c r="K6471" s="3"/>
      <c r="L6471" s="3"/>
      <c r="M6471" s="3"/>
      <c r="N6471" s="3"/>
      <c r="O6471" s="3"/>
      <c r="P6471" s="3"/>
      <c r="Q6471" s="3"/>
      <c r="R6471" s="3"/>
      <c r="S6471" s="3"/>
      <c r="T6471" s="3"/>
      <c r="U6471" s="3"/>
      <c r="V6471" s="3"/>
      <c r="W6471" s="3"/>
      <c r="X6471" s="3"/>
      <c r="Y6471" s="3"/>
      <c r="Z6471" s="3"/>
    </row>
    <row r="6472">
      <c r="A6472" s="4">
        <v>45518.0</v>
      </c>
      <c r="B6472" s="5" t="s">
        <v>499</v>
      </c>
      <c r="C6472" s="3" t="s">
        <v>500</v>
      </c>
      <c r="D6472" s="6" t="str">
        <f>IFERROR(__xludf.DUMMYFUNCTION("REGEXEXTRACT(C6472,""[A-Z]{2,}"")"),"SC")</f>
        <v>SC</v>
      </c>
      <c r="E6472" s="3" t="s">
        <v>44</v>
      </c>
      <c r="F6472" s="3" t="s">
        <v>61</v>
      </c>
      <c r="G6472" s="3" t="s">
        <v>12</v>
      </c>
      <c r="H6472" s="3"/>
      <c r="I6472" s="3"/>
      <c r="J6472" s="3"/>
      <c r="K6472" s="3"/>
      <c r="L6472" s="3"/>
      <c r="M6472" s="3"/>
      <c r="N6472" s="3"/>
      <c r="O6472" s="3"/>
      <c r="P6472" s="3"/>
      <c r="Q6472" s="3"/>
      <c r="R6472" s="3"/>
      <c r="S6472" s="3"/>
      <c r="T6472" s="3"/>
      <c r="U6472" s="3"/>
      <c r="V6472" s="3"/>
      <c r="W6472" s="3"/>
      <c r="X6472" s="3"/>
      <c r="Y6472" s="3"/>
      <c r="Z6472" s="3"/>
    </row>
    <row r="6473">
      <c r="A6473" s="4">
        <v>45518.0</v>
      </c>
      <c r="B6473" s="5" t="s">
        <v>501</v>
      </c>
      <c r="C6473" s="3" t="s">
        <v>502</v>
      </c>
      <c r="D6473" s="6" t="str">
        <f>IFERROR(__xludf.DUMMYFUNCTION("REGEXEXTRACT(C6473,""[A-Z]{2,}"")"),"STEC")</f>
        <v>STEC</v>
      </c>
      <c r="E6473" s="3" t="s">
        <v>503</v>
      </c>
      <c r="F6473" s="3" t="s">
        <v>504</v>
      </c>
      <c r="G6473" s="3" t="s">
        <v>17</v>
      </c>
      <c r="H6473" s="3"/>
      <c r="I6473" s="3"/>
      <c r="J6473" s="3"/>
      <c r="K6473" s="3"/>
      <c r="L6473" s="3"/>
      <c r="M6473" s="3"/>
      <c r="N6473" s="3"/>
      <c r="O6473" s="3"/>
      <c r="P6473" s="3"/>
      <c r="Q6473" s="3"/>
      <c r="R6473" s="3"/>
      <c r="S6473" s="3"/>
      <c r="T6473" s="3"/>
      <c r="U6473" s="3"/>
      <c r="V6473" s="3"/>
      <c r="W6473" s="3"/>
      <c r="X6473" s="3"/>
      <c r="Y6473" s="3"/>
      <c r="Z6473" s="3"/>
    </row>
    <row r="6474">
      <c r="A6474" s="4">
        <v>45518.0</v>
      </c>
      <c r="B6474" s="5" t="s">
        <v>505</v>
      </c>
      <c r="C6474" s="3" t="s">
        <v>506</v>
      </c>
      <c r="D6474" s="6" t="str">
        <f>IFERROR(__xludf.DUMMYFUNCTION("REGEXEXTRACT(C6474,""[A-Z]{2,}"")"),"STARK")</f>
        <v>STARK</v>
      </c>
      <c r="E6474" s="3" t="s">
        <v>44</v>
      </c>
      <c r="F6474" s="3" t="s">
        <v>184</v>
      </c>
      <c r="G6474" s="3" t="s">
        <v>84</v>
      </c>
      <c r="H6474" s="3"/>
      <c r="I6474" s="3"/>
      <c r="J6474" s="3"/>
      <c r="K6474" s="3"/>
      <c r="L6474" s="3"/>
      <c r="M6474" s="3"/>
      <c r="N6474" s="3"/>
      <c r="O6474" s="3"/>
      <c r="P6474" s="3"/>
      <c r="Q6474" s="3"/>
      <c r="R6474" s="3"/>
      <c r="S6474" s="3"/>
      <c r="T6474" s="3"/>
      <c r="U6474" s="3"/>
      <c r="V6474" s="3"/>
      <c r="W6474" s="3"/>
      <c r="X6474" s="3"/>
      <c r="Y6474" s="3"/>
      <c r="Z6474" s="3"/>
    </row>
    <row r="6475">
      <c r="A6475" s="4">
        <v>45517.0</v>
      </c>
      <c r="B6475" s="5" t="s">
        <v>507</v>
      </c>
      <c r="C6475" s="3" t="s">
        <v>508</v>
      </c>
      <c r="D6475" s="6" t="str">
        <f>IFERROR(__xludf.DUMMYFUNCTION("REGEXEXTRACT(C6475,""[A-Z]{2,}"")"),"TTA")</f>
        <v>TTA</v>
      </c>
      <c r="E6475" s="3" t="s">
        <v>47</v>
      </c>
      <c r="F6475" s="3" t="s">
        <v>386</v>
      </c>
      <c r="G6475" s="3" t="s">
        <v>84</v>
      </c>
      <c r="H6475" s="3"/>
      <c r="I6475" s="3"/>
      <c r="J6475" s="3"/>
      <c r="K6475" s="3"/>
      <c r="L6475" s="3"/>
      <c r="M6475" s="3"/>
      <c r="N6475" s="3"/>
      <c r="O6475" s="3"/>
      <c r="P6475" s="3"/>
      <c r="Q6475" s="3"/>
      <c r="R6475" s="3"/>
      <c r="S6475" s="3"/>
      <c r="T6475" s="3"/>
      <c r="U6475" s="3"/>
      <c r="V6475" s="3"/>
      <c r="W6475" s="3"/>
      <c r="X6475" s="3"/>
      <c r="Y6475" s="3"/>
      <c r="Z6475" s="3"/>
    </row>
    <row r="6476">
      <c r="A6476" s="4">
        <v>45517.0</v>
      </c>
      <c r="B6476" s="5" t="s">
        <v>509</v>
      </c>
      <c r="C6476" s="3" t="s">
        <v>510</v>
      </c>
      <c r="D6476" s="6" t="str">
        <f>IFERROR(__xludf.DUMMYFUNCTION("REGEXEXTRACT(C6476,""[A-Z]{2,}"")"),"DITTO")</f>
        <v>DITTO</v>
      </c>
      <c r="E6476" s="3" t="s">
        <v>47</v>
      </c>
      <c r="F6476" s="3" t="s">
        <v>133</v>
      </c>
      <c r="G6476" s="3" t="s">
        <v>12</v>
      </c>
      <c r="H6476" s="3"/>
      <c r="I6476" s="3"/>
      <c r="J6476" s="3"/>
      <c r="K6476" s="3"/>
      <c r="L6476" s="3"/>
      <c r="M6476" s="3"/>
      <c r="N6476" s="3"/>
      <c r="O6476" s="3"/>
      <c r="P6476" s="3"/>
      <c r="Q6476" s="3"/>
      <c r="R6476" s="3"/>
      <c r="S6476" s="3"/>
      <c r="T6476" s="3"/>
      <c r="U6476" s="3"/>
      <c r="V6476" s="3"/>
      <c r="W6476" s="3"/>
      <c r="X6476" s="3"/>
      <c r="Y6476" s="3"/>
      <c r="Z6476" s="3"/>
    </row>
    <row r="6477">
      <c r="A6477" s="4">
        <v>45517.0</v>
      </c>
      <c r="B6477" s="5" t="s">
        <v>509</v>
      </c>
      <c r="C6477" s="3" t="s">
        <v>510</v>
      </c>
      <c r="D6477" s="6" t="str">
        <f>IFERROR(__xludf.DUMMYFUNCTION("REGEXEXTRACT(C6477,""[A-Z]{2,}"")"),"DITTO")</f>
        <v>DITTO</v>
      </c>
      <c r="E6477" s="3" t="s">
        <v>511</v>
      </c>
      <c r="F6477" s="3" t="s">
        <v>249</v>
      </c>
      <c r="G6477" s="3" t="s">
        <v>12</v>
      </c>
      <c r="H6477" s="3"/>
      <c r="I6477" s="3"/>
      <c r="J6477" s="3"/>
      <c r="K6477" s="3"/>
      <c r="L6477" s="3"/>
      <c r="M6477" s="3"/>
      <c r="N6477" s="3"/>
      <c r="O6477" s="3"/>
      <c r="P6477" s="3"/>
      <c r="Q6477" s="3"/>
      <c r="R6477" s="3"/>
      <c r="S6477" s="3"/>
      <c r="T6477" s="3"/>
      <c r="U6477" s="3"/>
      <c r="V6477" s="3"/>
      <c r="W6477" s="3"/>
      <c r="X6477" s="3"/>
      <c r="Y6477" s="3"/>
      <c r="Z6477" s="3"/>
    </row>
    <row r="6478">
      <c r="A6478" s="4">
        <v>45517.0</v>
      </c>
      <c r="B6478" s="5" t="s">
        <v>512</v>
      </c>
      <c r="C6478" s="3" t="s">
        <v>513</v>
      </c>
      <c r="D6478" s="6" t="str">
        <f>IFERROR(__xludf.DUMMYFUNCTION("REGEXEXTRACT(C6478,""[A-Z]{2,}"")"),"BDMS")</f>
        <v>BDMS</v>
      </c>
      <c r="E6478" s="3" t="s">
        <v>47</v>
      </c>
      <c r="F6478" s="3" t="s">
        <v>133</v>
      </c>
      <c r="G6478" s="3" t="s">
        <v>12</v>
      </c>
      <c r="H6478" s="3"/>
      <c r="I6478" s="3"/>
      <c r="J6478" s="3"/>
      <c r="K6478" s="3"/>
      <c r="L6478" s="3"/>
      <c r="M6478" s="3"/>
      <c r="N6478" s="3"/>
      <c r="O6478" s="3"/>
      <c r="P6478" s="3"/>
      <c r="Q6478" s="3"/>
      <c r="R6478" s="3"/>
      <c r="S6478" s="3"/>
      <c r="T6478" s="3"/>
      <c r="U6478" s="3"/>
      <c r="V6478" s="3"/>
      <c r="W6478" s="3"/>
      <c r="X6478" s="3"/>
      <c r="Y6478" s="3"/>
      <c r="Z6478" s="3"/>
    </row>
    <row r="6479">
      <c r="A6479" s="4">
        <v>45517.0</v>
      </c>
      <c r="B6479" s="5" t="s">
        <v>512</v>
      </c>
      <c r="C6479" s="3" t="s">
        <v>513</v>
      </c>
      <c r="D6479" s="6" t="str">
        <f>IFERROR(__xludf.DUMMYFUNCTION("REGEXEXTRACT(C6479,""[A-Z]{2,}"")"),"BDMS")</f>
        <v>BDMS</v>
      </c>
      <c r="E6479" s="3" t="s">
        <v>514</v>
      </c>
      <c r="F6479" s="3" t="s">
        <v>386</v>
      </c>
      <c r="G6479" s="3" t="s">
        <v>12</v>
      </c>
      <c r="H6479" s="3"/>
      <c r="I6479" s="3"/>
      <c r="J6479" s="3"/>
      <c r="K6479" s="3"/>
      <c r="L6479" s="3"/>
      <c r="M6479" s="3"/>
      <c r="N6479" s="3"/>
      <c r="O6479" s="3"/>
      <c r="P6479" s="3"/>
      <c r="Q6479" s="3"/>
      <c r="R6479" s="3"/>
      <c r="S6479" s="3"/>
      <c r="T6479" s="3"/>
      <c r="U6479" s="3"/>
      <c r="V6479" s="3"/>
      <c r="W6479" s="3"/>
      <c r="X6479" s="3"/>
      <c r="Y6479" s="3"/>
      <c r="Z6479" s="3"/>
    </row>
    <row r="6480">
      <c r="A6480" s="4">
        <v>45517.0</v>
      </c>
      <c r="B6480" s="5" t="s">
        <v>515</v>
      </c>
      <c r="C6480" s="3" t="s">
        <v>516</v>
      </c>
      <c r="D6480" s="6" t="str">
        <f>IFERROR(__xludf.DUMMYFUNCTION("REGEXEXTRACT(C6480,""[A-Z]{2,}"")"),"CPALL")</f>
        <v>CPALL</v>
      </c>
      <c r="E6480" s="3" t="s">
        <v>47</v>
      </c>
      <c r="F6480" s="3" t="s">
        <v>61</v>
      </c>
      <c r="G6480" s="3" t="s">
        <v>12</v>
      </c>
      <c r="H6480" s="3"/>
      <c r="I6480" s="3"/>
      <c r="J6480" s="3"/>
      <c r="K6480" s="3"/>
      <c r="L6480" s="3"/>
      <c r="M6480" s="3"/>
      <c r="N6480" s="3"/>
      <c r="O6480" s="3"/>
      <c r="P6480" s="3"/>
      <c r="Q6480" s="3"/>
      <c r="R6480" s="3"/>
      <c r="S6480" s="3"/>
      <c r="T6480" s="3"/>
      <c r="U6480" s="3"/>
      <c r="V6480" s="3"/>
      <c r="W6480" s="3"/>
      <c r="X6480" s="3"/>
      <c r="Y6480" s="3"/>
      <c r="Z6480" s="3"/>
    </row>
    <row r="6481">
      <c r="A6481" s="4">
        <v>45517.0</v>
      </c>
      <c r="B6481" s="5" t="s">
        <v>515</v>
      </c>
      <c r="C6481" s="3" t="s">
        <v>516</v>
      </c>
      <c r="D6481" s="6" t="str">
        <f>IFERROR(__xludf.DUMMYFUNCTION("REGEXEXTRACT(C6481,""[A-Z]{2,}"")"),"CPALL")</f>
        <v>CPALL</v>
      </c>
      <c r="E6481" s="3" t="s">
        <v>46</v>
      </c>
      <c r="F6481" s="3" t="s">
        <v>61</v>
      </c>
      <c r="G6481" s="3" t="s">
        <v>12</v>
      </c>
      <c r="H6481" s="3"/>
      <c r="I6481" s="3"/>
      <c r="J6481" s="3"/>
      <c r="K6481" s="3"/>
      <c r="L6481" s="3"/>
      <c r="M6481" s="3"/>
      <c r="N6481" s="3"/>
      <c r="O6481" s="3"/>
      <c r="P6481" s="3"/>
      <c r="Q6481" s="3"/>
      <c r="R6481" s="3"/>
      <c r="S6481" s="3"/>
      <c r="T6481" s="3"/>
      <c r="U6481" s="3"/>
      <c r="V6481" s="3"/>
      <c r="W6481" s="3"/>
      <c r="X6481" s="3"/>
      <c r="Y6481" s="3"/>
      <c r="Z6481" s="3"/>
    </row>
    <row r="6482">
      <c r="A6482" s="4">
        <v>45517.0</v>
      </c>
      <c r="B6482" s="5" t="s">
        <v>517</v>
      </c>
      <c r="C6482" s="3" t="s">
        <v>518</v>
      </c>
      <c r="D6482" s="6" t="str">
        <f>IFERROR(__xludf.DUMMYFUNCTION("REGEXEXTRACT(C6482,""[A-Z]{2,}"")"),"DELTA")</f>
        <v>DELTA</v>
      </c>
      <c r="E6482" s="3" t="s">
        <v>209</v>
      </c>
      <c r="F6482" s="3" t="s">
        <v>519</v>
      </c>
      <c r="G6482" s="3" t="s">
        <v>12</v>
      </c>
      <c r="H6482" s="3"/>
      <c r="I6482" s="3"/>
      <c r="J6482" s="3"/>
      <c r="K6482" s="3"/>
      <c r="L6482" s="3"/>
      <c r="M6482" s="3"/>
      <c r="N6482" s="3"/>
      <c r="O6482" s="3"/>
      <c r="P6482" s="3"/>
      <c r="Q6482" s="3"/>
      <c r="R6482" s="3"/>
      <c r="S6482" s="3"/>
      <c r="T6482" s="3"/>
      <c r="U6482" s="3"/>
      <c r="V6482" s="3"/>
      <c r="W6482" s="3"/>
      <c r="X6482" s="3"/>
      <c r="Y6482" s="3"/>
      <c r="Z6482" s="3"/>
    </row>
    <row r="6483">
      <c r="A6483" s="4">
        <v>45517.0</v>
      </c>
      <c r="B6483" s="5" t="s">
        <v>520</v>
      </c>
      <c r="C6483" s="3" t="s">
        <v>521</v>
      </c>
      <c r="D6483" s="6" t="str">
        <f>IFERROR(__xludf.DUMMYFUNCTION("REGEXEXTRACT(C6483,""[A-Z]{2,}"")"),"SET")</f>
        <v>SET</v>
      </c>
      <c r="E6483" s="3" t="s">
        <v>44</v>
      </c>
      <c r="F6483" s="3" t="s">
        <v>67</v>
      </c>
      <c r="G6483" s="3" t="s">
        <v>12</v>
      </c>
      <c r="H6483" s="3"/>
      <c r="I6483" s="3"/>
      <c r="J6483" s="3"/>
      <c r="K6483" s="3"/>
      <c r="L6483" s="3"/>
      <c r="M6483" s="3"/>
      <c r="N6483" s="3"/>
      <c r="O6483" s="3"/>
      <c r="P6483" s="3"/>
      <c r="Q6483" s="3"/>
      <c r="R6483" s="3"/>
      <c r="S6483" s="3"/>
      <c r="T6483" s="3"/>
      <c r="U6483" s="3"/>
      <c r="V6483" s="3"/>
      <c r="W6483" s="3"/>
      <c r="X6483" s="3"/>
      <c r="Y6483" s="3"/>
      <c r="Z6483" s="3"/>
    </row>
    <row r="6484">
      <c r="A6484" s="4">
        <v>45517.0</v>
      </c>
      <c r="B6484" s="5" t="s">
        <v>522</v>
      </c>
      <c r="C6484" s="3" t="s">
        <v>523</v>
      </c>
      <c r="D6484" s="6" t="str">
        <f>IFERROR(__xludf.DUMMYFUNCTION("REGEXEXTRACT(C6484,""[A-Z]{2,}"")"),"SVI")</f>
        <v>SVI</v>
      </c>
      <c r="E6484" s="3" t="s">
        <v>44</v>
      </c>
      <c r="F6484" s="3" t="s">
        <v>63</v>
      </c>
      <c r="G6484" s="3" t="s">
        <v>12</v>
      </c>
      <c r="H6484" s="3"/>
      <c r="I6484" s="3"/>
      <c r="J6484" s="3"/>
      <c r="K6484" s="3"/>
      <c r="L6484" s="3"/>
      <c r="M6484" s="3"/>
      <c r="N6484" s="3"/>
      <c r="O6484" s="3"/>
      <c r="P6484" s="3"/>
      <c r="Q6484" s="3"/>
      <c r="R6484" s="3"/>
      <c r="S6484" s="3"/>
      <c r="T6484" s="3"/>
      <c r="U6484" s="3"/>
      <c r="V6484" s="3"/>
      <c r="W6484" s="3"/>
      <c r="X6484" s="3"/>
      <c r="Y6484" s="3"/>
      <c r="Z6484" s="3"/>
    </row>
    <row r="6485">
      <c r="A6485" s="4">
        <v>45517.0</v>
      </c>
      <c r="B6485" s="5" t="s">
        <v>522</v>
      </c>
      <c r="C6485" s="3" t="s">
        <v>523</v>
      </c>
      <c r="D6485" s="6" t="str">
        <f>IFERROR(__xludf.DUMMYFUNCTION("REGEXEXTRACT(C6485,""[A-Z]{2,}"")"),"SVI")</f>
        <v>SVI</v>
      </c>
      <c r="E6485" s="3" t="s">
        <v>44</v>
      </c>
      <c r="F6485" s="3" t="s">
        <v>171</v>
      </c>
      <c r="G6485" s="3" t="s">
        <v>12</v>
      </c>
      <c r="H6485" s="3"/>
      <c r="I6485" s="3"/>
      <c r="J6485" s="3"/>
      <c r="K6485" s="3"/>
      <c r="L6485" s="3"/>
      <c r="M6485" s="3"/>
      <c r="N6485" s="3"/>
      <c r="O6485" s="3"/>
      <c r="P6485" s="3"/>
      <c r="Q6485" s="3"/>
      <c r="R6485" s="3"/>
      <c r="S6485" s="3"/>
      <c r="T6485" s="3"/>
      <c r="U6485" s="3"/>
      <c r="V6485" s="3"/>
      <c r="W6485" s="3"/>
      <c r="X6485" s="3"/>
      <c r="Y6485" s="3"/>
      <c r="Z6485" s="3"/>
    </row>
    <row r="6486">
      <c r="A6486" s="4">
        <v>45517.0</v>
      </c>
      <c r="B6486" s="5" t="s">
        <v>522</v>
      </c>
      <c r="C6486" s="3" t="s">
        <v>523</v>
      </c>
      <c r="D6486" s="6" t="str">
        <f>IFERROR(__xludf.DUMMYFUNCTION("REGEXEXTRACT(C6486,""[A-Z]{2,}"")"),"SVI")</f>
        <v>SVI</v>
      </c>
      <c r="E6486" s="3" t="s">
        <v>47</v>
      </c>
      <c r="F6486" s="3" t="s">
        <v>133</v>
      </c>
      <c r="G6486" s="3" t="s">
        <v>12</v>
      </c>
      <c r="H6486" s="3"/>
      <c r="I6486" s="3"/>
      <c r="J6486" s="3"/>
      <c r="K6486" s="3"/>
      <c r="L6486" s="3"/>
      <c r="M6486" s="3"/>
      <c r="N6486" s="3"/>
      <c r="O6486" s="3"/>
      <c r="P6486" s="3"/>
      <c r="Q6486" s="3"/>
      <c r="R6486" s="3"/>
      <c r="S6486" s="3"/>
      <c r="T6486" s="3"/>
      <c r="U6486" s="3"/>
      <c r="V6486" s="3"/>
      <c r="W6486" s="3"/>
      <c r="X6486" s="3"/>
      <c r="Y6486" s="3"/>
      <c r="Z6486" s="3"/>
    </row>
    <row r="6487">
      <c r="A6487" s="4">
        <v>45517.0</v>
      </c>
      <c r="B6487" s="5" t="s">
        <v>522</v>
      </c>
      <c r="C6487" s="3" t="s">
        <v>523</v>
      </c>
      <c r="D6487" s="6" t="str">
        <f>IFERROR(__xludf.DUMMYFUNCTION("REGEXEXTRACT(C6487,""[A-Z]{2,}"")"),"SVI")</f>
        <v>SVI</v>
      </c>
      <c r="E6487" s="3" t="s">
        <v>85</v>
      </c>
      <c r="F6487" s="3" t="s">
        <v>524</v>
      </c>
      <c r="G6487" s="3" t="s">
        <v>12</v>
      </c>
      <c r="H6487" s="3"/>
      <c r="I6487" s="3"/>
      <c r="J6487" s="3"/>
      <c r="K6487" s="3"/>
      <c r="L6487" s="3"/>
      <c r="M6487" s="3"/>
      <c r="N6487" s="3"/>
      <c r="O6487" s="3"/>
      <c r="P6487" s="3"/>
      <c r="Q6487" s="3"/>
      <c r="R6487" s="3"/>
      <c r="S6487" s="3"/>
      <c r="T6487" s="3"/>
      <c r="U6487" s="3"/>
      <c r="V6487" s="3"/>
      <c r="W6487" s="3"/>
      <c r="X6487" s="3"/>
      <c r="Y6487" s="3"/>
      <c r="Z6487" s="3"/>
    </row>
    <row r="6488">
      <c r="A6488" s="4">
        <v>45517.0</v>
      </c>
      <c r="B6488" s="5" t="s">
        <v>525</v>
      </c>
      <c r="C6488" s="3" t="s">
        <v>526</v>
      </c>
      <c r="D6488" s="6" t="str">
        <f>IFERROR(__xludf.DUMMYFUNCTION("REGEXEXTRACT(C6488,""[A-Z]{2,}"")"),"BGRIM")</f>
        <v>BGRIM</v>
      </c>
      <c r="E6488" s="3" t="s">
        <v>47</v>
      </c>
      <c r="F6488" s="3" t="s">
        <v>527</v>
      </c>
      <c r="G6488" s="3" t="s">
        <v>84</v>
      </c>
      <c r="H6488" s="3"/>
      <c r="I6488" s="3"/>
      <c r="J6488" s="3"/>
      <c r="K6488" s="3"/>
      <c r="L6488" s="3"/>
      <c r="M6488" s="3"/>
      <c r="N6488" s="3"/>
      <c r="O6488" s="3"/>
      <c r="P6488" s="3"/>
      <c r="Q6488" s="3"/>
      <c r="R6488" s="3"/>
      <c r="S6488" s="3"/>
      <c r="T6488" s="3"/>
      <c r="U6488" s="3"/>
      <c r="V6488" s="3"/>
      <c r="W6488" s="3"/>
      <c r="X6488" s="3"/>
      <c r="Y6488" s="3"/>
      <c r="Z6488" s="3"/>
    </row>
    <row r="6489">
      <c r="A6489" s="4">
        <v>45517.0</v>
      </c>
      <c r="B6489" s="5" t="s">
        <v>525</v>
      </c>
      <c r="C6489" s="3" t="s">
        <v>526</v>
      </c>
      <c r="D6489" s="6" t="str">
        <f>IFERROR(__xludf.DUMMYFUNCTION("REGEXEXTRACT(C6489,""[A-Z]{2,}"")"),"BGRIM")</f>
        <v>BGRIM</v>
      </c>
      <c r="E6489" s="3" t="s">
        <v>245</v>
      </c>
      <c r="F6489" s="3" t="s">
        <v>135</v>
      </c>
      <c r="G6489" s="3" t="s">
        <v>12</v>
      </c>
      <c r="H6489" s="3"/>
      <c r="I6489" s="3"/>
      <c r="J6489" s="3"/>
      <c r="K6489" s="3"/>
      <c r="L6489" s="3"/>
      <c r="M6489" s="3"/>
      <c r="N6489" s="3"/>
      <c r="O6489" s="3"/>
      <c r="P6489" s="3"/>
      <c r="Q6489" s="3"/>
      <c r="R6489" s="3"/>
      <c r="S6489" s="3"/>
      <c r="T6489" s="3"/>
      <c r="U6489" s="3"/>
      <c r="V6489" s="3"/>
      <c r="W6489" s="3"/>
      <c r="X6489" s="3"/>
      <c r="Y6489" s="3"/>
      <c r="Z6489" s="3"/>
    </row>
    <row r="6490">
      <c r="A6490" s="4">
        <v>45517.0</v>
      </c>
      <c r="B6490" s="5" t="s">
        <v>528</v>
      </c>
      <c r="C6490" s="3" t="s">
        <v>529</v>
      </c>
      <c r="D6490" s="6" t="str">
        <f>IFERROR(__xludf.DUMMYFUNCTION("REGEXEXTRACT(C6490,""[A-Z]{2,}"")"),"ADVICE")</f>
        <v>ADVICE</v>
      </c>
      <c r="E6490" s="3" t="s">
        <v>44</v>
      </c>
      <c r="F6490" s="3" t="s">
        <v>61</v>
      </c>
      <c r="G6490" s="3" t="s">
        <v>12</v>
      </c>
      <c r="H6490" s="3"/>
      <c r="I6490" s="3"/>
      <c r="J6490" s="3"/>
      <c r="K6490" s="3"/>
      <c r="L6490" s="3"/>
      <c r="M6490" s="3"/>
      <c r="N6490" s="3"/>
      <c r="O6490" s="3"/>
      <c r="P6490" s="3"/>
      <c r="Q6490" s="3"/>
      <c r="R6490" s="3"/>
      <c r="S6490" s="3"/>
      <c r="T6490" s="3"/>
      <c r="U6490" s="3"/>
      <c r="V6490" s="3"/>
      <c r="W6490" s="3"/>
      <c r="X6490" s="3"/>
      <c r="Y6490" s="3"/>
      <c r="Z6490" s="3"/>
    </row>
    <row r="6491">
      <c r="A6491" s="4">
        <v>45517.0</v>
      </c>
      <c r="B6491" s="5" t="s">
        <v>528</v>
      </c>
      <c r="C6491" s="3" t="s">
        <v>529</v>
      </c>
      <c r="D6491" s="6" t="str">
        <f>IFERROR(__xludf.DUMMYFUNCTION("REGEXEXTRACT(C6491,""[A-Z]{2,}"")"),"ADVICE")</f>
        <v>ADVICE</v>
      </c>
      <c r="E6491" s="3" t="s">
        <v>44</v>
      </c>
      <c r="F6491" s="3" t="s">
        <v>63</v>
      </c>
      <c r="G6491" s="3" t="s">
        <v>12</v>
      </c>
      <c r="H6491" s="3"/>
      <c r="I6491" s="3"/>
      <c r="J6491" s="3"/>
      <c r="K6491" s="3"/>
      <c r="L6491" s="3"/>
      <c r="M6491" s="3"/>
      <c r="N6491" s="3"/>
      <c r="O6491" s="3"/>
      <c r="P6491" s="3"/>
      <c r="Q6491" s="3"/>
      <c r="R6491" s="3"/>
      <c r="S6491" s="3"/>
      <c r="T6491" s="3"/>
      <c r="U6491" s="3"/>
      <c r="V6491" s="3"/>
      <c r="W6491" s="3"/>
      <c r="X6491" s="3"/>
      <c r="Y6491" s="3"/>
      <c r="Z6491" s="3"/>
    </row>
    <row r="6492">
      <c r="A6492" s="4">
        <v>45517.0</v>
      </c>
      <c r="B6492" s="5" t="s">
        <v>528</v>
      </c>
      <c r="C6492" s="3" t="s">
        <v>529</v>
      </c>
      <c r="D6492" s="6" t="str">
        <f>IFERROR(__xludf.DUMMYFUNCTION("REGEXEXTRACT(C6492,""[A-Z]{2,}"")"),"ADVICE")</f>
        <v>ADVICE</v>
      </c>
      <c r="E6492" s="3" t="s">
        <v>530</v>
      </c>
      <c r="F6492" s="3" t="s">
        <v>135</v>
      </c>
      <c r="G6492" s="3" t="s">
        <v>12</v>
      </c>
      <c r="H6492" s="3"/>
      <c r="I6492" s="3"/>
      <c r="J6492" s="3"/>
      <c r="K6492" s="3"/>
      <c r="L6492" s="3"/>
      <c r="M6492" s="3"/>
      <c r="N6492" s="3"/>
      <c r="O6492" s="3"/>
      <c r="P6492" s="3"/>
      <c r="Q6492" s="3"/>
      <c r="R6492" s="3"/>
      <c r="S6492" s="3"/>
      <c r="T6492" s="3"/>
      <c r="U6492" s="3"/>
      <c r="V6492" s="3"/>
      <c r="W6492" s="3"/>
      <c r="X6492" s="3"/>
      <c r="Y6492" s="3"/>
      <c r="Z6492" s="3"/>
    </row>
    <row r="6493">
      <c r="A6493" s="4">
        <v>45517.0</v>
      </c>
      <c r="B6493" s="5" t="s">
        <v>531</v>
      </c>
      <c r="C6493" s="3" t="s">
        <v>532</v>
      </c>
      <c r="D6493" s="6" t="str">
        <f>IFERROR(__xludf.DUMMYFUNCTION("REGEXEXTRACT(C6493,""[A-Z]{2,}"")"),"BMA")</f>
        <v>BMA</v>
      </c>
      <c r="E6493" s="3" t="s">
        <v>69</v>
      </c>
      <c r="F6493" s="3" t="s">
        <v>533</v>
      </c>
      <c r="G6493" s="3" t="s">
        <v>84</v>
      </c>
      <c r="H6493" s="3"/>
      <c r="I6493" s="3"/>
      <c r="J6493" s="3"/>
      <c r="K6493" s="3"/>
      <c r="L6493" s="3"/>
      <c r="M6493" s="3"/>
      <c r="N6493" s="3"/>
      <c r="O6493" s="3"/>
      <c r="P6493" s="3"/>
      <c r="Q6493" s="3"/>
      <c r="R6493" s="3"/>
      <c r="S6493" s="3"/>
      <c r="T6493" s="3"/>
      <c r="U6493" s="3"/>
      <c r="V6493" s="3"/>
      <c r="W6493" s="3"/>
      <c r="X6493" s="3"/>
      <c r="Y6493" s="3"/>
      <c r="Z6493" s="3"/>
    </row>
    <row r="6494">
      <c r="A6494" s="4">
        <v>45517.0</v>
      </c>
      <c r="B6494" s="5" t="s">
        <v>531</v>
      </c>
      <c r="C6494" s="3" t="s">
        <v>532</v>
      </c>
      <c r="D6494" s="6" t="str">
        <f>IFERROR(__xludf.DUMMYFUNCTION("REGEXEXTRACT(C6494,""[A-Z]{2,}"")"),"BMA")</f>
        <v>BMA</v>
      </c>
      <c r="E6494" s="3" t="s">
        <v>534</v>
      </c>
      <c r="F6494" s="3" t="s">
        <v>366</v>
      </c>
      <c r="G6494" s="3" t="s">
        <v>84</v>
      </c>
      <c r="H6494" s="3"/>
      <c r="I6494" s="3"/>
      <c r="J6494" s="3"/>
      <c r="K6494" s="3"/>
      <c r="L6494" s="3"/>
      <c r="M6494" s="3"/>
      <c r="N6494" s="3"/>
      <c r="O6494" s="3"/>
      <c r="P6494" s="3"/>
      <c r="Q6494" s="3"/>
      <c r="R6494" s="3"/>
      <c r="S6494" s="3"/>
      <c r="T6494" s="3"/>
      <c r="U6494" s="3"/>
      <c r="V6494" s="3"/>
      <c r="W6494" s="3"/>
      <c r="X6494" s="3"/>
      <c r="Y6494" s="3"/>
      <c r="Z6494" s="3"/>
    </row>
    <row r="6495">
      <c r="A6495" s="4">
        <v>45516.0</v>
      </c>
      <c r="B6495" s="5" t="s">
        <v>535</v>
      </c>
      <c r="C6495" s="3" t="s">
        <v>536</v>
      </c>
      <c r="D6495" s="6" t="str">
        <f>IFERROR(__xludf.DUMMYFUNCTION("REGEXEXTRACT(C6495,""[A-Z]{2,}"")"),"OR")</f>
        <v>OR</v>
      </c>
      <c r="E6495" s="3" t="s">
        <v>44</v>
      </c>
      <c r="F6495" s="3" t="s">
        <v>47</v>
      </c>
      <c r="G6495" s="3" t="s">
        <v>12</v>
      </c>
      <c r="H6495" s="3"/>
      <c r="I6495" s="3"/>
      <c r="J6495" s="3"/>
      <c r="K6495" s="3"/>
      <c r="L6495" s="3"/>
      <c r="M6495" s="3"/>
      <c r="N6495" s="3"/>
      <c r="O6495" s="3"/>
      <c r="P6495" s="3"/>
      <c r="Q6495" s="3"/>
      <c r="R6495" s="3"/>
      <c r="S6495" s="3"/>
      <c r="T6495" s="3"/>
      <c r="U6495" s="3"/>
      <c r="V6495" s="3"/>
      <c r="W6495" s="3"/>
      <c r="X6495" s="3"/>
      <c r="Y6495" s="3"/>
      <c r="Z6495" s="3"/>
    </row>
    <row r="6496">
      <c r="A6496" s="4">
        <v>45515.0</v>
      </c>
      <c r="B6496" s="5" t="s">
        <v>537</v>
      </c>
      <c r="C6496" s="3" t="s">
        <v>538</v>
      </c>
      <c r="D6496" s="6" t="str">
        <f>IFERROR(__xludf.DUMMYFUNCTION("REGEXEXTRACT(C6496,""[A-Z]{2,}"")"),"GULF")</f>
        <v>GULF</v>
      </c>
      <c r="E6496" s="3" t="s">
        <v>44</v>
      </c>
      <c r="F6496" s="3" t="s">
        <v>67</v>
      </c>
      <c r="G6496" s="3" t="s">
        <v>12</v>
      </c>
      <c r="H6496" s="3"/>
      <c r="I6496" s="3"/>
      <c r="J6496" s="3"/>
      <c r="K6496" s="3"/>
      <c r="L6496" s="3"/>
      <c r="M6496" s="3"/>
      <c r="N6496" s="3"/>
      <c r="O6496" s="3"/>
      <c r="P6496" s="3"/>
      <c r="Q6496" s="3"/>
      <c r="R6496" s="3"/>
      <c r="S6496" s="3"/>
      <c r="T6496" s="3"/>
      <c r="U6496" s="3"/>
      <c r="V6496" s="3"/>
      <c r="W6496" s="3"/>
      <c r="X6496" s="3"/>
      <c r="Y6496" s="3"/>
      <c r="Z6496" s="3"/>
    </row>
    <row r="6497">
      <c r="A6497" s="4">
        <v>45515.0</v>
      </c>
      <c r="B6497" s="5" t="s">
        <v>537</v>
      </c>
      <c r="C6497" s="3" t="s">
        <v>538</v>
      </c>
      <c r="D6497" s="6" t="str">
        <f>IFERROR(__xludf.DUMMYFUNCTION("REGEXEXTRACT(C6497,""[A-Z]{2,}"")"),"GULF")</f>
        <v>GULF</v>
      </c>
      <c r="E6497" s="3" t="s">
        <v>44</v>
      </c>
      <c r="F6497" s="3" t="s">
        <v>67</v>
      </c>
      <c r="G6497" s="3" t="s">
        <v>12</v>
      </c>
      <c r="H6497" s="3"/>
      <c r="I6497" s="3"/>
      <c r="J6497" s="3"/>
      <c r="K6497" s="3"/>
      <c r="L6497" s="3"/>
      <c r="M6497" s="3"/>
      <c r="N6497" s="3"/>
      <c r="O6497" s="3"/>
      <c r="P6497" s="3"/>
      <c r="Q6497" s="3"/>
      <c r="R6497" s="3"/>
      <c r="S6497" s="3"/>
      <c r="T6497" s="3"/>
      <c r="U6497" s="3"/>
      <c r="V6497" s="3"/>
      <c r="W6497" s="3"/>
      <c r="X6497" s="3"/>
      <c r="Y6497" s="3"/>
      <c r="Z6497" s="3"/>
    </row>
    <row r="6498">
      <c r="A6498" s="4">
        <v>45515.0</v>
      </c>
      <c r="B6498" s="5" t="s">
        <v>537</v>
      </c>
      <c r="C6498" s="3" t="s">
        <v>538</v>
      </c>
      <c r="D6498" s="6" t="str">
        <f>IFERROR(__xludf.DUMMYFUNCTION("REGEXEXTRACT(C6498,""[A-Z]{2,}"")"),"GULF")</f>
        <v>GULF</v>
      </c>
      <c r="E6498" s="3" t="s">
        <v>44</v>
      </c>
      <c r="F6498" s="3" t="s">
        <v>67</v>
      </c>
      <c r="G6498" s="3" t="s">
        <v>12</v>
      </c>
      <c r="H6498" s="3"/>
      <c r="I6498" s="3"/>
      <c r="J6498" s="3"/>
      <c r="K6498" s="3"/>
      <c r="L6498" s="3"/>
      <c r="M6498" s="3"/>
      <c r="N6498" s="3"/>
      <c r="O6498" s="3"/>
      <c r="P6498" s="3"/>
      <c r="Q6498" s="3"/>
      <c r="R6498" s="3"/>
      <c r="S6498" s="3"/>
      <c r="T6498" s="3"/>
      <c r="U6498" s="3"/>
      <c r="V6498" s="3"/>
      <c r="W6498" s="3"/>
      <c r="X6498" s="3"/>
      <c r="Y6498" s="3"/>
      <c r="Z6498" s="3"/>
    </row>
    <row r="6499">
      <c r="A6499" s="4">
        <v>45514.0</v>
      </c>
      <c r="B6499" s="5" t="s">
        <v>539</v>
      </c>
      <c r="C6499" s="3" t="s">
        <v>540</v>
      </c>
      <c r="D6499" s="6" t="str">
        <f>IFERROR(__xludf.DUMMYFUNCTION("REGEXEXTRACT(C6499,""[A-Z]{2,}"")"),"AJA")</f>
        <v>AJA</v>
      </c>
      <c r="E6499" s="3" t="s">
        <v>299</v>
      </c>
      <c r="F6499" s="3" t="s">
        <v>24</v>
      </c>
      <c r="G6499" s="3" t="s">
        <v>84</v>
      </c>
      <c r="H6499" s="3"/>
      <c r="I6499" s="3"/>
      <c r="J6499" s="3"/>
      <c r="K6499" s="3"/>
      <c r="L6499" s="3"/>
      <c r="M6499" s="3"/>
      <c r="N6499" s="3"/>
      <c r="O6499" s="3"/>
      <c r="P6499" s="3"/>
      <c r="Q6499" s="3"/>
      <c r="R6499" s="3"/>
      <c r="S6499" s="3"/>
      <c r="T6499" s="3"/>
      <c r="U6499" s="3"/>
      <c r="V6499" s="3"/>
      <c r="W6499" s="3"/>
      <c r="X6499" s="3"/>
      <c r="Y6499" s="3"/>
      <c r="Z6499" s="3"/>
    </row>
    <row r="6500">
      <c r="A6500" s="4">
        <v>45514.0</v>
      </c>
      <c r="B6500" s="5" t="s">
        <v>541</v>
      </c>
      <c r="C6500" s="3" t="s">
        <v>542</v>
      </c>
      <c r="D6500" s="6" t="str">
        <f>IFERROR(__xludf.DUMMYFUNCTION("REGEXEXTRACT(C6500,""[A-Z]{2,}"")"),"JKN")</f>
        <v>JKN</v>
      </c>
      <c r="E6500" s="3" t="s">
        <v>543</v>
      </c>
      <c r="F6500" s="3" t="s">
        <v>544</v>
      </c>
      <c r="G6500" s="3" t="s">
        <v>12</v>
      </c>
      <c r="H6500" s="3"/>
      <c r="I6500" s="3"/>
      <c r="J6500" s="3"/>
      <c r="K6500" s="3"/>
      <c r="L6500" s="3"/>
      <c r="M6500" s="3"/>
      <c r="N6500" s="3"/>
      <c r="O6500" s="3"/>
      <c r="P6500" s="3"/>
      <c r="Q6500" s="3"/>
      <c r="R6500" s="3"/>
      <c r="S6500" s="3"/>
      <c r="T6500" s="3"/>
      <c r="U6500" s="3"/>
      <c r="V6500" s="3"/>
      <c r="W6500" s="3"/>
      <c r="X6500" s="3"/>
      <c r="Y6500" s="3"/>
      <c r="Z6500" s="3"/>
    </row>
    <row r="6501">
      <c r="A6501" s="4">
        <v>45514.0</v>
      </c>
      <c r="B6501" s="5" t="s">
        <v>541</v>
      </c>
      <c r="C6501" s="3" t="s">
        <v>542</v>
      </c>
      <c r="D6501" s="6" t="str">
        <f>IFERROR(__xludf.DUMMYFUNCTION("REGEXEXTRACT(C6501,""[A-Z]{2,}"")"),"JKN")</f>
        <v>JKN</v>
      </c>
      <c r="E6501" s="3" t="s">
        <v>303</v>
      </c>
      <c r="F6501" s="3" t="s">
        <v>545</v>
      </c>
      <c r="G6501" s="3" t="s">
        <v>84</v>
      </c>
      <c r="H6501" s="3"/>
      <c r="I6501" s="3"/>
      <c r="J6501" s="3"/>
      <c r="K6501" s="3"/>
      <c r="L6501" s="3"/>
      <c r="M6501" s="3"/>
      <c r="N6501" s="3"/>
      <c r="O6501" s="3"/>
      <c r="P6501" s="3"/>
      <c r="Q6501" s="3"/>
      <c r="R6501" s="3"/>
      <c r="S6501" s="3"/>
      <c r="T6501" s="3"/>
      <c r="U6501" s="3"/>
      <c r="V6501" s="3"/>
      <c r="W6501" s="3"/>
      <c r="X6501" s="3"/>
      <c r="Y6501" s="3"/>
      <c r="Z6501" s="3"/>
    </row>
    <row r="6502">
      <c r="A6502" s="4">
        <v>45513.0</v>
      </c>
      <c r="B6502" s="5" t="s">
        <v>546</v>
      </c>
      <c r="C6502" s="3" t="s">
        <v>547</v>
      </c>
      <c r="D6502" s="6" t="str">
        <f>IFERROR(__xludf.DUMMYFUNCTION("REGEXEXTRACT(C6502,""[A-Z]{2,}"")"),"WHA")</f>
        <v>WHA</v>
      </c>
      <c r="E6502" s="3" t="s">
        <v>285</v>
      </c>
      <c r="F6502" s="3" t="s">
        <v>171</v>
      </c>
      <c r="G6502" s="3" t="s">
        <v>12</v>
      </c>
      <c r="H6502" s="3"/>
      <c r="I6502" s="3"/>
      <c r="J6502" s="3"/>
      <c r="K6502" s="3"/>
      <c r="L6502" s="3"/>
      <c r="M6502" s="3"/>
      <c r="N6502" s="3"/>
      <c r="O6502" s="3"/>
      <c r="P6502" s="3"/>
      <c r="Q6502" s="3"/>
      <c r="R6502" s="3"/>
      <c r="S6502" s="3"/>
      <c r="T6502" s="3"/>
      <c r="U6502" s="3"/>
      <c r="V6502" s="3"/>
      <c r="W6502" s="3"/>
      <c r="X6502" s="3"/>
      <c r="Y6502" s="3"/>
      <c r="Z6502" s="3"/>
    </row>
    <row r="6503">
      <c r="A6503" s="4">
        <v>45513.0</v>
      </c>
      <c r="B6503" s="5" t="s">
        <v>546</v>
      </c>
      <c r="C6503" s="3" t="s">
        <v>547</v>
      </c>
      <c r="D6503" s="6" t="str">
        <f>IFERROR(__xludf.DUMMYFUNCTION("REGEXEXTRACT(C6503,""[A-Z]{2,}"")"),"WHA")</f>
        <v>WHA</v>
      </c>
      <c r="E6503" s="3" t="s">
        <v>338</v>
      </c>
      <c r="F6503" s="3" t="s">
        <v>31</v>
      </c>
      <c r="G6503" s="3" t="s">
        <v>12</v>
      </c>
      <c r="H6503" s="3"/>
      <c r="I6503" s="3"/>
      <c r="J6503" s="3"/>
      <c r="K6503" s="3"/>
      <c r="L6503" s="3"/>
      <c r="M6503" s="3"/>
      <c r="N6503" s="3"/>
      <c r="O6503" s="3"/>
      <c r="P6503" s="3"/>
      <c r="Q6503" s="3"/>
      <c r="R6503" s="3"/>
      <c r="S6503" s="3"/>
      <c r="T6503" s="3"/>
      <c r="U6503" s="3"/>
      <c r="V6503" s="3"/>
      <c r="W6503" s="3"/>
      <c r="X6503" s="3"/>
      <c r="Y6503" s="3"/>
      <c r="Z6503" s="3"/>
    </row>
    <row r="6504">
      <c r="A6504" s="4">
        <v>45513.0</v>
      </c>
      <c r="B6504" s="5" t="s">
        <v>548</v>
      </c>
      <c r="C6504" s="3" t="s">
        <v>549</v>
      </c>
      <c r="D6504" s="6" t="str">
        <f>IFERROR(__xludf.DUMMYFUNCTION("REGEXEXTRACT(C6504,""[A-Z]{2,}"")"),"PTT")</f>
        <v>PTT</v>
      </c>
      <c r="E6504" s="3" t="s">
        <v>426</v>
      </c>
      <c r="F6504" s="3" t="s">
        <v>241</v>
      </c>
      <c r="G6504" s="3" t="s">
        <v>12</v>
      </c>
      <c r="H6504" s="3"/>
      <c r="I6504" s="3"/>
      <c r="J6504" s="3"/>
      <c r="K6504" s="3"/>
      <c r="L6504" s="3"/>
      <c r="M6504" s="3"/>
      <c r="N6504" s="3"/>
      <c r="O6504" s="3"/>
      <c r="P6504" s="3"/>
      <c r="Q6504" s="3"/>
      <c r="R6504" s="3"/>
      <c r="S6504" s="3"/>
      <c r="T6504" s="3"/>
      <c r="U6504" s="3"/>
      <c r="V6504" s="3"/>
      <c r="W6504" s="3"/>
      <c r="X6504" s="3"/>
      <c r="Y6504" s="3"/>
      <c r="Z6504" s="3"/>
    </row>
    <row r="6505">
      <c r="A6505" s="4">
        <v>45513.0</v>
      </c>
      <c r="B6505" s="5" t="s">
        <v>548</v>
      </c>
      <c r="C6505" s="3" t="s">
        <v>549</v>
      </c>
      <c r="D6505" s="6" t="str">
        <f>IFERROR(__xludf.DUMMYFUNCTION("REGEXEXTRACT(C6505,""[A-Z]{2,}"")"),"PTT")</f>
        <v>PTT</v>
      </c>
      <c r="E6505" s="3"/>
      <c r="F6505" s="3" t="s">
        <v>47</v>
      </c>
      <c r="G6505" s="3" t="s">
        <v>12</v>
      </c>
      <c r="H6505" s="3" t="s">
        <v>44</v>
      </c>
      <c r="I6505" s="3"/>
      <c r="J6505" s="3"/>
      <c r="K6505" s="3"/>
      <c r="L6505" s="3"/>
      <c r="M6505" s="3"/>
      <c r="N6505" s="3"/>
      <c r="O6505" s="3"/>
      <c r="P6505" s="3"/>
      <c r="Q6505" s="3"/>
      <c r="R6505" s="3"/>
      <c r="S6505" s="3"/>
      <c r="T6505" s="3"/>
      <c r="U6505" s="3"/>
      <c r="V6505" s="3"/>
      <c r="W6505" s="3"/>
      <c r="X6505" s="3"/>
      <c r="Y6505" s="3"/>
      <c r="Z6505" s="3"/>
    </row>
    <row r="6506">
      <c r="A6506" s="4">
        <v>45513.0</v>
      </c>
      <c r="B6506" s="5" t="s">
        <v>550</v>
      </c>
      <c r="C6506" s="3" t="s">
        <v>551</v>
      </c>
      <c r="D6506" s="6" t="str">
        <f>IFERROR(__xludf.DUMMYFUNCTION("REGEXEXTRACT(C6506,""[A-Z]{2,}"")"),"AU")</f>
        <v>AU</v>
      </c>
      <c r="E6506" s="3"/>
      <c r="F6506" s="3" t="s">
        <v>47</v>
      </c>
      <c r="G6506" s="3" t="s">
        <v>12</v>
      </c>
      <c r="H6506" s="3" t="s">
        <v>44</v>
      </c>
      <c r="I6506" s="3"/>
      <c r="J6506" s="3"/>
      <c r="K6506" s="3"/>
      <c r="L6506" s="3"/>
      <c r="M6506" s="3"/>
      <c r="N6506" s="3"/>
      <c r="O6506" s="3"/>
      <c r="P6506" s="3"/>
      <c r="Q6506" s="3"/>
      <c r="R6506" s="3"/>
      <c r="S6506" s="3"/>
      <c r="T6506" s="3"/>
      <c r="U6506" s="3"/>
      <c r="V6506" s="3"/>
      <c r="W6506" s="3"/>
      <c r="X6506" s="3"/>
      <c r="Y6506" s="3"/>
      <c r="Z6506" s="3"/>
    </row>
    <row r="6507">
      <c r="A6507" s="4">
        <v>45513.0</v>
      </c>
      <c r="B6507" s="5" t="s">
        <v>552</v>
      </c>
      <c r="C6507" s="3" t="s">
        <v>553</v>
      </c>
      <c r="D6507" s="6" t="str">
        <f>IFERROR(__xludf.DUMMYFUNCTION("REGEXEXTRACT(C6507,""[A-Z]{2,}"")"),"TIDLOR")</f>
        <v>TIDLOR</v>
      </c>
      <c r="E6507" s="3" t="s">
        <v>44</v>
      </c>
      <c r="F6507" s="3" t="s">
        <v>83</v>
      </c>
      <c r="G6507" s="3" t="s">
        <v>84</v>
      </c>
      <c r="H6507" s="3"/>
      <c r="I6507" s="3"/>
      <c r="J6507" s="3"/>
      <c r="K6507" s="3"/>
      <c r="L6507" s="3"/>
      <c r="M6507" s="3"/>
      <c r="N6507" s="3"/>
      <c r="O6507" s="3"/>
      <c r="P6507" s="3"/>
      <c r="Q6507" s="3"/>
      <c r="R6507" s="3"/>
      <c r="S6507" s="3"/>
      <c r="T6507" s="3"/>
      <c r="U6507" s="3"/>
      <c r="V6507" s="3"/>
      <c r="W6507" s="3"/>
      <c r="X6507" s="3"/>
      <c r="Y6507" s="3"/>
      <c r="Z6507" s="3"/>
    </row>
    <row r="6508">
      <c r="A6508" s="4">
        <v>45513.0</v>
      </c>
      <c r="B6508" s="5" t="s">
        <v>554</v>
      </c>
      <c r="C6508" s="3" t="s">
        <v>555</v>
      </c>
      <c r="D6508" s="6" t="str">
        <f>IFERROR(__xludf.DUMMYFUNCTION("REGEXEXTRACT(C6508,""[A-Z]{2,}"")"),"SET")</f>
        <v>SET</v>
      </c>
      <c r="E6508" s="3" t="s">
        <v>519</v>
      </c>
      <c r="F6508" s="3" t="s">
        <v>556</v>
      </c>
      <c r="G6508" s="3" t="s">
        <v>84</v>
      </c>
      <c r="H6508" s="3"/>
      <c r="I6508" s="3"/>
      <c r="J6508" s="3"/>
      <c r="K6508" s="3"/>
      <c r="L6508" s="3"/>
      <c r="M6508" s="3"/>
      <c r="N6508" s="3"/>
      <c r="O6508" s="3"/>
      <c r="P6508" s="3"/>
      <c r="Q6508" s="3"/>
      <c r="R6508" s="3"/>
      <c r="S6508" s="3"/>
      <c r="T6508" s="3"/>
      <c r="U6508" s="3"/>
      <c r="V6508" s="3"/>
      <c r="W6508" s="3"/>
      <c r="X6508" s="3"/>
      <c r="Y6508" s="3"/>
      <c r="Z6508" s="3"/>
    </row>
    <row r="6509">
      <c r="A6509" s="4">
        <v>45513.0</v>
      </c>
      <c r="B6509" s="5" t="s">
        <v>557</v>
      </c>
      <c r="C6509" s="3" t="s">
        <v>558</v>
      </c>
      <c r="D6509" s="6" t="str">
        <f>IFERROR(__xludf.DUMMYFUNCTION("REGEXEXTRACT(C6509,""[A-Z]{2,}"")"),"EA")</f>
        <v>EA</v>
      </c>
      <c r="E6509" s="3" t="s">
        <v>152</v>
      </c>
      <c r="F6509" s="3" t="s">
        <v>78</v>
      </c>
      <c r="G6509" s="3" t="s">
        <v>12</v>
      </c>
      <c r="H6509" s="3"/>
      <c r="I6509" s="3"/>
      <c r="J6509" s="3"/>
      <c r="K6509" s="3"/>
      <c r="L6509" s="3"/>
      <c r="M6509" s="3"/>
      <c r="N6509" s="3"/>
      <c r="O6509" s="3"/>
      <c r="P6509" s="3"/>
      <c r="Q6509" s="3"/>
      <c r="R6509" s="3"/>
      <c r="S6509" s="3"/>
      <c r="T6509" s="3"/>
      <c r="U6509" s="3"/>
      <c r="V6509" s="3"/>
      <c r="W6509" s="3"/>
      <c r="X6509" s="3"/>
      <c r="Y6509" s="3"/>
      <c r="Z6509" s="3"/>
    </row>
    <row r="6510">
      <c r="A6510" s="4">
        <v>45513.0</v>
      </c>
      <c r="B6510" s="5" t="s">
        <v>557</v>
      </c>
      <c r="C6510" s="3" t="s">
        <v>558</v>
      </c>
      <c r="D6510" s="6" t="str">
        <f>IFERROR(__xludf.DUMMYFUNCTION("REGEXEXTRACT(C6510,""[A-Z]{2,}"")"),"EA")</f>
        <v>EA</v>
      </c>
      <c r="E6510" s="3" t="s">
        <v>275</v>
      </c>
      <c r="F6510" s="3" t="s">
        <v>559</v>
      </c>
      <c r="G6510" s="3" t="s">
        <v>12</v>
      </c>
      <c r="H6510" s="3"/>
      <c r="I6510" s="3"/>
      <c r="J6510" s="3"/>
      <c r="K6510" s="3"/>
      <c r="L6510" s="3"/>
      <c r="M6510" s="3"/>
      <c r="N6510" s="3"/>
      <c r="O6510" s="3"/>
      <c r="P6510" s="3"/>
      <c r="Q6510" s="3"/>
      <c r="R6510" s="3"/>
      <c r="S6510" s="3"/>
      <c r="T6510" s="3"/>
      <c r="U6510" s="3"/>
      <c r="V6510" s="3"/>
      <c r="W6510" s="3"/>
      <c r="X6510" s="3"/>
      <c r="Y6510" s="3"/>
      <c r="Z6510" s="3"/>
    </row>
    <row r="6511">
      <c r="A6511" s="4">
        <v>45513.0</v>
      </c>
      <c r="B6511" s="5" t="s">
        <v>560</v>
      </c>
      <c r="C6511" s="3" t="s">
        <v>561</v>
      </c>
      <c r="D6511" s="6" t="str">
        <f>IFERROR(__xludf.DUMMYFUNCTION("REGEXEXTRACT(C6511,""[A-Z]{2,}"")"),"IVL")</f>
        <v>IVL</v>
      </c>
      <c r="E6511" s="3" t="s">
        <v>426</v>
      </c>
      <c r="F6511" s="3" t="s">
        <v>428</v>
      </c>
      <c r="G6511" s="3" t="s">
        <v>84</v>
      </c>
      <c r="H6511" s="3"/>
      <c r="I6511" s="3"/>
      <c r="J6511" s="3"/>
      <c r="K6511" s="3"/>
      <c r="L6511" s="3"/>
      <c r="M6511" s="3"/>
      <c r="N6511" s="3"/>
      <c r="O6511" s="3"/>
      <c r="P6511" s="3"/>
      <c r="Q6511" s="3"/>
      <c r="R6511" s="3"/>
      <c r="S6511" s="3"/>
      <c r="T6511" s="3"/>
      <c r="U6511" s="3"/>
      <c r="V6511" s="3"/>
      <c r="W6511" s="3"/>
      <c r="X6511" s="3"/>
      <c r="Y6511" s="3"/>
      <c r="Z6511" s="3"/>
    </row>
    <row r="6512">
      <c r="A6512" s="4">
        <v>45513.0</v>
      </c>
      <c r="B6512" s="5" t="s">
        <v>562</v>
      </c>
      <c r="C6512" s="3" t="s">
        <v>563</v>
      </c>
      <c r="D6512" s="6" t="str">
        <f>IFERROR(__xludf.DUMMYFUNCTION("REGEXEXTRACT(C6512,""[A-Z]{2,}"")"),"JKN")</f>
        <v>JKN</v>
      </c>
      <c r="E6512" s="3" t="s">
        <v>564</v>
      </c>
      <c r="F6512" s="3" t="s">
        <v>314</v>
      </c>
      <c r="G6512" s="3" t="s">
        <v>17</v>
      </c>
      <c r="H6512" s="3"/>
      <c r="I6512" s="3"/>
      <c r="J6512" s="3"/>
      <c r="K6512" s="3"/>
      <c r="L6512" s="3"/>
      <c r="M6512" s="3"/>
      <c r="N6512" s="3"/>
      <c r="O6512" s="3"/>
      <c r="P6512" s="3"/>
      <c r="Q6512" s="3"/>
      <c r="R6512" s="3"/>
      <c r="S6512" s="3"/>
      <c r="T6512" s="3"/>
      <c r="U6512" s="3"/>
      <c r="V6512" s="3"/>
      <c r="W6512" s="3"/>
      <c r="X6512" s="3"/>
      <c r="Y6512" s="3"/>
      <c r="Z6512" s="3"/>
    </row>
    <row r="6513">
      <c r="A6513" s="4">
        <v>45513.0</v>
      </c>
      <c r="B6513" s="5" t="s">
        <v>565</v>
      </c>
      <c r="C6513" s="3" t="s">
        <v>566</v>
      </c>
      <c r="D6513" s="6" t="str">
        <f>IFERROR(__xludf.DUMMYFUNCTION("REGEXEXTRACT(C6513,""[A-Z]{2,}"")"),"SCC")</f>
        <v>SCC</v>
      </c>
      <c r="E6513" s="3" t="s">
        <v>44</v>
      </c>
      <c r="F6513" s="3" t="s">
        <v>567</v>
      </c>
      <c r="G6513" s="3" t="s">
        <v>84</v>
      </c>
      <c r="H6513" s="3"/>
      <c r="I6513" s="3"/>
      <c r="J6513" s="3"/>
      <c r="K6513" s="3"/>
      <c r="L6513" s="3"/>
      <c r="M6513" s="3"/>
      <c r="N6513" s="3"/>
      <c r="O6513" s="3"/>
      <c r="P6513" s="3"/>
      <c r="Q6513" s="3"/>
      <c r="R6513" s="3"/>
      <c r="S6513" s="3"/>
      <c r="T6513" s="3"/>
      <c r="U6513" s="3"/>
      <c r="V6513" s="3"/>
      <c r="W6513" s="3"/>
      <c r="X6513" s="3"/>
      <c r="Y6513" s="3"/>
      <c r="Z6513" s="3"/>
    </row>
    <row r="6514">
      <c r="A6514" s="4">
        <v>45513.0</v>
      </c>
      <c r="B6514" s="5" t="s">
        <v>568</v>
      </c>
      <c r="C6514" s="3" t="s">
        <v>569</v>
      </c>
      <c r="D6514" s="6" t="str">
        <f>IFERROR(__xludf.DUMMYFUNCTION("REGEXEXTRACT(C6514,""[A-Z]{2,}"")"),"TU")</f>
        <v>TU</v>
      </c>
      <c r="E6514" s="3" t="s">
        <v>570</v>
      </c>
      <c r="F6514" s="3" t="s">
        <v>571</v>
      </c>
      <c r="G6514" s="3" t="s">
        <v>17</v>
      </c>
      <c r="H6514" s="3"/>
      <c r="I6514" s="3"/>
      <c r="J6514" s="3"/>
      <c r="K6514" s="3"/>
      <c r="L6514" s="3"/>
      <c r="M6514" s="3"/>
      <c r="N6514" s="3"/>
      <c r="O6514" s="3"/>
      <c r="P6514" s="3"/>
      <c r="Q6514" s="3"/>
      <c r="R6514" s="3"/>
      <c r="S6514" s="3"/>
      <c r="T6514" s="3"/>
      <c r="U6514" s="3"/>
      <c r="V6514" s="3"/>
      <c r="W6514" s="3"/>
      <c r="X6514" s="3"/>
      <c r="Y6514" s="3"/>
      <c r="Z6514" s="3"/>
    </row>
    <row r="6515">
      <c r="A6515" s="4">
        <v>45513.0</v>
      </c>
      <c r="B6515" s="5" t="s">
        <v>572</v>
      </c>
      <c r="C6515" s="3" t="s">
        <v>573</v>
      </c>
      <c r="D6515" s="6" t="str">
        <f>IFERROR(__xludf.DUMMYFUNCTION("REGEXEXTRACT(C6515,""[A-Z]{2,}"")"),"EA")</f>
        <v>EA</v>
      </c>
      <c r="E6515" s="3" t="s">
        <v>574</v>
      </c>
      <c r="F6515" s="3" t="s">
        <v>575</v>
      </c>
      <c r="G6515" s="3" t="s">
        <v>12</v>
      </c>
      <c r="H6515" s="3"/>
      <c r="I6515" s="3"/>
      <c r="J6515" s="3"/>
      <c r="K6515" s="3"/>
      <c r="L6515" s="3"/>
      <c r="M6515" s="3"/>
      <c r="N6515" s="3"/>
      <c r="O6515" s="3"/>
      <c r="P6515" s="3"/>
      <c r="Q6515" s="3"/>
      <c r="R6515" s="3"/>
      <c r="S6515" s="3"/>
      <c r="T6515" s="3"/>
      <c r="U6515" s="3"/>
      <c r="V6515" s="3"/>
      <c r="W6515" s="3"/>
      <c r="X6515" s="3"/>
      <c r="Y6515" s="3"/>
      <c r="Z6515" s="3"/>
    </row>
    <row r="6516">
      <c r="A6516" s="4">
        <v>45512.0</v>
      </c>
      <c r="B6516" s="5" t="s">
        <v>576</v>
      </c>
      <c r="C6516" s="3" t="s">
        <v>577</v>
      </c>
      <c r="D6516" s="6" t="str">
        <f>IFERROR(__xludf.DUMMYFUNCTION("REGEXEXTRACT(C6516,""[A-Z]{2,}"")"),"MAJOR")</f>
        <v>MAJOR</v>
      </c>
      <c r="E6516" s="3" t="s">
        <v>47</v>
      </c>
      <c r="F6516" s="3" t="s">
        <v>578</v>
      </c>
      <c r="G6516" s="3" t="s">
        <v>84</v>
      </c>
      <c r="H6516" s="3"/>
      <c r="I6516" s="3"/>
      <c r="J6516" s="3"/>
      <c r="K6516" s="3"/>
      <c r="L6516" s="3"/>
      <c r="M6516" s="3"/>
      <c r="N6516" s="3"/>
      <c r="O6516" s="3"/>
      <c r="P6516" s="3"/>
      <c r="Q6516" s="3"/>
      <c r="R6516" s="3"/>
      <c r="S6516" s="3"/>
      <c r="T6516" s="3"/>
      <c r="U6516" s="3"/>
      <c r="V6516" s="3"/>
      <c r="W6516" s="3"/>
      <c r="X6516" s="3"/>
      <c r="Y6516" s="3"/>
      <c r="Z6516" s="3"/>
    </row>
    <row r="6517">
      <c r="A6517" s="4">
        <v>45512.0</v>
      </c>
      <c r="B6517" s="5" t="s">
        <v>579</v>
      </c>
      <c r="C6517" s="3" t="s">
        <v>580</v>
      </c>
      <c r="D6517" s="6" t="str">
        <f>IFERROR(__xludf.DUMMYFUNCTION("REGEXEXTRACT(C6517,""[A-Z]{2,}"")"),"OR")</f>
        <v>OR</v>
      </c>
      <c r="E6517" s="3" t="s">
        <v>47</v>
      </c>
      <c r="F6517" s="3" t="s">
        <v>581</v>
      </c>
      <c r="G6517" s="3" t="s">
        <v>17</v>
      </c>
      <c r="H6517" s="3"/>
      <c r="I6517" s="3"/>
      <c r="J6517" s="3"/>
      <c r="K6517" s="3"/>
      <c r="L6517" s="3"/>
      <c r="M6517" s="3"/>
      <c r="N6517" s="3"/>
      <c r="O6517" s="3"/>
      <c r="P6517" s="3"/>
      <c r="Q6517" s="3"/>
      <c r="R6517" s="3"/>
      <c r="S6517" s="3"/>
      <c r="T6517" s="3"/>
      <c r="U6517" s="3"/>
      <c r="V6517" s="3"/>
      <c r="W6517" s="3"/>
      <c r="X6517" s="3"/>
      <c r="Y6517" s="3"/>
      <c r="Z6517" s="3"/>
    </row>
    <row r="6518">
      <c r="A6518" s="4">
        <v>45512.0</v>
      </c>
      <c r="B6518" s="5" t="s">
        <v>582</v>
      </c>
      <c r="C6518" s="3" t="s">
        <v>583</v>
      </c>
      <c r="D6518" s="6" t="str">
        <f>IFERROR(__xludf.DUMMYFUNCTION("REGEXEXTRACT(C6518,""[A-Z]{2,}"")"),"PTT")</f>
        <v>PTT</v>
      </c>
      <c r="E6518" s="3" t="s">
        <v>584</v>
      </c>
      <c r="F6518" s="3" t="s">
        <v>37</v>
      </c>
      <c r="G6518" s="3" t="s">
        <v>12</v>
      </c>
      <c r="H6518" s="3"/>
      <c r="I6518" s="3"/>
      <c r="J6518" s="3"/>
      <c r="K6518" s="3"/>
      <c r="L6518" s="3"/>
      <c r="M6518" s="3"/>
      <c r="N6518" s="3"/>
      <c r="O6518" s="3"/>
      <c r="P6518" s="3"/>
      <c r="Q6518" s="3"/>
      <c r="R6518" s="3"/>
      <c r="S6518" s="3"/>
      <c r="T6518" s="3"/>
      <c r="U6518" s="3"/>
      <c r="V6518" s="3"/>
      <c r="W6518" s="3"/>
      <c r="X6518" s="3"/>
      <c r="Y6518" s="3"/>
      <c r="Z6518" s="3"/>
    </row>
    <row r="6519">
      <c r="A6519" s="4">
        <v>45512.0</v>
      </c>
      <c r="B6519" s="5" t="s">
        <v>585</v>
      </c>
      <c r="C6519" s="3" t="s">
        <v>586</v>
      </c>
      <c r="D6519" s="6" t="str">
        <f>IFERROR(__xludf.DUMMYFUNCTION("REGEXEXTRACT(C6519,""[A-Z]{2,}"")"),"GPSC")</f>
        <v>GPSC</v>
      </c>
      <c r="E6519" s="3" t="s">
        <v>47</v>
      </c>
      <c r="F6519" s="3" t="s">
        <v>133</v>
      </c>
      <c r="G6519" s="3" t="s">
        <v>12</v>
      </c>
      <c r="H6519" s="3"/>
      <c r="I6519" s="3"/>
      <c r="J6519" s="3"/>
      <c r="K6519" s="3"/>
      <c r="L6519" s="3"/>
      <c r="M6519" s="3"/>
      <c r="N6519" s="3"/>
      <c r="O6519" s="3"/>
      <c r="P6519" s="3"/>
      <c r="Q6519" s="3"/>
      <c r="R6519" s="3"/>
      <c r="S6519" s="3"/>
      <c r="T6519" s="3"/>
      <c r="U6519" s="3"/>
      <c r="V6519" s="3"/>
      <c r="W6519" s="3"/>
      <c r="X6519" s="3"/>
      <c r="Y6519" s="3"/>
      <c r="Z6519" s="3"/>
    </row>
    <row r="6520">
      <c r="A6520" s="4">
        <v>45512.0</v>
      </c>
      <c r="B6520" s="5" t="s">
        <v>585</v>
      </c>
      <c r="C6520" s="3" t="s">
        <v>586</v>
      </c>
      <c r="D6520" s="6" t="str">
        <f>IFERROR(__xludf.DUMMYFUNCTION("REGEXEXTRACT(C6520,""[A-Z]{2,}"")"),"GPSC")</f>
        <v>GPSC</v>
      </c>
      <c r="E6520" s="3" t="s">
        <v>587</v>
      </c>
      <c r="F6520" s="3" t="s">
        <v>31</v>
      </c>
      <c r="G6520" s="3" t="s">
        <v>12</v>
      </c>
      <c r="H6520" s="3"/>
      <c r="I6520" s="3"/>
      <c r="J6520" s="3"/>
      <c r="K6520" s="3"/>
      <c r="L6520" s="3"/>
      <c r="M6520" s="3"/>
      <c r="N6520" s="3"/>
      <c r="O6520" s="3"/>
      <c r="P6520" s="3"/>
      <c r="Q6520" s="3"/>
      <c r="R6520" s="3"/>
      <c r="S6520" s="3"/>
      <c r="T6520" s="3"/>
      <c r="U6520" s="3"/>
      <c r="V6520" s="3"/>
      <c r="W6520" s="3"/>
      <c r="X6520" s="3"/>
      <c r="Y6520" s="3"/>
      <c r="Z6520" s="3"/>
    </row>
    <row r="6521">
      <c r="A6521" s="4">
        <v>45512.0</v>
      </c>
      <c r="B6521" s="5" t="s">
        <v>588</v>
      </c>
      <c r="C6521" s="3" t="s">
        <v>589</v>
      </c>
      <c r="D6521" s="6" t="str">
        <f>IFERROR(__xludf.DUMMYFUNCTION("REGEXEXTRACT(C6521,""[A-Z]{2,}"")"),"GULF")</f>
        <v>GULF</v>
      </c>
      <c r="E6521" s="3" t="s">
        <v>46</v>
      </c>
      <c r="F6521" s="3" t="s">
        <v>133</v>
      </c>
      <c r="G6521" s="3" t="s">
        <v>12</v>
      </c>
      <c r="H6521" s="3"/>
      <c r="I6521" s="3"/>
      <c r="J6521" s="3"/>
      <c r="K6521" s="3"/>
      <c r="L6521" s="3"/>
      <c r="M6521" s="3"/>
      <c r="N6521" s="3"/>
      <c r="O6521" s="3"/>
      <c r="P6521" s="3"/>
      <c r="Q6521" s="3"/>
      <c r="R6521" s="3"/>
      <c r="S6521" s="3"/>
      <c r="T6521" s="3"/>
      <c r="U6521" s="3"/>
      <c r="V6521" s="3"/>
      <c r="W6521" s="3"/>
      <c r="X6521" s="3"/>
      <c r="Y6521" s="3"/>
      <c r="Z6521" s="3"/>
    </row>
    <row r="6522">
      <c r="A6522" s="4">
        <v>45512.0</v>
      </c>
      <c r="B6522" s="5" t="s">
        <v>590</v>
      </c>
      <c r="C6522" s="3" t="s">
        <v>591</v>
      </c>
      <c r="D6522" s="6" t="str">
        <f>IFERROR(__xludf.DUMMYFUNCTION("REGEXEXTRACT(C6522,""[A-Z]{2,}"")"),"CPAXT")</f>
        <v>CPAXT</v>
      </c>
      <c r="E6522" s="3" t="s">
        <v>47</v>
      </c>
      <c r="F6522" s="3" t="s">
        <v>133</v>
      </c>
      <c r="G6522" s="3" t="s">
        <v>12</v>
      </c>
      <c r="H6522" s="3"/>
      <c r="I6522" s="3"/>
      <c r="J6522" s="3"/>
      <c r="K6522" s="3"/>
      <c r="L6522" s="3"/>
      <c r="M6522" s="3"/>
      <c r="N6522" s="3"/>
      <c r="O6522" s="3"/>
      <c r="P6522" s="3"/>
      <c r="Q6522" s="3"/>
      <c r="R6522" s="3"/>
      <c r="S6522" s="3"/>
      <c r="T6522" s="3"/>
      <c r="U6522" s="3"/>
      <c r="V6522" s="3"/>
      <c r="W6522" s="3"/>
      <c r="X6522" s="3"/>
      <c r="Y6522" s="3"/>
      <c r="Z6522" s="3"/>
    </row>
    <row r="6523">
      <c r="A6523" s="4">
        <v>45512.0</v>
      </c>
      <c r="B6523" s="5" t="s">
        <v>592</v>
      </c>
      <c r="C6523" s="3" t="s">
        <v>593</v>
      </c>
      <c r="D6523" s="6" t="str">
        <f>IFERROR(__xludf.DUMMYFUNCTION("REGEXEXTRACT(C6523,""[A-Z]{2,}"")"),"GULF")</f>
        <v>GULF</v>
      </c>
      <c r="E6523" s="3" t="s">
        <v>47</v>
      </c>
      <c r="F6523" s="3" t="s">
        <v>63</v>
      </c>
      <c r="G6523" s="3" t="s">
        <v>12</v>
      </c>
      <c r="H6523" s="3"/>
      <c r="I6523" s="3"/>
      <c r="J6523" s="3"/>
      <c r="K6523" s="3"/>
      <c r="L6523" s="3"/>
      <c r="M6523" s="3"/>
      <c r="N6523" s="3"/>
      <c r="O6523" s="3"/>
      <c r="P6523" s="3"/>
      <c r="Q6523" s="3"/>
      <c r="R6523" s="3"/>
      <c r="S6523" s="3"/>
      <c r="T6523" s="3"/>
      <c r="U6523" s="3"/>
      <c r="V6523" s="3"/>
      <c r="W6523" s="3"/>
      <c r="X6523" s="3"/>
      <c r="Y6523" s="3"/>
      <c r="Z6523" s="3"/>
    </row>
    <row r="6524">
      <c r="A6524" s="4">
        <v>45512.0</v>
      </c>
      <c r="B6524" s="5" t="s">
        <v>592</v>
      </c>
      <c r="C6524" s="3" t="s">
        <v>593</v>
      </c>
      <c r="D6524" s="6" t="str">
        <f>IFERROR(__xludf.DUMMYFUNCTION("REGEXEXTRACT(C6524,""[A-Z]{2,}"")"),"GULF")</f>
        <v>GULF</v>
      </c>
      <c r="E6524" s="3" t="s">
        <v>594</v>
      </c>
      <c r="F6524" s="3" t="s">
        <v>31</v>
      </c>
      <c r="G6524" s="3" t="s">
        <v>12</v>
      </c>
      <c r="H6524" s="3"/>
      <c r="I6524" s="3"/>
      <c r="J6524" s="3"/>
      <c r="K6524" s="3"/>
      <c r="L6524" s="3"/>
      <c r="M6524" s="3"/>
      <c r="N6524" s="3"/>
      <c r="O6524" s="3"/>
      <c r="P6524" s="3"/>
      <c r="Q6524" s="3"/>
      <c r="R6524" s="3"/>
      <c r="S6524" s="3"/>
      <c r="T6524" s="3"/>
      <c r="U6524" s="3"/>
      <c r="V6524" s="3"/>
      <c r="W6524" s="3"/>
      <c r="X6524" s="3"/>
      <c r="Y6524" s="3"/>
      <c r="Z6524" s="3"/>
    </row>
    <row r="6525">
      <c r="A6525" s="4">
        <v>45512.0</v>
      </c>
      <c r="B6525" s="5" t="s">
        <v>595</v>
      </c>
      <c r="C6525" s="3" t="s">
        <v>596</v>
      </c>
      <c r="D6525" s="6" t="str">
        <f>IFERROR(__xludf.DUMMYFUNCTION("REGEXEXTRACT(C6525,""[A-Z]{2,}"")"),"PTTGC")</f>
        <v>PTTGC</v>
      </c>
      <c r="E6525" s="3"/>
      <c r="F6525" s="3" t="s">
        <v>47</v>
      </c>
      <c r="G6525" s="3" t="s">
        <v>12</v>
      </c>
      <c r="H6525" s="3" t="s">
        <v>44</v>
      </c>
      <c r="I6525" s="3"/>
      <c r="J6525" s="3"/>
      <c r="K6525" s="3"/>
      <c r="L6525" s="3"/>
      <c r="M6525" s="3"/>
      <c r="N6525" s="3"/>
      <c r="O6525" s="3"/>
      <c r="P6525" s="3"/>
      <c r="Q6525" s="3"/>
      <c r="R6525" s="3"/>
      <c r="S6525" s="3"/>
      <c r="T6525" s="3"/>
      <c r="U6525" s="3"/>
      <c r="V6525" s="3"/>
      <c r="W6525" s="3"/>
      <c r="X6525" s="3"/>
      <c r="Y6525" s="3"/>
      <c r="Z6525" s="3"/>
    </row>
    <row r="6526">
      <c r="A6526" s="4">
        <v>45512.0</v>
      </c>
      <c r="B6526" s="5" t="s">
        <v>597</v>
      </c>
      <c r="C6526" s="3" t="s">
        <v>598</v>
      </c>
      <c r="D6526" s="6" t="str">
        <f>IFERROR(__xludf.DUMMYFUNCTION("REGEXEXTRACT(C6526,""[A-Z]{2,}"")"),"EA")</f>
        <v>EA</v>
      </c>
      <c r="E6526" s="3" t="s">
        <v>278</v>
      </c>
      <c r="F6526" s="3" t="s">
        <v>172</v>
      </c>
      <c r="G6526" s="3" t="s">
        <v>17</v>
      </c>
      <c r="H6526" s="3"/>
      <c r="I6526" s="3"/>
      <c r="J6526" s="3"/>
      <c r="K6526" s="3"/>
      <c r="L6526" s="3"/>
      <c r="M6526" s="3"/>
      <c r="N6526" s="3"/>
      <c r="O6526" s="3"/>
      <c r="P6526" s="3"/>
      <c r="Q6526" s="3"/>
      <c r="R6526" s="3"/>
      <c r="S6526" s="3"/>
      <c r="T6526" s="3"/>
      <c r="U6526" s="3"/>
      <c r="V6526" s="3"/>
      <c r="W6526" s="3"/>
      <c r="X6526" s="3"/>
      <c r="Y6526" s="3"/>
      <c r="Z6526" s="3"/>
    </row>
    <row r="6527">
      <c r="A6527" s="4">
        <v>45512.0</v>
      </c>
      <c r="B6527" s="5" t="s">
        <v>599</v>
      </c>
      <c r="C6527" s="3" t="s">
        <v>600</v>
      </c>
      <c r="D6527" s="6" t="str">
        <f>IFERROR(__xludf.DUMMYFUNCTION("REGEXEXTRACT(C6527,""[A-Z]{2,}"")"),"SET")</f>
        <v>SET</v>
      </c>
      <c r="E6527" s="3" t="s">
        <v>352</v>
      </c>
      <c r="F6527" s="3" t="s">
        <v>601</v>
      </c>
      <c r="G6527" s="3" t="s">
        <v>84</v>
      </c>
      <c r="H6527" s="3"/>
      <c r="I6527" s="3"/>
      <c r="J6527" s="3"/>
      <c r="K6527" s="3"/>
      <c r="L6527" s="3"/>
      <c r="M6527" s="3"/>
      <c r="N6527" s="3"/>
      <c r="O6527" s="3"/>
      <c r="P6527" s="3"/>
      <c r="Q6527" s="3"/>
      <c r="R6527" s="3"/>
      <c r="S6527" s="3"/>
      <c r="T6527" s="3"/>
      <c r="U6527" s="3"/>
      <c r="V6527" s="3"/>
      <c r="W6527" s="3"/>
      <c r="X6527" s="3"/>
      <c r="Y6527" s="3"/>
      <c r="Z6527" s="3"/>
    </row>
    <row r="6528">
      <c r="A6528" s="4">
        <v>45512.0</v>
      </c>
      <c r="B6528" s="5" t="s">
        <v>599</v>
      </c>
      <c r="C6528" s="3" t="s">
        <v>600</v>
      </c>
      <c r="D6528" s="6" t="str">
        <f>IFERROR(__xludf.DUMMYFUNCTION("REGEXEXTRACT(C6528,""[A-Z]{2,}"")"),"SET")</f>
        <v>SET</v>
      </c>
      <c r="E6528" s="3" t="s">
        <v>44</v>
      </c>
      <c r="F6528" s="3" t="s">
        <v>602</v>
      </c>
      <c r="G6528" s="3" t="s">
        <v>84</v>
      </c>
      <c r="H6528" s="3"/>
      <c r="I6528" s="3"/>
      <c r="J6528" s="3"/>
      <c r="K6528" s="3"/>
      <c r="L6528" s="3"/>
      <c r="M6528" s="3"/>
      <c r="N6528" s="3"/>
      <c r="O6528" s="3"/>
      <c r="P6528" s="3"/>
      <c r="Q6528" s="3"/>
      <c r="R6528" s="3"/>
      <c r="S6528" s="3"/>
      <c r="T6528" s="3"/>
      <c r="U6528" s="3"/>
      <c r="V6528" s="3"/>
      <c r="W6528" s="3"/>
      <c r="X6528" s="3"/>
      <c r="Y6528" s="3"/>
      <c r="Z6528" s="3"/>
    </row>
    <row r="6529">
      <c r="A6529" s="4">
        <v>45512.0</v>
      </c>
      <c r="B6529" s="5" t="s">
        <v>603</v>
      </c>
      <c r="C6529" s="3" t="s">
        <v>604</v>
      </c>
      <c r="D6529" s="6" t="str">
        <f>IFERROR(__xludf.DUMMYFUNCTION("REGEXEXTRACT(C6529,""[A-Z]{2,}"")"),"SCC")</f>
        <v>SCC</v>
      </c>
      <c r="E6529" s="3" t="s">
        <v>44</v>
      </c>
      <c r="F6529" s="3" t="s">
        <v>605</v>
      </c>
      <c r="G6529" s="3" t="s">
        <v>84</v>
      </c>
      <c r="H6529" s="3"/>
      <c r="I6529" s="3"/>
      <c r="J6529" s="3"/>
      <c r="K6529" s="3"/>
      <c r="L6529" s="3"/>
      <c r="M6529" s="3"/>
      <c r="N6529" s="3"/>
      <c r="O6529" s="3"/>
      <c r="P6529" s="3"/>
      <c r="Q6529" s="3"/>
      <c r="R6529" s="3"/>
      <c r="S6529" s="3"/>
      <c r="T6529" s="3"/>
      <c r="U6529" s="3"/>
      <c r="V6529" s="3"/>
      <c r="W6529" s="3"/>
      <c r="X6529" s="3"/>
      <c r="Y6529" s="3"/>
      <c r="Z6529" s="3"/>
    </row>
    <row r="6530">
      <c r="A6530" s="4">
        <v>45512.0</v>
      </c>
      <c r="B6530" s="5" t="s">
        <v>606</v>
      </c>
      <c r="C6530" s="3" t="s">
        <v>607</v>
      </c>
      <c r="D6530" s="6" t="str">
        <f>IFERROR(__xludf.DUMMYFUNCTION("REGEXEXTRACT(C6530,""[A-Z]{2,}"")"),"BCP")</f>
        <v>BCP</v>
      </c>
      <c r="E6530" s="3" t="s">
        <v>47</v>
      </c>
      <c r="F6530" s="3" t="s">
        <v>61</v>
      </c>
      <c r="G6530" s="3" t="s">
        <v>12</v>
      </c>
      <c r="H6530" s="3"/>
      <c r="I6530" s="3"/>
      <c r="J6530" s="3"/>
      <c r="K6530" s="3"/>
      <c r="L6530" s="3"/>
      <c r="M6530" s="3"/>
      <c r="N6530" s="3"/>
      <c r="O6530" s="3"/>
      <c r="P6530" s="3"/>
      <c r="Q6530" s="3"/>
      <c r="R6530" s="3"/>
      <c r="S6530" s="3"/>
      <c r="T6530" s="3"/>
      <c r="U6530" s="3"/>
      <c r="V6530" s="3"/>
      <c r="W6530" s="3"/>
      <c r="X6530" s="3"/>
      <c r="Y6530" s="3"/>
      <c r="Z6530" s="3"/>
    </row>
    <row r="6531">
      <c r="A6531" s="4">
        <v>45512.0</v>
      </c>
      <c r="B6531" s="5" t="s">
        <v>608</v>
      </c>
      <c r="C6531" s="3" t="s">
        <v>609</v>
      </c>
      <c r="D6531" s="6" t="str">
        <f>IFERROR(__xludf.DUMMYFUNCTION("REGEXEXTRACT(C6531,""[A-Z]{2,}"")"),"TOP")</f>
        <v>TOP</v>
      </c>
      <c r="E6531" s="3" t="s">
        <v>47</v>
      </c>
      <c r="F6531" s="3" t="s">
        <v>63</v>
      </c>
      <c r="G6531" s="3" t="s">
        <v>12</v>
      </c>
      <c r="H6531" s="3"/>
      <c r="I6531" s="3"/>
      <c r="J6531" s="3"/>
      <c r="K6531" s="3"/>
      <c r="L6531" s="3"/>
      <c r="M6531" s="3"/>
      <c r="N6531" s="3"/>
      <c r="O6531" s="3"/>
      <c r="P6531" s="3"/>
      <c r="Q6531" s="3"/>
      <c r="R6531" s="3"/>
      <c r="S6531" s="3"/>
      <c r="T6531" s="3"/>
      <c r="U6531" s="3"/>
      <c r="V6531" s="3"/>
      <c r="W6531" s="3"/>
      <c r="X6531" s="3"/>
      <c r="Y6531" s="3"/>
      <c r="Z6531" s="3"/>
    </row>
    <row r="6532">
      <c r="A6532" s="4">
        <v>45512.0</v>
      </c>
      <c r="B6532" s="5" t="s">
        <v>610</v>
      </c>
      <c r="C6532" s="3" t="s">
        <v>611</v>
      </c>
      <c r="D6532" s="6" t="str">
        <f>IFERROR(__xludf.DUMMYFUNCTION("REGEXEXTRACT(C6532,""[A-Z]{2,}"")"),"EA")</f>
        <v>EA</v>
      </c>
      <c r="E6532" s="3" t="s">
        <v>44</v>
      </c>
      <c r="F6532" s="3" t="s">
        <v>357</v>
      </c>
      <c r="G6532" s="3" t="s">
        <v>12</v>
      </c>
      <c r="H6532" s="3"/>
      <c r="I6532" s="3"/>
      <c r="J6532" s="3"/>
      <c r="K6532" s="3"/>
      <c r="L6532" s="3"/>
      <c r="M6532" s="3"/>
      <c r="N6532" s="3"/>
      <c r="O6532" s="3"/>
      <c r="P6532" s="3"/>
      <c r="Q6532" s="3"/>
      <c r="R6532" s="3"/>
      <c r="S6532" s="3"/>
      <c r="T6532" s="3"/>
      <c r="U6532" s="3"/>
      <c r="V6532" s="3"/>
      <c r="W6532" s="3"/>
      <c r="X6532" s="3"/>
      <c r="Y6532" s="3"/>
      <c r="Z6532" s="3"/>
    </row>
    <row r="6533">
      <c r="A6533" s="4">
        <v>45512.0</v>
      </c>
      <c r="B6533" s="5" t="s">
        <v>610</v>
      </c>
      <c r="C6533" s="3" t="s">
        <v>611</v>
      </c>
      <c r="D6533" s="6" t="str">
        <f>IFERROR(__xludf.DUMMYFUNCTION("REGEXEXTRACT(C6533,""[A-Z]{2,}"")"),"EA")</f>
        <v>EA</v>
      </c>
      <c r="E6533" s="3" t="s">
        <v>612</v>
      </c>
      <c r="F6533" s="3" t="s">
        <v>78</v>
      </c>
      <c r="G6533" s="3" t="s">
        <v>12</v>
      </c>
      <c r="H6533" s="3"/>
      <c r="I6533" s="3"/>
      <c r="J6533" s="3"/>
      <c r="K6533" s="3"/>
      <c r="L6533" s="3"/>
      <c r="M6533" s="3"/>
      <c r="N6533" s="3"/>
      <c r="O6533" s="3"/>
      <c r="P6533" s="3"/>
      <c r="Q6533" s="3"/>
      <c r="R6533" s="3"/>
      <c r="S6533" s="3"/>
      <c r="T6533" s="3"/>
      <c r="U6533" s="3"/>
      <c r="V6533" s="3"/>
      <c r="W6533" s="3"/>
      <c r="X6533" s="3"/>
      <c r="Y6533" s="3"/>
      <c r="Z6533" s="3"/>
    </row>
    <row r="6534">
      <c r="A6534" s="4">
        <v>45512.0</v>
      </c>
      <c r="B6534" s="5" t="s">
        <v>613</v>
      </c>
      <c r="C6534" s="3" t="s">
        <v>614</v>
      </c>
      <c r="D6534" s="6" t="str">
        <f>IFERROR(__xludf.DUMMYFUNCTION("REGEXEXTRACT(C6534,""[A-Z]{2,}"")"),"MGI")</f>
        <v>MGI</v>
      </c>
      <c r="E6534" s="3" t="s">
        <v>44</v>
      </c>
      <c r="F6534" s="3" t="s">
        <v>61</v>
      </c>
      <c r="G6534" s="3" t="s">
        <v>12</v>
      </c>
      <c r="H6534" s="3"/>
      <c r="I6534" s="3"/>
      <c r="J6534" s="3"/>
      <c r="K6534" s="3"/>
      <c r="L6534" s="3"/>
      <c r="M6534" s="3"/>
      <c r="N6534" s="3"/>
      <c r="O6534" s="3"/>
      <c r="P6534" s="3"/>
      <c r="Q6534" s="3"/>
      <c r="R6534" s="3"/>
      <c r="S6534" s="3"/>
      <c r="T6534" s="3"/>
      <c r="U6534" s="3"/>
      <c r="V6534" s="3"/>
      <c r="W6534" s="3"/>
      <c r="X6534" s="3"/>
      <c r="Y6534" s="3"/>
      <c r="Z6534" s="3"/>
    </row>
    <row r="6535">
      <c r="A6535" s="4">
        <v>45512.0</v>
      </c>
      <c r="B6535" s="5" t="s">
        <v>613</v>
      </c>
      <c r="C6535" s="3" t="s">
        <v>614</v>
      </c>
      <c r="D6535" s="6" t="str">
        <f>IFERROR(__xludf.DUMMYFUNCTION("REGEXEXTRACT(C6535,""[A-Z]{2,}"")"),"MGI")</f>
        <v>MGI</v>
      </c>
      <c r="E6535" s="3" t="s">
        <v>141</v>
      </c>
      <c r="F6535" s="3" t="s">
        <v>303</v>
      </c>
      <c r="G6535" s="3" t="s">
        <v>12</v>
      </c>
      <c r="H6535" s="3"/>
      <c r="I6535" s="3"/>
      <c r="J6535" s="3"/>
      <c r="K6535" s="3"/>
      <c r="L6535" s="3"/>
      <c r="M6535" s="3"/>
      <c r="N6535" s="3"/>
      <c r="O6535" s="3"/>
      <c r="P6535" s="3"/>
      <c r="Q6535" s="3"/>
      <c r="R6535" s="3"/>
      <c r="S6535" s="3"/>
      <c r="T6535" s="3"/>
      <c r="U6535" s="3"/>
      <c r="V6535" s="3"/>
      <c r="W6535" s="3"/>
      <c r="X6535" s="3"/>
      <c r="Y6535" s="3"/>
      <c r="Z6535" s="3"/>
    </row>
    <row r="6536">
      <c r="A6536" s="4">
        <v>45512.0</v>
      </c>
      <c r="B6536" s="5" t="s">
        <v>615</v>
      </c>
      <c r="C6536" s="3" t="s">
        <v>616</v>
      </c>
      <c r="D6536" s="6" t="str">
        <f>IFERROR(__xludf.DUMMYFUNCTION("REGEXEXTRACT(C6536,""[A-Z]{2,}"")"),"BH")</f>
        <v>BH</v>
      </c>
      <c r="E6536" s="3" t="s">
        <v>47</v>
      </c>
      <c r="F6536" s="3" t="s">
        <v>133</v>
      </c>
      <c r="G6536" s="3" t="s">
        <v>12</v>
      </c>
      <c r="H6536" s="3"/>
      <c r="I6536" s="3"/>
      <c r="J6536" s="3"/>
      <c r="K6536" s="3"/>
      <c r="L6536" s="3"/>
      <c r="M6536" s="3"/>
      <c r="N6536" s="3"/>
      <c r="O6536" s="3"/>
      <c r="P6536" s="3"/>
      <c r="Q6536" s="3"/>
      <c r="R6536" s="3"/>
      <c r="S6536" s="3"/>
      <c r="T6536" s="3"/>
      <c r="U6536" s="3"/>
      <c r="V6536" s="3"/>
      <c r="W6536" s="3"/>
      <c r="X6536" s="3"/>
      <c r="Y6536" s="3"/>
      <c r="Z6536" s="3"/>
    </row>
    <row r="6537">
      <c r="A6537" s="4">
        <v>45512.0</v>
      </c>
      <c r="B6537" s="5" t="s">
        <v>617</v>
      </c>
      <c r="C6537" s="3" t="s">
        <v>618</v>
      </c>
      <c r="D6537" s="6" t="str">
        <f>IFERROR(__xludf.DUMMYFUNCTION("REGEXEXTRACT(C6537,""[A-Z]{2,}"")"),"MGI")</f>
        <v>MGI</v>
      </c>
      <c r="E6537" s="3"/>
      <c r="F6537" s="3" t="s">
        <v>619</v>
      </c>
      <c r="G6537" s="3" t="s">
        <v>17</v>
      </c>
      <c r="H6537" s="3" t="s">
        <v>44</v>
      </c>
      <c r="I6537" s="3"/>
      <c r="J6537" s="3"/>
      <c r="K6537" s="3"/>
      <c r="L6537" s="3"/>
      <c r="M6537" s="3"/>
      <c r="N6537" s="3"/>
      <c r="O6537" s="3"/>
      <c r="P6537" s="3"/>
      <c r="Q6537" s="3"/>
      <c r="R6537" s="3"/>
      <c r="S6537" s="3"/>
      <c r="T6537" s="3"/>
      <c r="U6537" s="3"/>
      <c r="V6537" s="3"/>
      <c r="W6537" s="3"/>
      <c r="X6537" s="3"/>
      <c r="Y6537" s="3"/>
      <c r="Z6537" s="3"/>
    </row>
    <row r="6538">
      <c r="A6538" s="4">
        <v>45511.0</v>
      </c>
      <c r="B6538" s="5" t="s">
        <v>620</v>
      </c>
      <c r="C6538" s="3" t="s">
        <v>621</v>
      </c>
      <c r="D6538" s="6" t="str">
        <f>IFERROR(__xludf.DUMMYFUNCTION("REGEXEXTRACT(C6538,""[A-Z]{2,}"")"),"PT")</f>
        <v>PT</v>
      </c>
      <c r="E6538" s="3" t="s">
        <v>34</v>
      </c>
      <c r="F6538" s="3" t="s">
        <v>209</v>
      </c>
      <c r="G6538" s="3" t="s">
        <v>17</v>
      </c>
      <c r="H6538" s="3"/>
      <c r="I6538" s="3"/>
      <c r="J6538" s="3"/>
      <c r="K6538" s="3"/>
      <c r="L6538" s="3"/>
      <c r="M6538" s="3"/>
      <c r="N6538" s="3"/>
      <c r="O6538" s="3"/>
      <c r="P6538" s="3"/>
      <c r="Q6538" s="3"/>
      <c r="R6538" s="3"/>
      <c r="S6538" s="3"/>
      <c r="T6538" s="3"/>
      <c r="U6538" s="3"/>
      <c r="V6538" s="3"/>
      <c r="W6538" s="3"/>
      <c r="X6538" s="3"/>
      <c r="Y6538" s="3"/>
      <c r="Z6538" s="3"/>
    </row>
    <row r="6539">
      <c r="A6539" s="4">
        <v>45511.0</v>
      </c>
      <c r="B6539" s="5" t="s">
        <v>620</v>
      </c>
      <c r="C6539" s="3" t="s">
        <v>621</v>
      </c>
      <c r="D6539" s="6" t="str">
        <f>IFERROR(__xludf.DUMMYFUNCTION("REGEXEXTRACT(C6539,""[A-Z]{2,}"")"),"PT")</f>
        <v>PT</v>
      </c>
      <c r="E6539" s="3" t="s">
        <v>227</v>
      </c>
      <c r="F6539" s="3" t="s">
        <v>622</v>
      </c>
      <c r="G6539" s="3" t="s">
        <v>17</v>
      </c>
      <c r="H6539" s="3"/>
      <c r="I6539" s="3"/>
      <c r="J6539" s="3"/>
      <c r="K6539" s="3"/>
      <c r="L6539" s="3"/>
      <c r="M6539" s="3"/>
      <c r="N6539" s="3"/>
      <c r="O6539" s="3"/>
      <c r="P6539" s="3"/>
      <c r="Q6539" s="3"/>
      <c r="R6539" s="3"/>
      <c r="S6539" s="3"/>
      <c r="T6539" s="3"/>
      <c r="U6539" s="3"/>
      <c r="V6539" s="3"/>
      <c r="W6539" s="3"/>
      <c r="X6539" s="3"/>
      <c r="Y6539" s="3"/>
      <c r="Z6539" s="3"/>
    </row>
    <row r="6540">
      <c r="A6540" s="4">
        <v>45511.0</v>
      </c>
      <c r="B6540" s="5" t="s">
        <v>623</v>
      </c>
      <c r="C6540" s="3" t="s">
        <v>624</v>
      </c>
      <c r="D6540" s="6" t="str">
        <f>IFERROR(__xludf.DUMMYFUNCTION("REGEXEXTRACT(C6540,""[A-Z]{2,}"")"),"JKN")</f>
        <v>JKN</v>
      </c>
      <c r="E6540" s="3" t="s">
        <v>99</v>
      </c>
      <c r="F6540" s="3" t="s">
        <v>625</v>
      </c>
      <c r="G6540" s="3" t="s">
        <v>84</v>
      </c>
      <c r="H6540" s="3"/>
      <c r="I6540" s="3"/>
      <c r="J6540" s="3"/>
      <c r="K6540" s="3"/>
      <c r="L6540" s="3"/>
      <c r="M6540" s="3"/>
      <c r="N6540" s="3"/>
      <c r="O6540" s="3"/>
      <c r="P6540" s="3"/>
      <c r="Q6540" s="3"/>
      <c r="R6540" s="3"/>
      <c r="S6540" s="3"/>
      <c r="T6540" s="3"/>
      <c r="U6540" s="3"/>
      <c r="V6540" s="3"/>
      <c r="W6540" s="3"/>
      <c r="X6540" s="3"/>
      <c r="Y6540" s="3"/>
      <c r="Z6540" s="3"/>
    </row>
    <row r="6541">
      <c r="A6541" s="4">
        <v>45511.0</v>
      </c>
      <c r="B6541" s="5" t="s">
        <v>626</v>
      </c>
      <c r="C6541" s="3" t="s">
        <v>627</v>
      </c>
      <c r="D6541" s="6" t="str">
        <f>IFERROR(__xludf.DUMMYFUNCTION("REGEXEXTRACT(C6541,""[A-Z]{2,}"")"),"BSRC")</f>
        <v>BSRC</v>
      </c>
      <c r="E6541" s="3"/>
      <c r="F6541" s="3" t="s">
        <v>47</v>
      </c>
      <c r="G6541" s="3" t="s">
        <v>12</v>
      </c>
      <c r="H6541" s="3" t="s">
        <v>44</v>
      </c>
      <c r="I6541" s="3"/>
      <c r="J6541" s="3"/>
      <c r="K6541" s="3"/>
      <c r="L6541" s="3"/>
      <c r="M6541" s="3"/>
      <c r="N6541" s="3"/>
      <c r="O6541" s="3"/>
      <c r="P6541" s="3"/>
      <c r="Q6541" s="3"/>
      <c r="R6541" s="3"/>
      <c r="S6541" s="3"/>
      <c r="T6541" s="3"/>
      <c r="U6541" s="3"/>
      <c r="V6541" s="3"/>
      <c r="W6541" s="3"/>
      <c r="X6541" s="3"/>
      <c r="Y6541" s="3"/>
      <c r="Z6541" s="3"/>
    </row>
    <row r="6542">
      <c r="A6542" s="4">
        <v>45511.0</v>
      </c>
      <c r="B6542" s="5" t="s">
        <v>626</v>
      </c>
      <c r="C6542" s="3" t="s">
        <v>627</v>
      </c>
      <c r="D6542" s="6" t="str">
        <f>IFERROR(__xludf.DUMMYFUNCTION("REGEXEXTRACT(C6542,""[A-Z]{2,}"")"),"BSRC")</f>
        <v>BSRC</v>
      </c>
      <c r="E6542" s="3" t="s">
        <v>309</v>
      </c>
      <c r="F6542" s="3" t="s">
        <v>47</v>
      </c>
      <c r="G6542" s="3" t="s">
        <v>12</v>
      </c>
      <c r="H6542" s="3"/>
      <c r="I6542" s="3"/>
      <c r="J6542" s="3"/>
      <c r="K6542" s="3"/>
      <c r="L6542" s="3"/>
      <c r="M6542" s="3"/>
      <c r="N6542" s="3"/>
      <c r="O6542" s="3"/>
      <c r="P6542" s="3"/>
      <c r="Q6542" s="3"/>
      <c r="R6542" s="3"/>
      <c r="S6542" s="3"/>
      <c r="T6542" s="3"/>
      <c r="U6542" s="3"/>
      <c r="V6542" s="3"/>
      <c r="W6542" s="3"/>
      <c r="X6542" s="3"/>
      <c r="Y6542" s="3"/>
      <c r="Z6542" s="3"/>
    </row>
    <row r="6543">
      <c r="A6543" s="4">
        <v>45511.0</v>
      </c>
      <c r="B6543" s="5" t="s">
        <v>628</v>
      </c>
      <c r="C6543" s="3" t="s">
        <v>629</v>
      </c>
      <c r="D6543" s="6" t="str">
        <f>IFERROR(__xludf.DUMMYFUNCTION("REGEXEXTRACT(C6543,""[A-Z]{2,}"")"),"AOT")</f>
        <v>AOT</v>
      </c>
      <c r="E6543" s="3" t="s">
        <v>630</v>
      </c>
      <c r="F6543" s="3" t="s">
        <v>631</v>
      </c>
      <c r="G6543" s="3" t="s">
        <v>17</v>
      </c>
      <c r="H6543" s="3"/>
      <c r="I6543" s="3"/>
      <c r="J6543" s="3"/>
      <c r="K6543" s="3"/>
      <c r="L6543" s="3"/>
      <c r="M6543" s="3"/>
      <c r="N6543" s="3"/>
      <c r="O6543" s="3"/>
      <c r="P6543" s="3"/>
      <c r="Q6543" s="3"/>
      <c r="R6543" s="3"/>
      <c r="S6543" s="3"/>
      <c r="T6543" s="3"/>
      <c r="U6543" s="3"/>
      <c r="V6543" s="3"/>
      <c r="W6543" s="3"/>
      <c r="X6543" s="3"/>
      <c r="Y6543" s="3"/>
      <c r="Z6543" s="3"/>
    </row>
    <row r="6544">
      <c r="A6544" s="4">
        <v>45511.0</v>
      </c>
      <c r="B6544" s="5" t="s">
        <v>632</v>
      </c>
      <c r="C6544" s="3" t="s">
        <v>633</v>
      </c>
      <c r="D6544" s="6" t="str">
        <f>IFERROR(__xludf.DUMMYFUNCTION("REGEXEXTRACT(C6544,""[A-Z]{2,}"")"),"BAFS")</f>
        <v>BAFS</v>
      </c>
      <c r="E6544" s="3" t="s">
        <v>47</v>
      </c>
      <c r="F6544" s="3" t="s">
        <v>443</v>
      </c>
      <c r="G6544" s="3" t="s">
        <v>12</v>
      </c>
      <c r="H6544" s="3"/>
      <c r="I6544" s="3"/>
      <c r="J6544" s="3"/>
      <c r="K6544" s="3"/>
      <c r="L6544" s="3"/>
      <c r="M6544" s="3"/>
      <c r="N6544" s="3"/>
      <c r="O6544" s="3"/>
      <c r="P6544" s="3"/>
      <c r="Q6544" s="3"/>
      <c r="R6544" s="3"/>
      <c r="S6544" s="3"/>
      <c r="T6544" s="3"/>
      <c r="U6544" s="3"/>
      <c r="V6544" s="3"/>
      <c r="W6544" s="3"/>
      <c r="X6544" s="3"/>
      <c r="Y6544" s="3"/>
      <c r="Z6544" s="3"/>
    </row>
    <row r="6545">
      <c r="A6545" s="4">
        <v>45511.0</v>
      </c>
      <c r="B6545" s="5" t="s">
        <v>634</v>
      </c>
      <c r="C6545" s="3" t="s">
        <v>635</v>
      </c>
      <c r="D6545" s="6" t="str">
        <f>IFERROR(__xludf.DUMMYFUNCTION("REGEXEXTRACT(C6545,""[A-Z]{2,}"")"),"THCOM")</f>
        <v>THCOM</v>
      </c>
      <c r="E6545" s="3" t="s">
        <v>47</v>
      </c>
      <c r="F6545" s="3" t="s">
        <v>457</v>
      </c>
      <c r="G6545" s="3" t="s">
        <v>84</v>
      </c>
      <c r="H6545" s="3"/>
      <c r="I6545" s="3"/>
      <c r="J6545" s="3"/>
      <c r="K6545" s="3"/>
      <c r="L6545" s="3"/>
      <c r="M6545" s="3"/>
      <c r="N6545" s="3"/>
      <c r="O6545" s="3"/>
      <c r="P6545" s="3"/>
      <c r="Q6545" s="3"/>
      <c r="R6545" s="3"/>
      <c r="S6545" s="3"/>
      <c r="T6545" s="3"/>
      <c r="U6545" s="3"/>
      <c r="V6545" s="3"/>
      <c r="W6545" s="3"/>
      <c r="X6545" s="3"/>
      <c r="Y6545" s="3"/>
      <c r="Z6545" s="3"/>
    </row>
    <row r="6546">
      <c r="A6546" s="4">
        <v>45511.0</v>
      </c>
      <c r="B6546" s="5" t="s">
        <v>636</v>
      </c>
      <c r="C6546" s="3" t="s">
        <v>637</v>
      </c>
      <c r="D6546" s="6" t="str">
        <f>IFERROR(__xludf.DUMMYFUNCTION("REGEXEXTRACT(C6546,""[A-Z]{2,}"")"),"ICHI")</f>
        <v>ICHI</v>
      </c>
      <c r="E6546" s="3" t="s">
        <v>47</v>
      </c>
      <c r="F6546" s="3" t="s">
        <v>31</v>
      </c>
      <c r="G6546" s="3" t="s">
        <v>12</v>
      </c>
      <c r="H6546" s="3"/>
      <c r="I6546" s="3"/>
      <c r="J6546" s="3"/>
      <c r="K6546" s="3"/>
      <c r="L6546" s="3"/>
      <c r="M6546" s="3"/>
      <c r="N6546" s="3"/>
      <c r="O6546" s="3"/>
      <c r="P6546" s="3"/>
      <c r="Q6546" s="3"/>
      <c r="R6546" s="3"/>
      <c r="S6546" s="3"/>
      <c r="T6546" s="3"/>
      <c r="U6546" s="3"/>
      <c r="V6546" s="3"/>
      <c r="W6546" s="3"/>
      <c r="X6546" s="3"/>
      <c r="Y6546" s="3"/>
      <c r="Z6546" s="3"/>
    </row>
    <row r="6547">
      <c r="A6547" s="4">
        <v>45511.0</v>
      </c>
      <c r="B6547" s="5" t="s">
        <v>636</v>
      </c>
      <c r="C6547" s="3" t="s">
        <v>637</v>
      </c>
      <c r="D6547" s="6" t="str">
        <f>IFERROR(__xludf.DUMMYFUNCTION("REGEXEXTRACT(C6547,""[A-Z]{2,}"")"),"ICHI")</f>
        <v>ICHI</v>
      </c>
      <c r="E6547" s="3" t="s">
        <v>338</v>
      </c>
      <c r="F6547" s="3" t="s">
        <v>443</v>
      </c>
      <c r="G6547" s="3" t="s">
        <v>12</v>
      </c>
      <c r="H6547" s="3"/>
      <c r="I6547" s="3"/>
      <c r="J6547" s="3"/>
      <c r="K6547" s="3"/>
      <c r="L6547" s="3"/>
      <c r="M6547" s="3"/>
      <c r="N6547" s="3"/>
      <c r="O6547" s="3"/>
      <c r="P6547" s="3"/>
      <c r="Q6547" s="3"/>
      <c r="R6547" s="3"/>
      <c r="S6547" s="3"/>
      <c r="T6547" s="3"/>
      <c r="U6547" s="3"/>
      <c r="V6547" s="3"/>
      <c r="W6547" s="3"/>
      <c r="X6547" s="3"/>
      <c r="Y6547" s="3"/>
      <c r="Z6547" s="3"/>
    </row>
    <row r="6548">
      <c r="A6548" s="4">
        <v>45511.0</v>
      </c>
      <c r="B6548" s="5" t="s">
        <v>638</v>
      </c>
      <c r="C6548" s="3" t="s">
        <v>639</v>
      </c>
      <c r="D6548" s="6" t="str">
        <f>IFERROR(__xludf.DUMMYFUNCTION("REGEXEXTRACT(C6548,""[A-Z]{2,}"")"),"BCPG")</f>
        <v>BCPG</v>
      </c>
      <c r="E6548" s="3" t="s">
        <v>47</v>
      </c>
      <c r="F6548" s="3" t="s">
        <v>63</v>
      </c>
      <c r="G6548" s="3" t="s">
        <v>12</v>
      </c>
      <c r="H6548" s="3"/>
      <c r="I6548" s="3"/>
      <c r="J6548" s="3"/>
      <c r="K6548" s="3"/>
      <c r="L6548" s="3"/>
      <c r="M6548" s="3"/>
      <c r="N6548" s="3"/>
      <c r="O6548" s="3"/>
      <c r="P6548" s="3"/>
      <c r="Q6548" s="3"/>
      <c r="R6548" s="3"/>
      <c r="S6548" s="3"/>
      <c r="T6548" s="3"/>
      <c r="U6548" s="3"/>
      <c r="V6548" s="3"/>
      <c r="W6548" s="3"/>
      <c r="X6548" s="3"/>
      <c r="Y6548" s="3"/>
      <c r="Z6548" s="3"/>
    </row>
    <row r="6549">
      <c r="A6549" s="4">
        <v>45511.0</v>
      </c>
      <c r="B6549" s="5" t="s">
        <v>640</v>
      </c>
      <c r="C6549" s="3" t="s">
        <v>641</v>
      </c>
      <c r="D6549" s="6" t="str">
        <f>IFERROR(__xludf.DUMMYFUNCTION("REGEXEXTRACT(C6549,""[A-Z]{2,}"")"),"MGI")</f>
        <v>MGI</v>
      </c>
      <c r="E6549" s="3" t="s">
        <v>47</v>
      </c>
      <c r="F6549" s="3" t="s">
        <v>61</v>
      </c>
      <c r="G6549" s="3" t="s">
        <v>12</v>
      </c>
      <c r="H6549" s="3"/>
      <c r="I6549" s="3"/>
      <c r="J6549" s="3"/>
      <c r="K6549" s="3"/>
      <c r="L6549" s="3"/>
      <c r="M6549" s="3"/>
      <c r="N6549" s="3"/>
      <c r="O6549" s="3"/>
      <c r="P6549" s="3"/>
      <c r="Q6549" s="3"/>
      <c r="R6549" s="3"/>
      <c r="S6549" s="3"/>
      <c r="T6549" s="3"/>
      <c r="U6549" s="3"/>
      <c r="V6549" s="3"/>
      <c r="W6549" s="3"/>
      <c r="X6549" s="3"/>
      <c r="Y6549" s="3"/>
      <c r="Z6549" s="3"/>
    </row>
    <row r="6550">
      <c r="A6550" s="4">
        <v>45511.0</v>
      </c>
      <c r="B6550" s="5" t="s">
        <v>642</v>
      </c>
      <c r="C6550" s="3" t="s">
        <v>643</v>
      </c>
      <c r="D6550" s="6" t="str">
        <f>IFERROR(__xludf.DUMMYFUNCTION("REGEXEXTRACT(C6550,""[A-Z]{2,}"")"),"INTUCH")</f>
        <v>INTUCH</v>
      </c>
      <c r="E6550" s="3" t="s">
        <v>47</v>
      </c>
      <c r="F6550" s="3" t="s">
        <v>133</v>
      </c>
      <c r="G6550" s="3" t="s">
        <v>12</v>
      </c>
      <c r="H6550" s="3"/>
      <c r="I6550" s="3"/>
      <c r="J6550" s="3"/>
      <c r="K6550" s="3"/>
      <c r="L6550" s="3"/>
      <c r="M6550" s="3"/>
      <c r="N6550" s="3"/>
      <c r="O6550" s="3"/>
      <c r="P6550" s="3"/>
      <c r="Q6550" s="3"/>
      <c r="R6550" s="3"/>
      <c r="S6550" s="3"/>
      <c r="T6550" s="3"/>
      <c r="U6550" s="3"/>
      <c r="V6550" s="3"/>
      <c r="W6550" s="3"/>
      <c r="X6550" s="3"/>
      <c r="Y6550" s="3"/>
      <c r="Z6550" s="3"/>
    </row>
    <row r="6551">
      <c r="A6551" s="4">
        <v>45511.0</v>
      </c>
      <c r="B6551" s="5" t="s">
        <v>644</v>
      </c>
      <c r="C6551" s="3" t="s">
        <v>645</v>
      </c>
      <c r="D6551" s="6" t="str">
        <f>IFERROR(__xludf.DUMMYFUNCTION("REGEXEXTRACT(C6551,""[A-Z]{2,}"")"),"TU")</f>
        <v>TU</v>
      </c>
      <c r="E6551" s="3"/>
      <c r="F6551" s="3" t="s">
        <v>47</v>
      </c>
      <c r="G6551" s="3" t="s">
        <v>12</v>
      </c>
      <c r="H6551" s="3" t="s">
        <v>44</v>
      </c>
      <c r="I6551" s="3"/>
      <c r="J6551" s="3"/>
      <c r="K6551" s="3"/>
      <c r="L6551" s="3"/>
      <c r="M6551" s="3"/>
      <c r="N6551" s="3"/>
      <c r="O6551" s="3"/>
      <c r="P6551" s="3"/>
      <c r="Q6551" s="3"/>
      <c r="R6551" s="3"/>
      <c r="S6551" s="3"/>
      <c r="T6551" s="3"/>
      <c r="U6551" s="3"/>
      <c r="V6551" s="3"/>
      <c r="W6551" s="3"/>
      <c r="X6551" s="3"/>
      <c r="Y6551" s="3"/>
      <c r="Z6551" s="3"/>
    </row>
    <row r="6552">
      <c r="A6552" s="4">
        <v>45511.0</v>
      </c>
      <c r="B6552" s="5" t="s">
        <v>644</v>
      </c>
      <c r="C6552" s="3" t="s">
        <v>645</v>
      </c>
      <c r="D6552" s="6" t="str">
        <f>IFERROR(__xludf.DUMMYFUNCTION("REGEXEXTRACT(C6552,""[A-Z]{2,}"")"),"TU")</f>
        <v>TU</v>
      </c>
      <c r="E6552" s="3" t="s">
        <v>338</v>
      </c>
      <c r="F6552" s="3" t="s">
        <v>133</v>
      </c>
      <c r="G6552" s="3" t="s">
        <v>12</v>
      </c>
      <c r="H6552" s="3"/>
      <c r="I6552" s="3"/>
      <c r="J6552" s="3"/>
      <c r="K6552" s="3"/>
      <c r="L6552" s="3"/>
      <c r="M6552" s="3"/>
      <c r="N6552" s="3"/>
      <c r="O6552" s="3"/>
      <c r="P6552" s="3"/>
      <c r="Q6552" s="3"/>
      <c r="R6552" s="3"/>
      <c r="S6552" s="3"/>
      <c r="T6552" s="3"/>
      <c r="U6552" s="3"/>
      <c r="V6552" s="3"/>
      <c r="W6552" s="3"/>
      <c r="X6552" s="3"/>
      <c r="Y6552" s="3"/>
      <c r="Z6552" s="3"/>
    </row>
    <row r="6553">
      <c r="A6553" s="4">
        <v>45511.0</v>
      </c>
      <c r="B6553" s="5" t="s">
        <v>646</v>
      </c>
      <c r="C6553" s="3" t="s">
        <v>647</v>
      </c>
      <c r="D6553" s="6" t="str">
        <f>IFERROR(__xludf.DUMMYFUNCTION("REGEXEXTRACT(C6553,""[A-Z]{2,}"")"),"PTTEP")</f>
        <v>PTTEP</v>
      </c>
      <c r="E6553" s="3" t="s">
        <v>587</v>
      </c>
      <c r="F6553" s="3" t="s">
        <v>648</v>
      </c>
      <c r="G6553" s="3" t="s">
        <v>84</v>
      </c>
      <c r="H6553" s="3"/>
      <c r="I6553" s="3"/>
      <c r="J6553" s="3"/>
      <c r="K6553" s="3"/>
      <c r="L6553" s="3"/>
      <c r="M6553" s="3"/>
      <c r="N6553" s="3"/>
      <c r="O6553" s="3"/>
      <c r="P6553" s="3"/>
      <c r="Q6553" s="3"/>
      <c r="R6553" s="3"/>
      <c r="S6553" s="3"/>
      <c r="T6553" s="3"/>
      <c r="U6553" s="3"/>
      <c r="V6553" s="3"/>
      <c r="W6553" s="3"/>
      <c r="X6553" s="3"/>
      <c r="Y6553" s="3"/>
      <c r="Z6553" s="3"/>
    </row>
    <row r="6554">
      <c r="A6554" s="4">
        <v>45511.0</v>
      </c>
      <c r="B6554" s="5" t="s">
        <v>649</v>
      </c>
      <c r="C6554" s="3" t="s">
        <v>650</v>
      </c>
      <c r="D6554" s="6" t="str">
        <f>IFERROR(__xludf.DUMMYFUNCTION("REGEXEXTRACT(C6554,""[A-Z]{2,}"")"),"MTC")</f>
        <v>MTC</v>
      </c>
      <c r="E6554" s="3" t="s">
        <v>44</v>
      </c>
      <c r="F6554" s="3" t="s">
        <v>61</v>
      </c>
      <c r="G6554" s="3" t="s">
        <v>12</v>
      </c>
      <c r="H6554" s="3"/>
      <c r="I6554" s="3"/>
      <c r="J6554" s="3"/>
      <c r="K6554" s="3"/>
      <c r="L6554" s="3"/>
      <c r="M6554" s="3"/>
      <c r="N6554" s="3"/>
      <c r="O6554" s="3"/>
      <c r="P6554" s="3"/>
      <c r="Q6554" s="3"/>
      <c r="R6554" s="3"/>
      <c r="S6554" s="3"/>
      <c r="T6554" s="3"/>
      <c r="U6554" s="3"/>
      <c r="V6554" s="3"/>
      <c r="W6554" s="3"/>
      <c r="X6554" s="3"/>
      <c r="Y6554" s="3"/>
      <c r="Z6554" s="3"/>
    </row>
    <row r="6555">
      <c r="A6555" s="4">
        <v>45511.0</v>
      </c>
      <c r="B6555" s="5" t="s">
        <v>649</v>
      </c>
      <c r="C6555" s="3" t="s">
        <v>650</v>
      </c>
      <c r="D6555" s="6" t="str">
        <f>IFERROR(__xludf.DUMMYFUNCTION("REGEXEXTRACT(C6555,""[A-Z]{2,}"")"),"MTC")</f>
        <v>MTC</v>
      </c>
      <c r="E6555" s="3" t="s">
        <v>651</v>
      </c>
      <c r="F6555" s="3" t="s">
        <v>45</v>
      </c>
      <c r="G6555" s="3" t="s">
        <v>12</v>
      </c>
      <c r="H6555" s="3"/>
      <c r="I6555" s="3"/>
      <c r="J6555" s="3"/>
      <c r="K6555" s="3"/>
      <c r="L6555" s="3"/>
      <c r="M6555" s="3"/>
      <c r="N6555" s="3"/>
      <c r="O6555" s="3"/>
      <c r="P6555" s="3"/>
      <c r="Q6555" s="3"/>
      <c r="R6555" s="3"/>
      <c r="S6555" s="3"/>
      <c r="T6555" s="3"/>
      <c r="U6555" s="3"/>
      <c r="V6555" s="3"/>
      <c r="W6555" s="3"/>
      <c r="X6555" s="3"/>
      <c r="Y6555" s="3"/>
      <c r="Z6555" s="3"/>
    </row>
    <row r="6556">
      <c r="A6556" s="4">
        <v>45511.0</v>
      </c>
      <c r="B6556" s="5" t="s">
        <v>652</v>
      </c>
      <c r="C6556" s="3" t="s">
        <v>653</v>
      </c>
      <c r="D6556" s="6" t="str">
        <f>IFERROR(__xludf.DUMMYFUNCTION("REGEXEXTRACT(C6556,""[A-Z]{2,}"")"),"BBGI")</f>
        <v>BBGI</v>
      </c>
      <c r="E6556" s="3" t="s">
        <v>203</v>
      </c>
      <c r="F6556" s="3" t="s">
        <v>299</v>
      </c>
      <c r="G6556" s="3" t="s">
        <v>17</v>
      </c>
      <c r="H6556" s="3"/>
      <c r="I6556" s="3"/>
      <c r="J6556" s="3"/>
      <c r="K6556" s="3"/>
      <c r="L6556" s="3"/>
      <c r="M6556" s="3"/>
      <c r="N6556" s="3"/>
      <c r="O6556" s="3"/>
      <c r="P6556" s="3"/>
      <c r="Q6556" s="3"/>
      <c r="R6556" s="3"/>
      <c r="S6556" s="3"/>
      <c r="T6556" s="3"/>
      <c r="U6556" s="3"/>
      <c r="V6556" s="3"/>
      <c r="W6556" s="3"/>
      <c r="X6556" s="3"/>
      <c r="Y6556" s="3"/>
      <c r="Z6556" s="3"/>
    </row>
    <row r="6557">
      <c r="A6557" s="4">
        <v>45511.0</v>
      </c>
      <c r="B6557" s="5" t="s">
        <v>654</v>
      </c>
      <c r="C6557" s="3" t="s">
        <v>655</v>
      </c>
      <c r="D6557" s="6" t="str">
        <f>IFERROR(__xludf.DUMMYFUNCTION("REGEXEXTRACT(C6557,""[A-Z]{2,}"")"),"THG")</f>
        <v>THG</v>
      </c>
      <c r="E6557" s="3" t="s">
        <v>46</v>
      </c>
      <c r="F6557" s="3" t="s">
        <v>133</v>
      </c>
      <c r="G6557" s="3" t="s">
        <v>12</v>
      </c>
      <c r="H6557" s="3"/>
      <c r="I6557" s="3"/>
      <c r="J6557" s="3"/>
      <c r="K6557" s="3"/>
      <c r="L6557" s="3"/>
      <c r="M6557" s="3"/>
      <c r="N6557" s="3"/>
      <c r="O6557" s="3"/>
      <c r="P6557" s="3"/>
      <c r="Q6557" s="3"/>
      <c r="R6557" s="3"/>
      <c r="S6557" s="3"/>
      <c r="T6557" s="3"/>
      <c r="U6557" s="3"/>
      <c r="V6557" s="3"/>
      <c r="W6557" s="3"/>
      <c r="X6557" s="3"/>
      <c r="Y6557" s="3"/>
      <c r="Z6557" s="3"/>
    </row>
    <row r="6558">
      <c r="A6558" s="4">
        <v>45511.0</v>
      </c>
      <c r="B6558" s="5" t="s">
        <v>656</v>
      </c>
      <c r="C6558" s="3" t="s">
        <v>657</v>
      </c>
      <c r="D6558" s="6" t="str">
        <f>IFERROR(__xludf.DUMMYFUNCTION("REGEXEXTRACT(C6558,""[A-Z]{2,}"")"),"ADVANC")</f>
        <v>ADVANC</v>
      </c>
      <c r="E6558" s="3" t="s">
        <v>47</v>
      </c>
      <c r="F6558" s="3" t="s">
        <v>658</v>
      </c>
      <c r="G6558" s="3" t="s">
        <v>17</v>
      </c>
      <c r="H6558" s="3"/>
      <c r="I6558" s="3"/>
      <c r="J6558" s="3"/>
      <c r="K6558" s="3"/>
      <c r="L6558" s="3"/>
      <c r="M6558" s="3"/>
      <c r="N6558" s="3"/>
      <c r="O6558" s="3"/>
      <c r="P6558" s="3"/>
      <c r="Q6558" s="3"/>
      <c r="R6558" s="3"/>
      <c r="S6558" s="3"/>
      <c r="T6558" s="3"/>
      <c r="U6558" s="3"/>
      <c r="V6558" s="3"/>
      <c r="W6558" s="3"/>
      <c r="X6558" s="3"/>
      <c r="Y6558" s="3"/>
      <c r="Z6558" s="3"/>
    </row>
    <row r="6559">
      <c r="A6559" s="4">
        <v>45511.0</v>
      </c>
      <c r="B6559" s="5" t="s">
        <v>656</v>
      </c>
      <c r="C6559" s="3" t="s">
        <v>657</v>
      </c>
      <c r="D6559" s="6" t="str">
        <f>IFERROR(__xludf.DUMMYFUNCTION("REGEXEXTRACT(C6559,""[A-Z]{2,}"")"),"ADVANC")</f>
        <v>ADVANC</v>
      </c>
      <c r="E6559" s="3" t="s">
        <v>47</v>
      </c>
      <c r="F6559" s="3" t="s">
        <v>658</v>
      </c>
      <c r="G6559" s="3" t="s">
        <v>17</v>
      </c>
      <c r="H6559" s="3"/>
      <c r="I6559" s="3"/>
      <c r="J6559" s="3"/>
      <c r="K6559" s="3"/>
      <c r="L6559" s="3"/>
      <c r="M6559" s="3"/>
      <c r="N6559" s="3"/>
      <c r="O6559" s="3"/>
      <c r="P6559" s="3"/>
      <c r="Q6559" s="3"/>
      <c r="R6559" s="3"/>
      <c r="S6559" s="3"/>
      <c r="T6559" s="3"/>
      <c r="U6559" s="3"/>
      <c r="V6559" s="3"/>
      <c r="W6559" s="3"/>
      <c r="X6559" s="3"/>
      <c r="Y6559" s="3"/>
      <c r="Z6559" s="3"/>
    </row>
    <row r="6560">
      <c r="A6560" s="4">
        <v>45511.0</v>
      </c>
      <c r="B6560" s="5" t="s">
        <v>659</v>
      </c>
      <c r="C6560" s="3" t="s">
        <v>660</v>
      </c>
      <c r="D6560" s="6" t="str">
        <f>IFERROR(__xludf.DUMMYFUNCTION("REGEXEXTRACT(C6560,""[A-Z]{2,}"")"),"MINT")</f>
        <v>MINT</v>
      </c>
      <c r="E6560" s="3" t="s">
        <v>47</v>
      </c>
      <c r="F6560" s="3" t="s">
        <v>63</v>
      </c>
      <c r="G6560" s="3" t="s">
        <v>12</v>
      </c>
      <c r="H6560" s="3"/>
      <c r="I6560" s="3"/>
      <c r="J6560" s="3"/>
      <c r="K6560" s="3"/>
      <c r="L6560" s="3"/>
      <c r="M6560" s="3"/>
      <c r="N6560" s="3"/>
      <c r="O6560" s="3"/>
      <c r="P6560" s="3"/>
      <c r="Q6560" s="3"/>
      <c r="R6560" s="3"/>
      <c r="S6560" s="3"/>
      <c r="T6560" s="3"/>
      <c r="U6560" s="3"/>
      <c r="V6560" s="3"/>
      <c r="W6560" s="3"/>
      <c r="X6560" s="3"/>
      <c r="Y6560" s="3"/>
      <c r="Z6560" s="3"/>
    </row>
    <row r="6561">
      <c r="A6561" s="4">
        <v>45510.0</v>
      </c>
      <c r="B6561" s="5" t="s">
        <v>661</v>
      </c>
      <c r="C6561" s="3" t="s">
        <v>662</v>
      </c>
      <c r="D6561" s="6" t="str">
        <f>IFERROR(__xludf.DUMMYFUNCTION("REGEXEXTRACT(C6561,""[A-Z]{2,}"")"),"QH")</f>
        <v>QH</v>
      </c>
      <c r="E6561" s="3" t="s">
        <v>47</v>
      </c>
      <c r="F6561" s="3" t="s">
        <v>457</v>
      </c>
      <c r="G6561" s="3" t="s">
        <v>84</v>
      </c>
      <c r="H6561" s="3"/>
      <c r="I6561" s="3"/>
      <c r="J6561" s="3"/>
      <c r="K6561" s="3"/>
      <c r="L6561" s="3"/>
      <c r="M6561" s="3"/>
      <c r="N6561" s="3"/>
      <c r="O6561" s="3"/>
      <c r="P6561" s="3"/>
      <c r="Q6561" s="3"/>
      <c r="R6561" s="3"/>
      <c r="S6561" s="3"/>
      <c r="T6561" s="3"/>
      <c r="U6561" s="3"/>
      <c r="V6561" s="3"/>
      <c r="W6561" s="3"/>
      <c r="X6561" s="3"/>
      <c r="Y6561" s="3"/>
      <c r="Z6561" s="3"/>
    </row>
    <row r="6562">
      <c r="A6562" s="4">
        <v>45510.0</v>
      </c>
      <c r="B6562" s="5" t="s">
        <v>663</v>
      </c>
      <c r="C6562" s="3" t="s">
        <v>664</v>
      </c>
      <c r="D6562" s="6" t="str">
        <f>IFERROR(__xludf.DUMMYFUNCTION("REGEXEXTRACT(C6562,""[A-Z]{2,}"")"),"MTC")</f>
        <v>MTC</v>
      </c>
      <c r="E6562" s="3" t="s">
        <v>47</v>
      </c>
      <c r="F6562" s="3" t="s">
        <v>133</v>
      </c>
      <c r="G6562" s="3" t="s">
        <v>12</v>
      </c>
      <c r="H6562" s="3"/>
      <c r="I6562" s="3"/>
      <c r="J6562" s="3"/>
      <c r="K6562" s="3"/>
      <c r="L6562" s="3"/>
      <c r="M6562" s="3"/>
      <c r="N6562" s="3"/>
      <c r="O6562" s="3"/>
      <c r="P6562" s="3"/>
      <c r="Q6562" s="3"/>
      <c r="R6562" s="3"/>
      <c r="S6562" s="3"/>
      <c r="T6562" s="3"/>
      <c r="U6562" s="3"/>
      <c r="V6562" s="3"/>
      <c r="W6562" s="3"/>
      <c r="X6562" s="3"/>
      <c r="Y6562" s="3"/>
      <c r="Z6562" s="3"/>
    </row>
    <row r="6563">
      <c r="A6563" s="4">
        <v>45510.0</v>
      </c>
      <c r="B6563" s="5" t="s">
        <v>663</v>
      </c>
      <c r="C6563" s="3" t="s">
        <v>664</v>
      </c>
      <c r="D6563" s="6" t="str">
        <f>IFERROR(__xludf.DUMMYFUNCTION("REGEXEXTRACT(C6563,""[A-Z]{2,}"")"),"MTC")</f>
        <v>MTC</v>
      </c>
      <c r="E6563" s="3" t="s">
        <v>46</v>
      </c>
      <c r="F6563" s="3" t="s">
        <v>31</v>
      </c>
      <c r="G6563" s="3" t="s">
        <v>12</v>
      </c>
      <c r="H6563" s="3"/>
      <c r="I6563" s="3"/>
      <c r="J6563" s="3"/>
      <c r="K6563" s="3"/>
      <c r="L6563" s="3"/>
      <c r="M6563" s="3"/>
      <c r="N6563" s="3"/>
      <c r="O6563" s="3"/>
      <c r="P6563" s="3"/>
      <c r="Q6563" s="3"/>
      <c r="R6563" s="3"/>
      <c r="S6563" s="3"/>
      <c r="T6563" s="3"/>
      <c r="U6563" s="3"/>
      <c r="V6563" s="3"/>
      <c r="W6563" s="3"/>
      <c r="X6563" s="3"/>
      <c r="Y6563" s="3"/>
      <c r="Z6563" s="3"/>
    </row>
    <row r="6564">
      <c r="A6564" s="4">
        <v>45510.0</v>
      </c>
      <c r="B6564" s="5" t="s">
        <v>663</v>
      </c>
      <c r="C6564" s="3" t="s">
        <v>664</v>
      </c>
      <c r="D6564" s="6" t="str">
        <f>IFERROR(__xludf.DUMMYFUNCTION("REGEXEXTRACT(C6564,""[A-Z]{2,}"")"),"MTC")</f>
        <v>MTC</v>
      </c>
      <c r="E6564" s="3" t="s">
        <v>428</v>
      </c>
      <c r="F6564" s="3" t="s">
        <v>386</v>
      </c>
      <c r="G6564" s="3" t="s">
        <v>12</v>
      </c>
      <c r="H6564" s="3"/>
      <c r="I6564" s="3"/>
      <c r="J6564" s="3"/>
      <c r="K6564" s="3"/>
      <c r="L6564" s="3"/>
      <c r="M6564" s="3"/>
      <c r="N6564" s="3"/>
      <c r="O6564" s="3"/>
      <c r="P6564" s="3"/>
      <c r="Q6564" s="3"/>
      <c r="R6564" s="3"/>
      <c r="S6564" s="3"/>
      <c r="T6564" s="3"/>
      <c r="U6564" s="3"/>
      <c r="V6564" s="3"/>
      <c r="W6564" s="3"/>
      <c r="X6564" s="3"/>
      <c r="Y6564" s="3"/>
      <c r="Z6564" s="3"/>
    </row>
    <row r="6565">
      <c r="A6565" s="4">
        <v>45510.0</v>
      </c>
      <c r="B6565" s="5" t="s">
        <v>665</v>
      </c>
      <c r="C6565" s="3" t="s">
        <v>666</v>
      </c>
      <c r="D6565" s="6" t="str">
        <f>IFERROR(__xludf.DUMMYFUNCTION("REGEXEXTRACT(C6565,""[A-Z]{2,}"")"),"SHR")</f>
        <v>SHR</v>
      </c>
      <c r="E6565" s="3" t="s">
        <v>428</v>
      </c>
      <c r="F6565" s="3" t="s">
        <v>457</v>
      </c>
      <c r="G6565" s="3" t="s">
        <v>12</v>
      </c>
      <c r="H6565" s="3"/>
      <c r="I6565" s="3"/>
      <c r="J6565" s="3"/>
      <c r="K6565" s="3"/>
      <c r="L6565" s="3"/>
      <c r="M6565" s="3"/>
      <c r="N6565" s="3"/>
      <c r="O6565" s="3"/>
      <c r="P6565" s="3"/>
      <c r="Q6565" s="3"/>
      <c r="R6565" s="3"/>
      <c r="S6565" s="3"/>
      <c r="T6565" s="3"/>
      <c r="U6565" s="3"/>
      <c r="V6565" s="3"/>
      <c r="W6565" s="3"/>
      <c r="X6565" s="3"/>
      <c r="Y6565" s="3"/>
      <c r="Z6565" s="3"/>
    </row>
    <row r="6566">
      <c r="A6566" s="4">
        <v>45510.0</v>
      </c>
      <c r="B6566" s="5" t="s">
        <v>665</v>
      </c>
      <c r="C6566" s="3" t="s">
        <v>666</v>
      </c>
      <c r="D6566" s="6" t="str">
        <f>IFERROR(__xludf.DUMMYFUNCTION("REGEXEXTRACT(C6566,""[A-Z]{2,}"")"),"SHR")</f>
        <v>SHR</v>
      </c>
      <c r="E6566" s="3" t="s">
        <v>426</v>
      </c>
      <c r="F6566" s="3" t="s">
        <v>47</v>
      </c>
      <c r="G6566" s="3" t="s">
        <v>12</v>
      </c>
      <c r="H6566" s="3"/>
      <c r="I6566" s="3"/>
      <c r="J6566" s="3"/>
      <c r="K6566" s="3"/>
      <c r="L6566" s="3"/>
      <c r="M6566" s="3"/>
      <c r="N6566" s="3"/>
      <c r="O6566" s="3"/>
      <c r="P6566" s="3"/>
      <c r="Q6566" s="3"/>
      <c r="R6566" s="3"/>
      <c r="S6566" s="3"/>
      <c r="T6566" s="3"/>
      <c r="U6566" s="3"/>
      <c r="V6566" s="3"/>
      <c r="W6566" s="3"/>
      <c r="X6566" s="3"/>
      <c r="Y6566" s="3"/>
      <c r="Z6566" s="3"/>
    </row>
    <row r="6567">
      <c r="A6567" s="4">
        <v>45510.0</v>
      </c>
      <c r="B6567" s="5" t="s">
        <v>667</v>
      </c>
      <c r="C6567" s="3" t="s">
        <v>668</v>
      </c>
      <c r="D6567" s="6" t="str">
        <f>IFERROR(__xludf.DUMMYFUNCTION("REGEXEXTRACT(C6567,""[A-Z]{2,}"")"),"EA")</f>
        <v>EA</v>
      </c>
      <c r="E6567" s="3" t="s">
        <v>278</v>
      </c>
      <c r="F6567" s="3" t="s">
        <v>172</v>
      </c>
      <c r="G6567" s="3" t="s">
        <v>17</v>
      </c>
      <c r="H6567" s="3"/>
      <c r="I6567" s="3"/>
      <c r="J6567" s="3"/>
      <c r="K6567" s="3"/>
      <c r="L6567" s="3"/>
      <c r="M6567" s="3"/>
      <c r="N6567" s="3"/>
      <c r="O6567" s="3"/>
      <c r="P6567" s="3"/>
      <c r="Q6567" s="3"/>
      <c r="R6567" s="3"/>
      <c r="S6567" s="3"/>
      <c r="T6567" s="3"/>
      <c r="U6567" s="3"/>
      <c r="V6567" s="3"/>
      <c r="W6567" s="3"/>
      <c r="X6567" s="3"/>
      <c r="Y6567" s="3"/>
      <c r="Z6567" s="3"/>
    </row>
    <row r="6568">
      <c r="A6568" s="4">
        <v>45510.0</v>
      </c>
      <c r="B6568" s="5" t="s">
        <v>669</v>
      </c>
      <c r="C6568" s="3" t="s">
        <v>670</v>
      </c>
      <c r="D6568" s="6" t="str">
        <f>IFERROR(__xludf.DUMMYFUNCTION("REGEXEXTRACT(C6568,""[A-Z]{2,}"")"),"ADVANC")</f>
        <v>ADVANC</v>
      </c>
      <c r="E6568" s="3"/>
      <c r="F6568" s="3" t="s">
        <v>47</v>
      </c>
      <c r="G6568" s="3" t="s">
        <v>12</v>
      </c>
      <c r="H6568" s="3" t="s">
        <v>44</v>
      </c>
      <c r="I6568" s="3"/>
      <c r="J6568" s="3"/>
      <c r="K6568" s="3"/>
      <c r="L6568" s="3"/>
      <c r="M6568" s="3"/>
      <c r="N6568" s="3"/>
      <c r="O6568" s="3"/>
      <c r="P6568" s="3"/>
      <c r="Q6568" s="3"/>
      <c r="R6568" s="3"/>
      <c r="S6568" s="3"/>
      <c r="T6568" s="3"/>
      <c r="U6568" s="3"/>
      <c r="V6568" s="3"/>
      <c r="W6568" s="3"/>
      <c r="X6568" s="3"/>
      <c r="Y6568" s="3"/>
      <c r="Z6568" s="3"/>
    </row>
    <row r="6569">
      <c r="A6569" s="4">
        <v>45510.0</v>
      </c>
      <c r="B6569" s="5" t="s">
        <v>671</v>
      </c>
      <c r="C6569" s="3" t="s">
        <v>672</v>
      </c>
      <c r="D6569" s="6" t="str">
        <f>IFERROR(__xludf.DUMMYFUNCTION("REGEXEXTRACT(C6569,""[A-Z]{2,}"")"),"IRPC")</f>
        <v>IRPC</v>
      </c>
      <c r="E6569" s="3" t="s">
        <v>428</v>
      </c>
      <c r="F6569" s="3" t="s">
        <v>457</v>
      </c>
      <c r="G6569" s="3" t="s">
        <v>12</v>
      </c>
      <c r="H6569" s="3"/>
      <c r="I6569" s="3"/>
      <c r="J6569" s="3"/>
      <c r="K6569" s="3"/>
      <c r="L6569" s="3"/>
      <c r="M6569" s="3"/>
      <c r="N6569" s="3"/>
      <c r="O6569" s="3"/>
      <c r="P6569" s="3"/>
      <c r="Q6569" s="3"/>
      <c r="R6569" s="3"/>
      <c r="S6569" s="3"/>
      <c r="T6569" s="3"/>
      <c r="U6569" s="3"/>
      <c r="V6569" s="3"/>
      <c r="W6569" s="3"/>
      <c r="X6569" s="3"/>
      <c r="Y6569" s="3"/>
      <c r="Z6569" s="3"/>
    </row>
    <row r="6570">
      <c r="A6570" s="4">
        <v>45510.0</v>
      </c>
      <c r="B6570" s="5" t="s">
        <v>671</v>
      </c>
      <c r="C6570" s="3" t="s">
        <v>672</v>
      </c>
      <c r="D6570" s="6" t="str">
        <f>IFERROR(__xludf.DUMMYFUNCTION("REGEXEXTRACT(C6570,""[A-Z]{2,}"")"),"IRPC")</f>
        <v>IRPC</v>
      </c>
      <c r="E6570" s="3" t="s">
        <v>462</v>
      </c>
      <c r="F6570" s="3" t="s">
        <v>47</v>
      </c>
      <c r="G6570" s="3" t="s">
        <v>12</v>
      </c>
      <c r="H6570" s="3"/>
      <c r="I6570" s="3"/>
      <c r="J6570" s="3"/>
      <c r="K6570" s="3"/>
      <c r="L6570" s="3"/>
      <c r="M6570" s="3"/>
      <c r="N6570" s="3"/>
      <c r="O6570" s="3"/>
      <c r="P6570" s="3"/>
      <c r="Q6570" s="3"/>
      <c r="R6570" s="3"/>
      <c r="S6570" s="3"/>
      <c r="T6570" s="3"/>
      <c r="U6570" s="3"/>
      <c r="V6570" s="3"/>
      <c r="W6570" s="3"/>
      <c r="X6570" s="3"/>
      <c r="Y6570" s="3"/>
      <c r="Z6570" s="3"/>
    </row>
    <row r="6571">
      <c r="A6571" s="4">
        <v>45510.0</v>
      </c>
      <c r="B6571" s="5" t="s">
        <v>673</v>
      </c>
      <c r="C6571" s="3" t="s">
        <v>674</v>
      </c>
      <c r="D6571" s="6" t="str">
        <f>IFERROR(__xludf.DUMMYFUNCTION("REGEXEXTRACT(C6571,""[A-Z]{2,}"")"),"BAM")</f>
        <v>BAM</v>
      </c>
      <c r="E6571" s="3" t="s">
        <v>181</v>
      </c>
      <c r="F6571" s="3" t="s">
        <v>99</v>
      </c>
      <c r="G6571" s="3" t="s">
        <v>17</v>
      </c>
      <c r="H6571" s="3"/>
      <c r="I6571" s="3"/>
      <c r="J6571" s="3"/>
      <c r="K6571" s="3"/>
      <c r="L6571" s="3"/>
      <c r="M6571" s="3"/>
      <c r="N6571" s="3"/>
      <c r="O6571" s="3"/>
      <c r="P6571" s="3"/>
      <c r="Q6571" s="3"/>
      <c r="R6571" s="3"/>
      <c r="S6571" s="3"/>
      <c r="T6571" s="3"/>
      <c r="U6571" s="3"/>
      <c r="V6571" s="3"/>
      <c r="W6571" s="3"/>
      <c r="X6571" s="3"/>
      <c r="Y6571" s="3"/>
      <c r="Z6571" s="3"/>
    </row>
    <row r="6572">
      <c r="A6572" s="4">
        <v>45510.0</v>
      </c>
      <c r="B6572" s="5" t="s">
        <v>675</v>
      </c>
      <c r="C6572" s="9" t="s">
        <v>676</v>
      </c>
      <c r="D6572" s="6" t="str">
        <f>IFERROR(__xludf.DUMMYFUNCTION("REGEXEXTRACT(C6572,""[A-Z]{2,}"")"),"FTSE")</f>
        <v>FTSE</v>
      </c>
      <c r="E6572" s="3" t="s">
        <v>677</v>
      </c>
      <c r="F6572" s="3" t="s">
        <v>658</v>
      </c>
      <c r="G6572" s="3" t="s">
        <v>17</v>
      </c>
      <c r="H6572" s="3"/>
      <c r="I6572" s="3"/>
      <c r="J6572" s="3"/>
      <c r="K6572" s="3"/>
      <c r="L6572" s="3"/>
      <c r="M6572" s="3"/>
      <c r="N6572" s="3"/>
      <c r="O6572" s="3"/>
      <c r="P6572" s="3"/>
      <c r="Q6572" s="3"/>
      <c r="R6572" s="3"/>
      <c r="S6572" s="3"/>
      <c r="T6572" s="3"/>
      <c r="U6572" s="3"/>
      <c r="V6572" s="3"/>
      <c r="W6572" s="3"/>
      <c r="X6572" s="3"/>
      <c r="Y6572" s="3"/>
      <c r="Z6572" s="3"/>
    </row>
    <row r="6573">
      <c r="A6573" s="4">
        <v>45510.0</v>
      </c>
      <c r="B6573" s="5" t="s">
        <v>678</v>
      </c>
      <c r="C6573" s="3" t="s">
        <v>679</v>
      </c>
      <c r="D6573" s="6" t="str">
        <f>IFERROR(__xludf.DUMMYFUNCTION("REGEXEXTRACT(C6573,""[A-Z]{2,}"")"),"GUNKUL")</f>
        <v>GUNKUL</v>
      </c>
      <c r="E6573" s="3" t="s">
        <v>426</v>
      </c>
      <c r="F6573" s="3" t="s">
        <v>47</v>
      </c>
      <c r="G6573" s="3" t="s">
        <v>12</v>
      </c>
      <c r="H6573" s="3"/>
      <c r="I6573" s="3"/>
      <c r="J6573" s="3"/>
      <c r="K6573" s="3"/>
      <c r="L6573" s="3"/>
      <c r="M6573" s="3"/>
      <c r="N6573" s="3"/>
      <c r="O6573" s="3"/>
      <c r="P6573" s="3"/>
      <c r="Q6573" s="3"/>
      <c r="R6573" s="3"/>
      <c r="S6573" s="3"/>
      <c r="T6573" s="3"/>
      <c r="U6573" s="3"/>
      <c r="V6573" s="3"/>
      <c r="W6573" s="3"/>
      <c r="X6573" s="3"/>
      <c r="Y6573" s="3"/>
      <c r="Z6573" s="3"/>
    </row>
    <row r="6574">
      <c r="A6574" s="4">
        <v>45510.0</v>
      </c>
      <c r="B6574" s="5" t="s">
        <v>678</v>
      </c>
      <c r="C6574" s="3" t="s">
        <v>679</v>
      </c>
      <c r="D6574" s="6" t="str">
        <f>IFERROR(__xludf.DUMMYFUNCTION("REGEXEXTRACT(C6574,""[A-Z]{2,}"")"),"GUNKUL")</f>
        <v>GUNKUL</v>
      </c>
      <c r="E6574" s="3" t="s">
        <v>47</v>
      </c>
      <c r="F6574" s="3" t="s">
        <v>61</v>
      </c>
      <c r="G6574" s="3" t="s">
        <v>12</v>
      </c>
      <c r="H6574" s="3"/>
      <c r="I6574" s="3"/>
      <c r="J6574" s="3"/>
      <c r="K6574" s="3"/>
      <c r="L6574" s="3"/>
      <c r="M6574" s="3"/>
      <c r="N6574" s="3"/>
      <c r="O6574" s="3"/>
      <c r="P6574" s="3"/>
      <c r="Q6574" s="3"/>
      <c r="R6574" s="3"/>
      <c r="S6574" s="3"/>
      <c r="T6574" s="3"/>
      <c r="U6574" s="3"/>
      <c r="V6574" s="3"/>
      <c r="W6574" s="3"/>
      <c r="X6574" s="3"/>
      <c r="Y6574" s="3"/>
      <c r="Z6574" s="3"/>
    </row>
    <row r="6575">
      <c r="A6575" s="4">
        <v>45510.0</v>
      </c>
      <c r="B6575" s="5" t="s">
        <v>680</v>
      </c>
      <c r="C6575" s="3" t="s">
        <v>681</v>
      </c>
      <c r="D6575" s="6" t="str">
        <f>IFERROR(__xludf.DUMMYFUNCTION("REGEXEXTRACT(C6575,""[A-Z]{2,}"")"),"ITC")</f>
        <v>ITC</v>
      </c>
      <c r="E6575" s="3" t="s">
        <v>682</v>
      </c>
      <c r="F6575" s="3" t="s">
        <v>683</v>
      </c>
      <c r="G6575" s="3" t="s">
        <v>12</v>
      </c>
      <c r="H6575" s="3"/>
      <c r="I6575" s="3"/>
      <c r="J6575" s="3"/>
      <c r="K6575" s="3"/>
      <c r="L6575" s="3"/>
      <c r="M6575" s="3"/>
      <c r="N6575" s="3"/>
      <c r="O6575" s="3"/>
      <c r="P6575" s="3"/>
      <c r="Q6575" s="3"/>
      <c r="R6575" s="3"/>
      <c r="S6575" s="3"/>
      <c r="T6575" s="3"/>
      <c r="U6575" s="3"/>
      <c r="V6575" s="3"/>
      <c r="W6575" s="3"/>
      <c r="X6575" s="3"/>
      <c r="Y6575" s="3"/>
      <c r="Z6575" s="3"/>
    </row>
    <row r="6576">
      <c r="A6576" s="4">
        <v>45510.0</v>
      </c>
      <c r="B6576" s="5" t="s">
        <v>680</v>
      </c>
      <c r="C6576" s="3" t="s">
        <v>681</v>
      </c>
      <c r="D6576" s="6" t="str">
        <f>IFERROR(__xludf.DUMMYFUNCTION("REGEXEXTRACT(C6576,""[A-Z]{2,}"")"),"ITC")</f>
        <v>ITC</v>
      </c>
      <c r="E6576" s="3" t="s">
        <v>47</v>
      </c>
      <c r="F6576" s="3" t="s">
        <v>61</v>
      </c>
      <c r="G6576" s="3" t="s">
        <v>12</v>
      </c>
      <c r="H6576" s="3"/>
      <c r="I6576" s="3"/>
      <c r="J6576" s="3"/>
      <c r="K6576" s="3"/>
      <c r="L6576" s="3"/>
      <c r="M6576" s="3"/>
      <c r="N6576" s="3"/>
      <c r="O6576" s="3"/>
      <c r="P6576" s="3"/>
      <c r="Q6576" s="3"/>
      <c r="R6576" s="3"/>
      <c r="S6576" s="3"/>
      <c r="T6576" s="3"/>
      <c r="U6576" s="3"/>
      <c r="V6576" s="3"/>
      <c r="W6576" s="3"/>
      <c r="X6576" s="3"/>
      <c r="Y6576" s="3"/>
      <c r="Z6576" s="3"/>
    </row>
    <row r="6577">
      <c r="A6577" s="4">
        <v>45510.0</v>
      </c>
      <c r="B6577" s="5" t="s">
        <v>684</v>
      </c>
      <c r="C6577" s="3" t="s">
        <v>685</v>
      </c>
      <c r="D6577" s="6" t="str">
        <f>IFERROR(__xludf.DUMMYFUNCTION("REGEXEXTRACT(C6577,""[A-Z]{2,}"")"),"FETCO")</f>
        <v>FETCO</v>
      </c>
      <c r="E6577" s="3" t="s">
        <v>686</v>
      </c>
      <c r="F6577" s="3" t="s">
        <v>83</v>
      </c>
      <c r="G6577" s="3" t="s">
        <v>84</v>
      </c>
      <c r="H6577" s="3"/>
      <c r="I6577" s="3"/>
      <c r="J6577" s="3"/>
      <c r="K6577" s="3"/>
      <c r="L6577" s="3"/>
      <c r="M6577" s="3"/>
      <c r="N6577" s="3"/>
      <c r="O6577" s="3"/>
      <c r="P6577" s="3"/>
      <c r="Q6577" s="3"/>
      <c r="R6577" s="3"/>
      <c r="S6577" s="3"/>
      <c r="T6577" s="3"/>
      <c r="U6577" s="3"/>
      <c r="V6577" s="3"/>
      <c r="W6577" s="3"/>
      <c r="X6577" s="3"/>
      <c r="Y6577" s="3"/>
      <c r="Z6577" s="3"/>
    </row>
    <row r="6578">
      <c r="A6578" s="4">
        <v>45510.0</v>
      </c>
      <c r="B6578" s="5" t="s">
        <v>687</v>
      </c>
      <c r="C6578" s="3" t="s">
        <v>688</v>
      </c>
      <c r="D6578" s="6" t="str">
        <f>IFERROR(__xludf.DUMMYFUNCTION("REGEXEXTRACT(C6578,""[A-Z]{2,}"")"),"MINT")</f>
        <v>MINT</v>
      </c>
      <c r="E6578" s="3" t="s">
        <v>426</v>
      </c>
      <c r="F6578" s="3" t="s">
        <v>47</v>
      </c>
      <c r="G6578" s="3" t="s">
        <v>12</v>
      </c>
      <c r="H6578" s="3"/>
      <c r="I6578" s="3"/>
      <c r="J6578" s="3"/>
      <c r="K6578" s="3"/>
      <c r="L6578" s="3"/>
      <c r="M6578" s="3"/>
      <c r="N6578" s="3"/>
      <c r="O6578" s="3"/>
      <c r="P6578" s="3"/>
      <c r="Q6578" s="3"/>
      <c r="R6578" s="3"/>
      <c r="S6578" s="3"/>
      <c r="T6578" s="3"/>
      <c r="U6578" s="3"/>
      <c r="V6578" s="3"/>
      <c r="W6578" s="3"/>
      <c r="X6578" s="3"/>
      <c r="Y6578" s="3"/>
      <c r="Z6578" s="3"/>
    </row>
    <row r="6579">
      <c r="A6579" s="4">
        <v>45510.0</v>
      </c>
      <c r="B6579" s="5" t="s">
        <v>689</v>
      </c>
      <c r="C6579" s="3" t="s">
        <v>690</v>
      </c>
      <c r="D6579" s="6" t="str">
        <f>IFERROR(__xludf.DUMMYFUNCTION("REGEXEXTRACT(C6579,""[A-Z]{2,}"")"),"MINT")</f>
        <v>MINT</v>
      </c>
      <c r="E6579" s="3" t="s">
        <v>44</v>
      </c>
      <c r="F6579" s="3" t="s">
        <v>83</v>
      </c>
      <c r="G6579" s="3" t="s">
        <v>84</v>
      </c>
      <c r="H6579" s="3"/>
      <c r="I6579" s="3"/>
      <c r="J6579" s="3"/>
      <c r="K6579" s="3"/>
      <c r="L6579" s="3"/>
      <c r="M6579" s="3"/>
      <c r="N6579" s="3"/>
      <c r="O6579" s="3"/>
      <c r="P6579" s="3"/>
      <c r="Q6579" s="3"/>
      <c r="R6579" s="3"/>
      <c r="S6579" s="3"/>
      <c r="T6579" s="3"/>
      <c r="U6579" s="3"/>
      <c r="V6579" s="3"/>
      <c r="W6579" s="3"/>
      <c r="X6579" s="3"/>
      <c r="Y6579" s="3"/>
      <c r="Z6579" s="3"/>
    </row>
    <row r="6580">
      <c r="A6580" s="4">
        <v>45510.0</v>
      </c>
      <c r="B6580" s="5" t="s">
        <v>691</v>
      </c>
      <c r="C6580" s="3" t="s">
        <v>692</v>
      </c>
      <c r="D6580" s="6" t="str">
        <f>IFERROR(__xludf.DUMMYFUNCTION("REGEXEXTRACT(C6580,""[A-Z]{2,}"")"),"TCAP")</f>
        <v>TCAP</v>
      </c>
      <c r="E6580" s="3"/>
      <c r="F6580" s="3" t="s">
        <v>47</v>
      </c>
      <c r="G6580" s="3" t="s">
        <v>12</v>
      </c>
      <c r="H6580" s="3" t="s">
        <v>44</v>
      </c>
      <c r="I6580" s="3"/>
      <c r="J6580" s="3"/>
      <c r="K6580" s="3"/>
      <c r="L6580" s="3"/>
      <c r="M6580" s="3"/>
      <c r="N6580" s="3"/>
      <c r="O6580" s="3"/>
      <c r="P6580" s="3"/>
      <c r="Q6580" s="3"/>
      <c r="R6580" s="3"/>
      <c r="S6580" s="3"/>
      <c r="T6580" s="3"/>
      <c r="U6580" s="3"/>
      <c r="V6580" s="3"/>
      <c r="W6580" s="3"/>
      <c r="X6580" s="3"/>
      <c r="Y6580" s="3"/>
      <c r="Z6580" s="3"/>
    </row>
    <row r="6581">
      <c r="A6581" s="4">
        <v>45510.0</v>
      </c>
      <c r="B6581" s="5" t="s">
        <v>693</v>
      </c>
      <c r="C6581" s="3" t="s">
        <v>694</v>
      </c>
      <c r="D6581" s="6" t="str">
        <f>IFERROR(__xludf.DUMMYFUNCTION("REGEXEXTRACT(C6581,""[A-Z]{2,}"")"),"RATCH")</f>
        <v>RATCH</v>
      </c>
      <c r="E6581" s="3" t="s">
        <v>695</v>
      </c>
      <c r="F6581" s="3" t="s">
        <v>696</v>
      </c>
      <c r="G6581" s="3" t="s">
        <v>12</v>
      </c>
      <c r="H6581" s="3"/>
      <c r="I6581" s="3"/>
      <c r="J6581" s="3"/>
      <c r="K6581" s="3"/>
      <c r="L6581" s="3"/>
      <c r="M6581" s="3"/>
      <c r="N6581" s="3"/>
      <c r="O6581" s="3"/>
      <c r="P6581" s="3"/>
      <c r="Q6581" s="3"/>
      <c r="R6581" s="3"/>
      <c r="S6581" s="3"/>
      <c r="T6581" s="3"/>
      <c r="U6581" s="3"/>
      <c r="V6581" s="3"/>
      <c r="W6581" s="3"/>
      <c r="X6581" s="3"/>
      <c r="Y6581" s="3"/>
      <c r="Z6581" s="3"/>
    </row>
    <row r="6582">
      <c r="A6582" s="4">
        <v>45509.0</v>
      </c>
      <c r="B6582" s="5" t="s">
        <v>697</v>
      </c>
      <c r="C6582" s="3" t="s">
        <v>698</v>
      </c>
      <c r="D6582" s="6" t="str">
        <f>IFERROR(__xludf.DUMMYFUNCTION("REGEXEXTRACT(C6582,""[A-Z]{2,}"")"),"SETESG")</f>
        <v>SETESG</v>
      </c>
      <c r="E6582" s="3" t="s">
        <v>135</v>
      </c>
      <c r="F6582" s="3" t="s">
        <v>530</v>
      </c>
      <c r="G6582" s="3" t="s">
        <v>12</v>
      </c>
      <c r="H6582" s="3"/>
      <c r="I6582" s="3"/>
      <c r="J6582" s="3"/>
      <c r="K6582" s="3"/>
      <c r="L6582" s="3"/>
      <c r="M6582" s="3"/>
      <c r="N6582" s="3"/>
      <c r="O6582" s="3"/>
      <c r="P6582" s="3"/>
      <c r="Q6582" s="3"/>
      <c r="R6582" s="3"/>
      <c r="S6582" s="3"/>
      <c r="T6582" s="3"/>
      <c r="U6582" s="3"/>
      <c r="V6582" s="3"/>
      <c r="W6582" s="3"/>
      <c r="X6582" s="3"/>
      <c r="Y6582" s="3"/>
      <c r="Z6582" s="3"/>
    </row>
    <row r="6583">
      <c r="A6583" s="4">
        <v>45509.0</v>
      </c>
      <c r="B6583" s="5" t="s">
        <v>699</v>
      </c>
      <c r="C6583" s="3" t="s">
        <v>700</v>
      </c>
      <c r="D6583" s="6" t="str">
        <f>IFERROR(__xludf.DUMMYFUNCTION("REGEXEXTRACT(C6583,""[A-Z]{2,}"")"),"BAT")</f>
        <v>BAT</v>
      </c>
      <c r="E6583" s="3" t="s">
        <v>227</v>
      </c>
      <c r="F6583" s="3" t="s">
        <v>70</v>
      </c>
      <c r="G6583" s="3" t="s">
        <v>17</v>
      </c>
      <c r="H6583" s="3"/>
      <c r="I6583" s="3"/>
      <c r="J6583" s="3"/>
      <c r="K6583" s="3"/>
      <c r="L6583" s="3"/>
      <c r="M6583" s="3"/>
      <c r="N6583" s="3"/>
      <c r="O6583" s="3"/>
      <c r="P6583" s="3"/>
      <c r="Q6583" s="3"/>
      <c r="R6583" s="3"/>
      <c r="S6583" s="3"/>
      <c r="T6583" s="3"/>
      <c r="U6583" s="3"/>
      <c r="V6583" s="3"/>
      <c r="W6583" s="3"/>
      <c r="X6583" s="3"/>
      <c r="Y6583" s="3"/>
      <c r="Z6583" s="3"/>
    </row>
    <row r="6584">
      <c r="A6584" s="4">
        <v>45509.0</v>
      </c>
      <c r="B6584" s="5" t="s">
        <v>701</v>
      </c>
      <c r="C6584" s="3" t="s">
        <v>702</v>
      </c>
      <c r="D6584" s="6" t="str">
        <f>IFERROR(__xludf.DUMMYFUNCTION("REGEXEXTRACT(C6584,""[A-Z]{2,}"")"),"MINT")</f>
        <v>MINT</v>
      </c>
      <c r="E6584" s="3" t="s">
        <v>47</v>
      </c>
      <c r="F6584" s="3" t="s">
        <v>133</v>
      </c>
      <c r="G6584" s="3" t="s">
        <v>12</v>
      </c>
      <c r="H6584" s="3"/>
      <c r="I6584" s="3"/>
      <c r="J6584" s="3"/>
      <c r="K6584" s="3"/>
      <c r="L6584" s="3"/>
      <c r="M6584" s="3"/>
      <c r="N6584" s="3"/>
      <c r="O6584" s="3"/>
      <c r="P6584" s="3"/>
      <c r="Q6584" s="3"/>
      <c r="R6584" s="3"/>
      <c r="S6584" s="3"/>
      <c r="T6584" s="3"/>
      <c r="U6584" s="3"/>
      <c r="V6584" s="3"/>
      <c r="W6584" s="3"/>
      <c r="X6584" s="3"/>
      <c r="Y6584" s="3"/>
      <c r="Z6584" s="3"/>
    </row>
    <row r="6585">
      <c r="A6585" s="4">
        <v>45509.0</v>
      </c>
      <c r="B6585" s="5" t="s">
        <v>703</v>
      </c>
      <c r="C6585" s="3" t="s">
        <v>704</v>
      </c>
      <c r="D6585" s="6" t="str">
        <f>IFERROR(__xludf.DUMMYFUNCTION("REGEXEXTRACT(C6585,""[A-Z]{2,}"")"),"CPALL")</f>
        <v>CPALL</v>
      </c>
      <c r="E6585" s="3" t="s">
        <v>203</v>
      </c>
      <c r="F6585" s="3" t="s">
        <v>299</v>
      </c>
      <c r="G6585" s="3" t="s">
        <v>17</v>
      </c>
      <c r="H6585" s="3"/>
      <c r="I6585" s="3"/>
      <c r="J6585" s="3"/>
      <c r="K6585" s="3"/>
      <c r="L6585" s="3"/>
      <c r="M6585" s="3"/>
      <c r="N6585" s="3"/>
      <c r="O6585" s="3"/>
      <c r="P6585" s="3"/>
      <c r="Q6585" s="3"/>
      <c r="R6585" s="3"/>
      <c r="S6585" s="3"/>
      <c r="T6585" s="3"/>
      <c r="U6585" s="3"/>
      <c r="V6585" s="3"/>
      <c r="W6585" s="3"/>
      <c r="X6585" s="3"/>
      <c r="Y6585" s="3"/>
      <c r="Z6585" s="3"/>
    </row>
    <row r="6586">
      <c r="A6586" s="4">
        <v>45509.0</v>
      </c>
      <c r="B6586" s="5" t="s">
        <v>705</v>
      </c>
      <c r="C6586" s="3" t="s">
        <v>706</v>
      </c>
      <c r="D6586" s="6" t="str">
        <f>IFERROR(__xludf.DUMMYFUNCTION("REGEXEXTRACT(C6586,""[A-Z]{2,}"")"),"SET")</f>
        <v>SET</v>
      </c>
      <c r="E6586" s="3" t="s">
        <v>707</v>
      </c>
      <c r="F6586" s="3" t="s">
        <v>708</v>
      </c>
      <c r="G6586" s="3" t="s">
        <v>12</v>
      </c>
      <c r="H6586" s="3"/>
      <c r="I6586" s="3"/>
      <c r="J6586" s="3"/>
      <c r="K6586" s="3"/>
      <c r="L6586" s="3"/>
      <c r="M6586" s="3"/>
      <c r="N6586" s="3"/>
      <c r="O6586" s="3"/>
      <c r="P6586" s="3"/>
      <c r="Q6586" s="3"/>
      <c r="R6586" s="3"/>
      <c r="S6586" s="3"/>
      <c r="T6586" s="3"/>
      <c r="U6586" s="3"/>
      <c r="V6586" s="3"/>
      <c r="W6586" s="3"/>
      <c r="X6586" s="3"/>
      <c r="Y6586" s="3"/>
      <c r="Z6586" s="3"/>
    </row>
    <row r="6587">
      <c r="A6587" s="4">
        <v>45509.0</v>
      </c>
      <c r="B6587" s="5" t="s">
        <v>709</v>
      </c>
      <c r="C6587" s="3" t="s">
        <v>710</v>
      </c>
      <c r="D6587" s="6" t="str">
        <f>IFERROR(__xludf.DUMMYFUNCTION("REGEXEXTRACT(C6587,""[A-Z]{2,}"")"),"SET")</f>
        <v>SET</v>
      </c>
      <c r="E6587" s="3" t="s">
        <v>44</v>
      </c>
      <c r="F6587" s="3" t="s">
        <v>124</v>
      </c>
      <c r="G6587" s="3" t="s">
        <v>84</v>
      </c>
      <c r="H6587" s="3"/>
      <c r="I6587" s="3"/>
      <c r="J6587" s="3"/>
      <c r="K6587" s="3"/>
      <c r="L6587" s="3"/>
      <c r="M6587" s="3"/>
      <c r="N6587" s="3"/>
      <c r="O6587" s="3"/>
      <c r="P6587" s="3"/>
      <c r="Q6587" s="3"/>
      <c r="R6587" s="3"/>
      <c r="S6587" s="3"/>
      <c r="T6587" s="3"/>
      <c r="U6587" s="3"/>
      <c r="V6587" s="3"/>
      <c r="W6587" s="3"/>
      <c r="X6587" s="3"/>
      <c r="Y6587" s="3"/>
      <c r="Z6587" s="3"/>
    </row>
    <row r="6588">
      <c r="A6588" s="4">
        <v>45509.0</v>
      </c>
      <c r="B6588" s="5" t="s">
        <v>711</v>
      </c>
      <c r="C6588" s="3" t="s">
        <v>712</v>
      </c>
      <c r="D6588" s="6" t="str">
        <f>IFERROR(__xludf.DUMMYFUNCTION("REGEXEXTRACT(C6588,""[A-Z]{2,}"")"),"PTT")</f>
        <v>PTT</v>
      </c>
      <c r="E6588" s="3" t="s">
        <v>47</v>
      </c>
      <c r="F6588" s="3" t="s">
        <v>133</v>
      </c>
      <c r="G6588" s="3" t="s">
        <v>12</v>
      </c>
      <c r="H6588" s="3"/>
      <c r="I6588" s="3"/>
      <c r="J6588" s="3"/>
      <c r="K6588" s="3"/>
      <c r="L6588" s="3"/>
      <c r="M6588" s="3"/>
      <c r="N6588" s="3"/>
      <c r="O6588" s="3"/>
      <c r="P6588" s="3"/>
      <c r="Q6588" s="3"/>
      <c r="R6588" s="3"/>
      <c r="S6588" s="3"/>
      <c r="T6588" s="3"/>
      <c r="U6588" s="3"/>
      <c r="V6588" s="3"/>
      <c r="W6588" s="3"/>
      <c r="X6588" s="3"/>
      <c r="Y6588" s="3"/>
      <c r="Z6588" s="3"/>
    </row>
    <row r="6589">
      <c r="A6589" s="4">
        <v>45509.0</v>
      </c>
      <c r="B6589" s="5" t="s">
        <v>713</v>
      </c>
      <c r="C6589" s="3" t="s">
        <v>714</v>
      </c>
      <c r="D6589" s="6" t="str">
        <f>IFERROR(__xludf.DUMMYFUNCTION("REGEXEXTRACT(C6589,""[A-Z]{2,}"")"),"EXIM")</f>
        <v>EXIM</v>
      </c>
      <c r="E6589" s="3" t="s">
        <v>715</v>
      </c>
      <c r="F6589" s="3" t="s">
        <v>716</v>
      </c>
      <c r="G6589" s="3" t="s">
        <v>12</v>
      </c>
      <c r="H6589" s="3"/>
      <c r="I6589" s="3"/>
      <c r="J6589" s="3"/>
      <c r="K6589" s="3"/>
      <c r="L6589" s="3"/>
      <c r="M6589" s="3"/>
      <c r="N6589" s="3"/>
      <c r="O6589" s="3"/>
      <c r="P6589" s="3"/>
      <c r="Q6589" s="3"/>
      <c r="R6589" s="3"/>
      <c r="S6589" s="3"/>
      <c r="T6589" s="3"/>
      <c r="U6589" s="3"/>
      <c r="V6589" s="3"/>
      <c r="W6589" s="3"/>
      <c r="X6589" s="3"/>
      <c r="Y6589" s="3"/>
      <c r="Z6589" s="3"/>
    </row>
    <row r="6590">
      <c r="A6590" s="4">
        <v>45509.0</v>
      </c>
      <c r="B6590" s="5" t="s">
        <v>713</v>
      </c>
      <c r="C6590" s="3" t="s">
        <v>714</v>
      </c>
      <c r="D6590" s="6" t="str">
        <f>IFERROR(__xludf.DUMMYFUNCTION("REGEXEXTRACT(C6590,""[A-Z]{2,}"")"),"EXIM")</f>
        <v>EXIM</v>
      </c>
      <c r="E6590" s="3" t="s">
        <v>468</v>
      </c>
      <c r="F6590" s="3" t="s">
        <v>717</v>
      </c>
      <c r="G6590" s="3" t="s">
        <v>12</v>
      </c>
      <c r="H6590" s="3"/>
      <c r="I6590" s="3"/>
      <c r="J6590" s="3"/>
      <c r="K6590" s="3"/>
      <c r="L6590" s="3"/>
      <c r="M6590" s="3"/>
      <c r="N6590" s="3"/>
      <c r="O6590" s="3"/>
      <c r="P6590" s="3"/>
      <c r="Q6590" s="3"/>
      <c r="R6590" s="3"/>
      <c r="S6590" s="3"/>
      <c r="T6590" s="3"/>
      <c r="U6590" s="3"/>
      <c r="V6590" s="3"/>
      <c r="W6590" s="3"/>
      <c r="X6590" s="3"/>
      <c r="Y6590" s="3"/>
      <c r="Z6590" s="3"/>
    </row>
    <row r="6591">
      <c r="A6591" s="4">
        <v>45509.0</v>
      </c>
      <c r="B6591" s="5" t="s">
        <v>718</v>
      </c>
      <c r="C6591" s="3" t="s">
        <v>719</v>
      </c>
      <c r="D6591" s="6" t="str">
        <f>IFERROR(__xludf.DUMMYFUNCTION("REGEXEXTRACT(C6591,""[A-Z]{2,}"")"),"NAM")</f>
        <v>NAM</v>
      </c>
      <c r="E6591" s="3" t="s">
        <v>720</v>
      </c>
      <c r="F6591" s="3" t="s">
        <v>421</v>
      </c>
      <c r="G6591" s="3" t="s">
        <v>12</v>
      </c>
      <c r="H6591" s="3"/>
      <c r="I6591" s="3"/>
      <c r="J6591" s="3"/>
      <c r="K6591" s="3"/>
      <c r="L6591" s="3"/>
      <c r="M6591" s="3"/>
      <c r="N6591" s="3"/>
      <c r="O6591" s="3"/>
      <c r="P6591" s="3"/>
      <c r="Q6591" s="3"/>
      <c r="R6591" s="3"/>
      <c r="S6591" s="3"/>
      <c r="T6591" s="3"/>
      <c r="U6591" s="3"/>
      <c r="V6591" s="3"/>
      <c r="W6591" s="3"/>
      <c r="X6591" s="3"/>
      <c r="Y6591" s="3"/>
      <c r="Z6591" s="3"/>
    </row>
    <row r="6592">
      <c r="A6592" s="4">
        <v>45509.0</v>
      </c>
      <c r="B6592" s="5" t="s">
        <v>721</v>
      </c>
      <c r="C6592" s="3" t="s">
        <v>722</v>
      </c>
      <c r="D6592" s="6" t="str">
        <f>IFERROR(__xludf.DUMMYFUNCTION("REGEXEXTRACT(C6592,""[A-Z]{2,}"")"),"CPN")</f>
        <v>CPN</v>
      </c>
      <c r="E6592" s="3" t="s">
        <v>723</v>
      </c>
      <c r="F6592" s="3" t="s">
        <v>724</v>
      </c>
      <c r="G6592" s="3" t="s">
        <v>17</v>
      </c>
      <c r="H6592" s="3"/>
      <c r="I6592" s="3"/>
      <c r="J6592" s="3"/>
      <c r="K6592" s="3"/>
      <c r="L6592" s="3"/>
      <c r="M6592" s="3"/>
      <c r="N6592" s="3"/>
      <c r="O6592" s="3"/>
      <c r="P6592" s="3"/>
      <c r="Q6592" s="3"/>
      <c r="R6592" s="3"/>
      <c r="S6592" s="3"/>
      <c r="T6592" s="3"/>
      <c r="U6592" s="3"/>
      <c r="V6592" s="3"/>
      <c r="W6592" s="3"/>
      <c r="X6592" s="3"/>
      <c r="Y6592" s="3"/>
      <c r="Z6592" s="3"/>
    </row>
    <row r="6593">
      <c r="A6593" s="4">
        <v>45509.0</v>
      </c>
      <c r="B6593" s="5" t="s">
        <v>725</v>
      </c>
      <c r="C6593" s="3" t="s">
        <v>726</v>
      </c>
      <c r="D6593" s="6" t="str">
        <f>IFERROR(__xludf.DUMMYFUNCTION("REGEXEXTRACT(C6593,""[A-Z]{2,}"")"),"BCP")</f>
        <v>BCP</v>
      </c>
      <c r="E6593" s="3" t="s">
        <v>172</v>
      </c>
      <c r="F6593" s="3" t="s">
        <v>727</v>
      </c>
      <c r="G6593" s="3" t="s">
        <v>17</v>
      </c>
      <c r="H6593" s="3"/>
      <c r="I6593" s="3"/>
      <c r="J6593" s="3"/>
      <c r="K6593" s="3"/>
      <c r="L6593" s="3"/>
      <c r="M6593" s="3"/>
      <c r="N6593" s="3"/>
      <c r="O6593" s="3"/>
      <c r="P6593" s="3"/>
      <c r="Q6593" s="3"/>
      <c r="R6593" s="3"/>
      <c r="S6593" s="3"/>
      <c r="T6593" s="3"/>
      <c r="U6593" s="3"/>
      <c r="V6593" s="3"/>
      <c r="W6593" s="3"/>
      <c r="X6593" s="3"/>
      <c r="Y6593" s="3"/>
      <c r="Z6593" s="3"/>
    </row>
    <row r="6594">
      <c r="A6594" s="4">
        <v>45509.0</v>
      </c>
      <c r="B6594" s="5" t="s">
        <v>728</v>
      </c>
      <c r="C6594" s="3" t="s">
        <v>729</v>
      </c>
      <c r="D6594" s="6" t="str">
        <f>IFERROR(__xludf.DUMMYFUNCTION("REGEXEXTRACT(C6594,""[A-Z]{2,}"")"),"TNR")</f>
        <v>TNR</v>
      </c>
      <c r="E6594" s="3" t="s">
        <v>47</v>
      </c>
      <c r="F6594" s="3" t="s">
        <v>133</v>
      </c>
      <c r="G6594" s="3" t="s">
        <v>12</v>
      </c>
      <c r="H6594" s="3"/>
      <c r="I6594" s="3"/>
      <c r="J6594" s="3"/>
      <c r="K6594" s="3"/>
      <c r="L6594" s="3"/>
      <c r="M6594" s="3"/>
      <c r="N6594" s="3"/>
      <c r="O6594" s="3"/>
      <c r="P6594" s="3"/>
      <c r="Q6594" s="3"/>
      <c r="R6594" s="3"/>
      <c r="S6594" s="3"/>
      <c r="T6594" s="3"/>
      <c r="U6594" s="3"/>
      <c r="V6594" s="3"/>
      <c r="W6594" s="3"/>
      <c r="X6594" s="3"/>
      <c r="Y6594" s="3"/>
      <c r="Z6594" s="3"/>
    </row>
    <row r="6595">
      <c r="A6595" s="4">
        <v>45509.0</v>
      </c>
      <c r="B6595" s="5" t="s">
        <v>730</v>
      </c>
      <c r="C6595" s="3" t="s">
        <v>731</v>
      </c>
      <c r="D6595" s="6" t="str">
        <f>IFERROR(__xludf.DUMMYFUNCTION("REGEXEXTRACT(C6595,""[A-Z]{2,}"")"),"BTS")</f>
        <v>BTS</v>
      </c>
      <c r="E6595" s="3" t="s">
        <v>732</v>
      </c>
      <c r="F6595" s="3" t="s">
        <v>733</v>
      </c>
      <c r="G6595" s="3" t="s">
        <v>12</v>
      </c>
      <c r="H6595" s="3"/>
      <c r="I6595" s="3"/>
      <c r="J6595" s="3"/>
      <c r="K6595" s="3"/>
      <c r="L6595" s="3"/>
      <c r="M6595" s="3"/>
      <c r="N6595" s="3"/>
      <c r="O6595" s="3"/>
      <c r="P6595" s="3"/>
      <c r="Q6595" s="3"/>
      <c r="R6595" s="3"/>
      <c r="S6595" s="3"/>
      <c r="T6595" s="3"/>
      <c r="U6595" s="3"/>
      <c r="V6595" s="3"/>
      <c r="W6595" s="3"/>
      <c r="X6595" s="3"/>
      <c r="Y6595" s="3"/>
      <c r="Z6595" s="3"/>
    </row>
    <row r="6596">
      <c r="A6596" s="4">
        <v>45509.0</v>
      </c>
      <c r="B6596" s="5" t="s">
        <v>730</v>
      </c>
      <c r="C6596" s="3" t="s">
        <v>731</v>
      </c>
      <c r="D6596" s="6" t="str">
        <f>IFERROR(__xludf.DUMMYFUNCTION("REGEXEXTRACT(C6596,""[A-Z]{2,}"")"),"BTS")</f>
        <v>BTS</v>
      </c>
      <c r="E6596" s="3" t="s">
        <v>734</v>
      </c>
      <c r="F6596" s="3" t="s">
        <v>735</v>
      </c>
      <c r="G6596" s="3" t="s">
        <v>12</v>
      </c>
      <c r="H6596" s="3"/>
      <c r="I6596" s="3"/>
      <c r="J6596" s="3"/>
      <c r="K6596" s="3"/>
      <c r="L6596" s="3"/>
      <c r="M6596" s="3"/>
      <c r="N6596" s="3"/>
      <c r="O6596" s="3"/>
      <c r="P6596" s="3"/>
      <c r="Q6596" s="3"/>
      <c r="R6596" s="3"/>
      <c r="S6596" s="3"/>
      <c r="T6596" s="3"/>
      <c r="U6596" s="3"/>
      <c r="V6596" s="3"/>
      <c r="W6596" s="3"/>
      <c r="X6596" s="3"/>
      <c r="Y6596" s="3"/>
      <c r="Z6596" s="3"/>
    </row>
    <row r="6597">
      <c r="A6597" s="4">
        <v>45509.0</v>
      </c>
      <c r="B6597" s="5" t="s">
        <v>730</v>
      </c>
      <c r="C6597" s="3" t="s">
        <v>731</v>
      </c>
      <c r="D6597" s="6" t="str">
        <f>IFERROR(__xludf.DUMMYFUNCTION("REGEXEXTRACT(C6597,""[A-Z]{2,}"")"),"BTS")</f>
        <v>BTS</v>
      </c>
      <c r="E6597" s="3" t="s">
        <v>736</v>
      </c>
      <c r="F6597" s="3" t="s">
        <v>737</v>
      </c>
      <c r="G6597" s="3" t="s">
        <v>12</v>
      </c>
      <c r="H6597" s="3"/>
      <c r="I6597" s="3"/>
      <c r="J6597" s="3"/>
      <c r="K6597" s="3"/>
      <c r="L6597" s="3"/>
      <c r="M6597" s="3"/>
      <c r="N6597" s="3"/>
      <c r="O6597" s="3"/>
      <c r="P6597" s="3"/>
      <c r="Q6597" s="3"/>
      <c r="R6597" s="3"/>
      <c r="S6597" s="3"/>
      <c r="T6597" s="3"/>
      <c r="U6597" s="3"/>
      <c r="V6597" s="3"/>
      <c r="W6597" s="3"/>
      <c r="X6597" s="3"/>
      <c r="Y6597" s="3"/>
      <c r="Z6597" s="3"/>
    </row>
    <row r="6598">
      <c r="A6598" s="4">
        <v>45509.0</v>
      </c>
      <c r="B6598" s="5" t="s">
        <v>738</v>
      </c>
      <c r="C6598" s="3" t="s">
        <v>739</v>
      </c>
      <c r="D6598" s="6" t="str">
        <f>IFERROR(__xludf.DUMMYFUNCTION("REGEXEXTRACT(C6598,""[A-Z]{2,}"")"),"EA")</f>
        <v>EA</v>
      </c>
      <c r="E6598" s="3"/>
      <c r="F6598" s="3" t="s">
        <v>740</v>
      </c>
      <c r="G6598" s="3" t="s">
        <v>84</v>
      </c>
      <c r="H6598" s="3" t="s">
        <v>44</v>
      </c>
      <c r="I6598" s="3"/>
      <c r="J6598" s="3"/>
      <c r="K6598" s="3"/>
      <c r="L6598" s="3"/>
      <c r="M6598" s="3"/>
      <c r="N6598" s="3"/>
      <c r="O6598" s="3"/>
      <c r="P6598" s="3"/>
      <c r="Q6598" s="3"/>
      <c r="R6598" s="3"/>
      <c r="S6598" s="3"/>
      <c r="T6598" s="3"/>
      <c r="U6598" s="3"/>
      <c r="V6598" s="3"/>
      <c r="W6598" s="3"/>
      <c r="X6598" s="3"/>
      <c r="Y6598" s="3"/>
      <c r="Z6598" s="3"/>
    </row>
    <row r="6599">
      <c r="A6599" s="4">
        <v>45508.0</v>
      </c>
      <c r="B6599" s="5" t="s">
        <v>741</v>
      </c>
      <c r="C6599" s="3" t="s">
        <v>742</v>
      </c>
      <c r="D6599" s="6" t="str">
        <f>IFERROR(__xludf.DUMMYFUNCTION("REGEXEXTRACT(C6599,""[A-Z]{2,}"")"),"GULF")</f>
        <v>GULF</v>
      </c>
      <c r="E6599" s="3" t="s">
        <v>743</v>
      </c>
      <c r="F6599" s="3" t="s">
        <v>47</v>
      </c>
      <c r="G6599" s="3" t="s">
        <v>12</v>
      </c>
      <c r="H6599" s="3"/>
      <c r="I6599" s="3"/>
      <c r="J6599" s="3"/>
      <c r="K6599" s="3"/>
      <c r="L6599" s="3"/>
      <c r="M6599" s="3"/>
      <c r="N6599" s="3"/>
      <c r="O6599" s="3"/>
      <c r="P6599" s="3"/>
      <c r="Q6599" s="3"/>
      <c r="R6599" s="3"/>
      <c r="S6599" s="3"/>
      <c r="T6599" s="3"/>
      <c r="U6599" s="3"/>
      <c r="V6599" s="3"/>
      <c r="W6599" s="3"/>
      <c r="X6599" s="3"/>
      <c r="Y6599" s="3"/>
      <c r="Z6599" s="3"/>
    </row>
    <row r="6600">
      <c r="A6600" s="4">
        <v>45508.0</v>
      </c>
      <c r="B6600" s="5" t="s">
        <v>741</v>
      </c>
      <c r="C6600" s="3" t="s">
        <v>742</v>
      </c>
      <c r="D6600" s="6" t="str">
        <f>IFERROR(__xludf.DUMMYFUNCTION("REGEXEXTRACT(C6600,""[A-Z]{2,}"")"),"GULF")</f>
        <v>GULF</v>
      </c>
      <c r="E6600" s="3" t="s">
        <v>55</v>
      </c>
      <c r="F6600" s="3" t="s">
        <v>744</v>
      </c>
      <c r="G6600" s="3" t="s">
        <v>12</v>
      </c>
      <c r="H6600" s="3"/>
      <c r="I6600" s="3"/>
      <c r="J6600" s="3"/>
      <c r="K6600" s="3"/>
      <c r="L6600" s="3"/>
      <c r="M6600" s="3"/>
      <c r="N6600" s="3"/>
      <c r="O6600" s="3"/>
      <c r="P6600" s="3"/>
      <c r="Q6600" s="3"/>
      <c r="R6600" s="3"/>
      <c r="S6600" s="3"/>
      <c r="T6600" s="3"/>
      <c r="U6600" s="3"/>
      <c r="V6600" s="3"/>
      <c r="W6600" s="3"/>
      <c r="X6600" s="3"/>
      <c r="Y6600" s="3"/>
      <c r="Z6600" s="3"/>
    </row>
    <row r="6601">
      <c r="A6601" s="4">
        <v>45507.0</v>
      </c>
      <c r="B6601" s="5" t="s">
        <v>745</v>
      </c>
      <c r="C6601" s="3" t="s">
        <v>746</v>
      </c>
      <c r="D6601" s="6" t="str">
        <f>IFERROR(__xludf.DUMMYFUNCTION("REGEXEXTRACT(C6601,""[A-Z]{2,}"")"),"DIMET")</f>
        <v>DIMET</v>
      </c>
      <c r="E6601" s="3" t="s">
        <v>379</v>
      </c>
      <c r="F6601" s="3" t="s">
        <v>574</v>
      </c>
      <c r="G6601" s="3" t="s">
        <v>84</v>
      </c>
      <c r="H6601" s="3"/>
      <c r="I6601" s="3"/>
      <c r="J6601" s="3"/>
      <c r="K6601" s="3"/>
      <c r="L6601" s="3"/>
      <c r="M6601" s="3"/>
      <c r="N6601" s="3"/>
      <c r="O6601" s="3"/>
      <c r="P6601" s="3"/>
      <c r="Q6601" s="3"/>
      <c r="R6601" s="3"/>
      <c r="S6601" s="3"/>
      <c r="T6601" s="3"/>
      <c r="U6601" s="3"/>
      <c r="V6601" s="3"/>
      <c r="W6601" s="3"/>
      <c r="X6601" s="3"/>
      <c r="Y6601" s="3"/>
      <c r="Z6601" s="3"/>
    </row>
    <row r="6602">
      <c r="A6602" s="4">
        <v>45506.0</v>
      </c>
      <c r="B6602" s="5" t="s">
        <v>747</v>
      </c>
      <c r="C6602" s="3" t="s">
        <v>748</v>
      </c>
      <c r="D6602" s="6" t="s">
        <v>64</v>
      </c>
      <c r="E6602" s="3" t="s">
        <v>47</v>
      </c>
      <c r="F6602" s="3" t="s">
        <v>133</v>
      </c>
      <c r="G6602" s="3" t="s">
        <v>12</v>
      </c>
      <c r="H6602" s="3"/>
      <c r="I6602" s="3"/>
      <c r="J6602" s="3"/>
      <c r="K6602" s="3"/>
      <c r="L6602" s="3"/>
      <c r="M6602" s="3"/>
      <c r="N6602" s="3"/>
      <c r="O6602" s="3"/>
      <c r="P6602" s="3"/>
      <c r="Q6602" s="3"/>
      <c r="R6602" s="3"/>
      <c r="S6602" s="3"/>
      <c r="T6602" s="3"/>
      <c r="U6602" s="3"/>
      <c r="V6602" s="3"/>
      <c r="W6602" s="3"/>
      <c r="X6602" s="3"/>
      <c r="Y6602" s="3"/>
      <c r="Z6602" s="3"/>
    </row>
    <row r="6603">
      <c r="A6603" s="4">
        <v>45506.0</v>
      </c>
      <c r="B6603" s="5" t="s">
        <v>747</v>
      </c>
      <c r="C6603" s="3" t="s">
        <v>748</v>
      </c>
      <c r="D6603" s="6" t="s">
        <v>64</v>
      </c>
      <c r="E6603" s="3" t="s">
        <v>46</v>
      </c>
      <c r="F6603" s="3" t="s">
        <v>31</v>
      </c>
      <c r="G6603" s="3" t="s">
        <v>12</v>
      </c>
      <c r="H6603" s="3"/>
      <c r="I6603" s="3"/>
      <c r="J6603" s="3"/>
      <c r="K6603" s="3"/>
      <c r="L6603" s="3"/>
      <c r="M6603" s="3"/>
      <c r="N6603" s="3"/>
      <c r="O6603" s="3"/>
      <c r="P6603" s="3"/>
      <c r="Q6603" s="3"/>
      <c r="R6603" s="3"/>
      <c r="S6603" s="3"/>
      <c r="T6603" s="3"/>
      <c r="U6603" s="3"/>
      <c r="V6603" s="3"/>
      <c r="W6603" s="3"/>
      <c r="X6603" s="3"/>
      <c r="Y6603" s="3"/>
      <c r="Z6603" s="3"/>
    </row>
    <row r="6604">
      <c r="A6604" s="4">
        <v>45506.0</v>
      </c>
      <c r="B6604" s="5" t="s">
        <v>749</v>
      </c>
      <c r="C6604" s="3" t="s">
        <v>750</v>
      </c>
      <c r="D6604" s="6" t="s">
        <v>751</v>
      </c>
      <c r="E6604" s="3" t="s">
        <v>752</v>
      </c>
      <c r="F6604" s="3" t="s">
        <v>753</v>
      </c>
      <c r="G6604" s="3" t="s">
        <v>12</v>
      </c>
      <c r="H6604" s="3"/>
      <c r="I6604" s="3"/>
      <c r="J6604" s="3"/>
      <c r="K6604" s="3"/>
      <c r="L6604" s="3"/>
      <c r="M6604" s="3"/>
      <c r="N6604" s="3"/>
      <c r="O6604" s="3"/>
      <c r="P6604" s="3"/>
      <c r="Q6604" s="3"/>
      <c r="R6604" s="3"/>
      <c r="S6604" s="3"/>
      <c r="T6604" s="3"/>
      <c r="U6604" s="3"/>
      <c r="V6604" s="3"/>
      <c r="W6604" s="3"/>
      <c r="X6604" s="3"/>
      <c r="Y6604" s="3"/>
      <c r="Z6604" s="3"/>
    </row>
    <row r="6605">
      <c r="A6605" s="4">
        <v>45506.0</v>
      </c>
      <c r="B6605" s="5" t="s">
        <v>754</v>
      </c>
      <c r="C6605" s="3" t="s">
        <v>755</v>
      </c>
      <c r="D6605" s="6" t="s">
        <v>756</v>
      </c>
      <c r="E6605" s="3" t="s">
        <v>503</v>
      </c>
      <c r="F6605" s="3" t="s">
        <v>58</v>
      </c>
      <c r="G6605" s="3" t="s">
        <v>12</v>
      </c>
      <c r="H6605" s="3"/>
      <c r="I6605" s="3"/>
      <c r="J6605" s="3"/>
      <c r="K6605" s="3"/>
      <c r="L6605" s="3"/>
      <c r="M6605" s="3"/>
      <c r="N6605" s="3"/>
      <c r="O6605" s="3"/>
      <c r="P6605" s="3"/>
      <c r="Q6605" s="3"/>
      <c r="R6605" s="3"/>
      <c r="S6605" s="3"/>
      <c r="T6605" s="3"/>
      <c r="U6605" s="3"/>
      <c r="V6605" s="3"/>
      <c r="W6605" s="3"/>
      <c r="X6605" s="3"/>
      <c r="Y6605" s="3"/>
      <c r="Z6605" s="3"/>
    </row>
    <row r="6606">
      <c r="A6606" s="4">
        <v>45506.0</v>
      </c>
      <c r="B6606" s="5" t="s">
        <v>754</v>
      </c>
      <c r="C6606" s="3" t="s">
        <v>755</v>
      </c>
      <c r="D6606" s="6" t="s">
        <v>756</v>
      </c>
      <c r="E6606" s="3" t="s">
        <v>141</v>
      </c>
      <c r="F6606" s="3" t="s">
        <v>55</v>
      </c>
      <c r="G6606" s="3" t="s">
        <v>12</v>
      </c>
      <c r="H6606" s="3"/>
      <c r="I6606" s="3"/>
      <c r="J6606" s="3"/>
      <c r="K6606" s="3"/>
      <c r="L6606" s="3"/>
      <c r="M6606" s="3"/>
      <c r="N6606" s="3"/>
      <c r="O6606" s="3"/>
      <c r="P6606" s="3"/>
      <c r="Q6606" s="3"/>
      <c r="R6606" s="3"/>
      <c r="S6606" s="3"/>
      <c r="T6606" s="3"/>
      <c r="U6606" s="3"/>
      <c r="V6606" s="3"/>
      <c r="W6606" s="3"/>
      <c r="X6606" s="3"/>
      <c r="Y6606" s="3"/>
      <c r="Z6606" s="3"/>
    </row>
    <row r="6607">
      <c r="A6607" s="4">
        <v>45506.0</v>
      </c>
      <c r="B6607" s="5" t="s">
        <v>754</v>
      </c>
      <c r="C6607" s="3" t="s">
        <v>755</v>
      </c>
      <c r="D6607" s="6" t="s">
        <v>756</v>
      </c>
      <c r="E6607" s="3" t="s">
        <v>757</v>
      </c>
      <c r="F6607" s="3" t="s">
        <v>758</v>
      </c>
      <c r="G6607" s="3" t="s">
        <v>12</v>
      </c>
      <c r="H6607" s="3"/>
      <c r="I6607" s="3"/>
      <c r="J6607" s="3"/>
      <c r="K6607" s="3"/>
      <c r="L6607" s="3"/>
      <c r="M6607" s="3"/>
      <c r="N6607" s="3"/>
      <c r="O6607" s="3"/>
      <c r="P6607" s="3"/>
      <c r="Q6607" s="3"/>
      <c r="R6607" s="3"/>
      <c r="S6607" s="3"/>
      <c r="T6607" s="3"/>
      <c r="U6607" s="3"/>
      <c r="V6607" s="3"/>
      <c r="W6607" s="3"/>
      <c r="X6607" s="3"/>
      <c r="Y6607" s="3"/>
      <c r="Z6607" s="3"/>
    </row>
    <row r="6608">
      <c r="A6608" s="4">
        <v>45506.0</v>
      </c>
      <c r="B6608" s="5" t="s">
        <v>759</v>
      </c>
      <c r="C6608" s="3" t="s">
        <v>760</v>
      </c>
      <c r="D6608" s="6" t="b">
        <v>1</v>
      </c>
      <c r="E6608" s="3" t="s">
        <v>85</v>
      </c>
      <c r="F6608" s="3" t="s">
        <v>761</v>
      </c>
      <c r="G6608" s="3" t="s">
        <v>12</v>
      </c>
      <c r="H6608" s="3"/>
      <c r="I6608" s="3"/>
      <c r="J6608" s="3"/>
      <c r="K6608" s="3"/>
      <c r="L6608" s="3"/>
      <c r="M6608" s="3"/>
      <c r="N6608" s="3"/>
      <c r="O6608" s="3"/>
      <c r="P6608" s="3"/>
      <c r="Q6608" s="3"/>
      <c r="R6608" s="3"/>
      <c r="S6608" s="3"/>
      <c r="T6608" s="3"/>
      <c r="U6608" s="3"/>
      <c r="V6608" s="3"/>
      <c r="W6608" s="3"/>
      <c r="X6608" s="3"/>
      <c r="Y6608" s="3"/>
      <c r="Z6608" s="3"/>
    </row>
    <row r="6609">
      <c r="A6609" s="4">
        <v>45506.0</v>
      </c>
      <c r="B6609" s="5" t="s">
        <v>759</v>
      </c>
      <c r="C6609" s="3" t="s">
        <v>760</v>
      </c>
      <c r="D6609" s="6" t="b">
        <v>1</v>
      </c>
      <c r="E6609" s="3" t="s">
        <v>762</v>
      </c>
      <c r="F6609" s="3" t="s">
        <v>47</v>
      </c>
      <c r="G6609" s="3" t="s">
        <v>12</v>
      </c>
      <c r="H6609" s="3"/>
      <c r="I6609" s="3"/>
      <c r="J6609" s="3"/>
      <c r="K6609" s="3"/>
      <c r="L6609" s="3"/>
      <c r="M6609" s="3"/>
      <c r="N6609" s="3"/>
      <c r="O6609" s="3"/>
      <c r="P6609" s="3"/>
      <c r="Q6609" s="3"/>
      <c r="R6609" s="3"/>
      <c r="S6609" s="3"/>
      <c r="T6609" s="3"/>
      <c r="U6609" s="3"/>
      <c r="V6609" s="3"/>
      <c r="W6609" s="3"/>
      <c r="X6609" s="3"/>
      <c r="Y6609" s="3"/>
      <c r="Z6609" s="3"/>
    </row>
    <row r="6610">
      <c r="A6610" s="4">
        <v>45506.0</v>
      </c>
      <c r="B6610" s="5" t="s">
        <v>763</v>
      </c>
      <c r="C6610" s="3" t="s">
        <v>764</v>
      </c>
      <c r="D6610" s="6" t="s">
        <v>765</v>
      </c>
      <c r="E6610" s="3" t="s">
        <v>514</v>
      </c>
      <c r="F6610" s="3" t="s">
        <v>766</v>
      </c>
      <c r="G6610" s="3" t="s">
        <v>12</v>
      </c>
      <c r="H6610" s="3"/>
      <c r="I6610" s="3"/>
      <c r="J6610" s="3"/>
      <c r="K6610" s="3"/>
      <c r="L6610" s="3"/>
      <c r="M6610" s="3"/>
      <c r="N6610" s="3"/>
      <c r="O6610" s="3"/>
      <c r="P6610" s="3"/>
      <c r="Q6610" s="3"/>
      <c r="R6610" s="3"/>
      <c r="S6610" s="3"/>
      <c r="T6610" s="3"/>
      <c r="U6610" s="3"/>
      <c r="V6610" s="3"/>
      <c r="W6610" s="3"/>
      <c r="X6610" s="3"/>
      <c r="Y6610" s="3"/>
      <c r="Z6610" s="3"/>
    </row>
    <row r="6611">
      <c r="A6611" s="4">
        <v>45506.0</v>
      </c>
      <c r="B6611" s="5" t="s">
        <v>763</v>
      </c>
      <c r="C6611" s="3" t="s">
        <v>764</v>
      </c>
      <c r="D6611" s="6" t="s">
        <v>765</v>
      </c>
      <c r="E6611" s="3" t="s">
        <v>69</v>
      </c>
      <c r="F6611" s="3" t="s">
        <v>767</v>
      </c>
      <c r="G6611" s="3" t="s">
        <v>12</v>
      </c>
      <c r="H6611" s="3"/>
      <c r="I6611" s="3"/>
      <c r="J6611" s="3"/>
      <c r="K6611" s="3"/>
      <c r="L6611" s="3"/>
      <c r="M6611" s="3"/>
      <c r="N6611" s="3"/>
      <c r="O6611" s="3"/>
      <c r="P6611" s="3"/>
      <c r="Q6611" s="3"/>
      <c r="R6611" s="3"/>
      <c r="S6611" s="3"/>
      <c r="T6611" s="3"/>
      <c r="U6611" s="3"/>
      <c r="V6611" s="3"/>
      <c r="W6611" s="3"/>
      <c r="X6611" s="3"/>
      <c r="Y6611" s="3"/>
      <c r="Z6611" s="3"/>
    </row>
    <row r="6612">
      <c r="A6612" s="4">
        <v>45506.0</v>
      </c>
      <c r="B6612" s="5" t="s">
        <v>768</v>
      </c>
      <c r="C6612" s="3" t="s">
        <v>769</v>
      </c>
      <c r="D6612" s="6" t="s">
        <v>770</v>
      </c>
      <c r="E6612" s="3" t="s">
        <v>771</v>
      </c>
      <c r="F6612" s="3" t="s">
        <v>772</v>
      </c>
      <c r="G6612" s="3" t="s">
        <v>17</v>
      </c>
      <c r="H6612" s="3"/>
      <c r="I6612" s="3"/>
      <c r="J6612" s="3"/>
      <c r="K6612" s="3"/>
      <c r="L6612" s="3"/>
      <c r="M6612" s="3"/>
      <c r="N6612" s="3"/>
      <c r="O6612" s="3"/>
      <c r="P6612" s="3"/>
      <c r="Q6612" s="3"/>
      <c r="R6612" s="3"/>
      <c r="S6612" s="3"/>
      <c r="T6612" s="3"/>
      <c r="U6612" s="3"/>
      <c r="V6612" s="3"/>
      <c r="W6612" s="3"/>
      <c r="X6612" s="3"/>
      <c r="Y6612" s="3"/>
      <c r="Z6612" s="3"/>
    </row>
    <row r="6613">
      <c r="A6613" s="4">
        <v>45506.0</v>
      </c>
      <c r="B6613" s="5" t="s">
        <v>773</v>
      </c>
      <c r="C6613" s="3" t="s">
        <v>774</v>
      </c>
      <c r="D6613" s="6" t="s">
        <v>775</v>
      </c>
      <c r="E6613" s="3" t="s">
        <v>214</v>
      </c>
      <c r="F6613" s="3" t="s">
        <v>31</v>
      </c>
      <c r="G6613" s="3" t="s">
        <v>17</v>
      </c>
      <c r="H6613" s="3"/>
      <c r="I6613" s="3"/>
      <c r="J6613" s="3"/>
      <c r="K6613" s="3"/>
      <c r="L6613" s="3"/>
      <c r="M6613" s="3"/>
      <c r="N6613" s="3"/>
      <c r="O6613" s="3"/>
      <c r="P6613" s="3"/>
      <c r="Q6613" s="3"/>
      <c r="R6613" s="3"/>
      <c r="S6613" s="3"/>
      <c r="T6613" s="3"/>
      <c r="U6613" s="3"/>
      <c r="V6613" s="3"/>
      <c r="W6613" s="3"/>
      <c r="X6613" s="3"/>
      <c r="Y6613" s="3"/>
      <c r="Z6613" s="3"/>
    </row>
    <row r="6614">
      <c r="A6614" s="4">
        <v>45506.0</v>
      </c>
      <c r="B6614" s="5" t="s">
        <v>776</v>
      </c>
      <c r="C6614" s="3" t="s">
        <v>777</v>
      </c>
      <c r="D6614" s="6" t="s">
        <v>778</v>
      </c>
      <c r="E6614" s="3" t="s">
        <v>779</v>
      </c>
      <c r="F6614" s="3" t="s">
        <v>780</v>
      </c>
      <c r="G6614" s="3" t="s">
        <v>17</v>
      </c>
      <c r="H6614" s="3"/>
      <c r="I6614" s="3"/>
      <c r="J6614" s="3"/>
      <c r="K6614" s="3"/>
      <c r="L6614" s="3"/>
      <c r="M6614" s="3"/>
      <c r="N6614" s="3"/>
      <c r="O6614" s="3"/>
      <c r="P6614" s="3"/>
      <c r="Q6614" s="3"/>
      <c r="R6614" s="3"/>
      <c r="S6614" s="3"/>
      <c r="T6614" s="3"/>
      <c r="U6614" s="3"/>
      <c r="V6614" s="3"/>
      <c r="W6614" s="3"/>
      <c r="X6614" s="3"/>
      <c r="Y6614" s="3"/>
      <c r="Z6614" s="3"/>
    </row>
    <row r="6615">
      <c r="A6615" s="4">
        <v>45506.0</v>
      </c>
      <c r="B6615" s="5" t="s">
        <v>781</v>
      </c>
      <c r="C6615" s="3" t="s">
        <v>782</v>
      </c>
      <c r="D6615" s="6" t="s">
        <v>756</v>
      </c>
      <c r="E6615" s="3" t="s">
        <v>214</v>
      </c>
      <c r="F6615" s="3" t="s">
        <v>31</v>
      </c>
      <c r="G6615" s="3" t="s">
        <v>17</v>
      </c>
      <c r="H6615" s="3"/>
      <c r="I6615" s="3"/>
      <c r="J6615" s="3"/>
      <c r="K6615" s="3"/>
      <c r="L6615" s="3"/>
      <c r="M6615" s="3"/>
      <c r="N6615" s="3"/>
      <c r="O6615" s="3"/>
      <c r="P6615" s="3"/>
      <c r="Q6615" s="3"/>
      <c r="R6615" s="3"/>
      <c r="S6615" s="3"/>
      <c r="T6615" s="3"/>
      <c r="U6615" s="3"/>
      <c r="V6615" s="3"/>
      <c r="W6615" s="3"/>
      <c r="X6615" s="3"/>
      <c r="Y6615" s="3"/>
      <c r="Z6615" s="3"/>
    </row>
    <row r="6616">
      <c r="A6616" s="4">
        <v>45506.0</v>
      </c>
      <c r="B6616" s="5" t="s">
        <v>783</v>
      </c>
      <c r="C6616" s="3" t="s">
        <v>784</v>
      </c>
      <c r="D6616" s="6" t="s">
        <v>785</v>
      </c>
      <c r="E6616" s="3" t="s">
        <v>44</v>
      </c>
      <c r="F6616" s="3" t="s">
        <v>63</v>
      </c>
      <c r="G6616" s="3" t="s">
        <v>12</v>
      </c>
      <c r="H6616" s="3"/>
      <c r="I6616" s="3"/>
      <c r="J6616" s="3"/>
      <c r="K6616" s="3"/>
      <c r="L6616" s="3"/>
      <c r="M6616" s="3"/>
      <c r="N6616" s="3"/>
      <c r="O6616" s="3"/>
      <c r="P6616" s="3"/>
      <c r="Q6616" s="3"/>
      <c r="R6616" s="3"/>
      <c r="S6616" s="3"/>
      <c r="T6616" s="3"/>
      <c r="U6616" s="3"/>
      <c r="V6616" s="3"/>
      <c r="W6616" s="3"/>
      <c r="X6616" s="3"/>
      <c r="Y6616" s="3"/>
      <c r="Z6616" s="3"/>
    </row>
    <row r="6617">
      <c r="A6617" s="4">
        <v>45506.0</v>
      </c>
      <c r="B6617" s="5" t="s">
        <v>786</v>
      </c>
      <c r="C6617" s="3" t="s">
        <v>787</v>
      </c>
      <c r="D6617" s="6" t="s">
        <v>257</v>
      </c>
      <c r="E6617" s="3" t="s">
        <v>788</v>
      </c>
      <c r="F6617" s="3" t="s">
        <v>715</v>
      </c>
      <c r="G6617" s="3" t="s">
        <v>17</v>
      </c>
      <c r="H6617" s="3"/>
      <c r="I6617" s="3"/>
      <c r="J6617" s="3"/>
      <c r="K6617" s="3"/>
      <c r="L6617" s="3"/>
      <c r="M6617" s="3"/>
      <c r="N6617" s="3"/>
      <c r="O6617" s="3"/>
      <c r="P6617" s="3"/>
      <c r="Q6617" s="3"/>
      <c r="R6617" s="3"/>
      <c r="S6617" s="3"/>
      <c r="T6617" s="3"/>
      <c r="U6617" s="3"/>
      <c r="V6617" s="3"/>
      <c r="W6617" s="3"/>
      <c r="X6617" s="3"/>
      <c r="Y6617" s="3"/>
      <c r="Z6617" s="3"/>
    </row>
    <row r="6618">
      <c r="A6618" s="4">
        <v>45506.0</v>
      </c>
      <c r="B6618" s="5" t="s">
        <v>786</v>
      </c>
      <c r="C6618" s="3" t="s">
        <v>789</v>
      </c>
      <c r="D6618" s="6" t="s">
        <v>257</v>
      </c>
      <c r="E6618" s="3" t="s">
        <v>790</v>
      </c>
      <c r="F6618" s="3" t="s">
        <v>55</v>
      </c>
      <c r="G6618" s="3" t="s">
        <v>17</v>
      </c>
      <c r="H6618" s="3"/>
      <c r="I6618" s="3"/>
      <c r="J6618" s="3"/>
      <c r="K6618" s="3"/>
      <c r="L6618" s="3"/>
      <c r="M6618" s="3"/>
      <c r="N6618" s="3"/>
      <c r="O6618" s="3"/>
      <c r="P6618" s="3"/>
      <c r="Q6618" s="3"/>
      <c r="R6618" s="3"/>
      <c r="S6618" s="3"/>
      <c r="T6618" s="3"/>
      <c r="U6618" s="3"/>
      <c r="V6618" s="3"/>
      <c r="W6618" s="3"/>
      <c r="X6618" s="3"/>
      <c r="Y6618" s="3"/>
      <c r="Z6618" s="3"/>
    </row>
    <row r="6619">
      <c r="A6619" s="4">
        <v>45506.0</v>
      </c>
      <c r="B6619" s="5" t="s">
        <v>791</v>
      </c>
      <c r="C6619" s="3" t="s">
        <v>792</v>
      </c>
      <c r="D6619" s="6" t="s">
        <v>257</v>
      </c>
      <c r="E6619" s="3" t="s">
        <v>129</v>
      </c>
      <c r="F6619" s="3" t="s">
        <v>152</v>
      </c>
      <c r="G6619" s="3" t="s">
        <v>17</v>
      </c>
      <c r="H6619" s="3"/>
      <c r="I6619" s="3"/>
      <c r="J6619" s="3"/>
      <c r="K6619" s="3"/>
      <c r="L6619" s="3"/>
      <c r="M6619" s="3"/>
      <c r="N6619" s="3"/>
      <c r="O6619" s="3"/>
      <c r="P6619" s="3"/>
      <c r="Q6619" s="3"/>
      <c r="R6619" s="3"/>
      <c r="S6619" s="3"/>
      <c r="T6619" s="3"/>
      <c r="U6619" s="3"/>
      <c r="V6619" s="3"/>
      <c r="W6619" s="3"/>
      <c r="X6619" s="3"/>
      <c r="Y6619" s="3"/>
      <c r="Z6619" s="3"/>
    </row>
    <row r="6620">
      <c r="A6620" s="4">
        <v>45505.0</v>
      </c>
      <c r="B6620" s="5" t="s">
        <v>793</v>
      </c>
      <c r="C6620" s="3" t="s">
        <v>794</v>
      </c>
      <c r="D6620" s="6" t="s">
        <v>257</v>
      </c>
      <c r="E6620" s="3" t="s">
        <v>795</v>
      </c>
      <c r="F6620" s="3" t="s">
        <v>796</v>
      </c>
      <c r="G6620" s="3" t="s">
        <v>17</v>
      </c>
      <c r="H6620" s="3"/>
      <c r="I6620" s="3"/>
      <c r="J6620" s="3"/>
      <c r="K6620" s="3"/>
      <c r="L6620" s="3"/>
      <c r="M6620" s="3"/>
      <c r="N6620" s="3"/>
      <c r="O6620" s="3"/>
      <c r="P6620" s="3"/>
      <c r="Q6620" s="3"/>
      <c r="R6620" s="3"/>
      <c r="S6620" s="3"/>
      <c r="T6620" s="3"/>
      <c r="U6620" s="3"/>
      <c r="V6620" s="3"/>
      <c r="W6620" s="3"/>
      <c r="X6620" s="3"/>
      <c r="Y6620" s="3"/>
      <c r="Z6620" s="3"/>
    </row>
    <row r="6621">
      <c r="A6621" s="4">
        <v>45505.0</v>
      </c>
      <c r="B6621" s="5" t="s">
        <v>797</v>
      </c>
      <c r="C6621" s="3" t="s">
        <v>798</v>
      </c>
      <c r="D6621" s="6" t="s">
        <v>799</v>
      </c>
      <c r="E6621" s="3" t="s">
        <v>800</v>
      </c>
      <c r="F6621" s="3" t="s">
        <v>801</v>
      </c>
      <c r="G6621" s="3" t="s">
        <v>17</v>
      </c>
      <c r="H6621" s="3"/>
      <c r="I6621" s="3"/>
      <c r="J6621" s="3"/>
      <c r="K6621" s="3"/>
      <c r="L6621" s="3"/>
      <c r="M6621" s="3"/>
      <c r="N6621" s="3"/>
      <c r="O6621" s="3"/>
      <c r="P6621" s="3"/>
      <c r="Q6621" s="3"/>
      <c r="R6621" s="3"/>
      <c r="S6621" s="3"/>
      <c r="T6621" s="3"/>
      <c r="U6621" s="3"/>
      <c r="V6621" s="3"/>
      <c r="W6621" s="3"/>
      <c r="X6621" s="3"/>
      <c r="Y6621" s="3"/>
      <c r="Z6621" s="3"/>
    </row>
    <row r="6622">
      <c r="A6622" s="4">
        <v>45505.0</v>
      </c>
      <c r="B6622" s="5" t="s">
        <v>802</v>
      </c>
      <c r="C6622" s="3" t="s">
        <v>803</v>
      </c>
      <c r="D6622" s="6" t="s">
        <v>804</v>
      </c>
      <c r="E6622" s="3" t="s">
        <v>44</v>
      </c>
      <c r="F6622" s="3" t="s">
        <v>83</v>
      </c>
      <c r="G6622" s="3" t="s">
        <v>17</v>
      </c>
      <c r="H6622" s="3"/>
      <c r="I6622" s="3"/>
      <c r="J6622" s="3"/>
      <c r="K6622" s="3"/>
      <c r="L6622" s="3"/>
      <c r="M6622" s="3"/>
      <c r="N6622" s="3"/>
      <c r="O6622" s="3"/>
      <c r="P6622" s="3"/>
      <c r="Q6622" s="3"/>
      <c r="R6622" s="3"/>
      <c r="S6622" s="3"/>
      <c r="T6622" s="3"/>
      <c r="U6622" s="3"/>
      <c r="V6622" s="3"/>
      <c r="W6622" s="3"/>
      <c r="X6622" s="3"/>
      <c r="Y6622" s="3"/>
      <c r="Z6622" s="3"/>
    </row>
    <row r="6623">
      <c r="A6623" s="4">
        <v>45505.0</v>
      </c>
      <c r="B6623" s="5" t="s">
        <v>805</v>
      </c>
      <c r="C6623" s="3" t="s">
        <v>806</v>
      </c>
      <c r="D6623" s="6" t="s">
        <v>765</v>
      </c>
      <c r="E6623" s="3" t="s">
        <v>807</v>
      </c>
      <c r="F6623" s="3" t="s">
        <v>808</v>
      </c>
      <c r="G6623" s="3" t="s">
        <v>17</v>
      </c>
      <c r="H6623" s="3"/>
      <c r="I6623" s="3"/>
      <c r="J6623" s="3"/>
      <c r="K6623" s="3"/>
      <c r="L6623" s="3"/>
      <c r="M6623" s="3"/>
      <c r="N6623" s="3"/>
      <c r="O6623" s="3"/>
      <c r="P6623" s="3"/>
      <c r="Q6623" s="3"/>
      <c r="R6623" s="3"/>
      <c r="S6623" s="3"/>
      <c r="T6623" s="3"/>
      <c r="U6623" s="3"/>
      <c r="V6623" s="3"/>
      <c r="W6623" s="3"/>
      <c r="X6623" s="3"/>
      <c r="Y6623" s="3"/>
      <c r="Z6623" s="3"/>
    </row>
    <row r="6624">
      <c r="A6624" s="4">
        <v>45505.0</v>
      </c>
      <c r="B6624" s="5" t="s">
        <v>809</v>
      </c>
      <c r="C6624" s="3" t="s">
        <v>810</v>
      </c>
      <c r="D6624" s="6" t="s">
        <v>257</v>
      </c>
      <c r="E6624" s="3" t="s">
        <v>682</v>
      </c>
      <c r="F6624" s="3" t="s">
        <v>152</v>
      </c>
      <c r="G6624" s="3" t="s">
        <v>17</v>
      </c>
      <c r="H6624" s="3"/>
      <c r="I6624" s="3"/>
      <c r="J6624" s="3"/>
      <c r="K6624" s="3"/>
      <c r="L6624" s="3"/>
      <c r="M6624" s="3"/>
      <c r="N6624" s="3"/>
      <c r="O6624" s="3"/>
      <c r="P6624" s="3"/>
      <c r="Q6624" s="3"/>
      <c r="R6624" s="3"/>
      <c r="S6624" s="3"/>
      <c r="T6624" s="3"/>
      <c r="U6624" s="3"/>
      <c r="V6624" s="3"/>
      <c r="W6624" s="3"/>
      <c r="X6624" s="3"/>
      <c r="Y6624" s="3"/>
      <c r="Z6624" s="3"/>
    </row>
    <row r="6625">
      <c r="A6625" s="4">
        <v>45505.0</v>
      </c>
      <c r="B6625" s="5" t="s">
        <v>811</v>
      </c>
      <c r="C6625" s="3" t="s">
        <v>812</v>
      </c>
      <c r="D6625" s="6" t="s">
        <v>813</v>
      </c>
      <c r="E6625" s="3" t="s">
        <v>214</v>
      </c>
      <c r="F6625" s="3" t="s">
        <v>814</v>
      </c>
      <c r="G6625" s="3" t="s">
        <v>84</v>
      </c>
      <c r="H6625" s="3"/>
      <c r="I6625" s="3"/>
      <c r="J6625" s="3"/>
      <c r="K6625" s="3"/>
      <c r="L6625" s="3"/>
      <c r="M6625" s="3"/>
      <c r="N6625" s="3"/>
      <c r="O6625" s="3"/>
      <c r="P6625" s="3"/>
      <c r="Q6625" s="3"/>
      <c r="R6625" s="3"/>
      <c r="S6625" s="3"/>
      <c r="T6625" s="3"/>
      <c r="U6625" s="3"/>
      <c r="V6625" s="3"/>
      <c r="W6625" s="3"/>
      <c r="X6625" s="3"/>
      <c r="Y6625" s="3"/>
      <c r="Z6625" s="3"/>
    </row>
    <row r="6626">
      <c r="A6626" s="4">
        <v>45505.0</v>
      </c>
      <c r="B6626" s="5" t="s">
        <v>815</v>
      </c>
      <c r="C6626" s="3" t="s">
        <v>816</v>
      </c>
      <c r="D6626" s="6" t="s">
        <v>817</v>
      </c>
      <c r="E6626" s="3" t="s">
        <v>47</v>
      </c>
      <c r="F6626" s="3" t="s">
        <v>133</v>
      </c>
      <c r="G6626" s="3" t="s">
        <v>12</v>
      </c>
      <c r="H6626" s="3"/>
      <c r="I6626" s="3"/>
      <c r="J6626" s="3"/>
      <c r="K6626" s="3"/>
      <c r="L6626" s="3"/>
      <c r="M6626" s="3"/>
      <c r="N6626" s="3"/>
      <c r="O6626" s="3"/>
      <c r="P6626" s="3"/>
      <c r="Q6626" s="3"/>
      <c r="R6626" s="3"/>
      <c r="S6626" s="3"/>
      <c r="T6626" s="3"/>
      <c r="U6626" s="3"/>
      <c r="V6626" s="3"/>
      <c r="W6626" s="3"/>
      <c r="X6626" s="3"/>
      <c r="Y6626" s="3"/>
      <c r="Z6626" s="3"/>
    </row>
    <row r="6627">
      <c r="A6627" s="4">
        <v>45505.0</v>
      </c>
      <c r="B6627" s="5" t="s">
        <v>818</v>
      </c>
      <c r="C6627" s="3" t="s">
        <v>819</v>
      </c>
      <c r="D6627" s="6" t="s">
        <v>820</v>
      </c>
      <c r="E6627" s="3" t="s">
        <v>821</v>
      </c>
      <c r="F6627" s="3" t="s">
        <v>822</v>
      </c>
      <c r="G6627" s="3" t="s">
        <v>17</v>
      </c>
      <c r="H6627" s="3"/>
      <c r="I6627" s="3"/>
      <c r="J6627" s="3"/>
      <c r="K6627" s="3"/>
      <c r="L6627" s="3"/>
      <c r="M6627" s="3"/>
      <c r="N6627" s="3"/>
      <c r="O6627" s="3"/>
      <c r="P6627" s="3"/>
      <c r="Q6627" s="3"/>
      <c r="R6627" s="3"/>
      <c r="S6627" s="3"/>
      <c r="T6627" s="3"/>
      <c r="U6627" s="3"/>
      <c r="V6627" s="3"/>
      <c r="W6627" s="3"/>
      <c r="X6627" s="3"/>
      <c r="Y6627" s="3"/>
      <c r="Z6627" s="3"/>
    </row>
    <row r="6628">
      <c r="A6628" s="4">
        <v>45505.0</v>
      </c>
      <c r="B6628" s="5" t="s">
        <v>823</v>
      </c>
      <c r="C6628" s="3" t="s">
        <v>824</v>
      </c>
      <c r="D6628" s="6" t="s">
        <v>825</v>
      </c>
      <c r="E6628" s="3" t="s">
        <v>426</v>
      </c>
      <c r="F6628" s="3" t="s">
        <v>366</v>
      </c>
      <c r="G6628" s="3" t="s">
        <v>17</v>
      </c>
      <c r="H6628" s="3"/>
      <c r="I6628" s="3"/>
      <c r="J6628" s="3"/>
      <c r="K6628" s="3"/>
      <c r="L6628" s="3"/>
      <c r="M6628" s="3"/>
      <c r="N6628" s="3"/>
      <c r="O6628" s="3"/>
      <c r="P6628" s="3"/>
      <c r="Q6628" s="3"/>
      <c r="R6628" s="3"/>
      <c r="S6628" s="3"/>
      <c r="T6628" s="3"/>
      <c r="U6628" s="3"/>
      <c r="V6628" s="3"/>
      <c r="W6628" s="3"/>
      <c r="X6628" s="3"/>
      <c r="Y6628" s="3"/>
      <c r="Z6628" s="3"/>
    </row>
    <row r="6629">
      <c r="A6629" s="4">
        <v>45505.0</v>
      </c>
      <c r="B6629" s="5" t="s">
        <v>826</v>
      </c>
      <c r="C6629" s="3" t="s">
        <v>827</v>
      </c>
      <c r="D6629" s="6" t="s">
        <v>257</v>
      </c>
      <c r="E6629" s="3" t="s">
        <v>273</v>
      </c>
      <c r="F6629" s="3" t="s">
        <v>365</v>
      </c>
      <c r="G6629" s="3" t="s">
        <v>17</v>
      </c>
      <c r="H6629" s="3"/>
      <c r="I6629" s="3"/>
      <c r="J6629" s="3"/>
      <c r="K6629" s="3"/>
      <c r="L6629" s="3"/>
      <c r="M6629" s="3"/>
      <c r="N6629" s="3"/>
      <c r="O6629" s="3"/>
      <c r="P6629" s="3"/>
      <c r="Q6629" s="3"/>
      <c r="R6629" s="3"/>
      <c r="S6629" s="3"/>
      <c r="T6629" s="3"/>
      <c r="U6629" s="3"/>
      <c r="V6629" s="3"/>
      <c r="W6629" s="3"/>
      <c r="X6629" s="3"/>
      <c r="Y6629" s="3"/>
      <c r="Z6629" s="3"/>
    </row>
    <row r="6630">
      <c r="A6630" s="4">
        <v>45504.0</v>
      </c>
      <c r="B6630" s="5" t="s">
        <v>828</v>
      </c>
      <c r="C6630" s="3" t="s">
        <v>829</v>
      </c>
      <c r="D6630" s="6" t="s">
        <v>830</v>
      </c>
      <c r="E6630" s="3" t="s">
        <v>831</v>
      </c>
      <c r="F6630" s="3" t="s">
        <v>181</v>
      </c>
      <c r="G6630" s="3" t="s">
        <v>17</v>
      </c>
      <c r="H6630" s="3"/>
      <c r="I6630" s="3"/>
      <c r="J6630" s="3"/>
      <c r="K6630" s="3"/>
      <c r="L6630" s="3"/>
      <c r="M6630" s="3"/>
      <c r="N6630" s="3"/>
      <c r="O6630" s="3"/>
      <c r="P6630" s="3"/>
      <c r="Q6630" s="3"/>
      <c r="R6630" s="3"/>
      <c r="S6630" s="3"/>
      <c r="T6630" s="3"/>
      <c r="U6630" s="3"/>
      <c r="V6630" s="3"/>
      <c r="W6630" s="3"/>
      <c r="X6630" s="3"/>
      <c r="Y6630" s="3"/>
      <c r="Z6630" s="3"/>
    </row>
    <row r="6631">
      <c r="A6631" s="4">
        <v>45504.0</v>
      </c>
      <c r="B6631" s="5" t="s">
        <v>832</v>
      </c>
      <c r="C6631" s="3" t="s">
        <v>833</v>
      </c>
      <c r="D6631" s="6" t="s">
        <v>834</v>
      </c>
      <c r="E6631" s="3" t="s">
        <v>47</v>
      </c>
      <c r="F6631" s="3" t="s">
        <v>31</v>
      </c>
      <c r="G6631" s="3" t="s">
        <v>12</v>
      </c>
      <c r="H6631" s="3"/>
      <c r="I6631" s="3"/>
      <c r="J6631" s="3"/>
      <c r="K6631" s="3"/>
      <c r="L6631" s="3"/>
      <c r="M6631" s="3"/>
      <c r="N6631" s="3"/>
      <c r="O6631" s="3"/>
      <c r="P6631" s="3"/>
      <c r="Q6631" s="3"/>
      <c r="R6631" s="3"/>
      <c r="S6631" s="3"/>
      <c r="T6631" s="3"/>
      <c r="U6631" s="3"/>
      <c r="V6631" s="3"/>
      <c r="W6631" s="3"/>
      <c r="X6631" s="3"/>
      <c r="Y6631" s="3"/>
      <c r="Z6631" s="3"/>
    </row>
    <row r="6632">
      <c r="A6632" s="4">
        <v>45504.0</v>
      </c>
      <c r="B6632" s="5" t="s">
        <v>835</v>
      </c>
      <c r="C6632" s="3" t="s">
        <v>836</v>
      </c>
      <c r="D6632" s="6" t="s">
        <v>20</v>
      </c>
      <c r="E6632" s="3" t="s">
        <v>47</v>
      </c>
      <c r="F6632" s="3" t="s">
        <v>133</v>
      </c>
      <c r="G6632" s="3" t="s">
        <v>12</v>
      </c>
      <c r="H6632" s="3"/>
      <c r="I6632" s="3"/>
      <c r="J6632" s="3"/>
      <c r="K6632" s="3"/>
      <c r="L6632" s="3"/>
      <c r="M6632" s="3"/>
      <c r="N6632" s="3"/>
      <c r="O6632" s="3"/>
      <c r="P6632" s="3"/>
      <c r="Q6632" s="3"/>
      <c r="R6632" s="3"/>
      <c r="S6632" s="3"/>
      <c r="T6632" s="3"/>
      <c r="U6632" s="3"/>
      <c r="V6632" s="3"/>
      <c r="W6632" s="3"/>
      <c r="X6632" s="3"/>
      <c r="Y6632" s="3"/>
      <c r="Z6632" s="3"/>
    </row>
    <row r="6633">
      <c r="A6633" s="4">
        <v>45504.0</v>
      </c>
      <c r="B6633" s="5" t="s">
        <v>837</v>
      </c>
      <c r="C6633" s="3" t="s">
        <v>838</v>
      </c>
      <c r="D6633" s="6" t="s">
        <v>765</v>
      </c>
      <c r="E6633" s="3" t="s">
        <v>44</v>
      </c>
      <c r="F6633" s="3" t="s">
        <v>409</v>
      </c>
      <c r="G6633" s="3" t="s">
        <v>17</v>
      </c>
      <c r="H6633" s="3"/>
      <c r="I6633" s="3"/>
      <c r="J6633" s="3"/>
      <c r="K6633" s="3"/>
      <c r="L6633" s="3"/>
      <c r="M6633" s="3"/>
      <c r="N6633" s="3"/>
      <c r="O6633" s="3"/>
      <c r="P6633" s="3"/>
      <c r="Q6633" s="3"/>
      <c r="R6633" s="3"/>
      <c r="S6633" s="3"/>
      <c r="T6633" s="3"/>
      <c r="U6633" s="3"/>
      <c r="V6633" s="3"/>
      <c r="W6633" s="3"/>
      <c r="X6633" s="3"/>
      <c r="Y6633" s="3"/>
      <c r="Z6633" s="3"/>
    </row>
    <row r="6634">
      <c r="A6634" s="4">
        <v>45504.0</v>
      </c>
      <c r="B6634" s="5" t="s">
        <v>839</v>
      </c>
      <c r="C6634" s="3" t="s">
        <v>840</v>
      </c>
      <c r="D6634" s="6" t="s">
        <v>257</v>
      </c>
      <c r="E6634" s="3" t="s">
        <v>519</v>
      </c>
      <c r="F6634" s="3" t="s">
        <v>841</v>
      </c>
      <c r="G6634" s="3" t="s">
        <v>84</v>
      </c>
      <c r="H6634" s="3"/>
      <c r="I6634" s="3"/>
      <c r="J6634" s="3"/>
      <c r="K6634" s="3"/>
      <c r="L6634" s="3"/>
      <c r="M6634" s="3"/>
      <c r="N6634" s="3"/>
      <c r="O6634" s="3"/>
      <c r="P6634" s="3"/>
      <c r="Q6634" s="3"/>
      <c r="R6634" s="3"/>
      <c r="S6634" s="3"/>
      <c r="T6634" s="3"/>
      <c r="U6634" s="3"/>
      <c r="V6634" s="3"/>
      <c r="W6634" s="3"/>
      <c r="X6634" s="3"/>
      <c r="Y6634" s="3"/>
      <c r="Z6634" s="3"/>
    </row>
    <row r="6635">
      <c r="A6635" s="4">
        <v>45504.0</v>
      </c>
      <c r="B6635" s="5" t="s">
        <v>842</v>
      </c>
      <c r="C6635" s="3" t="s">
        <v>843</v>
      </c>
      <c r="D6635" s="6" t="s">
        <v>844</v>
      </c>
      <c r="E6635" s="3" t="s">
        <v>44</v>
      </c>
      <c r="F6635" s="3" t="s">
        <v>845</v>
      </c>
      <c r="G6635" s="3" t="s">
        <v>17</v>
      </c>
      <c r="H6635" s="3"/>
      <c r="I6635" s="3"/>
      <c r="J6635" s="3"/>
      <c r="K6635" s="3"/>
      <c r="L6635" s="3"/>
      <c r="M6635" s="3"/>
      <c r="N6635" s="3"/>
      <c r="O6635" s="3"/>
      <c r="P6635" s="3"/>
      <c r="Q6635" s="3"/>
      <c r="R6635" s="3"/>
      <c r="S6635" s="3"/>
      <c r="T6635" s="3"/>
      <c r="U6635" s="3"/>
      <c r="V6635" s="3"/>
      <c r="W6635" s="3"/>
      <c r="X6635" s="3"/>
      <c r="Y6635" s="3"/>
      <c r="Z6635" s="3"/>
    </row>
    <row r="6636">
      <c r="A6636" s="4">
        <v>45504.0</v>
      </c>
      <c r="B6636" s="5" t="s">
        <v>846</v>
      </c>
      <c r="C6636" s="3" t="s">
        <v>847</v>
      </c>
      <c r="D6636" s="6" t="s">
        <v>848</v>
      </c>
      <c r="E6636" s="3" t="s">
        <v>44</v>
      </c>
      <c r="F6636" s="3" t="s">
        <v>514</v>
      </c>
      <c r="G6636" s="3" t="s">
        <v>17</v>
      </c>
      <c r="H6636" s="3"/>
      <c r="I6636" s="3"/>
      <c r="J6636" s="3"/>
      <c r="K6636" s="3"/>
      <c r="L6636" s="3"/>
      <c r="M6636" s="3"/>
      <c r="N6636" s="3"/>
      <c r="O6636" s="3"/>
      <c r="P6636" s="3"/>
      <c r="Q6636" s="3"/>
      <c r="R6636" s="3"/>
      <c r="S6636" s="3"/>
      <c r="T6636" s="3"/>
      <c r="U6636" s="3"/>
      <c r="V6636" s="3"/>
      <c r="W6636" s="3"/>
      <c r="X6636" s="3"/>
      <c r="Y6636" s="3"/>
      <c r="Z6636" s="3"/>
    </row>
    <row r="6637">
      <c r="A6637" s="4">
        <v>45503.0</v>
      </c>
      <c r="B6637" s="5" t="s">
        <v>849</v>
      </c>
      <c r="C6637" s="3" t="s">
        <v>850</v>
      </c>
      <c r="D6637" s="6" t="s">
        <v>765</v>
      </c>
      <c r="E6637" s="3" t="s">
        <v>44</v>
      </c>
      <c r="F6637" s="3" t="s">
        <v>851</v>
      </c>
      <c r="G6637" s="3" t="s">
        <v>84</v>
      </c>
      <c r="H6637" s="3"/>
      <c r="I6637" s="3"/>
      <c r="J6637" s="3"/>
      <c r="K6637" s="3"/>
      <c r="L6637" s="3"/>
      <c r="M6637" s="3"/>
      <c r="N6637" s="3"/>
      <c r="O6637" s="3"/>
      <c r="P6637" s="3"/>
      <c r="Q6637" s="3"/>
      <c r="R6637" s="3"/>
      <c r="S6637" s="3"/>
      <c r="T6637" s="3"/>
      <c r="U6637" s="3"/>
      <c r="V6637" s="3"/>
      <c r="W6637" s="3"/>
      <c r="X6637" s="3"/>
      <c r="Y6637" s="3"/>
      <c r="Z6637" s="3"/>
    </row>
    <row r="6638">
      <c r="A6638" s="4">
        <v>45503.0</v>
      </c>
      <c r="B6638" s="5" t="s">
        <v>852</v>
      </c>
      <c r="C6638" s="3" t="s">
        <v>853</v>
      </c>
      <c r="D6638" s="6" t="s">
        <v>854</v>
      </c>
      <c r="E6638" s="3" t="s">
        <v>46</v>
      </c>
      <c r="F6638" s="3" t="s">
        <v>386</v>
      </c>
      <c r="G6638" s="3" t="s">
        <v>84</v>
      </c>
      <c r="H6638" s="3"/>
      <c r="I6638" s="3"/>
      <c r="J6638" s="3"/>
      <c r="K6638" s="3"/>
      <c r="L6638" s="3"/>
      <c r="M6638" s="3"/>
      <c r="N6638" s="3"/>
      <c r="O6638" s="3"/>
      <c r="P6638" s="3"/>
      <c r="Q6638" s="3"/>
      <c r="R6638" s="3"/>
      <c r="S6638" s="3"/>
      <c r="T6638" s="3"/>
      <c r="U6638" s="3"/>
      <c r="V6638" s="3"/>
      <c r="W6638" s="3"/>
      <c r="X6638" s="3"/>
      <c r="Y6638" s="3"/>
      <c r="Z6638" s="3"/>
    </row>
    <row r="6639">
      <c r="A6639" s="4">
        <v>45503.0</v>
      </c>
      <c r="B6639" s="5" t="s">
        <v>852</v>
      </c>
      <c r="C6639" s="3" t="s">
        <v>855</v>
      </c>
      <c r="D6639" s="6" t="s">
        <v>856</v>
      </c>
      <c r="E6639" s="3" t="s">
        <v>273</v>
      </c>
      <c r="F6639" s="3" t="s">
        <v>195</v>
      </c>
      <c r="G6639" s="3" t="s">
        <v>84</v>
      </c>
      <c r="H6639" s="3"/>
      <c r="I6639" s="3"/>
      <c r="J6639" s="3"/>
      <c r="K6639" s="3"/>
      <c r="L6639" s="3"/>
      <c r="M6639" s="3"/>
      <c r="N6639" s="3"/>
      <c r="O6639" s="3"/>
      <c r="P6639" s="3"/>
      <c r="Q6639" s="3"/>
      <c r="R6639" s="3"/>
      <c r="S6639" s="3"/>
      <c r="T6639" s="3"/>
      <c r="U6639" s="3"/>
      <c r="V6639" s="3"/>
      <c r="W6639" s="3"/>
      <c r="X6639" s="3"/>
      <c r="Y6639" s="3"/>
      <c r="Z6639" s="3"/>
    </row>
    <row r="6640">
      <c r="A6640" s="4">
        <v>45503.0</v>
      </c>
      <c r="B6640" s="5" t="s">
        <v>857</v>
      </c>
      <c r="C6640" s="3" t="s">
        <v>858</v>
      </c>
      <c r="D6640" s="6" t="s">
        <v>257</v>
      </c>
      <c r="E6640" s="3" t="s">
        <v>104</v>
      </c>
      <c r="F6640" s="3" t="s">
        <v>181</v>
      </c>
      <c r="G6640" s="3" t="s">
        <v>17</v>
      </c>
      <c r="H6640" s="3"/>
      <c r="I6640" s="3"/>
      <c r="J6640" s="3"/>
      <c r="K6640" s="3"/>
      <c r="L6640" s="3"/>
      <c r="M6640" s="3"/>
      <c r="N6640" s="3"/>
      <c r="O6640" s="3"/>
      <c r="P6640" s="3"/>
      <c r="Q6640" s="3"/>
      <c r="R6640" s="3"/>
      <c r="S6640" s="3"/>
      <c r="T6640" s="3"/>
      <c r="U6640" s="3"/>
      <c r="V6640" s="3"/>
      <c r="W6640" s="3"/>
      <c r="X6640" s="3"/>
      <c r="Y6640" s="3"/>
      <c r="Z6640" s="3"/>
    </row>
    <row r="6641">
      <c r="A6641" s="4">
        <v>45503.0</v>
      </c>
      <c r="B6641" s="5" t="s">
        <v>859</v>
      </c>
      <c r="C6641" s="3" t="s">
        <v>860</v>
      </c>
      <c r="D6641" s="6" t="s">
        <v>20</v>
      </c>
      <c r="E6641" s="3" t="s">
        <v>47</v>
      </c>
      <c r="F6641" s="3" t="s">
        <v>133</v>
      </c>
      <c r="G6641" s="3" t="s">
        <v>12</v>
      </c>
      <c r="H6641" s="3"/>
      <c r="I6641" s="3"/>
      <c r="J6641" s="3"/>
      <c r="K6641" s="3"/>
      <c r="L6641" s="3"/>
      <c r="M6641" s="3"/>
      <c r="N6641" s="3"/>
      <c r="O6641" s="3"/>
      <c r="P6641" s="3"/>
      <c r="Q6641" s="3"/>
      <c r="R6641" s="3"/>
      <c r="S6641" s="3"/>
      <c r="T6641" s="3"/>
      <c r="U6641" s="3"/>
      <c r="V6641" s="3"/>
      <c r="W6641" s="3"/>
      <c r="X6641" s="3"/>
      <c r="Y6641" s="3"/>
      <c r="Z6641" s="3"/>
    </row>
    <row r="6642">
      <c r="A6642" s="4">
        <v>45503.0</v>
      </c>
      <c r="B6642" s="5" t="s">
        <v>861</v>
      </c>
      <c r="C6642" s="3" t="s">
        <v>862</v>
      </c>
      <c r="D6642" s="6" t="s">
        <v>863</v>
      </c>
      <c r="E6642" s="3" t="s">
        <v>864</v>
      </c>
      <c r="F6642" s="3" t="s">
        <v>58</v>
      </c>
      <c r="G6642" s="3" t="s">
        <v>17</v>
      </c>
      <c r="H6642" s="3"/>
      <c r="I6642" s="3"/>
      <c r="J6642" s="3"/>
      <c r="K6642" s="3"/>
      <c r="L6642" s="3"/>
      <c r="M6642" s="3"/>
      <c r="N6642" s="3"/>
      <c r="O6642" s="3"/>
      <c r="P6642" s="3"/>
      <c r="Q6642" s="3"/>
      <c r="R6642" s="3"/>
      <c r="S6642" s="3"/>
      <c r="T6642" s="3"/>
      <c r="U6642" s="3"/>
      <c r="V6642" s="3"/>
      <c r="W6642" s="3"/>
      <c r="X6642" s="3"/>
      <c r="Y6642" s="3"/>
      <c r="Z6642" s="3"/>
    </row>
    <row r="6643">
      <c r="A6643" s="4">
        <v>45503.0</v>
      </c>
      <c r="B6643" s="5" t="s">
        <v>865</v>
      </c>
      <c r="C6643" s="3" t="s">
        <v>866</v>
      </c>
      <c r="D6643" s="6" t="s">
        <v>751</v>
      </c>
      <c r="E6643" s="3" t="s">
        <v>44</v>
      </c>
      <c r="F6643" s="3" t="s">
        <v>867</v>
      </c>
      <c r="G6643" s="3" t="s">
        <v>12</v>
      </c>
      <c r="H6643" s="3"/>
      <c r="I6643" s="3"/>
      <c r="J6643" s="3"/>
      <c r="K6643" s="3"/>
      <c r="L6643" s="3"/>
      <c r="M6643" s="3"/>
      <c r="N6643" s="3"/>
      <c r="O6643" s="3"/>
      <c r="P6643" s="3"/>
      <c r="Q6643" s="3"/>
      <c r="R6643" s="3"/>
      <c r="S6643" s="3"/>
      <c r="T6643" s="3"/>
      <c r="U6643" s="3"/>
      <c r="V6643" s="3"/>
      <c r="W6643" s="3"/>
      <c r="X6643" s="3"/>
      <c r="Y6643" s="3"/>
      <c r="Z6643" s="3"/>
    </row>
    <row r="6644">
      <c r="A6644" s="4">
        <v>45503.0</v>
      </c>
      <c r="B6644" s="5" t="s">
        <v>868</v>
      </c>
      <c r="C6644" s="3" t="s">
        <v>869</v>
      </c>
      <c r="D6644" s="6" t="s">
        <v>870</v>
      </c>
      <c r="E6644" s="3" t="s">
        <v>44</v>
      </c>
      <c r="F6644" s="3" t="s">
        <v>105</v>
      </c>
      <c r="G6644" s="3" t="s">
        <v>12</v>
      </c>
      <c r="H6644" s="3"/>
      <c r="I6644" s="3"/>
      <c r="J6644" s="3"/>
      <c r="K6644" s="3"/>
      <c r="L6644" s="3"/>
      <c r="M6644" s="3"/>
      <c r="N6644" s="3"/>
      <c r="O6644" s="3"/>
      <c r="P6644" s="3"/>
      <c r="Q6644" s="3"/>
      <c r="R6644" s="3"/>
      <c r="S6644" s="3"/>
      <c r="T6644" s="3"/>
      <c r="U6644" s="3"/>
      <c r="V6644" s="3"/>
      <c r="W6644" s="3"/>
      <c r="X6644" s="3"/>
      <c r="Y6644" s="3"/>
      <c r="Z6644" s="3"/>
    </row>
    <row r="6645">
      <c r="A6645" s="4">
        <v>45503.0</v>
      </c>
      <c r="B6645" s="5" t="s">
        <v>871</v>
      </c>
      <c r="C6645" s="3" t="s">
        <v>872</v>
      </c>
      <c r="D6645" s="6" t="s">
        <v>820</v>
      </c>
      <c r="E6645" s="3" t="s">
        <v>44</v>
      </c>
      <c r="F6645" s="3" t="s">
        <v>873</v>
      </c>
      <c r="G6645" s="3" t="s">
        <v>17</v>
      </c>
      <c r="H6645" s="3"/>
      <c r="I6645" s="3"/>
      <c r="J6645" s="3"/>
      <c r="K6645" s="3"/>
      <c r="L6645" s="3"/>
      <c r="M6645" s="3"/>
      <c r="N6645" s="3"/>
      <c r="O6645" s="3"/>
      <c r="P6645" s="3"/>
      <c r="Q6645" s="3"/>
      <c r="R6645" s="3"/>
      <c r="S6645" s="3"/>
      <c r="T6645" s="3"/>
      <c r="U6645" s="3"/>
      <c r="V6645" s="3"/>
      <c r="W6645" s="3"/>
      <c r="X6645" s="3"/>
      <c r="Y6645" s="3"/>
      <c r="Z6645" s="3"/>
    </row>
    <row r="6646">
      <c r="A6646" s="4">
        <v>45503.0</v>
      </c>
      <c r="B6646" s="5" t="s">
        <v>874</v>
      </c>
      <c r="C6646" s="3" t="s">
        <v>875</v>
      </c>
      <c r="D6646" s="6" t="str">
        <f>IFERROR(__xludf.DUMMYFUNCTION("REGEXEXTRACT(C6646,""[A-Z]{2,}"")"),"GRAMMY")</f>
        <v>GRAMMY</v>
      </c>
      <c r="E6646" s="3" t="s">
        <v>44</v>
      </c>
      <c r="F6646" s="3" t="s">
        <v>299</v>
      </c>
      <c r="G6646" s="3" t="s">
        <v>12</v>
      </c>
      <c r="H6646" s="3"/>
      <c r="I6646" s="3"/>
      <c r="J6646" s="3"/>
      <c r="K6646" s="3"/>
      <c r="L6646" s="3"/>
      <c r="M6646" s="3"/>
      <c r="N6646" s="3"/>
      <c r="O6646" s="3"/>
      <c r="P6646" s="3"/>
      <c r="Q6646" s="3"/>
      <c r="R6646" s="3"/>
      <c r="S6646" s="3"/>
      <c r="T6646" s="3"/>
      <c r="U6646" s="3"/>
      <c r="V6646" s="3"/>
      <c r="W6646" s="3"/>
      <c r="X6646" s="3"/>
      <c r="Y6646" s="3"/>
      <c r="Z6646" s="3"/>
    </row>
    <row r="6647">
      <c r="A6647" s="4">
        <v>45503.0</v>
      </c>
      <c r="B6647" s="5" t="s">
        <v>874</v>
      </c>
      <c r="C6647" s="3" t="s">
        <v>875</v>
      </c>
      <c r="D6647" s="6" t="s">
        <v>876</v>
      </c>
      <c r="E6647" s="3" t="s">
        <v>44</v>
      </c>
      <c r="F6647" s="3" t="s">
        <v>299</v>
      </c>
      <c r="G6647" s="3" t="s">
        <v>12</v>
      </c>
      <c r="H6647" s="3"/>
      <c r="I6647" s="3"/>
      <c r="J6647" s="3"/>
      <c r="K6647" s="3"/>
      <c r="L6647" s="3"/>
      <c r="M6647" s="3"/>
      <c r="N6647" s="3"/>
      <c r="O6647" s="3"/>
      <c r="P6647" s="3"/>
      <c r="Q6647" s="3"/>
      <c r="R6647" s="3"/>
      <c r="S6647" s="3"/>
      <c r="T6647" s="3"/>
      <c r="U6647" s="3"/>
      <c r="V6647" s="3"/>
      <c r="W6647" s="3"/>
      <c r="X6647" s="3"/>
      <c r="Y6647" s="3"/>
      <c r="Z6647" s="3"/>
    </row>
    <row r="6648">
      <c r="A6648" s="4">
        <v>45503.0</v>
      </c>
      <c r="B6648" s="5" t="s">
        <v>877</v>
      </c>
      <c r="C6648" s="3" t="s">
        <v>878</v>
      </c>
      <c r="D6648" s="6" t="str">
        <f>IFERROR(__xludf.DUMMYFUNCTION("REGEXEXTRACT(C6648,""[A-Z]{2,}"")"),"HMPRO")</f>
        <v>HMPRO</v>
      </c>
      <c r="E6648" s="3" t="s">
        <v>426</v>
      </c>
      <c r="F6648" s="3" t="s">
        <v>879</v>
      </c>
      <c r="G6648" s="6" t="s">
        <v>17</v>
      </c>
      <c r="H6648" s="3"/>
      <c r="I6648" s="3"/>
      <c r="J6648" s="3"/>
      <c r="K6648" s="3"/>
      <c r="L6648" s="3"/>
      <c r="M6648" s="3"/>
      <c r="N6648" s="3"/>
      <c r="O6648" s="3"/>
      <c r="P6648" s="3"/>
      <c r="Q6648" s="3"/>
      <c r="R6648" s="3"/>
      <c r="S6648" s="3"/>
      <c r="T6648" s="3"/>
      <c r="U6648" s="3"/>
      <c r="V6648" s="3"/>
      <c r="W6648" s="3"/>
      <c r="X6648" s="3"/>
      <c r="Y6648" s="3"/>
      <c r="Z6648" s="3"/>
    </row>
    <row r="6649">
      <c r="A6649" s="4">
        <v>45503.0</v>
      </c>
      <c r="B6649" s="5" t="s">
        <v>877</v>
      </c>
      <c r="C6649" s="3" t="s">
        <v>878</v>
      </c>
      <c r="D6649" s="6" t="str">
        <f>IFERROR(__xludf.DUMMYFUNCTION("REGEXEXTRACT(C6649,""[A-Z]{2,}"")"),"HMPRO")</f>
        <v>HMPRO</v>
      </c>
      <c r="E6649" s="3"/>
      <c r="F6649" s="3" t="s">
        <v>47</v>
      </c>
      <c r="G6649" s="3" t="s">
        <v>12</v>
      </c>
      <c r="H6649" s="3" t="s">
        <v>44</v>
      </c>
      <c r="I6649" s="3"/>
      <c r="J6649" s="3"/>
      <c r="K6649" s="3"/>
      <c r="L6649" s="3"/>
      <c r="M6649" s="3"/>
      <c r="N6649" s="3"/>
      <c r="O6649" s="3"/>
      <c r="P6649" s="3"/>
      <c r="Q6649" s="3"/>
      <c r="R6649" s="3"/>
      <c r="S6649" s="3"/>
      <c r="T6649" s="3"/>
      <c r="U6649" s="3"/>
      <c r="V6649" s="3"/>
      <c r="W6649" s="3"/>
      <c r="X6649" s="3"/>
      <c r="Y6649" s="3"/>
      <c r="Z6649" s="3"/>
    </row>
    <row r="6650">
      <c r="A6650" s="4">
        <v>45503.0</v>
      </c>
      <c r="B6650" s="5" t="s">
        <v>880</v>
      </c>
      <c r="C6650" s="3" t="s">
        <v>881</v>
      </c>
      <c r="D6650" s="6" t="str">
        <f>IFERROR(__xludf.DUMMYFUNCTION("REGEXEXTRACT(C6650,""[A-Z]{2,}"")"),"THAIESG")</f>
        <v>THAIESG</v>
      </c>
      <c r="E6650" s="3" t="s">
        <v>882</v>
      </c>
      <c r="F6650" s="3" t="s">
        <v>55</v>
      </c>
      <c r="G6650" s="3" t="s">
        <v>12</v>
      </c>
      <c r="H6650" s="3"/>
      <c r="I6650" s="3"/>
      <c r="J6650" s="3"/>
      <c r="K6650" s="3"/>
      <c r="L6650" s="3"/>
      <c r="M6650" s="3"/>
      <c r="N6650" s="3"/>
      <c r="O6650" s="3"/>
      <c r="P6650" s="3"/>
      <c r="Q6650" s="3"/>
      <c r="R6650" s="3"/>
      <c r="S6650" s="3"/>
      <c r="T6650" s="3"/>
      <c r="U6650" s="3"/>
      <c r="V6650" s="3"/>
      <c r="W6650" s="3"/>
      <c r="X6650" s="3"/>
      <c r="Y6650" s="3"/>
      <c r="Z6650" s="3"/>
    </row>
    <row r="6651">
      <c r="A6651" s="4">
        <v>45503.0</v>
      </c>
      <c r="B6651" s="5" t="s">
        <v>883</v>
      </c>
      <c r="C6651" s="3" t="s">
        <v>884</v>
      </c>
      <c r="D6651" s="6" t="str">
        <f>IFERROR(__xludf.DUMMYFUNCTION("REGEXEXTRACT(C6651,""[A-Z]{2,}"")"),"DELTA")</f>
        <v>DELTA</v>
      </c>
      <c r="E6651" s="3" t="s">
        <v>45</v>
      </c>
      <c r="F6651" s="3" t="s">
        <v>61</v>
      </c>
      <c r="G6651" s="3" t="s">
        <v>12</v>
      </c>
      <c r="H6651" s="3"/>
      <c r="I6651" s="3"/>
      <c r="J6651" s="3"/>
      <c r="K6651" s="3"/>
      <c r="L6651" s="3"/>
      <c r="M6651" s="3"/>
      <c r="N6651" s="3"/>
      <c r="O6651" s="3"/>
      <c r="P6651" s="3"/>
      <c r="Q6651" s="3"/>
      <c r="R6651" s="3"/>
      <c r="S6651" s="3"/>
      <c r="T6651" s="3"/>
      <c r="U6651" s="3"/>
      <c r="V6651" s="3"/>
      <c r="W6651" s="3"/>
      <c r="X6651" s="3"/>
      <c r="Y6651" s="3"/>
      <c r="Z6651" s="3"/>
    </row>
    <row r="6652">
      <c r="A6652" s="4">
        <v>45503.0</v>
      </c>
      <c r="B6652" s="5" t="s">
        <v>883</v>
      </c>
      <c r="C6652" s="3" t="s">
        <v>884</v>
      </c>
      <c r="D6652" s="6" t="str">
        <f>IFERROR(__xludf.DUMMYFUNCTION("REGEXEXTRACT(C6652,""[A-Z]{2,}"")"),"DELTA")</f>
        <v>DELTA</v>
      </c>
      <c r="E6652" s="3" t="s">
        <v>85</v>
      </c>
      <c r="F6652" s="3" t="s">
        <v>885</v>
      </c>
      <c r="G6652" s="3" t="s">
        <v>12</v>
      </c>
      <c r="H6652" s="3"/>
      <c r="I6652" s="3"/>
      <c r="J6652" s="3"/>
      <c r="K6652" s="3"/>
      <c r="L6652" s="3"/>
      <c r="M6652" s="3"/>
      <c r="N6652" s="3"/>
      <c r="O6652" s="3"/>
      <c r="P6652" s="3"/>
      <c r="Q6652" s="3"/>
      <c r="R6652" s="3"/>
      <c r="S6652" s="3"/>
      <c r="T6652" s="3"/>
      <c r="U6652" s="3"/>
      <c r="V6652" s="3"/>
      <c r="W6652" s="3"/>
      <c r="X6652" s="3"/>
      <c r="Y6652" s="3"/>
      <c r="Z6652" s="3"/>
    </row>
    <row r="6653">
      <c r="A6653" s="4">
        <v>45502.0</v>
      </c>
      <c r="B6653" s="5" t="s">
        <v>886</v>
      </c>
      <c r="C6653" s="3" t="s">
        <v>887</v>
      </c>
      <c r="D6653" s="6" t="str">
        <f>IFERROR(__xludf.DUMMYFUNCTION("REGEXEXTRACT(C6653,""[A-Z]{2,}"")"),"IPO")</f>
        <v>IPO</v>
      </c>
      <c r="E6653" s="3" t="s">
        <v>478</v>
      </c>
      <c r="F6653" s="3" t="s">
        <v>888</v>
      </c>
      <c r="G6653" s="3" t="s">
        <v>84</v>
      </c>
      <c r="H6653" s="3"/>
      <c r="I6653" s="3"/>
      <c r="J6653" s="3"/>
      <c r="K6653" s="3"/>
      <c r="L6653" s="3"/>
      <c r="M6653" s="3"/>
      <c r="N6653" s="3"/>
      <c r="O6653" s="3"/>
      <c r="P6653" s="3"/>
      <c r="Q6653" s="3"/>
      <c r="R6653" s="3"/>
      <c r="S6653" s="3"/>
      <c r="T6653" s="3"/>
      <c r="U6653" s="3"/>
      <c r="V6653" s="3"/>
      <c r="W6653" s="3"/>
      <c r="X6653" s="3"/>
      <c r="Y6653" s="3"/>
      <c r="Z6653" s="3"/>
    </row>
    <row r="6654">
      <c r="A6654" s="4">
        <v>45502.0</v>
      </c>
      <c r="B6654" s="5" t="s">
        <v>886</v>
      </c>
      <c r="C6654" s="3" t="s">
        <v>887</v>
      </c>
      <c r="D6654" s="6" t="str">
        <f>IFERROR(__xludf.DUMMYFUNCTION("REGEXEXTRACT(C6654,""[A-Z]{2,}"")"),"IPO")</f>
        <v>IPO</v>
      </c>
      <c r="E6654" s="3" t="s">
        <v>389</v>
      </c>
      <c r="F6654" s="3" t="s">
        <v>176</v>
      </c>
      <c r="G6654" s="3" t="s">
        <v>84</v>
      </c>
      <c r="H6654" s="3"/>
      <c r="I6654" s="3"/>
      <c r="J6654" s="3"/>
      <c r="K6654" s="3"/>
      <c r="L6654" s="3"/>
      <c r="M6654" s="3"/>
      <c r="N6654" s="3"/>
      <c r="O6654" s="3"/>
      <c r="P6654" s="3"/>
      <c r="Q6654" s="3"/>
      <c r="R6654" s="3"/>
      <c r="S6654" s="3"/>
      <c r="T6654" s="3"/>
      <c r="U6654" s="3"/>
      <c r="V6654" s="3"/>
      <c r="W6654" s="3"/>
      <c r="X6654" s="3"/>
      <c r="Y6654" s="3"/>
      <c r="Z6654" s="3"/>
    </row>
    <row r="6655">
      <c r="A6655" s="4">
        <v>45501.0</v>
      </c>
      <c r="B6655" s="5" t="s">
        <v>889</v>
      </c>
      <c r="C6655" s="3" t="s">
        <v>890</v>
      </c>
      <c r="D6655" s="10" t="str">
        <f>IFERROR(__xludf.DUMMYFUNCTION("REGEXEXTRACT(C6655,""[A-Z]{2,}"")"),"AOT")</f>
        <v>AOT</v>
      </c>
      <c r="E6655" s="3" t="s">
        <v>47</v>
      </c>
      <c r="F6655" s="3" t="s">
        <v>891</v>
      </c>
      <c r="G6655" s="3" t="s">
        <v>12</v>
      </c>
      <c r="H6655" s="3"/>
      <c r="I6655" s="3"/>
      <c r="J6655" s="3"/>
      <c r="K6655" s="3"/>
      <c r="L6655" s="3"/>
      <c r="M6655" s="3"/>
      <c r="N6655" s="3"/>
      <c r="O6655" s="3"/>
      <c r="P6655" s="3"/>
      <c r="Q6655" s="3"/>
      <c r="R6655" s="3"/>
      <c r="S6655" s="3"/>
      <c r="T6655" s="3"/>
      <c r="U6655" s="3"/>
      <c r="V6655" s="3"/>
      <c r="W6655" s="3"/>
      <c r="X6655" s="3"/>
      <c r="Y6655" s="3"/>
      <c r="Z6655" s="3"/>
    </row>
    <row r="6656">
      <c r="A6656" s="4">
        <v>45500.0</v>
      </c>
      <c r="B6656" s="5" t="s">
        <v>892</v>
      </c>
      <c r="C6656" s="3" t="s">
        <v>893</v>
      </c>
      <c r="D6656" s="6" t="str">
        <f>IFERROR(__xludf.DUMMYFUNCTION("REGEXEXTRACT(C6656,""[A-Z]{2,}"")"),"DELTA")</f>
        <v>DELTA</v>
      </c>
      <c r="E6656" s="3" t="s">
        <v>47</v>
      </c>
      <c r="F6656" s="3" t="s">
        <v>309</v>
      </c>
      <c r="G6656" s="3" t="s">
        <v>12</v>
      </c>
      <c r="H6656" s="3"/>
      <c r="I6656" s="3"/>
      <c r="J6656" s="3"/>
      <c r="K6656" s="3"/>
      <c r="L6656" s="3"/>
      <c r="M6656" s="3"/>
      <c r="N6656" s="3"/>
      <c r="O6656" s="3"/>
      <c r="P6656" s="3"/>
      <c r="Q6656" s="3"/>
      <c r="R6656" s="3"/>
      <c r="S6656" s="3"/>
      <c r="T6656" s="3"/>
      <c r="U6656" s="3"/>
      <c r="V6656" s="3"/>
      <c r="W6656" s="3"/>
      <c r="X6656" s="3"/>
      <c r="Y6656" s="3"/>
      <c r="Z6656" s="3"/>
    </row>
    <row r="6657">
      <c r="A6657" s="4">
        <v>45500.0</v>
      </c>
      <c r="B6657" s="5" t="s">
        <v>892</v>
      </c>
      <c r="C6657" s="3" t="s">
        <v>893</v>
      </c>
      <c r="D6657" s="6" t="str">
        <f>IFERROR(__xludf.DUMMYFUNCTION("REGEXEXTRACT(C6657,""[A-Z]{2,}"")"),"DELTA")</f>
        <v>DELTA</v>
      </c>
      <c r="E6657" s="3"/>
      <c r="F6657" s="3" t="s">
        <v>133</v>
      </c>
      <c r="G6657" s="3" t="s">
        <v>12</v>
      </c>
      <c r="H6657" s="3" t="s">
        <v>44</v>
      </c>
      <c r="I6657" s="3"/>
      <c r="J6657" s="3"/>
      <c r="K6657" s="3"/>
      <c r="L6657" s="3"/>
      <c r="M6657" s="3"/>
      <c r="N6657" s="3"/>
      <c r="O6657" s="3"/>
      <c r="P6657" s="3"/>
      <c r="Q6657" s="3"/>
      <c r="R6657" s="3"/>
      <c r="S6657" s="3"/>
      <c r="T6657" s="3"/>
      <c r="U6657" s="3"/>
      <c r="V6657" s="3"/>
      <c r="W6657" s="3"/>
      <c r="X6657" s="3"/>
      <c r="Y6657" s="3"/>
      <c r="Z6657" s="3"/>
    </row>
    <row r="6658">
      <c r="A6658" s="4">
        <v>45499.0</v>
      </c>
      <c r="B6658" s="5" t="s">
        <v>894</v>
      </c>
      <c r="C6658" s="3" t="s">
        <v>895</v>
      </c>
      <c r="D6658" s="6" t="str">
        <f>IFERROR(__xludf.DUMMYFUNCTION("REGEXEXTRACT(C6658,""[A-Z]{2,}"")"),"INTUCH")</f>
        <v>INTUCH</v>
      </c>
      <c r="E6658" s="3" t="s">
        <v>47</v>
      </c>
      <c r="F6658" s="3" t="s">
        <v>164</v>
      </c>
      <c r="G6658" s="3" t="s">
        <v>12</v>
      </c>
      <c r="H6658" s="3"/>
      <c r="I6658" s="3"/>
      <c r="J6658" s="3"/>
      <c r="K6658" s="3"/>
      <c r="L6658" s="3"/>
      <c r="M6658" s="3"/>
      <c r="N6658" s="3"/>
      <c r="O6658" s="3"/>
      <c r="P6658" s="3"/>
      <c r="Q6658" s="3"/>
      <c r="R6658" s="3"/>
      <c r="S6658" s="3"/>
      <c r="T6658" s="3"/>
      <c r="U6658" s="3"/>
      <c r="V6658" s="3"/>
      <c r="W6658" s="3"/>
      <c r="X6658" s="3"/>
      <c r="Y6658" s="3"/>
      <c r="Z6658" s="3"/>
    </row>
    <row r="6659">
      <c r="A6659" s="4">
        <v>45499.0</v>
      </c>
      <c r="B6659" s="5" t="s">
        <v>894</v>
      </c>
      <c r="C6659" s="3" t="s">
        <v>895</v>
      </c>
      <c r="D6659" s="6" t="s">
        <v>896</v>
      </c>
      <c r="E6659" s="3" t="s">
        <v>47</v>
      </c>
      <c r="F6659" s="3" t="s">
        <v>164</v>
      </c>
      <c r="G6659" s="3" t="s">
        <v>12</v>
      </c>
      <c r="H6659" s="3"/>
      <c r="I6659" s="3"/>
      <c r="J6659" s="3"/>
      <c r="K6659" s="3"/>
      <c r="L6659" s="3"/>
      <c r="M6659" s="3"/>
      <c r="N6659" s="3"/>
      <c r="O6659" s="3"/>
      <c r="P6659" s="3"/>
      <c r="Q6659" s="3"/>
      <c r="R6659" s="3"/>
      <c r="S6659" s="3"/>
      <c r="T6659" s="3"/>
      <c r="U6659" s="3"/>
      <c r="V6659" s="3"/>
      <c r="W6659" s="3"/>
      <c r="X6659" s="3"/>
      <c r="Y6659" s="3"/>
      <c r="Z6659" s="3"/>
    </row>
    <row r="6660">
      <c r="A6660" s="4">
        <v>45499.0</v>
      </c>
      <c r="B6660" s="5" t="s">
        <v>894</v>
      </c>
      <c r="C6660" s="3" t="s">
        <v>895</v>
      </c>
      <c r="D6660" s="6" t="s">
        <v>897</v>
      </c>
      <c r="E6660" s="3" t="s">
        <v>47</v>
      </c>
      <c r="F6660" s="3" t="s">
        <v>164</v>
      </c>
      <c r="G6660" s="3" t="s">
        <v>12</v>
      </c>
      <c r="H6660" s="3"/>
      <c r="I6660" s="3"/>
      <c r="J6660" s="3"/>
      <c r="K6660" s="3"/>
      <c r="L6660" s="3"/>
      <c r="M6660" s="3"/>
      <c r="N6660" s="3"/>
      <c r="O6660" s="3"/>
      <c r="P6660" s="3"/>
      <c r="Q6660" s="3"/>
      <c r="R6660" s="3"/>
      <c r="S6660" s="3"/>
      <c r="T6660" s="3"/>
      <c r="U6660" s="3"/>
      <c r="V6660" s="3"/>
      <c r="W6660" s="3"/>
      <c r="X6660" s="3"/>
      <c r="Y6660" s="3"/>
      <c r="Z6660" s="3"/>
    </row>
    <row r="6661">
      <c r="A6661" s="4">
        <v>45499.0</v>
      </c>
      <c r="B6661" s="5" t="s">
        <v>898</v>
      </c>
      <c r="C6661" s="3" t="s">
        <v>899</v>
      </c>
      <c r="D6661" s="6" t="str">
        <f>IFERROR(__xludf.DUMMYFUNCTION("REGEXEXTRACT(C6661,""[A-Z]{2,}"")"),"FM")</f>
        <v>FM</v>
      </c>
      <c r="E6661" s="3" t="s">
        <v>61</v>
      </c>
      <c r="F6661" s="3" t="s">
        <v>63</v>
      </c>
      <c r="G6661" s="3" t="s">
        <v>12</v>
      </c>
      <c r="H6661" s="3"/>
      <c r="I6661" s="3"/>
      <c r="J6661" s="3"/>
      <c r="K6661" s="3"/>
      <c r="L6661" s="3"/>
      <c r="M6661" s="3"/>
      <c r="N6661" s="3"/>
      <c r="O6661" s="3"/>
      <c r="P6661" s="3"/>
      <c r="Q6661" s="3"/>
      <c r="R6661" s="3"/>
      <c r="S6661" s="3"/>
      <c r="T6661" s="3"/>
      <c r="U6661" s="3"/>
      <c r="V6661" s="3"/>
      <c r="W6661" s="3"/>
      <c r="X6661" s="3"/>
      <c r="Y6661" s="3"/>
      <c r="Z6661" s="3"/>
    </row>
    <row r="6662">
      <c r="A6662" s="4">
        <v>45499.0</v>
      </c>
      <c r="B6662" s="5" t="s">
        <v>898</v>
      </c>
      <c r="C6662" s="3" t="s">
        <v>899</v>
      </c>
      <c r="D6662" s="6" t="str">
        <f>IFERROR(__xludf.DUMMYFUNCTION("REGEXEXTRACT(C6662,""[A-Z]{2,}"")"),"FM")</f>
        <v>FM</v>
      </c>
      <c r="E6662" s="3" t="s">
        <v>47</v>
      </c>
      <c r="F6662" s="3" t="s">
        <v>133</v>
      </c>
      <c r="G6662" s="3" t="s">
        <v>12</v>
      </c>
      <c r="H6662" s="3"/>
      <c r="I6662" s="3"/>
      <c r="J6662" s="3"/>
      <c r="K6662" s="3"/>
      <c r="L6662" s="3"/>
      <c r="M6662" s="3"/>
      <c r="N6662" s="3"/>
      <c r="O6662" s="3"/>
      <c r="P6662" s="3"/>
      <c r="Q6662" s="3"/>
      <c r="R6662" s="3"/>
      <c r="S6662" s="3"/>
      <c r="T6662" s="3"/>
      <c r="U6662" s="3"/>
      <c r="V6662" s="3"/>
      <c r="W6662" s="3"/>
      <c r="X6662" s="3"/>
      <c r="Y6662" s="3"/>
      <c r="Z6662" s="3"/>
    </row>
    <row r="6663">
      <c r="A6663" s="4">
        <v>45499.0</v>
      </c>
      <c r="B6663" s="5" t="s">
        <v>900</v>
      </c>
      <c r="C6663" s="3" t="s">
        <v>901</v>
      </c>
      <c r="D6663" s="6" t="str">
        <f>IFERROR(__xludf.DUMMYFUNCTION("REGEXEXTRACT(C6663,""[A-Z]{2,}"")"),"SPRC")</f>
        <v>SPRC</v>
      </c>
      <c r="E6663" s="3" t="s">
        <v>472</v>
      </c>
      <c r="F6663" s="3" t="s">
        <v>83</v>
      </c>
      <c r="G6663" s="3" t="s">
        <v>84</v>
      </c>
      <c r="H6663" s="3"/>
      <c r="I6663" s="3"/>
      <c r="J6663" s="3"/>
      <c r="K6663" s="3"/>
      <c r="L6663" s="3"/>
      <c r="M6663" s="3"/>
      <c r="N6663" s="3"/>
      <c r="O6663" s="3"/>
      <c r="P6663" s="3"/>
      <c r="Q6663" s="3"/>
      <c r="R6663" s="3"/>
      <c r="S6663" s="3"/>
      <c r="T6663" s="3"/>
      <c r="U6663" s="3"/>
      <c r="V6663" s="3"/>
      <c r="W6663" s="3"/>
      <c r="X6663" s="3"/>
      <c r="Y6663" s="3"/>
      <c r="Z6663" s="3"/>
    </row>
    <row r="6664">
      <c r="A6664" s="4">
        <v>45499.0</v>
      </c>
      <c r="B6664" s="5" t="s">
        <v>900</v>
      </c>
      <c r="C6664" s="3" t="s">
        <v>901</v>
      </c>
      <c r="D6664" s="6" t="s">
        <v>778</v>
      </c>
      <c r="E6664" s="3" t="s">
        <v>45</v>
      </c>
      <c r="F6664" s="3" t="s">
        <v>124</v>
      </c>
      <c r="G6664" s="3" t="s">
        <v>84</v>
      </c>
      <c r="H6664" s="3"/>
      <c r="I6664" s="3"/>
      <c r="J6664" s="3"/>
      <c r="K6664" s="3"/>
      <c r="L6664" s="3"/>
      <c r="M6664" s="3"/>
      <c r="N6664" s="3"/>
      <c r="O6664" s="3"/>
      <c r="P6664" s="3"/>
      <c r="Q6664" s="3"/>
      <c r="R6664" s="3"/>
      <c r="S6664" s="3"/>
      <c r="T6664" s="3"/>
      <c r="U6664" s="3"/>
      <c r="V6664" s="3"/>
      <c r="W6664" s="3"/>
      <c r="X6664" s="3"/>
      <c r="Y6664" s="3"/>
      <c r="Z6664" s="3"/>
    </row>
    <row r="6665">
      <c r="A6665" s="4">
        <v>45499.0</v>
      </c>
      <c r="B6665" s="5" t="s">
        <v>902</v>
      </c>
      <c r="C6665" s="3" t="s">
        <v>903</v>
      </c>
      <c r="D6665" s="6" t="str">
        <f>IFERROR(__xludf.DUMMYFUNCTION("REGEXEXTRACT(C6665,""[A-Z]{2,}"")"),"GULF")</f>
        <v>GULF</v>
      </c>
      <c r="E6665" s="3" t="s">
        <v>478</v>
      </c>
      <c r="F6665" s="3" t="s">
        <v>904</v>
      </c>
      <c r="G6665" s="3" t="s">
        <v>12</v>
      </c>
      <c r="H6665" s="3"/>
      <c r="I6665" s="3"/>
      <c r="J6665" s="3"/>
      <c r="K6665" s="3"/>
      <c r="L6665" s="3"/>
      <c r="M6665" s="3"/>
      <c r="N6665" s="3"/>
      <c r="O6665" s="3"/>
      <c r="P6665" s="3"/>
      <c r="Q6665" s="3"/>
      <c r="R6665" s="3"/>
      <c r="S6665" s="3"/>
      <c r="T6665" s="3"/>
      <c r="U6665" s="3"/>
      <c r="V6665" s="3"/>
      <c r="W6665" s="3"/>
      <c r="X6665" s="3"/>
      <c r="Y6665" s="3"/>
      <c r="Z6665" s="3"/>
    </row>
    <row r="6666">
      <c r="A6666" s="4">
        <v>45499.0</v>
      </c>
      <c r="B6666" s="5" t="s">
        <v>902</v>
      </c>
      <c r="C6666" s="3" t="s">
        <v>903</v>
      </c>
      <c r="D6666" s="6" t="s">
        <v>257</v>
      </c>
      <c r="E6666" s="3" t="s">
        <v>478</v>
      </c>
      <c r="F6666" s="3" t="s">
        <v>904</v>
      </c>
      <c r="G6666" s="3" t="s">
        <v>12</v>
      </c>
      <c r="H6666" s="3"/>
      <c r="I6666" s="3"/>
      <c r="J6666" s="3"/>
      <c r="K6666" s="3"/>
      <c r="L6666" s="3"/>
      <c r="M6666" s="3"/>
      <c r="N6666" s="3"/>
      <c r="O6666" s="3"/>
      <c r="P6666" s="3"/>
      <c r="Q6666" s="3"/>
      <c r="R6666" s="3"/>
      <c r="S6666" s="3"/>
      <c r="T6666" s="3"/>
      <c r="U6666" s="3"/>
      <c r="V6666" s="3"/>
      <c r="W6666" s="3"/>
      <c r="X6666" s="3"/>
      <c r="Y6666" s="3"/>
      <c r="Z6666" s="3"/>
    </row>
    <row r="6667">
      <c r="A6667" s="4">
        <v>45499.0</v>
      </c>
      <c r="B6667" s="5" t="s">
        <v>905</v>
      </c>
      <c r="C6667" s="3" t="s">
        <v>906</v>
      </c>
      <c r="D6667" s="6" t="str">
        <f>IFERROR(__xludf.DUMMYFUNCTION("REGEXEXTRACT(C6667,""[A-Z]{2,}"")"),"EA")</f>
        <v>EA</v>
      </c>
      <c r="E6667" s="3" t="s">
        <v>359</v>
      </c>
      <c r="F6667" s="3" t="s">
        <v>58</v>
      </c>
      <c r="G6667" s="3" t="s">
        <v>12</v>
      </c>
      <c r="H6667" s="3"/>
      <c r="I6667" s="3"/>
      <c r="J6667" s="3"/>
      <c r="K6667" s="3"/>
      <c r="L6667" s="3"/>
      <c r="M6667" s="3"/>
      <c r="N6667" s="3"/>
      <c r="O6667" s="3"/>
      <c r="P6667" s="3"/>
      <c r="Q6667" s="3"/>
      <c r="R6667" s="3"/>
      <c r="S6667" s="3"/>
      <c r="T6667" s="3"/>
      <c r="U6667" s="3"/>
      <c r="V6667" s="3"/>
      <c r="W6667" s="3"/>
      <c r="X6667" s="3"/>
      <c r="Y6667" s="3"/>
      <c r="Z6667" s="3"/>
    </row>
    <row r="6668">
      <c r="A6668" s="4">
        <v>45499.0</v>
      </c>
      <c r="B6668" s="5" t="s">
        <v>905</v>
      </c>
      <c r="C6668" s="3" t="s">
        <v>906</v>
      </c>
      <c r="D6668" s="6" t="str">
        <f>IFERROR(__xludf.DUMMYFUNCTION("REGEXEXTRACT(C6668,""[A-Z]{2,}"")"),"EA")</f>
        <v>EA</v>
      </c>
      <c r="E6668" s="3" t="s">
        <v>58</v>
      </c>
      <c r="F6668" s="3" t="s">
        <v>55</v>
      </c>
      <c r="G6668" s="3" t="s">
        <v>12</v>
      </c>
      <c r="H6668" s="3"/>
      <c r="I6668" s="3"/>
      <c r="J6668" s="3"/>
      <c r="K6668" s="3"/>
      <c r="L6668" s="3"/>
      <c r="M6668" s="3"/>
      <c r="N6668" s="3"/>
      <c r="O6668" s="3"/>
      <c r="P6668" s="3"/>
      <c r="Q6668" s="3"/>
      <c r="R6668" s="3"/>
      <c r="S6668" s="3"/>
      <c r="T6668" s="3"/>
      <c r="U6668" s="3"/>
      <c r="V6668" s="3"/>
      <c r="W6668" s="3"/>
      <c r="X6668" s="3"/>
      <c r="Y6668" s="3"/>
      <c r="Z6668" s="3"/>
    </row>
    <row r="6669">
      <c r="A6669" s="4">
        <v>45498.0</v>
      </c>
      <c r="B6669" s="5" t="s">
        <v>907</v>
      </c>
      <c r="C6669" s="3" t="s">
        <v>908</v>
      </c>
      <c r="D6669" s="6" t="str">
        <f>IFERROR(__xludf.DUMMYFUNCTION("REGEXEXTRACT(C6669,""[A-Z]{2,}"")"),"SET")</f>
        <v>SET</v>
      </c>
      <c r="E6669" s="3" t="s">
        <v>147</v>
      </c>
      <c r="F6669" s="3" t="s">
        <v>909</v>
      </c>
      <c r="G6669" s="3" t="s">
        <v>84</v>
      </c>
      <c r="H6669" s="3"/>
      <c r="I6669" s="3"/>
      <c r="J6669" s="3"/>
      <c r="K6669" s="3"/>
      <c r="L6669" s="3"/>
      <c r="M6669" s="3"/>
      <c r="N6669" s="3"/>
      <c r="O6669" s="3"/>
      <c r="P6669" s="3"/>
      <c r="Q6669" s="3"/>
      <c r="R6669" s="3"/>
      <c r="S6669" s="3"/>
      <c r="T6669" s="3"/>
      <c r="U6669" s="3"/>
      <c r="V6669" s="3"/>
      <c r="W6669" s="3"/>
      <c r="X6669" s="3"/>
      <c r="Y6669" s="3"/>
      <c r="Z6669" s="3"/>
    </row>
    <row r="6670">
      <c r="A6670" s="4">
        <v>45498.0</v>
      </c>
      <c r="B6670" s="5" t="s">
        <v>907</v>
      </c>
      <c r="C6670" s="3" t="s">
        <v>908</v>
      </c>
      <c r="D6670" s="6" t="str">
        <f>IFERROR(__xludf.DUMMYFUNCTION("REGEXEXTRACT(C6670,""[A-Z]{2,}"")"),"SET")</f>
        <v>SET</v>
      </c>
      <c r="E6670" s="3" t="s">
        <v>910</v>
      </c>
      <c r="F6670" s="3" t="s">
        <v>911</v>
      </c>
      <c r="G6670" s="3" t="s">
        <v>84</v>
      </c>
      <c r="H6670" s="3"/>
      <c r="I6670" s="3"/>
      <c r="J6670" s="3"/>
      <c r="K6670" s="3"/>
      <c r="L6670" s="3"/>
      <c r="M6670" s="3"/>
      <c r="N6670" s="3"/>
      <c r="O6670" s="3"/>
      <c r="P6670" s="3"/>
      <c r="Q6670" s="3"/>
      <c r="R6670" s="3"/>
      <c r="S6670" s="3"/>
      <c r="T6670" s="3"/>
      <c r="U6670" s="3"/>
      <c r="V6670" s="3"/>
      <c r="W6670" s="3"/>
      <c r="X6670" s="3"/>
      <c r="Y6670" s="3"/>
      <c r="Z6670" s="3"/>
    </row>
    <row r="6671">
      <c r="A6671" s="4">
        <v>45498.0</v>
      </c>
      <c r="B6671" s="5" t="s">
        <v>912</v>
      </c>
      <c r="C6671" s="3" t="s">
        <v>913</v>
      </c>
      <c r="D6671" s="6" t="str">
        <f>IFERROR(__xludf.DUMMYFUNCTION("REGEXEXTRACT(C6671,""[A-Z]{2,}"")"),"AQUA")</f>
        <v>AQUA</v>
      </c>
      <c r="E6671" s="3" t="s">
        <v>112</v>
      </c>
      <c r="F6671" s="3" t="s">
        <v>914</v>
      </c>
      <c r="G6671" s="3" t="s">
        <v>12</v>
      </c>
      <c r="H6671" s="3"/>
      <c r="I6671" s="3"/>
      <c r="J6671" s="3"/>
      <c r="K6671" s="3"/>
      <c r="L6671" s="3"/>
      <c r="M6671" s="3"/>
      <c r="N6671" s="3"/>
      <c r="O6671" s="3"/>
      <c r="P6671" s="3"/>
      <c r="Q6671" s="3"/>
      <c r="R6671" s="3"/>
      <c r="S6671" s="3"/>
      <c r="T6671" s="3"/>
      <c r="U6671" s="3"/>
      <c r="V6671" s="3"/>
      <c r="W6671" s="3"/>
      <c r="X6671" s="3"/>
      <c r="Y6671" s="3"/>
      <c r="Z6671" s="3"/>
    </row>
    <row r="6672">
      <c r="A6672" s="4">
        <v>45498.0</v>
      </c>
      <c r="B6672" s="5" t="s">
        <v>912</v>
      </c>
      <c r="C6672" s="3" t="s">
        <v>913</v>
      </c>
      <c r="D6672" s="6" t="str">
        <f>IFERROR(__xludf.DUMMYFUNCTION("REGEXEXTRACT(C6672,""[A-Z]{2,}"")"),"AQUA")</f>
        <v>AQUA</v>
      </c>
      <c r="E6672" s="3" t="s">
        <v>44</v>
      </c>
      <c r="F6672" s="3" t="s">
        <v>915</v>
      </c>
      <c r="G6672" s="3" t="s">
        <v>12</v>
      </c>
      <c r="H6672" s="3"/>
      <c r="I6672" s="3"/>
      <c r="J6672" s="3"/>
      <c r="K6672" s="3"/>
      <c r="L6672" s="3"/>
      <c r="M6672" s="3"/>
      <c r="N6672" s="3"/>
      <c r="O6672" s="3"/>
      <c r="P6672" s="3"/>
      <c r="Q6672" s="3"/>
      <c r="R6672" s="3"/>
      <c r="S6672" s="3"/>
      <c r="T6672" s="3"/>
      <c r="U6672" s="3"/>
      <c r="V6672" s="3"/>
      <c r="W6672" s="3"/>
      <c r="X6672" s="3"/>
      <c r="Y6672" s="3"/>
      <c r="Z6672" s="3"/>
    </row>
    <row r="6673">
      <c r="A6673" s="4">
        <v>45498.0</v>
      </c>
      <c r="B6673" s="5" t="s">
        <v>916</v>
      </c>
      <c r="C6673" s="3" t="s">
        <v>917</v>
      </c>
      <c r="D6673" s="6" t="str">
        <f>IFERROR(__xludf.DUMMYFUNCTION("REGEXEXTRACT(C6673,""[A-Z]{2,}"")"),"EA")</f>
        <v>EA</v>
      </c>
      <c r="E6673" s="3" t="s">
        <v>141</v>
      </c>
      <c r="F6673" s="3" t="s">
        <v>55</v>
      </c>
      <c r="G6673" s="3" t="s">
        <v>12</v>
      </c>
      <c r="H6673" s="3"/>
      <c r="I6673" s="3"/>
      <c r="J6673" s="3"/>
      <c r="K6673" s="3"/>
      <c r="L6673" s="3"/>
      <c r="M6673" s="3"/>
      <c r="N6673" s="3"/>
      <c r="O6673" s="3"/>
      <c r="P6673" s="3"/>
      <c r="Q6673" s="3"/>
      <c r="R6673" s="3"/>
      <c r="S6673" s="3"/>
      <c r="T6673" s="3"/>
      <c r="U6673" s="3"/>
      <c r="V6673" s="3"/>
      <c r="W6673" s="3"/>
      <c r="X6673" s="3"/>
      <c r="Y6673" s="3"/>
      <c r="Z6673" s="3"/>
    </row>
    <row r="6674">
      <c r="A6674" s="4">
        <v>45498.0</v>
      </c>
      <c r="B6674" s="5" t="s">
        <v>918</v>
      </c>
      <c r="C6674" s="3" t="s">
        <v>919</v>
      </c>
      <c r="D6674" s="6" t="str">
        <f>IFERROR(__xludf.DUMMYFUNCTION("REGEXEXTRACT(C6674,""[A-Z]{2,}"")"),"AQUA")</f>
        <v>AQUA</v>
      </c>
      <c r="E6674" s="3" t="s">
        <v>105</v>
      </c>
      <c r="F6674" s="3" t="s">
        <v>133</v>
      </c>
      <c r="G6674" s="3" t="s">
        <v>12</v>
      </c>
      <c r="H6674" s="3"/>
      <c r="I6674" s="3"/>
      <c r="J6674" s="3"/>
      <c r="K6674" s="3"/>
      <c r="L6674" s="3"/>
      <c r="M6674" s="3"/>
      <c r="N6674" s="3"/>
      <c r="O6674" s="3"/>
      <c r="P6674" s="3"/>
      <c r="Q6674" s="3"/>
      <c r="R6674" s="3"/>
      <c r="S6674" s="3"/>
      <c r="T6674" s="3"/>
      <c r="U6674" s="3"/>
      <c r="V6674" s="3"/>
      <c r="W6674" s="3"/>
      <c r="X6674" s="3"/>
      <c r="Y6674" s="3"/>
      <c r="Z6674" s="3"/>
    </row>
    <row r="6675">
      <c r="A6675" s="4">
        <v>45498.0</v>
      </c>
      <c r="B6675" s="5" t="s">
        <v>918</v>
      </c>
      <c r="C6675" s="3" t="s">
        <v>919</v>
      </c>
      <c r="D6675" s="6" t="str">
        <f>IFERROR(__xludf.DUMMYFUNCTION("REGEXEXTRACT(C6675,""[A-Z]{2,}"")"),"AQUA")</f>
        <v>AQUA</v>
      </c>
      <c r="E6675" s="3" t="s">
        <v>46</v>
      </c>
      <c r="F6675" s="3" t="s">
        <v>920</v>
      </c>
      <c r="G6675" s="6" t="s">
        <v>17</v>
      </c>
      <c r="H6675" s="3"/>
      <c r="I6675" s="3"/>
      <c r="J6675" s="3"/>
      <c r="K6675" s="3"/>
      <c r="L6675" s="3"/>
      <c r="M6675" s="3"/>
      <c r="N6675" s="3"/>
      <c r="O6675" s="3"/>
      <c r="P6675" s="3"/>
      <c r="Q6675" s="3"/>
      <c r="R6675" s="3"/>
      <c r="S6675" s="3"/>
      <c r="T6675" s="3"/>
      <c r="U6675" s="3"/>
      <c r="V6675" s="3"/>
      <c r="W6675" s="3"/>
      <c r="X6675" s="3"/>
      <c r="Y6675" s="3"/>
      <c r="Z6675" s="3"/>
    </row>
    <row r="6676">
      <c r="A6676" s="4">
        <v>45498.0</v>
      </c>
      <c r="B6676" s="5" t="s">
        <v>921</v>
      </c>
      <c r="C6676" s="3" t="s">
        <v>922</v>
      </c>
      <c r="D6676" s="6" t="str">
        <f>IFERROR(__xludf.DUMMYFUNCTION("REGEXEXTRACT(C6676,""[A-Z]{2,}"")"),"FM")</f>
        <v>FM</v>
      </c>
      <c r="E6676" s="3" t="s">
        <v>184</v>
      </c>
      <c r="F6676" s="3" t="s">
        <v>851</v>
      </c>
      <c r="G6676" s="3" t="s">
        <v>84</v>
      </c>
      <c r="H6676" s="3"/>
      <c r="I6676" s="3"/>
      <c r="J6676" s="3"/>
      <c r="K6676" s="3"/>
      <c r="L6676" s="3"/>
      <c r="M6676" s="3"/>
      <c r="N6676" s="3"/>
      <c r="O6676" s="3"/>
      <c r="P6676" s="3"/>
      <c r="Q6676" s="3"/>
      <c r="R6676" s="3"/>
      <c r="S6676" s="3"/>
      <c r="T6676" s="3"/>
      <c r="U6676" s="3"/>
      <c r="V6676" s="3"/>
      <c r="W6676" s="3"/>
      <c r="X6676" s="3"/>
      <c r="Y6676" s="3"/>
      <c r="Z6676" s="3"/>
    </row>
    <row r="6677">
      <c r="A6677" s="4">
        <v>45497.0</v>
      </c>
      <c r="B6677" s="5" t="s">
        <v>923</v>
      </c>
      <c r="C6677" s="3" t="s">
        <v>924</v>
      </c>
      <c r="D6677" s="6" t="str">
        <f>IFERROR(__xludf.DUMMYFUNCTION("REGEXEXTRACT(C6677,""[A-Z]{2,}"")"),"TQM")</f>
        <v>TQM</v>
      </c>
      <c r="E6677" s="3" t="s">
        <v>519</v>
      </c>
      <c r="F6677" s="3" t="s">
        <v>925</v>
      </c>
      <c r="G6677" s="3" t="s">
        <v>12</v>
      </c>
      <c r="H6677" s="3"/>
      <c r="I6677" s="3"/>
      <c r="J6677" s="3"/>
      <c r="K6677" s="3"/>
      <c r="L6677" s="3"/>
      <c r="M6677" s="3"/>
      <c r="N6677" s="3"/>
      <c r="O6677" s="3"/>
      <c r="P6677" s="3"/>
      <c r="Q6677" s="3"/>
      <c r="R6677" s="3"/>
      <c r="S6677" s="3"/>
      <c r="T6677" s="3"/>
      <c r="U6677" s="3"/>
      <c r="V6677" s="3"/>
      <c r="W6677" s="3"/>
      <c r="X6677" s="3"/>
      <c r="Y6677" s="3"/>
      <c r="Z6677" s="3"/>
    </row>
    <row r="6678">
      <c r="A6678" s="4">
        <v>45497.0</v>
      </c>
      <c r="B6678" s="5" t="s">
        <v>926</v>
      </c>
      <c r="C6678" s="3" t="s">
        <v>927</v>
      </c>
      <c r="D6678" s="6" t="str">
        <f>IFERROR(__xludf.DUMMYFUNCTION("REGEXEXTRACT(C6678,""[A-Z]{2,}"")"),"SCG")</f>
        <v>SCG</v>
      </c>
      <c r="E6678" s="3" t="s">
        <v>47</v>
      </c>
      <c r="F6678" s="3" t="s">
        <v>386</v>
      </c>
      <c r="G6678" s="3" t="s">
        <v>84</v>
      </c>
      <c r="H6678" s="3"/>
      <c r="I6678" s="3"/>
      <c r="J6678" s="3"/>
      <c r="K6678" s="3"/>
      <c r="L6678" s="3"/>
      <c r="M6678" s="3"/>
      <c r="N6678" s="3"/>
      <c r="O6678" s="3"/>
      <c r="P6678" s="3"/>
      <c r="Q6678" s="3"/>
      <c r="R6678" s="3"/>
      <c r="S6678" s="3"/>
      <c r="T6678" s="3"/>
      <c r="U6678" s="3"/>
      <c r="V6678" s="3"/>
      <c r="W6678" s="3"/>
      <c r="X6678" s="3"/>
      <c r="Y6678" s="3"/>
      <c r="Z6678" s="3"/>
    </row>
    <row r="6679">
      <c r="A6679" s="4">
        <v>45497.0</v>
      </c>
      <c r="B6679" s="5" t="s">
        <v>928</v>
      </c>
      <c r="C6679" s="3" t="s">
        <v>929</v>
      </c>
      <c r="D6679" s="6" t="str">
        <f>IFERROR(__xludf.DUMMYFUNCTION("REGEXEXTRACT(C6679,""[A-Z]{2,}"")"),"BOI")</f>
        <v>BOI</v>
      </c>
      <c r="E6679" s="3" t="s">
        <v>717</v>
      </c>
      <c r="F6679" s="3" t="s">
        <v>930</v>
      </c>
      <c r="G6679" s="3" t="s">
        <v>12</v>
      </c>
      <c r="H6679" s="3"/>
      <c r="I6679" s="3"/>
      <c r="J6679" s="3"/>
      <c r="K6679" s="3"/>
      <c r="L6679" s="3"/>
      <c r="M6679" s="3"/>
      <c r="N6679" s="3"/>
      <c r="O6679" s="3"/>
      <c r="P6679" s="3"/>
      <c r="Q6679" s="3"/>
      <c r="R6679" s="3"/>
      <c r="S6679" s="3"/>
      <c r="T6679" s="3"/>
      <c r="U6679" s="3"/>
      <c r="V6679" s="3"/>
      <c r="W6679" s="3"/>
      <c r="X6679" s="3"/>
      <c r="Y6679" s="3"/>
      <c r="Z6679" s="3"/>
    </row>
    <row r="6680">
      <c r="A6680" s="4">
        <v>45497.0</v>
      </c>
      <c r="B6680" s="5" t="s">
        <v>931</v>
      </c>
      <c r="C6680" s="3" t="s">
        <v>932</v>
      </c>
      <c r="D6680" s="6" t="str">
        <f>IFERROR(__xludf.DUMMYFUNCTION("REGEXEXTRACT(C6680,""[A-Z]{2,}"")"),"ARIN")</f>
        <v>ARIN</v>
      </c>
      <c r="E6680" s="3" t="s">
        <v>44</v>
      </c>
      <c r="F6680" s="3" t="s">
        <v>933</v>
      </c>
      <c r="G6680" s="3" t="s">
        <v>12</v>
      </c>
      <c r="H6680" s="3"/>
      <c r="I6680" s="3"/>
      <c r="J6680" s="3"/>
      <c r="K6680" s="3"/>
      <c r="L6680" s="3"/>
      <c r="M6680" s="3"/>
      <c r="N6680" s="3"/>
      <c r="O6680" s="3"/>
      <c r="P6680" s="3"/>
      <c r="Q6680" s="3"/>
      <c r="R6680" s="3"/>
      <c r="S6680" s="3"/>
      <c r="T6680" s="3"/>
      <c r="U6680" s="3"/>
      <c r="V6680" s="3"/>
      <c r="W6680" s="3"/>
      <c r="X6680" s="3"/>
      <c r="Y6680" s="3"/>
      <c r="Z6680" s="3"/>
    </row>
    <row r="6681">
      <c r="A6681" s="4">
        <v>45497.0</v>
      </c>
      <c r="B6681" s="5" t="s">
        <v>934</v>
      </c>
      <c r="C6681" s="3" t="s">
        <v>935</v>
      </c>
      <c r="D6681" s="6" t="str">
        <f>IFERROR(__xludf.DUMMYFUNCTION("REGEXEXTRACT(C6681,""[A-Z]{2,}"")"),"GUNKUL")</f>
        <v>GUNKUL</v>
      </c>
      <c r="E6681" s="3" t="s">
        <v>44</v>
      </c>
      <c r="F6681" s="3" t="s">
        <v>936</v>
      </c>
      <c r="G6681" s="3" t="s">
        <v>12</v>
      </c>
      <c r="H6681" s="3"/>
      <c r="I6681" s="3"/>
      <c r="J6681" s="3"/>
      <c r="K6681" s="3"/>
      <c r="L6681" s="3"/>
      <c r="M6681" s="3"/>
      <c r="N6681" s="3"/>
      <c r="O6681" s="3"/>
      <c r="P6681" s="3"/>
      <c r="Q6681" s="3"/>
      <c r="R6681" s="3"/>
      <c r="S6681" s="3"/>
      <c r="T6681" s="3"/>
      <c r="U6681" s="3"/>
      <c r="V6681" s="3"/>
      <c r="W6681" s="3"/>
      <c r="X6681" s="3"/>
      <c r="Y6681" s="3"/>
      <c r="Z6681" s="3"/>
    </row>
    <row r="6682">
      <c r="A6682" s="4">
        <v>45497.0</v>
      </c>
      <c r="B6682" s="5" t="s">
        <v>934</v>
      </c>
      <c r="C6682" s="3" t="s">
        <v>935</v>
      </c>
      <c r="D6682" s="6" t="str">
        <f>IFERROR(__xludf.DUMMYFUNCTION("REGEXEXTRACT(C6682,""[A-Z]{2,}"")"),"GUNKUL")</f>
        <v>GUNKUL</v>
      </c>
      <c r="E6682" s="3" t="s">
        <v>46</v>
      </c>
      <c r="F6682" s="3" t="s">
        <v>443</v>
      </c>
      <c r="G6682" s="3" t="s">
        <v>12</v>
      </c>
      <c r="H6682" s="3"/>
      <c r="I6682" s="3"/>
      <c r="J6682" s="3"/>
      <c r="K6682" s="3"/>
      <c r="L6682" s="3"/>
      <c r="M6682" s="3"/>
      <c r="N6682" s="3"/>
      <c r="O6682" s="3"/>
      <c r="P6682" s="3"/>
      <c r="Q6682" s="3"/>
      <c r="R6682" s="3"/>
      <c r="S6682" s="3"/>
      <c r="T6682" s="3"/>
      <c r="U6682" s="3"/>
      <c r="V6682" s="3"/>
      <c r="W6682" s="3"/>
      <c r="X6682" s="3"/>
      <c r="Y6682" s="3"/>
      <c r="Z6682" s="3"/>
    </row>
    <row r="6683">
      <c r="A6683" s="4">
        <v>45497.0</v>
      </c>
      <c r="B6683" s="5" t="s">
        <v>937</v>
      </c>
      <c r="C6683" s="3" t="s">
        <v>938</v>
      </c>
      <c r="D6683" s="6" t="str">
        <f>IFERROR(__xludf.DUMMYFUNCTION("REGEXEXTRACT(C6683,""[A-Z]{2,}"")"),"SET")</f>
        <v>SET</v>
      </c>
      <c r="E6683" s="3" t="s">
        <v>939</v>
      </c>
      <c r="F6683" s="3" t="s">
        <v>940</v>
      </c>
      <c r="G6683" s="3" t="s">
        <v>84</v>
      </c>
      <c r="H6683" s="3"/>
      <c r="I6683" s="3"/>
      <c r="J6683" s="3"/>
      <c r="K6683" s="3"/>
      <c r="L6683" s="3"/>
      <c r="M6683" s="3"/>
      <c r="N6683" s="3"/>
      <c r="O6683" s="3"/>
      <c r="P6683" s="3"/>
      <c r="Q6683" s="3"/>
      <c r="R6683" s="3"/>
      <c r="S6683" s="3"/>
      <c r="T6683" s="3"/>
      <c r="U6683" s="3"/>
      <c r="V6683" s="3"/>
      <c r="W6683" s="3"/>
      <c r="X6683" s="3"/>
      <c r="Y6683" s="3"/>
      <c r="Z6683" s="3"/>
    </row>
    <row r="6684">
      <c r="A6684" s="4">
        <v>45497.0</v>
      </c>
      <c r="B6684" s="5" t="s">
        <v>937</v>
      </c>
      <c r="C6684" s="3" t="s">
        <v>938</v>
      </c>
      <c r="D6684" s="6" t="str">
        <f>IFERROR(__xludf.DUMMYFUNCTION("REGEXEXTRACT(C6684,""[A-Z]{2,}"")"),"SET")</f>
        <v>SET</v>
      </c>
      <c r="E6684" s="3" t="s">
        <v>44</v>
      </c>
      <c r="F6684" s="3" t="s">
        <v>941</v>
      </c>
      <c r="G6684" s="3" t="s">
        <v>84</v>
      </c>
      <c r="H6684" s="3"/>
      <c r="I6684" s="3"/>
      <c r="J6684" s="3"/>
      <c r="K6684" s="3"/>
      <c r="L6684" s="3"/>
      <c r="M6684" s="3"/>
      <c r="N6684" s="3"/>
      <c r="O6684" s="3"/>
      <c r="P6684" s="3"/>
      <c r="Q6684" s="3"/>
      <c r="R6684" s="3"/>
      <c r="S6684" s="3"/>
      <c r="T6684" s="3"/>
      <c r="U6684" s="3"/>
      <c r="V6684" s="3"/>
      <c r="W6684" s="3"/>
      <c r="X6684" s="3"/>
      <c r="Y6684" s="3"/>
      <c r="Z6684" s="3"/>
    </row>
    <row r="6685">
      <c r="A6685" s="4">
        <v>45497.0</v>
      </c>
      <c r="B6685" s="5" t="s">
        <v>937</v>
      </c>
      <c r="C6685" s="3" t="s">
        <v>938</v>
      </c>
      <c r="D6685" s="6" t="str">
        <f>IFERROR(__xludf.DUMMYFUNCTION("REGEXEXTRACT(C6685,""[A-Z]{2,}"")"),"SET")</f>
        <v>SET</v>
      </c>
      <c r="E6685" s="3" t="s">
        <v>44</v>
      </c>
      <c r="F6685" s="3" t="s">
        <v>255</v>
      </c>
      <c r="G6685" s="3" t="s">
        <v>84</v>
      </c>
      <c r="H6685" s="3"/>
      <c r="I6685" s="3"/>
      <c r="J6685" s="3"/>
      <c r="K6685" s="3"/>
      <c r="L6685" s="3"/>
      <c r="M6685" s="3"/>
      <c r="N6685" s="3"/>
      <c r="O6685" s="3"/>
      <c r="P6685" s="3"/>
      <c r="Q6685" s="3"/>
      <c r="R6685" s="3"/>
      <c r="S6685" s="3"/>
      <c r="T6685" s="3"/>
      <c r="U6685" s="3"/>
      <c r="V6685" s="3"/>
      <c r="W6685" s="3"/>
      <c r="X6685" s="3"/>
      <c r="Y6685" s="3"/>
      <c r="Z6685" s="3"/>
    </row>
    <row r="6686">
      <c r="A6686" s="4">
        <v>45497.0</v>
      </c>
      <c r="B6686" s="5" t="s">
        <v>942</v>
      </c>
      <c r="C6686" s="3" t="s">
        <v>943</v>
      </c>
      <c r="D6686" s="6" t="str">
        <f>IFERROR(__xludf.DUMMYFUNCTION("REGEXEXTRACT(C6686,""[A-Z]{2,}"")"),"FM")</f>
        <v>FM</v>
      </c>
      <c r="E6686" s="3" t="s">
        <v>44</v>
      </c>
      <c r="F6686" s="3" t="s">
        <v>944</v>
      </c>
      <c r="G6686" s="3" t="s">
        <v>84</v>
      </c>
      <c r="H6686" s="3"/>
      <c r="I6686" s="3"/>
      <c r="J6686" s="3"/>
      <c r="K6686" s="3"/>
      <c r="L6686" s="3"/>
      <c r="M6686" s="3"/>
      <c r="N6686" s="3"/>
      <c r="O6686" s="3"/>
      <c r="P6686" s="3"/>
      <c r="Q6686" s="3"/>
      <c r="R6686" s="3"/>
      <c r="S6686" s="3"/>
      <c r="T6686" s="3"/>
      <c r="U6686" s="3"/>
      <c r="V6686" s="3"/>
      <c r="W6686" s="3"/>
      <c r="X6686" s="3"/>
      <c r="Y6686" s="3"/>
      <c r="Z6686" s="3"/>
    </row>
    <row r="6687">
      <c r="A6687" s="4">
        <v>45497.0</v>
      </c>
      <c r="B6687" s="5" t="s">
        <v>945</v>
      </c>
      <c r="C6687" s="3" t="s">
        <v>946</v>
      </c>
      <c r="D6687" s="6" t="str">
        <f>IFERROR(__xludf.DUMMYFUNCTION("REGEXEXTRACT(C6687,""[A-Z]{2,}"")"),"EA")</f>
        <v>EA</v>
      </c>
      <c r="E6687" s="3" t="s">
        <v>947</v>
      </c>
      <c r="F6687" s="3" t="s">
        <v>61</v>
      </c>
      <c r="G6687" s="3" t="s">
        <v>12</v>
      </c>
      <c r="H6687" s="3"/>
      <c r="I6687" s="3"/>
      <c r="J6687" s="3"/>
      <c r="K6687" s="3"/>
      <c r="L6687" s="3"/>
      <c r="M6687" s="3"/>
      <c r="N6687" s="3"/>
      <c r="O6687" s="3"/>
      <c r="P6687" s="3"/>
      <c r="Q6687" s="3"/>
      <c r="R6687" s="3"/>
      <c r="S6687" s="3"/>
      <c r="T6687" s="3"/>
      <c r="U6687" s="3"/>
      <c r="V6687" s="3"/>
      <c r="W6687" s="3"/>
      <c r="X6687" s="3"/>
      <c r="Y6687" s="3"/>
      <c r="Z6687" s="3"/>
    </row>
    <row r="6688">
      <c r="A6688" s="4">
        <v>45497.0</v>
      </c>
      <c r="B6688" s="5" t="s">
        <v>945</v>
      </c>
      <c r="C6688" s="3" t="s">
        <v>946</v>
      </c>
      <c r="D6688" s="6" t="str">
        <f>IFERROR(__xludf.DUMMYFUNCTION("REGEXEXTRACT(C6688,""[A-Z]{2,}"")"),"EA")</f>
        <v>EA</v>
      </c>
      <c r="E6688" s="3" t="s">
        <v>45</v>
      </c>
      <c r="F6688" s="3" t="s">
        <v>63</v>
      </c>
      <c r="G6688" s="3" t="s">
        <v>12</v>
      </c>
      <c r="H6688" s="3"/>
      <c r="I6688" s="3"/>
      <c r="J6688" s="3"/>
      <c r="K6688" s="3"/>
      <c r="L6688" s="3"/>
      <c r="M6688" s="3"/>
      <c r="N6688" s="3"/>
      <c r="O6688" s="3"/>
      <c r="P6688" s="3"/>
      <c r="Q6688" s="3"/>
      <c r="R6688" s="3"/>
      <c r="S6688" s="3"/>
      <c r="T6688" s="3"/>
      <c r="U6688" s="3"/>
      <c r="V6688" s="3"/>
      <c r="W6688" s="3"/>
      <c r="X6688" s="3"/>
      <c r="Y6688" s="3"/>
      <c r="Z6688" s="3"/>
    </row>
    <row r="6689">
      <c r="A6689" s="4">
        <v>45497.0</v>
      </c>
      <c r="B6689" s="5" t="s">
        <v>948</v>
      </c>
      <c r="C6689" s="3" t="s">
        <v>949</v>
      </c>
      <c r="D6689" s="6" t="str">
        <f>IFERROR(__xludf.DUMMYFUNCTION("REGEXEXTRACT(C6689,""[A-Z]{2,}"")"),"CK")</f>
        <v>CK</v>
      </c>
      <c r="E6689" s="3" t="s">
        <v>274</v>
      </c>
      <c r="F6689" s="3" t="s">
        <v>275</v>
      </c>
      <c r="G6689" s="3" t="s">
        <v>12</v>
      </c>
      <c r="H6689" s="3"/>
      <c r="I6689" s="3"/>
      <c r="J6689" s="3"/>
      <c r="K6689" s="3"/>
      <c r="L6689" s="3"/>
      <c r="M6689" s="3"/>
      <c r="N6689" s="3"/>
      <c r="O6689" s="3"/>
      <c r="P6689" s="3"/>
      <c r="Q6689" s="3"/>
      <c r="R6689" s="3"/>
      <c r="S6689" s="3"/>
      <c r="T6689" s="3"/>
      <c r="U6689" s="3"/>
      <c r="V6689" s="3"/>
      <c r="W6689" s="3"/>
      <c r="X6689" s="3"/>
      <c r="Y6689" s="3"/>
      <c r="Z6689" s="3"/>
    </row>
    <row r="6690">
      <c r="A6690" s="4">
        <v>45497.0</v>
      </c>
      <c r="B6690" s="5" t="s">
        <v>950</v>
      </c>
      <c r="C6690" s="3" t="s">
        <v>951</v>
      </c>
      <c r="D6690" s="6" t="str">
        <f>IFERROR(__xludf.DUMMYFUNCTION("REGEXEXTRACT(C6690,""[A-Z]{2,}"")"),"TOA")</f>
        <v>TOA</v>
      </c>
      <c r="E6690" s="3" t="s">
        <v>44</v>
      </c>
      <c r="F6690" s="3" t="s">
        <v>83</v>
      </c>
      <c r="G6690" s="3" t="s">
        <v>84</v>
      </c>
      <c r="H6690" s="3"/>
      <c r="I6690" s="3"/>
      <c r="J6690" s="3"/>
      <c r="K6690" s="3"/>
      <c r="L6690" s="3"/>
      <c r="M6690" s="3"/>
      <c r="N6690" s="3"/>
      <c r="O6690" s="3"/>
      <c r="P6690" s="3"/>
      <c r="Q6690" s="3"/>
      <c r="R6690" s="3"/>
      <c r="S6690" s="3"/>
      <c r="T6690" s="3"/>
      <c r="U6690" s="3"/>
      <c r="V6690" s="3"/>
      <c r="W6690" s="3"/>
      <c r="X6690" s="3"/>
      <c r="Y6690" s="3"/>
      <c r="Z6690" s="3"/>
    </row>
    <row r="6691">
      <c r="A6691" s="4">
        <v>45497.0</v>
      </c>
      <c r="B6691" s="5" t="s">
        <v>950</v>
      </c>
      <c r="C6691" s="3" t="s">
        <v>951</v>
      </c>
      <c r="D6691" s="6" t="str">
        <f>IFERROR(__xludf.DUMMYFUNCTION("REGEXEXTRACT(C6691,""[A-Z]{2,}"")"),"TOA")</f>
        <v>TOA</v>
      </c>
      <c r="E6691" s="3" t="s">
        <v>743</v>
      </c>
      <c r="F6691" s="3" t="s">
        <v>952</v>
      </c>
      <c r="G6691" s="3" t="s">
        <v>84</v>
      </c>
      <c r="H6691" s="3"/>
      <c r="I6691" s="3"/>
      <c r="J6691" s="3"/>
      <c r="K6691" s="3"/>
      <c r="L6691" s="3"/>
      <c r="M6691" s="3"/>
      <c r="N6691" s="3"/>
      <c r="O6691" s="3"/>
      <c r="P6691" s="3"/>
      <c r="Q6691" s="3"/>
      <c r="R6691" s="3"/>
      <c r="S6691" s="3"/>
      <c r="T6691" s="3"/>
      <c r="U6691" s="3"/>
      <c r="V6691" s="3"/>
      <c r="W6691" s="3"/>
      <c r="X6691" s="3"/>
      <c r="Y6691" s="3"/>
      <c r="Z6691" s="3"/>
    </row>
    <row r="6692">
      <c r="A6692" s="4">
        <v>45497.0</v>
      </c>
      <c r="B6692" s="5" t="s">
        <v>950</v>
      </c>
      <c r="C6692" s="3" t="s">
        <v>951</v>
      </c>
      <c r="D6692" s="6" t="str">
        <f>IFERROR(__xludf.DUMMYFUNCTION("REGEXEXTRACT(C6692,""[A-Z]{2,}"")"),"TOA")</f>
        <v>TOA</v>
      </c>
      <c r="E6692" s="3" t="s">
        <v>953</v>
      </c>
      <c r="F6692" s="3" t="s">
        <v>533</v>
      </c>
      <c r="G6692" s="3" t="s">
        <v>84</v>
      </c>
      <c r="H6692" s="3"/>
      <c r="I6692" s="3"/>
      <c r="J6692" s="3"/>
      <c r="K6692" s="3"/>
      <c r="L6692" s="3"/>
      <c r="M6692" s="3"/>
      <c r="N6692" s="3"/>
      <c r="O6692" s="3"/>
      <c r="P6692" s="3"/>
      <c r="Q6692" s="3"/>
      <c r="R6692" s="3"/>
      <c r="S6692" s="3"/>
      <c r="T6692" s="3"/>
      <c r="U6692" s="3"/>
      <c r="V6692" s="3"/>
      <c r="W6692" s="3"/>
      <c r="X6692" s="3"/>
      <c r="Y6692" s="3"/>
      <c r="Z6692" s="3"/>
    </row>
    <row r="6693">
      <c r="A6693" s="4">
        <v>45496.0</v>
      </c>
      <c r="B6693" s="5" t="s">
        <v>954</v>
      </c>
      <c r="C6693" s="3" t="s">
        <v>955</v>
      </c>
      <c r="D6693" s="6" t="str">
        <f>IFERROR(__xludf.DUMMYFUNCTION("REGEXEXTRACT(C6693,""[A-Z]{2,}"")"),"DR")</f>
        <v>DR</v>
      </c>
      <c r="E6693" s="3" t="s">
        <v>51</v>
      </c>
      <c r="F6693" s="3" t="s">
        <v>956</v>
      </c>
      <c r="G6693" s="3" t="s">
        <v>12</v>
      </c>
      <c r="H6693" s="3"/>
      <c r="I6693" s="3"/>
      <c r="J6693" s="3"/>
      <c r="K6693" s="3"/>
      <c r="L6693" s="3"/>
      <c r="M6693" s="3"/>
      <c r="N6693" s="3"/>
      <c r="O6693" s="3"/>
      <c r="P6693" s="3"/>
      <c r="Q6693" s="3"/>
      <c r="R6693" s="3"/>
      <c r="S6693" s="3"/>
      <c r="T6693" s="3"/>
      <c r="U6693" s="3"/>
      <c r="V6693" s="3"/>
      <c r="W6693" s="3"/>
      <c r="X6693" s="3"/>
      <c r="Y6693" s="3"/>
      <c r="Z6693" s="3"/>
    </row>
    <row r="6694">
      <c r="A6694" s="4">
        <v>45496.0</v>
      </c>
      <c r="B6694" s="5" t="s">
        <v>957</v>
      </c>
      <c r="C6694" s="3" t="s">
        <v>958</v>
      </c>
      <c r="D6694" s="6" t="str">
        <f>IFERROR(__xludf.DUMMYFUNCTION("REGEXEXTRACT(C6694,""[A-Z]{2,}"")"),"MAJOR")</f>
        <v>MAJOR</v>
      </c>
      <c r="E6694" s="3" t="s">
        <v>959</v>
      </c>
      <c r="F6694" s="3" t="s">
        <v>181</v>
      </c>
      <c r="G6694" s="3" t="s">
        <v>84</v>
      </c>
      <c r="H6694" s="3" t="s">
        <v>960</v>
      </c>
      <c r="I6694" s="3"/>
      <c r="J6694" s="3"/>
      <c r="K6694" s="3"/>
      <c r="L6694" s="3"/>
      <c r="M6694" s="3"/>
      <c r="N6694" s="3"/>
      <c r="O6694" s="3"/>
      <c r="P6694" s="3"/>
      <c r="Q6694" s="3"/>
      <c r="R6694" s="3"/>
      <c r="S6694" s="3"/>
      <c r="T6694" s="3"/>
      <c r="U6694" s="3"/>
      <c r="V6694" s="3"/>
      <c r="W6694" s="3"/>
      <c r="X6694" s="3"/>
      <c r="Y6694" s="3"/>
      <c r="Z6694" s="3"/>
    </row>
    <row r="6695">
      <c r="A6695" s="4">
        <v>45496.0</v>
      </c>
      <c r="B6695" s="5" t="s">
        <v>961</v>
      </c>
      <c r="C6695" s="3" t="s">
        <v>962</v>
      </c>
      <c r="D6695" s="6" t="str">
        <f>IFERROR(__xludf.DUMMYFUNCTION("REGEXEXTRACT(C6695,""[A-Z]{2,}"")"),"SGC")</f>
        <v>SGC</v>
      </c>
      <c r="E6695" s="3" t="s">
        <v>90</v>
      </c>
      <c r="F6695" s="3" t="s">
        <v>69</v>
      </c>
      <c r="G6695" s="3" t="s">
        <v>12</v>
      </c>
      <c r="H6695" s="3"/>
      <c r="I6695" s="3"/>
      <c r="J6695" s="3"/>
      <c r="K6695" s="3"/>
      <c r="L6695" s="3"/>
      <c r="M6695" s="3"/>
      <c r="N6695" s="3"/>
      <c r="O6695" s="3"/>
      <c r="P6695" s="3"/>
      <c r="Q6695" s="3"/>
      <c r="R6695" s="3"/>
      <c r="S6695" s="3"/>
      <c r="T6695" s="3"/>
      <c r="U6695" s="3"/>
      <c r="V6695" s="3"/>
      <c r="W6695" s="3"/>
      <c r="X6695" s="3"/>
      <c r="Y6695" s="3"/>
      <c r="Z6695" s="3"/>
    </row>
    <row r="6696">
      <c r="A6696" s="4">
        <v>45496.0</v>
      </c>
      <c r="B6696" s="5" t="s">
        <v>963</v>
      </c>
      <c r="C6696" s="3" t="s">
        <v>964</v>
      </c>
      <c r="D6696" s="6" t="str">
        <f>IFERROR(__xludf.DUMMYFUNCTION("REGEXEXTRACT(C6696,""[A-Z]{2,}"")"),"PSL")</f>
        <v>PSL</v>
      </c>
      <c r="E6696" s="3" t="s">
        <v>965</v>
      </c>
      <c r="F6696" s="3" t="s">
        <v>966</v>
      </c>
      <c r="G6696" s="3" t="s">
        <v>12</v>
      </c>
      <c r="H6696" s="3"/>
      <c r="I6696" s="3"/>
      <c r="J6696" s="3"/>
      <c r="K6696" s="3"/>
      <c r="L6696" s="3"/>
      <c r="M6696" s="3"/>
      <c r="N6696" s="3"/>
      <c r="O6696" s="3"/>
      <c r="P6696" s="3"/>
      <c r="Q6696" s="3"/>
      <c r="R6696" s="3"/>
      <c r="S6696" s="3"/>
      <c r="T6696" s="3"/>
      <c r="U6696" s="3"/>
      <c r="V6696" s="3"/>
      <c r="W6696" s="3"/>
      <c r="X6696" s="3"/>
      <c r="Y6696" s="3"/>
      <c r="Z6696" s="3"/>
    </row>
    <row r="6697">
      <c r="A6697" s="4">
        <v>45496.0</v>
      </c>
      <c r="B6697" s="5" t="s">
        <v>967</v>
      </c>
      <c r="C6697" s="3" t="s">
        <v>968</v>
      </c>
      <c r="D6697" s="6" t="str">
        <f>IFERROR(__xludf.DUMMYFUNCTION("REGEXEXTRACT(C6697,""[A-Z]{2,}"")"),"SET")</f>
        <v>SET</v>
      </c>
      <c r="E6697" s="3" t="s">
        <v>969</v>
      </c>
      <c r="F6697" s="3" t="s">
        <v>970</v>
      </c>
      <c r="G6697" s="3" t="s">
        <v>84</v>
      </c>
      <c r="H6697" s="3"/>
      <c r="I6697" s="3"/>
      <c r="J6697" s="3"/>
      <c r="K6697" s="3"/>
      <c r="L6697" s="3"/>
      <c r="M6697" s="3"/>
      <c r="N6697" s="3"/>
      <c r="O6697" s="3"/>
      <c r="P6697" s="3"/>
      <c r="Q6697" s="3"/>
      <c r="R6697" s="3"/>
      <c r="S6697" s="3"/>
      <c r="T6697" s="3"/>
      <c r="U6697" s="3"/>
      <c r="V6697" s="3"/>
      <c r="W6697" s="3"/>
      <c r="X6697" s="3"/>
      <c r="Y6697" s="3"/>
      <c r="Z6697" s="3"/>
    </row>
    <row r="6698">
      <c r="A6698" s="4">
        <v>45496.0</v>
      </c>
      <c r="B6698" s="5" t="s">
        <v>967</v>
      </c>
      <c r="C6698" s="3" t="s">
        <v>968</v>
      </c>
      <c r="D6698" s="6" t="str">
        <f>IFERROR(__xludf.DUMMYFUNCTION("REGEXEXTRACT(C6698,""[A-Z]{2,}"")"),"SET")</f>
        <v>SET</v>
      </c>
      <c r="E6698" s="3" t="s">
        <v>971</v>
      </c>
      <c r="F6698" s="3" t="s">
        <v>814</v>
      </c>
      <c r="G6698" s="3" t="s">
        <v>84</v>
      </c>
      <c r="H6698" s="3"/>
      <c r="I6698" s="3"/>
      <c r="J6698" s="3"/>
      <c r="K6698" s="3"/>
      <c r="L6698" s="3"/>
      <c r="M6698" s="3"/>
      <c r="N6698" s="3"/>
      <c r="O6698" s="3"/>
      <c r="P6698" s="3"/>
      <c r="Q6698" s="3"/>
      <c r="R6698" s="3"/>
      <c r="S6698" s="3"/>
      <c r="T6698" s="3"/>
      <c r="U6698" s="3"/>
      <c r="V6698" s="3"/>
      <c r="W6698" s="3"/>
      <c r="X6698" s="3"/>
      <c r="Y6698" s="3"/>
      <c r="Z6698" s="3"/>
    </row>
    <row r="6699">
      <c r="A6699" s="4">
        <v>45496.0</v>
      </c>
      <c r="B6699" s="5" t="s">
        <v>972</v>
      </c>
      <c r="C6699" s="3" t="s">
        <v>973</v>
      </c>
      <c r="D6699" s="6" t="str">
        <f>IFERROR(__xludf.DUMMYFUNCTION("REGEXEXTRACT(C6699,""[A-Z]{2,}"")"),"KTB")</f>
        <v>KTB</v>
      </c>
      <c r="E6699" s="3" t="s">
        <v>498</v>
      </c>
      <c r="F6699" s="3" t="s">
        <v>171</v>
      </c>
      <c r="G6699" s="3" t="s">
        <v>12</v>
      </c>
      <c r="H6699" s="3"/>
      <c r="I6699" s="3"/>
      <c r="J6699" s="3"/>
      <c r="K6699" s="3"/>
      <c r="L6699" s="3"/>
      <c r="M6699" s="3"/>
      <c r="N6699" s="3"/>
      <c r="O6699" s="3"/>
      <c r="P6699" s="3"/>
      <c r="Q6699" s="3"/>
      <c r="R6699" s="3"/>
      <c r="S6699" s="3"/>
      <c r="T6699" s="3"/>
      <c r="U6699" s="3"/>
      <c r="V6699" s="3"/>
      <c r="W6699" s="3"/>
      <c r="X6699" s="3"/>
      <c r="Y6699" s="3"/>
      <c r="Z6699" s="3"/>
    </row>
    <row r="6700">
      <c r="A6700" s="4">
        <v>45496.0</v>
      </c>
      <c r="B6700" s="5" t="s">
        <v>972</v>
      </c>
      <c r="C6700" s="3" t="s">
        <v>973</v>
      </c>
      <c r="D6700" s="6" t="str">
        <f>IFERROR(__xludf.DUMMYFUNCTION("REGEXEXTRACT(C6700,""[A-Z]{2,}"")"),"KTB")</f>
        <v>KTB</v>
      </c>
      <c r="E6700" s="3" t="s">
        <v>47</v>
      </c>
      <c r="F6700" s="3" t="s">
        <v>63</v>
      </c>
      <c r="G6700" s="3" t="s">
        <v>12</v>
      </c>
      <c r="H6700" s="3"/>
      <c r="I6700" s="3"/>
      <c r="J6700" s="3"/>
      <c r="K6700" s="3"/>
      <c r="L6700" s="3"/>
      <c r="M6700" s="3"/>
      <c r="N6700" s="3"/>
      <c r="O6700" s="3"/>
      <c r="P6700" s="3"/>
      <c r="Q6700" s="3"/>
      <c r="R6700" s="3"/>
      <c r="S6700" s="3"/>
      <c r="T6700" s="3"/>
      <c r="U6700" s="3"/>
      <c r="V6700" s="3"/>
      <c r="W6700" s="3"/>
      <c r="X6700" s="3"/>
      <c r="Y6700" s="3"/>
      <c r="Z6700" s="3"/>
    </row>
    <row r="6701">
      <c r="A6701" s="4">
        <v>45496.0</v>
      </c>
      <c r="B6701" s="5" t="s">
        <v>974</v>
      </c>
      <c r="C6701" s="3" t="s">
        <v>975</v>
      </c>
      <c r="D6701" s="6" t="str">
        <f>IFERROR(__xludf.DUMMYFUNCTION("REGEXEXTRACT(C6701,""[A-Z]{2,}"")"),"EA")</f>
        <v>EA</v>
      </c>
      <c r="E6701" s="3" t="s">
        <v>109</v>
      </c>
      <c r="F6701" s="3" t="s">
        <v>366</v>
      </c>
      <c r="G6701" s="3" t="s">
        <v>84</v>
      </c>
      <c r="H6701" s="3"/>
      <c r="I6701" s="3"/>
      <c r="J6701" s="3"/>
      <c r="K6701" s="3"/>
      <c r="L6701" s="3"/>
      <c r="M6701" s="3"/>
      <c r="N6701" s="3"/>
      <c r="O6701" s="3"/>
      <c r="P6701" s="3"/>
      <c r="Q6701" s="3"/>
      <c r="R6701" s="3"/>
      <c r="S6701" s="3"/>
      <c r="T6701" s="3"/>
      <c r="U6701" s="3"/>
      <c r="V6701" s="3"/>
      <c r="W6701" s="3"/>
      <c r="X6701" s="3"/>
      <c r="Y6701" s="3"/>
      <c r="Z6701" s="3"/>
    </row>
    <row r="6702">
      <c r="A6702" s="4">
        <v>45496.0</v>
      </c>
      <c r="B6702" s="5" t="s">
        <v>974</v>
      </c>
      <c r="C6702" s="3" t="s">
        <v>975</v>
      </c>
      <c r="D6702" s="6" t="str">
        <f>IFERROR(__xludf.DUMMYFUNCTION("REGEXEXTRACT(C6702,""[A-Z]{2,}"")"),"EA")</f>
        <v>EA</v>
      </c>
      <c r="E6702" s="3" t="s">
        <v>252</v>
      </c>
      <c r="F6702" s="3" t="s">
        <v>821</v>
      </c>
      <c r="G6702" s="3" t="s">
        <v>12</v>
      </c>
      <c r="H6702" s="3"/>
      <c r="I6702" s="3"/>
      <c r="J6702" s="3"/>
      <c r="K6702" s="3"/>
      <c r="L6702" s="3"/>
      <c r="M6702" s="3"/>
      <c r="N6702" s="3"/>
      <c r="O6702" s="3"/>
      <c r="P6702" s="3"/>
      <c r="Q6702" s="3"/>
      <c r="R6702" s="3"/>
      <c r="S6702" s="3"/>
      <c r="T6702" s="3"/>
      <c r="U6702" s="3"/>
      <c r="V6702" s="3"/>
      <c r="W6702" s="3"/>
      <c r="X6702" s="3"/>
      <c r="Y6702" s="3"/>
      <c r="Z6702" s="3"/>
    </row>
    <row r="6703">
      <c r="A6703" s="4">
        <v>45496.0</v>
      </c>
      <c r="B6703" s="5" t="s">
        <v>976</v>
      </c>
      <c r="C6703" s="3" t="s">
        <v>977</v>
      </c>
      <c r="D6703" s="6" t="s">
        <v>978</v>
      </c>
      <c r="E6703" s="3" t="s">
        <v>44</v>
      </c>
      <c r="F6703" s="3" t="s">
        <v>979</v>
      </c>
      <c r="G6703" s="3" t="s">
        <v>84</v>
      </c>
      <c r="H6703" s="3"/>
      <c r="I6703" s="3"/>
      <c r="J6703" s="3"/>
      <c r="K6703" s="3"/>
      <c r="L6703" s="3"/>
      <c r="M6703" s="3"/>
      <c r="N6703" s="3"/>
      <c r="O6703" s="3"/>
      <c r="P6703" s="3"/>
      <c r="Q6703" s="3"/>
      <c r="R6703" s="3"/>
      <c r="S6703" s="3"/>
      <c r="T6703" s="3"/>
      <c r="U6703" s="3"/>
      <c r="V6703" s="3"/>
      <c r="W6703" s="3"/>
      <c r="X6703" s="3"/>
      <c r="Y6703" s="3"/>
      <c r="Z6703" s="3"/>
    </row>
    <row r="6704">
      <c r="A6704" s="4">
        <v>45496.0</v>
      </c>
      <c r="B6704" s="5" t="s">
        <v>980</v>
      </c>
      <c r="C6704" s="3" t="s">
        <v>981</v>
      </c>
      <c r="D6704" s="6" t="s">
        <v>257</v>
      </c>
      <c r="E6704" s="3" t="s">
        <v>195</v>
      </c>
      <c r="F6704" s="3" t="s">
        <v>457</v>
      </c>
      <c r="G6704" s="3" t="s">
        <v>84</v>
      </c>
      <c r="H6704" s="3"/>
      <c r="I6704" s="3"/>
      <c r="J6704" s="3"/>
      <c r="K6704" s="3"/>
      <c r="L6704" s="3"/>
      <c r="M6704" s="3"/>
      <c r="N6704" s="3"/>
      <c r="O6704" s="3"/>
      <c r="P6704" s="3"/>
      <c r="Q6704" s="3"/>
      <c r="R6704" s="3"/>
      <c r="S6704" s="3"/>
      <c r="T6704" s="3"/>
      <c r="U6704" s="3"/>
      <c r="V6704" s="3"/>
      <c r="W6704" s="3"/>
      <c r="X6704" s="3"/>
      <c r="Y6704" s="3"/>
      <c r="Z6704" s="3"/>
    </row>
    <row r="6705">
      <c r="A6705" s="4">
        <v>45496.0</v>
      </c>
      <c r="B6705" s="5" t="s">
        <v>980</v>
      </c>
      <c r="C6705" s="3" t="s">
        <v>981</v>
      </c>
      <c r="D6705" s="6" t="s">
        <v>257</v>
      </c>
      <c r="E6705" s="3" t="s">
        <v>44</v>
      </c>
      <c r="F6705" s="3" t="s">
        <v>941</v>
      </c>
      <c r="G6705" s="3" t="s">
        <v>84</v>
      </c>
      <c r="H6705" s="3"/>
      <c r="I6705" s="3"/>
      <c r="J6705" s="3"/>
      <c r="K6705" s="3"/>
      <c r="L6705" s="3"/>
      <c r="M6705" s="3"/>
      <c r="N6705" s="3"/>
      <c r="O6705" s="3"/>
      <c r="P6705" s="3"/>
      <c r="Q6705" s="3"/>
      <c r="R6705" s="3"/>
      <c r="S6705" s="3"/>
      <c r="T6705" s="3"/>
      <c r="U6705" s="3"/>
      <c r="V6705" s="3"/>
      <c r="W6705" s="3"/>
      <c r="X6705" s="3"/>
      <c r="Y6705" s="3"/>
      <c r="Z6705" s="3"/>
    </row>
    <row r="6706">
      <c r="A6706" s="4">
        <v>45496.0</v>
      </c>
      <c r="B6706" s="5" t="s">
        <v>982</v>
      </c>
      <c r="C6706" s="3" t="s">
        <v>983</v>
      </c>
      <c r="D6706" s="6" t="s">
        <v>257</v>
      </c>
      <c r="E6706" s="6" t="s">
        <v>252</v>
      </c>
      <c r="F6706" s="3" t="s">
        <v>366</v>
      </c>
      <c r="G6706" s="6" t="s">
        <v>17</v>
      </c>
      <c r="H6706" s="3"/>
      <c r="I6706" s="3"/>
      <c r="J6706" s="3"/>
      <c r="K6706" s="3"/>
      <c r="L6706" s="3"/>
      <c r="M6706" s="3"/>
      <c r="N6706" s="3"/>
      <c r="O6706" s="3"/>
      <c r="P6706" s="3"/>
      <c r="Q6706" s="3"/>
      <c r="R6706" s="3"/>
      <c r="S6706" s="3"/>
      <c r="T6706" s="3"/>
      <c r="U6706" s="3"/>
      <c r="V6706" s="3"/>
      <c r="W6706" s="3"/>
      <c r="X6706" s="3"/>
      <c r="Y6706" s="3"/>
      <c r="Z6706" s="3"/>
    </row>
    <row r="6707">
      <c r="A6707" s="4">
        <v>45496.0</v>
      </c>
      <c r="B6707" s="5" t="s">
        <v>984</v>
      </c>
      <c r="C6707" s="3" t="s">
        <v>985</v>
      </c>
      <c r="D6707" s="6" t="str">
        <f>IFERROR(__xludf.DUMMYFUNCTION("REGEXEXTRACT(C6707,""[A-Z]{2,}"")"),"KKP")</f>
        <v>KKP</v>
      </c>
      <c r="E6707" s="3" t="s">
        <v>44</v>
      </c>
      <c r="F6707" s="3" t="s">
        <v>83</v>
      </c>
      <c r="G6707" s="3" t="s">
        <v>84</v>
      </c>
      <c r="H6707" s="3"/>
      <c r="I6707" s="3"/>
      <c r="J6707" s="3"/>
      <c r="K6707" s="3"/>
      <c r="L6707" s="3"/>
      <c r="M6707" s="3"/>
      <c r="N6707" s="3"/>
      <c r="O6707" s="3"/>
      <c r="P6707" s="3"/>
      <c r="Q6707" s="3"/>
      <c r="R6707" s="3"/>
      <c r="S6707" s="3"/>
      <c r="T6707" s="3"/>
      <c r="U6707" s="3"/>
      <c r="V6707" s="3"/>
      <c r="W6707" s="3"/>
      <c r="X6707" s="3"/>
      <c r="Y6707" s="3"/>
      <c r="Z6707" s="3"/>
    </row>
    <row r="6708">
      <c r="A6708" s="4">
        <v>45496.0</v>
      </c>
      <c r="B6708" s="5" t="s">
        <v>984</v>
      </c>
      <c r="C6708" s="3" t="s">
        <v>985</v>
      </c>
      <c r="D6708" s="6" t="str">
        <f>IFERROR(__xludf.DUMMYFUNCTION("REGEXEXTRACT(C6708,""[A-Z]{2,}"")"),"KKP")</f>
        <v>KKP</v>
      </c>
      <c r="E6708" s="3" t="s">
        <v>47</v>
      </c>
      <c r="F6708" s="3" t="s">
        <v>970</v>
      </c>
      <c r="G6708" s="3" t="s">
        <v>84</v>
      </c>
      <c r="H6708" s="3"/>
      <c r="I6708" s="3"/>
      <c r="J6708" s="3"/>
      <c r="K6708" s="3"/>
      <c r="L6708" s="3"/>
      <c r="M6708" s="3"/>
      <c r="N6708" s="3"/>
      <c r="O6708" s="3"/>
      <c r="P6708" s="3"/>
      <c r="Q6708" s="3"/>
      <c r="R6708" s="3"/>
      <c r="S6708" s="3"/>
      <c r="T6708" s="3"/>
      <c r="U6708" s="3"/>
      <c r="V6708" s="3"/>
      <c r="W6708" s="3"/>
      <c r="X6708" s="3"/>
      <c r="Y6708" s="3"/>
      <c r="Z6708" s="3"/>
    </row>
    <row r="6709">
      <c r="A6709" s="4">
        <v>45496.0</v>
      </c>
      <c r="B6709" s="5" t="s">
        <v>984</v>
      </c>
      <c r="C6709" s="3" t="s">
        <v>985</v>
      </c>
      <c r="D6709" s="6" t="str">
        <f>IFERROR(__xludf.DUMMYFUNCTION("REGEXEXTRACT(C6709,""[A-Z]{2,}"")"),"KKP")</f>
        <v>KKP</v>
      </c>
      <c r="E6709" s="3" t="s">
        <v>986</v>
      </c>
      <c r="F6709" s="3" t="s">
        <v>86</v>
      </c>
      <c r="G6709" s="3" t="s">
        <v>84</v>
      </c>
      <c r="H6709" s="3"/>
      <c r="I6709" s="3"/>
      <c r="J6709" s="3"/>
      <c r="K6709" s="3"/>
      <c r="L6709" s="3"/>
      <c r="M6709" s="3"/>
      <c r="N6709" s="3"/>
      <c r="O6709" s="3"/>
      <c r="P6709" s="3"/>
      <c r="Q6709" s="3"/>
      <c r="R6709" s="3"/>
      <c r="S6709" s="3"/>
      <c r="T6709" s="3"/>
      <c r="U6709" s="3"/>
      <c r="V6709" s="3"/>
      <c r="W6709" s="3"/>
      <c r="X6709" s="3"/>
      <c r="Y6709" s="3"/>
      <c r="Z6709" s="3"/>
    </row>
    <row r="6710">
      <c r="A6710" s="4">
        <v>45496.0</v>
      </c>
      <c r="B6710" s="5" t="s">
        <v>987</v>
      </c>
      <c r="C6710" s="3" t="s">
        <v>988</v>
      </c>
      <c r="D6710" s="3" t="str">
        <f>IFERROR(__xludf.DUMMYFUNCTION("REGEXEXTRACT(C6710,""[A-Z]{2,}"")"),"GULF")</f>
        <v>GULF</v>
      </c>
      <c r="E6710" s="3"/>
      <c r="F6710" s="3" t="s">
        <v>989</v>
      </c>
      <c r="G6710" s="3" t="s">
        <v>12</v>
      </c>
      <c r="H6710" s="3" t="s">
        <v>990</v>
      </c>
      <c r="I6710" s="3"/>
      <c r="J6710" s="3"/>
      <c r="K6710" s="3"/>
      <c r="L6710" s="3"/>
      <c r="M6710" s="3"/>
      <c r="N6710" s="3"/>
      <c r="O6710" s="3"/>
      <c r="P6710" s="3"/>
      <c r="Q6710" s="3"/>
      <c r="R6710" s="3"/>
      <c r="S6710" s="3"/>
      <c r="T6710" s="3"/>
      <c r="U6710" s="3"/>
      <c r="V6710" s="3"/>
      <c r="W6710" s="3"/>
      <c r="X6710" s="3"/>
      <c r="Y6710" s="3"/>
      <c r="Z6710" s="3"/>
    </row>
    <row r="6711">
      <c r="A6711" s="4">
        <v>45495.0</v>
      </c>
      <c r="B6711" s="5" t="s">
        <v>991</v>
      </c>
      <c r="C6711" s="3" t="s">
        <v>992</v>
      </c>
      <c r="D6711" s="3" t="str">
        <f>IFERROR(__xludf.DUMMYFUNCTION("REGEXEXTRACT(C6711,""[A-Z]{2,}"")"),"KBANK")</f>
        <v>KBANK</v>
      </c>
      <c r="E6711" s="3" t="s">
        <v>47</v>
      </c>
      <c r="F6711" s="3" t="s">
        <v>530</v>
      </c>
      <c r="G6711" s="3" t="s">
        <v>12</v>
      </c>
      <c r="H6711" s="3"/>
      <c r="I6711" s="3"/>
      <c r="J6711" s="3"/>
      <c r="K6711" s="3"/>
      <c r="L6711" s="3"/>
      <c r="M6711" s="3"/>
      <c r="N6711" s="3"/>
      <c r="O6711" s="3"/>
      <c r="P6711" s="3"/>
      <c r="Q6711" s="3"/>
      <c r="R6711" s="3"/>
      <c r="S6711" s="3"/>
      <c r="T6711" s="3"/>
      <c r="U6711" s="3"/>
      <c r="V6711" s="3"/>
      <c r="W6711" s="3"/>
      <c r="X6711" s="3"/>
      <c r="Y6711" s="3"/>
      <c r="Z6711" s="3"/>
    </row>
    <row r="6712">
      <c r="A6712" s="4">
        <v>45494.0</v>
      </c>
      <c r="B6712" s="5" t="s">
        <v>993</v>
      </c>
      <c r="C6712" s="3" t="s">
        <v>994</v>
      </c>
      <c r="D6712" s="3" t="str">
        <f>IFERROR(__xludf.DUMMYFUNCTION("REGEXEXTRACT(C6712,""[A-Z]{2,}"")"),"BBL")</f>
        <v>BBL</v>
      </c>
      <c r="E6712" s="3" t="s">
        <v>426</v>
      </c>
      <c r="F6712" s="3" t="s">
        <v>133</v>
      </c>
      <c r="G6712" s="3" t="s">
        <v>12</v>
      </c>
      <c r="H6712" s="3"/>
      <c r="I6712" s="3"/>
      <c r="J6712" s="3"/>
      <c r="K6712" s="3"/>
      <c r="L6712" s="3"/>
      <c r="M6712" s="3"/>
      <c r="N6712" s="3"/>
      <c r="O6712" s="3"/>
      <c r="P6712" s="3"/>
      <c r="Q6712" s="3"/>
      <c r="R6712" s="3"/>
      <c r="S6712" s="3"/>
      <c r="T6712" s="3"/>
      <c r="U6712" s="3"/>
      <c r="V6712" s="3"/>
      <c r="W6712" s="3"/>
      <c r="X6712" s="3"/>
      <c r="Y6712" s="3"/>
      <c r="Z6712" s="3"/>
    </row>
    <row r="6713">
      <c r="A6713" s="4">
        <v>45493.0</v>
      </c>
      <c r="B6713" s="5" t="s">
        <v>995</v>
      </c>
      <c r="C6713" s="3" t="s">
        <v>996</v>
      </c>
      <c r="D6713" s="3" t="str">
        <f>IFERROR(__xludf.DUMMYFUNCTION("REGEXEXTRACT(C6713,""[A-Z]{2,}"")"),"KKC")</f>
        <v>KKC</v>
      </c>
      <c r="E6713" s="3" t="s">
        <v>997</v>
      </c>
      <c r="F6713" s="3" t="s">
        <v>998</v>
      </c>
      <c r="G6713" s="6" t="s">
        <v>17</v>
      </c>
      <c r="H6713" s="3"/>
      <c r="I6713" s="3"/>
      <c r="J6713" s="3"/>
      <c r="K6713" s="3"/>
      <c r="L6713" s="3"/>
      <c r="M6713" s="3"/>
      <c r="N6713" s="3"/>
      <c r="O6713" s="3"/>
      <c r="P6713" s="3"/>
      <c r="Q6713" s="3"/>
      <c r="R6713" s="3"/>
      <c r="S6713" s="3"/>
      <c r="T6713" s="3"/>
      <c r="U6713" s="3"/>
      <c r="V6713" s="3"/>
      <c r="W6713" s="3"/>
      <c r="X6713" s="3"/>
      <c r="Y6713" s="3"/>
      <c r="Z6713" s="3"/>
    </row>
    <row r="6714">
      <c r="A6714" s="4">
        <v>45493.0</v>
      </c>
      <c r="B6714" s="5" t="s">
        <v>999</v>
      </c>
      <c r="C6714" s="3" t="s">
        <v>1000</v>
      </c>
      <c r="D6714" s="6" t="str">
        <f>IFERROR(__xludf.DUMMYFUNCTION("REGEXEXTRACT(C6714,""[A-Z]{2,}"")"),"GULF")</f>
        <v>GULF</v>
      </c>
      <c r="E6714" s="3" t="s">
        <v>1001</v>
      </c>
      <c r="F6714" s="3" t="s">
        <v>1002</v>
      </c>
      <c r="G6714" s="6" t="s">
        <v>17</v>
      </c>
      <c r="H6714" s="3"/>
      <c r="I6714" s="3"/>
      <c r="J6714" s="3"/>
      <c r="K6714" s="3"/>
      <c r="L6714" s="3"/>
      <c r="M6714" s="3"/>
      <c r="N6714" s="3"/>
      <c r="O6714" s="3"/>
      <c r="P6714" s="3"/>
      <c r="Q6714" s="3"/>
      <c r="R6714" s="3"/>
      <c r="S6714" s="3"/>
      <c r="T6714" s="3"/>
      <c r="U6714" s="3"/>
      <c r="V6714" s="3"/>
      <c r="W6714" s="3"/>
      <c r="X6714" s="3"/>
      <c r="Y6714" s="3"/>
      <c r="Z6714" s="3"/>
    </row>
    <row r="6715">
      <c r="A6715" s="4">
        <v>45492.0</v>
      </c>
      <c r="B6715" s="5" t="s">
        <v>1003</v>
      </c>
      <c r="C6715" s="3" t="s">
        <v>1004</v>
      </c>
      <c r="D6715" s="3" t="str">
        <f>IFERROR(__xludf.DUMMYFUNCTION("REGEXEXTRACT(C6715,""[A-Z]{2,}"")"),"YGG")</f>
        <v>YGG</v>
      </c>
      <c r="E6715" s="3" t="s">
        <v>503</v>
      </c>
      <c r="F6715" s="3" t="s">
        <v>413</v>
      </c>
      <c r="G6715" s="6" t="s">
        <v>17</v>
      </c>
      <c r="H6715" s="3"/>
      <c r="I6715" s="3"/>
      <c r="J6715" s="3"/>
      <c r="K6715" s="3"/>
      <c r="L6715" s="3"/>
      <c r="M6715" s="3"/>
      <c r="N6715" s="3"/>
      <c r="O6715" s="3"/>
      <c r="P6715" s="3"/>
      <c r="Q6715" s="3"/>
      <c r="R6715" s="3"/>
      <c r="S6715" s="3"/>
      <c r="T6715" s="3"/>
      <c r="U6715" s="3"/>
      <c r="V6715" s="3"/>
      <c r="W6715" s="3"/>
      <c r="X6715" s="3"/>
      <c r="Y6715" s="3"/>
      <c r="Z6715" s="3"/>
    </row>
    <row r="6716">
      <c r="A6716" s="4">
        <v>45492.0</v>
      </c>
      <c r="B6716" s="5" t="s">
        <v>1005</v>
      </c>
      <c r="C6716" s="3" t="s">
        <v>1006</v>
      </c>
      <c r="D6716" s="3" t="str">
        <f>IFERROR(__xludf.DUMMYFUNCTION("REGEXEXTRACT(C6716,""[A-Z]{2,}"")"),"KTC")</f>
        <v>KTC</v>
      </c>
      <c r="E6716" s="3" t="s">
        <v>47</v>
      </c>
      <c r="F6716" s="3" t="s">
        <v>386</v>
      </c>
      <c r="G6716" s="3" t="s">
        <v>84</v>
      </c>
      <c r="H6716" s="3"/>
      <c r="I6716" s="3"/>
      <c r="J6716" s="3"/>
      <c r="K6716" s="3"/>
      <c r="L6716" s="3"/>
      <c r="M6716" s="3"/>
      <c r="N6716" s="3"/>
      <c r="O6716" s="3"/>
      <c r="P6716" s="3"/>
      <c r="Q6716" s="3"/>
      <c r="R6716" s="3"/>
      <c r="S6716" s="3"/>
      <c r="T6716" s="3"/>
      <c r="U6716" s="3"/>
      <c r="V6716" s="3"/>
      <c r="W6716" s="3"/>
      <c r="X6716" s="3"/>
      <c r="Y6716" s="3"/>
      <c r="Z6716" s="3"/>
    </row>
    <row r="6717">
      <c r="A6717" s="4">
        <v>45492.0</v>
      </c>
      <c r="B6717" s="5" t="s">
        <v>1007</v>
      </c>
      <c r="C6717" s="3" t="s">
        <v>1008</v>
      </c>
      <c r="D6717" s="3" t="str">
        <f>IFERROR(__xludf.DUMMYFUNCTION("REGEXEXTRACT(C6717,""[A-Z]{2,}"")"),"NPL")</f>
        <v>NPL</v>
      </c>
      <c r="E6717" s="3" t="s">
        <v>1009</v>
      </c>
      <c r="F6717" s="3" t="s">
        <v>83</v>
      </c>
      <c r="G6717" s="3" t="s">
        <v>84</v>
      </c>
      <c r="H6717" s="3"/>
      <c r="I6717" s="3"/>
      <c r="J6717" s="3"/>
      <c r="K6717" s="3"/>
      <c r="L6717" s="3"/>
      <c r="M6717" s="3"/>
      <c r="N6717" s="3"/>
      <c r="O6717" s="3"/>
      <c r="P6717" s="3"/>
      <c r="Q6717" s="3"/>
      <c r="R6717" s="3"/>
      <c r="S6717" s="3"/>
      <c r="T6717" s="3"/>
      <c r="U6717" s="3"/>
      <c r="V6717" s="3"/>
      <c r="W6717" s="3"/>
      <c r="X6717" s="3"/>
      <c r="Y6717" s="3"/>
      <c r="Z6717" s="3"/>
    </row>
    <row r="6718">
      <c r="A6718" s="4">
        <v>45492.0</v>
      </c>
      <c r="B6718" s="5" t="s">
        <v>1010</v>
      </c>
      <c r="C6718" s="3" t="s">
        <v>1011</v>
      </c>
      <c r="D6718" s="3" t="str">
        <f>IFERROR(__xludf.DUMMYFUNCTION("REGEXEXTRACT(C6718,""[A-Z]{2,}"")"),"SET")</f>
        <v>SET</v>
      </c>
      <c r="E6718" s="3" t="s">
        <v>47</v>
      </c>
      <c r="F6718" s="3" t="s">
        <v>1012</v>
      </c>
      <c r="G6718" s="3" t="s">
        <v>84</v>
      </c>
      <c r="H6718" s="3"/>
      <c r="I6718" s="3"/>
      <c r="J6718" s="3"/>
      <c r="K6718" s="3"/>
      <c r="L6718" s="3"/>
      <c r="M6718" s="3"/>
      <c r="N6718" s="3"/>
      <c r="O6718" s="3"/>
      <c r="P6718" s="3"/>
      <c r="Q6718" s="3"/>
      <c r="R6718" s="3"/>
      <c r="S6718" s="3"/>
      <c r="T6718" s="3"/>
      <c r="U6718" s="3"/>
      <c r="V6718" s="3"/>
      <c r="W6718" s="3"/>
      <c r="X6718" s="3"/>
      <c r="Y6718" s="3"/>
      <c r="Z6718" s="3"/>
    </row>
    <row r="6719">
      <c r="A6719" s="4">
        <v>45492.0</v>
      </c>
      <c r="B6719" s="5" t="s">
        <v>1010</v>
      </c>
      <c r="C6719" s="3" t="s">
        <v>1011</v>
      </c>
      <c r="D6719" s="3" t="str">
        <f>IFERROR(__xludf.DUMMYFUNCTION("REGEXEXTRACT(C6719,""[A-Z]{2,}"")"),"SET")</f>
        <v>SET</v>
      </c>
      <c r="E6719" s="3" t="s">
        <v>1013</v>
      </c>
      <c r="F6719" s="3" t="s">
        <v>940</v>
      </c>
      <c r="G6719" s="3" t="s">
        <v>84</v>
      </c>
      <c r="H6719" s="3"/>
      <c r="I6719" s="3"/>
      <c r="J6719" s="3"/>
      <c r="K6719" s="3"/>
      <c r="L6719" s="3"/>
      <c r="M6719" s="3"/>
      <c r="N6719" s="3"/>
      <c r="O6719" s="3"/>
      <c r="P6719" s="3"/>
      <c r="Q6719" s="3"/>
      <c r="R6719" s="3"/>
      <c r="S6719" s="3"/>
      <c r="T6719" s="3"/>
      <c r="U6719" s="3"/>
      <c r="V6719" s="3"/>
      <c r="W6719" s="3"/>
      <c r="X6719" s="3"/>
      <c r="Y6719" s="3"/>
      <c r="Z6719" s="3"/>
    </row>
    <row r="6720">
      <c r="A6720" s="4">
        <v>45492.0</v>
      </c>
      <c r="B6720" s="5" t="s">
        <v>1014</v>
      </c>
      <c r="C6720" s="3" t="s">
        <v>1015</v>
      </c>
      <c r="D6720" s="3" t="str">
        <f>IFERROR(__xludf.DUMMYFUNCTION("REGEXEXTRACT(C6720,""[A-Z]{2,}"")"),"EA")</f>
        <v>EA</v>
      </c>
      <c r="E6720" s="3" t="s">
        <v>1016</v>
      </c>
      <c r="F6720" s="3" t="s">
        <v>1017</v>
      </c>
      <c r="G6720" s="6" t="s">
        <v>17</v>
      </c>
      <c r="H6720" s="3"/>
      <c r="I6720" s="3"/>
      <c r="J6720" s="3"/>
      <c r="K6720" s="3"/>
      <c r="L6720" s="3"/>
      <c r="M6720" s="3"/>
      <c r="N6720" s="3"/>
      <c r="O6720" s="3"/>
      <c r="P6720" s="3"/>
      <c r="Q6720" s="3"/>
      <c r="R6720" s="3"/>
      <c r="S6720" s="3"/>
      <c r="T6720" s="3"/>
      <c r="U6720" s="3"/>
      <c r="V6720" s="3"/>
      <c r="W6720" s="3"/>
      <c r="X6720" s="3"/>
      <c r="Y6720" s="3"/>
      <c r="Z6720" s="3"/>
    </row>
    <row r="6721">
      <c r="A6721" s="4">
        <v>45492.0</v>
      </c>
      <c r="B6721" s="5" t="s">
        <v>1018</v>
      </c>
      <c r="C6721" s="3" t="s">
        <v>1019</v>
      </c>
      <c r="D6721" s="3" t="str">
        <f>IFERROR(__xludf.DUMMYFUNCTION("REGEXEXTRACT(C6721,""[A-Z]{2,}"")"),"CPALL")</f>
        <v>CPALL</v>
      </c>
      <c r="E6721" s="10" t="s">
        <v>1020</v>
      </c>
      <c r="F6721" s="10" t="s">
        <v>55</v>
      </c>
      <c r="G6721" s="3" t="s">
        <v>12</v>
      </c>
      <c r="H6721" s="3"/>
      <c r="I6721" s="3"/>
      <c r="J6721" s="3"/>
      <c r="K6721" s="3"/>
      <c r="L6721" s="3"/>
      <c r="M6721" s="3"/>
      <c r="N6721" s="3"/>
      <c r="O6721" s="3"/>
      <c r="P6721" s="3"/>
      <c r="Q6721" s="3"/>
      <c r="R6721" s="3"/>
      <c r="S6721" s="3"/>
      <c r="T6721" s="3"/>
      <c r="U6721" s="3"/>
      <c r="V6721" s="3"/>
      <c r="W6721" s="3"/>
      <c r="X6721" s="3"/>
      <c r="Y6721" s="3"/>
      <c r="Z6721" s="3"/>
    </row>
    <row r="6722">
      <c r="A6722" s="4">
        <v>45492.0</v>
      </c>
      <c r="B6722" s="5" t="s">
        <v>1021</v>
      </c>
      <c r="C6722" s="3" t="s">
        <v>1022</v>
      </c>
      <c r="D6722" s="3" t="str">
        <f>IFERROR(__xludf.DUMMYFUNCTION("REGEXEXTRACT(C6722,""[A-Z]{2,}"")"),"BGRIM")</f>
        <v>BGRIM</v>
      </c>
      <c r="E6722" s="3" t="s">
        <v>472</v>
      </c>
      <c r="F6722" s="3" t="s">
        <v>124</v>
      </c>
      <c r="G6722" s="3" t="s">
        <v>84</v>
      </c>
      <c r="H6722" s="3" t="s">
        <v>44</v>
      </c>
      <c r="I6722" s="3"/>
      <c r="J6722" s="3"/>
      <c r="K6722" s="3"/>
      <c r="L6722" s="3"/>
      <c r="M6722" s="3"/>
      <c r="N6722" s="3"/>
      <c r="O6722" s="3"/>
      <c r="P6722" s="3"/>
      <c r="Q6722" s="3"/>
      <c r="R6722" s="3"/>
      <c r="S6722" s="3"/>
      <c r="T6722" s="3"/>
      <c r="U6722" s="3"/>
      <c r="V6722" s="3"/>
      <c r="W6722" s="3"/>
      <c r="X6722" s="3"/>
      <c r="Y6722" s="3"/>
      <c r="Z6722" s="3"/>
    </row>
    <row r="6723">
      <c r="A6723" s="4">
        <v>45492.0</v>
      </c>
      <c r="B6723" s="5" t="s">
        <v>1021</v>
      </c>
      <c r="C6723" s="3" t="s">
        <v>1022</v>
      </c>
      <c r="D6723" s="3" t="str">
        <f>IFERROR(__xludf.DUMMYFUNCTION("REGEXEXTRACT(C6723,""[A-Z]{2,}"")"),"BGRIM")</f>
        <v>BGRIM</v>
      </c>
      <c r="E6723" s="3"/>
      <c r="F6723" s="3" t="s">
        <v>83</v>
      </c>
      <c r="G6723" s="3" t="s">
        <v>84</v>
      </c>
      <c r="H6723" s="3"/>
      <c r="I6723" s="3"/>
      <c r="J6723" s="3"/>
      <c r="K6723" s="3"/>
      <c r="L6723" s="3"/>
      <c r="M6723" s="3"/>
      <c r="N6723" s="3"/>
      <c r="O6723" s="3"/>
      <c r="P6723" s="3"/>
      <c r="Q6723" s="3"/>
      <c r="R6723" s="3"/>
      <c r="S6723" s="3"/>
      <c r="T6723" s="3"/>
      <c r="U6723" s="3"/>
      <c r="V6723" s="3"/>
      <c r="W6723" s="3"/>
      <c r="X6723" s="3"/>
      <c r="Y6723" s="3"/>
      <c r="Z6723" s="3"/>
    </row>
    <row r="6724">
      <c r="A6724" s="4">
        <v>45492.0</v>
      </c>
      <c r="B6724" s="5" t="s">
        <v>1023</v>
      </c>
      <c r="C6724" s="3" t="s">
        <v>1024</v>
      </c>
      <c r="D6724" s="3" t="str">
        <f>IFERROR(__xludf.DUMMYFUNCTION("REGEXEXTRACT(C6724,""[A-Z]{2,}"")"),"AQUA")</f>
        <v>AQUA</v>
      </c>
      <c r="E6724" s="3" t="s">
        <v>214</v>
      </c>
      <c r="F6724" s="3" t="s">
        <v>231</v>
      </c>
      <c r="G6724" s="3" t="s">
        <v>12</v>
      </c>
      <c r="H6724" s="3"/>
      <c r="I6724" s="3"/>
      <c r="J6724" s="3"/>
      <c r="K6724" s="3"/>
      <c r="L6724" s="3"/>
      <c r="M6724" s="3"/>
      <c r="N6724" s="3"/>
      <c r="O6724" s="3"/>
      <c r="P6724" s="3"/>
      <c r="Q6724" s="3"/>
      <c r="R6724" s="3"/>
      <c r="S6724" s="3"/>
      <c r="T6724" s="3"/>
      <c r="U6724" s="3"/>
      <c r="V6724" s="3"/>
      <c r="W6724" s="3"/>
      <c r="X6724" s="3"/>
      <c r="Y6724" s="3"/>
      <c r="Z6724" s="3"/>
    </row>
    <row r="6725">
      <c r="A6725" s="4">
        <v>45492.0</v>
      </c>
      <c r="B6725" s="5" t="s">
        <v>1023</v>
      </c>
      <c r="C6725" s="3" t="s">
        <v>1024</v>
      </c>
      <c r="D6725" s="3" t="str">
        <f>IFERROR(__xludf.DUMMYFUNCTION("REGEXEXTRACT(C6725,""[A-Z]{2,}"")"),"AQUA")</f>
        <v>AQUA</v>
      </c>
      <c r="E6725" s="3" t="s">
        <v>120</v>
      </c>
      <c r="F6725" s="3" t="s">
        <v>314</v>
      </c>
      <c r="G6725" s="3" t="s">
        <v>12</v>
      </c>
      <c r="H6725" s="3"/>
      <c r="I6725" s="3"/>
      <c r="J6725" s="3"/>
      <c r="K6725" s="3"/>
      <c r="L6725" s="3"/>
      <c r="M6725" s="3"/>
      <c r="N6725" s="3"/>
      <c r="O6725" s="3"/>
      <c r="P6725" s="3"/>
      <c r="Q6725" s="3"/>
      <c r="R6725" s="3"/>
      <c r="S6725" s="3"/>
      <c r="T6725" s="3"/>
      <c r="U6725" s="3"/>
      <c r="V6725" s="3"/>
      <c r="W6725" s="3"/>
      <c r="X6725" s="3"/>
      <c r="Y6725" s="3"/>
      <c r="Z6725" s="3"/>
    </row>
    <row r="6726">
      <c r="A6726" s="4">
        <v>45492.0</v>
      </c>
      <c r="B6726" s="5" t="s">
        <v>1025</v>
      </c>
      <c r="C6726" s="3" t="s">
        <v>1026</v>
      </c>
      <c r="D6726" s="3" t="s">
        <v>1027</v>
      </c>
      <c r="E6726" s="3" t="s">
        <v>1028</v>
      </c>
      <c r="F6726" s="3" t="s">
        <v>1029</v>
      </c>
      <c r="G6726" s="3" t="s">
        <v>12</v>
      </c>
      <c r="H6726" s="3"/>
      <c r="I6726" s="3"/>
      <c r="J6726" s="3"/>
      <c r="K6726" s="3"/>
      <c r="L6726" s="3"/>
      <c r="M6726" s="3"/>
      <c r="N6726" s="3"/>
      <c r="O6726" s="3"/>
      <c r="P6726" s="3"/>
      <c r="Q6726" s="3"/>
      <c r="R6726" s="3"/>
      <c r="S6726" s="3"/>
      <c r="T6726" s="3"/>
      <c r="U6726" s="3"/>
      <c r="V6726" s="3"/>
      <c r="W6726" s="3"/>
      <c r="X6726" s="3"/>
      <c r="Y6726" s="3"/>
      <c r="Z6726" s="3"/>
    </row>
    <row r="6727">
      <c r="A6727" s="4">
        <v>45492.0</v>
      </c>
      <c r="B6727" s="5" t="s">
        <v>1030</v>
      </c>
      <c r="C6727" s="3" t="s">
        <v>1031</v>
      </c>
      <c r="D6727" s="3" t="str">
        <f>IFERROR(__xludf.DUMMYFUNCTION("REGEXEXTRACT(C6727,""[A-Z]{2,}"")"),"HSBC")</f>
        <v>HSBC</v>
      </c>
      <c r="E6727" s="3" t="s">
        <v>1032</v>
      </c>
      <c r="F6727" s="3" t="s">
        <v>1033</v>
      </c>
      <c r="G6727" s="6" t="s">
        <v>17</v>
      </c>
      <c r="H6727" s="3"/>
      <c r="I6727" s="3"/>
      <c r="J6727" s="3"/>
      <c r="K6727" s="3"/>
      <c r="L6727" s="3"/>
      <c r="M6727" s="3"/>
      <c r="N6727" s="3"/>
      <c r="O6727" s="3"/>
      <c r="P6727" s="3"/>
      <c r="Q6727" s="3"/>
      <c r="R6727" s="3"/>
      <c r="S6727" s="3"/>
      <c r="T6727" s="3"/>
      <c r="U6727" s="3"/>
      <c r="V6727" s="3"/>
      <c r="W6727" s="3"/>
      <c r="X6727" s="3"/>
      <c r="Y6727" s="3"/>
      <c r="Z6727" s="3"/>
    </row>
    <row r="6728">
      <c r="A6728" s="4">
        <v>45492.0</v>
      </c>
      <c r="B6728" s="5" t="s">
        <v>1034</v>
      </c>
      <c r="C6728" s="3" t="s">
        <v>1035</v>
      </c>
      <c r="D6728" s="3" t="str">
        <f>IFERROR(__xludf.DUMMYFUNCTION("REGEXEXTRACT(C6728,""[A-Z]{2,}"")"),"ECB")</f>
        <v>ECB</v>
      </c>
      <c r="E6728" s="3" t="s">
        <v>514</v>
      </c>
      <c r="F6728" s="3" t="s">
        <v>1036</v>
      </c>
      <c r="G6728" s="6" t="s">
        <v>17</v>
      </c>
      <c r="H6728" s="3"/>
      <c r="I6728" s="3"/>
      <c r="J6728" s="3"/>
      <c r="K6728" s="3"/>
      <c r="L6728" s="3"/>
      <c r="M6728" s="3"/>
      <c r="N6728" s="3"/>
      <c r="O6728" s="3"/>
      <c r="P6728" s="3"/>
      <c r="Q6728" s="3"/>
      <c r="R6728" s="3"/>
      <c r="S6728" s="3"/>
      <c r="T6728" s="3"/>
      <c r="U6728" s="3"/>
      <c r="V6728" s="3"/>
      <c r="W6728" s="3"/>
      <c r="X6728" s="3"/>
      <c r="Y6728" s="3"/>
      <c r="Z6728" s="3"/>
    </row>
    <row r="6729">
      <c r="A6729" s="4">
        <v>45492.0</v>
      </c>
      <c r="B6729" s="5" t="s">
        <v>1034</v>
      </c>
      <c r="C6729" s="3" t="s">
        <v>1035</v>
      </c>
      <c r="D6729" s="3" t="str">
        <f>IFERROR(__xludf.DUMMYFUNCTION("REGEXEXTRACT(C6729,""[A-Z]{2,}"")"),"ECB")</f>
        <v>ECB</v>
      </c>
      <c r="E6729" s="10" t="s">
        <v>1037</v>
      </c>
      <c r="F6729" s="10" t="s">
        <v>356</v>
      </c>
      <c r="G6729" s="6" t="s">
        <v>17</v>
      </c>
      <c r="H6729" s="3"/>
      <c r="I6729" s="3"/>
      <c r="J6729" s="3"/>
      <c r="K6729" s="3"/>
      <c r="L6729" s="3"/>
      <c r="M6729" s="3"/>
      <c r="N6729" s="3"/>
      <c r="O6729" s="3"/>
      <c r="P6729" s="3"/>
      <c r="Q6729" s="3"/>
      <c r="R6729" s="3"/>
      <c r="S6729" s="3"/>
      <c r="T6729" s="3"/>
      <c r="U6729" s="3"/>
      <c r="V6729" s="3"/>
      <c r="W6729" s="3"/>
      <c r="X6729" s="3"/>
      <c r="Y6729" s="3"/>
      <c r="Z6729" s="3"/>
    </row>
    <row r="6730">
      <c r="A6730" s="4">
        <v>45491.0</v>
      </c>
      <c r="B6730" s="5" t="s">
        <v>1038</v>
      </c>
      <c r="C6730" s="3" t="s">
        <v>1039</v>
      </c>
      <c r="D6730" s="3" t="str">
        <f>IFERROR(__xludf.DUMMYFUNCTION("REGEXEXTRACT(C6730,""[A-Z]{2,}"")"),"TSTH")</f>
        <v>TSTH</v>
      </c>
      <c r="E6730" s="3" t="s">
        <v>47</v>
      </c>
      <c r="F6730" s="3" t="s">
        <v>31</v>
      </c>
      <c r="G6730" s="3" t="s">
        <v>12</v>
      </c>
      <c r="H6730" s="3"/>
      <c r="I6730" s="3"/>
      <c r="J6730" s="3"/>
      <c r="K6730" s="3"/>
      <c r="L6730" s="3"/>
      <c r="M6730" s="3"/>
      <c r="N6730" s="3"/>
      <c r="O6730" s="3"/>
      <c r="P6730" s="3"/>
      <c r="Q6730" s="3"/>
      <c r="R6730" s="3"/>
      <c r="S6730" s="3"/>
      <c r="T6730" s="3"/>
      <c r="U6730" s="3"/>
      <c r="V6730" s="3"/>
      <c r="W6730" s="3"/>
      <c r="X6730" s="3"/>
      <c r="Y6730" s="3"/>
      <c r="Z6730" s="3"/>
    </row>
    <row r="6731">
      <c r="A6731" s="4">
        <v>45491.0</v>
      </c>
      <c r="B6731" s="5" t="s">
        <v>1040</v>
      </c>
      <c r="C6731" s="3" t="s">
        <v>1041</v>
      </c>
      <c r="D6731" s="3" t="str">
        <f>IFERROR(__xludf.DUMMYFUNCTION("REGEXEXTRACT(C6731,""[A-Z]{2,}"")"),"SUN")</f>
        <v>SUN</v>
      </c>
      <c r="E6731" s="3" t="s">
        <v>30</v>
      </c>
      <c r="F6731" s="3" t="s">
        <v>386</v>
      </c>
      <c r="G6731" s="6" t="s">
        <v>17</v>
      </c>
      <c r="H6731" s="3"/>
      <c r="I6731" s="3"/>
      <c r="J6731" s="3"/>
      <c r="K6731" s="3"/>
      <c r="L6731" s="3"/>
      <c r="M6731" s="3"/>
      <c r="N6731" s="3"/>
      <c r="O6731" s="3"/>
      <c r="P6731" s="3"/>
      <c r="Q6731" s="3"/>
      <c r="R6731" s="3"/>
      <c r="S6731" s="3"/>
      <c r="T6731" s="3"/>
      <c r="U6731" s="3"/>
      <c r="V6731" s="3"/>
      <c r="W6731" s="3"/>
      <c r="X6731" s="3"/>
      <c r="Y6731" s="3"/>
      <c r="Z6731" s="3"/>
    </row>
    <row r="6732">
      <c r="A6732" s="4">
        <v>45491.0</v>
      </c>
      <c r="B6732" s="5" t="s">
        <v>1040</v>
      </c>
      <c r="C6732" s="3" t="s">
        <v>1041</v>
      </c>
      <c r="D6732" s="3" t="str">
        <f>IFERROR(__xludf.DUMMYFUNCTION("REGEXEXTRACT(C6732,""[A-Z]{2,}"")"),"SUN")</f>
        <v>SUN</v>
      </c>
      <c r="E6732" s="10" t="s">
        <v>1042</v>
      </c>
      <c r="F6732" s="10" t="s">
        <v>1043</v>
      </c>
      <c r="G6732" s="6" t="s">
        <v>17</v>
      </c>
      <c r="H6732" s="3"/>
      <c r="I6732" s="3"/>
      <c r="J6732" s="3"/>
      <c r="K6732" s="3"/>
      <c r="L6732" s="3"/>
      <c r="M6732" s="3"/>
      <c r="N6732" s="3"/>
      <c r="O6732" s="3"/>
      <c r="P6732" s="3"/>
      <c r="Q6732" s="3"/>
      <c r="R6732" s="3"/>
      <c r="S6732" s="3"/>
      <c r="T6732" s="3"/>
      <c r="U6732" s="3"/>
      <c r="V6732" s="3"/>
      <c r="W6732" s="3"/>
      <c r="X6732" s="3"/>
      <c r="Y6732" s="3"/>
      <c r="Z6732" s="3"/>
    </row>
    <row r="6733">
      <c r="A6733" s="4">
        <v>45491.0</v>
      </c>
      <c r="B6733" s="5" t="s">
        <v>1044</v>
      </c>
      <c r="C6733" s="3" t="s">
        <v>1045</v>
      </c>
      <c r="D6733" s="3" t="str">
        <f>IFERROR(__xludf.DUMMYFUNCTION("REGEXEXTRACT(C6733,""[A-Z]{2,}"")"),"IPO")</f>
        <v>IPO</v>
      </c>
      <c r="E6733" s="3"/>
      <c r="F6733" s="3" t="s">
        <v>1012</v>
      </c>
      <c r="G6733" s="3" t="s">
        <v>84</v>
      </c>
      <c r="H6733" s="3" t="s">
        <v>44</v>
      </c>
      <c r="I6733" s="3"/>
      <c r="J6733" s="3"/>
      <c r="K6733" s="3"/>
      <c r="L6733" s="3"/>
      <c r="M6733" s="3"/>
      <c r="N6733" s="3"/>
      <c r="O6733" s="3"/>
      <c r="P6733" s="3"/>
      <c r="Q6733" s="3"/>
      <c r="R6733" s="3"/>
      <c r="S6733" s="3"/>
      <c r="T6733" s="3"/>
      <c r="U6733" s="3"/>
      <c r="V6733" s="3"/>
      <c r="W6733" s="3"/>
      <c r="X6733" s="3"/>
      <c r="Y6733" s="3"/>
      <c r="Z6733" s="3"/>
    </row>
    <row r="6734">
      <c r="A6734" s="4">
        <v>45491.0</v>
      </c>
      <c r="B6734" s="5" t="s">
        <v>1044</v>
      </c>
      <c r="C6734" s="3" t="s">
        <v>1045</v>
      </c>
      <c r="D6734" s="3" t="s">
        <v>257</v>
      </c>
      <c r="E6734" s="3" t="s">
        <v>184</v>
      </c>
      <c r="F6734" s="3" t="s">
        <v>1046</v>
      </c>
      <c r="G6734" s="3" t="s">
        <v>84</v>
      </c>
      <c r="H6734" s="3"/>
      <c r="I6734" s="3"/>
      <c r="J6734" s="3"/>
      <c r="K6734" s="3"/>
      <c r="L6734" s="3"/>
      <c r="M6734" s="3"/>
      <c r="N6734" s="3"/>
      <c r="O6734" s="3"/>
      <c r="P6734" s="3"/>
      <c r="Q6734" s="3"/>
      <c r="R6734" s="3"/>
      <c r="S6734" s="3"/>
      <c r="T6734" s="3"/>
      <c r="U6734" s="3"/>
      <c r="V6734" s="3"/>
      <c r="W6734" s="3"/>
      <c r="X6734" s="3"/>
      <c r="Y6734" s="3"/>
      <c r="Z6734" s="3"/>
    </row>
    <row r="6735">
      <c r="A6735" s="4">
        <v>45491.0</v>
      </c>
      <c r="B6735" s="5" t="s">
        <v>1047</v>
      </c>
      <c r="C6735" s="3" t="s">
        <v>1048</v>
      </c>
      <c r="D6735" s="3" t="str">
        <f>IFERROR(__xludf.DUMMYFUNCTION("REGEXEXTRACT(C6735,""[A-Z]{2,}"")"),"FED")</f>
        <v>FED</v>
      </c>
      <c r="E6735" s="3" t="s">
        <v>1049</v>
      </c>
      <c r="F6735" s="3" t="s">
        <v>61</v>
      </c>
      <c r="G6735" s="3" t="s">
        <v>12</v>
      </c>
      <c r="H6735" s="3"/>
      <c r="I6735" s="3"/>
      <c r="J6735" s="3"/>
      <c r="K6735" s="3"/>
      <c r="L6735" s="3"/>
      <c r="M6735" s="3"/>
      <c r="N6735" s="3"/>
      <c r="O6735" s="3"/>
      <c r="P6735" s="3"/>
      <c r="Q6735" s="3"/>
      <c r="R6735" s="3"/>
      <c r="S6735" s="3"/>
      <c r="T6735" s="3"/>
      <c r="U6735" s="3"/>
      <c r="V6735" s="3"/>
      <c r="W6735" s="3"/>
      <c r="X6735" s="3"/>
      <c r="Y6735" s="3"/>
      <c r="Z6735" s="3"/>
    </row>
    <row r="6736">
      <c r="A6736" s="4">
        <v>45491.0</v>
      </c>
      <c r="B6736" s="5" t="s">
        <v>1047</v>
      </c>
      <c r="C6736" s="3" t="s">
        <v>1048</v>
      </c>
      <c r="D6736" s="3" t="str">
        <f>IFERROR(__xludf.DUMMYFUNCTION("REGEXEXTRACT(C6736,""[A-Z]{2,}"")"),"FED")</f>
        <v>FED</v>
      </c>
      <c r="E6736" s="3" t="s">
        <v>514</v>
      </c>
      <c r="F6736" s="3" t="s">
        <v>386</v>
      </c>
      <c r="G6736" s="3" t="s">
        <v>12</v>
      </c>
      <c r="H6736" s="3"/>
      <c r="I6736" s="3"/>
      <c r="J6736" s="3"/>
      <c r="K6736" s="3"/>
      <c r="L6736" s="3"/>
      <c r="M6736" s="3"/>
      <c r="N6736" s="3"/>
      <c r="O6736" s="3"/>
      <c r="P6736" s="3"/>
      <c r="Q6736" s="3"/>
      <c r="R6736" s="3"/>
      <c r="S6736" s="3"/>
      <c r="T6736" s="3"/>
      <c r="U6736" s="3"/>
      <c r="V6736" s="3"/>
      <c r="W6736" s="3"/>
      <c r="X6736" s="3"/>
      <c r="Y6736" s="3"/>
      <c r="Z6736" s="3"/>
    </row>
    <row r="6737">
      <c r="A6737" s="4">
        <v>45491.0</v>
      </c>
      <c r="B6737" s="5" t="s">
        <v>1050</v>
      </c>
      <c r="C6737" s="3" t="s">
        <v>1051</v>
      </c>
      <c r="D6737" s="3" t="str">
        <f>IFERROR(__xludf.DUMMYFUNCTION("REGEXEXTRACT(C6737,""[A-Z]{2,}"")"),"FPT")</f>
        <v>FPT</v>
      </c>
      <c r="E6737" s="3" t="s">
        <v>44</v>
      </c>
      <c r="F6737" s="3" t="s">
        <v>329</v>
      </c>
      <c r="G6737" s="6" t="s">
        <v>17</v>
      </c>
      <c r="H6737" s="3"/>
      <c r="I6737" s="3"/>
      <c r="J6737" s="3"/>
      <c r="K6737" s="3"/>
      <c r="L6737" s="3"/>
      <c r="M6737" s="3"/>
      <c r="N6737" s="3"/>
      <c r="O6737" s="3"/>
      <c r="P6737" s="3"/>
      <c r="Q6737" s="3"/>
      <c r="R6737" s="3"/>
      <c r="S6737" s="3"/>
      <c r="T6737" s="3"/>
      <c r="U6737" s="3"/>
      <c r="V6737" s="3"/>
      <c r="W6737" s="3"/>
      <c r="X6737" s="3"/>
      <c r="Y6737" s="3"/>
      <c r="Z6737" s="3"/>
    </row>
    <row r="6738">
      <c r="A6738" s="4">
        <v>45491.0</v>
      </c>
      <c r="B6738" s="5" t="s">
        <v>1052</v>
      </c>
      <c r="C6738" s="3" t="s">
        <v>1053</v>
      </c>
      <c r="D6738" s="3" t="str">
        <f>IFERROR(__xludf.DUMMYFUNCTION("REGEXEXTRACT(C6738,""[A-Z]{2,}"")"),"TTB")</f>
        <v>TTB</v>
      </c>
      <c r="E6738" s="3" t="s">
        <v>44</v>
      </c>
      <c r="F6738" s="3" t="s">
        <v>524</v>
      </c>
      <c r="G6738" s="3" t="s">
        <v>12</v>
      </c>
      <c r="H6738" s="3"/>
      <c r="I6738" s="3"/>
      <c r="J6738" s="3"/>
      <c r="K6738" s="3"/>
      <c r="L6738" s="3"/>
      <c r="M6738" s="3"/>
      <c r="N6738" s="3"/>
      <c r="O6738" s="3"/>
      <c r="P6738" s="3"/>
      <c r="Q6738" s="3"/>
      <c r="R6738" s="3"/>
      <c r="S6738" s="3"/>
      <c r="T6738" s="3"/>
      <c r="U6738" s="3"/>
      <c r="V6738" s="3"/>
      <c r="W6738" s="3"/>
      <c r="X6738" s="3"/>
      <c r="Y6738" s="3"/>
      <c r="Z6738" s="3"/>
    </row>
    <row r="6739">
      <c r="A6739" s="4">
        <v>45491.0</v>
      </c>
      <c r="B6739" s="5" t="s">
        <v>1052</v>
      </c>
      <c r="C6739" s="3" t="s">
        <v>1053</v>
      </c>
      <c r="D6739" s="3" t="s">
        <v>1054</v>
      </c>
      <c r="E6739" s="3" t="s">
        <v>44</v>
      </c>
      <c r="F6739" s="3" t="s">
        <v>524</v>
      </c>
      <c r="G6739" s="3" t="s">
        <v>12</v>
      </c>
      <c r="H6739" s="3"/>
      <c r="I6739" s="3"/>
      <c r="J6739" s="3"/>
      <c r="K6739" s="3"/>
      <c r="L6739" s="3"/>
      <c r="M6739" s="3"/>
      <c r="N6739" s="3"/>
      <c r="O6739" s="3"/>
      <c r="P6739" s="3"/>
      <c r="Q6739" s="3"/>
      <c r="R6739" s="3"/>
      <c r="S6739" s="3"/>
      <c r="T6739" s="3"/>
      <c r="U6739" s="3"/>
      <c r="V6739" s="3"/>
      <c r="W6739" s="3"/>
      <c r="X6739" s="3"/>
      <c r="Y6739" s="3"/>
      <c r="Z6739" s="3"/>
    </row>
    <row r="6740">
      <c r="A6740" s="4">
        <v>45491.0</v>
      </c>
      <c r="B6740" s="5" t="s">
        <v>1052</v>
      </c>
      <c r="C6740" s="3" t="s">
        <v>1053</v>
      </c>
      <c r="D6740" s="3" t="s">
        <v>1055</v>
      </c>
      <c r="E6740" s="3" t="s">
        <v>44</v>
      </c>
      <c r="F6740" s="3" t="s">
        <v>524</v>
      </c>
      <c r="G6740" s="3" t="s">
        <v>12</v>
      </c>
      <c r="H6740" s="3"/>
      <c r="I6740" s="3"/>
      <c r="J6740" s="3"/>
      <c r="K6740" s="3"/>
      <c r="L6740" s="3"/>
      <c r="M6740" s="3"/>
      <c r="N6740" s="3"/>
      <c r="O6740" s="3"/>
      <c r="P6740" s="3"/>
      <c r="Q6740" s="3"/>
      <c r="R6740" s="3"/>
      <c r="S6740" s="3"/>
      <c r="T6740" s="3"/>
      <c r="U6740" s="3"/>
      <c r="V6740" s="3"/>
      <c r="W6740" s="3"/>
      <c r="X6740" s="3"/>
      <c r="Y6740" s="3"/>
      <c r="Z6740" s="3"/>
    </row>
    <row r="6741">
      <c r="A6741" s="4">
        <v>45491.0</v>
      </c>
      <c r="B6741" s="5" t="s">
        <v>1052</v>
      </c>
      <c r="C6741" s="3" t="s">
        <v>1053</v>
      </c>
      <c r="D6741" s="3" t="s">
        <v>1056</v>
      </c>
      <c r="E6741" s="3" t="s">
        <v>44</v>
      </c>
      <c r="F6741" s="3" t="s">
        <v>524</v>
      </c>
      <c r="G6741" s="3" t="s">
        <v>12</v>
      </c>
      <c r="H6741" s="3"/>
      <c r="I6741" s="3"/>
      <c r="J6741" s="3"/>
      <c r="K6741" s="3"/>
      <c r="L6741" s="3"/>
      <c r="M6741" s="3"/>
      <c r="N6741" s="3"/>
      <c r="O6741" s="3"/>
      <c r="P6741" s="3"/>
      <c r="Q6741" s="3"/>
      <c r="R6741" s="3"/>
      <c r="S6741" s="3"/>
      <c r="T6741" s="3"/>
      <c r="U6741" s="3"/>
      <c r="V6741" s="3"/>
      <c r="W6741" s="3"/>
      <c r="X6741" s="3"/>
      <c r="Y6741" s="3"/>
      <c r="Z6741" s="3"/>
    </row>
    <row r="6742">
      <c r="A6742" s="4">
        <v>45491.0</v>
      </c>
      <c r="B6742" s="5" t="s">
        <v>1052</v>
      </c>
      <c r="C6742" s="3" t="s">
        <v>1053</v>
      </c>
      <c r="D6742" s="3" t="s">
        <v>1057</v>
      </c>
      <c r="E6742" s="3" t="s">
        <v>44</v>
      </c>
      <c r="F6742" s="3" t="s">
        <v>524</v>
      </c>
      <c r="G6742" s="3" t="s">
        <v>12</v>
      </c>
      <c r="H6742" s="3"/>
      <c r="I6742" s="3"/>
      <c r="J6742" s="3"/>
      <c r="K6742" s="3"/>
      <c r="L6742" s="3"/>
      <c r="M6742" s="3"/>
      <c r="N6742" s="3"/>
      <c r="O6742" s="3"/>
      <c r="P6742" s="3"/>
      <c r="Q6742" s="3"/>
      <c r="R6742" s="3"/>
      <c r="S6742" s="3"/>
      <c r="T6742" s="3"/>
      <c r="U6742" s="3"/>
      <c r="V6742" s="3"/>
      <c r="W6742" s="3"/>
      <c r="X6742" s="3"/>
      <c r="Y6742" s="3"/>
      <c r="Z6742" s="3"/>
    </row>
    <row r="6743">
      <c r="A6743" s="4">
        <v>45491.0</v>
      </c>
      <c r="B6743" s="5" t="s">
        <v>1052</v>
      </c>
      <c r="C6743" s="3" t="s">
        <v>1053</v>
      </c>
      <c r="D6743" s="3" t="s">
        <v>168</v>
      </c>
      <c r="E6743" s="3" t="s">
        <v>44</v>
      </c>
      <c r="F6743" s="3" t="s">
        <v>524</v>
      </c>
      <c r="G6743" s="3" t="s">
        <v>12</v>
      </c>
      <c r="H6743" s="3"/>
      <c r="I6743" s="3"/>
      <c r="J6743" s="3"/>
      <c r="K6743" s="3"/>
      <c r="L6743" s="3"/>
      <c r="M6743" s="3"/>
      <c r="N6743" s="3"/>
      <c r="O6743" s="3"/>
      <c r="P6743" s="3"/>
      <c r="Q6743" s="3"/>
      <c r="R6743" s="3"/>
      <c r="S6743" s="3"/>
      <c r="T6743" s="3"/>
      <c r="U6743" s="3"/>
      <c r="V6743" s="3"/>
      <c r="W6743" s="3"/>
      <c r="X6743" s="3"/>
      <c r="Y6743" s="3"/>
      <c r="Z6743" s="3"/>
    </row>
    <row r="6744">
      <c r="A6744" s="4">
        <v>45491.0</v>
      </c>
      <c r="B6744" s="5" t="s">
        <v>1052</v>
      </c>
      <c r="C6744" s="3" t="s">
        <v>1053</v>
      </c>
      <c r="D6744" s="3" t="s">
        <v>1058</v>
      </c>
      <c r="E6744" s="3" t="s">
        <v>44</v>
      </c>
      <c r="F6744" s="3" t="s">
        <v>524</v>
      </c>
      <c r="G6744" s="3" t="s">
        <v>12</v>
      </c>
      <c r="H6744" s="3"/>
      <c r="I6744" s="3"/>
      <c r="J6744" s="3"/>
      <c r="K6744" s="3"/>
      <c r="L6744" s="3"/>
      <c r="M6744" s="3"/>
      <c r="N6744" s="3"/>
      <c r="O6744" s="3"/>
      <c r="P6744" s="3"/>
      <c r="Q6744" s="3"/>
      <c r="R6744" s="3"/>
      <c r="S6744" s="3"/>
      <c r="T6744" s="3"/>
      <c r="U6744" s="3"/>
      <c r="V6744" s="3"/>
      <c r="W6744" s="3"/>
      <c r="X6744" s="3"/>
      <c r="Y6744" s="3"/>
      <c r="Z6744" s="3"/>
    </row>
    <row r="6745">
      <c r="A6745" s="4">
        <v>45491.0</v>
      </c>
      <c r="B6745" s="5" t="s">
        <v>1059</v>
      </c>
      <c r="C6745" s="3" t="s">
        <v>1060</v>
      </c>
      <c r="D6745" s="3" t="str">
        <f>IFERROR(__xludf.DUMMYFUNCTION("REGEXEXTRACT(C6745,""[A-Z]{2,}"")"),"KCE")</f>
        <v>KCE</v>
      </c>
      <c r="E6745" s="3" t="s">
        <v>44</v>
      </c>
      <c r="F6745" s="3" t="s">
        <v>124</v>
      </c>
      <c r="G6745" s="3" t="s">
        <v>84</v>
      </c>
      <c r="H6745" s="3"/>
      <c r="I6745" s="3"/>
      <c r="J6745" s="3"/>
      <c r="K6745" s="3"/>
      <c r="L6745" s="3"/>
      <c r="M6745" s="3"/>
      <c r="N6745" s="3"/>
      <c r="O6745" s="3"/>
      <c r="P6745" s="3"/>
      <c r="Q6745" s="3"/>
      <c r="R6745" s="3"/>
      <c r="S6745" s="3"/>
      <c r="T6745" s="3"/>
      <c r="U6745" s="3"/>
      <c r="V6745" s="3"/>
      <c r="W6745" s="3"/>
      <c r="X6745" s="3"/>
      <c r="Y6745" s="3"/>
      <c r="Z6745" s="3"/>
    </row>
    <row r="6746">
      <c r="A6746" s="4">
        <v>45491.0</v>
      </c>
      <c r="B6746" s="5" t="s">
        <v>1061</v>
      </c>
      <c r="C6746" s="3" t="s">
        <v>1062</v>
      </c>
      <c r="D6746" s="3" t="str">
        <f>IFERROR(__xludf.DUMMYFUNCTION("REGEXEXTRACT(C6746,""[A-Z]{2,}"")"),"EA")</f>
        <v>EA</v>
      </c>
      <c r="E6746" s="10" t="s">
        <v>1063</v>
      </c>
      <c r="F6746" s="10" t="s">
        <v>567</v>
      </c>
      <c r="G6746" s="3" t="s">
        <v>84</v>
      </c>
      <c r="H6746" s="3"/>
      <c r="I6746" s="3"/>
      <c r="J6746" s="3"/>
      <c r="K6746" s="3"/>
      <c r="L6746" s="3"/>
      <c r="M6746" s="3"/>
      <c r="N6746" s="3"/>
      <c r="O6746" s="3"/>
      <c r="P6746" s="3"/>
      <c r="Q6746" s="3"/>
      <c r="R6746" s="3"/>
      <c r="S6746" s="3"/>
      <c r="T6746" s="3"/>
      <c r="U6746" s="3"/>
      <c r="V6746" s="3"/>
      <c r="W6746" s="3"/>
      <c r="X6746" s="3"/>
      <c r="Y6746" s="3"/>
      <c r="Z6746" s="3"/>
    </row>
    <row r="6747">
      <c r="A6747" s="4">
        <v>45491.0</v>
      </c>
      <c r="B6747" s="5" t="s">
        <v>1064</v>
      </c>
      <c r="C6747" s="3" t="s">
        <v>1065</v>
      </c>
      <c r="D6747" s="3" t="str">
        <f>IFERROR(__xludf.DUMMYFUNCTION("REGEXEXTRACT(C6747,""[A-Z]{2,}"")"),"AIMC")</f>
        <v>AIMC</v>
      </c>
      <c r="E6747" s="3" t="s">
        <v>519</v>
      </c>
      <c r="F6747" s="3" t="s">
        <v>1066</v>
      </c>
      <c r="G6747" s="6" t="s">
        <v>17</v>
      </c>
      <c r="H6747" s="3"/>
      <c r="I6747" s="3"/>
      <c r="J6747" s="3"/>
      <c r="K6747" s="3"/>
      <c r="L6747" s="3"/>
      <c r="M6747" s="3"/>
      <c r="N6747" s="3"/>
      <c r="O6747" s="3"/>
      <c r="P6747" s="3"/>
      <c r="Q6747" s="3"/>
      <c r="R6747" s="3"/>
      <c r="S6747" s="3"/>
      <c r="T6747" s="3"/>
      <c r="U6747" s="3"/>
      <c r="V6747" s="3"/>
      <c r="W6747" s="3"/>
      <c r="X6747" s="3"/>
      <c r="Y6747" s="3"/>
      <c r="Z6747" s="3"/>
    </row>
    <row r="6748">
      <c r="A6748" s="4">
        <v>45491.0</v>
      </c>
      <c r="B6748" s="5" t="s">
        <v>1067</v>
      </c>
      <c r="C6748" s="3" t="s">
        <v>1068</v>
      </c>
      <c r="D6748" s="10" t="s">
        <v>1069</v>
      </c>
      <c r="E6748" s="3" t="s">
        <v>83</v>
      </c>
      <c r="F6748" s="3" t="s">
        <v>1070</v>
      </c>
      <c r="G6748" s="3" t="s">
        <v>84</v>
      </c>
      <c r="H6748" s="3"/>
      <c r="I6748" s="3"/>
      <c r="J6748" s="3"/>
      <c r="K6748" s="3"/>
      <c r="L6748" s="3"/>
      <c r="M6748" s="3"/>
      <c r="N6748" s="3"/>
      <c r="O6748" s="3"/>
      <c r="P6748" s="3"/>
      <c r="Q6748" s="3"/>
      <c r="R6748" s="3"/>
      <c r="S6748" s="3"/>
      <c r="T6748" s="3"/>
      <c r="U6748" s="3"/>
      <c r="V6748" s="3"/>
      <c r="W6748" s="3"/>
      <c r="X6748" s="3"/>
      <c r="Y6748" s="3"/>
      <c r="Z6748" s="3"/>
    </row>
    <row r="6749">
      <c r="A6749" s="4">
        <v>45491.0</v>
      </c>
      <c r="B6749" s="5" t="s">
        <v>1067</v>
      </c>
      <c r="C6749" s="3" t="s">
        <v>1068</v>
      </c>
      <c r="D6749" s="10" t="s">
        <v>1069</v>
      </c>
      <c r="E6749" s="3" t="s">
        <v>1071</v>
      </c>
      <c r="F6749" s="3" t="s">
        <v>34</v>
      </c>
      <c r="G6749" s="3" t="s">
        <v>84</v>
      </c>
      <c r="H6749" s="3"/>
      <c r="I6749" s="3"/>
      <c r="J6749" s="3"/>
      <c r="K6749" s="3"/>
      <c r="L6749" s="3"/>
      <c r="M6749" s="3"/>
      <c r="N6749" s="3"/>
      <c r="O6749" s="3"/>
      <c r="P6749" s="3"/>
      <c r="Q6749" s="3"/>
      <c r="R6749" s="3"/>
      <c r="S6749" s="3"/>
      <c r="T6749" s="3"/>
      <c r="U6749" s="3"/>
      <c r="V6749" s="3"/>
      <c r="W6749" s="3"/>
      <c r="X6749" s="3"/>
      <c r="Y6749" s="3"/>
      <c r="Z6749" s="3"/>
    </row>
    <row r="6750">
      <c r="A6750" s="4">
        <v>45491.0</v>
      </c>
      <c r="B6750" s="5" t="s">
        <v>1072</v>
      </c>
      <c r="C6750" s="3" t="s">
        <v>1073</v>
      </c>
      <c r="D6750" s="3" t="str">
        <f>IFERROR(__xludf.DUMMYFUNCTION("REGEXEXTRACT(C6750,""[A-Z]{2,}"")"),"GULF")</f>
        <v>GULF</v>
      </c>
      <c r="E6750" s="3" t="s">
        <v>303</v>
      </c>
      <c r="F6750" s="3" t="s">
        <v>1074</v>
      </c>
      <c r="G6750" s="3" t="s">
        <v>12</v>
      </c>
      <c r="H6750" s="3"/>
      <c r="I6750" s="3"/>
      <c r="J6750" s="3"/>
      <c r="K6750" s="3"/>
      <c r="L6750" s="3"/>
      <c r="M6750" s="3"/>
      <c r="N6750" s="3"/>
      <c r="O6750" s="3"/>
      <c r="P6750" s="3"/>
      <c r="Q6750" s="3"/>
      <c r="R6750" s="3"/>
      <c r="S6750" s="3"/>
      <c r="T6750" s="3"/>
      <c r="U6750" s="3"/>
      <c r="V6750" s="3"/>
      <c r="W6750" s="3"/>
      <c r="X6750" s="3"/>
      <c r="Y6750" s="3"/>
      <c r="Z6750" s="3"/>
    </row>
    <row r="6751">
      <c r="A6751" s="4">
        <v>45491.0</v>
      </c>
      <c r="B6751" s="5" t="s">
        <v>1072</v>
      </c>
      <c r="C6751" s="3" t="s">
        <v>1073</v>
      </c>
      <c r="D6751" s="3" t="str">
        <f>IFERROR(__xludf.DUMMYFUNCTION("REGEXEXTRACT(C6751,""[A-Z]{2,}"")"),"GULF")</f>
        <v>GULF</v>
      </c>
      <c r="E6751" s="3" t="s">
        <v>141</v>
      </c>
      <c r="F6751" s="3" t="s">
        <v>105</v>
      </c>
      <c r="G6751" s="3" t="s">
        <v>12</v>
      </c>
      <c r="H6751" s="3"/>
      <c r="I6751" s="3"/>
      <c r="J6751" s="3"/>
      <c r="K6751" s="3"/>
      <c r="L6751" s="3"/>
      <c r="M6751" s="3"/>
      <c r="N6751" s="3"/>
      <c r="O6751" s="3"/>
      <c r="P6751" s="3"/>
      <c r="Q6751" s="3"/>
      <c r="R6751" s="3"/>
      <c r="S6751" s="3"/>
      <c r="T6751" s="3"/>
      <c r="U6751" s="3"/>
      <c r="V6751" s="3"/>
      <c r="W6751" s="3"/>
      <c r="X6751" s="3"/>
      <c r="Y6751" s="3"/>
      <c r="Z6751" s="3"/>
    </row>
    <row r="6752">
      <c r="A6752" s="4">
        <v>45490.0</v>
      </c>
      <c r="B6752" s="5" t="s">
        <v>1075</v>
      </c>
      <c r="C6752" s="3" t="s">
        <v>1076</v>
      </c>
      <c r="D6752" s="3" t="str">
        <f>IFERROR(__xludf.DUMMYFUNCTION("REGEXEXTRACT(C6752,""[A-Z]{2,}"")"),"EA")</f>
        <v>EA</v>
      </c>
      <c r="E6752" s="3" t="s">
        <v>1077</v>
      </c>
      <c r="F6752" s="3" t="s">
        <v>1078</v>
      </c>
      <c r="G6752" s="3" t="s">
        <v>84</v>
      </c>
      <c r="H6752" s="3"/>
      <c r="I6752" s="3"/>
      <c r="J6752" s="3"/>
      <c r="K6752" s="3"/>
      <c r="L6752" s="3"/>
      <c r="M6752" s="3"/>
      <c r="N6752" s="3"/>
      <c r="O6752" s="3"/>
      <c r="P6752" s="3"/>
      <c r="Q6752" s="3"/>
      <c r="R6752" s="3"/>
      <c r="S6752" s="3"/>
      <c r="T6752" s="3"/>
      <c r="U6752" s="3"/>
      <c r="V6752" s="3"/>
      <c r="W6752" s="3"/>
      <c r="X6752" s="3"/>
      <c r="Y6752" s="3"/>
      <c r="Z6752" s="3"/>
    </row>
    <row r="6753">
      <c r="A6753" s="4">
        <v>45490.0</v>
      </c>
      <c r="B6753" s="5" t="s">
        <v>1075</v>
      </c>
      <c r="C6753" s="3" t="s">
        <v>1076</v>
      </c>
      <c r="D6753" s="3" t="str">
        <f>IFERROR(__xludf.DUMMYFUNCTION("REGEXEXTRACT(C6753,""[A-Z]{2,}"")"),"EA")</f>
        <v>EA</v>
      </c>
      <c r="E6753" s="3" t="s">
        <v>314</v>
      </c>
      <c r="F6753" s="3" t="s">
        <v>1079</v>
      </c>
      <c r="G6753" s="3" t="s">
        <v>84</v>
      </c>
      <c r="H6753" s="3"/>
      <c r="I6753" s="3"/>
      <c r="J6753" s="3"/>
      <c r="K6753" s="3"/>
      <c r="L6753" s="3"/>
      <c r="M6753" s="3"/>
      <c r="N6753" s="3"/>
      <c r="O6753" s="3"/>
      <c r="P6753" s="3"/>
      <c r="Q6753" s="3"/>
      <c r="R6753" s="3"/>
      <c r="S6753" s="3"/>
      <c r="T6753" s="3"/>
      <c r="U6753" s="3"/>
      <c r="V6753" s="3"/>
      <c r="W6753" s="3"/>
      <c r="X6753" s="3"/>
      <c r="Y6753" s="3"/>
      <c r="Z6753" s="3"/>
    </row>
    <row r="6754">
      <c r="A6754" s="4">
        <v>45490.0</v>
      </c>
      <c r="B6754" s="5" t="s">
        <v>1080</v>
      </c>
      <c r="C6754" s="3" t="s">
        <v>1081</v>
      </c>
      <c r="D6754" s="3" t="str">
        <f>IFERROR(__xludf.DUMMYFUNCTION("REGEXEXTRACT(C6754,""[A-Z]{2,}"")"),"GULF")</f>
        <v>GULF</v>
      </c>
      <c r="E6754" s="3" t="s">
        <v>70</v>
      </c>
      <c r="F6754" s="3" t="s">
        <v>1082</v>
      </c>
      <c r="G6754" s="3" t="s">
        <v>12</v>
      </c>
      <c r="H6754" s="3"/>
      <c r="I6754" s="3"/>
      <c r="J6754" s="3"/>
      <c r="K6754" s="3"/>
      <c r="L6754" s="3"/>
      <c r="M6754" s="3"/>
      <c r="N6754" s="3"/>
      <c r="O6754" s="3"/>
      <c r="P6754" s="3"/>
      <c r="Q6754" s="3"/>
      <c r="R6754" s="3"/>
      <c r="S6754" s="3"/>
      <c r="T6754" s="3"/>
      <c r="U6754" s="3"/>
      <c r="V6754" s="3"/>
      <c r="W6754" s="3"/>
      <c r="X6754" s="3"/>
      <c r="Y6754" s="3"/>
      <c r="Z6754" s="3"/>
    </row>
    <row r="6755">
      <c r="A6755" s="4">
        <v>45490.0</v>
      </c>
      <c r="B6755" s="5" t="s">
        <v>1080</v>
      </c>
      <c r="C6755" s="3" t="s">
        <v>1081</v>
      </c>
      <c r="D6755" s="3" t="str">
        <f>IFERROR(__xludf.DUMMYFUNCTION("REGEXEXTRACT(C6755,""[A-Z]{2,}"")"),"GULF")</f>
        <v>GULF</v>
      </c>
      <c r="E6755" s="3" t="s">
        <v>44</v>
      </c>
      <c r="F6755" s="3" t="s">
        <v>69</v>
      </c>
      <c r="G6755" s="3" t="s">
        <v>12</v>
      </c>
      <c r="H6755" s="3"/>
      <c r="I6755" s="3"/>
      <c r="J6755" s="3"/>
      <c r="K6755" s="3"/>
      <c r="L6755" s="3"/>
      <c r="M6755" s="3"/>
      <c r="N6755" s="3"/>
      <c r="O6755" s="3"/>
      <c r="P6755" s="3"/>
      <c r="Q6755" s="3"/>
      <c r="R6755" s="3"/>
      <c r="S6755" s="3"/>
      <c r="T6755" s="3"/>
      <c r="U6755" s="3"/>
      <c r="V6755" s="3"/>
      <c r="W6755" s="3"/>
      <c r="X6755" s="3"/>
      <c r="Y6755" s="3"/>
      <c r="Z6755" s="3"/>
    </row>
    <row r="6756">
      <c r="A6756" s="4">
        <v>45490.0</v>
      </c>
      <c r="B6756" s="5" t="s">
        <v>1083</v>
      </c>
      <c r="C6756" s="3" t="s">
        <v>1084</v>
      </c>
      <c r="D6756" s="3" t="str">
        <f>IFERROR(__xludf.DUMMYFUNCTION("REGEXEXTRACT(C6756,""[A-Z]{2,}"")"),"GULF")</f>
        <v>GULF</v>
      </c>
      <c r="E6756" s="3" t="s">
        <v>1082</v>
      </c>
      <c r="F6756" s="3" t="s">
        <v>105</v>
      </c>
      <c r="G6756" s="3" t="s">
        <v>12</v>
      </c>
      <c r="H6756" s="3"/>
      <c r="I6756" s="3"/>
      <c r="J6756" s="3"/>
      <c r="K6756" s="3"/>
      <c r="L6756" s="3"/>
      <c r="M6756" s="3"/>
      <c r="N6756" s="3"/>
      <c r="O6756" s="3"/>
      <c r="P6756" s="3"/>
      <c r="Q6756" s="3"/>
      <c r="R6756" s="3"/>
      <c r="S6756" s="3"/>
      <c r="T6756" s="3"/>
      <c r="U6756" s="3"/>
      <c r="V6756" s="3"/>
      <c r="W6756" s="3"/>
      <c r="X6756" s="3"/>
      <c r="Y6756" s="3"/>
      <c r="Z6756" s="3"/>
    </row>
    <row r="6757">
      <c r="A6757" s="4">
        <v>45490.0</v>
      </c>
      <c r="B6757" s="5" t="s">
        <v>1085</v>
      </c>
      <c r="C6757" s="3" t="s">
        <v>1086</v>
      </c>
      <c r="D6757" s="3" t="str">
        <f>IFERROR(__xludf.DUMMYFUNCTION("REGEXEXTRACT(C6757,""[A-Z]{2,}"")"),"EA")</f>
        <v>EA</v>
      </c>
      <c r="E6757" s="3" t="s">
        <v>209</v>
      </c>
      <c r="F6757" s="3" t="s">
        <v>255</v>
      </c>
      <c r="G6757" s="3" t="s">
        <v>84</v>
      </c>
      <c r="H6757" s="3"/>
      <c r="I6757" s="3"/>
      <c r="J6757" s="3"/>
      <c r="K6757" s="3"/>
      <c r="L6757" s="3"/>
      <c r="M6757" s="3"/>
      <c r="N6757" s="3"/>
      <c r="O6757" s="3"/>
      <c r="P6757" s="3"/>
      <c r="Q6757" s="3"/>
      <c r="R6757" s="3"/>
      <c r="S6757" s="3"/>
      <c r="T6757" s="3"/>
      <c r="U6757" s="3"/>
      <c r="V6757" s="3"/>
      <c r="W6757" s="3"/>
      <c r="X6757" s="3"/>
      <c r="Y6757" s="3"/>
      <c r="Z6757" s="3"/>
    </row>
    <row r="6758">
      <c r="A6758" s="4">
        <v>45490.0</v>
      </c>
      <c r="B6758" s="5" t="s">
        <v>1085</v>
      </c>
      <c r="C6758" s="3" t="s">
        <v>1086</v>
      </c>
      <c r="D6758" s="3" t="str">
        <f>IFERROR(__xludf.DUMMYFUNCTION("REGEXEXTRACT(C6758,""[A-Z]{2,}"")"),"EA")</f>
        <v>EA</v>
      </c>
      <c r="E6758" s="3" t="s">
        <v>1063</v>
      </c>
      <c r="F6758" s="3" t="s">
        <v>567</v>
      </c>
      <c r="G6758" s="3" t="s">
        <v>84</v>
      </c>
      <c r="H6758" s="3"/>
      <c r="I6758" s="3"/>
      <c r="J6758" s="3"/>
      <c r="K6758" s="3"/>
      <c r="L6758" s="3"/>
      <c r="M6758" s="3"/>
      <c r="N6758" s="3"/>
      <c r="O6758" s="3"/>
      <c r="P6758" s="3"/>
      <c r="Q6758" s="3"/>
      <c r="R6758" s="3"/>
      <c r="S6758" s="3"/>
      <c r="T6758" s="3"/>
      <c r="U6758" s="3"/>
      <c r="V6758" s="3"/>
      <c r="W6758" s="3"/>
      <c r="X6758" s="3"/>
      <c r="Y6758" s="3"/>
      <c r="Z6758" s="3"/>
    </row>
    <row r="6759">
      <c r="A6759" s="4">
        <v>45490.0</v>
      </c>
      <c r="B6759" s="5" t="s">
        <v>1087</v>
      </c>
      <c r="C6759" s="3" t="s">
        <v>1088</v>
      </c>
      <c r="D6759" s="3" t="str">
        <f>IFERROR(__xludf.DUMMYFUNCTION("REGEXEXTRACT(C6759,""[A-Z]{2,}"")"),"EA")</f>
        <v>EA</v>
      </c>
      <c r="E6759" s="3" t="s">
        <v>519</v>
      </c>
      <c r="F6759" s="3" t="s">
        <v>1089</v>
      </c>
      <c r="G6759" s="3" t="s">
        <v>12</v>
      </c>
      <c r="H6759" s="3"/>
      <c r="I6759" s="3"/>
      <c r="J6759" s="3"/>
      <c r="K6759" s="3"/>
      <c r="L6759" s="3"/>
      <c r="M6759" s="3"/>
      <c r="N6759" s="3"/>
      <c r="O6759" s="3"/>
      <c r="P6759" s="3"/>
      <c r="Q6759" s="3"/>
      <c r="R6759" s="3"/>
      <c r="S6759" s="3"/>
      <c r="T6759" s="3"/>
      <c r="U6759" s="3"/>
      <c r="V6759" s="3"/>
      <c r="W6759" s="3"/>
      <c r="X6759" s="3"/>
      <c r="Y6759" s="3"/>
      <c r="Z6759" s="3"/>
    </row>
    <row r="6760">
      <c r="A6760" s="4">
        <v>45490.0</v>
      </c>
      <c r="B6760" s="5" t="s">
        <v>1087</v>
      </c>
      <c r="C6760" s="3" t="s">
        <v>1088</v>
      </c>
      <c r="D6760" s="3" t="str">
        <f>IFERROR(__xludf.DUMMYFUNCTION("REGEXEXTRACT(C6760,""[A-Z]{2,}"")"),"EA")</f>
        <v>EA</v>
      </c>
      <c r="E6760" s="3" t="s">
        <v>1090</v>
      </c>
      <c r="F6760" s="3" t="s">
        <v>1091</v>
      </c>
      <c r="G6760" s="3" t="s">
        <v>12</v>
      </c>
      <c r="H6760" s="3"/>
      <c r="I6760" s="3"/>
      <c r="J6760" s="3"/>
      <c r="K6760" s="3"/>
      <c r="L6760" s="3"/>
      <c r="M6760" s="3"/>
      <c r="N6760" s="3"/>
      <c r="O6760" s="3"/>
      <c r="P6760" s="3"/>
      <c r="Q6760" s="3"/>
      <c r="R6760" s="3"/>
      <c r="S6760" s="3"/>
      <c r="T6760" s="3"/>
      <c r="U6760" s="3"/>
      <c r="V6760" s="3"/>
      <c r="W6760" s="3"/>
      <c r="X6760" s="3"/>
      <c r="Y6760" s="3"/>
      <c r="Z6760" s="3"/>
    </row>
    <row r="6761">
      <c r="A6761" s="4">
        <v>45490.0</v>
      </c>
      <c r="B6761" s="5" t="s">
        <v>1092</v>
      </c>
      <c r="C6761" s="3" t="s">
        <v>1093</v>
      </c>
      <c r="D6761" s="3" t="str">
        <f>IFERROR(__xludf.DUMMYFUNCTION("REGEXEXTRACT(C6761,""[A-Z]{2,}"")"),"AP")</f>
        <v>AP</v>
      </c>
      <c r="E6761" s="3" t="s">
        <v>1090</v>
      </c>
      <c r="F6761" s="3" t="s">
        <v>148</v>
      </c>
      <c r="G6761" s="6" t="s">
        <v>17</v>
      </c>
      <c r="H6761" s="3"/>
      <c r="I6761" s="3"/>
      <c r="J6761" s="3"/>
      <c r="K6761" s="3"/>
      <c r="L6761" s="3"/>
      <c r="M6761" s="3"/>
      <c r="N6761" s="3"/>
      <c r="O6761" s="3"/>
      <c r="P6761" s="3"/>
      <c r="Q6761" s="3"/>
      <c r="R6761" s="3"/>
      <c r="S6761" s="3"/>
      <c r="T6761" s="3"/>
      <c r="U6761" s="3"/>
      <c r="V6761" s="3"/>
      <c r="W6761" s="3"/>
      <c r="X6761" s="3"/>
      <c r="Y6761" s="3"/>
      <c r="Z6761" s="3"/>
    </row>
    <row r="6762">
      <c r="A6762" s="4">
        <v>45490.0</v>
      </c>
      <c r="B6762" s="5" t="s">
        <v>1094</v>
      </c>
      <c r="C6762" s="3" t="s">
        <v>1095</v>
      </c>
      <c r="D6762" s="3" t="str">
        <f>IFERROR(__xludf.DUMMYFUNCTION("REGEXEXTRACT(C6762,""[A-Z]{2,}"")"),"GULF")</f>
        <v>GULF</v>
      </c>
      <c r="E6762" s="3" t="s">
        <v>241</v>
      </c>
      <c r="F6762" s="3" t="s">
        <v>356</v>
      </c>
      <c r="G6762" s="3" t="s">
        <v>12</v>
      </c>
      <c r="H6762" s="3"/>
      <c r="I6762" s="3"/>
      <c r="J6762" s="3"/>
      <c r="K6762" s="3"/>
      <c r="L6762" s="3"/>
      <c r="M6762" s="3"/>
      <c r="N6762" s="3"/>
      <c r="O6762" s="3"/>
      <c r="P6762" s="3"/>
      <c r="Q6762" s="3"/>
      <c r="R6762" s="3"/>
      <c r="S6762" s="3"/>
      <c r="T6762" s="3"/>
      <c r="U6762" s="3"/>
      <c r="V6762" s="3"/>
      <c r="W6762" s="3"/>
      <c r="X6762" s="3"/>
      <c r="Y6762" s="3"/>
      <c r="Z6762" s="3"/>
    </row>
    <row r="6763">
      <c r="A6763" s="4">
        <v>45490.0</v>
      </c>
      <c r="B6763" s="5" t="s">
        <v>1094</v>
      </c>
      <c r="C6763" s="3" t="s">
        <v>1095</v>
      </c>
      <c r="D6763" s="3" t="str">
        <f>IFERROR(__xludf.DUMMYFUNCTION("REGEXEXTRACT(C6763,""[A-Z]{2,}"")"),"GULF")</f>
        <v>GULF</v>
      </c>
      <c r="E6763" s="3" t="s">
        <v>1082</v>
      </c>
      <c r="F6763" s="3" t="s">
        <v>1096</v>
      </c>
      <c r="G6763" s="3" t="s">
        <v>12</v>
      </c>
      <c r="H6763" s="3"/>
      <c r="I6763" s="3"/>
      <c r="J6763" s="3"/>
      <c r="K6763" s="3"/>
      <c r="L6763" s="3"/>
      <c r="M6763" s="3"/>
      <c r="N6763" s="3"/>
      <c r="O6763" s="3"/>
      <c r="P6763" s="3"/>
      <c r="Q6763" s="3"/>
      <c r="R6763" s="3"/>
      <c r="S6763" s="3"/>
      <c r="T6763" s="3"/>
      <c r="U6763" s="3"/>
      <c r="V6763" s="3"/>
      <c r="W6763" s="3"/>
      <c r="X6763" s="3"/>
      <c r="Y6763" s="3"/>
      <c r="Z6763" s="3"/>
    </row>
    <row r="6764">
      <c r="A6764" s="4">
        <v>45490.0</v>
      </c>
      <c r="B6764" s="5" t="s">
        <v>1094</v>
      </c>
      <c r="C6764" s="3" t="s">
        <v>1095</v>
      </c>
      <c r="D6764" s="3" t="str">
        <f>IFERROR(__xludf.DUMMYFUNCTION("REGEXEXTRACT(C6764,""[A-Z]{2,}"")"),"GULF")</f>
        <v>GULF</v>
      </c>
      <c r="E6764" s="3" t="s">
        <v>1097</v>
      </c>
      <c r="F6764" s="3" t="s">
        <v>530</v>
      </c>
      <c r="G6764" s="3" t="s">
        <v>12</v>
      </c>
      <c r="H6764" s="3"/>
      <c r="I6764" s="3"/>
      <c r="J6764" s="3"/>
      <c r="K6764" s="3"/>
      <c r="L6764" s="3"/>
      <c r="M6764" s="3"/>
      <c r="N6764" s="3"/>
      <c r="O6764" s="3"/>
      <c r="P6764" s="3"/>
      <c r="Q6764" s="3"/>
      <c r="R6764" s="3"/>
      <c r="S6764" s="3"/>
      <c r="T6764" s="3"/>
      <c r="U6764" s="3"/>
      <c r="V6764" s="3"/>
      <c r="W6764" s="3"/>
      <c r="X6764" s="3"/>
      <c r="Y6764" s="3"/>
      <c r="Z6764" s="3"/>
    </row>
    <row r="6765">
      <c r="A6765" s="4">
        <v>45490.0</v>
      </c>
      <c r="B6765" s="5" t="s">
        <v>1098</v>
      </c>
      <c r="C6765" s="3" t="s">
        <v>1099</v>
      </c>
      <c r="D6765" s="3" t="str">
        <f>IFERROR(__xludf.DUMMYFUNCTION("REGEXEXTRACT(C6765,""[A-Z]{2,}"")"),"KKC")</f>
        <v>KKC</v>
      </c>
      <c r="E6765" s="3" t="s">
        <v>373</v>
      </c>
      <c r="F6765" s="3" t="s">
        <v>1100</v>
      </c>
      <c r="G6765" s="3" t="s">
        <v>84</v>
      </c>
      <c r="H6765" s="3"/>
      <c r="I6765" s="3"/>
      <c r="J6765" s="3"/>
      <c r="K6765" s="3"/>
      <c r="L6765" s="3"/>
      <c r="M6765" s="3"/>
      <c r="N6765" s="3"/>
      <c r="O6765" s="3"/>
      <c r="P6765" s="3"/>
      <c r="Q6765" s="3"/>
      <c r="R6765" s="3"/>
      <c r="S6765" s="3"/>
      <c r="T6765" s="3"/>
      <c r="U6765" s="3"/>
      <c r="V6765" s="3"/>
      <c r="W6765" s="3"/>
      <c r="X6765" s="3"/>
      <c r="Y6765" s="3"/>
      <c r="Z6765" s="3"/>
    </row>
    <row r="6766">
      <c r="A6766" s="4">
        <v>45490.0</v>
      </c>
      <c r="B6766" s="5" t="s">
        <v>1098</v>
      </c>
      <c r="C6766" s="3" t="s">
        <v>1099</v>
      </c>
      <c r="D6766" s="3" t="str">
        <f>IFERROR(__xludf.DUMMYFUNCTION("REGEXEXTRACT(C6766,""[A-Z]{2,}"")"),"KKC")</f>
        <v>KKC</v>
      </c>
      <c r="E6766" s="3" t="s">
        <v>227</v>
      </c>
      <c r="F6766" s="3" t="s">
        <v>814</v>
      </c>
      <c r="G6766" s="3" t="s">
        <v>84</v>
      </c>
      <c r="H6766" s="3"/>
      <c r="I6766" s="3"/>
      <c r="J6766" s="3"/>
      <c r="K6766" s="3"/>
      <c r="L6766" s="3"/>
      <c r="M6766" s="3"/>
      <c r="N6766" s="3"/>
      <c r="O6766" s="3"/>
      <c r="P6766" s="3"/>
      <c r="Q6766" s="3"/>
      <c r="R6766" s="3"/>
      <c r="S6766" s="3"/>
      <c r="T6766" s="3"/>
      <c r="U6766" s="3"/>
      <c r="V6766" s="3"/>
      <c r="W6766" s="3"/>
      <c r="X6766" s="3"/>
      <c r="Y6766" s="3"/>
      <c r="Z6766" s="3"/>
    </row>
    <row r="6767">
      <c r="A6767" s="4">
        <v>45490.0</v>
      </c>
      <c r="B6767" s="5" t="s">
        <v>1101</v>
      </c>
      <c r="C6767" s="3" t="s">
        <v>1102</v>
      </c>
      <c r="D6767" s="10" t="s">
        <v>1103</v>
      </c>
      <c r="E6767" s="3" t="s">
        <v>910</v>
      </c>
      <c r="F6767" s="3" t="s">
        <v>63</v>
      </c>
      <c r="G6767" s="3" t="s">
        <v>12</v>
      </c>
      <c r="H6767" s="3"/>
      <c r="I6767" s="3"/>
      <c r="J6767" s="3"/>
      <c r="K6767" s="3"/>
      <c r="L6767" s="3"/>
      <c r="M6767" s="3"/>
      <c r="N6767" s="3"/>
      <c r="O6767" s="3"/>
      <c r="P6767" s="3"/>
      <c r="Q6767" s="3"/>
      <c r="R6767" s="3"/>
      <c r="S6767" s="3"/>
      <c r="T6767" s="3"/>
      <c r="U6767" s="3"/>
      <c r="V6767" s="3"/>
      <c r="W6767" s="3"/>
      <c r="X6767" s="3"/>
      <c r="Y6767" s="3"/>
      <c r="Z6767" s="3"/>
    </row>
    <row r="6768">
      <c r="A6768" s="4">
        <v>45490.0</v>
      </c>
      <c r="B6768" s="5" t="s">
        <v>1101</v>
      </c>
      <c r="C6768" s="3" t="s">
        <v>1102</v>
      </c>
      <c r="D6768" s="10" t="s">
        <v>1103</v>
      </c>
      <c r="E6768" s="3" t="s">
        <v>285</v>
      </c>
      <c r="F6768" s="3" t="s">
        <v>171</v>
      </c>
      <c r="G6768" s="3" t="s">
        <v>12</v>
      </c>
      <c r="H6768" s="3"/>
      <c r="I6768" s="3"/>
      <c r="J6768" s="3"/>
      <c r="K6768" s="3"/>
      <c r="L6768" s="3"/>
      <c r="M6768" s="3"/>
      <c r="N6768" s="3"/>
      <c r="O6768" s="3"/>
      <c r="P6768" s="3"/>
      <c r="Q6768" s="3"/>
      <c r="R6768" s="3"/>
      <c r="S6768" s="3"/>
      <c r="T6768" s="3"/>
      <c r="U6768" s="3"/>
      <c r="V6768" s="3"/>
      <c r="W6768" s="3"/>
      <c r="X6768" s="3"/>
      <c r="Y6768" s="3"/>
      <c r="Z6768" s="3"/>
    </row>
    <row r="6769">
      <c r="A6769" s="4">
        <v>45489.0</v>
      </c>
      <c r="B6769" s="5" t="s">
        <v>1104</v>
      </c>
      <c r="C6769" s="3" t="s">
        <v>1105</v>
      </c>
      <c r="D6769" s="3" t="str">
        <f>IFERROR(__xludf.DUMMYFUNCTION("REGEXEXTRACT(C6769,""[A-Z]{2,}"")"),"GULF")</f>
        <v>GULF</v>
      </c>
      <c r="E6769" s="3" t="s">
        <v>1082</v>
      </c>
      <c r="F6769" s="3" t="s">
        <v>1096</v>
      </c>
      <c r="G6769" s="3" t="s">
        <v>12</v>
      </c>
      <c r="H6769" s="3"/>
      <c r="I6769" s="3"/>
      <c r="J6769" s="3"/>
      <c r="K6769" s="3"/>
      <c r="L6769" s="3"/>
      <c r="M6769" s="3"/>
      <c r="N6769" s="3"/>
      <c r="O6769" s="3"/>
      <c r="P6769" s="3"/>
      <c r="Q6769" s="3"/>
      <c r="R6769" s="3"/>
      <c r="S6769" s="3"/>
      <c r="T6769" s="3"/>
      <c r="U6769" s="3"/>
      <c r="V6769" s="3"/>
      <c r="W6769" s="3"/>
      <c r="X6769" s="3"/>
      <c r="Y6769" s="3"/>
      <c r="Z6769" s="3"/>
    </row>
    <row r="6770">
      <c r="A6770" s="4">
        <v>45489.0</v>
      </c>
      <c r="B6770" s="5" t="s">
        <v>1104</v>
      </c>
      <c r="C6770" s="3" t="s">
        <v>1105</v>
      </c>
      <c r="D6770" s="3" t="str">
        <f>IFERROR(__xludf.DUMMYFUNCTION("REGEXEXTRACT(C6770,""[A-Z]{2,}"")"),"GULF")</f>
        <v>GULF</v>
      </c>
      <c r="E6770" s="3" t="s">
        <v>44</v>
      </c>
      <c r="F6770" s="3" t="s">
        <v>299</v>
      </c>
      <c r="G6770" s="3" t="s">
        <v>12</v>
      </c>
      <c r="H6770" s="3"/>
      <c r="I6770" s="3"/>
      <c r="J6770" s="3"/>
      <c r="K6770" s="3"/>
      <c r="L6770" s="3"/>
      <c r="M6770" s="3"/>
      <c r="N6770" s="3"/>
      <c r="O6770" s="3"/>
      <c r="P6770" s="3"/>
      <c r="Q6770" s="3"/>
      <c r="R6770" s="3"/>
      <c r="S6770" s="3"/>
      <c r="T6770" s="3"/>
      <c r="U6770" s="3"/>
      <c r="V6770" s="3"/>
      <c r="W6770" s="3"/>
      <c r="X6770" s="3"/>
      <c r="Y6770" s="3"/>
      <c r="Z6770" s="3"/>
    </row>
    <row r="6771">
      <c r="A6771" s="4">
        <v>45489.0</v>
      </c>
      <c r="B6771" s="5" t="s">
        <v>1106</v>
      </c>
      <c r="C6771" s="3" t="s">
        <v>1107</v>
      </c>
      <c r="D6771" s="3" t="str">
        <f>IFERROR(__xludf.DUMMYFUNCTION("REGEXEXTRACT(C6771,""[A-Z]{2,}"")"),"ASP")</f>
        <v>ASP</v>
      </c>
      <c r="E6771" s="3" t="s">
        <v>882</v>
      </c>
      <c r="F6771" s="3" t="s">
        <v>195</v>
      </c>
      <c r="G6771" s="3" t="s">
        <v>84</v>
      </c>
      <c r="H6771" s="3"/>
      <c r="I6771" s="3"/>
      <c r="J6771" s="3"/>
      <c r="K6771" s="3"/>
      <c r="L6771" s="3"/>
      <c r="M6771" s="3"/>
      <c r="N6771" s="3"/>
      <c r="O6771" s="3"/>
      <c r="P6771" s="3"/>
      <c r="Q6771" s="3"/>
      <c r="R6771" s="3"/>
      <c r="S6771" s="3"/>
      <c r="T6771" s="3"/>
      <c r="U6771" s="3"/>
      <c r="V6771" s="3"/>
      <c r="W6771" s="3"/>
      <c r="X6771" s="3"/>
      <c r="Y6771" s="3"/>
      <c r="Z6771" s="3"/>
    </row>
    <row r="6772">
      <c r="A6772" s="4">
        <v>45489.0</v>
      </c>
      <c r="B6772" s="5" t="s">
        <v>1106</v>
      </c>
      <c r="C6772" s="3" t="s">
        <v>1107</v>
      </c>
      <c r="D6772" s="3" t="str">
        <f>IFERROR(__xludf.DUMMYFUNCTION("REGEXEXTRACT(C6772,""[A-Z]{2,}"")"),"ASP")</f>
        <v>ASP</v>
      </c>
      <c r="E6772" s="3" t="s">
        <v>821</v>
      </c>
      <c r="F6772" s="3" t="s">
        <v>252</v>
      </c>
      <c r="G6772" s="3" t="s">
        <v>84</v>
      </c>
      <c r="H6772" s="3"/>
      <c r="I6772" s="3"/>
      <c r="J6772" s="3"/>
      <c r="K6772" s="3"/>
      <c r="L6772" s="3"/>
      <c r="M6772" s="3"/>
      <c r="N6772" s="3"/>
      <c r="O6772" s="3"/>
      <c r="P6772" s="3"/>
      <c r="Q6772" s="3"/>
      <c r="R6772" s="3"/>
      <c r="S6772" s="3"/>
      <c r="T6772" s="3"/>
      <c r="U6772" s="3"/>
      <c r="V6772" s="3"/>
      <c r="W6772" s="3"/>
      <c r="X6772" s="3"/>
      <c r="Y6772" s="3"/>
      <c r="Z6772" s="3"/>
    </row>
    <row r="6773">
      <c r="A6773" s="4">
        <v>45489.0</v>
      </c>
      <c r="B6773" s="5" t="s">
        <v>1108</v>
      </c>
      <c r="C6773" s="3" t="s">
        <v>1109</v>
      </c>
      <c r="D6773" s="3" t="str">
        <f>IFERROR(__xludf.DUMMYFUNCTION("REGEXEXTRACT(C6773,""[A-Z]{2,}"")"),"RS")</f>
        <v>RS</v>
      </c>
      <c r="E6773" s="3" t="s">
        <v>44</v>
      </c>
      <c r="F6773" s="3" t="s">
        <v>1110</v>
      </c>
      <c r="G6773" s="6" t="s">
        <v>17</v>
      </c>
      <c r="H6773" s="3"/>
      <c r="I6773" s="3"/>
      <c r="J6773" s="3"/>
      <c r="K6773" s="3"/>
      <c r="L6773" s="3"/>
      <c r="M6773" s="3"/>
      <c r="N6773" s="3"/>
      <c r="O6773" s="3"/>
      <c r="P6773" s="3"/>
      <c r="Q6773" s="3"/>
      <c r="R6773" s="3"/>
      <c r="S6773" s="3"/>
      <c r="T6773" s="3"/>
      <c r="U6773" s="3"/>
      <c r="V6773" s="3"/>
      <c r="W6773" s="3"/>
      <c r="X6773" s="3"/>
      <c r="Y6773" s="3"/>
      <c r="Z6773" s="3"/>
    </row>
    <row r="6774">
      <c r="A6774" s="4">
        <v>45489.0</v>
      </c>
      <c r="B6774" s="5" t="s">
        <v>1108</v>
      </c>
      <c r="C6774" s="3" t="s">
        <v>1109</v>
      </c>
      <c r="D6774" s="3" t="str">
        <f>IFERROR(__xludf.DUMMYFUNCTION("REGEXEXTRACT(C6774,""[A-Z]{2,}"")"),"RS")</f>
        <v>RS</v>
      </c>
      <c r="E6774" s="3" t="s">
        <v>412</v>
      </c>
      <c r="F6774" s="3" t="s">
        <v>1111</v>
      </c>
      <c r="G6774" s="6" t="s">
        <v>17</v>
      </c>
      <c r="H6774" s="3"/>
      <c r="I6774" s="3"/>
      <c r="J6774" s="3"/>
      <c r="K6774" s="3"/>
      <c r="L6774" s="3"/>
      <c r="M6774" s="3"/>
      <c r="N6774" s="3"/>
      <c r="O6774" s="3"/>
      <c r="P6774" s="3"/>
      <c r="Q6774" s="3"/>
      <c r="R6774" s="3"/>
      <c r="S6774" s="3"/>
      <c r="T6774" s="3"/>
      <c r="U6774" s="3"/>
      <c r="V6774" s="3"/>
      <c r="W6774" s="3"/>
      <c r="X6774" s="3"/>
      <c r="Y6774" s="3"/>
      <c r="Z6774" s="3"/>
    </row>
    <row r="6775">
      <c r="A6775" s="4">
        <v>45489.0</v>
      </c>
      <c r="B6775" s="5" t="s">
        <v>1112</v>
      </c>
      <c r="C6775" s="3" t="s">
        <v>1113</v>
      </c>
      <c r="D6775" s="3" t="str">
        <f>IFERROR(__xludf.DUMMYFUNCTION("REGEXEXTRACT(C6775,""[A-Z]{2,}"")"),"POST")</f>
        <v>POST</v>
      </c>
      <c r="E6775" s="3" t="s">
        <v>44</v>
      </c>
      <c r="F6775" s="3" t="s">
        <v>1114</v>
      </c>
      <c r="G6775" s="3" t="s">
        <v>84</v>
      </c>
      <c r="H6775" s="3"/>
      <c r="I6775" s="3"/>
      <c r="J6775" s="3"/>
      <c r="K6775" s="3"/>
      <c r="L6775" s="3"/>
      <c r="M6775" s="3"/>
      <c r="N6775" s="3"/>
      <c r="O6775" s="3"/>
      <c r="P6775" s="3"/>
      <c r="Q6775" s="3"/>
      <c r="R6775" s="3"/>
      <c r="S6775" s="3"/>
      <c r="T6775" s="3"/>
      <c r="U6775" s="3"/>
      <c r="V6775" s="3"/>
      <c r="W6775" s="3"/>
      <c r="X6775" s="3"/>
      <c r="Y6775" s="3"/>
      <c r="Z6775" s="3"/>
    </row>
    <row r="6776">
      <c r="A6776" s="4">
        <v>45489.0</v>
      </c>
      <c r="B6776" s="5" t="s">
        <v>1112</v>
      </c>
      <c r="C6776" s="3" t="s">
        <v>1113</v>
      </c>
      <c r="D6776" s="3" t="str">
        <f>IFERROR(__xludf.DUMMYFUNCTION("REGEXEXTRACT(C6776,""[A-Z]{2,}"")"),"POST")</f>
        <v>POST</v>
      </c>
      <c r="E6776" s="3" t="s">
        <v>331</v>
      </c>
      <c r="F6776" s="3" t="s">
        <v>148</v>
      </c>
      <c r="G6776" s="3" t="s">
        <v>84</v>
      </c>
      <c r="H6776" s="3"/>
      <c r="I6776" s="3"/>
      <c r="J6776" s="3"/>
      <c r="K6776" s="3"/>
      <c r="L6776" s="3"/>
      <c r="M6776" s="3"/>
      <c r="N6776" s="3"/>
      <c r="O6776" s="3"/>
      <c r="P6776" s="3"/>
      <c r="Q6776" s="3"/>
      <c r="R6776" s="3"/>
      <c r="S6776" s="3"/>
      <c r="T6776" s="3"/>
      <c r="U6776" s="3"/>
      <c r="V6776" s="3"/>
      <c r="W6776" s="3"/>
      <c r="X6776" s="3"/>
      <c r="Y6776" s="3"/>
      <c r="Z6776" s="3"/>
    </row>
    <row r="6777">
      <c r="A6777" s="4">
        <v>45489.0</v>
      </c>
      <c r="B6777" s="5" t="s">
        <v>1115</v>
      </c>
      <c r="C6777" s="3" t="s">
        <v>1116</v>
      </c>
      <c r="D6777" s="3" t="s">
        <v>1027</v>
      </c>
      <c r="E6777" s="3" t="s">
        <v>73</v>
      </c>
      <c r="F6777" s="3" t="s">
        <v>24</v>
      </c>
      <c r="G6777" s="3" t="s">
        <v>84</v>
      </c>
      <c r="H6777" s="3"/>
      <c r="I6777" s="3"/>
      <c r="J6777" s="3"/>
      <c r="K6777" s="3"/>
      <c r="L6777" s="3"/>
      <c r="M6777" s="3"/>
      <c r="N6777" s="3"/>
      <c r="O6777" s="3"/>
      <c r="P6777" s="3"/>
      <c r="Q6777" s="3"/>
      <c r="R6777" s="3"/>
      <c r="S6777" s="3"/>
      <c r="T6777" s="3"/>
      <c r="U6777" s="3"/>
      <c r="V6777" s="3"/>
      <c r="W6777" s="3"/>
      <c r="X6777" s="3"/>
      <c r="Y6777" s="3"/>
      <c r="Z6777" s="3"/>
    </row>
    <row r="6778">
      <c r="A6778" s="4">
        <v>45489.0</v>
      </c>
      <c r="B6778" s="5" t="s">
        <v>1115</v>
      </c>
      <c r="C6778" s="3" t="s">
        <v>1116</v>
      </c>
      <c r="D6778" s="3" t="s">
        <v>1027</v>
      </c>
      <c r="E6778" s="3" t="s">
        <v>1117</v>
      </c>
      <c r="F6778" s="3" t="s">
        <v>1118</v>
      </c>
      <c r="G6778" s="3" t="s">
        <v>84</v>
      </c>
      <c r="H6778" s="3"/>
      <c r="I6778" s="3"/>
      <c r="J6778" s="3"/>
      <c r="K6778" s="3"/>
      <c r="L6778" s="3"/>
      <c r="M6778" s="3"/>
      <c r="N6778" s="3"/>
      <c r="O6778" s="3"/>
      <c r="P6778" s="3"/>
      <c r="Q6778" s="3"/>
      <c r="R6778" s="3"/>
      <c r="S6778" s="3"/>
      <c r="T6778" s="3"/>
      <c r="U6778" s="3"/>
      <c r="V6778" s="3"/>
      <c r="W6778" s="3"/>
      <c r="X6778" s="3"/>
      <c r="Y6778" s="3"/>
      <c r="Z6778" s="3"/>
    </row>
    <row r="6779">
      <c r="A6779" s="4">
        <v>45489.0</v>
      </c>
      <c r="B6779" s="5" t="s">
        <v>1119</v>
      </c>
      <c r="C6779" s="3" t="s">
        <v>1120</v>
      </c>
      <c r="D6779" s="3" t="str">
        <f>IFERROR(__xludf.DUMMYFUNCTION("REGEXEXTRACT(C6779,""[A-Z]{2,}"")"),"BBIK")</f>
        <v>BBIK</v>
      </c>
      <c r="E6779" s="3" t="s">
        <v>335</v>
      </c>
      <c r="F6779" s="3" t="s">
        <v>109</v>
      </c>
      <c r="G6779" s="6" t="s">
        <v>17</v>
      </c>
      <c r="H6779" s="3"/>
      <c r="I6779" s="3"/>
      <c r="J6779" s="3"/>
      <c r="K6779" s="3"/>
      <c r="L6779" s="3"/>
      <c r="M6779" s="3"/>
      <c r="N6779" s="3"/>
      <c r="O6779" s="3"/>
      <c r="P6779" s="3"/>
      <c r="Q6779" s="3"/>
      <c r="R6779" s="3"/>
      <c r="S6779" s="3"/>
      <c r="T6779" s="3"/>
      <c r="U6779" s="3"/>
      <c r="V6779" s="3"/>
      <c r="W6779" s="3"/>
      <c r="X6779" s="3"/>
      <c r="Y6779" s="3"/>
      <c r="Z6779" s="3"/>
    </row>
    <row r="6780">
      <c r="A6780" s="4">
        <v>45489.0</v>
      </c>
      <c r="B6780" s="5" t="s">
        <v>1121</v>
      </c>
      <c r="C6780" s="3" t="s">
        <v>1122</v>
      </c>
      <c r="D6780" s="3" t="str">
        <f>IFERROR(__xludf.DUMMYFUNCTION("REGEXEXTRACT(C6780,""[A-Z]{2,}"")"),"SAWAD")</f>
        <v>SAWAD</v>
      </c>
      <c r="E6780" s="3" t="s">
        <v>1090</v>
      </c>
      <c r="F6780" s="3" t="s">
        <v>148</v>
      </c>
      <c r="G6780" s="3" t="s">
        <v>12</v>
      </c>
      <c r="H6780" s="3"/>
      <c r="I6780" s="3"/>
      <c r="J6780" s="3"/>
      <c r="K6780" s="3"/>
      <c r="L6780" s="3"/>
      <c r="M6780" s="3"/>
      <c r="N6780" s="3"/>
      <c r="O6780" s="3"/>
      <c r="P6780" s="3"/>
      <c r="Q6780" s="3"/>
      <c r="R6780" s="3"/>
      <c r="S6780" s="3"/>
      <c r="T6780" s="3"/>
      <c r="U6780" s="3"/>
      <c r="V6780" s="3"/>
      <c r="W6780" s="3"/>
      <c r="X6780" s="3"/>
      <c r="Y6780" s="3"/>
      <c r="Z6780" s="3"/>
    </row>
    <row r="6781">
      <c r="A6781" s="4">
        <v>45489.0</v>
      </c>
      <c r="B6781" s="5" t="s">
        <v>1121</v>
      </c>
      <c r="C6781" s="3" t="s">
        <v>1122</v>
      </c>
      <c r="D6781" s="3" t="str">
        <f>IFERROR(__xludf.DUMMYFUNCTION("REGEXEXTRACT(C6781,""[A-Z]{2,}"")"),"SAWAD")</f>
        <v>SAWAD</v>
      </c>
      <c r="E6781" s="3" t="s">
        <v>1123</v>
      </c>
      <c r="F6781" s="3" t="s">
        <v>134</v>
      </c>
      <c r="G6781" s="3" t="s">
        <v>12</v>
      </c>
      <c r="H6781" s="3"/>
      <c r="I6781" s="3"/>
      <c r="J6781" s="3"/>
      <c r="K6781" s="3"/>
      <c r="L6781" s="3"/>
      <c r="M6781" s="3"/>
      <c r="N6781" s="3"/>
      <c r="O6781" s="3"/>
      <c r="P6781" s="3"/>
      <c r="Q6781" s="3"/>
      <c r="R6781" s="3"/>
      <c r="S6781" s="3"/>
      <c r="T6781" s="3"/>
      <c r="U6781" s="3"/>
      <c r="V6781" s="3"/>
      <c r="W6781" s="3"/>
      <c r="X6781" s="3"/>
      <c r="Y6781" s="3"/>
      <c r="Z6781" s="3"/>
    </row>
    <row r="6782">
      <c r="A6782" s="4">
        <v>45489.0</v>
      </c>
      <c r="B6782" s="5" t="s">
        <v>1124</v>
      </c>
      <c r="C6782" s="3" t="s">
        <v>1125</v>
      </c>
      <c r="D6782" s="3" t="str">
        <f>IFERROR(__xludf.DUMMYFUNCTION("REGEXEXTRACT(C6782,""[A-Z]{2,}"")"),"EA")</f>
        <v>EA</v>
      </c>
      <c r="E6782" s="3" t="s">
        <v>44</v>
      </c>
      <c r="F6782" s="3" t="s">
        <v>83</v>
      </c>
      <c r="G6782" s="3" t="s">
        <v>84</v>
      </c>
      <c r="H6782" s="3"/>
      <c r="I6782" s="3"/>
      <c r="J6782" s="3"/>
      <c r="K6782" s="3"/>
      <c r="L6782" s="3"/>
      <c r="M6782" s="3"/>
      <c r="N6782" s="3"/>
      <c r="O6782" s="3"/>
      <c r="P6782" s="3"/>
      <c r="Q6782" s="3"/>
      <c r="R6782" s="3"/>
      <c r="S6782" s="3"/>
      <c r="T6782" s="3"/>
      <c r="U6782" s="3"/>
      <c r="V6782" s="3"/>
      <c r="W6782" s="3"/>
      <c r="X6782" s="3"/>
      <c r="Y6782" s="3"/>
      <c r="Z6782" s="3"/>
    </row>
    <row r="6783">
      <c r="A6783" s="4">
        <v>45489.0</v>
      </c>
      <c r="B6783" s="5" t="s">
        <v>1124</v>
      </c>
      <c r="C6783" s="3" t="s">
        <v>1125</v>
      </c>
      <c r="D6783" s="3" t="str">
        <f>IFERROR(__xludf.DUMMYFUNCTION("REGEXEXTRACT(C6783,""[A-Z]{2,}"")"),"EA")</f>
        <v>EA</v>
      </c>
      <c r="E6783" s="3" t="s">
        <v>144</v>
      </c>
      <c r="F6783" s="3" t="s">
        <v>1126</v>
      </c>
      <c r="G6783" s="3" t="s">
        <v>84</v>
      </c>
      <c r="H6783" s="3"/>
      <c r="I6783" s="3"/>
      <c r="J6783" s="3"/>
      <c r="K6783" s="3"/>
      <c r="L6783" s="3"/>
      <c r="M6783" s="3"/>
      <c r="N6783" s="3"/>
      <c r="O6783" s="3"/>
      <c r="P6783" s="3"/>
      <c r="Q6783" s="3"/>
      <c r="R6783" s="3"/>
      <c r="S6783" s="3"/>
      <c r="T6783" s="3"/>
      <c r="U6783" s="3"/>
      <c r="V6783" s="3"/>
      <c r="W6783" s="3"/>
      <c r="X6783" s="3"/>
      <c r="Y6783" s="3"/>
      <c r="Z6783" s="3"/>
    </row>
    <row r="6784">
      <c r="A6784" s="4">
        <v>45489.0</v>
      </c>
      <c r="B6784" s="5" t="s">
        <v>1124</v>
      </c>
      <c r="C6784" s="3" t="s">
        <v>1125</v>
      </c>
      <c r="D6784" s="3" t="str">
        <f>IFERROR(__xludf.DUMMYFUNCTION("REGEXEXTRACT(C6784,""[A-Z]{2,}"")"),"EA")</f>
        <v>EA</v>
      </c>
      <c r="E6784" s="3" t="s">
        <v>1127</v>
      </c>
      <c r="F6784" s="3" t="s">
        <v>1128</v>
      </c>
      <c r="G6784" s="3" t="s">
        <v>84</v>
      </c>
      <c r="H6784" s="3"/>
      <c r="I6784" s="3"/>
      <c r="J6784" s="3"/>
      <c r="K6784" s="3"/>
      <c r="L6784" s="3"/>
      <c r="M6784" s="3"/>
      <c r="N6784" s="3"/>
      <c r="O6784" s="3"/>
      <c r="P6784" s="3"/>
      <c r="Q6784" s="3"/>
      <c r="R6784" s="3"/>
      <c r="S6784" s="3"/>
      <c r="T6784" s="3"/>
      <c r="U6784" s="3"/>
      <c r="V6784" s="3"/>
      <c r="W6784" s="3"/>
      <c r="X6784" s="3"/>
      <c r="Y6784" s="3"/>
      <c r="Z6784" s="3"/>
    </row>
    <row r="6785">
      <c r="A6785" s="4">
        <v>45489.0</v>
      </c>
      <c r="B6785" s="5" t="s">
        <v>1129</v>
      </c>
      <c r="C6785" s="3" t="s">
        <v>1130</v>
      </c>
      <c r="D6785" s="3" t="str">
        <f>IFERROR(__xludf.DUMMYFUNCTION("REGEXEXTRACT(C6785,""[A-Z]{2,}"")"),"EA")</f>
        <v>EA</v>
      </c>
      <c r="E6785" s="3" t="s">
        <v>47</v>
      </c>
      <c r="F6785" s="3" t="s">
        <v>1118</v>
      </c>
      <c r="G6785" s="6" t="s">
        <v>17</v>
      </c>
      <c r="H6785" s="3"/>
      <c r="I6785" s="3"/>
      <c r="J6785" s="3"/>
      <c r="K6785" s="3"/>
      <c r="L6785" s="3"/>
      <c r="M6785" s="3"/>
      <c r="N6785" s="3"/>
      <c r="O6785" s="3"/>
      <c r="P6785" s="3"/>
      <c r="Q6785" s="3"/>
      <c r="R6785" s="3"/>
      <c r="S6785" s="3"/>
      <c r="T6785" s="3"/>
      <c r="U6785" s="3"/>
      <c r="V6785" s="3"/>
      <c r="W6785" s="3"/>
      <c r="X6785" s="3"/>
      <c r="Y6785" s="3"/>
      <c r="Z6785" s="3"/>
    </row>
    <row r="6786">
      <c r="A6786" s="4">
        <v>45489.0</v>
      </c>
      <c r="B6786" s="5" t="s">
        <v>1129</v>
      </c>
      <c r="C6786" s="3" t="s">
        <v>1130</v>
      </c>
      <c r="D6786" s="3" t="str">
        <f>IFERROR(__xludf.DUMMYFUNCTION("REGEXEXTRACT(C6786,""[A-Z]{2,}"")"),"EA")</f>
        <v>EA</v>
      </c>
      <c r="E6786" s="3" t="s">
        <v>314</v>
      </c>
      <c r="F6786" s="3" t="s">
        <v>1131</v>
      </c>
      <c r="G6786" s="3" t="s">
        <v>12</v>
      </c>
      <c r="H6786" s="3"/>
      <c r="I6786" s="3"/>
      <c r="J6786" s="3"/>
      <c r="K6786" s="3"/>
      <c r="L6786" s="3"/>
      <c r="M6786" s="3"/>
      <c r="N6786" s="3"/>
      <c r="O6786" s="3"/>
      <c r="P6786" s="3"/>
      <c r="Q6786" s="3"/>
      <c r="R6786" s="3"/>
      <c r="S6786" s="3"/>
      <c r="T6786" s="3"/>
      <c r="U6786" s="3"/>
      <c r="V6786" s="3"/>
      <c r="W6786" s="3"/>
      <c r="X6786" s="3"/>
      <c r="Y6786" s="3"/>
      <c r="Z6786" s="3"/>
    </row>
    <row r="6787">
      <c r="A6787" s="4">
        <v>45489.0</v>
      </c>
      <c r="B6787" s="5" t="s">
        <v>1132</v>
      </c>
      <c r="C6787" s="3" t="s">
        <v>1133</v>
      </c>
      <c r="D6787" s="3" t="str">
        <f>IFERROR(__xludf.DUMMYFUNCTION("REGEXEXTRACT(C6787,""[A-Z]{2,}"")"),"EA")</f>
        <v>EA</v>
      </c>
      <c r="E6787" s="3" t="s">
        <v>359</v>
      </c>
      <c r="F6787" s="3" t="s">
        <v>1134</v>
      </c>
      <c r="G6787" s="3" t="s">
        <v>12</v>
      </c>
      <c r="H6787" s="3"/>
      <c r="I6787" s="3"/>
      <c r="J6787" s="3"/>
      <c r="K6787" s="3"/>
      <c r="L6787" s="3"/>
      <c r="M6787" s="3"/>
      <c r="N6787" s="3"/>
      <c r="O6787" s="3"/>
      <c r="P6787" s="3"/>
      <c r="Q6787" s="3"/>
      <c r="R6787" s="3"/>
      <c r="S6787" s="3"/>
      <c r="T6787" s="3"/>
      <c r="U6787" s="3"/>
      <c r="V6787" s="3"/>
      <c r="W6787" s="3"/>
      <c r="X6787" s="3"/>
      <c r="Y6787" s="3"/>
      <c r="Z6787" s="3"/>
    </row>
    <row r="6788">
      <c r="A6788" s="4">
        <v>45489.0</v>
      </c>
      <c r="B6788" s="5" t="s">
        <v>1132</v>
      </c>
      <c r="C6788" s="3" t="s">
        <v>1133</v>
      </c>
      <c r="D6788" s="3" t="str">
        <f>IFERROR(__xludf.DUMMYFUNCTION("REGEXEXTRACT(C6788,""[A-Z]{2,}"")"),"EA")</f>
        <v>EA</v>
      </c>
      <c r="E6788" s="3" t="s">
        <v>1135</v>
      </c>
      <c r="F6788" s="3" t="s">
        <v>682</v>
      </c>
      <c r="G6788" s="3" t="s">
        <v>12</v>
      </c>
      <c r="H6788" s="3"/>
      <c r="I6788" s="3"/>
      <c r="J6788" s="3"/>
      <c r="K6788" s="3"/>
      <c r="L6788" s="3"/>
      <c r="M6788" s="3"/>
      <c r="N6788" s="3"/>
      <c r="O6788" s="3"/>
      <c r="P6788" s="3"/>
      <c r="Q6788" s="3"/>
      <c r="R6788" s="3"/>
      <c r="S6788" s="3"/>
      <c r="T6788" s="3"/>
      <c r="U6788" s="3"/>
      <c r="V6788" s="3"/>
      <c r="W6788" s="3"/>
      <c r="X6788" s="3"/>
      <c r="Y6788" s="3"/>
      <c r="Z6788" s="3"/>
    </row>
    <row r="6789">
      <c r="A6789" s="4">
        <v>45489.0</v>
      </c>
      <c r="B6789" s="5" t="s">
        <v>1132</v>
      </c>
      <c r="C6789" s="3" t="s">
        <v>1133</v>
      </c>
      <c r="D6789" s="3" t="str">
        <f>IFERROR(__xludf.DUMMYFUNCTION("REGEXEXTRACT(C6789,""[A-Z]{2,}"")"),"EA")</f>
        <v>EA</v>
      </c>
      <c r="E6789" s="3" t="s">
        <v>534</v>
      </c>
      <c r="F6789" s="3" t="s">
        <v>1136</v>
      </c>
      <c r="G6789" s="3" t="s">
        <v>12</v>
      </c>
      <c r="H6789" s="3"/>
      <c r="I6789" s="3"/>
      <c r="J6789" s="3"/>
      <c r="K6789" s="3"/>
      <c r="L6789" s="3"/>
      <c r="M6789" s="3"/>
      <c r="N6789" s="3"/>
      <c r="O6789" s="3"/>
      <c r="P6789" s="3"/>
      <c r="Q6789" s="3"/>
      <c r="R6789" s="3"/>
      <c r="S6789" s="3"/>
      <c r="T6789" s="3"/>
      <c r="U6789" s="3"/>
      <c r="V6789" s="3"/>
      <c r="W6789" s="3"/>
      <c r="X6789" s="3"/>
      <c r="Y6789" s="3"/>
      <c r="Z6789" s="3"/>
    </row>
    <row r="6790">
      <c r="A6790" s="4">
        <v>45489.0</v>
      </c>
      <c r="B6790" s="5" t="s">
        <v>1137</v>
      </c>
      <c r="C6790" s="3" t="s">
        <v>1138</v>
      </c>
      <c r="D6790" s="3" t="str">
        <f>IFERROR(__xludf.DUMMYFUNCTION("REGEXEXTRACT(C6790,""[A-Z]{2,}"")"),"EA")</f>
        <v>EA</v>
      </c>
      <c r="E6790" s="3" t="s">
        <v>1135</v>
      </c>
      <c r="F6790" s="3" t="s">
        <v>682</v>
      </c>
      <c r="G6790" s="3" t="s">
        <v>12</v>
      </c>
      <c r="H6790" s="3"/>
      <c r="I6790" s="3"/>
      <c r="J6790" s="3"/>
      <c r="K6790" s="3"/>
      <c r="L6790" s="3"/>
      <c r="M6790" s="3"/>
      <c r="N6790" s="3"/>
      <c r="O6790" s="3"/>
      <c r="P6790" s="3"/>
      <c r="Q6790" s="3"/>
      <c r="R6790" s="3"/>
      <c r="S6790" s="3"/>
      <c r="T6790" s="3"/>
      <c r="U6790" s="3"/>
      <c r="V6790" s="3"/>
      <c r="W6790" s="3"/>
      <c r="X6790" s="3"/>
      <c r="Y6790" s="3"/>
      <c r="Z6790" s="3"/>
    </row>
    <row r="6791">
      <c r="A6791" s="4">
        <v>45489.0</v>
      </c>
      <c r="B6791" s="5" t="s">
        <v>1137</v>
      </c>
      <c r="C6791" s="3" t="s">
        <v>1138</v>
      </c>
      <c r="D6791" s="3" t="str">
        <f>IFERROR(__xludf.DUMMYFUNCTION("REGEXEXTRACT(C6791,""[A-Z]{2,}"")"),"EA")</f>
        <v>EA</v>
      </c>
      <c r="E6791" s="3" t="s">
        <v>1139</v>
      </c>
      <c r="F6791" s="3" t="s">
        <v>914</v>
      </c>
      <c r="G6791" s="3" t="s">
        <v>12</v>
      </c>
      <c r="H6791" s="3"/>
      <c r="I6791" s="3"/>
      <c r="J6791" s="3"/>
      <c r="K6791" s="3"/>
      <c r="L6791" s="3"/>
      <c r="M6791" s="3"/>
      <c r="N6791" s="3"/>
      <c r="O6791" s="3"/>
      <c r="P6791" s="3"/>
      <c r="Q6791" s="3"/>
      <c r="R6791" s="3"/>
      <c r="S6791" s="3"/>
      <c r="T6791" s="3"/>
      <c r="U6791" s="3"/>
      <c r="V6791" s="3"/>
      <c r="W6791" s="3"/>
      <c r="X6791" s="3"/>
      <c r="Y6791" s="3"/>
      <c r="Z6791" s="3"/>
    </row>
    <row r="6792">
      <c r="A6792" s="4">
        <v>45489.0</v>
      </c>
      <c r="B6792" s="5" t="s">
        <v>1140</v>
      </c>
      <c r="C6792" s="3" t="s">
        <v>1141</v>
      </c>
      <c r="D6792" s="3" t="str">
        <f>IFERROR(__xludf.DUMMYFUNCTION("REGEXEXTRACT(C6792,""[A-Z]{2,}"")"),"EA")</f>
        <v>EA</v>
      </c>
      <c r="E6792" s="3" t="s">
        <v>73</v>
      </c>
      <c r="F6792" s="3" t="s">
        <v>1142</v>
      </c>
      <c r="G6792" s="6" t="s">
        <v>17</v>
      </c>
      <c r="H6792" s="3"/>
      <c r="I6792" s="3"/>
      <c r="J6792" s="3"/>
      <c r="K6792" s="3"/>
      <c r="L6792" s="3"/>
      <c r="M6792" s="3"/>
      <c r="N6792" s="3"/>
      <c r="O6792" s="3"/>
      <c r="P6792" s="3"/>
      <c r="Q6792" s="3"/>
      <c r="R6792" s="3"/>
      <c r="S6792" s="3"/>
      <c r="T6792" s="3"/>
      <c r="U6792" s="3"/>
      <c r="V6792" s="3"/>
      <c r="W6792" s="3"/>
      <c r="X6792" s="3"/>
      <c r="Y6792" s="3"/>
      <c r="Z6792" s="3"/>
    </row>
    <row r="6793">
      <c r="A6793" s="4">
        <v>45489.0</v>
      </c>
      <c r="B6793" s="5" t="s">
        <v>1140</v>
      </c>
      <c r="C6793" s="3" t="s">
        <v>1141</v>
      </c>
      <c r="D6793" s="3" t="str">
        <f>IFERROR(__xludf.DUMMYFUNCTION("REGEXEXTRACT(C6793,""[A-Z]{2,}"")"),"EA")</f>
        <v>EA</v>
      </c>
      <c r="E6793" s="3" t="s">
        <v>1143</v>
      </c>
      <c r="F6793" s="3" t="s">
        <v>1144</v>
      </c>
      <c r="G6793" s="3" t="s">
        <v>84</v>
      </c>
      <c r="H6793" s="3"/>
      <c r="I6793" s="3"/>
      <c r="J6793" s="3"/>
      <c r="K6793" s="3"/>
      <c r="L6793" s="3"/>
      <c r="M6793" s="3"/>
      <c r="N6793" s="3"/>
      <c r="O6793" s="3"/>
      <c r="P6793" s="3"/>
      <c r="Q6793" s="3"/>
      <c r="R6793" s="3"/>
      <c r="S6793" s="3"/>
      <c r="T6793" s="3"/>
      <c r="U6793" s="3"/>
      <c r="V6793" s="3"/>
      <c r="W6793" s="3"/>
      <c r="X6793" s="3"/>
      <c r="Y6793" s="3"/>
      <c r="Z6793" s="3"/>
    </row>
    <row r="6794">
      <c r="A6794" s="4">
        <v>45488.0</v>
      </c>
      <c r="B6794" s="5" t="s">
        <v>1145</v>
      </c>
      <c r="C6794" s="3" t="s">
        <v>1146</v>
      </c>
      <c r="D6794" s="3" t="str">
        <f>IFERROR(__xludf.DUMMYFUNCTION("REGEXEXTRACT(C6794,""[A-Z]{2,}"")"),"CG")</f>
        <v>CG</v>
      </c>
      <c r="E6794" s="3" t="s">
        <v>44</v>
      </c>
      <c r="F6794" s="3" t="s">
        <v>1147</v>
      </c>
      <c r="G6794" s="3" t="s">
        <v>12</v>
      </c>
      <c r="H6794" s="3"/>
      <c r="I6794" s="3"/>
      <c r="J6794" s="3"/>
      <c r="K6794" s="3"/>
      <c r="L6794" s="3"/>
      <c r="M6794" s="3"/>
      <c r="N6794" s="3"/>
      <c r="O6794" s="3"/>
      <c r="P6794" s="3"/>
      <c r="Q6794" s="3"/>
      <c r="R6794" s="3"/>
      <c r="S6794" s="3"/>
      <c r="T6794" s="3"/>
      <c r="U6794" s="3"/>
      <c r="V6794" s="3"/>
      <c r="W6794" s="3"/>
      <c r="X6794" s="3"/>
      <c r="Y6794" s="3"/>
      <c r="Z6794" s="3"/>
    </row>
    <row r="6795">
      <c r="A6795" s="4">
        <v>45488.0</v>
      </c>
      <c r="B6795" s="5" t="s">
        <v>1148</v>
      </c>
      <c r="C6795" s="3" t="s">
        <v>1149</v>
      </c>
      <c r="D6795" s="3" t="str">
        <f>IFERROR(__xludf.DUMMYFUNCTION("REGEXEXTRACT(C6795,""[A-Z]{2,}"")"),"EA")</f>
        <v>EA</v>
      </c>
      <c r="E6795" s="3" t="s">
        <v>1135</v>
      </c>
      <c r="F6795" s="3" t="s">
        <v>682</v>
      </c>
      <c r="G6795" s="3" t="s">
        <v>12</v>
      </c>
      <c r="H6795" s="3"/>
      <c r="I6795" s="3"/>
      <c r="J6795" s="3"/>
      <c r="K6795" s="3"/>
      <c r="L6795" s="3"/>
      <c r="M6795" s="3"/>
      <c r="N6795" s="3"/>
      <c r="O6795" s="3"/>
      <c r="P6795" s="3"/>
      <c r="Q6795" s="3"/>
      <c r="R6795" s="3"/>
      <c r="S6795" s="3"/>
      <c r="T6795" s="3"/>
      <c r="U6795" s="3"/>
      <c r="V6795" s="3"/>
      <c r="W6795" s="3"/>
      <c r="X6795" s="3"/>
      <c r="Y6795" s="3"/>
      <c r="Z6795" s="3"/>
    </row>
    <row r="6796">
      <c r="A6796" s="4">
        <v>45488.0</v>
      </c>
      <c r="B6796" s="5" t="s">
        <v>1150</v>
      </c>
      <c r="C6796" s="3" t="s">
        <v>1151</v>
      </c>
      <c r="D6796" s="3" t="str">
        <f>IFERROR(__xludf.DUMMYFUNCTION("REGEXEXTRACT(C6796,""[A-Z]{2,}"")"),"BYD")</f>
        <v>BYD</v>
      </c>
      <c r="E6796" s="3" t="s">
        <v>574</v>
      </c>
      <c r="F6796" s="3" t="s">
        <v>1152</v>
      </c>
      <c r="G6796" s="3" t="s">
        <v>12</v>
      </c>
      <c r="H6796" s="3"/>
      <c r="I6796" s="3"/>
      <c r="J6796" s="3"/>
      <c r="K6796" s="3"/>
      <c r="L6796" s="3"/>
      <c r="M6796" s="3"/>
      <c r="N6796" s="3"/>
      <c r="O6796" s="3"/>
      <c r="P6796" s="3"/>
      <c r="Q6796" s="3"/>
      <c r="R6796" s="3"/>
      <c r="S6796" s="3"/>
      <c r="T6796" s="3"/>
      <c r="U6796" s="3"/>
      <c r="V6796" s="3"/>
      <c r="W6796" s="3"/>
      <c r="X6796" s="3"/>
      <c r="Y6796" s="3"/>
      <c r="Z6796" s="3"/>
    </row>
    <row r="6797">
      <c r="A6797" s="4">
        <v>45488.0</v>
      </c>
      <c r="B6797" s="5" t="s">
        <v>1150</v>
      </c>
      <c r="C6797" s="3" t="s">
        <v>1151</v>
      </c>
      <c r="D6797" s="3" t="str">
        <f>IFERROR(__xludf.DUMMYFUNCTION("REGEXEXTRACT(C6797,""[A-Z]{2,}"")"),"BYD")</f>
        <v>BYD</v>
      </c>
      <c r="E6797" s="3" t="s">
        <v>1017</v>
      </c>
      <c r="F6797" s="3" t="s">
        <v>1153</v>
      </c>
      <c r="G6797" s="3" t="s">
        <v>12</v>
      </c>
      <c r="H6797" s="3"/>
      <c r="I6797" s="3"/>
      <c r="J6797" s="3"/>
      <c r="K6797" s="3"/>
      <c r="L6797" s="3"/>
      <c r="M6797" s="3"/>
      <c r="N6797" s="3"/>
      <c r="O6797" s="3"/>
      <c r="P6797" s="3"/>
      <c r="Q6797" s="3"/>
      <c r="R6797" s="3"/>
      <c r="S6797" s="3"/>
      <c r="T6797" s="3"/>
      <c r="U6797" s="3"/>
      <c r="V6797" s="3"/>
      <c r="W6797" s="3"/>
      <c r="X6797" s="3"/>
      <c r="Y6797" s="3"/>
      <c r="Z6797" s="3"/>
    </row>
    <row r="6798">
      <c r="A6798" s="4">
        <v>45488.0</v>
      </c>
      <c r="B6798" s="5" t="s">
        <v>1150</v>
      </c>
      <c r="C6798" s="3" t="s">
        <v>1151</v>
      </c>
      <c r="D6798" s="3" t="str">
        <f>IFERROR(__xludf.DUMMYFUNCTION("REGEXEXTRACT(C6798,""[A-Z]{2,}"")"),"BYD")</f>
        <v>BYD</v>
      </c>
      <c r="E6798" s="3" t="s">
        <v>227</v>
      </c>
      <c r="F6798" s="3" t="s">
        <v>530</v>
      </c>
      <c r="G6798" s="3" t="s">
        <v>12</v>
      </c>
      <c r="H6798" s="3"/>
      <c r="I6798" s="3"/>
      <c r="J6798" s="3"/>
      <c r="K6798" s="3"/>
      <c r="L6798" s="3"/>
      <c r="M6798" s="3"/>
      <c r="N6798" s="3"/>
      <c r="O6798" s="3"/>
      <c r="P6798" s="3"/>
      <c r="Q6798" s="3"/>
      <c r="R6798" s="3"/>
      <c r="S6798" s="3"/>
      <c r="T6798" s="3"/>
      <c r="U6798" s="3"/>
      <c r="V6798" s="3"/>
      <c r="W6798" s="3"/>
      <c r="X6798" s="3"/>
      <c r="Y6798" s="3"/>
      <c r="Z6798" s="3"/>
    </row>
    <row r="6799">
      <c r="A6799" s="4">
        <v>45488.0</v>
      </c>
      <c r="B6799" s="5" t="s">
        <v>1150</v>
      </c>
      <c r="C6799" s="3" t="s">
        <v>1151</v>
      </c>
      <c r="D6799" s="3" t="str">
        <f>IFERROR(__xludf.DUMMYFUNCTION("REGEXEXTRACT(C6799,""[A-Z]{2,}"")"),"BYD")</f>
        <v>BYD</v>
      </c>
      <c r="E6799" s="3" t="s">
        <v>1154</v>
      </c>
      <c r="F6799" s="3" t="s">
        <v>67</v>
      </c>
      <c r="G6799" s="3" t="s">
        <v>12</v>
      </c>
      <c r="H6799" s="3"/>
      <c r="I6799" s="3"/>
      <c r="J6799" s="3"/>
      <c r="K6799" s="3"/>
      <c r="L6799" s="3"/>
      <c r="M6799" s="3"/>
      <c r="N6799" s="3"/>
      <c r="O6799" s="3"/>
      <c r="P6799" s="3"/>
      <c r="Q6799" s="3"/>
      <c r="R6799" s="3"/>
      <c r="S6799" s="3"/>
      <c r="T6799" s="3"/>
      <c r="U6799" s="3"/>
      <c r="V6799" s="3"/>
      <c r="W6799" s="3"/>
      <c r="X6799" s="3"/>
      <c r="Y6799" s="3"/>
      <c r="Z6799" s="3"/>
    </row>
    <row r="6800">
      <c r="A6800" s="4">
        <v>45488.0</v>
      </c>
      <c r="B6800" s="5" t="s">
        <v>1155</v>
      </c>
      <c r="C6800" s="3" t="s">
        <v>1156</v>
      </c>
      <c r="D6800" s="3" t="str">
        <f>IFERROR(__xludf.DUMMYFUNCTION("REGEXEXTRACT(C6800,""[A-Z]{2,}"")"),"KKP")</f>
        <v>KKP</v>
      </c>
      <c r="E6800" s="3" t="s">
        <v>133</v>
      </c>
      <c r="F6800" s="3" t="s">
        <v>1157</v>
      </c>
      <c r="G6800" s="3" t="s">
        <v>12</v>
      </c>
      <c r="H6800" s="3"/>
      <c r="I6800" s="3"/>
      <c r="J6800" s="3"/>
      <c r="K6800" s="3"/>
      <c r="L6800" s="3"/>
      <c r="M6800" s="3"/>
      <c r="N6800" s="3"/>
      <c r="O6800" s="3"/>
      <c r="P6800" s="3"/>
      <c r="Q6800" s="3"/>
      <c r="R6800" s="3"/>
      <c r="S6800" s="3"/>
      <c r="T6800" s="3"/>
      <c r="U6800" s="3"/>
      <c r="V6800" s="3"/>
      <c r="W6800" s="3"/>
      <c r="X6800" s="3"/>
      <c r="Y6800" s="3"/>
      <c r="Z6800" s="3"/>
    </row>
    <row r="6801">
      <c r="A6801" s="4">
        <v>45488.0</v>
      </c>
      <c r="B6801" s="5" t="s">
        <v>1155</v>
      </c>
      <c r="C6801" s="3" t="s">
        <v>1156</v>
      </c>
      <c r="D6801" s="3" t="str">
        <f>IFERROR(__xludf.DUMMYFUNCTION("REGEXEXTRACT(C6801,""[A-Z]{2,}"")"),"KKP")</f>
        <v>KKP</v>
      </c>
      <c r="E6801" s="3" t="s">
        <v>279</v>
      </c>
      <c r="F6801" s="3" t="s">
        <v>519</v>
      </c>
      <c r="G6801" s="3" t="s">
        <v>12</v>
      </c>
      <c r="H6801" s="3"/>
      <c r="I6801" s="3"/>
      <c r="J6801" s="3"/>
      <c r="K6801" s="3"/>
      <c r="L6801" s="3"/>
      <c r="M6801" s="3"/>
      <c r="N6801" s="3"/>
      <c r="O6801" s="3"/>
      <c r="P6801" s="3"/>
      <c r="Q6801" s="3"/>
      <c r="R6801" s="3"/>
      <c r="S6801" s="3"/>
      <c r="T6801" s="3"/>
      <c r="U6801" s="3"/>
      <c r="V6801" s="3"/>
      <c r="W6801" s="3"/>
      <c r="X6801" s="3"/>
      <c r="Y6801" s="3"/>
      <c r="Z6801" s="3"/>
    </row>
    <row r="6802">
      <c r="A6802" s="4">
        <v>45488.0</v>
      </c>
      <c r="B6802" s="5" t="s">
        <v>1155</v>
      </c>
      <c r="C6802" s="3" t="s">
        <v>1156</v>
      </c>
      <c r="D6802" s="3" t="str">
        <f>IFERROR(__xludf.DUMMYFUNCTION("REGEXEXTRACT(C6802,""[A-Z]{2,}"")"),"KKP")</f>
        <v>KKP</v>
      </c>
      <c r="E6802" s="3" t="s">
        <v>1158</v>
      </c>
      <c r="F6802" s="3" t="s">
        <v>386</v>
      </c>
      <c r="G6802" s="3" t="s">
        <v>12</v>
      </c>
      <c r="H6802" s="3"/>
      <c r="I6802" s="3"/>
      <c r="J6802" s="3"/>
      <c r="K6802" s="3"/>
      <c r="L6802" s="3"/>
      <c r="M6802" s="3"/>
      <c r="N6802" s="3"/>
      <c r="O6802" s="3"/>
      <c r="P6802" s="3"/>
      <c r="Q6802" s="3"/>
      <c r="R6802" s="3"/>
      <c r="S6802" s="3"/>
      <c r="T6802" s="3"/>
      <c r="U6802" s="3"/>
      <c r="V6802" s="3"/>
      <c r="W6802" s="3"/>
      <c r="X6802" s="3"/>
      <c r="Y6802" s="3"/>
      <c r="Z6802" s="3"/>
    </row>
    <row r="6803">
      <c r="A6803" s="4">
        <v>45488.0</v>
      </c>
      <c r="B6803" s="5" t="s">
        <v>1159</v>
      </c>
      <c r="C6803" s="3" t="s">
        <v>1160</v>
      </c>
      <c r="D6803" s="3" t="str">
        <f>IFERROR(__xludf.DUMMYFUNCTION("REGEXEXTRACT(C6803,""[A-Z]{2,}"")"),"SUPER")</f>
        <v>SUPER</v>
      </c>
      <c r="E6803" s="3"/>
      <c r="F6803" s="3" t="s">
        <v>314</v>
      </c>
      <c r="G6803" s="3" t="s">
        <v>12</v>
      </c>
      <c r="H6803" s="3" t="s">
        <v>273</v>
      </c>
      <c r="I6803" s="3"/>
      <c r="J6803" s="3"/>
      <c r="K6803" s="3"/>
      <c r="L6803" s="3"/>
      <c r="M6803" s="3"/>
      <c r="N6803" s="3"/>
      <c r="O6803" s="3"/>
      <c r="P6803" s="3"/>
      <c r="Q6803" s="3"/>
      <c r="R6803" s="3"/>
      <c r="S6803" s="3"/>
      <c r="T6803" s="3"/>
      <c r="U6803" s="3"/>
      <c r="V6803" s="3"/>
      <c r="W6803" s="3"/>
      <c r="X6803" s="3"/>
      <c r="Y6803" s="3"/>
      <c r="Z6803" s="3"/>
    </row>
    <row r="6804">
      <c r="A6804" s="4">
        <v>45488.0</v>
      </c>
      <c r="B6804" s="5" t="s">
        <v>1161</v>
      </c>
      <c r="C6804" s="3" t="s">
        <v>1162</v>
      </c>
      <c r="D6804" s="3" t="str">
        <f>IFERROR(__xludf.DUMMYFUNCTION("REGEXEXTRACT(C6804,""[A-Z]{2,}"")"),"EA")</f>
        <v>EA</v>
      </c>
      <c r="E6804" s="3" t="s">
        <v>44</v>
      </c>
      <c r="F6804" s="3" t="s">
        <v>1128</v>
      </c>
      <c r="G6804" s="3" t="s">
        <v>84</v>
      </c>
      <c r="H6804" s="3"/>
      <c r="I6804" s="3"/>
      <c r="J6804" s="3"/>
      <c r="K6804" s="3"/>
      <c r="L6804" s="3"/>
      <c r="M6804" s="3"/>
      <c r="N6804" s="3"/>
      <c r="O6804" s="3"/>
      <c r="P6804" s="3"/>
      <c r="Q6804" s="3"/>
      <c r="R6804" s="3"/>
      <c r="S6804" s="3"/>
      <c r="T6804" s="3"/>
      <c r="U6804" s="3"/>
      <c r="V6804" s="3"/>
      <c r="W6804" s="3"/>
      <c r="X6804" s="3"/>
      <c r="Y6804" s="3"/>
      <c r="Z6804" s="3"/>
    </row>
    <row r="6805">
      <c r="A6805" s="4">
        <v>45488.0</v>
      </c>
      <c r="B6805" s="5" t="s">
        <v>1161</v>
      </c>
      <c r="C6805" s="3" t="s">
        <v>1162</v>
      </c>
      <c r="D6805" s="3" t="str">
        <f>IFERROR(__xludf.DUMMYFUNCTION("REGEXEXTRACT(C6805,""[A-Z]{2,}"")"),"EA")</f>
        <v>EA</v>
      </c>
      <c r="E6805" s="3" t="s">
        <v>44</v>
      </c>
      <c r="F6805" s="3" t="s">
        <v>1144</v>
      </c>
      <c r="G6805" s="3" t="s">
        <v>84</v>
      </c>
      <c r="H6805" s="3"/>
      <c r="I6805" s="3"/>
      <c r="J6805" s="3"/>
      <c r="K6805" s="3"/>
      <c r="L6805" s="3"/>
      <c r="M6805" s="3"/>
      <c r="N6805" s="3"/>
      <c r="O6805" s="3"/>
      <c r="P6805" s="3"/>
      <c r="Q6805" s="3"/>
      <c r="R6805" s="3"/>
      <c r="S6805" s="3"/>
      <c r="T6805" s="3"/>
      <c r="U6805" s="3"/>
      <c r="V6805" s="3"/>
      <c r="W6805" s="3"/>
      <c r="X6805" s="3"/>
      <c r="Y6805" s="3"/>
      <c r="Z6805" s="3"/>
    </row>
    <row r="6806">
      <c r="A6806" s="4">
        <v>45488.0</v>
      </c>
      <c r="B6806" s="5" t="s">
        <v>1163</v>
      </c>
      <c r="C6806" s="3" t="s">
        <v>1164</v>
      </c>
      <c r="D6806" s="3" t="s">
        <v>1027</v>
      </c>
      <c r="E6806" s="3" t="s">
        <v>11</v>
      </c>
      <c r="F6806" s="3" t="s">
        <v>1165</v>
      </c>
      <c r="G6806" s="3" t="s">
        <v>12</v>
      </c>
      <c r="H6806" s="3"/>
      <c r="I6806" s="3"/>
      <c r="J6806" s="3"/>
      <c r="K6806" s="3"/>
      <c r="L6806" s="3"/>
      <c r="M6806" s="3"/>
      <c r="N6806" s="3"/>
      <c r="O6806" s="3"/>
      <c r="P6806" s="3"/>
      <c r="Q6806" s="3"/>
      <c r="R6806" s="3"/>
      <c r="S6806" s="3"/>
      <c r="T6806" s="3"/>
      <c r="U6806" s="3"/>
      <c r="V6806" s="3"/>
      <c r="W6806" s="3"/>
      <c r="X6806" s="3"/>
      <c r="Y6806" s="3"/>
      <c r="Z6806" s="3"/>
    </row>
    <row r="6807">
      <c r="A6807" s="4">
        <v>45488.0</v>
      </c>
      <c r="B6807" s="5" t="s">
        <v>1166</v>
      </c>
      <c r="C6807" s="3" t="s">
        <v>1167</v>
      </c>
      <c r="D6807" s="3" t="str">
        <f>IFERROR(__xludf.DUMMYFUNCTION("REGEXEXTRACT(C6807,""[A-Z]{2,}"")"),"EA")</f>
        <v>EA</v>
      </c>
      <c r="E6807" s="3" t="s">
        <v>1117</v>
      </c>
      <c r="F6807" s="3" t="s">
        <v>970</v>
      </c>
      <c r="G6807" s="3" t="s">
        <v>84</v>
      </c>
      <c r="H6807" s="3"/>
      <c r="I6807" s="3"/>
      <c r="J6807" s="3"/>
      <c r="K6807" s="3"/>
      <c r="L6807" s="3"/>
      <c r="M6807" s="3"/>
      <c r="N6807" s="3"/>
      <c r="O6807" s="3"/>
      <c r="P6807" s="3"/>
      <c r="Q6807" s="3"/>
      <c r="R6807" s="3"/>
      <c r="S6807" s="3"/>
      <c r="T6807" s="3"/>
      <c r="U6807" s="3"/>
      <c r="V6807" s="3"/>
      <c r="W6807" s="3"/>
      <c r="X6807" s="3"/>
      <c r="Y6807" s="3"/>
      <c r="Z6807" s="3"/>
    </row>
    <row r="6808">
      <c r="A6808" s="4">
        <v>45488.0</v>
      </c>
      <c r="B6808" s="5" t="s">
        <v>1168</v>
      </c>
      <c r="C6808" s="3" t="s">
        <v>1169</v>
      </c>
      <c r="D6808" s="3" t="s">
        <v>257</v>
      </c>
      <c r="E6808" s="3" t="s">
        <v>51</v>
      </c>
      <c r="F6808" s="3" t="s">
        <v>1100</v>
      </c>
      <c r="G6808" s="3" t="s">
        <v>84</v>
      </c>
      <c r="H6808" s="3"/>
      <c r="I6808" s="3"/>
      <c r="J6808" s="3"/>
      <c r="K6808" s="3"/>
      <c r="L6808" s="3"/>
      <c r="M6808" s="3"/>
      <c r="N6808" s="3"/>
      <c r="O6808" s="3"/>
      <c r="P6808" s="3"/>
      <c r="Q6808" s="3"/>
      <c r="R6808" s="3"/>
      <c r="S6808" s="3"/>
      <c r="T6808" s="3"/>
      <c r="U6808" s="3"/>
      <c r="V6808" s="3"/>
      <c r="W6808" s="3"/>
      <c r="X6808" s="3"/>
      <c r="Y6808" s="3"/>
      <c r="Z6808" s="3"/>
    </row>
    <row r="6809">
      <c r="A6809" s="4">
        <v>45488.0</v>
      </c>
      <c r="B6809" s="5" t="s">
        <v>1170</v>
      </c>
      <c r="C6809" s="3" t="s">
        <v>1171</v>
      </c>
      <c r="D6809" s="3" t="str">
        <f>IFERROR(__xludf.DUMMYFUNCTION("REGEXEXTRACT(C6809,""[A-Z]{2,}"")"),"NEX")</f>
        <v>NEX</v>
      </c>
      <c r="E6809" s="3" t="s">
        <v>141</v>
      </c>
      <c r="F6809" s="3" t="s">
        <v>324</v>
      </c>
      <c r="G6809" s="3" t="s">
        <v>12</v>
      </c>
      <c r="H6809" s="3"/>
      <c r="I6809" s="3"/>
      <c r="J6809" s="3"/>
      <c r="K6809" s="3"/>
      <c r="L6809" s="3"/>
      <c r="M6809" s="3"/>
      <c r="N6809" s="3"/>
      <c r="O6809" s="3"/>
      <c r="P6809" s="3"/>
      <c r="Q6809" s="3"/>
      <c r="R6809" s="3"/>
      <c r="S6809" s="3"/>
      <c r="T6809" s="3"/>
      <c r="U6809" s="3"/>
      <c r="V6809" s="3"/>
      <c r="W6809" s="3"/>
      <c r="X6809" s="3"/>
      <c r="Y6809" s="3"/>
      <c r="Z6809" s="3"/>
    </row>
    <row r="6810">
      <c r="A6810" s="4">
        <v>45488.0</v>
      </c>
      <c r="B6810" s="5" t="s">
        <v>1172</v>
      </c>
      <c r="C6810" s="3" t="s">
        <v>1173</v>
      </c>
      <c r="D6810" s="3" t="str">
        <f>IFERROR(__xludf.DUMMYFUNCTION("REGEXEXTRACT(C6810,""[A-Z]{2,}"")"),"SET")</f>
        <v>SET</v>
      </c>
      <c r="E6810" s="3" t="s">
        <v>51</v>
      </c>
      <c r="F6810" s="3" t="s">
        <v>413</v>
      </c>
      <c r="G6810" s="3" t="s">
        <v>12</v>
      </c>
      <c r="H6810" s="3"/>
      <c r="I6810" s="3"/>
      <c r="J6810" s="3"/>
      <c r="K6810" s="3"/>
      <c r="L6810" s="3"/>
      <c r="M6810" s="3"/>
      <c r="N6810" s="3"/>
      <c r="O6810" s="3"/>
      <c r="P6810" s="3"/>
      <c r="Q6810" s="3"/>
      <c r="R6810" s="3"/>
      <c r="S6810" s="3"/>
      <c r="T6810" s="3"/>
      <c r="U6810" s="3"/>
      <c r="V6810" s="3"/>
      <c r="W6810" s="3"/>
      <c r="X6810" s="3"/>
      <c r="Y6810" s="3"/>
      <c r="Z6810" s="3"/>
    </row>
    <row r="6811">
      <c r="A6811" s="4">
        <v>45488.0</v>
      </c>
      <c r="B6811" s="5" t="s">
        <v>1174</v>
      </c>
      <c r="C6811" s="3" t="s">
        <v>1175</v>
      </c>
      <c r="D6811" s="3" t="str">
        <f>IFERROR(__xludf.DUMMYFUNCTION("REGEXEXTRACT(C6811,""[A-Z]{2,}"")"),"SCB")</f>
        <v>SCB</v>
      </c>
      <c r="E6811" s="3" t="s">
        <v>947</v>
      </c>
      <c r="F6811" s="3" t="s">
        <v>124</v>
      </c>
      <c r="G6811" s="3" t="s">
        <v>84</v>
      </c>
      <c r="H6811" s="3"/>
      <c r="I6811" s="3"/>
      <c r="J6811" s="3"/>
      <c r="K6811" s="3"/>
      <c r="L6811" s="3"/>
      <c r="M6811" s="3"/>
      <c r="N6811" s="3"/>
      <c r="O6811" s="3"/>
      <c r="P6811" s="3"/>
      <c r="Q6811" s="3"/>
      <c r="R6811" s="3"/>
      <c r="S6811" s="3"/>
      <c r="T6811" s="3"/>
      <c r="U6811" s="3"/>
      <c r="V6811" s="3"/>
      <c r="W6811" s="3"/>
      <c r="X6811" s="3"/>
      <c r="Y6811" s="3"/>
      <c r="Z6811" s="3"/>
    </row>
    <row r="6812">
      <c r="A6812" s="4">
        <v>45488.0</v>
      </c>
      <c r="B6812" s="5" t="s">
        <v>1174</v>
      </c>
      <c r="C6812" s="3" t="s">
        <v>1175</v>
      </c>
      <c r="D6812" s="3" t="s">
        <v>1176</v>
      </c>
      <c r="E6812" s="3" t="s">
        <v>45</v>
      </c>
      <c r="F6812" s="3" t="s">
        <v>83</v>
      </c>
      <c r="G6812" s="3" t="s">
        <v>84</v>
      </c>
      <c r="H6812" s="3"/>
      <c r="I6812" s="3"/>
      <c r="J6812" s="3"/>
      <c r="K6812" s="3"/>
      <c r="L6812" s="3"/>
      <c r="M6812" s="3"/>
      <c r="N6812" s="3"/>
      <c r="O6812" s="3"/>
      <c r="P6812" s="3"/>
      <c r="Q6812" s="3"/>
      <c r="R6812" s="3"/>
      <c r="S6812" s="3"/>
      <c r="T6812" s="3"/>
      <c r="U6812" s="3"/>
      <c r="V6812" s="3"/>
      <c r="W6812" s="3"/>
      <c r="X6812" s="3"/>
      <c r="Y6812" s="3"/>
      <c r="Z6812" s="3"/>
    </row>
    <row r="6813">
      <c r="A6813" s="4">
        <v>45488.0</v>
      </c>
      <c r="B6813" s="5" t="s">
        <v>1174</v>
      </c>
      <c r="C6813" s="3" t="s">
        <v>1175</v>
      </c>
      <c r="D6813" s="3" t="s">
        <v>257</v>
      </c>
      <c r="E6813" s="3" t="s">
        <v>601</v>
      </c>
      <c r="F6813" s="3" t="s">
        <v>1144</v>
      </c>
      <c r="G6813" s="3" t="s">
        <v>84</v>
      </c>
      <c r="H6813" s="3"/>
      <c r="I6813" s="3"/>
      <c r="J6813" s="3"/>
      <c r="K6813" s="3"/>
      <c r="L6813" s="3"/>
      <c r="M6813" s="3"/>
      <c r="N6813" s="3"/>
      <c r="O6813" s="3"/>
      <c r="P6813" s="3"/>
      <c r="Q6813" s="3"/>
      <c r="R6813" s="3"/>
      <c r="S6813" s="3"/>
      <c r="T6813" s="3"/>
      <c r="U6813" s="3"/>
      <c r="V6813" s="3"/>
      <c r="W6813" s="3"/>
      <c r="X6813" s="3"/>
      <c r="Y6813" s="3"/>
      <c r="Z6813" s="3"/>
    </row>
    <row r="6814">
      <c r="A6814" s="4">
        <v>45488.0</v>
      </c>
      <c r="B6814" s="5" t="s">
        <v>1177</v>
      </c>
      <c r="C6814" s="3" t="s">
        <v>1178</v>
      </c>
      <c r="D6814" s="3" t="str">
        <f>IFERROR(__xludf.DUMMYFUNCTION("REGEXEXTRACT(C6814,""[A-Z]{2,}"")"),"EA")</f>
        <v>EA</v>
      </c>
      <c r="E6814" s="3" t="s">
        <v>275</v>
      </c>
      <c r="F6814" s="3" t="s">
        <v>762</v>
      </c>
      <c r="G6814" s="6" t="s">
        <v>17</v>
      </c>
      <c r="H6814" s="3"/>
      <c r="I6814" s="3"/>
      <c r="J6814" s="3"/>
      <c r="K6814" s="3"/>
      <c r="L6814" s="3"/>
      <c r="M6814" s="3"/>
      <c r="N6814" s="3"/>
      <c r="O6814" s="3"/>
      <c r="P6814" s="3"/>
      <c r="Q6814" s="3"/>
      <c r="R6814" s="3"/>
      <c r="S6814" s="3"/>
      <c r="T6814" s="3"/>
      <c r="U6814" s="3"/>
      <c r="V6814" s="3"/>
      <c r="W6814" s="3"/>
      <c r="X6814" s="3"/>
      <c r="Y6814" s="3"/>
      <c r="Z6814" s="3"/>
    </row>
    <row r="6815">
      <c r="A6815" s="4">
        <v>45488.0</v>
      </c>
      <c r="B6815" s="5" t="s">
        <v>1179</v>
      </c>
      <c r="C6815" s="3" t="s">
        <v>1180</v>
      </c>
      <c r="D6815" s="3" t="str">
        <f>IFERROR(__xludf.DUMMYFUNCTION("REGEXEXTRACT(C6815,""[A-Z]{2,}"")"),"NEX")</f>
        <v>NEX</v>
      </c>
      <c r="E6815" s="3" t="s">
        <v>44</v>
      </c>
      <c r="F6815" s="3" t="s">
        <v>124</v>
      </c>
      <c r="G6815" s="3" t="s">
        <v>84</v>
      </c>
      <c r="H6815" s="3"/>
      <c r="I6815" s="3"/>
      <c r="J6815" s="3"/>
      <c r="K6815" s="3"/>
      <c r="L6815" s="3"/>
      <c r="M6815" s="3"/>
      <c r="N6815" s="3"/>
      <c r="O6815" s="3"/>
      <c r="P6815" s="3"/>
      <c r="Q6815" s="3"/>
      <c r="R6815" s="3"/>
      <c r="S6815" s="3"/>
      <c r="T6815" s="3"/>
      <c r="U6815" s="3"/>
      <c r="V6815" s="3"/>
      <c r="W6815" s="3"/>
      <c r="X6815" s="3"/>
      <c r="Y6815" s="3"/>
      <c r="Z6815" s="3"/>
    </row>
    <row r="6816">
      <c r="A6816" s="4">
        <v>45488.0</v>
      </c>
      <c r="B6816" s="5" t="s">
        <v>1179</v>
      </c>
      <c r="C6816" s="3" t="s">
        <v>1180</v>
      </c>
      <c r="D6816" s="3" t="s">
        <v>1181</v>
      </c>
      <c r="E6816" s="3" t="s">
        <v>867</v>
      </c>
      <c r="F6816" s="3" t="s">
        <v>1182</v>
      </c>
      <c r="G6816" s="3" t="s">
        <v>84</v>
      </c>
      <c r="H6816" s="3"/>
      <c r="I6816" s="3"/>
      <c r="J6816" s="3"/>
      <c r="K6816" s="3"/>
      <c r="L6816" s="3"/>
      <c r="M6816" s="3"/>
      <c r="N6816" s="3"/>
      <c r="O6816" s="3"/>
      <c r="P6816" s="3"/>
      <c r="Q6816" s="3"/>
      <c r="R6816" s="3"/>
      <c r="S6816" s="3"/>
      <c r="T6816" s="3"/>
      <c r="U6816" s="3"/>
      <c r="V6816" s="3"/>
      <c r="W6816" s="3"/>
      <c r="X6816" s="3"/>
      <c r="Y6816" s="3"/>
      <c r="Z6816" s="3"/>
    </row>
    <row r="6817">
      <c r="A6817" s="4">
        <v>45488.0</v>
      </c>
      <c r="B6817" s="5" t="s">
        <v>1183</v>
      </c>
      <c r="C6817" s="3" t="s">
        <v>1184</v>
      </c>
      <c r="D6817" s="3" t="str">
        <f>IFERROR(__xludf.DUMMYFUNCTION("REGEXEXTRACT(C6817,""[A-Z]{2,}"")"),"SET")</f>
        <v>SET</v>
      </c>
      <c r="E6817" s="3"/>
      <c r="F6817" s="3" t="s">
        <v>1185</v>
      </c>
      <c r="G6817" s="3" t="s">
        <v>12</v>
      </c>
      <c r="H6817" s="3"/>
      <c r="I6817" s="3"/>
      <c r="J6817" s="3"/>
      <c r="K6817" s="3"/>
      <c r="L6817" s="3"/>
      <c r="M6817" s="3"/>
      <c r="N6817" s="3"/>
      <c r="O6817" s="3"/>
      <c r="P6817" s="3"/>
      <c r="Q6817" s="3"/>
      <c r="R6817" s="3"/>
      <c r="S6817" s="3"/>
      <c r="T6817" s="3"/>
      <c r="U6817" s="3"/>
      <c r="V6817" s="3"/>
      <c r="W6817" s="3"/>
      <c r="X6817" s="3"/>
      <c r="Y6817" s="3"/>
      <c r="Z6817" s="3"/>
    </row>
    <row r="6818">
      <c r="A6818" s="4">
        <v>45488.0</v>
      </c>
      <c r="B6818" s="5" t="s">
        <v>1183</v>
      </c>
      <c r="C6818" s="3" t="s">
        <v>1184</v>
      </c>
      <c r="D6818" s="3" t="str">
        <f>IFERROR(__xludf.DUMMYFUNCTION("REGEXEXTRACT(C6818,""[A-Z]{2,}"")"),"SET")</f>
        <v>SET</v>
      </c>
      <c r="E6818" s="3" t="s">
        <v>47</v>
      </c>
      <c r="F6818" s="3" t="s">
        <v>134</v>
      </c>
      <c r="G6818" s="3" t="s">
        <v>12</v>
      </c>
      <c r="H6818" s="3"/>
      <c r="I6818" s="3"/>
      <c r="J6818" s="3"/>
      <c r="K6818" s="3"/>
      <c r="L6818" s="3"/>
      <c r="M6818" s="3"/>
      <c r="N6818" s="3"/>
      <c r="O6818" s="3"/>
      <c r="P6818" s="3"/>
      <c r="Q6818" s="3"/>
      <c r="R6818" s="3"/>
      <c r="S6818" s="3"/>
      <c r="T6818" s="3"/>
      <c r="U6818" s="3"/>
      <c r="V6818" s="3"/>
      <c r="W6818" s="3"/>
      <c r="X6818" s="3"/>
      <c r="Y6818" s="3"/>
      <c r="Z6818" s="3"/>
    </row>
    <row r="6819">
      <c r="A6819" s="4">
        <v>45488.0</v>
      </c>
      <c r="B6819" s="5" t="s">
        <v>1186</v>
      </c>
      <c r="C6819" s="3" t="s">
        <v>1187</v>
      </c>
      <c r="D6819" s="3" t="str">
        <f>IFERROR(__xludf.DUMMYFUNCTION("REGEXEXTRACT(C6819,""[A-Z]{2,}"")"),"SCB")</f>
        <v>SCB</v>
      </c>
      <c r="E6819" s="3" t="s">
        <v>51</v>
      </c>
      <c r="F6819" s="3" t="s">
        <v>413</v>
      </c>
      <c r="G6819" s="3" t="s">
        <v>12</v>
      </c>
      <c r="H6819" s="3"/>
      <c r="I6819" s="3"/>
      <c r="J6819" s="3"/>
      <c r="K6819" s="3"/>
      <c r="L6819" s="3"/>
      <c r="M6819" s="3"/>
      <c r="N6819" s="3"/>
      <c r="O6819" s="3"/>
      <c r="P6819" s="3"/>
      <c r="Q6819" s="3"/>
      <c r="R6819" s="3"/>
      <c r="S6819" s="3"/>
      <c r="T6819" s="3"/>
      <c r="U6819" s="3"/>
      <c r="V6819" s="3"/>
      <c r="W6819" s="3"/>
      <c r="X6819" s="3"/>
      <c r="Y6819" s="3"/>
      <c r="Z6819" s="3"/>
    </row>
    <row r="6820">
      <c r="A6820" s="4">
        <v>45488.0</v>
      </c>
      <c r="B6820" s="5" t="s">
        <v>1188</v>
      </c>
      <c r="C6820" s="3" t="s">
        <v>1189</v>
      </c>
      <c r="D6820" s="3" t="str">
        <f>IFERROR(__xludf.DUMMYFUNCTION("REGEXEXTRACT(C6820,""[A-Z]{2,}"")"),"EA")</f>
        <v>EA</v>
      </c>
      <c r="E6820" s="3" t="s">
        <v>11</v>
      </c>
      <c r="F6820" s="3" t="s">
        <v>1190</v>
      </c>
      <c r="G6820" s="3" t="s">
        <v>84</v>
      </c>
      <c r="H6820" s="3"/>
      <c r="I6820" s="3"/>
      <c r="J6820" s="3"/>
      <c r="K6820" s="3"/>
      <c r="L6820" s="3"/>
      <c r="M6820" s="3"/>
      <c r="N6820" s="3"/>
      <c r="O6820" s="3"/>
      <c r="P6820" s="3"/>
      <c r="Q6820" s="3"/>
      <c r="R6820" s="3"/>
      <c r="S6820" s="3"/>
      <c r="T6820" s="3"/>
      <c r="U6820" s="3"/>
      <c r="V6820" s="3"/>
      <c r="W6820" s="3"/>
      <c r="X6820" s="3"/>
      <c r="Y6820" s="3"/>
      <c r="Z6820" s="3"/>
    </row>
    <row r="6821">
      <c r="A6821" s="4">
        <v>45488.0</v>
      </c>
      <c r="B6821" s="5" t="s">
        <v>1191</v>
      </c>
      <c r="C6821" s="3" t="s">
        <v>1192</v>
      </c>
      <c r="D6821" s="3" t="str">
        <f>IFERROR(__xludf.DUMMYFUNCTION("REGEXEXTRACT(C6821,""[A-Z]{2,}"")"),"EA")</f>
        <v>EA</v>
      </c>
      <c r="E6821" s="3" t="s">
        <v>959</v>
      </c>
      <c r="F6821" s="3" t="s">
        <v>55</v>
      </c>
      <c r="G6821" s="3" t="s">
        <v>12</v>
      </c>
      <c r="H6821" s="3"/>
      <c r="I6821" s="3"/>
      <c r="J6821" s="3"/>
      <c r="K6821" s="3"/>
      <c r="L6821" s="3"/>
      <c r="M6821" s="3"/>
      <c r="N6821" s="3"/>
      <c r="O6821" s="3"/>
      <c r="P6821" s="3"/>
      <c r="Q6821" s="3"/>
      <c r="R6821" s="3"/>
      <c r="S6821" s="3"/>
      <c r="T6821" s="3"/>
      <c r="U6821" s="3"/>
      <c r="V6821" s="3"/>
      <c r="W6821" s="3"/>
      <c r="X6821" s="3"/>
      <c r="Y6821" s="3"/>
      <c r="Z6821" s="3"/>
    </row>
    <row r="6822">
      <c r="A6822" s="4">
        <v>45488.0</v>
      </c>
      <c r="B6822" s="5" t="s">
        <v>1193</v>
      </c>
      <c r="C6822" s="3" t="s">
        <v>1194</v>
      </c>
      <c r="D6822" s="3" t="str">
        <f>IFERROR(__xludf.DUMMYFUNCTION("REGEXEXTRACT(C6822,""[A-Z]{2,}"")"),"GDP")</f>
        <v>GDP</v>
      </c>
      <c r="E6822" s="3" t="s">
        <v>44</v>
      </c>
      <c r="F6822" s="3" t="s">
        <v>1195</v>
      </c>
      <c r="G6822" s="3" t="s">
        <v>84</v>
      </c>
      <c r="H6822" s="3"/>
      <c r="I6822" s="3"/>
      <c r="J6822" s="3"/>
      <c r="K6822" s="3"/>
      <c r="L6822" s="3"/>
      <c r="M6822" s="3"/>
      <c r="N6822" s="3"/>
      <c r="O6822" s="3"/>
      <c r="P6822" s="3"/>
      <c r="Q6822" s="3"/>
      <c r="R6822" s="3"/>
      <c r="S6822" s="3"/>
      <c r="T6822" s="3"/>
      <c r="U6822" s="3"/>
      <c r="V6822" s="3"/>
      <c r="W6822" s="3"/>
      <c r="X6822" s="3"/>
      <c r="Y6822" s="3"/>
      <c r="Z6822" s="3"/>
    </row>
    <row r="6823">
      <c r="A6823" s="4">
        <v>45488.0</v>
      </c>
      <c r="B6823" s="5" t="s">
        <v>1196</v>
      </c>
      <c r="C6823" s="3" t="s">
        <v>1197</v>
      </c>
      <c r="D6823" s="3" t="s">
        <v>863</v>
      </c>
      <c r="E6823" s="3" t="s">
        <v>404</v>
      </c>
      <c r="F6823" s="3" t="s">
        <v>1198</v>
      </c>
      <c r="G6823" s="6" t="s">
        <v>17</v>
      </c>
      <c r="H6823" s="3"/>
      <c r="I6823" s="3"/>
      <c r="J6823" s="3"/>
      <c r="K6823" s="3"/>
      <c r="L6823" s="3"/>
      <c r="M6823" s="3"/>
      <c r="N6823" s="3"/>
      <c r="O6823" s="3"/>
      <c r="P6823" s="3"/>
      <c r="Q6823" s="3"/>
      <c r="R6823" s="3"/>
      <c r="S6823" s="3"/>
      <c r="T6823" s="3"/>
      <c r="U6823" s="3"/>
      <c r="V6823" s="3"/>
      <c r="W6823" s="3"/>
      <c r="X6823" s="3"/>
      <c r="Y6823" s="3"/>
      <c r="Z6823" s="3"/>
    </row>
    <row r="6824">
      <c r="A6824" s="4">
        <v>45488.0</v>
      </c>
      <c r="B6824" s="5" t="s">
        <v>1199</v>
      </c>
      <c r="C6824" s="3" t="s">
        <v>1200</v>
      </c>
      <c r="D6824" s="3" t="str">
        <f>IFERROR(__xludf.DUMMYFUNCTION("REGEXEXTRACT(C6824,""[A-Z]{2,}"")"),"EA")</f>
        <v>EA</v>
      </c>
      <c r="E6824" s="3" t="s">
        <v>148</v>
      </c>
      <c r="F6824" s="3" t="s">
        <v>1201</v>
      </c>
      <c r="G6824" s="3" t="s">
        <v>84</v>
      </c>
      <c r="H6824" s="3"/>
      <c r="I6824" s="3"/>
      <c r="J6824" s="3"/>
      <c r="K6824" s="3"/>
      <c r="L6824" s="3"/>
      <c r="M6824" s="3"/>
      <c r="N6824" s="3"/>
      <c r="O6824" s="3"/>
      <c r="P6824" s="3"/>
      <c r="Q6824" s="3"/>
      <c r="R6824" s="3"/>
      <c r="S6824" s="3"/>
      <c r="T6824" s="3"/>
      <c r="U6824" s="3"/>
      <c r="V6824" s="3"/>
      <c r="W6824" s="3"/>
      <c r="X6824" s="3"/>
      <c r="Y6824" s="3"/>
      <c r="Z6824" s="3"/>
    </row>
    <row r="6825">
      <c r="A6825" s="4">
        <v>45488.0</v>
      </c>
      <c r="B6825" s="5" t="s">
        <v>1202</v>
      </c>
      <c r="C6825" s="3" t="s">
        <v>1203</v>
      </c>
      <c r="D6825" s="3" t="str">
        <f>IFERROR(__xludf.DUMMYFUNCTION("REGEXEXTRACT(C6825,""[A-Z]{2,}"")"),"EA")</f>
        <v>EA</v>
      </c>
      <c r="E6825" s="3" t="s">
        <v>1135</v>
      </c>
      <c r="F6825" s="3" t="s">
        <v>682</v>
      </c>
      <c r="G6825" s="3" t="s">
        <v>12</v>
      </c>
      <c r="H6825" s="3"/>
      <c r="I6825" s="3"/>
      <c r="J6825" s="3"/>
      <c r="K6825" s="3"/>
      <c r="L6825" s="3"/>
      <c r="M6825" s="3"/>
      <c r="N6825" s="3"/>
      <c r="O6825" s="3"/>
      <c r="P6825" s="3"/>
      <c r="Q6825" s="3"/>
      <c r="R6825" s="3"/>
      <c r="S6825" s="3"/>
      <c r="T6825" s="3"/>
      <c r="U6825" s="3"/>
      <c r="V6825" s="3"/>
      <c r="W6825" s="3"/>
      <c r="X6825" s="3"/>
      <c r="Y6825" s="3"/>
      <c r="Z6825" s="3"/>
    </row>
    <row r="6826">
      <c r="A6826" s="4">
        <v>45488.0</v>
      </c>
      <c r="B6826" s="5" t="s">
        <v>1204</v>
      </c>
      <c r="C6826" s="3" t="s">
        <v>1205</v>
      </c>
      <c r="D6826" s="3" t="str">
        <f>IFERROR(__xludf.DUMMYFUNCTION("REGEXEXTRACT(C6826,""[A-Z]{2,}"")"),"NEO")</f>
        <v>NEO</v>
      </c>
      <c r="E6826" s="3" t="s">
        <v>969</v>
      </c>
      <c r="F6826" s="3" t="s">
        <v>11</v>
      </c>
      <c r="G6826" s="3" t="s">
        <v>12</v>
      </c>
      <c r="H6826" s="3"/>
      <c r="I6826" s="3"/>
      <c r="J6826" s="3"/>
      <c r="K6826" s="3"/>
      <c r="L6826" s="3"/>
      <c r="M6826" s="3"/>
      <c r="N6826" s="3"/>
      <c r="O6826" s="3"/>
      <c r="P6826" s="3"/>
      <c r="Q6826" s="3"/>
      <c r="R6826" s="3"/>
      <c r="S6826" s="3"/>
      <c r="T6826" s="3"/>
      <c r="U6826" s="3"/>
      <c r="V6826" s="3"/>
      <c r="W6826" s="3"/>
      <c r="X6826" s="3"/>
      <c r="Y6826" s="3"/>
      <c r="Z6826" s="3"/>
    </row>
    <row r="6827">
      <c r="A6827" s="4">
        <v>45488.0</v>
      </c>
      <c r="B6827" s="5" t="s">
        <v>1204</v>
      </c>
      <c r="C6827" s="3" t="s">
        <v>1205</v>
      </c>
      <c r="D6827" s="3" t="str">
        <f>IFERROR(__xludf.DUMMYFUNCTION("REGEXEXTRACT(C6827,""[A-Z]{2,}"")"),"NEO")</f>
        <v>NEO</v>
      </c>
      <c r="E6827" s="3" t="s">
        <v>98</v>
      </c>
      <c r="F6827" s="3" t="s">
        <v>31</v>
      </c>
      <c r="G6827" s="3" t="s">
        <v>12</v>
      </c>
      <c r="H6827" s="3"/>
      <c r="I6827" s="3"/>
      <c r="J6827" s="3"/>
      <c r="K6827" s="3"/>
      <c r="L6827" s="3"/>
      <c r="M6827" s="3"/>
      <c r="N6827" s="3"/>
      <c r="O6827" s="3"/>
      <c r="P6827" s="3"/>
      <c r="Q6827" s="3"/>
      <c r="R6827" s="3"/>
      <c r="S6827" s="3"/>
      <c r="T6827" s="3"/>
      <c r="U6827" s="3"/>
      <c r="V6827" s="3"/>
      <c r="W6827" s="3"/>
      <c r="X6827" s="3"/>
      <c r="Y6827" s="3"/>
      <c r="Z6827" s="3"/>
    </row>
    <row r="6828">
      <c r="A6828" s="4">
        <v>45487.0</v>
      </c>
      <c r="B6828" s="5" t="s">
        <v>1206</v>
      </c>
      <c r="C6828" s="3" t="s">
        <v>1207</v>
      </c>
      <c r="D6828" s="3" t="str">
        <f>IFERROR(__xludf.DUMMYFUNCTION("REGEXEXTRACT(C6828,""[A-Z]{2,}"")"),"EA")</f>
        <v>EA</v>
      </c>
      <c r="E6828" s="3" t="s">
        <v>44</v>
      </c>
      <c r="F6828" s="3" t="s">
        <v>1208</v>
      </c>
      <c r="G6828" s="6" t="s">
        <v>17</v>
      </c>
      <c r="H6828" s="3"/>
      <c r="I6828" s="3"/>
      <c r="J6828" s="3"/>
      <c r="K6828" s="3"/>
      <c r="L6828" s="3"/>
      <c r="M6828" s="3"/>
      <c r="N6828" s="3"/>
      <c r="O6828" s="3"/>
      <c r="P6828" s="3"/>
      <c r="Q6828" s="3"/>
      <c r="R6828" s="3"/>
      <c r="S6828" s="3"/>
      <c r="T6828" s="3"/>
      <c r="U6828" s="3"/>
      <c r="V6828" s="3"/>
      <c r="W6828" s="3"/>
      <c r="X6828" s="3"/>
      <c r="Y6828" s="3"/>
      <c r="Z6828" s="3"/>
    </row>
    <row r="6829">
      <c r="A6829" s="4">
        <v>45487.0</v>
      </c>
      <c r="B6829" s="5" t="s">
        <v>1206</v>
      </c>
      <c r="C6829" s="3" t="s">
        <v>1207</v>
      </c>
      <c r="D6829" s="3" t="str">
        <f>IFERROR(__xludf.DUMMYFUNCTION("REGEXEXTRACT(C6829,""[A-Z]{2,}"")"),"EA")</f>
        <v>EA</v>
      </c>
      <c r="E6829" s="3" t="s">
        <v>1209</v>
      </c>
      <c r="F6829" s="3" t="s">
        <v>484</v>
      </c>
      <c r="G6829" s="3" t="s">
        <v>12</v>
      </c>
      <c r="H6829" s="3"/>
      <c r="I6829" s="3"/>
      <c r="J6829" s="3"/>
      <c r="K6829" s="3"/>
      <c r="L6829" s="3"/>
      <c r="M6829" s="3"/>
      <c r="N6829" s="3"/>
      <c r="O6829" s="3"/>
      <c r="P6829" s="3"/>
      <c r="Q6829" s="3"/>
      <c r="R6829" s="3"/>
      <c r="S6829" s="3"/>
      <c r="T6829" s="3"/>
      <c r="U6829" s="3"/>
      <c r="V6829" s="3"/>
      <c r="W6829" s="3"/>
      <c r="X6829" s="3"/>
      <c r="Y6829" s="3"/>
      <c r="Z6829" s="3"/>
    </row>
    <row r="6830">
      <c r="A6830" s="4">
        <v>45487.0</v>
      </c>
      <c r="B6830" s="5" t="s">
        <v>1210</v>
      </c>
      <c r="C6830" s="3" t="s">
        <v>1211</v>
      </c>
      <c r="D6830" s="3" t="str">
        <f>IFERROR(__xludf.DUMMYFUNCTION("REGEXEXTRACT(C6830,""[A-Z]{2,}"")"),"EA")</f>
        <v>EA</v>
      </c>
      <c r="E6830" s="3" t="s">
        <v>959</v>
      </c>
      <c r="F6830" s="3" t="s">
        <v>55</v>
      </c>
      <c r="G6830" s="3" t="s">
        <v>12</v>
      </c>
      <c r="H6830" s="3"/>
      <c r="I6830" s="3"/>
      <c r="J6830" s="3"/>
      <c r="K6830" s="3"/>
      <c r="L6830" s="3"/>
      <c r="M6830" s="3"/>
      <c r="N6830" s="3"/>
      <c r="O6830" s="3"/>
      <c r="P6830" s="3"/>
      <c r="Q6830" s="3"/>
      <c r="R6830" s="3"/>
      <c r="S6830" s="3"/>
      <c r="T6830" s="3"/>
      <c r="U6830" s="3"/>
      <c r="V6830" s="3"/>
      <c r="W6830" s="3"/>
      <c r="X6830" s="3"/>
      <c r="Y6830" s="3"/>
      <c r="Z6830" s="3"/>
    </row>
    <row r="6831">
      <c r="A6831" s="4">
        <v>45487.0</v>
      </c>
      <c r="B6831" s="5" t="s">
        <v>1210</v>
      </c>
      <c r="C6831" s="3" t="s">
        <v>1211</v>
      </c>
      <c r="D6831" s="3" t="str">
        <f>IFERROR(__xludf.DUMMYFUNCTION("REGEXEXTRACT(C6831,""[A-Z]{2,}"")"),"EA")</f>
        <v>EA</v>
      </c>
      <c r="E6831" s="3" t="s">
        <v>1017</v>
      </c>
      <c r="F6831" s="3" t="s">
        <v>134</v>
      </c>
      <c r="G6831" s="3" t="s">
        <v>12</v>
      </c>
      <c r="H6831" s="3"/>
      <c r="I6831" s="3"/>
      <c r="J6831" s="3"/>
      <c r="K6831" s="3"/>
      <c r="L6831" s="3"/>
      <c r="M6831" s="3"/>
      <c r="N6831" s="3"/>
      <c r="O6831" s="3"/>
      <c r="P6831" s="3"/>
      <c r="Q6831" s="3"/>
      <c r="R6831" s="3"/>
      <c r="S6831" s="3"/>
      <c r="T6831" s="3"/>
      <c r="U6831" s="3"/>
      <c r="V6831" s="3"/>
      <c r="W6831" s="3"/>
      <c r="X6831" s="3"/>
      <c r="Y6831" s="3"/>
      <c r="Z6831" s="3"/>
    </row>
    <row r="6832">
      <c r="A6832" s="4">
        <v>45487.0</v>
      </c>
      <c r="B6832" s="5" t="s">
        <v>1210</v>
      </c>
      <c r="C6832" s="3" t="s">
        <v>1211</v>
      </c>
      <c r="D6832" s="3" t="str">
        <f>IFERROR(__xludf.DUMMYFUNCTION("REGEXEXTRACT(C6832,""[A-Z]{2,}"")"),"EA")</f>
        <v>EA</v>
      </c>
      <c r="E6832" s="3" t="s">
        <v>141</v>
      </c>
      <c r="F6832" s="3" t="s">
        <v>1212</v>
      </c>
      <c r="G6832" s="3" t="s">
        <v>12</v>
      </c>
      <c r="H6832" s="3"/>
      <c r="I6832" s="3"/>
      <c r="J6832" s="3"/>
      <c r="K6832" s="3"/>
      <c r="L6832" s="3"/>
      <c r="M6832" s="3"/>
      <c r="N6832" s="3"/>
      <c r="O6832" s="3"/>
      <c r="P6832" s="3"/>
      <c r="Q6832" s="3"/>
      <c r="R6832" s="3"/>
      <c r="S6832" s="3"/>
      <c r="T6832" s="3"/>
      <c r="U6832" s="3"/>
      <c r="V6832" s="3"/>
      <c r="W6832" s="3"/>
      <c r="X6832" s="3"/>
      <c r="Y6832" s="3"/>
      <c r="Z6832" s="3"/>
    </row>
    <row r="6833">
      <c r="A6833" s="4">
        <v>45487.0</v>
      </c>
      <c r="B6833" s="5" t="s">
        <v>1213</v>
      </c>
      <c r="C6833" s="3" t="s">
        <v>1214</v>
      </c>
      <c r="D6833" s="3" t="str">
        <f>IFERROR(__xludf.DUMMYFUNCTION("REGEXEXTRACT(C6833,""[A-Z]{2,}"")"),"SET")</f>
        <v>SET</v>
      </c>
      <c r="E6833" s="3" t="s">
        <v>1215</v>
      </c>
      <c r="F6833" s="3" t="s">
        <v>388</v>
      </c>
      <c r="G6833" s="3" t="s">
        <v>12</v>
      </c>
      <c r="H6833" s="3"/>
      <c r="I6833" s="3"/>
      <c r="J6833" s="3"/>
      <c r="K6833" s="3"/>
      <c r="L6833" s="3"/>
      <c r="M6833" s="3"/>
      <c r="N6833" s="3"/>
      <c r="O6833" s="3"/>
      <c r="P6833" s="3"/>
      <c r="Q6833" s="3"/>
      <c r="R6833" s="3"/>
      <c r="S6833" s="3"/>
      <c r="T6833" s="3"/>
      <c r="U6833" s="3"/>
      <c r="V6833" s="3"/>
      <c r="W6833" s="3"/>
      <c r="X6833" s="3"/>
      <c r="Y6833" s="3"/>
      <c r="Z6833" s="3"/>
    </row>
    <row r="6834">
      <c r="A6834" s="4">
        <v>45487.0</v>
      </c>
      <c r="B6834" s="5" t="s">
        <v>1213</v>
      </c>
      <c r="C6834" s="3" t="s">
        <v>1214</v>
      </c>
      <c r="D6834" s="3" t="str">
        <f>IFERROR(__xludf.DUMMYFUNCTION("REGEXEXTRACT(C6834,""[A-Z]{2,}"")"),"SET")</f>
        <v>SET</v>
      </c>
      <c r="E6834" s="3" t="s">
        <v>969</v>
      </c>
      <c r="F6834" s="3" t="s">
        <v>11</v>
      </c>
      <c r="G6834" s="3" t="s">
        <v>12</v>
      </c>
      <c r="H6834" s="3"/>
      <c r="I6834" s="3"/>
      <c r="J6834" s="3"/>
      <c r="K6834" s="3"/>
      <c r="L6834" s="3"/>
      <c r="M6834" s="3"/>
      <c r="N6834" s="3"/>
      <c r="O6834" s="3"/>
      <c r="P6834" s="3"/>
      <c r="Q6834" s="3"/>
      <c r="R6834" s="3"/>
      <c r="S6834" s="3"/>
      <c r="T6834" s="3"/>
      <c r="U6834" s="3"/>
      <c r="V6834" s="3"/>
      <c r="W6834" s="3"/>
      <c r="X6834" s="3"/>
      <c r="Y6834" s="3"/>
      <c r="Z6834" s="3"/>
    </row>
    <row r="6835">
      <c r="A6835" s="4">
        <v>45486.0</v>
      </c>
      <c r="B6835" s="5" t="s">
        <v>1216</v>
      </c>
      <c r="C6835" s="3" t="s">
        <v>1217</v>
      </c>
      <c r="D6835" s="3" t="str">
        <f>IFERROR(__xludf.DUMMYFUNCTION("REGEXEXTRACT(C6835,""[A-Z]{2,}"")"),"MAJOR")</f>
        <v>MAJOR</v>
      </c>
      <c r="E6835" s="3" t="s">
        <v>426</v>
      </c>
      <c r="F6835" s="3" t="s">
        <v>1218</v>
      </c>
      <c r="G6835" s="3" t="s">
        <v>84</v>
      </c>
      <c r="H6835" s="3"/>
      <c r="I6835" s="3"/>
      <c r="J6835" s="3"/>
      <c r="K6835" s="3"/>
      <c r="L6835" s="3"/>
      <c r="M6835" s="3"/>
      <c r="N6835" s="3"/>
      <c r="O6835" s="3"/>
      <c r="P6835" s="3"/>
      <c r="Q6835" s="3"/>
      <c r="R6835" s="3"/>
      <c r="S6835" s="3"/>
      <c r="T6835" s="3"/>
      <c r="U6835" s="3"/>
      <c r="V6835" s="3"/>
      <c r="W6835" s="3"/>
      <c r="X6835" s="3"/>
      <c r="Y6835" s="3"/>
      <c r="Z6835" s="3"/>
    </row>
    <row r="6836">
      <c r="A6836" s="4">
        <v>45485.0</v>
      </c>
      <c r="B6836" s="5" t="s">
        <v>1219</v>
      </c>
      <c r="C6836" s="3" t="s">
        <v>1220</v>
      </c>
      <c r="D6836" s="3" t="str">
        <f>IFERROR(__xludf.DUMMYFUNCTION("REGEXEXTRACT(C6836,""[A-Z]{2,}"")"),"AIS")</f>
        <v>AIS</v>
      </c>
      <c r="E6836" s="3" t="s">
        <v>40</v>
      </c>
      <c r="F6836" s="3" t="s">
        <v>1221</v>
      </c>
      <c r="G6836" s="3" t="s">
        <v>12</v>
      </c>
      <c r="H6836" s="3"/>
      <c r="I6836" s="3"/>
      <c r="J6836" s="3"/>
      <c r="K6836" s="3"/>
      <c r="L6836" s="3"/>
      <c r="M6836" s="3"/>
      <c r="N6836" s="3"/>
      <c r="O6836" s="3"/>
      <c r="P6836" s="3"/>
      <c r="Q6836" s="3"/>
      <c r="R6836" s="3"/>
      <c r="S6836" s="3"/>
      <c r="T6836" s="3"/>
      <c r="U6836" s="3"/>
      <c r="V6836" s="3"/>
      <c r="W6836" s="3"/>
      <c r="X6836" s="3"/>
      <c r="Y6836" s="3"/>
      <c r="Z6836" s="3"/>
    </row>
    <row r="6837">
      <c r="A6837" s="4">
        <v>45485.0</v>
      </c>
      <c r="B6837" s="5" t="s">
        <v>1222</v>
      </c>
      <c r="C6837" s="3" t="s">
        <v>1223</v>
      </c>
      <c r="D6837" s="3" t="str">
        <f>IFERROR(__xludf.DUMMYFUNCTION("REGEXEXTRACT(C6837,""[A-Z]{2,}"")"),"GGC")</f>
        <v>GGC</v>
      </c>
      <c r="E6837" s="3" t="s">
        <v>735</v>
      </c>
      <c r="F6837" s="3" t="s">
        <v>231</v>
      </c>
      <c r="G6837" s="3" t="s">
        <v>17</v>
      </c>
      <c r="H6837" s="3"/>
      <c r="I6837" s="3"/>
      <c r="J6837" s="3"/>
      <c r="K6837" s="3"/>
      <c r="L6837" s="3"/>
      <c r="M6837" s="3"/>
      <c r="N6837" s="3"/>
      <c r="O6837" s="3"/>
      <c r="P6837" s="3"/>
      <c r="Q6837" s="3"/>
      <c r="R6837" s="3"/>
      <c r="S6837" s="3"/>
      <c r="T6837" s="3"/>
      <c r="U6837" s="3"/>
      <c r="V6837" s="3"/>
      <c r="W6837" s="3"/>
      <c r="X6837" s="3"/>
      <c r="Y6837" s="3"/>
      <c r="Z6837" s="3"/>
    </row>
    <row r="6838">
      <c r="A6838" s="4">
        <v>45485.0</v>
      </c>
      <c r="B6838" s="5" t="s">
        <v>1222</v>
      </c>
      <c r="C6838" s="3" t="s">
        <v>1223</v>
      </c>
      <c r="D6838" s="3" t="str">
        <f>IFERROR(__xludf.DUMMYFUNCTION("REGEXEXTRACT(C6838,""[A-Z]{2,}"")"),"GGC")</f>
        <v>GGC</v>
      </c>
      <c r="E6838" s="3" t="s">
        <v>735</v>
      </c>
      <c r="F6838" s="3" t="s">
        <v>231</v>
      </c>
      <c r="G6838" s="3" t="s">
        <v>17</v>
      </c>
      <c r="H6838" s="3"/>
      <c r="I6838" s="3"/>
      <c r="J6838" s="3"/>
      <c r="K6838" s="3"/>
      <c r="L6838" s="3"/>
      <c r="M6838" s="3"/>
      <c r="N6838" s="3"/>
      <c r="O6838" s="3"/>
      <c r="P6838" s="3"/>
      <c r="Q6838" s="3"/>
      <c r="R6838" s="3"/>
      <c r="S6838" s="3"/>
      <c r="T6838" s="3"/>
      <c r="U6838" s="3"/>
      <c r="V6838" s="3"/>
      <c r="W6838" s="3"/>
      <c r="X6838" s="3"/>
      <c r="Y6838" s="3"/>
      <c r="Z6838" s="3"/>
    </row>
    <row r="6839">
      <c r="A6839" s="4">
        <v>45485.0</v>
      </c>
      <c r="B6839" s="5" t="s">
        <v>1224</v>
      </c>
      <c r="C6839" s="3" t="s">
        <v>1225</v>
      </c>
      <c r="D6839" s="3" t="str">
        <f>IFERROR(__xludf.DUMMYFUNCTION("REGEXEXTRACT(C6839,""[A-Z]{2,}"")"),"HANA")</f>
        <v>HANA</v>
      </c>
      <c r="E6839" s="3" t="s">
        <v>83</v>
      </c>
      <c r="F6839" s="3" t="s">
        <v>1226</v>
      </c>
      <c r="G6839" s="3" t="s">
        <v>84</v>
      </c>
      <c r="H6839" s="3"/>
      <c r="I6839" s="3"/>
      <c r="J6839" s="3"/>
      <c r="K6839" s="3"/>
      <c r="L6839" s="3"/>
      <c r="M6839" s="3"/>
      <c r="N6839" s="3"/>
      <c r="O6839" s="3"/>
      <c r="P6839" s="3"/>
      <c r="Q6839" s="3"/>
      <c r="R6839" s="3"/>
      <c r="S6839" s="3"/>
      <c r="T6839" s="3"/>
      <c r="U6839" s="3"/>
      <c r="V6839" s="3"/>
      <c r="W6839" s="3"/>
      <c r="X6839" s="3"/>
      <c r="Y6839" s="3"/>
      <c r="Z6839" s="3"/>
    </row>
    <row r="6840">
      <c r="A6840" s="4">
        <v>45485.0</v>
      </c>
      <c r="B6840" s="5" t="s">
        <v>1224</v>
      </c>
      <c r="C6840" s="3" t="s">
        <v>1225</v>
      </c>
      <c r="D6840" s="3" t="str">
        <f>IFERROR(__xludf.DUMMYFUNCTION("REGEXEXTRACT(C6840,""[A-Z]{2,}"")"),"HANA")</f>
        <v>HANA</v>
      </c>
      <c r="E6840" s="3" t="s">
        <v>124</v>
      </c>
      <c r="F6840" s="3" t="s">
        <v>1227</v>
      </c>
      <c r="G6840" s="3" t="s">
        <v>84</v>
      </c>
      <c r="H6840" s="3"/>
      <c r="I6840" s="3"/>
      <c r="J6840" s="3"/>
      <c r="K6840" s="3"/>
      <c r="L6840" s="3"/>
      <c r="M6840" s="3"/>
      <c r="N6840" s="3"/>
      <c r="O6840" s="3"/>
      <c r="P6840" s="3"/>
      <c r="Q6840" s="3"/>
      <c r="R6840" s="3"/>
      <c r="S6840" s="3"/>
      <c r="T6840" s="3"/>
      <c r="U6840" s="3"/>
      <c r="V6840" s="3"/>
      <c r="W6840" s="3"/>
      <c r="X6840" s="3"/>
      <c r="Y6840" s="3"/>
      <c r="Z6840" s="3"/>
    </row>
    <row r="6841">
      <c r="A6841" s="4">
        <v>45485.0</v>
      </c>
      <c r="B6841" s="5" t="s">
        <v>1228</v>
      </c>
      <c r="C6841" s="3" t="s">
        <v>1229</v>
      </c>
      <c r="D6841" s="3" t="str">
        <f>IFERROR(__xludf.DUMMYFUNCTION("REGEXEXTRACT(C6841,""[A-Z]{2,}"")"),"EA")</f>
        <v>EA</v>
      </c>
      <c r="E6841" s="3" t="s">
        <v>99</v>
      </c>
      <c r="F6841" s="3" t="s">
        <v>191</v>
      </c>
      <c r="G6841" s="3" t="s">
        <v>17</v>
      </c>
      <c r="H6841" s="3"/>
      <c r="I6841" s="3"/>
      <c r="J6841" s="3"/>
      <c r="K6841" s="3"/>
      <c r="L6841" s="3"/>
      <c r="M6841" s="3"/>
      <c r="N6841" s="3"/>
      <c r="O6841" s="3"/>
      <c r="P6841" s="3"/>
      <c r="Q6841" s="3"/>
      <c r="R6841" s="3"/>
      <c r="S6841" s="3"/>
      <c r="T6841" s="3"/>
      <c r="U6841" s="3"/>
      <c r="V6841" s="3"/>
      <c r="W6841" s="3"/>
      <c r="X6841" s="3"/>
      <c r="Y6841" s="3"/>
      <c r="Z6841" s="3"/>
    </row>
    <row r="6842">
      <c r="A6842" s="4">
        <v>45485.0</v>
      </c>
      <c r="B6842" s="5" t="s">
        <v>1230</v>
      </c>
      <c r="C6842" s="3" t="s">
        <v>1231</v>
      </c>
      <c r="D6842" s="3" t="str">
        <f>IFERROR(__xludf.DUMMYFUNCTION("REGEXEXTRACT(C6842,""[A-Z]{2,}"")"),"SET")</f>
        <v>SET</v>
      </c>
      <c r="E6842" s="3" t="s">
        <v>1232</v>
      </c>
      <c r="F6842" s="3" t="s">
        <v>1233</v>
      </c>
      <c r="G6842" s="3" t="s">
        <v>12</v>
      </c>
      <c r="H6842" s="3"/>
      <c r="I6842" s="3"/>
      <c r="J6842" s="3"/>
      <c r="K6842" s="3"/>
      <c r="L6842" s="3"/>
      <c r="M6842" s="3"/>
      <c r="N6842" s="3"/>
      <c r="O6842" s="3"/>
      <c r="P6842" s="3"/>
      <c r="Q6842" s="3"/>
      <c r="R6842" s="3"/>
      <c r="S6842" s="3"/>
      <c r="T6842" s="3"/>
      <c r="U6842" s="3"/>
      <c r="V6842" s="3"/>
      <c r="W6842" s="3"/>
      <c r="X6842" s="3"/>
      <c r="Y6842" s="3"/>
      <c r="Z6842" s="3"/>
    </row>
    <row r="6843">
      <c r="A6843" s="4">
        <v>45485.0</v>
      </c>
      <c r="B6843" s="5" t="s">
        <v>1230</v>
      </c>
      <c r="C6843" s="3" t="s">
        <v>1231</v>
      </c>
      <c r="D6843" s="3" t="str">
        <f>IFERROR(__xludf.DUMMYFUNCTION("REGEXEXTRACT(C6843,""[A-Z]{2,}"")"),"SET")</f>
        <v>SET</v>
      </c>
      <c r="E6843" s="3" t="s">
        <v>70</v>
      </c>
      <c r="F6843" s="3" t="s">
        <v>1234</v>
      </c>
      <c r="G6843" s="3" t="s">
        <v>12</v>
      </c>
      <c r="H6843" s="3"/>
      <c r="I6843" s="3"/>
      <c r="J6843" s="3"/>
      <c r="K6843" s="3"/>
      <c r="L6843" s="3"/>
      <c r="M6843" s="3"/>
      <c r="N6843" s="3"/>
      <c r="O6843" s="3"/>
      <c r="P6843" s="3"/>
      <c r="Q6843" s="3"/>
      <c r="R6843" s="3"/>
      <c r="S6843" s="3"/>
      <c r="T6843" s="3"/>
      <c r="U6843" s="3"/>
      <c r="V6843" s="3"/>
      <c r="W6843" s="3"/>
      <c r="X6843" s="3"/>
      <c r="Y6843" s="3"/>
      <c r="Z6843" s="3"/>
    </row>
    <row r="6844">
      <c r="A6844" s="4">
        <v>45485.0</v>
      </c>
      <c r="B6844" s="5" t="s">
        <v>1235</v>
      </c>
      <c r="C6844" s="3" t="s">
        <v>1236</v>
      </c>
      <c r="D6844" s="3" t="str">
        <f>IFERROR(__xludf.DUMMYFUNCTION("REGEXEXTRACT(C6844,""[A-Z]{2,}"")"),"SAAM")</f>
        <v>SAAM</v>
      </c>
      <c r="E6844" s="3" t="s">
        <v>1237</v>
      </c>
      <c r="F6844" s="3" t="s">
        <v>359</v>
      </c>
      <c r="G6844" s="3" t="s">
        <v>12</v>
      </c>
      <c r="H6844" s="3"/>
      <c r="I6844" s="3"/>
      <c r="J6844" s="3"/>
      <c r="K6844" s="3"/>
      <c r="L6844" s="3"/>
      <c r="M6844" s="3"/>
      <c r="N6844" s="3"/>
      <c r="O6844" s="3"/>
      <c r="P6844" s="3"/>
      <c r="Q6844" s="3"/>
      <c r="R6844" s="3"/>
      <c r="S6844" s="3"/>
      <c r="T6844" s="3"/>
      <c r="U6844" s="3"/>
      <c r="V6844" s="3"/>
      <c r="W6844" s="3"/>
      <c r="X6844" s="3"/>
      <c r="Y6844" s="3"/>
      <c r="Z6844" s="3"/>
    </row>
    <row r="6845">
      <c r="A6845" s="4">
        <v>45485.0</v>
      </c>
      <c r="B6845" s="5" t="s">
        <v>1235</v>
      </c>
      <c r="C6845" s="3" t="s">
        <v>1236</v>
      </c>
      <c r="D6845" s="3" t="str">
        <f>IFERROR(__xludf.DUMMYFUNCTION("REGEXEXTRACT(C6845,""[A-Z]{2,}"")"),"SAAM")</f>
        <v>SAAM</v>
      </c>
      <c r="E6845" s="3" t="s">
        <v>359</v>
      </c>
      <c r="F6845" s="3" t="s">
        <v>915</v>
      </c>
      <c r="G6845" s="3" t="s">
        <v>12</v>
      </c>
      <c r="H6845" s="3"/>
      <c r="I6845" s="3"/>
      <c r="J6845" s="3"/>
      <c r="K6845" s="3"/>
      <c r="L6845" s="3"/>
      <c r="M6845" s="3"/>
      <c r="N6845" s="3"/>
      <c r="O6845" s="3"/>
      <c r="P6845" s="3"/>
      <c r="Q6845" s="3"/>
      <c r="R6845" s="3"/>
      <c r="S6845" s="3"/>
      <c r="T6845" s="3"/>
      <c r="U6845" s="3"/>
      <c r="V6845" s="3"/>
      <c r="W6845" s="3"/>
      <c r="X6845" s="3"/>
      <c r="Y6845" s="3"/>
      <c r="Z6845" s="3"/>
    </row>
    <row r="6846">
      <c r="A6846" s="4">
        <v>45484.0</v>
      </c>
      <c r="B6846" s="5" t="s">
        <v>1238</v>
      </c>
      <c r="C6846" s="3" t="s">
        <v>1239</v>
      </c>
      <c r="D6846" s="3" t="str">
        <f>IFERROR(__xludf.DUMMYFUNCTION("REGEXEXTRACT(C6846,""[A-Z]{2,}"")"),"EA")</f>
        <v>EA</v>
      </c>
      <c r="E6846" s="3" t="s">
        <v>1240</v>
      </c>
      <c r="F6846" s="3" t="s">
        <v>1241</v>
      </c>
      <c r="G6846" s="3" t="s">
        <v>17</v>
      </c>
      <c r="H6846" s="3"/>
      <c r="I6846" s="3"/>
      <c r="J6846" s="3"/>
      <c r="K6846" s="3"/>
      <c r="L6846" s="3"/>
      <c r="M6846" s="3"/>
      <c r="N6846" s="3"/>
      <c r="O6846" s="3"/>
      <c r="P6846" s="3"/>
      <c r="Q6846" s="3"/>
      <c r="R6846" s="3"/>
      <c r="S6846" s="3"/>
      <c r="T6846" s="3"/>
      <c r="U6846" s="3"/>
      <c r="V6846" s="3"/>
      <c r="W6846" s="3"/>
      <c r="X6846" s="3"/>
      <c r="Y6846" s="3"/>
      <c r="Z6846" s="3"/>
    </row>
    <row r="6847">
      <c r="A6847" s="4">
        <v>45484.0</v>
      </c>
      <c r="B6847" s="5" t="s">
        <v>1242</v>
      </c>
      <c r="C6847" s="3" t="s">
        <v>1243</v>
      </c>
      <c r="D6847" s="3" t="str">
        <f>IFERROR(__xludf.DUMMYFUNCTION("REGEXEXTRACT(C6847,""[A-Z]{2,}"")"),"CPALL")</f>
        <v>CPALL</v>
      </c>
      <c r="E6847" s="3" t="s">
        <v>44</v>
      </c>
      <c r="F6847" s="3" t="s">
        <v>299</v>
      </c>
      <c r="G6847" s="3" t="s">
        <v>12</v>
      </c>
      <c r="H6847" s="3"/>
      <c r="I6847" s="3"/>
      <c r="J6847" s="3"/>
      <c r="K6847" s="3"/>
      <c r="L6847" s="3"/>
      <c r="M6847" s="3"/>
      <c r="N6847" s="3"/>
      <c r="O6847" s="3"/>
      <c r="P6847" s="3"/>
      <c r="Q6847" s="3"/>
      <c r="R6847" s="3"/>
      <c r="S6847" s="3"/>
      <c r="T6847" s="3"/>
      <c r="U6847" s="3"/>
      <c r="V6847" s="3"/>
      <c r="W6847" s="3"/>
      <c r="X6847" s="3"/>
      <c r="Y6847" s="3"/>
      <c r="Z6847" s="3"/>
    </row>
    <row r="6848">
      <c r="A6848" s="4">
        <v>45484.0</v>
      </c>
      <c r="B6848" s="5" t="s">
        <v>1244</v>
      </c>
      <c r="C6848" s="3" t="s">
        <v>1245</v>
      </c>
      <c r="D6848" s="3" t="str">
        <f>IFERROR(__xludf.DUMMYFUNCTION("REGEXEXTRACT(C6848,""[A-Z]{2,}"")"),"EA")</f>
        <v>EA</v>
      </c>
      <c r="E6848" s="3" t="s">
        <v>61</v>
      </c>
      <c r="F6848" s="3" t="s">
        <v>1246</v>
      </c>
      <c r="G6848" s="3" t="s">
        <v>12</v>
      </c>
      <c r="H6848" s="3"/>
      <c r="I6848" s="3"/>
      <c r="J6848" s="3"/>
      <c r="K6848" s="3"/>
      <c r="L6848" s="3"/>
      <c r="M6848" s="3"/>
      <c r="N6848" s="3"/>
      <c r="O6848" s="3"/>
      <c r="P6848" s="3"/>
      <c r="Q6848" s="3"/>
      <c r="R6848" s="3"/>
      <c r="S6848" s="3"/>
      <c r="T6848" s="3"/>
      <c r="U6848" s="3"/>
      <c r="V6848" s="3"/>
      <c r="W6848" s="3"/>
      <c r="X6848" s="3"/>
      <c r="Y6848" s="3"/>
      <c r="Z6848" s="3"/>
    </row>
    <row r="6849">
      <c r="A6849" s="4">
        <v>45484.0</v>
      </c>
      <c r="B6849" s="5" t="s">
        <v>1244</v>
      </c>
      <c r="C6849" s="3" t="s">
        <v>1245</v>
      </c>
      <c r="D6849" s="3" t="str">
        <f>IFERROR(__xludf.DUMMYFUNCTION("REGEXEXTRACT(C6849,""[A-Z]{2,}"")"),"EA")</f>
        <v>EA</v>
      </c>
      <c r="E6849" s="3" t="s">
        <v>61</v>
      </c>
      <c r="F6849" s="3" t="s">
        <v>63</v>
      </c>
      <c r="G6849" s="3" t="s">
        <v>12</v>
      </c>
      <c r="H6849" s="3"/>
      <c r="I6849" s="3"/>
      <c r="J6849" s="3"/>
      <c r="K6849" s="3"/>
      <c r="L6849" s="3"/>
      <c r="M6849" s="3"/>
      <c r="N6849" s="3"/>
      <c r="O6849" s="3"/>
      <c r="P6849" s="3"/>
      <c r="Q6849" s="3"/>
      <c r="R6849" s="3"/>
      <c r="S6849" s="3"/>
      <c r="T6849" s="3"/>
      <c r="U6849" s="3"/>
      <c r="V6849" s="3"/>
      <c r="W6849" s="3"/>
      <c r="X6849" s="3"/>
      <c r="Y6849" s="3"/>
      <c r="Z6849" s="3"/>
    </row>
    <row r="6850">
      <c r="A6850" s="4">
        <v>45484.0</v>
      </c>
      <c r="B6850" s="5" t="s">
        <v>1247</v>
      </c>
      <c r="C6850" s="3" t="s">
        <v>1248</v>
      </c>
      <c r="D6850" s="3" t="str">
        <f>IFERROR(__xludf.DUMMYFUNCTION("REGEXEXTRACT(C6850,""[A-Z]{2,}"")"),"SAAM")</f>
        <v>SAAM</v>
      </c>
      <c r="E6850" s="3" t="s">
        <v>519</v>
      </c>
      <c r="F6850" s="3" t="s">
        <v>299</v>
      </c>
      <c r="G6850" s="3" t="s">
        <v>12</v>
      </c>
      <c r="H6850" s="3"/>
      <c r="I6850" s="3"/>
      <c r="J6850" s="3"/>
      <c r="K6850" s="3"/>
      <c r="L6850" s="3"/>
      <c r="M6850" s="3"/>
      <c r="N6850" s="3"/>
      <c r="O6850" s="3"/>
      <c r="P6850" s="3"/>
      <c r="Q6850" s="3"/>
      <c r="R6850" s="3"/>
      <c r="S6850" s="3"/>
      <c r="T6850" s="3"/>
      <c r="U6850" s="3"/>
      <c r="V6850" s="3"/>
      <c r="W6850" s="3"/>
      <c r="X6850" s="3"/>
      <c r="Y6850" s="3"/>
      <c r="Z6850" s="3"/>
    </row>
    <row r="6851">
      <c r="A6851" s="4">
        <v>45484.0</v>
      </c>
      <c r="B6851" s="5" t="s">
        <v>1249</v>
      </c>
      <c r="C6851" s="3" t="s">
        <v>1250</v>
      </c>
      <c r="D6851" s="3" t="str">
        <f>IFERROR(__xludf.DUMMYFUNCTION("REGEXEXTRACT(C6851,""[A-Z]{2,}"")"),"STARK")</f>
        <v>STARK</v>
      </c>
      <c r="E6851" s="10" t="s">
        <v>1251</v>
      </c>
      <c r="F6851" s="10" t="s">
        <v>1252</v>
      </c>
      <c r="G6851" s="3" t="s">
        <v>84</v>
      </c>
      <c r="H6851" s="3"/>
      <c r="I6851" s="3"/>
      <c r="J6851" s="3"/>
      <c r="K6851" s="3"/>
      <c r="L6851" s="3"/>
      <c r="M6851" s="3"/>
      <c r="N6851" s="3"/>
      <c r="O6851" s="3"/>
      <c r="P6851" s="3"/>
      <c r="Q6851" s="3"/>
      <c r="R6851" s="3"/>
      <c r="S6851" s="3"/>
      <c r="T6851" s="3"/>
      <c r="U6851" s="3"/>
      <c r="V6851" s="3"/>
      <c r="W6851" s="3"/>
      <c r="X6851" s="3"/>
      <c r="Y6851" s="3"/>
      <c r="Z6851" s="3"/>
    </row>
    <row r="6852">
      <c r="A6852" s="4">
        <v>45483.0</v>
      </c>
      <c r="B6852" s="5" t="s">
        <v>1253</v>
      </c>
      <c r="C6852" s="3" t="s">
        <v>1254</v>
      </c>
      <c r="D6852" s="3" t="str">
        <f>IFERROR(__xludf.DUMMYFUNCTION("REGEXEXTRACT(C6852,""[A-Z]{2,}"")"),"SBNEXT")</f>
        <v>SBNEXT</v>
      </c>
      <c r="E6852" s="3" t="s">
        <v>1255</v>
      </c>
      <c r="F6852" s="3" t="s">
        <v>1256</v>
      </c>
      <c r="G6852" s="3" t="s">
        <v>84</v>
      </c>
      <c r="H6852" s="3"/>
      <c r="I6852" s="3"/>
      <c r="J6852" s="3"/>
      <c r="K6852" s="3"/>
      <c r="L6852" s="3"/>
      <c r="M6852" s="3"/>
      <c r="N6852" s="3"/>
      <c r="O6852" s="3"/>
      <c r="P6852" s="3"/>
      <c r="Q6852" s="3"/>
      <c r="R6852" s="3"/>
      <c r="S6852" s="3"/>
      <c r="T6852" s="3"/>
      <c r="U6852" s="3"/>
      <c r="V6852" s="3"/>
      <c r="W6852" s="3"/>
      <c r="X6852" s="3"/>
      <c r="Y6852" s="3"/>
      <c r="Z6852" s="3"/>
    </row>
    <row r="6853">
      <c r="A6853" s="4">
        <v>45483.0</v>
      </c>
      <c r="B6853" s="5" t="s">
        <v>1257</v>
      </c>
      <c r="C6853" s="3" t="s">
        <v>1258</v>
      </c>
      <c r="D6853" s="3" t="str">
        <f>IFERROR(__xludf.DUMMYFUNCTION("REGEXEXTRACT(C6853,""[A-Z]{2,}"")"),"SETHD")</f>
        <v>SETHD</v>
      </c>
      <c r="E6853" s="3" t="s">
        <v>1259</v>
      </c>
      <c r="F6853" s="3" t="s">
        <v>309</v>
      </c>
      <c r="G6853" s="3" t="s">
        <v>12</v>
      </c>
      <c r="H6853" s="3"/>
      <c r="I6853" s="3"/>
      <c r="J6853" s="3"/>
      <c r="K6853" s="3"/>
      <c r="L6853" s="3"/>
      <c r="M6853" s="3"/>
      <c r="N6853" s="3"/>
      <c r="O6853" s="3"/>
      <c r="P6853" s="3"/>
      <c r="Q6853" s="3"/>
      <c r="R6853" s="3"/>
      <c r="S6853" s="3"/>
      <c r="T6853" s="3"/>
      <c r="U6853" s="3"/>
      <c r="V6853" s="3"/>
      <c r="W6853" s="3"/>
      <c r="X6853" s="3"/>
      <c r="Y6853" s="3"/>
      <c r="Z6853" s="3"/>
    </row>
    <row r="6854">
      <c r="A6854" s="4">
        <v>45483.0</v>
      </c>
      <c r="B6854" s="5" t="s">
        <v>1260</v>
      </c>
      <c r="C6854" s="3" t="s">
        <v>1261</v>
      </c>
      <c r="D6854" s="3" t="str">
        <f>IFERROR(__xludf.DUMMYFUNCTION("REGEXEXTRACT(C6854,""[A-Z]{2,}"")"),"YGG")</f>
        <v>YGG</v>
      </c>
      <c r="E6854" s="10" t="s">
        <v>25</v>
      </c>
      <c r="F6854" s="3" t="s">
        <v>1262</v>
      </c>
      <c r="G6854" s="3" t="s">
        <v>17</v>
      </c>
      <c r="H6854" s="3"/>
      <c r="I6854" s="3"/>
      <c r="J6854" s="3"/>
      <c r="K6854" s="3"/>
      <c r="L6854" s="3"/>
      <c r="M6854" s="3"/>
      <c r="N6854" s="3"/>
      <c r="O6854" s="3"/>
      <c r="P6854" s="3"/>
      <c r="Q6854" s="3"/>
      <c r="R6854" s="3"/>
      <c r="S6854" s="3"/>
      <c r="T6854" s="3"/>
      <c r="U6854" s="3"/>
      <c r="V6854" s="3"/>
      <c r="W6854" s="3"/>
      <c r="X6854" s="3"/>
      <c r="Y6854" s="3"/>
      <c r="Z6854" s="3"/>
    </row>
    <row r="6855">
      <c r="A6855" s="4">
        <v>45483.0</v>
      </c>
      <c r="B6855" s="5" t="s">
        <v>1263</v>
      </c>
      <c r="C6855" s="3" t="s">
        <v>1264</v>
      </c>
      <c r="D6855" s="3" t="str">
        <f>IFERROR(__xludf.DUMMYFUNCTION("REGEXEXTRACT(C6855,""[A-Z]{2,}"")"),"STARK")</f>
        <v>STARK</v>
      </c>
      <c r="E6855" s="3" t="s">
        <v>1265</v>
      </c>
      <c r="F6855" s="3" t="s">
        <v>1266</v>
      </c>
      <c r="G6855" s="3" t="s">
        <v>84</v>
      </c>
      <c r="H6855" s="3"/>
      <c r="I6855" s="3"/>
      <c r="J6855" s="3"/>
      <c r="K6855" s="3"/>
      <c r="L6855" s="3"/>
      <c r="M6855" s="3"/>
      <c r="N6855" s="3"/>
      <c r="O6855" s="3"/>
      <c r="P6855" s="3"/>
      <c r="Q6855" s="3"/>
      <c r="R6855" s="3"/>
      <c r="S6855" s="3"/>
      <c r="T6855" s="3"/>
      <c r="U6855" s="3"/>
      <c r="V6855" s="3"/>
      <c r="W6855" s="3"/>
      <c r="X6855" s="3"/>
      <c r="Y6855" s="3"/>
      <c r="Z6855" s="3"/>
    </row>
    <row r="6856">
      <c r="A6856" s="4">
        <v>45483.0</v>
      </c>
      <c r="B6856" s="5" t="s">
        <v>1267</v>
      </c>
      <c r="C6856" s="3" t="s">
        <v>1268</v>
      </c>
      <c r="D6856" s="3" t="str">
        <f>IFERROR(__xludf.DUMMYFUNCTION("REGEXEXTRACT(C6856,""[A-Z]{2,}"")"),"BCH")</f>
        <v>BCH</v>
      </c>
      <c r="E6856" s="10" t="s">
        <v>1269</v>
      </c>
      <c r="F6856" s="3" t="s">
        <v>1270</v>
      </c>
      <c r="G6856" s="3" t="s">
        <v>84</v>
      </c>
      <c r="H6856" s="3"/>
      <c r="I6856" s="3"/>
      <c r="J6856" s="3"/>
      <c r="K6856" s="3"/>
      <c r="L6856" s="3"/>
      <c r="M6856" s="3"/>
      <c r="N6856" s="3"/>
      <c r="O6856" s="3"/>
      <c r="P6856" s="3"/>
      <c r="Q6856" s="3"/>
      <c r="R6856" s="3"/>
      <c r="S6856" s="3"/>
      <c r="T6856" s="3"/>
      <c r="U6856" s="3"/>
      <c r="V6856" s="3"/>
      <c r="W6856" s="3"/>
      <c r="X6856" s="3"/>
      <c r="Y6856" s="3"/>
      <c r="Z6856" s="3"/>
    </row>
    <row r="6857">
      <c r="A6857" s="4">
        <v>45483.0</v>
      </c>
      <c r="B6857" s="5" t="s">
        <v>1267</v>
      </c>
      <c r="C6857" s="3" t="s">
        <v>1268</v>
      </c>
      <c r="D6857" s="3" t="str">
        <f>IFERROR(__xludf.DUMMYFUNCTION("REGEXEXTRACT(C6857,""[A-Z]{2,}"")"),"BCH")</f>
        <v>BCH</v>
      </c>
      <c r="E6857" s="3" t="s">
        <v>1269</v>
      </c>
      <c r="F6857" s="3" t="s">
        <v>1270</v>
      </c>
      <c r="G6857" s="3" t="s">
        <v>84</v>
      </c>
      <c r="H6857" s="3"/>
      <c r="I6857" s="3"/>
      <c r="J6857" s="3"/>
      <c r="K6857" s="3"/>
      <c r="L6857" s="3"/>
      <c r="M6857" s="3"/>
      <c r="N6857" s="3"/>
      <c r="O6857" s="3"/>
      <c r="P6857" s="3"/>
      <c r="Q6857" s="3"/>
      <c r="R6857" s="3"/>
      <c r="S6857" s="3"/>
      <c r="T6857" s="3"/>
      <c r="U6857" s="3"/>
      <c r="V6857" s="3"/>
      <c r="W6857" s="3"/>
      <c r="X6857" s="3"/>
      <c r="Y6857" s="3"/>
      <c r="Z6857" s="3"/>
    </row>
    <row r="6858">
      <c r="A6858" s="4">
        <v>45483.0</v>
      </c>
      <c r="B6858" s="5" t="s">
        <v>1267</v>
      </c>
      <c r="C6858" s="3" t="s">
        <v>1268</v>
      </c>
      <c r="D6858" s="3" t="str">
        <f>IFERROR(__xludf.DUMMYFUNCTION("REGEXEXTRACT(C6858,""[A-Z]{2,}"")"),"BCH")</f>
        <v>BCH</v>
      </c>
      <c r="E6858" s="3" t="s">
        <v>1269</v>
      </c>
      <c r="F6858" s="3" t="s">
        <v>1270</v>
      </c>
      <c r="G6858" s="3" t="s">
        <v>84</v>
      </c>
      <c r="H6858" s="3"/>
      <c r="I6858" s="3"/>
      <c r="J6858" s="3"/>
      <c r="K6858" s="3"/>
      <c r="L6858" s="3"/>
      <c r="M6858" s="3"/>
      <c r="N6858" s="3"/>
      <c r="O6858" s="3"/>
      <c r="P6858" s="3"/>
      <c r="Q6858" s="3"/>
      <c r="R6858" s="3"/>
      <c r="S6858" s="3"/>
      <c r="T6858" s="3"/>
      <c r="U6858" s="3"/>
      <c r="V6858" s="3"/>
      <c r="W6858" s="3"/>
      <c r="X6858" s="3"/>
      <c r="Y6858" s="3"/>
      <c r="Z6858" s="3"/>
    </row>
    <row r="6859">
      <c r="A6859" s="4">
        <v>45483.0</v>
      </c>
      <c r="B6859" s="5" t="s">
        <v>1267</v>
      </c>
      <c r="C6859" s="3" t="s">
        <v>1268</v>
      </c>
      <c r="D6859" s="3" t="str">
        <f>IFERROR(__xludf.DUMMYFUNCTION("REGEXEXTRACT(C6859,""[A-Z]{2,}"")"),"BCH")</f>
        <v>BCH</v>
      </c>
      <c r="E6859" s="3" t="s">
        <v>1269</v>
      </c>
      <c r="F6859" s="3" t="s">
        <v>1270</v>
      </c>
      <c r="G6859" s="3" t="s">
        <v>84</v>
      </c>
      <c r="H6859" s="3"/>
      <c r="I6859" s="3"/>
      <c r="J6859" s="3"/>
      <c r="K6859" s="3"/>
      <c r="L6859" s="3"/>
      <c r="M6859" s="3"/>
      <c r="N6859" s="3"/>
      <c r="O6859" s="3"/>
      <c r="P6859" s="3"/>
      <c r="Q6859" s="3"/>
      <c r="R6859" s="3"/>
      <c r="S6859" s="3"/>
      <c r="T6859" s="3"/>
      <c r="U6859" s="3"/>
      <c r="V6859" s="3"/>
      <c r="W6859" s="3"/>
      <c r="X6859" s="3"/>
      <c r="Y6859" s="3"/>
      <c r="Z6859" s="3"/>
    </row>
    <row r="6860">
      <c r="A6860" s="4">
        <v>45483.0</v>
      </c>
      <c r="B6860" s="5" t="s">
        <v>1271</v>
      </c>
      <c r="C6860" s="3" t="s">
        <v>1272</v>
      </c>
      <c r="D6860" s="3" t="str">
        <f>IFERROR(__xludf.DUMMYFUNCTION("REGEXEXTRACT(C6860,""[A-Z]{2,}"")"),"FETCO")</f>
        <v>FETCO</v>
      </c>
      <c r="E6860" s="3" t="s">
        <v>910</v>
      </c>
      <c r="F6860" s="3" t="s">
        <v>879</v>
      </c>
      <c r="G6860" s="3" t="s">
        <v>17</v>
      </c>
      <c r="H6860" s="3"/>
      <c r="I6860" s="3"/>
      <c r="J6860" s="3"/>
      <c r="K6860" s="3"/>
      <c r="L6860" s="3"/>
      <c r="M6860" s="3"/>
      <c r="N6860" s="3"/>
      <c r="O6860" s="3"/>
      <c r="P6860" s="3"/>
      <c r="Q6860" s="3"/>
      <c r="R6860" s="3"/>
      <c r="S6860" s="3"/>
      <c r="T6860" s="3"/>
      <c r="U6860" s="3"/>
      <c r="V6860" s="3"/>
      <c r="W6860" s="3"/>
      <c r="X6860" s="3"/>
      <c r="Y6860" s="3"/>
      <c r="Z6860" s="3"/>
    </row>
    <row r="6861">
      <c r="A6861" s="4">
        <v>45483.0</v>
      </c>
      <c r="B6861" s="5" t="s">
        <v>1273</v>
      </c>
      <c r="C6861" s="3" t="s">
        <v>1274</v>
      </c>
      <c r="D6861" s="3" t="str">
        <f>IFERROR(__xludf.DUMMYFUNCTION("REGEXEXTRACT(C6861,""[A-Z]{2,}"")"),"XPG")</f>
        <v>XPG</v>
      </c>
      <c r="E6861" s="3" t="s">
        <v>1275</v>
      </c>
      <c r="F6861" s="3" t="s">
        <v>1276</v>
      </c>
      <c r="G6861" s="3" t="s">
        <v>84</v>
      </c>
      <c r="H6861" s="3"/>
      <c r="I6861" s="3"/>
      <c r="J6861" s="3"/>
      <c r="K6861" s="3"/>
      <c r="L6861" s="3"/>
      <c r="M6861" s="3"/>
      <c r="N6861" s="3"/>
      <c r="O6861" s="3"/>
      <c r="P6861" s="3"/>
      <c r="Q6861" s="3"/>
      <c r="R6861" s="3"/>
      <c r="S6861" s="3"/>
      <c r="T6861" s="3"/>
      <c r="U6861" s="3"/>
      <c r="V6861" s="3"/>
      <c r="W6861" s="3"/>
      <c r="X6861" s="3"/>
      <c r="Y6861" s="3"/>
      <c r="Z6861" s="3"/>
    </row>
    <row r="6862">
      <c r="A6862" s="4">
        <v>45483.0</v>
      </c>
      <c r="B6862" s="5" t="s">
        <v>1277</v>
      </c>
      <c r="C6862" s="3" t="s">
        <v>1278</v>
      </c>
      <c r="D6862" s="3" t="str">
        <f>IFERROR(__xludf.DUMMYFUNCTION("REGEXEXTRACT(C6862,""[A-Z]{2,}"")"),"LIBFAM")</f>
        <v>LIBFAM</v>
      </c>
      <c r="E6862" s="3" t="s">
        <v>1279</v>
      </c>
      <c r="F6862" s="3" t="s">
        <v>524</v>
      </c>
      <c r="G6862" s="3" t="s">
        <v>12</v>
      </c>
      <c r="H6862" s="3"/>
      <c r="I6862" s="3"/>
      <c r="J6862" s="3"/>
      <c r="K6862" s="3"/>
      <c r="L6862" s="3"/>
      <c r="M6862" s="3"/>
      <c r="N6862" s="3"/>
      <c r="O6862" s="3"/>
      <c r="P6862" s="3"/>
      <c r="Q6862" s="3"/>
      <c r="R6862" s="3"/>
      <c r="S6862" s="3"/>
      <c r="T6862" s="3"/>
      <c r="U6862" s="3"/>
      <c r="V6862" s="3"/>
      <c r="W6862" s="3"/>
      <c r="X6862" s="3"/>
      <c r="Y6862" s="3"/>
      <c r="Z6862" s="3"/>
    </row>
    <row r="6863">
      <c r="A6863" s="4">
        <v>45483.0</v>
      </c>
      <c r="B6863" s="5" t="s">
        <v>1280</v>
      </c>
      <c r="C6863" s="3" t="s">
        <v>1281</v>
      </c>
      <c r="D6863" s="3" t="str">
        <f>IFERROR(__xludf.DUMMYFUNCTION("REGEXEXTRACT(C6863,""[A-Z]{2,}"")"),"TRUE")</f>
        <v>TRUE</v>
      </c>
      <c r="E6863" s="3" t="s">
        <v>61</v>
      </c>
      <c r="F6863" s="3" t="s">
        <v>947</v>
      </c>
      <c r="G6863" s="3" t="s">
        <v>12</v>
      </c>
      <c r="H6863" s="3"/>
      <c r="I6863" s="3"/>
      <c r="J6863" s="3"/>
      <c r="K6863" s="3"/>
      <c r="L6863" s="3"/>
      <c r="M6863" s="3"/>
      <c r="N6863" s="3"/>
      <c r="O6863" s="3"/>
      <c r="P6863" s="3"/>
      <c r="Q6863" s="3"/>
      <c r="R6863" s="3"/>
      <c r="S6863" s="3"/>
      <c r="T6863" s="3"/>
      <c r="U6863" s="3"/>
      <c r="V6863" s="3"/>
      <c r="W6863" s="3"/>
      <c r="X6863" s="3"/>
      <c r="Y6863" s="3"/>
      <c r="Z6863" s="3"/>
    </row>
    <row r="6864">
      <c r="A6864" s="4">
        <v>45483.0</v>
      </c>
      <c r="B6864" s="5" t="s">
        <v>1280</v>
      </c>
      <c r="C6864" s="3" t="s">
        <v>1281</v>
      </c>
      <c r="D6864" s="3" t="str">
        <f>IFERROR(__xludf.DUMMYFUNCTION("REGEXEXTRACT(C6864,""[A-Z]{2,}"")"),"TRUE")</f>
        <v>TRUE</v>
      </c>
      <c r="E6864" s="3" t="s">
        <v>61</v>
      </c>
      <c r="F6864" s="3" t="s">
        <v>947</v>
      </c>
      <c r="G6864" s="3" t="s">
        <v>12</v>
      </c>
      <c r="H6864" s="3"/>
      <c r="I6864" s="3"/>
      <c r="J6864" s="3"/>
      <c r="K6864" s="3"/>
      <c r="L6864" s="3"/>
      <c r="M6864" s="3"/>
      <c r="N6864" s="3"/>
      <c r="O6864" s="3"/>
      <c r="P6864" s="3"/>
      <c r="Q6864" s="3"/>
      <c r="R6864" s="3"/>
      <c r="S6864" s="3"/>
      <c r="T6864" s="3"/>
      <c r="U6864" s="3"/>
      <c r="V6864" s="3"/>
      <c r="W6864" s="3"/>
      <c r="X6864" s="3"/>
      <c r="Y6864" s="3"/>
      <c r="Z6864" s="3"/>
    </row>
    <row r="6865">
      <c r="A6865" s="4">
        <v>45483.0</v>
      </c>
      <c r="B6865" s="5" t="s">
        <v>1282</v>
      </c>
      <c r="C6865" s="3" t="s">
        <v>1283</v>
      </c>
      <c r="D6865" s="3" t="str">
        <f>IFERROR(__xludf.DUMMYFUNCTION("REGEXEXTRACT(C6865,""[A-Z]{2,}"")"),"VBYOND")</f>
        <v>VBYOND</v>
      </c>
      <c r="E6865" s="3" t="s">
        <v>34</v>
      </c>
      <c r="F6865" s="3" t="s">
        <v>70</v>
      </c>
      <c r="G6865" s="3" t="s">
        <v>17</v>
      </c>
      <c r="H6865" s="3"/>
      <c r="I6865" s="3"/>
      <c r="J6865" s="3"/>
      <c r="K6865" s="3"/>
      <c r="L6865" s="3"/>
      <c r="M6865" s="3"/>
      <c r="N6865" s="3"/>
      <c r="O6865" s="3"/>
      <c r="P6865" s="3"/>
      <c r="Q6865" s="3"/>
      <c r="R6865" s="3"/>
      <c r="S6865" s="3"/>
      <c r="T6865" s="3"/>
      <c r="U6865" s="3"/>
      <c r="V6865" s="3"/>
      <c r="W6865" s="3"/>
      <c r="X6865" s="3"/>
      <c r="Y6865" s="3"/>
      <c r="Z6865" s="3"/>
    </row>
    <row r="6866">
      <c r="A6866" s="4">
        <v>45483.0</v>
      </c>
      <c r="B6866" s="5" t="s">
        <v>1282</v>
      </c>
      <c r="C6866" s="3" t="s">
        <v>1283</v>
      </c>
      <c r="D6866" s="3" t="str">
        <f>IFERROR(__xludf.DUMMYFUNCTION("REGEXEXTRACT(C6866,""[A-Z]{2,}"")"),"VBYOND")</f>
        <v>VBYOND</v>
      </c>
      <c r="E6866" s="3" t="s">
        <v>34</v>
      </c>
      <c r="F6866" s="3" t="s">
        <v>70</v>
      </c>
      <c r="G6866" s="3" t="s">
        <v>12</v>
      </c>
      <c r="H6866" s="3"/>
      <c r="I6866" s="3"/>
      <c r="J6866" s="3"/>
      <c r="K6866" s="3"/>
      <c r="L6866" s="3"/>
      <c r="M6866" s="3"/>
      <c r="N6866" s="3"/>
      <c r="O6866" s="3"/>
      <c r="P6866" s="3"/>
      <c r="Q6866" s="3"/>
      <c r="R6866" s="3"/>
      <c r="S6866" s="3"/>
      <c r="T6866" s="3"/>
      <c r="U6866" s="3"/>
      <c r="V6866" s="3"/>
      <c r="W6866" s="3"/>
      <c r="X6866" s="3"/>
      <c r="Y6866" s="3"/>
      <c r="Z6866" s="3"/>
    </row>
    <row r="6867">
      <c r="A6867" s="4">
        <v>45482.0</v>
      </c>
      <c r="B6867" s="5" t="s">
        <v>1284</v>
      </c>
      <c r="C6867" s="3" t="s">
        <v>1285</v>
      </c>
      <c r="D6867" s="3" t="str">
        <f>IFERROR(__xludf.DUMMYFUNCTION("REGEXEXTRACT(C6867,""[A-Z]{2,}"")"),"AO")</f>
        <v>AO</v>
      </c>
      <c r="E6867" s="3" t="s">
        <v>1286</v>
      </c>
      <c r="F6867" s="3" t="s">
        <v>1287</v>
      </c>
      <c r="G6867" s="3" t="s">
        <v>84</v>
      </c>
      <c r="H6867" s="3"/>
      <c r="I6867" s="3"/>
      <c r="J6867" s="3"/>
      <c r="K6867" s="3"/>
      <c r="L6867" s="3"/>
      <c r="M6867" s="3"/>
      <c r="N6867" s="3"/>
      <c r="O6867" s="3"/>
      <c r="P6867" s="3"/>
      <c r="Q6867" s="3"/>
      <c r="R6867" s="3"/>
      <c r="S6867" s="3"/>
      <c r="T6867" s="3"/>
      <c r="U6867" s="3"/>
      <c r="V6867" s="3"/>
      <c r="W6867" s="3"/>
      <c r="X6867" s="3"/>
      <c r="Y6867" s="3"/>
      <c r="Z6867" s="3"/>
    </row>
    <row r="6868">
      <c r="A6868" s="4">
        <v>45482.0</v>
      </c>
      <c r="B6868" s="5" t="s">
        <v>1288</v>
      </c>
      <c r="C6868" s="3" t="s">
        <v>1289</v>
      </c>
      <c r="D6868" s="3" t="str">
        <f>IFERROR(__xludf.DUMMYFUNCTION("REGEXEXTRACT(C6868,""[A-Z]{2,}"")"),"YGG")</f>
        <v>YGG</v>
      </c>
      <c r="E6868" s="3" t="s">
        <v>181</v>
      </c>
      <c r="F6868" s="3" t="s">
        <v>1290</v>
      </c>
      <c r="G6868" s="3" t="s">
        <v>17</v>
      </c>
      <c r="H6868" s="3"/>
      <c r="I6868" s="3"/>
      <c r="J6868" s="3"/>
      <c r="K6868" s="3"/>
      <c r="L6868" s="3"/>
      <c r="M6868" s="3"/>
      <c r="N6868" s="3"/>
      <c r="O6868" s="3"/>
      <c r="P6868" s="3"/>
      <c r="Q6868" s="3"/>
      <c r="R6868" s="3"/>
      <c r="S6868" s="3"/>
      <c r="T6868" s="3"/>
      <c r="U6868" s="3"/>
      <c r="V6868" s="3"/>
      <c r="W6868" s="3"/>
      <c r="X6868" s="3"/>
      <c r="Y6868" s="3"/>
      <c r="Z6868" s="3"/>
    </row>
    <row r="6869">
      <c r="A6869" s="4">
        <v>45482.0</v>
      </c>
      <c r="B6869" s="5" t="s">
        <v>1291</v>
      </c>
      <c r="C6869" s="3" t="s">
        <v>1292</v>
      </c>
      <c r="D6869" s="3" t="str">
        <f>IFERROR(__xludf.DUMMYFUNCTION("REGEXEXTRACT(C6869,""[A-Z]{2,}"")"),"SQ")</f>
        <v>SQ</v>
      </c>
      <c r="E6869" s="3" t="s">
        <v>1078</v>
      </c>
      <c r="F6869" s="3" t="s">
        <v>1293</v>
      </c>
      <c r="G6869" s="3" t="s">
        <v>84</v>
      </c>
      <c r="H6869" s="3"/>
      <c r="I6869" s="3"/>
      <c r="J6869" s="3"/>
      <c r="K6869" s="3"/>
      <c r="L6869" s="3"/>
      <c r="M6869" s="3"/>
      <c r="N6869" s="3"/>
      <c r="O6869" s="3"/>
      <c r="P6869" s="3"/>
      <c r="Q6869" s="3"/>
      <c r="R6869" s="3"/>
      <c r="S6869" s="3"/>
      <c r="T6869" s="3"/>
      <c r="U6869" s="3"/>
      <c r="V6869" s="3"/>
      <c r="W6869" s="3"/>
      <c r="X6869" s="3"/>
      <c r="Y6869" s="3"/>
      <c r="Z6869" s="3"/>
    </row>
    <row r="6870">
      <c r="A6870" s="4">
        <v>45482.0</v>
      </c>
      <c r="B6870" s="5" t="s">
        <v>1294</v>
      </c>
      <c r="C6870" s="3" t="s">
        <v>1295</v>
      </c>
      <c r="D6870" s="3" t="str">
        <f>IFERROR(__xludf.DUMMYFUNCTION("REGEXEXTRACT(C6870,""[A-Z]{2,}"")"),"CPF")</f>
        <v>CPF</v>
      </c>
      <c r="E6870" s="3" t="s">
        <v>1185</v>
      </c>
      <c r="F6870" s="3" t="s">
        <v>1296</v>
      </c>
      <c r="G6870" s="3" t="s">
        <v>12</v>
      </c>
      <c r="H6870" s="3"/>
      <c r="I6870" s="3"/>
      <c r="J6870" s="3"/>
      <c r="K6870" s="3"/>
      <c r="L6870" s="3"/>
      <c r="M6870" s="3"/>
      <c r="N6870" s="3"/>
      <c r="O6870" s="3"/>
      <c r="P6870" s="3"/>
      <c r="Q6870" s="3"/>
      <c r="R6870" s="3"/>
      <c r="S6870" s="3"/>
      <c r="T6870" s="3"/>
      <c r="U6870" s="3"/>
      <c r="V6870" s="3"/>
      <c r="W6870" s="3"/>
      <c r="X6870" s="3"/>
      <c r="Y6870" s="3"/>
      <c r="Z6870" s="3"/>
    </row>
    <row r="6871">
      <c r="A6871" s="4">
        <v>45482.0</v>
      </c>
      <c r="B6871" s="5" t="s">
        <v>1297</v>
      </c>
      <c r="C6871" s="3" t="s">
        <v>1298</v>
      </c>
      <c r="D6871" s="3" t="str">
        <f>IFERROR(__xludf.DUMMYFUNCTION("REGEXEXTRACT(C6871,""[A-Z]{2,}"")"),"TTA")</f>
        <v>TTA</v>
      </c>
      <c r="E6871" s="3" t="s">
        <v>1299</v>
      </c>
      <c r="F6871" s="3" t="s">
        <v>1300</v>
      </c>
      <c r="G6871" s="3" t="s">
        <v>12</v>
      </c>
      <c r="H6871" s="3"/>
      <c r="I6871" s="3"/>
      <c r="J6871" s="3"/>
      <c r="K6871" s="3"/>
      <c r="L6871" s="3"/>
      <c r="M6871" s="3"/>
      <c r="N6871" s="3"/>
      <c r="O6871" s="3"/>
      <c r="P6871" s="3"/>
      <c r="Q6871" s="3"/>
      <c r="R6871" s="3"/>
      <c r="S6871" s="3"/>
      <c r="T6871" s="3"/>
      <c r="U6871" s="3"/>
      <c r="V6871" s="3"/>
      <c r="W6871" s="3"/>
      <c r="X6871" s="3"/>
      <c r="Y6871" s="3"/>
      <c r="Z6871" s="3"/>
    </row>
    <row r="6872">
      <c r="A6872" s="4">
        <v>45482.0</v>
      </c>
      <c r="B6872" s="5" t="s">
        <v>1301</v>
      </c>
      <c r="C6872" s="3" t="s">
        <v>1302</v>
      </c>
      <c r="D6872" s="3" t="str">
        <f>IFERROR(__xludf.DUMMYFUNCTION("REGEXEXTRACT(C6872,""[A-Z]{2,}"")"),"ALPHAX")</f>
        <v>ALPHAX</v>
      </c>
      <c r="E6872" s="3" t="s">
        <v>1303</v>
      </c>
      <c r="F6872" s="3" t="s">
        <v>1304</v>
      </c>
      <c r="G6872" s="3" t="s">
        <v>12</v>
      </c>
      <c r="H6872" s="3"/>
      <c r="I6872" s="3"/>
      <c r="J6872" s="3"/>
      <c r="K6872" s="3"/>
      <c r="L6872" s="3"/>
      <c r="M6872" s="3"/>
      <c r="N6872" s="3"/>
      <c r="O6872" s="3"/>
      <c r="P6872" s="3"/>
      <c r="Q6872" s="3"/>
      <c r="R6872" s="3"/>
      <c r="S6872" s="3"/>
      <c r="T6872" s="3"/>
      <c r="U6872" s="3"/>
      <c r="V6872" s="3"/>
      <c r="W6872" s="3"/>
      <c r="X6872" s="3"/>
      <c r="Y6872" s="3"/>
      <c r="Z6872" s="3"/>
    </row>
    <row r="6873">
      <c r="A6873" s="4">
        <v>45482.0</v>
      </c>
      <c r="B6873" s="5" t="s">
        <v>1305</v>
      </c>
      <c r="C6873" s="3" t="s">
        <v>1306</v>
      </c>
      <c r="D6873" s="3" t="str">
        <f>IFERROR(__xludf.DUMMYFUNCTION("REGEXEXTRACT(C6873,""[A-Z]{2,}"")"),"SUPER")</f>
        <v>SUPER</v>
      </c>
      <c r="E6873" s="3" t="s">
        <v>34</v>
      </c>
      <c r="F6873" s="3" t="s">
        <v>136</v>
      </c>
      <c r="G6873" s="3" t="s">
        <v>12</v>
      </c>
      <c r="H6873" s="3"/>
      <c r="I6873" s="3"/>
      <c r="J6873" s="3"/>
      <c r="K6873" s="3"/>
      <c r="L6873" s="3"/>
      <c r="M6873" s="3"/>
      <c r="N6873" s="3"/>
      <c r="O6873" s="3"/>
      <c r="P6873" s="3"/>
      <c r="Q6873" s="3"/>
      <c r="R6873" s="3"/>
      <c r="S6873" s="3"/>
      <c r="T6873" s="3"/>
      <c r="U6873" s="3"/>
      <c r="V6873" s="3"/>
      <c r="W6873" s="3"/>
      <c r="X6873" s="3"/>
      <c r="Y6873" s="3"/>
      <c r="Z6873" s="3"/>
    </row>
    <row r="6874">
      <c r="A6874" s="4">
        <v>45482.0</v>
      </c>
      <c r="B6874" s="5" t="s">
        <v>1307</v>
      </c>
      <c r="C6874" s="3" t="s">
        <v>1308</v>
      </c>
      <c r="D6874" s="3" t="str">
        <f>IFERROR(__xludf.DUMMYFUNCTION("REGEXEXTRACT(C6874,""[A-Z]{2,}"")"),"YGG")</f>
        <v>YGG</v>
      </c>
      <c r="E6874" s="3" t="s">
        <v>1309</v>
      </c>
      <c r="F6874" s="3" t="s">
        <v>1071</v>
      </c>
      <c r="G6874" s="3" t="s">
        <v>84</v>
      </c>
      <c r="H6874" s="3"/>
      <c r="I6874" s="3"/>
      <c r="J6874" s="3"/>
      <c r="K6874" s="3"/>
      <c r="L6874" s="3"/>
      <c r="M6874" s="3"/>
      <c r="N6874" s="3"/>
      <c r="O6874" s="3"/>
      <c r="P6874" s="3"/>
      <c r="Q6874" s="3"/>
      <c r="R6874" s="3"/>
      <c r="S6874" s="3"/>
      <c r="T6874" s="3"/>
      <c r="U6874" s="3"/>
      <c r="V6874" s="3"/>
      <c r="W6874" s="3"/>
      <c r="X6874" s="3"/>
      <c r="Y6874" s="3"/>
      <c r="Z6874" s="3"/>
    </row>
    <row r="6875">
      <c r="A6875" s="4">
        <v>45482.0</v>
      </c>
      <c r="B6875" s="5" t="s">
        <v>1310</v>
      </c>
      <c r="C6875" s="3" t="s">
        <v>1311</v>
      </c>
      <c r="D6875" s="3" t="str">
        <f>IFERROR(__xludf.DUMMYFUNCTION("REGEXEXTRACT(C6875,""[A-Z]{2,}"")"),"CHAO")</f>
        <v>CHAO</v>
      </c>
      <c r="E6875" s="3" t="s">
        <v>30</v>
      </c>
      <c r="F6875" s="3" t="s">
        <v>1312</v>
      </c>
      <c r="G6875" s="3" t="s">
        <v>17</v>
      </c>
      <c r="H6875" s="3"/>
      <c r="I6875" s="3"/>
      <c r="J6875" s="3"/>
      <c r="K6875" s="3"/>
      <c r="L6875" s="3"/>
      <c r="M6875" s="3"/>
      <c r="N6875" s="3"/>
      <c r="O6875" s="3"/>
      <c r="P6875" s="3"/>
      <c r="Q6875" s="3"/>
      <c r="R6875" s="3"/>
      <c r="S6875" s="3"/>
      <c r="T6875" s="3"/>
      <c r="U6875" s="3"/>
      <c r="V6875" s="3"/>
      <c r="W6875" s="3"/>
      <c r="X6875" s="3"/>
      <c r="Y6875" s="3"/>
      <c r="Z6875" s="3"/>
    </row>
    <row r="6876">
      <c r="A6876" s="4">
        <v>45482.0</v>
      </c>
      <c r="B6876" s="5" t="s">
        <v>1313</v>
      </c>
      <c r="C6876" s="3" t="s">
        <v>1314</v>
      </c>
      <c r="D6876" s="3" t="str">
        <f>IFERROR(__xludf.DUMMYFUNCTION("REGEXEXTRACT(C6876,""[A-Z]{2,}"")"),"CPI")</f>
        <v>CPI</v>
      </c>
      <c r="E6876" s="10" t="s">
        <v>1234</v>
      </c>
      <c r="F6876" s="10" t="s">
        <v>1315</v>
      </c>
      <c r="G6876" s="3" t="s">
        <v>17</v>
      </c>
      <c r="H6876" s="3"/>
      <c r="I6876" s="3"/>
      <c r="J6876" s="3"/>
      <c r="K6876" s="3"/>
      <c r="L6876" s="3"/>
      <c r="M6876" s="3"/>
      <c r="N6876" s="3"/>
      <c r="O6876" s="3"/>
      <c r="P6876" s="3"/>
      <c r="Q6876" s="3"/>
      <c r="R6876" s="3"/>
      <c r="S6876" s="3"/>
      <c r="T6876" s="3"/>
      <c r="U6876" s="3"/>
      <c r="V6876" s="3"/>
      <c r="W6876" s="3"/>
      <c r="X6876" s="3"/>
      <c r="Y6876" s="3"/>
      <c r="Z6876" s="3"/>
    </row>
    <row r="6877">
      <c r="A6877" s="4">
        <v>45481.0</v>
      </c>
      <c r="B6877" s="5" t="s">
        <v>1316</v>
      </c>
      <c r="C6877" s="3" t="s">
        <v>1317</v>
      </c>
      <c r="D6877" s="3" t="str">
        <f>IFERROR(__xludf.DUMMYFUNCTION("REGEXEXTRACT(C6877,""[A-Z]{2,}"")"),"SAMART")</f>
        <v>SAMART</v>
      </c>
      <c r="E6877" s="3" t="s">
        <v>1036</v>
      </c>
      <c r="F6877" s="3" t="s">
        <v>1318</v>
      </c>
      <c r="G6877" s="3" t="s">
        <v>17</v>
      </c>
      <c r="H6877" s="3"/>
      <c r="I6877" s="3"/>
      <c r="J6877" s="3"/>
      <c r="K6877" s="3"/>
      <c r="L6877" s="3"/>
      <c r="M6877" s="3"/>
      <c r="N6877" s="3"/>
      <c r="O6877" s="3"/>
      <c r="P6877" s="3"/>
      <c r="Q6877" s="3"/>
      <c r="R6877" s="3"/>
      <c r="S6877" s="3"/>
      <c r="T6877" s="3"/>
      <c r="U6877" s="3"/>
      <c r="V6877" s="3"/>
      <c r="W6877" s="3"/>
      <c r="X6877" s="3"/>
      <c r="Y6877" s="3"/>
      <c r="Z6877" s="3"/>
    </row>
    <row r="6878">
      <c r="A6878" s="4">
        <v>45481.0</v>
      </c>
      <c r="B6878" s="5" t="s">
        <v>1319</v>
      </c>
      <c r="C6878" s="3" t="s">
        <v>1320</v>
      </c>
      <c r="D6878" s="3" t="str">
        <f>IFERROR(__xludf.DUMMYFUNCTION("REGEXEXTRACT(C6878,""[A-Z]{2,}"")"),"IRPC")</f>
        <v>IRPC</v>
      </c>
      <c r="E6878" s="10" t="s">
        <v>1321</v>
      </c>
      <c r="F6878" s="3" t="s">
        <v>181</v>
      </c>
      <c r="G6878" s="3" t="s">
        <v>17</v>
      </c>
      <c r="H6878" s="3"/>
      <c r="I6878" s="3"/>
      <c r="J6878" s="3"/>
      <c r="K6878" s="3"/>
      <c r="L6878" s="3"/>
      <c r="M6878" s="3"/>
      <c r="N6878" s="3"/>
      <c r="O6878" s="3"/>
      <c r="P6878" s="3"/>
      <c r="Q6878" s="3"/>
      <c r="R6878" s="3"/>
      <c r="S6878" s="3"/>
      <c r="T6878" s="3"/>
      <c r="U6878" s="3"/>
      <c r="V6878" s="3"/>
      <c r="W6878" s="3"/>
      <c r="X6878" s="3"/>
      <c r="Y6878" s="3"/>
      <c r="Z6878" s="3"/>
    </row>
    <row r="6879">
      <c r="A6879" s="4">
        <v>45481.0</v>
      </c>
      <c r="B6879" s="5" t="s">
        <v>1322</v>
      </c>
      <c r="C6879" s="3" t="s">
        <v>1323</v>
      </c>
      <c r="D6879" s="3" t="str">
        <f>IFERROR(__xludf.DUMMYFUNCTION("REGEXEXTRACT(C6879,""[A-Z]{2,}"")"),"CHAO")</f>
        <v>CHAO</v>
      </c>
      <c r="E6879" s="3" t="s">
        <v>1324</v>
      </c>
      <c r="F6879" s="3" t="s">
        <v>133</v>
      </c>
      <c r="G6879" s="3" t="s">
        <v>12</v>
      </c>
      <c r="H6879" s="3"/>
      <c r="I6879" s="3"/>
      <c r="J6879" s="3"/>
      <c r="K6879" s="3"/>
      <c r="L6879" s="3"/>
      <c r="M6879" s="3"/>
      <c r="N6879" s="3"/>
      <c r="O6879" s="3"/>
      <c r="P6879" s="3"/>
      <c r="Q6879" s="3"/>
      <c r="R6879" s="3"/>
      <c r="S6879" s="3"/>
      <c r="T6879" s="3"/>
      <c r="U6879" s="3"/>
      <c r="V6879" s="3"/>
      <c r="W6879" s="3"/>
      <c r="X6879" s="3"/>
      <c r="Y6879" s="3"/>
      <c r="Z6879" s="3"/>
    </row>
    <row r="6880">
      <c r="A6880" s="4">
        <v>45481.0</v>
      </c>
      <c r="B6880" s="5" t="s">
        <v>1325</v>
      </c>
      <c r="C6880" s="3" t="s">
        <v>1326</v>
      </c>
      <c r="D6880" s="3" t="str">
        <f>IFERROR(__xludf.DUMMYFUNCTION("REGEXEXTRACT(C6880,""[A-Z]{2,}"")"),"NVDR")</f>
        <v>NVDR</v>
      </c>
      <c r="E6880" s="3" t="s">
        <v>1327</v>
      </c>
      <c r="F6880" s="3" t="s">
        <v>63</v>
      </c>
      <c r="G6880" s="3" t="s">
        <v>12</v>
      </c>
      <c r="H6880" s="3"/>
      <c r="I6880" s="3"/>
      <c r="J6880" s="3"/>
      <c r="K6880" s="3"/>
      <c r="L6880" s="3"/>
      <c r="M6880" s="3"/>
      <c r="N6880" s="3"/>
      <c r="O6880" s="3"/>
      <c r="P6880" s="3"/>
      <c r="Q6880" s="3"/>
      <c r="R6880" s="3"/>
      <c r="S6880" s="3"/>
      <c r="T6880" s="3"/>
      <c r="U6880" s="3"/>
      <c r="V6880" s="3"/>
      <c r="W6880" s="3"/>
      <c r="X6880" s="3"/>
      <c r="Y6880" s="3"/>
      <c r="Z6880" s="3"/>
    </row>
    <row r="6881">
      <c r="A6881" s="4">
        <v>45481.0</v>
      </c>
      <c r="B6881" s="5" t="s">
        <v>1328</v>
      </c>
      <c r="C6881" s="3" t="s">
        <v>1329</v>
      </c>
      <c r="D6881" s="3" t="str">
        <f>IFERROR(__xludf.DUMMYFUNCTION("REGEXEXTRACT(C6881,""[A-Z]{2,}"")"),"CPALL")</f>
        <v>CPALL</v>
      </c>
      <c r="E6881" s="10" t="s">
        <v>1020</v>
      </c>
      <c r="F6881" s="10" t="s">
        <v>31</v>
      </c>
      <c r="G6881" s="3" t="s">
        <v>12</v>
      </c>
      <c r="H6881" s="3"/>
      <c r="I6881" s="3"/>
      <c r="J6881" s="3"/>
      <c r="K6881" s="3"/>
      <c r="L6881" s="3"/>
      <c r="M6881" s="3"/>
      <c r="N6881" s="3"/>
      <c r="O6881" s="3"/>
      <c r="P6881" s="3"/>
      <c r="Q6881" s="3"/>
      <c r="R6881" s="3"/>
      <c r="S6881" s="3"/>
      <c r="T6881" s="3"/>
      <c r="U6881" s="3"/>
      <c r="V6881" s="3"/>
      <c r="W6881" s="3"/>
      <c r="X6881" s="3"/>
      <c r="Y6881" s="3"/>
      <c r="Z6881" s="3"/>
    </row>
    <row r="6882">
      <c r="A6882" s="4">
        <v>45481.0</v>
      </c>
      <c r="B6882" s="5" t="s">
        <v>1328</v>
      </c>
      <c r="C6882" s="3" t="s">
        <v>1329</v>
      </c>
      <c r="D6882" s="3" t="str">
        <f>IFERROR(__xludf.DUMMYFUNCTION("REGEXEXTRACT(C6882,""[A-Z]{2,}"")"),"CPALL")</f>
        <v>CPALL</v>
      </c>
      <c r="E6882" s="3" t="s">
        <v>129</v>
      </c>
      <c r="F6882" s="3" t="s">
        <v>386</v>
      </c>
      <c r="G6882" s="3" t="s">
        <v>12</v>
      </c>
      <c r="H6882" s="3"/>
      <c r="I6882" s="3"/>
      <c r="J6882" s="3"/>
      <c r="K6882" s="3"/>
      <c r="L6882" s="3"/>
      <c r="M6882" s="3"/>
      <c r="N6882" s="3"/>
      <c r="O6882" s="3"/>
      <c r="P6882" s="3"/>
      <c r="Q6882" s="3"/>
      <c r="R6882" s="3"/>
      <c r="S6882" s="3"/>
      <c r="T6882" s="3"/>
      <c r="U6882" s="3"/>
      <c r="V6882" s="3"/>
      <c r="W6882" s="3"/>
      <c r="X6882" s="3"/>
      <c r="Y6882" s="3"/>
      <c r="Z6882" s="3"/>
    </row>
    <row r="6883">
      <c r="A6883" s="4">
        <v>45481.0</v>
      </c>
      <c r="B6883" s="5" t="s">
        <v>1330</v>
      </c>
      <c r="C6883" s="3" t="s">
        <v>1331</v>
      </c>
      <c r="D6883" s="3" t="str">
        <f>IFERROR(__xludf.DUMMYFUNCTION("REGEXEXTRACT(C6883,""[A-Z]{2,}"")"),"YGG")</f>
        <v>YGG</v>
      </c>
      <c r="E6883" s="3" t="s">
        <v>44</v>
      </c>
      <c r="F6883" s="3" t="s">
        <v>1332</v>
      </c>
      <c r="G6883" s="3" t="s">
        <v>84</v>
      </c>
      <c r="H6883" s="3"/>
      <c r="I6883" s="3"/>
      <c r="J6883" s="3"/>
      <c r="K6883" s="3"/>
      <c r="L6883" s="3"/>
      <c r="M6883" s="3"/>
      <c r="N6883" s="3"/>
      <c r="O6883" s="3"/>
      <c r="P6883" s="3"/>
      <c r="Q6883" s="3"/>
      <c r="R6883" s="3"/>
      <c r="S6883" s="3"/>
      <c r="T6883" s="3"/>
      <c r="U6883" s="3"/>
      <c r="V6883" s="3"/>
      <c r="W6883" s="3"/>
      <c r="X6883" s="3"/>
      <c r="Y6883" s="3"/>
      <c r="Z6883" s="3"/>
    </row>
    <row r="6884">
      <c r="A6884" s="4">
        <v>45481.0</v>
      </c>
      <c r="B6884" s="5" t="s">
        <v>1330</v>
      </c>
      <c r="C6884" s="3" t="s">
        <v>1331</v>
      </c>
      <c r="D6884" s="3" t="str">
        <f>IFERROR(__xludf.DUMMYFUNCTION("REGEXEXTRACT(C6884,""[A-Z]{2,}"")"),"YGG")</f>
        <v>YGG</v>
      </c>
      <c r="E6884" s="3" t="s">
        <v>867</v>
      </c>
      <c r="F6884" s="3" t="s">
        <v>1333</v>
      </c>
      <c r="G6884" s="3" t="s">
        <v>84</v>
      </c>
      <c r="H6884" s="3"/>
      <c r="I6884" s="3"/>
      <c r="J6884" s="3"/>
      <c r="K6884" s="3"/>
      <c r="L6884" s="3"/>
      <c r="M6884" s="3"/>
      <c r="N6884" s="3"/>
      <c r="O6884" s="3"/>
      <c r="P6884" s="3"/>
      <c r="Q6884" s="3"/>
      <c r="R6884" s="3"/>
      <c r="S6884" s="3"/>
      <c r="T6884" s="3"/>
      <c r="U6884" s="3"/>
      <c r="V6884" s="3"/>
      <c r="W6884" s="3"/>
      <c r="X6884" s="3"/>
      <c r="Y6884" s="3"/>
      <c r="Z6884" s="3"/>
    </row>
    <row r="6885">
      <c r="A6885" s="4">
        <v>45481.0</v>
      </c>
      <c r="B6885" s="5" t="s">
        <v>1334</v>
      </c>
      <c r="C6885" s="3" t="s">
        <v>1335</v>
      </c>
      <c r="D6885" s="3" t="s">
        <v>1027</v>
      </c>
      <c r="E6885" s="3"/>
      <c r="F6885" s="3" t="s">
        <v>1336</v>
      </c>
      <c r="G6885" s="3" t="s">
        <v>84</v>
      </c>
      <c r="H6885" s="3" t="s">
        <v>44</v>
      </c>
      <c r="I6885" s="3"/>
      <c r="J6885" s="3"/>
      <c r="K6885" s="3"/>
      <c r="L6885" s="3"/>
      <c r="M6885" s="3"/>
      <c r="N6885" s="3"/>
      <c r="O6885" s="3"/>
      <c r="P6885" s="3"/>
      <c r="Q6885" s="3"/>
      <c r="R6885" s="3"/>
      <c r="S6885" s="3"/>
      <c r="T6885" s="3"/>
      <c r="U6885" s="3"/>
      <c r="V6885" s="3"/>
      <c r="W6885" s="3"/>
      <c r="X6885" s="3"/>
      <c r="Y6885" s="3"/>
      <c r="Z6885" s="3"/>
    </row>
    <row r="6886">
      <c r="A6886" s="4">
        <v>45481.0</v>
      </c>
      <c r="B6886" s="5" t="s">
        <v>1334</v>
      </c>
      <c r="C6886" s="3" t="s">
        <v>1335</v>
      </c>
      <c r="D6886" s="3" t="s">
        <v>1027</v>
      </c>
      <c r="E6886" s="3"/>
      <c r="F6886" s="3" t="s">
        <v>1337</v>
      </c>
      <c r="G6886" s="3" t="s">
        <v>84</v>
      </c>
      <c r="H6886" s="3" t="s">
        <v>44</v>
      </c>
      <c r="I6886" s="3"/>
      <c r="J6886" s="3"/>
      <c r="K6886" s="3"/>
      <c r="L6886" s="3"/>
      <c r="M6886" s="3"/>
      <c r="N6886" s="3"/>
      <c r="O6886" s="3"/>
      <c r="P6886" s="3"/>
      <c r="Q6886" s="3"/>
      <c r="R6886" s="3"/>
      <c r="S6886" s="3"/>
      <c r="T6886" s="3"/>
      <c r="U6886" s="3"/>
      <c r="V6886" s="3"/>
      <c r="W6886" s="3"/>
      <c r="X6886" s="3"/>
      <c r="Y6886" s="3"/>
      <c r="Z6886" s="3"/>
    </row>
    <row r="6887">
      <c r="A6887" s="4">
        <v>45481.0</v>
      </c>
      <c r="B6887" s="5" t="s">
        <v>1338</v>
      </c>
      <c r="C6887" s="3" t="s">
        <v>1339</v>
      </c>
      <c r="D6887" s="3" t="str">
        <f>IFERROR(__xludf.DUMMYFUNCTION("REGEXEXTRACT(C6887,""[A-Z]{2,}"")"),"NEX")</f>
        <v>NEX</v>
      </c>
      <c r="E6887" s="3" t="s">
        <v>23</v>
      </c>
      <c r="F6887" s="3" t="s">
        <v>1340</v>
      </c>
      <c r="G6887" s="3" t="s">
        <v>84</v>
      </c>
      <c r="H6887" s="3"/>
      <c r="I6887" s="3"/>
      <c r="J6887" s="3"/>
      <c r="K6887" s="3"/>
      <c r="L6887" s="3"/>
      <c r="M6887" s="3"/>
      <c r="N6887" s="3"/>
      <c r="O6887" s="3"/>
      <c r="P6887" s="3"/>
      <c r="Q6887" s="3"/>
      <c r="R6887" s="3"/>
      <c r="S6887" s="3"/>
      <c r="T6887" s="3"/>
      <c r="U6887" s="3"/>
      <c r="V6887" s="3"/>
      <c r="W6887" s="3"/>
      <c r="X6887" s="3"/>
      <c r="Y6887" s="3"/>
      <c r="Z6887" s="3"/>
    </row>
    <row r="6888">
      <c r="A6888" s="4">
        <v>45481.0</v>
      </c>
      <c r="B6888" s="5" t="s">
        <v>1341</v>
      </c>
      <c r="C6888" s="3" t="s">
        <v>1342</v>
      </c>
      <c r="D6888" s="3" t="str">
        <f>IFERROR(__xludf.DUMMYFUNCTION("REGEXEXTRACT(C6888,""[A-Z]{2,}"")"),"YGG")</f>
        <v>YGG</v>
      </c>
      <c r="E6888" s="3" t="s">
        <v>1343</v>
      </c>
      <c r="F6888" s="3" t="s">
        <v>1344</v>
      </c>
      <c r="G6888" s="3" t="s">
        <v>84</v>
      </c>
      <c r="H6888" s="3"/>
      <c r="I6888" s="3"/>
      <c r="J6888" s="3"/>
      <c r="K6888" s="3"/>
      <c r="L6888" s="3"/>
      <c r="M6888" s="3"/>
      <c r="N6888" s="3"/>
      <c r="O6888" s="3"/>
      <c r="P6888" s="3"/>
      <c r="Q6888" s="3"/>
      <c r="R6888" s="3"/>
      <c r="S6888" s="3"/>
      <c r="T6888" s="3"/>
      <c r="U6888" s="3"/>
      <c r="V6888" s="3"/>
      <c r="W6888" s="3"/>
      <c r="X6888" s="3"/>
      <c r="Y6888" s="3"/>
      <c r="Z6888" s="3"/>
    </row>
    <row r="6889">
      <c r="A6889" s="4">
        <v>45481.0</v>
      </c>
      <c r="B6889" s="5" t="s">
        <v>1345</v>
      </c>
      <c r="C6889" s="3" t="s">
        <v>1346</v>
      </c>
      <c r="D6889" s="3" t="str">
        <f>IFERROR(__xludf.DUMMYFUNCTION("REGEXEXTRACT(C6889,""[A-Z]{2,}"")"),"EA")</f>
        <v>EA</v>
      </c>
      <c r="E6889" s="3" t="s">
        <v>1240</v>
      </c>
      <c r="F6889" s="3" t="s">
        <v>1347</v>
      </c>
      <c r="G6889" s="3" t="s">
        <v>17</v>
      </c>
      <c r="H6889" s="3"/>
      <c r="I6889" s="3"/>
      <c r="J6889" s="3"/>
      <c r="K6889" s="3"/>
      <c r="L6889" s="3"/>
      <c r="M6889" s="3"/>
      <c r="N6889" s="3"/>
      <c r="O6889" s="3"/>
      <c r="P6889" s="3"/>
      <c r="Q6889" s="3"/>
      <c r="R6889" s="3"/>
      <c r="S6889" s="3"/>
      <c r="T6889" s="3"/>
      <c r="U6889" s="3"/>
      <c r="V6889" s="3"/>
      <c r="W6889" s="3"/>
      <c r="X6889" s="3"/>
      <c r="Y6889" s="3"/>
      <c r="Z6889" s="3"/>
    </row>
    <row r="6890">
      <c r="A6890" s="4">
        <v>45480.0</v>
      </c>
      <c r="B6890" s="5" t="s">
        <v>1348</v>
      </c>
      <c r="C6890" s="3" t="s">
        <v>1349</v>
      </c>
      <c r="D6890" s="3" t="str">
        <f>IFERROR(__xludf.DUMMYFUNCTION("REGEXEXTRACT(C6890,""[A-Z]{2,}"")"),"TU")</f>
        <v>TU</v>
      </c>
      <c r="E6890" s="3" t="s">
        <v>1350</v>
      </c>
      <c r="F6890" s="3" t="s">
        <v>164</v>
      </c>
      <c r="G6890" s="3" t="s">
        <v>12</v>
      </c>
      <c r="H6890" s="3"/>
      <c r="I6890" s="3"/>
      <c r="J6890" s="3"/>
      <c r="K6890" s="3"/>
      <c r="L6890" s="3"/>
      <c r="M6890" s="3"/>
      <c r="N6890" s="3"/>
      <c r="O6890" s="3"/>
      <c r="P6890" s="3"/>
      <c r="Q6890" s="3"/>
      <c r="R6890" s="3"/>
      <c r="S6890" s="3"/>
      <c r="T6890" s="3"/>
      <c r="U6890" s="3"/>
      <c r="V6890" s="3"/>
      <c r="W6890" s="3"/>
      <c r="X6890" s="3"/>
      <c r="Y6890" s="3"/>
      <c r="Z6890" s="3"/>
    </row>
    <row r="6891">
      <c r="A6891" s="4">
        <v>45480.0</v>
      </c>
      <c r="B6891" s="5" t="s">
        <v>1348</v>
      </c>
      <c r="C6891" s="3" t="s">
        <v>1349</v>
      </c>
      <c r="D6891" s="3" t="str">
        <f>IFERROR(__xludf.DUMMYFUNCTION("REGEXEXTRACT(C6891,""[A-Z]{2,}"")"),"TU")</f>
        <v>TU</v>
      </c>
      <c r="E6891" s="3" t="s">
        <v>1350</v>
      </c>
      <c r="F6891" s="3" t="s">
        <v>164</v>
      </c>
      <c r="G6891" s="3" t="s">
        <v>12</v>
      </c>
      <c r="H6891" s="3"/>
      <c r="I6891" s="3"/>
      <c r="J6891" s="3"/>
      <c r="K6891" s="3"/>
      <c r="L6891" s="3"/>
      <c r="M6891" s="3"/>
      <c r="N6891" s="3"/>
      <c r="O6891" s="3"/>
      <c r="P6891" s="3"/>
      <c r="Q6891" s="3"/>
      <c r="R6891" s="3"/>
      <c r="S6891" s="3"/>
      <c r="T6891" s="3"/>
      <c r="U6891" s="3"/>
      <c r="V6891" s="3"/>
      <c r="W6891" s="3"/>
      <c r="X6891" s="3"/>
      <c r="Y6891" s="3"/>
      <c r="Z6891" s="3"/>
    </row>
    <row r="6892">
      <c r="A6892" s="4">
        <v>45479.0</v>
      </c>
      <c r="B6892" s="5" t="s">
        <v>1351</v>
      </c>
      <c r="C6892" s="3" t="s">
        <v>1352</v>
      </c>
      <c r="D6892" s="10" t="str">
        <f>IFERROR(__xludf.DUMMYFUNCTION("REGEXEXTRACT(C6892,""[A-Z]{2,}"")"),"YGG")</f>
        <v>YGG</v>
      </c>
      <c r="E6892" s="3" t="s">
        <v>1353</v>
      </c>
      <c r="F6892" s="3" t="s">
        <v>124</v>
      </c>
      <c r="G6892" s="3" t="s">
        <v>84</v>
      </c>
      <c r="H6892" s="3"/>
      <c r="I6892" s="3"/>
      <c r="J6892" s="3"/>
      <c r="K6892" s="3"/>
      <c r="L6892" s="3"/>
      <c r="M6892" s="3"/>
      <c r="N6892" s="3"/>
      <c r="O6892" s="3"/>
      <c r="P6892" s="3"/>
      <c r="Q6892" s="3"/>
      <c r="R6892" s="3"/>
      <c r="S6892" s="3"/>
      <c r="T6892" s="3"/>
      <c r="U6892" s="3"/>
      <c r="V6892" s="3"/>
      <c r="W6892" s="3"/>
      <c r="X6892" s="3"/>
      <c r="Y6892" s="3"/>
      <c r="Z6892" s="3"/>
    </row>
    <row r="6893">
      <c r="A6893" s="4">
        <v>45478.0</v>
      </c>
      <c r="B6893" s="5" t="s">
        <v>1354</v>
      </c>
      <c r="C6893" s="3" t="s">
        <v>1355</v>
      </c>
      <c r="D6893" s="3" t="str">
        <f>IFERROR(__xludf.DUMMYFUNCTION("REGEXEXTRACT(C6893,""[A-Z]{2,}"")"),"MGI")</f>
        <v>MGI</v>
      </c>
      <c r="E6893" s="3" t="s">
        <v>99</v>
      </c>
      <c r="F6893" s="3" t="s">
        <v>1356</v>
      </c>
      <c r="G6893" s="3" t="s">
        <v>12</v>
      </c>
      <c r="H6893" s="3"/>
      <c r="I6893" s="3"/>
      <c r="J6893" s="3"/>
      <c r="K6893" s="3"/>
      <c r="L6893" s="3"/>
      <c r="M6893" s="3"/>
      <c r="N6893" s="3"/>
      <c r="O6893" s="3"/>
      <c r="P6893" s="3"/>
      <c r="Q6893" s="3"/>
      <c r="R6893" s="3"/>
      <c r="S6893" s="3"/>
      <c r="T6893" s="3"/>
      <c r="U6893" s="3"/>
      <c r="V6893" s="3"/>
      <c r="W6893" s="3"/>
      <c r="X6893" s="3"/>
      <c r="Y6893" s="3"/>
      <c r="Z6893" s="3"/>
    </row>
    <row r="6894">
      <c r="A6894" s="4">
        <v>45478.0</v>
      </c>
      <c r="B6894" s="5" t="s">
        <v>1357</v>
      </c>
      <c r="C6894" s="3" t="s">
        <v>1358</v>
      </c>
      <c r="D6894" s="3" t="str">
        <f>IFERROR(__xludf.DUMMYFUNCTION("REGEXEXTRACT(C6894,""[A-Z]{2,}"")"),"BBL")</f>
        <v>BBL</v>
      </c>
      <c r="E6894" s="3" t="s">
        <v>1359</v>
      </c>
      <c r="F6894" s="3" t="s">
        <v>1360</v>
      </c>
      <c r="G6894" s="3" t="s">
        <v>17</v>
      </c>
      <c r="H6894" s="3"/>
      <c r="I6894" s="3"/>
      <c r="J6894" s="3"/>
      <c r="K6894" s="3"/>
      <c r="L6894" s="3"/>
      <c r="M6894" s="3"/>
      <c r="N6894" s="3"/>
      <c r="O6894" s="3"/>
      <c r="P6894" s="3"/>
      <c r="Q6894" s="3"/>
      <c r="R6894" s="3"/>
      <c r="S6894" s="3"/>
      <c r="T6894" s="3"/>
      <c r="U6894" s="3"/>
      <c r="V6894" s="3"/>
      <c r="W6894" s="3"/>
      <c r="X6894" s="3"/>
      <c r="Y6894" s="3"/>
      <c r="Z6894" s="3"/>
    </row>
    <row r="6895">
      <c r="A6895" s="4">
        <v>45478.0</v>
      </c>
      <c r="B6895" s="5" t="s">
        <v>1357</v>
      </c>
      <c r="C6895" s="3" t="s">
        <v>1358</v>
      </c>
      <c r="D6895" s="3" t="str">
        <f>IFERROR(__xludf.DUMMYFUNCTION("REGEXEXTRACT(C6895,""[A-Z]{2,}"")"),"BBL")</f>
        <v>BBL</v>
      </c>
      <c r="E6895" s="3" t="s">
        <v>1359</v>
      </c>
      <c r="F6895" s="3" t="s">
        <v>1360</v>
      </c>
      <c r="G6895" s="3" t="s">
        <v>17</v>
      </c>
      <c r="H6895" s="3"/>
      <c r="I6895" s="3"/>
      <c r="J6895" s="3"/>
      <c r="K6895" s="3"/>
      <c r="L6895" s="3"/>
      <c r="M6895" s="3"/>
      <c r="N6895" s="3"/>
      <c r="O6895" s="3"/>
      <c r="P6895" s="3"/>
      <c r="Q6895" s="3"/>
      <c r="R6895" s="3"/>
      <c r="S6895" s="3"/>
      <c r="T6895" s="3"/>
      <c r="U6895" s="3"/>
      <c r="V6895" s="3"/>
      <c r="W6895" s="3"/>
      <c r="X6895" s="3"/>
      <c r="Y6895" s="3"/>
      <c r="Z6895" s="3"/>
    </row>
    <row r="6896">
      <c r="A6896" s="4">
        <v>45478.0</v>
      </c>
      <c r="B6896" s="5" t="s">
        <v>1361</v>
      </c>
      <c r="C6896" s="3" t="s">
        <v>1362</v>
      </c>
      <c r="D6896" s="3" t="str">
        <f>IFERROR(__xludf.DUMMYFUNCTION("REGEXEXTRACT(C6896,""[A-Z]{2,}"")"),"SET")</f>
        <v>SET</v>
      </c>
      <c r="E6896" s="3" t="s">
        <v>1363</v>
      </c>
      <c r="F6896" s="3" t="s">
        <v>1195</v>
      </c>
      <c r="G6896" s="3" t="s">
        <v>17</v>
      </c>
      <c r="H6896" s="3"/>
      <c r="I6896" s="3"/>
      <c r="J6896" s="3"/>
      <c r="K6896" s="3"/>
      <c r="L6896" s="3"/>
      <c r="M6896" s="3"/>
      <c r="N6896" s="3"/>
      <c r="O6896" s="3"/>
      <c r="P6896" s="3"/>
      <c r="Q6896" s="3"/>
      <c r="R6896" s="3"/>
      <c r="S6896" s="3"/>
      <c r="T6896" s="3"/>
      <c r="U6896" s="3"/>
      <c r="V6896" s="3"/>
      <c r="W6896" s="3"/>
      <c r="X6896" s="3"/>
      <c r="Y6896" s="3"/>
      <c r="Z6896" s="3"/>
    </row>
    <row r="6897">
      <c r="A6897" s="4">
        <v>45478.0</v>
      </c>
      <c r="B6897" s="5" t="s">
        <v>1364</v>
      </c>
      <c r="C6897" s="3" t="s">
        <v>1365</v>
      </c>
      <c r="D6897" s="3" t="str">
        <f>IFERROR(__xludf.DUMMYFUNCTION("REGEXEXTRACT(C6897,""[A-Z]{2,}"")"),"SABUY")</f>
        <v>SABUY</v>
      </c>
      <c r="E6897" s="3" t="s">
        <v>34</v>
      </c>
      <c r="F6897" s="3" t="s">
        <v>1366</v>
      </c>
      <c r="G6897" s="3" t="s">
        <v>84</v>
      </c>
      <c r="H6897" s="3"/>
      <c r="I6897" s="3"/>
      <c r="J6897" s="3"/>
      <c r="K6897" s="3"/>
      <c r="L6897" s="3"/>
      <c r="M6897" s="3"/>
      <c r="N6897" s="3"/>
      <c r="O6897" s="3"/>
      <c r="P6897" s="3"/>
      <c r="Q6897" s="3"/>
      <c r="R6897" s="3"/>
      <c r="S6897" s="3"/>
      <c r="T6897" s="3"/>
      <c r="U6897" s="3"/>
      <c r="V6897" s="3"/>
      <c r="W6897" s="3"/>
      <c r="X6897" s="3"/>
      <c r="Y6897" s="3"/>
      <c r="Z6897" s="3"/>
    </row>
    <row r="6898">
      <c r="A6898" s="4">
        <v>45478.0</v>
      </c>
      <c r="B6898" s="5" t="s">
        <v>1364</v>
      </c>
      <c r="C6898" s="3" t="s">
        <v>1365</v>
      </c>
      <c r="D6898" s="3" t="str">
        <f>IFERROR(__xludf.DUMMYFUNCTION("REGEXEXTRACT(C6898,""[A-Z]{2,}"")"),"SABUY")</f>
        <v>SABUY</v>
      </c>
      <c r="E6898" s="3" t="s">
        <v>34</v>
      </c>
      <c r="F6898" s="3" t="s">
        <v>1366</v>
      </c>
      <c r="G6898" s="3" t="s">
        <v>84</v>
      </c>
      <c r="H6898" s="3"/>
      <c r="I6898" s="3"/>
      <c r="J6898" s="3"/>
      <c r="K6898" s="3"/>
      <c r="L6898" s="3"/>
      <c r="M6898" s="3"/>
      <c r="N6898" s="3"/>
      <c r="O6898" s="3"/>
      <c r="P6898" s="3"/>
      <c r="Q6898" s="3"/>
      <c r="R6898" s="3"/>
      <c r="S6898" s="3"/>
      <c r="T6898" s="3"/>
      <c r="U6898" s="3"/>
      <c r="V6898" s="3"/>
      <c r="W6898" s="3"/>
      <c r="X6898" s="3"/>
      <c r="Y6898" s="3"/>
      <c r="Z6898" s="3"/>
    </row>
    <row r="6899">
      <c r="A6899" s="4">
        <v>45478.0</v>
      </c>
      <c r="B6899" s="5" t="s">
        <v>1364</v>
      </c>
      <c r="C6899" s="3" t="s">
        <v>1365</v>
      </c>
      <c r="D6899" s="3" t="str">
        <f>IFERROR(__xludf.DUMMYFUNCTION("REGEXEXTRACT(C6899,""[A-Z]{2,}"")"),"SABUY")</f>
        <v>SABUY</v>
      </c>
      <c r="E6899" s="3" t="s">
        <v>34</v>
      </c>
      <c r="F6899" s="3" t="s">
        <v>1366</v>
      </c>
      <c r="G6899" s="3" t="s">
        <v>84</v>
      </c>
      <c r="H6899" s="3"/>
      <c r="I6899" s="3"/>
      <c r="J6899" s="3"/>
      <c r="K6899" s="3"/>
      <c r="L6899" s="3"/>
      <c r="M6899" s="3"/>
      <c r="N6899" s="3"/>
      <c r="O6899" s="3"/>
      <c r="P6899" s="3"/>
      <c r="Q6899" s="3"/>
      <c r="R6899" s="3"/>
      <c r="S6899" s="3"/>
      <c r="T6899" s="3"/>
      <c r="U6899" s="3"/>
      <c r="V6899" s="3"/>
      <c r="W6899" s="3"/>
      <c r="X6899" s="3"/>
      <c r="Y6899" s="3"/>
      <c r="Z6899" s="3"/>
    </row>
    <row r="6900">
      <c r="A6900" s="4">
        <v>45477.0</v>
      </c>
      <c r="B6900" s="5" t="s">
        <v>1367</v>
      </c>
      <c r="C6900" s="3" t="s">
        <v>1368</v>
      </c>
      <c r="D6900" s="3" t="str">
        <f>IFERROR(__xludf.DUMMYFUNCTION("REGEXEXTRACT(C6900,""[A-Z]{2,}"")"),"SINGER")</f>
        <v>SINGER</v>
      </c>
      <c r="E6900" s="3" t="s">
        <v>1369</v>
      </c>
      <c r="F6900" s="3" t="s">
        <v>1370</v>
      </c>
      <c r="G6900" s="3" t="s">
        <v>17</v>
      </c>
      <c r="H6900" s="3"/>
      <c r="I6900" s="3"/>
      <c r="J6900" s="3"/>
      <c r="K6900" s="3"/>
      <c r="L6900" s="3"/>
      <c r="M6900" s="3"/>
      <c r="N6900" s="3"/>
      <c r="O6900" s="3"/>
      <c r="P6900" s="3"/>
      <c r="Q6900" s="3"/>
      <c r="R6900" s="3"/>
      <c r="S6900" s="3"/>
      <c r="T6900" s="3"/>
      <c r="U6900" s="3"/>
      <c r="V6900" s="3"/>
      <c r="W6900" s="3"/>
      <c r="X6900" s="3"/>
      <c r="Y6900" s="3"/>
      <c r="Z6900" s="3"/>
    </row>
    <row r="6901">
      <c r="A6901" s="4">
        <v>45477.0</v>
      </c>
      <c r="B6901" s="5" t="s">
        <v>1371</v>
      </c>
      <c r="C6901" s="3" t="s">
        <v>1372</v>
      </c>
      <c r="D6901" s="3" t="str">
        <f>IFERROR(__xludf.DUMMYFUNCTION("REGEXEXTRACT(C6901,""[A-Z]{2,}"")"),"SET")</f>
        <v>SET</v>
      </c>
      <c r="E6901" s="3" t="s">
        <v>1373</v>
      </c>
      <c r="F6901" s="3" t="s">
        <v>1374</v>
      </c>
      <c r="G6901" s="3" t="s">
        <v>12</v>
      </c>
      <c r="H6901" s="3"/>
      <c r="I6901" s="3"/>
      <c r="J6901" s="3"/>
      <c r="K6901" s="3"/>
      <c r="L6901" s="3"/>
      <c r="M6901" s="3"/>
      <c r="N6901" s="3"/>
      <c r="O6901" s="3"/>
      <c r="P6901" s="3"/>
      <c r="Q6901" s="3"/>
      <c r="R6901" s="3"/>
      <c r="S6901" s="3"/>
      <c r="T6901" s="3"/>
      <c r="U6901" s="3"/>
      <c r="V6901" s="3"/>
      <c r="W6901" s="3"/>
      <c r="X6901" s="3"/>
      <c r="Y6901" s="3"/>
      <c r="Z6901" s="3"/>
    </row>
    <row r="6902">
      <c r="A6902" s="4">
        <v>45477.0</v>
      </c>
      <c r="B6902" s="5" t="s">
        <v>1375</v>
      </c>
      <c r="C6902" s="3" t="s">
        <v>1376</v>
      </c>
      <c r="D6902" s="3" t="str">
        <f>IFERROR(__xludf.DUMMYFUNCTION("REGEXEXTRACT(C6902,""[A-Z]{2,}"")"),"SSC")</f>
        <v>SSC</v>
      </c>
      <c r="E6902" s="3" t="s">
        <v>1377</v>
      </c>
      <c r="F6902" s="3" t="s">
        <v>34</v>
      </c>
      <c r="G6902" s="3" t="s">
        <v>84</v>
      </c>
      <c r="H6902" s="3"/>
      <c r="I6902" s="3"/>
      <c r="J6902" s="3"/>
      <c r="K6902" s="3"/>
      <c r="L6902" s="3"/>
      <c r="M6902" s="3"/>
      <c r="N6902" s="3"/>
      <c r="O6902" s="3"/>
      <c r="P6902" s="3"/>
      <c r="Q6902" s="3"/>
      <c r="R6902" s="3"/>
      <c r="S6902" s="3"/>
      <c r="T6902" s="3"/>
      <c r="U6902" s="3"/>
      <c r="V6902" s="3"/>
      <c r="W6902" s="3"/>
      <c r="X6902" s="3"/>
      <c r="Y6902" s="3"/>
      <c r="Z6902" s="3"/>
    </row>
    <row r="6903">
      <c r="A6903" s="4">
        <v>45477.0</v>
      </c>
      <c r="B6903" s="5" t="s">
        <v>1378</v>
      </c>
      <c r="C6903" s="3" t="s">
        <v>1379</v>
      </c>
      <c r="D6903" s="3" t="str">
        <f>IFERROR(__xludf.DUMMYFUNCTION("REGEXEXTRACT(C6903,""[A-Z]{2,}"")"),"SSC")</f>
        <v>SSC</v>
      </c>
      <c r="E6903" s="3" t="s">
        <v>1114</v>
      </c>
      <c r="F6903" s="3" t="s">
        <v>1380</v>
      </c>
      <c r="G6903" s="3" t="s">
        <v>17</v>
      </c>
      <c r="H6903" s="3"/>
      <c r="I6903" s="3"/>
      <c r="J6903" s="3"/>
      <c r="K6903" s="3"/>
      <c r="L6903" s="3"/>
      <c r="M6903" s="3"/>
      <c r="N6903" s="3"/>
      <c r="O6903" s="3"/>
      <c r="P6903" s="3"/>
      <c r="Q6903" s="3"/>
      <c r="R6903" s="3"/>
      <c r="S6903" s="3"/>
      <c r="T6903" s="3"/>
      <c r="U6903" s="3"/>
      <c r="V6903" s="3"/>
      <c r="W6903" s="3"/>
      <c r="X6903" s="3"/>
      <c r="Y6903" s="3"/>
      <c r="Z6903" s="3"/>
    </row>
    <row r="6904">
      <c r="A6904" s="4">
        <v>45477.0</v>
      </c>
      <c r="B6904" s="5" t="s">
        <v>1381</v>
      </c>
      <c r="C6904" s="3" t="s">
        <v>1382</v>
      </c>
      <c r="D6904" s="3" t="str">
        <f>IFERROR(__xludf.DUMMYFUNCTION("REGEXEXTRACT(C6904,""[A-Z]{2,}"")"),"MASTER")</f>
        <v>MASTER</v>
      </c>
      <c r="E6904" s="3" t="s">
        <v>484</v>
      </c>
      <c r="F6904" s="3" t="s">
        <v>133</v>
      </c>
      <c r="G6904" s="3" t="s">
        <v>12</v>
      </c>
      <c r="H6904" s="3"/>
      <c r="I6904" s="3"/>
      <c r="J6904" s="3"/>
      <c r="K6904" s="3"/>
      <c r="L6904" s="3"/>
      <c r="M6904" s="3"/>
      <c r="N6904" s="3"/>
      <c r="O6904" s="3"/>
      <c r="P6904" s="3"/>
      <c r="Q6904" s="3"/>
      <c r="R6904" s="3"/>
      <c r="S6904" s="3"/>
      <c r="T6904" s="3"/>
      <c r="U6904" s="3"/>
      <c r="V6904" s="3"/>
      <c r="W6904" s="3"/>
      <c r="X6904" s="3"/>
      <c r="Y6904" s="3"/>
      <c r="Z6904" s="3"/>
    </row>
    <row r="6905">
      <c r="A6905" s="4">
        <v>45477.0</v>
      </c>
      <c r="B6905" s="5" t="s">
        <v>1383</v>
      </c>
      <c r="C6905" s="3" t="s">
        <v>1384</v>
      </c>
      <c r="D6905" s="3" t="str">
        <f>IFERROR(__xludf.DUMMYFUNCTION("REGEXEXTRACT(C6905,""[A-Z]{2,}"")"),"YGG")</f>
        <v>YGG</v>
      </c>
      <c r="E6905" s="3" t="s">
        <v>1385</v>
      </c>
      <c r="F6905" s="3" t="s">
        <v>1386</v>
      </c>
      <c r="G6905" s="3" t="s">
        <v>84</v>
      </c>
      <c r="H6905" s="3"/>
      <c r="I6905" s="3"/>
      <c r="J6905" s="3"/>
      <c r="K6905" s="3"/>
      <c r="L6905" s="3"/>
      <c r="M6905" s="3"/>
      <c r="N6905" s="3"/>
      <c r="O6905" s="3"/>
      <c r="P6905" s="3"/>
      <c r="Q6905" s="3"/>
      <c r="R6905" s="3"/>
      <c r="S6905" s="3"/>
      <c r="T6905" s="3"/>
      <c r="U6905" s="3"/>
      <c r="V6905" s="3"/>
      <c r="W6905" s="3"/>
      <c r="X6905" s="3"/>
      <c r="Y6905" s="3"/>
      <c r="Z6905" s="3"/>
    </row>
    <row r="6906">
      <c r="A6906" s="4">
        <v>45477.0</v>
      </c>
      <c r="B6906" s="5" t="s">
        <v>1387</v>
      </c>
      <c r="C6906" s="3" t="s">
        <v>1388</v>
      </c>
      <c r="D6906" s="3" t="str">
        <f>IFERROR(__xludf.DUMMYFUNCTION("REGEXEXTRACT(C6906,""[A-Z]{2,}"")"),"TTA")</f>
        <v>TTA</v>
      </c>
      <c r="E6906" s="3" t="s">
        <v>331</v>
      </c>
      <c r="F6906" s="3" t="s">
        <v>1389</v>
      </c>
      <c r="G6906" s="3" t="s">
        <v>84</v>
      </c>
      <c r="H6906" s="3"/>
      <c r="I6906" s="3"/>
      <c r="J6906" s="3"/>
      <c r="K6906" s="3"/>
      <c r="L6906" s="3"/>
      <c r="M6906" s="3"/>
      <c r="N6906" s="3"/>
      <c r="O6906" s="3"/>
      <c r="P6906" s="3"/>
      <c r="Q6906" s="3"/>
      <c r="R6906" s="3"/>
      <c r="S6906" s="3"/>
      <c r="T6906" s="3"/>
      <c r="U6906" s="3"/>
      <c r="V6906" s="3"/>
      <c r="W6906" s="3"/>
      <c r="X6906" s="3"/>
      <c r="Y6906" s="3"/>
      <c r="Z6906" s="3"/>
    </row>
    <row r="6907">
      <c r="A6907" s="4">
        <v>45477.0</v>
      </c>
      <c r="B6907" s="5" t="s">
        <v>1390</v>
      </c>
      <c r="C6907" s="3" t="s">
        <v>1391</v>
      </c>
      <c r="D6907" s="10" t="s">
        <v>1392</v>
      </c>
      <c r="E6907" s="3" t="s">
        <v>171</v>
      </c>
      <c r="F6907" s="3" t="s">
        <v>1393</v>
      </c>
      <c r="G6907" s="3" t="s">
        <v>12</v>
      </c>
      <c r="H6907" s="3"/>
      <c r="I6907" s="3"/>
      <c r="J6907" s="3"/>
      <c r="K6907" s="3"/>
      <c r="L6907" s="3"/>
      <c r="M6907" s="3"/>
      <c r="N6907" s="3"/>
      <c r="O6907" s="3"/>
      <c r="P6907" s="3"/>
      <c r="Q6907" s="3"/>
      <c r="R6907" s="3"/>
      <c r="S6907" s="3"/>
      <c r="T6907" s="3"/>
      <c r="U6907" s="3"/>
      <c r="V6907" s="3"/>
      <c r="W6907" s="3"/>
      <c r="X6907" s="3"/>
      <c r="Y6907" s="3"/>
      <c r="Z6907" s="3"/>
    </row>
    <row r="6908">
      <c r="A6908" s="4">
        <v>45476.0</v>
      </c>
      <c r="B6908" s="5" t="s">
        <v>1394</v>
      </c>
      <c r="C6908" s="3" t="s">
        <v>1395</v>
      </c>
      <c r="D6908" s="10" t="str">
        <f>IFERROR(__xludf.DUMMYFUNCTION("REGEXEXTRACT(C6908,""[A-Z]{2,}"")"),"BANPU")</f>
        <v>BANPU</v>
      </c>
      <c r="E6908" s="10" t="s">
        <v>34</v>
      </c>
      <c r="F6908" s="3" t="s">
        <v>44</v>
      </c>
      <c r="G6908" s="3" t="s">
        <v>17</v>
      </c>
      <c r="H6908" s="3"/>
      <c r="I6908" s="3"/>
      <c r="J6908" s="3"/>
      <c r="K6908" s="3"/>
      <c r="L6908" s="3"/>
      <c r="M6908" s="3"/>
      <c r="N6908" s="3"/>
      <c r="O6908" s="3"/>
      <c r="P6908" s="3"/>
      <c r="Q6908" s="3"/>
      <c r="R6908" s="3"/>
      <c r="S6908" s="3"/>
      <c r="T6908" s="3"/>
      <c r="U6908" s="3"/>
      <c r="V6908" s="3"/>
      <c r="W6908" s="3"/>
      <c r="X6908" s="3"/>
      <c r="Y6908" s="3"/>
      <c r="Z6908" s="3"/>
    </row>
    <row r="6909">
      <c r="A6909" s="4">
        <v>45476.0</v>
      </c>
      <c r="B6909" s="5" t="s">
        <v>1394</v>
      </c>
      <c r="C6909" s="3" t="s">
        <v>1395</v>
      </c>
      <c r="D6909" s="10" t="str">
        <f>IFERROR(__xludf.DUMMYFUNCTION("REGEXEXTRACT(C6909,""[A-Z]{2,}"")"),"BANPU")</f>
        <v>BANPU</v>
      </c>
      <c r="E6909" s="3" t="s">
        <v>34</v>
      </c>
      <c r="F6909" s="3" t="s">
        <v>1396</v>
      </c>
      <c r="G6909" s="3" t="s">
        <v>17</v>
      </c>
      <c r="H6909" s="3"/>
      <c r="I6909" s="3"/>
      <c r="J6909" s="3"/>
      <c r="K6909" s="3"/>
      <c r="L6909" s="3"/>
      <c r="M6909" s="3"/>
      <c r="N6909" s="3"/>
      <c r="O6909" s="3"/>
      <c r="P6909" s="3"/>
      <c r="Q6909" s="3"/>
      <c r="R6909" s="3"/>
      <c r="S6909" s="3"/>
      <c r="T6909" s="3"/>
      <c r="U6909" s="3"/>
      <c r="V6909" s="3"/>
      <c r="W6909" s="3"/>
      <c r="X6909" s="3"/>
      <c r="Y6909" s="3"/>
      <c r="Z6909" s="3"/>
    </row>
    <row r="6910">
      <c r="A6910" s="4">
        <v>45476.0</v>
      </c>
      <c r="B6910" s="5" t="s">
        <v>1397</v>
      </c>
      <c r="C6910" s="3" t="s">
        <v>1398</v>
      </c>
      <c r="D6910" s="3" t="str">
        <f>IFERROR(__xludf.DUMMYFUNCTION("REGEXEXTRACT(C6910,""[A-Z]{2,}"")"),"YGG")</f>
        <v>YGG</v>
      </c>
      <c r="E6910" s="3" t="s">
        <v>83</v>
      </c>
      <c r="F6910" s="3" t="s">
        <v>31</v>
      </c>
      <c r="G6910" s="3" t="s">
        <v>84</v>
      </c>
      <c r="H6910" s="3"/>
      <c r="I6910" s="3"/>
      <c r="J6910" s="3"/>
      <c r="K6910" s="3"/>
      <c r="L6910" s="3"/>
      <c r="M6910" s="3"/>
      <c r="N6910" s="3"/>
      <c r="O6910" s="3"/>
      <c r="P6910" s="3"/>
      <c r="Q6910" s="3"/>
      <c r="R6910" s="3"/>
      <c r="S6910" s="3"/>
      <c r="T6910" s="3"/>
      <c r="U6910" s="3"/>
      <c r="V6910" s="3"/>
      <c r="W6910" s="3"/>
      <c r="X6910" s="3"/>
      <c r="Y6910" s="3"/>
      <c r="Z6910" s="3"/>
    </row>
    <row r="6911">
      <c r="A6911" s="4">
        <v>45476.0</v>
      </c>
      <c r="B6911" s="5" t="s">
        <v>1399</v>
      </c>
      <c r="C6911" s="3" t="s">
        <v>1400</v>
      </c>
      <c r="D6911" s="3" t="str">
        <f>IFERROR(__xludf.DUMMYFUNCTION("REGEXEXTRACT(C6911,""[A-Z]{2,}"")"),"YGG")</f>
        <v>YGG</v>
      </c>
      <c r="E6911" s="3" t="s">
        <v>124</v>
      </c>
      <c r="F6911" s="3" t="s">
        <v>1401</v>
      </c>
      <c r="G6911" s="3" t="s">
        <v>84</v>
      </c>
      <c r="H6911" s="3"/>
      <c r="I6911" s="3"/>
      <c r="J6911" s="3"/>
      <c r="K6911" s="3"/>
      <c r="L6911" s="3"/>
      <c r="M6911" s="3"/>
      <c r="N6911" s="3"/>
      <c r="O6911" s="3"/>
      <c r="P6911" s="3"/>
      <c r="Q6911" s="3"/>
      <c r="R6911" s="3"/>
      <c r="S6911" s="3"/>
      <c r="T6911" s="3"/>
      <c r="U6911" s="3"/>
      <c r="V6911" s="3"/>
      <c r="W6911" s="3"/>
      <c r="X6911" s="3"/>
      <c r="Y6911" s="3"/>
      <c r="Z6911" s="3"/>
    </row>
    <row r="6912">
      <c r="A6912" s="4">
        <v>45476.0</v>
      </c>
      <c r="B6912" s="5" t="s">
        <v>1402</v>
      </c>
      <c r="C6912" s="3" t="s">
        <v>1403</v>
      </c>
      <c r="D6912" s="3" t="str">
        <f>IFERROR(__xludf.DUMMYFUNCTION("REGEXEXTRACT(C6912,""[A-Z]{2,}"")"),"JMART")</f>
        <v>JMART</v>
      </c>
      <c r="E6912" s="3" t="s">
        <v>83</v>
      </c>
      <c r="F6912" s="3" t="s">
        <v>1404</v>
      </c>
      <c r="G6912" s="3" t="s">
        <v>84</v>
      </c>
      <c r="H6912" s="3"/>
      <c r="I6912" s="3"/>
      <c r="J6912" s="3"/>
      <c r="K6912" s="3"/>
      <c r="L6912" s="3"/>
      <c r="M6912" s="3"/>
      <c r="N6912" s="3"/>
      <c r="O6912" s="3"/>
      <c r="P6912" s="3"/>
      <c r="Q6912" s="3"/>
      <c r="R6912" s="3"/>
      <c r="S6912" s="3"/>
      <c r="T6912" s="3"/>
      <c r="U6912" s="3"/>
      <c r="V6912" s="3"/>
      <c r="W6912" s="3"/>
      <c r="X6912" s="3"/>
      <c r="Y6912" s="3"/>
      <c r="Z6912" s="3"/>
    </row>
    <row r="6913">
      <c r="A6913" s="4">
        <v>45476.0</v>
      </c>
      <c r="B6913" s="5" t="s">
        <v>1402</v>
      </c>
      <c r="C6913" s="3" t="s">
        <v>1403</v>
      </c>
      <c r="D6913" s="3" t="str">
        <f>IFERROR(__xludf.DUMMYFUNCTION("REGEXEXTRACT(C6913,""[A-Z]{2,}"")"),"JMART")</f>
        <v>JMART</v>
      </c>
      <c r="E6913" s="3" t="s">
        <v>124</v>
      </c>
      <c r="F6913" s="3" t="s">
        <v>45</v>
      </c>
      <c r="G6913" s="3" t="s">
        <v>84</v>
      </c>
      <c r="H6913" s="3"/>
      <c r="I6913" s="3"/>
      <c r="J6913" s="3"/>
      <c r="K6913" s="3"/>
      <c r="L6913" s="3"/>
      <c r="M6913" s="3"/>
      <c r="N6913" s="3"/>
      <c r="O6913" s="3"/>
      <c r="P6913" s="3"/>
      <c r="Q6913" s="3"/>
      <c r="R6913" s="3"/>
      <c r="S6913" s="3"/>
      <c r="T6913" s="3"/>
      <c r="U6913" s="3"/>
      <c r="V6913" s="3"/>
      <c r="W6913" s="3"/>
      <c r="X6913" s="3"/>
      <c r="Y6913" s="3"/>
      <c r="Z6913" s="3"/>
    </row>
    <row r="6914">
      <c r="A6914" s="4">
        <v>45476.0</v>
      </c>
      <c r="B6914" s="5" t="s">
        <v>1402</v>
      </c>
      <c r="C6914" s="3" t="s">
        <v>1403</v>
      </c>
      <c r="D6914" s="3" t="str">
        <f>IFERROR(__xludf.DUMMYFUNCTION("REGEXEXTRACT(C6914,""[A-Z]{2,}"")"),"JMART")</f>
        <v>JMART</v>
      </c>
      <c r="E6914" s="3" t="s">
        <v>1405</v>
      </c>
      <c r="F6914" s="3" t="s">
        <v>31</v>
      </c>
      <c r="G6914" s="3" t="s">
        <v>17</v>
      </c>
      <c r="H6914" s="3"/>
      <c r="I6914" s="3"/>
      <c r="J6914" s="3"/>
      <c r="K6914" s="3"/>
      <c r="L6914" s="3"/>
      <c r="M6914" s="3"/>
      <c r="N6914" s="3"/>
      <c r="O6914" s="3"/>
      <c r="P6914" s="3"/>
      <c r="Q6914" s="3"/>
      <c r="R6914" s="3"/>
      <c r="S6914" s="3"/>
      <c r="T6914" s="3"/>
      <c r="U6914" s="3"/>
      <c r="V6914" s="3"/>
      <c r="W6914" s="3"/>
      <c r="X6914" s="3"/>
      <c r="Y6914" s="3"/>
      <c r="Z6914" s="3"/>
    </row>
    <row r="6915">
      <c r="A6915" s="4">
        <v>45476.0</v>
      </c>
      <c r="B6915" s="5" t="s">
        <v>1406</v>
      </c>
      <c r="C6915" s="3" t="s">
        <v>1407</v>
      </c>
      <c r="D6915" s="3" t="str">
        <f>IFERROR(__xludf.DUMMYFUNCTION("REGEXEXTRACT(C6915,""[A-Z]{2,}"")"),"TPOLY")</f>
        <v>TPOLY</v>
      </c>
      <c r="E6915" s="3" t="s">
        <v>1408</v>
      </c>
      <c r="F6915" s="3" t="s">
        <v>1096</v>
      </c>
      <c r="G6915" s="3" t="s">
        <v>12</v>
      </c>
      <c r="H6915" s="3"/>
      <c r="I6915" s="3"/>
      <c r="J6915" s="3"/>
      <c r="K6915" s="3"/>
      <c r="L6915" s="3"/>
      <c r="M6915" s="3"/>
      <c r="N6915" s="3"/>
      <c r="O6915" s="3"/>
      <c r="P6915" s="3"/>
      <c r="Q6915" s="3"/>
      <c r="R6915" s="3"/>
      <c r="S6915" s="3"/>
      <c r="T6915" s="3"/>
      <c r="U6915" s="3"/>
      <c r="V6915" s="3"/>
      <c r="W6915" s="3"/>
      <c r="X6915" s="3"/>
      <c r="Y6915" s="3"/>
      <c r="Z6915" s="3"/>
    </row>
    <row r="6916">
      <c r="A6916" s="4">
        <v>45476.0</v>
      </c>
      <c r="B6916" s="5" t="s">
        <v>1409</v>
      </c>
      <c r="C6916" s="3" t="s">
        <v>1410</v>
      </c>
      <c r="D6916" s="3" t="str">
        <f>IFERROR(__xludf.DUMMYFUNCTION("REGEXEXTRACT(C6916,""[A-Z]{2,}"")"),"EA")</f>
        <v>EA</v>
      </c>
      <c r="E6916" s="3" t="s">
        <v>1411</v>
      </c>
      <c r="F6916" s="3" t="s">
        <v>61</v>
      </c>
      <c r="G6916" s="3" t="s">
        <v>12</v>
      </c>
      <c r="H6916" s="3"/>
      <c r="I6916" s="3"/>
      <c r="J6916" s="3"/>
      <c r="K6916" s="3"/>
      <c r="L6916" s="3"/>
      <c r="M6916" s="3"/>
      <c r="N6916" s="3"/>
      <c r="O6916" s="3"/>
      <c r="P6916" s="3"/>
      <c r="Q6916" s="3"/>
      <c r="R6916" s="3"/>
      <c r="S6916" s="3"/>
      <c r="T6916" s="3"/>
      <c r="U6916" s="3"/>
      <c r="V6916" s="3"/>
      <c r="W6916" s="3"/>
      <c r="X6916" s="3"/>
      <c r="Y6916" s="3"/>
      <c r="Z6916" s="3"/>
    </row>
    <row r="6917">
      <c r="A6917" s="4">
        <v>45476.0</v>
      </c>
      <c r="B6917" s="5" t="s">
        <v>1412</v>
      </c>
      <c r="C6917" s="3" t="s">
        <v>1413</v>
      </c>
      <c r="D6917" s="10" t="str">
        <f>IFERROR(__xludf.DUMMYFUNCTION("REGEXEXTRACT(C6917,""[A-Z]{2,}"")"),"SGC")</f>
        <v>SGC</v>
      </c>
      <c r="E6917" s="3" t="s">
        <v>1414</v>
      </c>
      <c r="F6917" s="10" t="s">
        <v>1415</v>
      </c>
      <c r="G6917" s="3" t="s">
        <v>12</v>
      </c>
      <c r="H6917" s="3"/>
      <c r="I6917" s="3"/>
      <c r="J6917" s="3"/>
      <c r="K6917" s="3"/>
      <c r="L6917" s="3"/>
      <c r="M6917" s="3"/>
      <c r="N6917" s="3"/>
      <c r="O6917" s="3"/>
      <c r="P6917" s="3"/>
      <c r="Q6917" s="3"/>
      <c r="R6917" s="3"/>
      <c r="S6917" s="3"/>
      <c r="T6917" s="3"/>
      <c r="U6917" s="3"/>
      <c r="V6917" s="3"/>
      <c r="W6917" s="3"/>
      <c r="X6917" s="3"/>
      <c r="Y6917" s="3"/>
      <c r="Z6917" s="3"/>
    </row>
    <row r="6918">
      <c r="A6918" s="4">
        <v>45476.0</v>
      </c>
      <c r="B6918" s="5" t="s">
        <v>1416</v>
      </c>
      <c r="C6918" s="3" t="s">
        <v>1417</v>
      </c>
      <c r="D6918" s="3" t="str">
        <f>IFERROR(__xludf.DUMMYFUNCTION("REGEXEXTRACT(C6918,""[A-Z]{2,}"")"),"EA")</f>
        <v>EA</v>
      </c>
      <c r="E6918" s="3" t="s">
        <v>1418</v>
      </c>
      <c r="F6918" s="3" t="s">
        <v>359</v>
      </c>
      <c r="G6918" s="3" t="s">
        <v>12</v>
      </c>
      <c r="H6918" s="3"/>
      <c r="I6918" s="3"/>
      <c r="J6918" s="3"/>
      <c r="K6918" s="3"/>
      <c r="L6918" s="3"/>
      <c r="M6918" s="3"/>
      <c r="N6918" s="3"/>
      <c r="O6918" s="3"/>
      <c r="P6918" s="3"/>
      <c r="Q6918" s="3"/>
      <c r="R6918" s="3"/>
      <c r="S6918" s="3"/>
      <c r="T6918" s="3"/>
      <c r="U6918" s="3"/>
      <c r="V6918" s="3"/>
      <c r="W6918" s="3"/>
      <c r="X6918" s="3"/>
      <c r="Y6918" s="3"/>
      <c r="Z6918" s="3"/>
    </row>
    <row r="6919">
      <c r="A6919" s="4">
        <v>45476.0</v>
      </c>
      <c r="B6919" s="5" t="s">
        <v>1416</v>
      </c>
      <c r="C6919" s="3" t="s">
        <v>1417</v>
      </c>
      <c r="D6919" s="3" t="str">
        <f>IFERROR(__xludf.DUMMYFUNCTION("REGEXEXTRACT(C6919,""[A-Z]{2,}"")"),"EA")</f>
        <v>EA</v>
      </c>
      <c r="E6919" s="3" t="s">
        <v>1419</v>
      </c>
      <c r="F6919" s="3" t="s">
        <v>1420</v>
      </c>
      <c r="G6919" s="3" t="s">
        <v>12</v>
      </c>
      <c r="H6919" s="3"/>
      <c r="I6919" s="3"/>
      <c r="J6919" s="3"/>
      <c r="K6919" s="3"/>
      <c r="L6919" s="3"/>
      <c r="M6919" s="3"/>
      <c r="N6919" s="3"/>
      <c r="O6919" s="3"/>
      <c r="P6919" s="3"/>
      <c r="Q6919" s="3"/>
      <c r="R6919" s="3"/>
      <c r="S6919" s="3"/>
      <c r="T6919" s="3"/>
      <c r="U6919" s="3"/>
      <c r="V6919" s="3"/>
      <c r="W6919" s="3"/>
      <c r="X6919" s="3"/>
      <c r="Y6919" s="3"/>
      <c r="Z6919" s="3"/>
    </row>
    <row r="6920">
      <c r="A6920" s="4">
        <v>45475.0</v>
      </c>
      <c r="B6920" s="5" t="s">
        <v>1421</v>
      </c>
      <c r="C6920" s="3" t="s">
        <v>1422</v>
      </c>
      <c r="D6920" s="3" t="str">
        <f>IFERROR(__xludf.DUMMYFUNCTION("REGEXEXTRACT(C6920,""[A-Z]{2,}"")"),"SET")</f>
        <v>SET</v>
      </c>
      <c r="E6920" s="3" t="s">
        <v>481</v>
      </c>
      <c r="F6920" s="3" t="s">
        <v>970</v>
      </c>
      <c r="G6920" s="3" t="s">
        <v>84</v>
      </c>
      <c r="H6920" s="3"/>
      <c r="I6920" s="3"/>
      <c r="J6920" s="3"/>
      <c r="K6920" s="3"/>
      <c r="L6920" s="3"/>
      <c r="M6920" s="3"/>
      <c r="N6920" s="3"/>
      <c r="O6920" s="3"/>
      <c r="P6920" s="3"/>
      <c r="Q6920" s="3"/>
      <c r="R6920" s="3"/>
      <c r="S6920" s="3"/>
      <c r="T6920" s="3"/>
      <c r="U6920" s="3"/>
      <c r="V6920" s="3"/>
      <c r="W6920" s="3"/>
      <c r="X6920" s="3"/>
      <c r="Y6920" s="3"/>
      <c r="Z6920" s="3"/>
    </row>
    <row r="6921">
      <c r="A6921" s="4">
        <v>45475.0</v>
      </c>
      <c r="B6921" s="5" t="s">
        <v>1421</v>
      </c>
      <c r="C6921" s="3" t="s">
        <v>1422</v>
      </c>
      <c r="D6921" s="3" t="str">
        <f>IFERROR(__xludf.DUMMYFUNCTION("REGEXEXTRACT(C6921,""[A-Z]{2,}"")"),"SET")</f>
        <v>SET</v>
      </c>
      <c r="E6921" s="3" t="s">
        <v>1423</v>
      </c>
      <c r="F6921" s="3" t="s">
        <v>1424</v>
      </c>
      <c r="G6921" s="3" t="s">
        <v>84</v>
      </c>
      <c r="H6921" s="3"/>
      <c r="I6921" s="3"/>
      <c r="J6921" s="3"/>
      <c r="K6921" s="3"/>
      <c r="L6921" s="3"/>
      <c r="M6921" s="3"/>
      <c r="N6921" s="3"/>
      <c r="O6921" s="3"/>
      <c r="P6921" s="3"/>
      <c r="Q6921" s="3"/>
      <c r="R6921" s="3"/>
      <c r="S6921" s="3"/>
      <c r="T6921" s="3"/>
      <c r="U6921" s="3"/>
      <c r="V6921" s="3"/>
      <c r="W6921" s="3"/>
      <c r="X6921" s="3"/>
      <c r="Y6921" s="3"/>
      <c r="Z6921" s="3"/>
    </row>
    <row r="6922">
      <c r="A6922" s="4">
        <v>45475.0</v>
      </c>
      <c r="B6922" s="5" t="s">
        <v>1425</v>
      </c>
      <c r="C6922" s="3" t="s">
        <v>1426</v>
      </c>
      <c r="D6922" s="3" t="str">
        <f>IFERROR(__xludf.DUMMYFUNCTION("REGEXEXTRACT(C6922,""[A-Z]{2,}"")"),"EA")</f>
        <v>EA</v>
      </c>
      <c r="E6922" s="3" t="s">
        <v>1427</v>
      </c>
      <c r="F6922" s="3" t="s">
        <v>134</v>
      </c>
      <c r="G6922" s="3" t="s">
        <v>12</v>
      </c>
      <c r="H6922" s="3"/>
      <c r="I6922" s="3"/>
      <c r="J6922" s="3"/>
      <c r="K6922" s="3"/>
      <c r="L6922" s="3"/>
      <c r="M6922" s="3"/>
      <c r="N6922" s="3"/>
      <c r="O6922" s="3"/>
      <c r="P6922" s="3"/>
      <c r="Q6922" s="3"/>
      <c r="R6922" s="3"/>
      <c r="S6922" s="3"/>
      <c r="T6922" s="3"/>
      <c r="U6922" s="3"/>
      <c r="V6922" s="3"/>
      <c r="W6922" s="3"/>
      <c r="X6922" s="3"/>
      <c r="Y6922" s="3"/>
      <c r="Z6922" s="3"/>
    </row>
    <row r="6923">
      <c r="A6923" s="4">
        <v>45475.0</v>
      </c>
      <c r="B6923" s="5" t="s">
        <v>1425</v>
      </c>
      <c r="C6923" s="3" t="s">
        <v>1426</v>
      </c>
      <c r="D6923" s="3" t="str">
        <f>IFERROR(__xludf.DUMMYFUNCTION("REGEXEXTRACT(C6923,""[A-Z]{2,}"")"),"EA")</f>
        <v>EA</v>
      </c>
      <c r="E6923" s="3" t="s">
        <v>1428</v>
      </c>
      <c r="F6923" s="3" t="s">
        <v>1429</v>
      </c>
      <c r="G6923" s="3" t="s">
        <v>12</v>
      </c>
      <c r="H6923" s="3"/>
      <c r="I6923" s="3"/>
      <c r="J6923" s="3"/>
      <c r="K6923" s="3"/>
      <c r="L6923" s="3"/>
      <c r="M6923" s="3"/>
      <c r="N6923" s="3"/>
      <c r="O6923" s="3"/>
      <c r="P6923" s="3"/>
      <c r="Q6923" s="3"/>
      <c r="R6923" s="3"/>
      <c r="S6923" s="3"/>
      <c r="T6923" s="3"/>
      <c r="U6923" s="3"/>
      <c r="V6923" s="3"/>
      <c r="W6923" s="3"/>
      <c r="X6923" s="3"/>
      <c r="Y6923" s="3"/>
      <c r="Z6923" s="3"/>
    </row>
    <row r="6924">
      <c r="A6924" s="4">
        <v>45475.0</v>
      </c>
      <c r="B6924" s="5" t="s">
        <v>1425</v>
      </c>
      <c r="C6924" s="3" t="s">
        <v>1426</v>
      </c>
      <c r="D6924" s="3" t="str">
        <f>IFERROR(__xludf.DUMMYFUNCTION("REGEXEXTRACT(C6924,""[A-Z]{2,}"")"),"EA")</f>
        <v>EA</v>
      </c>
      <c r="E6924" s="3" t="s">
        <v>1430</v>
      </c>
      <c r="F6924" s="3" t="s">
        <v>1431</v>
      </c>
      <c r="G6924" s="3" t="s">
        <v>12</v>
      </c>
      <c r="H6924" s="3"/>
      <c r="I6924" s="3"/>
      <c r="J6924" s="3"/>
      <c r="K6924" s="3"/>
      <c r="L6924" s="3"/>
      <c r="M6924" s="3"/>
      <c r="N6924" s="3"/>
      <c r="O6924" s="3"/>
      <c r="P6924" s="3"/>
      <c r="Q6924" s="3"/>
      <c r="R6924" s="3"/>
      <c r="S6924" s="3"/>
      <c r="T6924" s="3"/>
      <c r="U6924" s="3"/>
      <c r="V6924" s="3"/>
      <c r="W6924" s="3"/>
      <c r="X6924" s="3"/>
      <c r="Y6924" s="3"/>
      <c r="Z6924" s="3"/>
    </row>
    <row r="6925">
      <c r="A6925" s="4">
        <v>45475.0</v>
      </c>
      <c r="B6925" s="5" t="s">
        <v>1432</v>
      </c>
      <c r="C6925" s="3" t="s">
        <v>1433</v>
      </c>
      <c r="D6925" s="3" t="s">
        <v>1434</v>
      </c>
      <c r="E6925" s="3" t="s">
        <v>1435</v>
      </c>
      <c r="F6925" s="3" t="s">
        <v>275</v>
      </c>
      <c r="G6925" s="3" t="s">
        <v>12</v>
      </c>
      <c r="H6925" s="3"/>
      <c r="I6925" s="3"/>
      <c r="J6925" s="3"/>
      <c r="K6925" s="3"/>
      <c r="L6925" s="3"/>
      <c r="M6925" s="3"/>
      <c r="N6925" s="3"/>
      <c r="O6925" s="3"/>
      <c r="P6925" s="3"/>
      <c r="Q6925" s="3"/>
      <c r="R6925" s="3"/>
      <c r="S6925" s="3"/>
      <c r="T6925" s="3"/>
      <c r="U6925" s="3"/>
      <c r="V6925" s="3"/>
      <c r="W6925" s="3"/>
      <c r="X6925" s="3"/>
      <c r="Y6925" s="3"/>
      <c r="Z6925" s="3"/>
    </row>
    <row r="6926">
      <c r="A6926" s="4">
        <v>45475.0</v>
      </c>
      <c r="B6926" s="5" t="s">
        <v>1432</v>
      </c>
      <c r="C6926" s="3" t="s">
        <v>1433</v>
      </c>
      <c r="D6926" s="3" t="s">
        <v>1434</v>
      </c>
      <c r="E6926" s="3" t="s">
        <v>1436</v>
      </c>
      <c r="F6926" s="3" t="s">
        <v>1437</v>
      </c>
      <c r="G6926" s="3" t="s">
        <v>12</v>
      </c>
      <c r="H6926" s="3"/>
      <c r="I6926" s="3"/>
      <c r="J6926" s="3"/>
      <c r="K6926" s="3"/>
      <c r="L6926" s="3"/>
      <c r="M6926" s="3"/>
      <c r="N6926" s="3"/>
      <c r="O6926" s="3"/>
      <c r="P6926" s="3"/>
      <c r="Q6926" s="3"/>
      <c r="R6926" s="3"/>
      <c r="S6926" s="3"/>
      <c r="T6926" s="3"/>
      <c r="U6926" s="3"/>
      <c r="V6926" s="3"/>
      <c r="W6926" s="3"/>
      <c r="X6926" s="3"/>
      <c r="Y6926" s="3"/>
      <c r="Z6926" s="3"/>
    </row>
    <row r="6927">
      <c r="A6927" s="4">
        <v>45474.0</v>
      </c>
      <c r="B6927" s="5" t="s">
        <v>1438</v>
      </c>
      <c r="C6927" s="3" t="s">
        <v>1439</v>
      </c>
      <c r="D6927" s="3" t="s">
        <v>1440</v>
      </c>
      <c r="E6927" s="3" t="s">
        <v>230</v>
      </c>
      <c r="F6927" s="3" t="s">
        <v>1441</v>
      </c>
      <c r="G6927" s="3" t="s">
        <v>12</v>
      </c>
      <c r="H6927" s="3"/>
      <c r="I6927" s="3"/>
      <c r="J6927" s="3"/>
      <c r="K6927" s="3"/>
      <c r="L6927" s="3"/>
      <c r="M6927" s="3"/>
      <c r="N6927" s="3"/>
      <c r="O6927" s="3"/>
      <c r="P6927" s="3"/>
      <c r="Q6927" s="3"/>
      <c r="R6927" s="3"/>
      <c r="S6927" s="3"/>
      <c r="T6927" s="3"/>
      <c r="U6927" s="3"/>
      <c r="V6927" s="3"/>
      <c r="W6927" s="3"/>
      <c r="X6927" s="3"/>
      <c r="Y6927" s="3"/>
      <c r="Z6927" s="3"/>
    </row>
    <row r="6928">
      <c r="A6928" s="4">
        <v>45474.0</v>
      </c>
      <c r="B6928" s="5" t="s">
        <v>1442</v>
      </c>
      <c r="C6928" s="3" t="s">
        <v>1443</v>
      </c>
      <c r="D6928" s="3" t="s">
        <v>257</v>
      </c>
      <c r="E6928" s="3" t="s">
        <v>44</v>
      </c>
      <c r="F6928" s="3" t="s">
        <v>1444</v>
      </c>
      <c r="G6928" s="3" t="s">
        <v>84</v>
      </c>
      <c r="H6928" s="3"/>
      <c r="I6928" s="3"/>
      <c r="J6928" s="3"/>
      <c r="K6928" s="3"/>
      <c r="L6928" s="3"/>
      <c r="M6928" s="3"/>
      <c r="N6928" s="3"/>
      <c r="O6928" s="3"/>
      <c r="P6928" s="3"/>
      <c r="Q6928" s="3"/>
      <c r="R6928" s="3"/>
      <c r="S6928" s="3"/>
      <c r="T6928" s="3"/>
      <c r="U6928" s="3"/>
      <c r="V6928" s="3"/>
      <c r="W6928" s="3"/>
      <c r="X6928" s="3"/>
      <c r="Y6928" s="3"/>
      <c r="Z6928" s="3"/>
    </row>
    <row r="6929">
      <c r="A6929" s="4">
        <v>45474.0</v>
      </c>
      <c r="B6929" s="5" t="s">
        <v>1442</v>
      </c>
      <c r="C6929" s="3" t="s">
        <v>1443</v>
      </c>
      <c r="D6929" s="3" t="s">
        <v>257</v>
      </c>
      <c r="E6929" s="3" t="s">
        <v>1445</v>
      </c>
      <c r="F6929" s="3" t="s">
        <v>1446</v>
      </c>
      <c r="G6929" s="3" t="s">
        <v>17</v>
      </c>
      <c r="H6929" s="3"/>
      <c r="I6929" s="3"/>
      <c r="J6929" s="3"/>
      <c r="K6929" s="3"/>
      <c r="L6929" s="3"/>
      <c r="M6929" s="3"/>
      <c r="N6929" s="3"/>
      <c r="O6929" s="3"/>
      <c r="P6929" s="3"/>
      <c r="Q6929" s="3"/>
      <c r="R6929" s="3"/>
      <c r="S6929" s="3"/>
      <c r="T6929" s="3"/>
      <c r="U6929" s="3"/>
      <c r="V6929" s="3"/>
      <c r="W6929" s="3"/>
      <c r="X6929" s="3"/>
      <c r="Y6929" s="3"/>
      <c r="Z6929" s="3"/>
    </row>
    <row r="6930">
      <c r="A6930" s="4">
        <v>45474.0</v>
      </c>
      <c r="B6930" s="5" t="s">
        <v>1447</v>
      </c>
      <c r="C6930" s="3" t="s">
        <v>1448</v>
      </c>
      <c r="D6930" s="10" t="s">
        <v>1449</v>
      </c>
      <c r="E6930" s="10" t="s">
        <v>1286</v>
      </c>
      <c r="F6930" s="3" t="s">
        <v>231</v>
      </c>
      <c r="G6930" s="3" t="s">
        <v>17</v>
      </c>
      <c r="H6930" s="3"/>
      <c r="I6930" s="3"/>
      <c r="J6930" s="3"/>
      <c r="K6930" s="3"/>
      <c r="L6930" s="3"/>
      <c r="M6930" s="3"/>
      <c r="N6930" s="3"/>
      <c r="O6930" s="3"/>
      <c r="P6930" s="3"/>
      <c r="Q6930" s="3"/>
      <c r="R6930" s="3"/>
      <c r="S6930" s="3"/>
      <c r="T6930" s="3"/>
      <c r="U6930" s="3"/>
      <c r="V6930" s="3"/>
      <c r="W6930" s="3"/>
      <c r="X6930" s="3"/>
      <c r="Y6930" s="3"/>
      <c r="Z6930" s="3"/>
    </row>
    <row r="6931">
      <c r="A6931" s="4">
        <v>45473.0</v>
      </c>
      <c r="B6931" s="5" t="s">
        <v>1450</v>
      </c>
      <c r="C6931" s="3" t="s">
        <v>1451</v>
      </c>
      <c r="D6931" s="3" t="s">
        <v>1452</v>
      </c>
      <c r="E6931" s="3" t="s">
        <v>1453</v>
      </c>
      <c r="F6931" s="3" t="s">
        <v>1454</v>
      </c>
      <c r="G6931" s="3" t="s">
        <v>12</v>
      </c>
      <c r="H6931" s="3"/>
      <c r="I6931" s="3"/>
      <c r="J6931" s="3"/>
      <c r="K6931" s="3"/>
      <c r="L6931" s="3"/>
      <c r="M6931" s="3"/>
      <c r="N6931" s="3"/>
      <c r="O6931" s="3"/>
      <c r="P6931" s="3"/>
      <c r="Q6931" s="3"/>
      <c r="R6931" s="3"/>
      <c r="S6931" s="3"/>
      <c r="T6931" s="3"/>
      <c r="U6931" s="3"/>
      <c r="V6931" s="3"/>
      <c r="W6931" s="3"/>
      <c r="X6931" s="3"/>
      <c r="Y6931" s="3"/>
      <c r="Z6931" s="3"/>
    </row>
    <row r="6932">
      <c r="A6932" s="4">
        <v>45473.0</v>
      </c>
      <c r="B6932" s="5" t="s">
        <v>1450</v>
      </c>
      <c r="C6932" s="3" t="s">
        <v>1451</v>
      </c>
      <c r="D6932" s="3" t="s">
        <v>1452</v>
      </c>
      <c r="E6932" s="3" t="s">
        <v>133</v>
      </c>
      <c r="F6932" s="3" t="s">
        <v>389</v>
      </c>
      <c r="G6932" s="3" t="s">
        <v>12</v>
      </c>
      <c r="H6932" s="3"/>
      <c r="I6932" s="3"/>
      <c r="J6932" s="3"/>
      <c r="K6932" s="3"/>
      <c r="L6932" s="3"/>
      <c r="M6932" s="3"/>
      <c r="N6932" s="3"/>
      <c r="O6932" s="3"/>
      <c r="P6932" s="3"/>
      <c r="Q6932" s="3"/>
      <c r="R6932" s="3"/>
      <c r="S6932" s="3"/>
      <c r="T6932" s="3"/>
      <c r="U6932" s="3"/>
      <c r="V6932" s="3"/>
      <c r="W6932" s="3"/>
      <c r="X6932" s="3"/>
      <c r="Y6932" s="3"/>
      <c r="Z6932" s="3"/>
    </row>
    <row r="6933">
      <c r="A6933" s="4">
        <v>45472.0</v>
      </c>
      <c r="B6933" s="5" t="s">
        <v>1455</v>
      </c>
      <c r="C6933" s="3" t="s">
        <v>1456</v>
      </c>
      <c r="D6933" s="3" t="s">
        <v>1457</v>
      </c>
      <c r="E6933" s="3" t="s">
        <v>1066</v>
      </c>
      <c r="F6933" s="3" t="s">
        <v>1458</v>
      </c>
      <c r="G6933" s="3" t="s">
        <v>17</v>
      </c>
      <c r="H6933" s="3"/>
      <c r="I6933" s="3"/>
      <c r="J6933" s="3"/>
      <c r="K6933" s="3"/>
      <c r="L6933" s="3"/>
      <c r="M6933" s="3"/>
      <c r="N6933" s="3"/>
      <c r="O6933" s="3"/>
      <c r="P6933" s="3"/>
      <c r="Q6933" s="3"/>
      <c r="R6933" s="3"/>
      <c r="S6933" s="3"/>
      <c r="T6933" s="3"/>
      <c r="U6933" s="3"/>
      <c r="V6933" s="3"/>
      <c r="W6933" s="3"/>
      <c r="X6933" s="3"/>
      <c r="Y6933" s="3"/>
      <c r="Z6933" s="3"/>
    </row>
    <row r="6934">
      <c r="A6934" s="4">
        <v>45472.0</v>
      </c>
      <c r="B6934" s="5" t="s">
        <v>1455</v>
      </c>
      <c r="C6934" s="3" t="s">
        <v>1456</v>
      </c>
      <c r="D6934" s="3" t="s">
        <v>1459</v>
      </c>
      <c r="E6934" s="3" t="s">
        <v>1066</v>
      </c>
      <c r="F6934" s="3" t="s">
        <v>1458</v>
      </c>
      <c r="G6934" s="3" t="s">
        <v>84</v>
      </c>
      <c r="H6934" s="3"/>
      <c r="I6934" s="3"/>
      <c r="J6934" s="3"/>
      <c r="K6934" s="3"/>
      <c r="L6934" s="3"/>
      <c r="M6934" s="3"/>
      <c r="N6934" s="3"/>
      <c r="O6934" s="3"/>
      <c r="P6934" s="3"/>
      <c r="Q6934" s="3"/>
      <c r="R6934" s="3"/>
      <c r="S6934" s="3"/>
      <c r="T6934" s="3"/>
      <c r="U6934" s="3"/>
      <c r="V6934" s="3"/>
      <c r="W6934" s="3"/>
      <c r="X6934" s="3"/>
      <c r="Y6934" s="3"/>
      <c r="Z6934" s="3"/>
    </row>
    <row r="6935">
      <c r="A6935" s="4">
        <v>45472.0</v>
      </c>
      <c r="B6935" s="5" t="s">
        <v>1460</v>
      </c>
      <c r="C6935" s="3" t="s">
        <v>1461</v>
      </c>
      <c r="D6935" s="3" t="s">
        <v>825</v>
      </c>
      <c r="E6935" s="3" t="s">
        <v>353</v>
      </c>
      <c r="F6935" s="3" t="s">
        <v>1462</v>
      </c>
      <c r="G6935" s="3" t="s">
        <v>84</v>
      </c>
      <c r="H6935" s="3"/>
      <c r="I6935" s="3"/>
      <c r="J6935" s="3"/>
      <c r="K6935" s="3"/>
      <c r="L6935" s="3"/>
      <c r="M6935" s="3"/>
      <c r="N6935" s="3"/>
      <c r="O6935" s="3"/>
      <c r="P6935" s="3"/>
      <c r="Q6935" s="3"/>
      <c r="R6935" s="3"/>
      <c r="S6935" s="3"/>
      <c r="T6935" s="3"/>
      <c r="U6935" s="3"/>
      <c r="V6935" s="3"/>
      <c r="W6935" s="3"/>
      <c r="X6935" s="3"/>
      <c r="Y6935" s="3"/>
      <c r="Z6935" s="3"/>
    </row>
    <row r="6936">
      <c r="A6936" s="4">
        <v>45471.0</v>
      </c>
      <c r="B6936" s="5" t="s">
        <v>1463</v>
      </c>
      <c r="C6936" s="3" t="s">
        <v>1464</v>
      </c>
      <c r="D6936" s="3" t="s">
        <v>1465</v>
      </c>
      <c r="E6936" s="3" t="s">
        <v>30</v>
      </c>
      <c r="F6936" s="3" t="s">
        <v>1466</v>
      </c>
      <c r="G6936" s="3" t="s">
        <v>17</v>
      </c>
      <c r="H6936" s="3"/>
      <c r="I6936" s="3"/>
      <c r="J6936" s="3"/>
      <c r="K6936" s="3"/>
      <c r="L6936" s="3"/>
      <c r="M6936" s="3"/>
      <c r="N6936" s="3"/>
      <c r="O6936" s="3"/>
      <c r="P6936" s="3"/>
      <c r="Q6936" s="3"/>
      <c r="R6936" s="3"/>
      <c r="S6936" s="3"/>
      <c r="T6936" s="3"/>
      <c r="U6936" s="3"/>
      <c r="V6936" s="3"/>
      <c r="W6936" s="3"/>
      <c r="X6936" s="3"/>
      <c r="Y6936" s="3"/>
      <c r="Z6936" s="3"/>
    </row>
    <row r="6937">
      <c r="A6937" s="4">
        <v>45471.0</v>
      </c>
      <c r="B6937" s="5" t="s">
        <v>1467</v>
      </c>
      <c r="C6937" s="3" t="s">
        <v>1468</v>
      </c>
      <c r="D6937" s="3" t="s">
        <v>1469</v>
      </c>
      <c r="E6937" s="3" t="s">
        <v>1470</v>
      </c>
      <c r="F6937" s="3" t="s">
        <v>1471</v>
      </c>
      <c r="G6937" s="3" t="s">
        <v>17</v>
      </c>
      <c r="H6937" s="3"/>
      <c r="I6937" s="3"/>
      <c r="J6937" s="3"/>
      <c r="K6937" s="3"/>
      <c r="L6937" s="3"/>
      <c r="M6937" s="3"/>
      <c r="N6937" s="3"/>
      <c r="O6937" s="3"/>
      <c r="P6937" s="3"/>
      <c r="Q6937" s="3"/>
      <c r="R6937" s="3"/>
      <c r="S6937" s="3"/>
      <c r="T6937" s="3"/>
      <c r="U6937" s="3"/>
      <c r="V6937" s="3"/>
      <c r="W6937" s="3"/>
      <c r="X6937" s="3"/>
      <c r="Y6937" s="3"/>
      <c r="Z6937" s="3"/>
    </row>
    <row r="6938">
      <c r="A6938" s="4">
        <v>45471.0</v>
      </c>
      <c r="B6938" s="5" t="s">
        <v>1472</v>
      </c>
      <c r="C6938" s="3" t="s">
        <v>1473</v>
      </c>
      <c r="D6938" s="3" t="s">
        <v>1474</v>
      </c>
      <c r="E6938" s="3" t="s">
        <v>534</v>
      </c>
      <c r="F6938" s="3" t="s">
        <v>1475</v>
      </c>
      <c r="G6938" s="3" t="s">
        <v>12</v>
      </c>
      <c r="H6938" s="3"/>
      <c r="I6938" s="3"/>
      <c r="J6938" s="3"/>
      <c r="K6938" s="3"/>
      <c r="L6938" s="3"/>
      <c r="M6938" s="3"/>
      <c r="N6938" s="3"/>
      <c r="O6938" s="3"/>
      <c r="P6938" s="3"/>
      <c r="Q6938" s="3"/>
      <c r="R6938" s="3"/>
      <c r="S6938" s="3"/>
      <c r="T6938" s="3"/>
      <c r="U6938" s="3"/>
      <c r="V6938" s="3"/>
      <c r="W6938" s="3"/>
      <c r="X6938" s="3"/>
      <c r="Y6938" s="3"/>
      <c r="Z6938" s="3"/>
    </row>
    <row r="6939">
      <c r="A6939" s="4">
        <v>45471.0</v>
      </c>
      <c r="B6939" s="5" t="s">
        <v>1476</v>
      </c>
      <c r="C6939" s="3" t="s">
        <v>1477</v>
      </c>
      <c r="D6939" s="3" t="s">
        <v>1478</v>
      </c>
      <c r="E6939" s="3" t="s">
        <v>1479</v>
      </c>
      <c r="F6939" s="3" t="s">
        <v>61</v>
      </c>
      <c r="G6939" s="3" t="s">
        <v>12</v>
      </c>
      <c r="H6939" s="3"/>
      <c r="I6939" s="3"/>
      <c r="J6939" s="3"/>
      <c r="K6939" s="3"/>
      <c r="L6939" s="3"/>
      <c r="M6939" s="3"/>
      <c r="N6939" s="3"/>
      <c r="O6939" s="3"/>
      <c r="P6939" s="3"/>
      <c r="Q6939" s="3"/>
      <c r="R6939" s="3"/>
      <c r="S6939" s="3"/>
      <c r="T6939" s="3"/>
      <c r="U6939" s="3"/>
      <c r="V6939" s="3"/>
      <c r="W6939" s="3"/>
      <c r="X6939" s="3"/>
      <c r="Y6939" s="3"/>
      <c r="Z6939" s="3"/>
    </row>
    <row r="6940">
      <c r="A6940" s="4">
        <v>45471.0</v>
      </c>
      <c r="B6940" s="5" t="s">
        <v>1480</v>
      </c>
      <c r="C6940" s="9" t="s">
        <v>1481</v>
      </c>
      <c r="D6940" s="3" t="s">
        <v>1482</v>
      </c>
      <c r="E6940" s="3" t="s">
        <v>94</v>
      </c>
      <c r="F6940" s="3" t="s">
        <v>1483</v>
      </c>
      <c r="G6940" s="3" t="s">
        <v>12</v>
      </c>
      <c r="H6940" s="3"/>
      <c r="I6940" s="3"/>
      <c r="J6940" s="3"/>
      <c r="K6940" s="3"/>
      <c r="L6940" s="3"/>
      <c r="M6940" s="3"/>
      <c r="N6940" s="3"/>
      <c r="O6940" s="3"/>
      <c r="P6940" s="3"/>
      <c r="Q6940" s="3"/>
      <c r="R6940" s="3"/>
      <c r="S6940" s="3"/>
      <c r="T6940" s="3"/>
      <c r="U6940" s="3"/>
      <c r="V6940" s="3"/>
      <c r="W6940" s="3"/>
      <c r="X6940" s="3"/>
      <c r="Y6940" s="3"/>
      <c r="Z6940" s="3"/>
    </row>
    <row r="6941">
      <c r="A6941" s="4">
        <v>45471.0</v>
      </c>
      <c r="B6941" s="5" t="s">
        <v>1484</v>
      </c>
      <c r="C6941" s="3" t="s">
        <v>1485</v>
      </c>
      <c r="D6941" s="3" t="s">
        <v>1486</v>
      </c>
      <c r="E6941" s="3" t="s">
        <v>1487</v>
      </c>
      <c r="F6941" s="10" t="s">
        <v>1488</v>
      </c>
      <c r="G6941" s="3" t="s">
        <v>17</v>
      </c>
      <c r="H6941" s="3"/>
      <c r="I6941" s="3"/>
      <c r="J6941" s="3"/>
      <c r="K6941" s="3"/>
      <c r="L6941" s="3"/>
      <c r="M6941" s="3"/>
      <c r="N6941" s="3"/>
      <c r="O6941" s="3"/>
      <c r="P6941" s="3"/>
      <c r="Q6941" s="3"/>
      <c r="R6941" s="3"/>
      <c r="S6941" s="3"/>
      <c r="T6941" s="3"/>
      <c r="U6941" s="3"/>
      <c r="V6941" s="3"/>
      <c r="W6941" s="3"/>
      <c r="X6941" s="3"/>
      <c r="Y6941" s="3"/>
      <c r="Z6941" s="3"/>
    </row>
    <row r="6942">
      <c r="A6942" s="4">
        <v>45471.0</v>
      </c>
      <c r="B6942" s="5" t="s">
        <v>1489</v>
      </c>
      <c r="C6942" s="3" t="s">
        <v>1490</v>
      </c>
      <c r="D6942" s="3" t="s">
        <v>257</v>
      </c>
      <c r="E6942" s="3" t="s">
        <v>1491</v>
      </c>
      <c r="F6942" s="3" t="s">
        <v>1492</v>
      </c>
      <c r="G6942" s="3" t="s">
        <v>84</v>
      </c>
      <c r="H6942" s="3"/>
      <c r="I6942" s="3"/>
      <c r="J6942" s="3"/>
      <c r="K6942" s="3"/>
      <c r="L6942" s="3"/>
      <c r="M6942" s="3"/>
      <c r="N6942" s="3"/>
      <c r="O6942" s="3"/>
      <c r="P6942" s="3"/>
      <c r="Q6942" s="3"/>
      <c r="R6942" s="3"/>
      <c r="S6942" s="3"/>
      <c r="T6942" s="3"/>
      <c r="U6942" s="3"/>
      <c r="V6942" s="3"/>
      <c r="W6942" s="3"/>
      <c r="X6942" s="3"/>
      <c r="Y6942" s="3"/>
      <c r="Z6942" s="3"/>
    </row>
    <row r="6943">
      <c r="A6943" s="4">
        <v>45471.0</v>
      </c>
      <c r="B6943" s="5" t="s">
        <v>1493</v>
      </c>
      <c r="C6943" s="3" t="s">
        <v>1494</v>
      </c>
      <c r="D6943" s="3" t="s">
        <v>1495</v>
      </c>
      <c r="E6943" s="3" t="s">
        <v>373</v>
      </c>
      <c r="F6943" s="3" t="s">
        <v>1496</v>
      </c>
      <c r="G6943" s="3" t="s">
        <v>12</v>
      </c>
      <c r="H6943" s="3"/>
      <c r="I6943" s="3"/>
      <c r="J6943" s="3"/>
      <c r="K6943" s="3"/>
      <c r="L6943" s="3"/>
      <c r="M6943" s="3"/>
      <c r="N6943" s="3"/>
      <c r="O6943" s="3"/>
      <c r="P6943" s="3"/>
      <c r="Q6943" s="3"/>
      <c r="R6943" s="3"/>
      <c r="S6943" s="3"/>
      <c r="T6943" s="3"/>
      <c r="U6943" s="3"/>
      <c r="V6943" s="3"/>
      <c r="W6943" s="3"/>
      <c r="X6943" s="3"/>
      <c r="Y6943" s="3"/>
      <c r="Z6943" s="3"/>
    </row>
    <row r="6944">
      <c r="A6944" s="4">
        <v>45470.0</v>
      </c>
      <c r="B6944" s="5" t="s">
        <v>1497</v>
      </c>
      <c r="C6944" s="3" t="s">
        <v>1498</v>
      </c>
      <c r="D6944" s="3" t="s">
        <v>1499</v>
      </c>
      <c r="E6944" s="3" t="s">
        <v>1500</v>
      </c>
      <c r="F6944" s="3" t="s">
        <v>1501</v>
      </c>
      <c r="G6944" s="3" t="s">
        <v>17</v>
      </c>
      <c r="H6944" s="3"/>
      <c r="I6944" s="3"/>
      <c r="J6944" s="3"/>
      <c r="K6944" s="3"/>
      <c r="L6944" s="3"/>
      <c r="M6944" s="3"/>
      <c r="N6944" s="3"/>
      <c r="O6944" s="3"/>
      <c r="P6944" s="3"/>
      <c r="Q6944" s="3"/>
      <c r="R6944" s="3"/>
      <c r="S6944" s="3"/>
      <c r="T6944" s="3"/>
      <c r="U6944" s="3"/>
      <c r="V6944" s="3"/>
      <c r="W6944" s="3"/>
      <c r="X6944" s="3"/>
      <c r="Y6944" s="3"/>
      <c r="Z6944" s="3"/>
    </row>
    <row r="6945">
      <c r="A6945" s="4">
        <v>45470.0</v>
      </c>
      <c r="B6945" s="5" t="s">
        <v>1502</v>
      </c>
      <c r="C6945" s="3" t="s">
        <v>1503</v>
      </c>
      <c r="D6945" s="3" t="s">
        <v>1504</v>
      </c>
      <c r="E6945" s="3" t="s">
        <v>1470</v>
      </c>
      <c r="F6945" s="3" t="s">
        <v>1505</v>
      </c>
      <c r="G6945" s="3" t="s">
        <v>12</v>
      </c>
      <c r="H6945" s="3"/>
      <c r="I6945" s="3"/>
      <c r="J6945" s="3"/>
      <c r="K6945" s="3"/>
      <c r="L6945" s="3"/>
      <c r="M6945" s="3"/>
      <c r="N6945" s="3"/>
      <c r="O6945" s="3"/>
      <c r="P6945" s="3"/>
      <c r="Q6945" s="3"/>
      <c r="R6945" s="3"/>
      <c r="S6945" s="3"/>
      <c r="T6945" s="3"/>
      <c r="U6945" s="3"/>
      <c r="V6945" s="3"/>
      <c r="W6945" s="3"/>
      <c r="X6945" s="3"/>
      <c r="Y6945" s="3"/>
      <c r="Z6945" s="3"/>
    </row>
    <row r="6946">
      <c r="A6946" s="4">
        <v>45470.0</v>
      </c>
      <c r="B6946" s="5" t="s">
        <v>1506</v>
      </c>
      <c r="C6946" s="3" t="s">
        <v>1507</v>
      </c>
      <c r="D6946" s="3" t="s">
        <v>1508</v>
      </c>
      <c r="E6946" s="3" t="s">
        <v>136</v>
      </c>
      <c r="F6946" s="3" t="s">
        <v>1509</v>
      </c>
      <c r="G6946" s="3" t="s">
        <v>12</v>
      </c>
      <c r="H6946" s="3"/>
      <c r="I6946" s="3"/>
      <c r="J6946" s="3"/>
      <c r="K6946" s="3"/>
      <c r="L6946" s="3"/>
      <c r="M6946" s="3"/>
      <c r="N6946" s="3"/>
      <c r="O6946" s="3"/>
      <c r="P6946" s="3"/>
      <c r="Q6946" s="3"/>
      <c r="R6946" s="3"/>
      <c r="S6946" s="3"/>
      <c r="T6946" s="3"/>
      <c r="U6946" s="3"/>
      <c r="V6946" s="3"/>
      <c r="W6946" s="3"/>
      <c r="X6946" s="3"/>
      <c r="Y6946" s="3"/>
      <c r="Z6946" s="3"/>
    </row>
    <row r="6947">
      <c r="A6947" s="4">
        <v>45470.0</v>
      </c>
      <c r="B6947" s="5" t="s">
        <v>1510</v>
      </c>
      <c r="C6947" s="3" t="s">
        <v>1511</v>
      </c>
      <c r="D6947" s="3" t="s">
        <v>1512</v>
      </c>
      <c r="E6947" s="3" t="s">
        <v>67</v>
      </c>
      <c r="F6947" s="3" t="s">
        <v>35</v>
      </c>
      <c r="G6947" s="3" t="s">
        <v>12</v>
      </c>
      <c r="H6947" s="3"/>
      <c r="I6947" s="3"/>
      <c r="J6947" s="3"/>
      <c r="K6947" s="3"/>
      <c r="L6947" s="3"/>
      <c r="M6947" s="3"/>
      <c r="N6947" s="3"/>
      <c r="O6947" s="3"/>
      <c r="P6947" s="3"/>
      <c r="Q6947" s="3"/>
      <c r="R6947" s="3"/>
      <c r="S6947" s="3"/>
      <c r="T6947" s="3"/>
      <c r="U6947" s="3"/>
      <c r="V6947" s="3"/>
      <c r="W6947" s="3"/>
      <c r="X6947" s="3"/>
      <c r="Y6947" s="3"/>
      <c r="Z6947" s="3"/>
    </row>
    <row r="6948">
      <c r="A6948" s="4">
        <v>45470.0</v>
      </c>
      <c r="B6948" s="5" t="s">
        <v>1510</v>
      </c>
      <c r="C6948" s="3" t="s">
        <v>1511</v>
      </c>
      <c r="D6948" s="3" t="s">
        <v>1512</v>
      </c>
      <c r="E6948" s="3" t="s">
        <v>1513</v>
      </c>
      <c r="F6948" s="3" t="s">
        <v>1514</v>
      </c>
      <c r="G6948" s="3" t="s">
        <v>12</v>
      </c>
      <c r="H6948" s="3"/>
      <c r="I6948" s="3"/>
      <c r="J6948" s="3"/>
      <c r="K6948" s="3"/>
      <c r="L6948" s="3"/>
      <c r="M6948" s="3"/>
      <c r="N6948" s="3"/>
      <c r="O6948" s="3"/>
      <c r="P6948" s="3"/>
      <c r="Q6948" s="3"/>
      <c r="R6948" s="3"/>
      <c r="S6948" s="3"/>
      <c r="T6948" s="3"/>
      <c r="U6948" s="3"/>
      <c r="V6948" s="3"/>
      <c r="W6948" s="3"/>
      <c r="X6948" s="3"/>
      <c r="Y6948" s="3"/>
      <c r="Z6948" s="3"/>
    </row>
    <row r="6949">
      <c r="A6949" s="4">
        <v>45470.0</v>
      </c>
      <c r="B6949" s="5" t="s">
        <v>1515</v>
      </c>
      <c r="C6949" s="3" t="s">
        <v>1516</v>
      </c>
      <c r="D6949" s="3" t="s">
        <v>1517</v>
      </c>
      <c r="E6949" s="3" t="s">
        <v>1518</v>
      </c>
      <c r="F6949" s="3" t="s">
        <v>1519</v>
      </c>
      <c r="G6949" s="3" t="s">
        <v>12</v>
      </c>
      <c r="H6949" s="3"/>
      <c r="I6949" s="3"/>
      <c r="J6949" s="3"/>
      <c r="K6949" s="3"/>
      <c r="L6949" s="3"/>
      <c r="M6949" s="3"/>
      <c r="N6949" s="3"/>
      <c r="O6949" s="3"/>
      <c r="P6949" s="3"/>
      <c r="Q6949" s="3"/>
      <c r="R6949" s="3"/>
      <c r="S6949" s="3"/>
      <c r="T6949" s="3"/>
      <c r="U6949" s="3"/>
      <c r="V6949" s="3"/>
      <c r="W6949" s="3"/>
      <c r="X6949" s="3"/>
      <c r="Y6949" s="3"/>
      <c r="Z6949" s="3"/>
    </row>
    <row r="6950">
      <c r="A6950" s="4">
        <v>45470.0</v>
      </c>
      <c r="B6950" s="5" t="s">
        <v>1515</v>
      </c>
      <c r="C6950" s="3" t="s">
        <v>1516</v>
      </c>
      <c r="D6950" s="3" t="s">
        <v>1517</v>
      </c>
      <c r="E6950" s="3" t="s">
        <v>421</v>
      </c>
      <c r="F6950" s="3" t="s">
        <v>1520</v>
      </c>
      <c r="G6950" s="3" t="s">
        <v>12</v>
      </c>
      <c r="H6950" s="3"/>
      <c r="I6950" s="3"/>
      <c r="J6950" s="3"/>
      <c r="K6950" s="3"/>
      <c r="L6950" s="3"/>
      <c r="M6950" s="3"/>
      <c r="N6950" s="3"/>
      <c r="O6950" s="3"/>
      <c r="P6950" s="3"/>
      <c r="Q6950" s="3"/>
      <c r="R6950" s="3"/>
      <c r="S6950" s="3"/>
      <c r="T6950" s="3"/>
      <c r="U6950" s="3"/>
      <c r="V6950" s="3"/>
      <c r="W6950" s="3"/>
      <c r="X6950" s="3"/>
      <c r="Y6950" s="3"/>
      <c r="Z6950" s="3"/>
    </row>
    <row r="6951">
      <c r="A6951" s="4">
        <v>45470.0</v>
      </c>
      <c r="B6951" s="5" t="s">
        <v>1521</v>
      </c>
      <c r="C6951" s="3" t="s">
        <v>1522</v>
      </c>
      <c r="D6951" s="3" t="s">
        <v>1523</v>
      </c>
      <c r="E6951" s="3" t="s">
        <v>331</v>
      </c>
      <c r="F6951" s="3" t="s">
        <v>1524</v>
      </c>
      <c r="G6951" s="3" t="s">
        <v>12</v>
      </c>
      <c r="H6951" s="3"/>
      <c r="I6951" s="3"/>
      <c r="J6951" s="3"/>
      <c r="K6951" s="3"/>
      <c r="L6951" s="3"/>
      <c r="M6951" s="3"/>
      <c r="N6951" s="3"/>
      <c r="O6951" s="3"/>
      <c r="P6951" s="3"/>
      <c r="Q6951" s="3"/>
      <c r="R6951" s="3"/>
      <c r="S6951" s="3"/>
      <c r="T6951" s="3"/>
      <c r="U6951" s="3"/>
      <c r="V6951" s="3"/>
      <c r="W6951" s="3"/>
      <c r="X6951" s="3"/>
      <c r="Y6951" s="3"/>
      <c r="Z6951" s="3"/>
    </row>
    <row r="6952">
      <c r="A6952" s="4">
        <v>45470.0</v>
      </c>
      <c r="B6952" s="5" t="s">
        <v>1525</v>
      </c>
      <c r="C6952" s="3" t="s">
        <v>1526</v>
      </c>
      <c r="D6952" s="3" t="s">
        <v>770</v>
      </c>
      <c r="E6952" s="3" t="s">
        <v>105</v>
      </c>
      <c r="F6952" s="3" t="s">
        <v>47</v>
      </c>
      <c r="G6952" s="3" t="s">
        <v>12</v>
      </c>
      <c r="H6952" s="3"/>
      <c r="I6952" s="3"/>
      <c r="J6952" s="3"/>
      <c r="K6952" s="3"/>
      <c r="L6952" s="3"/>
      <c r="M6952" s="3"/>
      <c r="N6952" s="3"/>
      <c r="O6952" s="3"/>
      <c r="P6952" s="3"/>
      <c r="Q6952" s="3"/>
      <c r="R6952" s="3"/>
      <c r="S6952" s="3"/>
      <c r="T6952" s="3"/>
      <c r="U6952" s="3"/>
      <c r="V6952" s="3"/>
      <c r="W6952" s="3"/>
      <c r="X6952" s="3"/>
      <c r="Y6952" s="3"/>
      <c r="Z6952" s="3"/>
    </row>
    <row r="6953">
      <c r="A6953" s="4">
        <v>45470.0</v>
      </c>
      <c r="B6953" s="5" t="s">
        <v>1525</v>
      </c>
      <c r="C6953" s="3" t="s">
        <v>1526</v>
      </c>
      <c r="D6953" s="3" t="s">
        <v>770</v>
      </c>
      <c r="E6953" s="3" t="s">
        <v>47</v>
      </c>
      <c r="F6953" s="3" t="s">
        <v>133</v>
      </c>
      <c r="G6953" s="3" t="s">
        <v>12</v>
      </c>
      <c r="H6953" s="3"/>
      <c r="I6953" s="3"/>
      <c r="J6953" s="3"/>
      <c r="K6953" s="3"/>
      <c r="L6953" s="3"/>
      <c r="M6953" s="3"/>
      <c r="N6953" s="3"/>
      <c r="O6953" s="3"/>
      <c r="P6953" s="3"/>
      <c r="Q6953" s="3"/>
      <c r="R6953" s="3"/>
      <c r="S6953" s="3"/>
      <c r="T6953" s="3"/>
      <c r="U6953" s="3"/>
      <c r="V6953" s="3"/>
      <c r="W6953" s="3"/>
      <c r="X6953" s="3"/>
      <c r="Y6953" s="3"/>
      <c r="Z6953" s="3"/>
    </row>
    <row r="6954">
      <c r="A6954" s="4">
        <v>45469.0</v>
      </c>
      <c r="B6954" s="5" t="s">
        <v>1527</v>
      </c>
      <c r="C6954" s="3" t="s">
        <v>1528</v>
      </c>
      <c r="D6954" s="3" t="s">
        <v>1517</v>
      </c>
      <c r="E6954" s="3" t="s">
        <v>1529</v>
      </c>
      <c r="F6954" s="3" t="s">
        <v>1530</v>
      </c>
      <c r="G6954" s="3" t="s">
        <v>12</v>
      </c>
      <c r="H6954" s="3"/>
      <c r="I6954" s="3"/>
      <c r="J6954" s="3"/>
      <c r="K6954" s="3"/>
      <c r="L6954" s="3"/>
      <c r="M6954" s="3"/>
      <c r="N6954" s="3"/>
      <c r="O6954" s="3"/>
      <c r="P6954" s="3"/>
      <c r="Q6954" s="3"/>
      <c r="R6954" s="3"/>
      <c r="S6954" s="3"/>
      <c r="T6954" s="3"/>
      <c r="U6954" s="3"/>
      <c r="V6954" s="3"/>
      <c r="W6954" s="3"/>
      <c r="X6954" s="3"/>
      <c r="Y6954" s="3"/>
      <c r="Z6954" s="3"/>
    </row>
    <row r="6955">
      <c r="A6955" s="4">
        <v>45469.0</v>
      </c>
      <c r="B6955" s="5" t="s">
        <v>1531</v>
      </c>
      <c r="C6955" s="3" t="s">
        <v>1532</v>
      </c>
      <c r="D6955" s="3" t="s">
        <v>770</v>
      </c>
      <c r="E6955" s="3" t="s">
        <v>61</v>
      </c>
      <c r="F6955" s="3" t="s">
        <v>63</v>
      </c>
      <c r="G6955" s="3" t="s">
        <v>12</v>
      </c>
      <c r="H6955" s="3"/>
      <c r="I6955" s="3"/>
      <c r="J6955" s="3"/>
      <c r="K6955" s="3"/>
      <c r="L6955" s="3"/>
      <c r="M6955" s="3"/>
      <c r="N6955" s="3"/>
      <c r="O6955" s="3"/>
      <c r="P6955" s="3"/>
      <c r="Q6955" s="3"/>
      <c r="R6955" s="3"/>
      <c r="S6955" s="3"/>
      <c r="T6955" s="3"/>
      <c r="U6955" s="3"/>
      <c r="V6955" s="3"/>
      <c r="W6955" s="3"/>
      <c r="X6955" s="3"/>
      <c r="Y6955" s="3"/>
      <c r="Z6955" s="3"/>
    </row>
    <row r="6956">
      <c r="A6956" s="4">
        <v>45469.0</v>
      </c>
      <c r="B6956" s="5" t="s">
        <v>1531</v>
      </c>
      <c r="C6956" s="3" t="s">
        <v>1532</v>
      </c>
      <c r="D6956" s="3" t="s">
        <v>770</v>
      </c>
      <c r="E6956" s="3" t="s">
        <v>141</v>
      </c>
      <c r="F6956" s="3" t="s">
        <v>303</v>
      </c>
      <c r="G6956" s="3" t="s">
        <v>12</v>
      </c>
      <c r="H6956" s="3"/>
      <c r="I6956" s="3"/>
      <c r="J6956" s="3"/>
      <c r="K6956" s="3"/>
      <c r="L6956" s="3"/>
      <c r="M6956" s="3"/>
      <c r="N6956" s="3"/>
      <c r="O6956" s="3"/>
      <c r="P6956" s="3"/>
      <c r="Q6956" s="3"/>
      <c r="R6956" s="3"/>
      <c r="S6956" s="3"/>
      <c r="T6956" s="3"/>
      <c r="U6956" s="3"/>
      <c r="V6956" s="3"/>
      <c r="W6956" s="3"/>
      <c r="X6956" s="3"/>
      <c r="Y6956" s="3"/>
      <c r="Z6956" s="3"/>
    </row>
    <row r="6957">
      <c r="A6957" s="4">
        <v>45469.0</v>
      </c>
      <c r="B6957" s="5" t="s">
        <v>1533</v>
      </c>
      <c r="C6957" s="3" t="s">
        <v>1534</v>
      </c>
      <c r="D6957" s="3" t="s">
        <v>1535</v>
      </c>
      <c r="E6957" s="3" t="s">
        <v>428</v>
      </c>
      <c r="F6957" s="3" t="s">
        <v>1536</v>
      </c>
      <c r="G6957" s="3" t="s">
        <v>84</v>
      </c>
      <c r="H6957" s="3"/>
      <c r="I6957" s="3"/>
      <c r="J6957" s="3"/>
      <c r="K6957" s="3"/>
      <c r="L6957" s="3"/>
      <c r="M6957" s="3"/>
      <c r="N6957" s="3"/>
      <c r="O6957" s="3"/>
      <c r="P6957" s="3"/>
      <c r="Q6957" s="3"/>
      <c r="R6957" s="3"/>
      <c r="S6957" s="3"/>
      <c r="T6957" s="3"/>
      <c r="U6957" s="3"/>
      <c r="V6957" s="3"/>
      <c r="W6957" s="3"/>
      <c r="X6957" s="3"/>
      <c r="Y6957" s="3"/>
      <c r="Z6957" s="3"/>
    </row>
    <row r="6958">
      <c r="A6958" s="4">
        <v>45469.0</v>
      </c>
      <c r="B6958" s="5" t="s">
        <v>1537</v>
      </c>
      <c r="C6958" s="3" t="s">
        <v>1538</v>
      </c>
      <c r="D6958" s="3" t="s">
        <v>770</v>
      </c>
      <c r="E6958" s="3" t="s">
        <v>735</v>
      </c>
      <c r="F6958" s="3" t="s">
        <v>1539</v>
      </c>
      <c r="G6958" s="3" t="s">
        <v>12</v>
      </c>
      <c r="H6958" s="3"/>
      <c r="I6958" s="3"/>
      <c r="J6958" s="3"/>
      <c r="K6958" s="3"/>
      <c r="L6958" s="3"/>
      <c r="M6958" s="3"/>
      <c r="N6958" s="3"/>
      <c r="O6958" s="3"/>
      <c r="P6958" s="3"/>
      <c r="Q6958" s="3"/>
      <c r="R6958" s="3"/>
      <c r="S6958" s="3"/>
      <c r="T6958" s="3"/>
      <c r="U6958" s="3"/>
      <c r="V6958" s="3"/>
      <c r="W6958" s="3"/>
      <c r="X6958" s="3"/>
      <c r="Y6958" s="3"/>
      <c r="Z6958" s="3"/>
    </row>
    <row r="6959">
      <c r="A6959" s="4">
        <v>45469.0</v>
      </c>
      <c r="B6959" s="5" t="s">
        <v>1537</v>
      </c>
      <c r="C6959" s="3" t="s">
        <v>1538</v>
      </c>
      <c r="D6959" s="3" t="s">
        <v>770</v>
      </c>
      <c r="E6959" s="3" t="s">
        <v>1540</v>
      </c>
      <c r="F6959" s="3" t="s">
        <v>1539</v>
      </c>
      <c r="G6959" s="3" t="s">
        <v>12</v>
      </c>
      <c r="H6959" s="3"/>
      <c r="I6959" s="3"/>
      <c r="J6959" s="3"/>
      <c r="K6959" s="3"/>
      <c r="L6959" s="3"/>
      <c r="M6959" s="3"/>
      <c r="N6959" s="3"/>
      <c r="O6959" s="3"/>
      <c r="P6959" s="3"/>
      <c r="Q6959" s="3"/>
      <c r="R6959" s="3"/>
      <c r="S6959" s="3"/>
      <c r="T6959" s="3"/>
      <c r="U6959" s="3"/>
      <c r="V6959" s="3"/>
      <c r="W6959" s="3"/>
      <c r="X6959" s="3"/>
      <c r="Y6959" s="3"/>
      <c r="Z6959" s="3"/>
    </row>
    <row r="6960">
      <c r="A6960" s="4">
        <v>45469.0</v>
      </c>
      <c r="B6960" s="5" t="s">
        <v>1541</v>
      </c>
      <c r="C6960" s="3" t="s">
        <v>1542</v>
      </c>
      <c r="D6960" s="3" t="s">
        <v>870</v>
      </c>
      <c r="E6960" s="10" t="s">
        <v>69</v>
      </c>
      <c r="F6960" s="10" t="s">
        <v>1543</v>
      </c>
      <c r="G6960" s="3" t="s">
        <v>12</v>
      </c>
      <c r="H6960" s="3"/>
      <c r="I6960" s="3"/>
      <c r="J6960" s="3"/>
      <c r="K6960" s="3"/>
      <c r="L6960" s="3"/>
      <c r="M6960" s="3"/>
      <c r="N6960" s="3"/>
      <c r="O6960" s="3"/>
      <c r="P6960" s="3"/>
      <c r="Q6960" s="3"/>
      <c r="R6960" s="3"/>
      <c r="S6960" s="3"/>
      <c r="T6960" s="3"/>
      <c r="U6960" s="3"/>
      <c r="V6960" s="3"/>
      <c r="W6960" s="3"/>
      <c r="X6960" s="3"/>
      <c r="Y6960" s="3"/>
      <c r="Z6960" s="3"/>
    </row>
    <row r="6961">
      <c r="A6961" s="4">
        <v>45468.0</v>
      </c>
      <c r="B6961" s="5" t="s">
        <v>1544</v>
      </c>
      <c r="C6961" s="3" t="s">
        <v>1545</v>
      </c>
      <c r="D6961" s="3" t="s">
        <v>1546</v>
      </c>
      <c r="E6961" s="3" t="s">
        <v>753</v>
      </c>
      <c r="F6961" s="3" t="s">
        <v>1547</v>
      </c>
      <c r="G6961" s="3" t="s">
        <v>17</v>
      </c>
      <c r="H6961" s="3"/>
      <c r="I6961" s="3"/>
      <c r="J6961" s="3"/>
      <c r="K6961" s="3"/>
      <c r="L6961" s="3"/>
      <c r="M6961" s="3"/>
      <c r="N6961" s="3"/>
      <c r="O6961" s="3"/>
      <c r="P6961" s="3"/>
      <c r="Q6961" s="3"/>
      <c r="R6961" s="3"/>
      <c r="S6961" s="3"/>
      <c r="T6961" s="3"/>
      <c r="U6961" s="3"/>
      <c r="V6961" s="3"/>
      <c r="W6961" s="3"/>
      <c r="X6961" s="3"/>
      <c r="Y6961" s="3"/>
      <c r="Z6961" s="3"/>
    </row>
    <row r="6962">
      <c r="A6962" s="4">
        <v>45468.0</v>
      </c>
      <c r="B6962" s="5" t="s">
        <v>1548</v>
      </c>
      <c r="C6962" s="3" t="s">
        <v>1549</v>
      </c>
      <c r="D6962" s="3" t="s">
        <v>751</v>
      </c>
      <c r="E6962" s="3" t="s">
        <v>1550</v>
      </c>
      <c r="F6962" s="3" t="s">
        <v>91</v>
      </c>
      <c r="G6962" s="3" t="s">
        <v>17</v>
      </c>
      <c r="H6962" s="3"/>
      <c r="I6962" s="3"/>
      <c r="J6962" s="3"/>
      <c r="K6962" s="3"/>
      <c r="L6962" s="3"/>
      <c r="M6962" s="3"/>
      <c r="N6962" s="3"/>
      <c r="O6962" s="3"/>
      <c r="P6962" s="3"/>
      <c r="Q6962" s="3"/>
      <c r="R6962" s="3"/>
      <c r="S6962" s="3"/>
      <c r="T6962" s="3"/>
      <c r="U6962" s="3"/>
      <c r="V6962" s="3"/>
      <c r="W6962" s="3"/>
      <c r="X6962" s="3"/>
      <c r="Y6962" s="3"/>
      <c r="Z6962" s="3"/>
    </row>
    <row r="6963">
      <c r="A6963" s="4">
        <v>45468.0</v>
      </c>
      <c r="B6963" s="5" t="s">
        <v>1548</v>
      </c>
      <c r="C6963" s="3" t="s">
        <v>1549</v>
      </c>
      <c r="D6963" s="3" t="s">
        <v>1551</v>
      </c>
      <c r="E6963" s="3" t="s">
        <v>34</v>
      </c>
      <c r="F6963" s="3" t="s">
        <v>91</v>
      </c>
      <c r="G6963" s="3" t="s">
        <v>17</v>
      </c>
      <c r="H6963" s="3"/>
      <c r="I6963" s="3"/>
      <c r="J6963" s="3"/>
      <c r="K6963" s="3"/>
      <c r="L6963" s="3"/>
      <c r="M6963" s="3"/>
      <c r="N6963" s="3"/>
      <c r="O6963" s="3"/>
      <c r="P6963" s="3"/>
      <c r="Q6963" s="3"/>
      <c r="R6963" s="3"/>
      <c r="S6963" s="3"/>
      <c r="T6963" s="3"/>
      <c r="U6963" s="3"/>
      <c r="V6963" s="3"/>
      <c r="W6963" s="3"/>
      <c r="X6963" s="3"/>
      <c r="Y6963" s="3"/>
      <c r="Z6963" s="3"/>
    </row>
    <row r="6964">
      <c r="A6964" s="4">
        <v>45468.0</v>
      </c>
      <c r="B6964" s="5" t="s">
        <v>1552</v>
      </c>
      <c r="C6964" s="3" t="s">
        <v>1553</v>
      </c>
      <c r="D6964" s="3" t="s">
        <v>770</v>
      </c>
      <c r="E6964" s="3" t="s">
        <v>1554</v>
      </c>
      <c r="F6964" s="3" t="s">
        <v>303</v>
      </c>
      <c r="G6964" s="3" t="s">
        <v>12</v>
      </c>
      <c r="H6964" s="3"/>
      <c r="I6964" s="3"/>
      <c r="J6964" s="3"/>
      <c r="K6964" s="3"/>
      <c r="L6964" s="3"/>
      <c r="M6964" s="3"/>
      <c r="N6964" s="3"/>
      <c r="O6964" s="3"/>
      <c r="P6964" s="3"/>
      <c r="Q6964" s="3"/>
      <c r="R6964" s="3"/>
      <c r="S6964" s="3"/>
      <c r="T6964" s="3"/>
      <c r="U6964" s="3"/>
      <c r="V6964" s="3"/>
      <c r="W6964" s="3"/>
      <c r="X6964" s="3"/>
      <c r="Y6964" s="3"/>
      <c r="Z6964" s="3"/>
    </row>
    <row r="6965">
      <c r="A6965" s="4">
        <v>45468.0</v>
      </c>
      <c r="B6965" s="5" t="s">
        <v>1552</v>
      </c>
      <c r="C6965" s="3" t="s">
        <v>1553</v>
      </c>
      <c r="D6965" s="3" t="s">
        <v>770</v>
      </c>
      <c r="E6965" s="3" t="s">
        <v>762</v>
      </c>
      <c r="F6965" s="3" t="s">
        <v>1539</v>
      </c>
      <c r="G6965" s="3" t="s">
        <v>12</v>
      </c>
      <c r="H6965" s="3"/>
      <c r="I6965" s="3"/>
      <c r="J6965" s="3"/>
      <c r="K6965" s="3"/>
      <c r="L6965" s="3"/>
      <c r="M6965" s="3"/>
      <c r="N6965" s="3"/>
      <c r="O6965" s="3"/>
      <c r="P6965" s="3"/>
      <c r="Q6965" s="3"/>
      <c r="R6965" s="3"/>
      <c r="S6965" s="3"/>
      <c r="T6965" s="3"/>
      <c r="U6965" s="3"/>
      <c r="V6965" s="3"/>
      <c r="W6965" s="3"/>
      <c r="X6965" s="3"/>
      <c r="Y6965" s="3"/>
      <c r="Z6965" s="3"/>
    </row>
    <row r="6966">
      <c r="A6966" s="4">
        <v>45468.0</v>
      </c>
      <c r="B6966" s="5" t="s">
        <v>1555</v>
      </c>
      <c r="C6966" s="3" t="s">
        <v>1556</v>
      </c>
      <c r="D6966" s="10" t="s">
        <v>1557</v>
      </c>
      <c r="E6966" s="3" t="s">
        <v>1558</v>
      </c>
      <c r="F6966" s="3" t="s">
        <v>519</v>
      </c>
      <c r="G6966" s="3" t="s">
        <v>12</v>
      </c>
      <c r="H6966" s="3"/>
      <c r="I6966" s="3"/>
      <c r="J6966" s="3"/>
      <c r="K6966" s="3"/>
      <c r="L6966" s="3"/>
      <c r="M6966" s="3"/>
      <c r="N6966" s="3"/>
      <c r="O6966" s="3"/>
      <c r="P6966" s="3"/>
      <c r="Q6966" s="3"/>
      <c r="R6966" s="3"/>
      <c r="S6966" s="3"/>
      <c r="T6966" s="3"/>
      <c r="U6966" s="3"/>
      <c r="V6966" s="3"/>
      <c r="W6966" s="3"/>
      <c r="X6966" s="3"/>
      <c r="Y6966" s="3"/>
      <c r="Z6966" s="3"/>
    </row>
    <row r="6967">
      <c r="A6967" s="4">
        <v>45468.0</v>
      </c>
      <c r="B6967" s="5" t="s">
        <v>1555</v>
      </c>
      <c r="C6967" s="3" t="s">
        <v>1556</v>
      </c>
      <c r="D6967" s="10" t="s">
        <v>1557</v>
      </c>
      <c r="E6967" s="3" t="s">
        <v>135</v>
      </c>
      <c r="F6967" s="3" t="s">
        <v>524</v>
      </c>
      <c r="G6967" s="3" t="s">
        <v>12</v>
      </c>
      <c r="H6967" s="3"/>
      <c r="I6967" s="3"/>
      <c r="J6967" s="3"/>
      <c r="K6967" s="3"/>
      <c r="L6967" s="3"/>
      <c r="M6967" s="3"/>
      <c r="N6967" s="3"/>
      <c r="O6967" s="3"/>
      <c r="P6967" s="3"/>
      <c r="Q6967" s="3"/>
      <c r="R6967" s="3"/>
      <c r="S6967" s="3"/>
      <c r="T6967" s="3"/>
      <c r="U6967" s="3"/>
      <c r="V6967" s="3"/>
      <c r="W6967" s="3"/>
      <c r="X6967" s="3"/>
      <c r="Y6967" s="3"/>
      <c r="Z6967" s="3"/>
    </row>
    <row r="6968">
      <c r="A6968" s="4">
        <v>45468.0</v>
      </c>
      <c r="B6968" s="5" t="s">
        <v>1555</v>
      </c>
      <c r="C6968" s="3" t="s">
        <v>1556</v>
      </c>
      <c r="D6968" s="10" t="s">
        <v>1557</v>
      </c>
      <c r="E6968" s="3" t="s">
        <v>98</v>
      </c>
      <c r="F6968" s="3" t="s">
        <v>1559</v>
      </c>
      <c r="G6968" s="3" t="s">
        <v>12</v>
      </c>
      <c r="H6968" s="3"/>
      <c r="I6968" s="3"/>
      <c r="J6968" s="3"/>
      <c r="K6968" s="3"/>
      <c r="L6968" s="3"/>
      <c r="M6968" s="3"/>
      <c r="N6968" s="3"/>
      <c r="O6968" s="3"/>
      <c r="P6968" s="3"/>
      <c r="Q6968" s="3"/>
      <c r="R6968" s="3"/>
      <c r="S6968" s="3"/>
      <c r="T6968" s="3"/>
      <c r="U6968" s="3"/>
      <c r="V6968" s="3"/>
      <c r="W6968" s="3"/>
      <c r="X6968" s="3"/>
      <c r="Y6968" s="3"/>
      <c r="Z6968" s="3"/>
    </row>
    <row r="6969">
      <c r="A6969" s="4">
        <v>45468.0</v>
      </c>
      <c r="B6969" s="5" t="s">
        <v>1560</v>
      </c>
      <c r="C6969" s="3" t="s">
        <v>1561</v>
      </c>
      <c r="D6969" s="10" t="s">
        <v>1562</v>
      </c>
      <c r="E6969" s="3" t="s">
        <v>44</v>
      </c>
      <c r="F6969" s="3" t="s">
        <v>63</v>
      </c>
      <c r="G6969" s="3" t="s">
        <v>17</v>
      </c>
      <c r="H6969" s="3"/>
      <c r="I6969" s="3"/>
      <c r="J6969" s="3"/>
      <c r="K6969" s="3"/>
      <c r="L6969" s="3"/>
      <c r="M6969" s="3"/>
      <c r="N6969" s="3"/>
      <c r="O6969" s="3"/>
      <c r="P6969" s="3"/>
      <c r="Q6969" s="3"/>
      <c r="R6969" s="3"/>
      <c r="S6969" s="3"/>
      <c r="T6969" s="3"/>
      <c r="U6969" s="3"/>
      <c r="V6969" s="3"/>
      <c r="W6969" s="3"/>
      <c r="X6969" s="3"/>
      <c r="Y6969" s="3"/>
      <c r="Z6969" s="3"/>
    </row>
    <row r="6970">
      <c r="A6970" s="4">
        <v>45468.0</v>
      </c>
      <c r="B6970" s="5" t="s">
        <v>1560</v>
      </c>
      <c r="C6970" s="3" t="s">
        <v>1561</v>
      </c>
      <c r="D6970" s="10" t="s">
        <v>1562</v>
      </c>
      <c r="E6970" s="3" t="s">
        <v>484</v>
      </c>
      <c r="F6970" s="3" t="s">
        <v>1563</v>
      </c>
      <c r="G6970" s="3" t="s">
        <v>17</v>
      </c>
      <c r="H6970" s="3"/>
      <c r="I6970" s="3"/>
      <c r="J6970" s="3"/>
      <c r="K6970" s="3"/>
      <c r="L6970" s="3"/>
      <c r="M6970" s="3"/>
      <c r="N6970" s="3"/>
      <c r="O6970" s="3"/>
      <c r="P6970" s="3"/>
      <c r="Q6970" s="3"/>
      <c r="R6970" s="3"/>
      <c r="S6970" s="3"/>
      <c r="T6970" s="3"/>
      <c r="U6970" s="3"/>
      <c r="V6970" s="3"/>
      <c r="W6970" s="3"/>
      <c r="X6970" s="3"/>
      <c r="Y6970" s="3"/>
      <c r="Z6970" s="3"/>
    </row>
    <row r="6971">
      <c r="A6971" s="4">
        <v>45468.0</v>
      </c>
      <c r="B6971" s="5" t="s">
        <v>1564</v>
      </c>
      <c r="C6971" s="3" t="s">
        <v>1565</v>
      </c>
      <c r="D6971" s="3" t="s">
        <v>825</v>
      </c>
      <c r="E6971" s="3" t="s">
        <v>373</v>
      </c>
      <c r="F6971" s="3" t="s">
        <v>74</v>
      </c>
      <c r="G6971" s="3" t="s">
        <v>17</v>
      </c>
      <c r="H6971" s="3"/>
      <c r="I6971" s="3"/>
      <c r="J6971" s="3"/>
      <c r="K6971" s="3"/>
      <c r="L6971" s="3"/>
      <c r="M6971" s="3"/>
      <c r="N6971" s="3"/>
      <c r="O6971" s="3"/>
      <c r="P6971" s="3"/>
      <c r="Q6971" s="3"/>
      <c r="R6971" s="3"/>
      <c r="S6971" s="3"/>
      <c r="T6971" s="3"/>
      <c r="U6971" s="3"/>
      <c r="V6971" s="3"/>
      <c r="W6971" s="3"/>
      <c r="X6971" s="3"/>
      <c r="Y6971" s="3"/>
      <c r="Z6971" s="3"/>
    </row>
    <row r="6972">
      <c r="A6972" s="4">
        <v>45468.0</v>
      </c>
      <c r="B6972" s="5" t="s">
        <v>1566</v>
      </c>
      <c r="C6972" s="3" t="s">
        <v>1567</v>
      </c>
      <c r="D6972" s="3" t="s">
        <v>765</v>
      </c>
      <c r="E6972" s="3" t="s">
        <v>1185</v>
      </c>
      <c r="F6972" s="3" t="s">
        <v>70</v>
      </c>
      <c r="G6972" s="3" t="s">
        <v>12</v>
      </c>
      <c r="H6972" s="3"/>
      <c r="I6972" s="3"/>
      <c r="J6972" s="3"/>
      <c r="K6972" s="3"/>
      <c r="L6972" s="3"/>
      <c r="M6972" s="3"/>
      <c r="N6972" s="3"/>
      <c r="O6972" s="3"/>
      <c r="P6972" s="3"/>
      <c r="Q6972" s="3"/>
      <c r="R6972" s="3"/>
      <c r="S6972" s="3"/>
      <c r="T6972" s="3"/>
      <c r="U6972" s="3"/>
      <c r="V6972" s="3"/>
      <c r="W6972" s="3"/>
      <c r="X6972" s="3"/>
      <c r="Y6972" s="3"/>
      <c r="Z6972" s="3"/>
    </row>
    <row r="6973">
      <c r="A6973" s="4">
        <v>45468.0</v>
      </c>
      <c r="B6973" s="5" t="s">
        <v>1568</v>
      </c>
      <c r="C6973" s="3" t="s">
        <v>1569</v>
      </c>
      <c r="D6973" s="3" t="s">
        <v>1570</v>
      </c>
      <c r="E6973" s="3" t="s">
        <v>231</v>
      </c>
      <c r="F6973" s="3" t="s">
        <v>299</v>
      </c>
      <c r="G6973" s="3" t="s">
        <v>17</v>
      </c>
      <c r="H6973" s="3"/>
      <c r="I6973" s="3"/>
      <c r="J6973" s="3"/>
      <c r="K6973" s="3"/>
      <c r="L6973" s="3"/>
      <c r="M6973" s="3"/>
      <c r="N6973" s="3"/>
      <c r="O6973" s="3"/>
      <c r="P6973" s="3"/>
      <c r="Q6973" s="3"/>
      <c r="R6973" s="3"/>
      <c r="S6973" s="3"/>
      <c r="T6973" s="3"/>
      <c r="U6973" s="3"/>
      <c r="V6973" s="3"/>
      <c r="W6973" s="3"/>
      <c r="X6973" s="3"/>
      <c r="Y6973" s="3"/>
      <c r="Z6973" s="3"/>
    </row>
    <row r="6974">
      <c r="A6974" s="4">
        <v>45468.0</v>
      </c>
      <c r="B6974" s="5" t="s">
        <v>1571</v>
      </c>
      <c r="C6974" s="3" t="s">
        <v>1572</v>
      </c>
      <c r="D6974" s="3" t="s">
        <v>1573</v>
      </c>
      <c r="E6974" s="3" t="s">
        <v>61</v>
      </c>
      <c r="F6974" s="3" t="s">
        <v>241</v>
      </c>
      <c r="G6974" s="3" t="s">
        <v>12</v>
      </c>
      <c r="H6974" s="3"/>
      <c r="I6974" s="3"/>
      <c r="J6974" s="3"/>
      <c r="K6974" s="3"/>
      <c r="L6974" s="3"/>
      <c r="M6974" s="3"/>
      <c r="N6974" s="3"/>
      <c r="O6974" s="3"/>
      <c r="P6974" s="3"/>
      <c r="Q6974" s="3"/>
      <c r="R6974" s="3"/>
      <c r="S6974" s="3"/>
      <c r="T6974" s="3"/>
      <c r="U6974" s="3"/>
      <c r="V6974" s="3"/>
      <c r="W6974" s="3"/>
      <c r="X6974" s="3"/>
      <c r="Y6974" s="3"/>
      <c r="Z6974" s="3"/>
    </row>
    <row r="6975">
      <c r="A6975" s="4">
        <v>45468.0</v>
      </c>
      <c r="B6975" s="5" t="s">
        <v>1571</v>
      </c>
      <c r="C6975" s="3" t="s">
        <v>1572</v>
      </c>
      <c r="D6975" s="3" t="s">
        <v>257</v>
      </c>
      <c r="E6975" s="3" t="s">
        <v>45</v>
      </c>
      <c r="F6975" s="3" t="s">
        <v>63</v>
      </c>
      <c r="G6975" s="3" t="s">
        <v>12</v>
      </c>
      <c r="H6975" s="3"/>
      <c r="I6975" s="3"/>
      <c r="J6975" s="3"/>
      <c r="K6975" s="3"/>
      <c r="L6975" s="3"/>
      <c r="M6975" s="3"/>
      <c r="N6975" s="3"/>
      <c r="O6975" s="3"/>
      <c r="P6975" s="3"/>
      <c r="Q6975" s="3"/>
      <c r="R6975" s="3"/>
      <c r="S6975" s="3"/>
      <c r="T6975" s="3"/>
      <c r="U6975" s="3"/>
      <c r="V6975" s="3"/>
      <c r="W6975" s="3"/>
      <c r="X6975" s="3"/>
      <c r="Y6975" s="3"/>
      <c r="Z6975" s="3"/>
    </row>
    <row r="6976">
      <c r="A6976" s="4">
        <v>45468.0</v>
      </c>
      <c r="B6976" s="5" t="s">
        <v>1571</v>
      </c>
      <c r="C6976" s="3" t="s">
        <v>1572</v>
      </c>
      <c r="D6976" s="3" t="s">
        <v>1181</v>
      </c>
      <c r="E6976" s="3" t="s">
        <v>1574</v>
      </c>
      <c r="F6976" s="3" t="s">
        <v>47</v>
      </c>
      <c r="G6976" s="3" t="s">
        <v>12</v>
      </c>
      <c r="H6976" s="3"/>
      <c r="I6976" s="3"/>
      <c r="J6976" s="3"/>
      <c r="K6976" s="3"/>
      <c r="L6976" s="3"/>
      <c r="M6976" s="3"/>
      <c r="N6976" s="3"/>
      <c r="O6976" s="3"/>
      <c r="P6976" s="3"/>
      <c r="Q6976" s="3"/>
      <c r="R6976" s="3"/>
      <c r="S6976" s="3"/>
      <c r="T6976" s="3"/>
      <c r="U6976" s="3"/>
      <c r="V6976" s="3"/>
      <c r="W6976" s="3"/>
      <c r="X6976" s="3"/>
      <c r="Y6976" s="3"/>
      <c r="Z6976" s="3"/>
    </row>
    <row r="6977">
      <c r="A6977" s="4">
        <v>45468.0</v>
      </c>
      <c r="B6977" s="5" t="s">
        <v>1575</v>
      </c>
      <c r="C6977" s="3" t="s">
        <v>1576</v>
      </c>
      <c r="D6977" s="3" t="s">
        <v>1577</v>
      </c>
      <c r="E6977" s="3" t="s">
        <v>1578</v>
      </c>
      <c r="F6977" s="3" t="s">
        <v>386</v>
      </c>
      <c r="G6977" s="3" t="s">
        <v>12</v>
      </c>
      <c r="H6977" s="3"/>
      <c r="I6977" s="3"/>
      <c r="J6977" s="3"/>
      <c r="K6977" s="3"/>
      <c r="L6977" s="3"/>
      <c r="M6977" s="3"/>
      <c r="N6977" s="3"/>
      <c r="O6977" s="3"/>
      <c r="P6977" s="3"/>
      <c r="Q6977" s="3"/>
      <c r="R6977" s="3"/>
      <c r="S6977" s="3"/>
      <c r="T6977" s="3"/>
      <c r="U6977" s="3"/>
      <c r="V6977" s="3"/>
      <c r="W6977" s="3"/>
      <c r="X6977" s="3"/>
      <c r="Y6977" s="3"/>
      <c r="Z6977" s="3"/>
    </row>
    <row r="6978">
      <c r="A6978" s="4">
        <v>45468.0</v>
      </c>
      <c r="B6978" s="5" t="s">
        <v>1579</v>
      </c>
      <c r="C6978" s="3" t="s">
        <v>1580</v>
      </c>
      <c r="D6978" s="3" t="s">
        <v>1581</v>
      </c>
      <c r="E6978" s="3" t="s">
        <v>44</v>
      </c>
      <c r="F6978" s="3" t="s">
        <v>1582</v>
      </c>
      <c r="G6978" s="3" t="s">
        <v>12</v>
      </c>
      <c r="H6978" s="3"/>
      <c r="I6978" s="3"/>
      <c r="J6978" s="3"/>
      <c r="K6978" s="3"/>
      <c r="L6978" s="3"/>
      <c r="M6978" s="3"/>
      <c r="N6978" s="3"/>
      <c r="O6978" s="3"/>
      <c r="P6978" s="3"/>
      <c r="Q6978" s="3"/>
      <c r="R6978" s="3"/>
      <c r="S6978" s="3"/>
      <c r="T6978" s="3"/>
      <c r="U6978" s="3"/>
      <c r="V6978" s="3"/>
      <c r="W6978" s="3"/>
      <c r="X6978" s="3"/>
      <c r="Y6978" s="3"/>
      <c r="Z6978" s="3"/>
    </row>
    <row r="6979">
      <c r="A6979" s="4">
        <v>45468.0</v>
      </c>
      <c r="B6979" s="5" t="s">
        <v>1579</v>
      </c>
      <c r="C6979" s="3" t="s">
        <v>1580</v>
      </c>
      <c r="D6979" s="3" t="s">
        <v>1176</v>
      </c>
      <c r="E6979" s="3" t="s">
        <v>1583</v>
      </c>
      <c r="F6979" s="3" t="s">
        <v>1584</v>
      </c>
      <c r="G6979" s="3" t="s">
        <v>12</v>
      </c>
      <c r="H6979" s="3"/>
      <c r="I6979" s="3"/>
      <c r="J6979" s="3"/>
      <c r="K6979" s="3"/>
      <c r="L6979" s="3"/>
      <c r="M6979" s="3"/>
      <c r="N6979" s="3"/>
      <c r="O6979" s="3"/>
      <c r="P6979" s="3"/>
      <c r="Q6979" s="3"/>
      <c r="R6979" s="3"/>
      <c r="S6979" s="3"/>
      <c r="T6979" s="3"/>
      <c r="U6979" s="3"/>
      <c r="V6979" s="3"/>
      <c r="W6979" s="3"/>
      <c r="X6979" s="3"/>
      <c r="Y6979" s="3"/>
      <c r="Z6979" s="3"/>
    </row>
    <row r="6980">
      <c r="A6980" s="4">
        <v>45468.0</v>
      </c>
      <c r="B6980" s="5" t="s">
        <v>1585</v>
      </c>
      <c r="C6980" s="3" t="s">
        <v>1586</v>
      </c>
      <c r="D6980" s="3" t="s">
        <v>1587</v>
      </c>
      <c r="E6980" s="3" t="s">
        <v>209</v>
      </c>
      <c r="F6980" s="3" t="s">
        <v>1588</v>
      </c>
      <c r="G6980" s="3" t="s">
        <v>12</v>
      </c>
      <c r="H6980" s="3"/>
      <c r="I6980" s="3"/>
      <c r="J6980" s="3"/>
      <c r="K6980" s="3"/>
      <c r="L6980" s="3"/>
      <c r="M6980" s="3"/>
      <c r="N6980" s="3"/>
      <c r="O6980" s="3"/>
      <c r="P6980" s="3"/>
      <c r="Q6980" s="3"/>
      <c r="R6980" s="3"/>
      <c r="S6980" s="3"/>
      <c r="T6980" s="3"/>
      <c r="U6980" s="3"/>
      <c r="V6980" s="3"/>
      <c r="W6980" s="3"/>
      <c r="X6980" s="3"/>
      <c r="Y6980" s="3"/>
      <c r="Z6980" s="3"/>
    </row>
    <row r="6981">
      <c r="A6981" s="4">
        <v>45468.0</v>
      </c>
      <c r="B6981" s="5" t="s">
        <v>1585</v>
      </c>
      <c r="C6981" s="3" t="s">
        <v>1586</v>
      </c>
      <c r="D6981" s="3" t="s">
        <v>1587</v>
      </c>
      <c r="E6981" s="3" t="s">
        <v>34</v>
      </c>
      <c r="F6981" s="3" t="s">
        <v>275</v>
      </c>
      <c r="G6981" s="3" t="s">
        <v>12</v>
      </c>
      <c r="H6981" s="3"/>
      <c r="I6981" s="3"/>
      <c r="J6981" s="3"/>
      <c r="K6981" s="3"/>
      <c r="L6981" s="3"/>
      <c r="M6981" s="3"/>
      <c r="N6981" s="3"/>
      <c r="O6981" s="3"/>
      <c r="P6981" s="3"/>
      <c r="Q6981" s="3"/>
      <c r="R6981" s="3"/>
      <c r="S6981" s="3"/>
      <c r="T6981" s="3"/>
      <c r="U6981" s="3"/>
      <c r="V6981" s="3"/>
      <c r="W6981" s="3"/>
      <c r="X6981" s="3"/>
      <c r="Y6981" s="3"/>
      <c r="Z6981" s="3"/>
    </row>
    <row r="6982">
      <c r="A6982" s="4">
        <v>45467.0</v>
      </c>
      <c r="B6982" s="5" t="s">
        <v>1589</v>
      </c>
      <c r="C6982" s="3" t="s">
        <v>1590</v>
      </c>
      <c r="D6982" s="3" t="s">
        <v>1591</v>
      </c>
      <c r="E6982" s="3" t="s">
        <v>214</v>
      </c>
      <c r="F6982" s="3" t="s">
        <v>31</v>
      </c>
      <c r="G6982" s="3" t="s">
        <v>12</v>
      </c>
      <c r="H6982" s="3"/>
      <c r="I6982" s="3"/>
      <c r="J6982" s="3"/>
      <c r="K6982" s="3"/>
      <c r="L6982" s="3"/>
      <c r="M6982" s="3"/>
      <c r="N6982" s="3"/>
      <c r="O6982" s="3"/>
      <c r="P6982" s="3"/>
      <c r="Q6982" s="3"/>
      <c r="R6982" s="3"/>
      <c r="S6982" s="3"/>
      <c r="T6982" s="3"/>
      <c r="U6982" s="3"/>
      <c r="V6982" s="3"/>
      <c r="W6982" s="3"/>
      <c r="X6982" s="3"/>
      <c r="Y6982" s="3"/>
      <c r="Z6982" s="3"/>
    </row>
    <row r="6983">
      <c r="A6983" s="4">
        <v>45467.0</v>
      </c>
      <c r="B6983" s="5" t="s">
        <v>1589</v>
      </c>
      <c r="C6983" s="3" t="s">
        <v>1590</v>
      </c>
      <c r="D6983" s="3" t="s">
        <v>1591</v>
      </c>
      <c r="E6983" s="3" t="s">
        <v>141</v>
      </c>
      <c r="F6983" s="3" t="s">
        <v>1592</v>
      </c>
      <c r="G6983" s="3" t="s">
        <v>12</v>
      </c>
      <c r="H6983" s="3"/>
      <c r="I6983" s="3"/>
      <c r="J6983" s="3"/>
      <c r="K6983" s="3"/>
      <c r="L6983" s="3"/>
      <c r="M6983" s="3"/>
      <c r="N6983" s="3"/>
      <c r="O6983" s="3"/>
      <c r="P6983" s="3"/>
      <c r="Q6983" s="3"/>
      <c r="R6983" s="3"/>
      <c r="S6983" s="3"/>
      <c r="T6983" s="3"/>
      <c r="U6983" s="3"/>
      <c r="V6983" s="3"/>
      <c r="W6983" s="3"/>
      <c r="X6983" s="3"/>
      <c r="Y6983" s="3"/>
      <c r="Z6983" s="3"/>
    </row>
    <row r="6984">
      <c r="A6984" s="4">
        <v>45467.0</v>
      </c>
      <c r="B6984" s="5" t="s">
        <v>1593</v>
      </c>
      <c r="C6984" s="3" t="s">
        <v>1594</v>
      </c>
      <c r="D6984" s="10" t="s">
        <v>1595</v>
      </c>
      <c r="E6984" s="3" t="s">
        <v>956</v>
      </c>
      <c r="F6984" s="3" t="s">
        <v>51</v>
      </c>
      <c r="G6984" s="3" t="s">
        <v>12</v>
      </c>
      <c r="H6984" s="3"/>
      <c r="I6984" s="3"/>
      <c r="J6984" s="3"/>
      <c r="K6984" s="3"/>
      <c r="L6984" s="3"/>
      <c r="M6984" s="3"/>
      <c r="N6984" s="3"/>
      <c r="O6984" s="3"/>
      <c r="P6984" s="3"/>
      <c r="Q6984" s="3"/>
      <c r="R6984" s="3"/>
      <c r="S6984" s="3"/>
      <c r="T6984" s="3"/>
      <c r="U6984" s="3"/>
      <c r="V6984" s="3"/>
      <c r="W6984" s="3"/>
      <c r="X6984" s="3"/>
      <c r="Y6984" s="3"/>
      <c r="Z6984" s="3"/>
    </row>
    <row r="6985">
      <c r="A6985" s="4">
        <v>45467.0</v>
      </c>
      <c r="B6985" s="5" t="s">
        <v>1593</v>
      </c>
      <c r="C6985" s="3" t="s">
        <v>1594</v>
      </c>
      <c r="D6985" s="10" t="s">
        <v>1595</v>
      </c>
      <c r="E6985" s="3" t="s">
        <v>1596</v>
      </c>
      <c r="F6985" s="3" t="s">
        <v>1597</v>
      </c>
      <c r="G6985" s="3" t="s">
        <v>12</v>
      </c>
      <c r="H6985" s="3"/>
      <c r="I6985" s="3"/>
      <c r="J6985" s="3"/>
      <c r="K6985" s="3"/>
      <c r="L6985" s="3"/>
      <c r="M6985" s="3"/>
      <c r="N6985" s="3"/>
      <c r="O6985" s="3"/>
      <c r="P6985" s="3"/>
      <c r="Q6985" s="3"/>
      <c r="R6985" s="3"/>
      <c r="S6985" s="3"/>
      <c r="T6985" s="3"/>
      <c r="U6985" s="3"/>
      <c r="V6985" s="3"/>
      <c r="W6985" s="3"/>
      <c r="X6985" s="3"/>
      <c r="Y6985" s="3"/>
      <c r="Z6985" s="3"/>
    </row>
    <row r="6986">
      <c r="A6986" s="4">
        <v>45467.0</v>
      </c>
      <c r="B6986" s="5" t="s">
        <v>1598</v>
      </c>
      <c r="C6986" s="3" t="s">
        <v>1599</v>
      </c>
      <c r="D6986" s="10" t="s">
        <v>1600</v>
      </c>
      <c r="E6986" s="3" t="s">
        <v>498</v>
      </c>
      <c r="F6986" s="3" t="s">
        <v>67</v>
      </c>
      <c r="G6986" s="3" t="s">
        <v>12</v>
      </c>
      <c r="H6986" s="3"/>
      <c r="I6986" s="3"/>
      <c r="J6986" s="3"/>
      <c r="K6986" s="3"/>
      <c r="L6986" s="3"/>
      <c r="M6986" s="3"/>
      <c r="N6986" s="3"/>
      <c r="O6986" s="3"/>
      <c r="P6986" s="3"/>
      <c r="Q6986" s="3"/>
      <c r="R6986" s="3"/>
      <c r="S6986" s="3"/>
      <c r="T6986" s="3"/>
      <c r="U6986" s="3"/>
      <c r="V6986" s="3"/>
      <c r="W6986" s="3"/>
      <c r="X6986" s="3"/>
      <c r="Y6986" s="3"/>
      <c r="Z6986" s="3"/>
    </row>
    <row r="6987">
      <c r="A6987" s="4">
        <v>45467.0</v>
      </c>
      <c r="B6987" s="5" t="s">
        <v>1601</v>
      </c>
      <c r="C6987" s="3" t="s">
        <v>1602</v>
      </c>
      <c r="D6987" s="3" t="s">
        <v>1452</v>
      </c>
      <c r="E6987" s="3" t="s">
        <v>44</v>
      </c>
      <c r="F6987" s="3" t="s">
        <v>171</v>
      </c>
      <c r="G6987" s="3" t="s">
        <v>12</v>
      </c>
      <c r="H6987" s="3"/>
      <c r="I6987" s="3"/>
      <c r="J6987" s="3"/>
      <c r="K6987" s="3"/>
      <c r="L6987" s="3"/>
      <c r="M6987" s="3"/>
      <c r="N6987" s="3"/>
      <c r="O6987" s="3"/>
      <c r="P6987" s="3"/>
      <c r="Q6987" s="3"/>
      <c r="R6987" s="3"/>
      <c r="S6987" s="3"/>
      <c r="T6987" s="3"/>
      <c r="U6987" s="3"/>
      <c r="V6987" s="3"/>
      <c r="W6987" s="3"/>
      <c r="X6987" s="3"/>
      <c r="Y6987" s="3"/>
      <c r="Z6987" s="3"/>
    </row>
    <row r="6988">
      <c r="A6988" s="4">
        <v>45467.0</v>
      </c>
      <c r="B6988" s="5" t="s">
        <v>1601</v>
      </c>
      <c r="C6988" s="3" t="s">
        <v>1602</v>
      </c>
      <c r="D6988" s="3" t="s">
        <v>1452</v>
      </c>
      <c r="E6988" s="3" t="s">
        <v>735</v>
      </c>
      <c r="F6988" s="3" t="s">
        <v>1603</v>
      </c>
      <c r="G6988" s="3" t="s">
        <v>12</v>
      </c>
      <c r="H6988" s="3"/>
      <c r="I6988" s="3"/>
      <c r="J6988" s="3"/>
      <c r="K6988" s="3"/>
      <c r="L6988" s="3"/>
      <c r="M6988" s="3"/>
      <c r="N6988" s="3"/>
      <c r="O6988" s="3"/>
      <c r="P6988" s="3"/>
      <c r="Q6988" s="3"/>
      <c r="R6988" s="3"/>
      <c r="S6988" s="3"/>
      <c r="T6988" s="3"/>
      <c r="U6988" s="3"/>
      <c r="V6988" s="3"/>
      <c r="W6988" s="3"/>
      <c r="X6988" s="3"/>
      <c r="Y6988" s="3"/>
      <c r="Z6988" s="3"/>
    </row>
    <row r="6989">
      <c r="A6989" s="4">
        <v>45467.0</v>
      </c>
      <c r="B6989" s="5" t="s">
        <v>1604</v>
      </c>
      <c r="C6989" s="3" t="s">
        <v>1605</v>
      </c>
      <c r="D6989" s="3" t="s">
        <v>1452</v>
      </c>
      <c r="E6989" s="10" t="s">
        <v>1606</v>
      </c>
      <c r="F6989" s="3" t="s">
        <v>91</v>
      </c>
      <c r="G6989" s="3" t="s">
        <v>17</v>
      </c>
      <c r="H6989" s="3"/>
      <c r="I6989" s="3"/>
      <c r="J6989" s="3"/>
      <c r="K6989" s="3"/>
      <c r="L6989" s="3"/>
      <c r="M6989" s="3"/>
      <c r="N6989" s="3"/>
      <c r="O6989" s="3"/>
      <c r="P6989" s="3"/>
      <c r="Q6989" s="3"/>
      <c r="R6989" s="3"/>
      <c r="S6989" s="3"/>
      <c r="T6989" s="3"/>
      <c r="U6989" s="3"/>
      <c r="V6989" s="3"/>
      <c r="W6989" s="3"/>
      <c r="X6989" s="3"/>
      <c r="Y6989" s="3"/>
      <c r="Z6989" s="3"/>
    </row>
    <row r="6990">
      <c r="A6990" s="4">
        <v>45467.0</v>
      </c>
      <c r="B6990" s="5" t="s">
        <v>1607</v>
      </c>
      <c r="C6990" s="3" t="s">
        <v>1608</v>
      </c>
      <c r="D6990" s="3" t="s">
        <v>1609</v>
      </c>
      <c r="E6990" s="3" t="s">
        <v>181</v>
      </c>
      <c r="F6990" s="3" t="s">
        <v>1610</v>
      </c>
      <c r="G6990" s="3" t="s">
        <v>17</v>
      </c>
      <c r="H6990" s="3"/>
      <c r="I6990" s="3"/>
      <c r="J6990" s="3"/>
      <c r="K6990" s="3"/>
      <c r="L6990" s="3"/>
      <c r="M6990" s="3"/>
      <c r="N6990" s="3"/>
      <c r="O6990" s="3"/>
      <c r="P6990" s="3"/>
      <c r="Q6990" s="3"/>
      <c r="R6990" s="3"/>
      <c r="S6990" s="3"/>
      <c r="T6990" s="3"/>
      <c r="U6990" s="3"/>
      <c r="V6990" s="3"/>
      <c r="W6990" s="3"/>
      <c r="X6990" s="3"/>
      <c r="Y6990" s="3"/>
      <c r="Z6990" s="3"/>
    </row>
    <row r="6991">
      <c r="A6991" s="4">
        <v>45467.0</v>
      </c>
      <c r="B6991" s="5" t="s">
        <v>1611</v>
      </c>
      <c r="C6991" s="3" t="s">
        <v>1612</v>
      </c>
      <c r="D6991" s="3" t="s">
        <v>1613</v>
      </c>
      <c r="E6991" s="3" t="s">
        <v>472</v>
      </c>
      <c r="F6991" s="3" t="s">
        <v>83</v>
      </c>
      <c r="G6991" s="3" t="s">
        <v>84</v>
      </c>
      <c r="H6991" s="3"/>
      <c r="I6991" s="3"/>
      <c r="J6991" s="3"/>
      <c r="K6991" s="3"/>
      <c r="L6991" s="3"/>
      <c r="M6991" s="3"/>
      <c r="N6991" s="3"/>
      <c r="O6991" s="3"/>
      <c r="P6991" s="3"/>
      <c r="Q6991" s="3"/>
      <c r="R6991" s="3"/>
      <c r="S6991" s="3"/>
      <c r="T6991" s="3"/>
      <c r="U6991" s="3"/>
      <c r="V6991" s="3"/>
      <c r="W6991" s="3"/>
      <c r="X6991" s="3"/>
      <c r="Y6991" s="3"/>
      <c r="Z6991" s="3"/>
    </row>
    <row r="6992">
      <c r="A6992" s="4">
        <v>45467.0</v>
      </c>
      <c r="B6992" s="5" t="s">
        <v>1611</v>
      </c>
      <c r="C6992" s="3" t="s">
        <v>1612</v>
      </c>
      <c r="D6992" s="3" t="s">
        <v>1614</v>
      </c>
      <c r="E6992" s="3" t="s">
        <v>472</v>
      </c>
      <c r="F6992" s="3" t="s">
        <v>124</v>
      </c>
      <c r="G6992" s="3" t="s">
        <v>84</v>
      </c>
      <c r="H6992" s="3"/>
      <c r="I6992" s="3"/>
      <c r="J6992" s="3"/>
      <c r="K6992" s="3"/>
      <c r="L6992" s="3"/>
      <c r="M6992" s="3"/>
      <c r="N6992" s="3"/>
      <c r="O6992" s="3"/>
      <c r="P6992" s="3"/>
      <c r="Q6992" s="3"/>
      <c r="R6992" s="3"/>
      <c r="S6992" s="3"/>
      <c r="T6992" s="3"/>
      <c r="U6992" s="3"/>
      <c r="V6992" s="3"/>
      <c r="W6992" s="3"/>
      <c r="X6992" s="3"/>
      <c r="Y6992" s="3"/>
      <c r="Z6992" s="3"/>
    </row>
    <row r="6993">
      <c r="A6993" s="4">
        <v>45467.0</v>
      </c>
      <c r="B6993" s="5" t="s">
        <v>1615</v>
      </c>
      <c r="C6993" s="3" t="s">
        <v>1616</v>
      </c>
      <c r="D6993" s="3" t="s">
        <v>854</v>
      </c>
      <c r="E6993" s="3" t="s">
        <v>44</v>
      </c>
      <c r="F6993" s="3" t="s">
        <v>83</v>
      </c>
      <c r="G6993" s="3" t="s">
        <v>84</v>
      </c>
      <c r="H6993" s="3"/>
      <c r="I6993" s="3"/>
      <c r="J6993" s="3"/>
      <c r="K6993" s="3"/>
      <c r="L6993" s="3"/>
      <c r="M6993" s="3"/>
      <c r="N6993" s="3"/>
      <c r="O6993" s="3"/>
      <c r="P6993" s="3"/>
      <c r="Q6993" s="3"/>
      <c r="R6993" s="3"/>
      <c r="S6993" s="3"/>
      <c r="T6993" s="3"/>
      <c r="U6993" s="3"/>
      <c r="V6993" s="3"/>
      <c r="W6993" s="3"/>
      <c r="X6993" s="3"/>
      <c r="Y6993" s="3"/>
      <c r="Z6993" s="3"/>
    </row>
    <row r="6994">
      <c r="A6994" s="4">
        <v>45467.0</v>
      </c>
      <c r="B6994" s="5" t="s">
        <v>1615</v>
      </c>
      <c r="C6994" s="3" t="s">
        <v>1616</v>
      </c>
      <c r="D6994" s="3" t="s">
        <v>854</v>
      </c>
      <c r="E6994" s="3" t="s">
        <v>46</v>
      </c>
      <c r="F6994" s="3" t="s">
        <v>221</v>
      </c>
      <c r="G6994" s="3" t="s">
        <v>84</v>
      </c>
      <c r="H6994" s="3"/>
      <c r="I6994" s="3"/>
      <c r="J6994" s="3"/>
      <c r="K6994" s="3"/>
      <c r="L6994" s="3"/>
      <c r="M6994" s="3"/>
      <c r="N6994" s="3"/>
      <c r="O6994" s="3"/>
      <c r="P6994" s="3"/>
      <c r="Q6994" s="3"/>
      <c r="R6994" s="3"/>
      <c r="S6994" s="3"/>
      <c r="T6994" s="3"/>
      <c r="U6994" s="3"/>
      <c r="V6994" s="3"/>
      <c r="W6994" s="3"/>
      <c r="X6994" s="3"/>
      <c r="Y6994" s="3"/>
      <c r="Z6994" s="3"/>
    </row>
    <row r="6995">
      <c r="A6995" s="4">
        <v>45467.0</v>
      </c>
      <c r="B6995" s="5" t="s">
        <v>1617</v>
      </c>
      <c r="C6995" s="3" t="s">
        <v>1618</v>
      </c>
      <c r="D6995" s="3" t="s">
        <v>1058</v>
      </c>
      <c r="E6995" s="3" t="s">
        <v>273</v>
      </c>
      <c r="F6995" s="3" t="s">
        <v>1091</v>
      </c>
      <c r="G6995" s="3" t="s">
        <v>84</v>
      </c>
      <c r="H6995" s="3"/>
      <c r="I6995" s="3"/>
      <c r="J6995" s="3"/>
      <c r="K6995" s="3"/>
      <c r="L6995" s="3"/>
      <c r="M6995" s="3"/>
      <c r="N6995" s="3"/>
      <c r="O6995" s="3"/>
      <c r="P6995" s="3"/>
      <c r="Q6995" s="3"/>
      <c r="R6995" s="3"/>
      <c r="S6995" s="3"/>
      <c r="T6995" s="3"/>
      <c r="U6995" s="3"/>
      <c r="V6995" s="3"/>
      <c r="W6995" s="3"/>
      <c r="X6995" s="3"/>
      <c r="Y6995" s="3"/>
      <c r="Z6995" s="3"/>
    </row>
    <row r="6996">
      <c r="A6996" s="4">
        <v>45467.0</v>
      </c>
      <c r="B6996" s="5" t="s">
        <v>1617</v>
      </c>
      <c r="C6996" s="3" t="s">
        <v>1618</v>
      </c>
      <c r="D6996" s="3" t="s">
        <v>1619</v>
      </c>
      <c r="E6996" s="3" t="s">
        <v>23</v>
      </c>
      <c r="F6996" s="3" t="s">
        <v>1620</v>
      </c>
      <c r="G6996" s="3" t="s">
        <v>84</v>
      </c>
      <c r="H6996" s="3"/>
      <c r="I6996" s="3"/>
      <c r="J6996" s="3"/>
      <c r="K6996" s="3"/>
      <c r="L6996" s="3"/>
      <c r="M6996" s="3"/>
      <c r="N6996" s="3"/>
      <c r="O6996" s="3"/>
      <c r="P6996" s="3"/>
      <c r="Q6996" s="3"/>
      <c r="R6996" s="3"/>
      <c r="S6996" s="3"/>
      <c r="T6996" s="3"/>
      <c r="U6996" s="3"/>
      <c r="V6996" s="3"/>
      <c r="W6996" s="3"/>
      <c r="X6996" s="3"/>
      <c r="Y6996" s="3"/>
      <c r="Z6996" s="3"/>
    </row>
    <row r="6997">
      <c r="A6997" s="4">
        <v>45466.0</v>
      </c>
      <c r="B6997" s="5" t="s">
        <v>1621</v>
      </c>
      <c r="C6997" s="3" t="s">
        <v>1622</v>
      </c>
      <c r="D6997" s="3" t="s">
        <v>1623</v>
      </c>
      <c r="E6997" s="3" t="s">
        <v>1624</v>
      </c>
      <c r="F6997" s="3" t="s">
        <v>1625</v>
      </c>
      <c r="G6997" s="3" t="s">
        <v>17</v>
      </c>
      <c r="H6997" s="3"/>
      <c r="I6997" s="3"/>
      <c r="J6997" s="3"/>
      <c r="K6997" s="3"/>
      <c r="L6997" s="3"/>
      <c r="M6997" s="3"/>
      <c r="N6997" s="3"/>
      <c r="O6997" s="3"/>
      <c r="P6997" s="3"/>
      <c r="Q6997" s="3"/>
      <c r="R6997" s="3"/>
      <c r="S6997" s="3"/>
      <c r="T6997" s="3"/>
      <c r="U6997" s="3"/>
      <c r="V6997" s="3"/>
      <c r="W6997" s="3"/>
      <c r="X6997" s="3"/>
      <c r="Y6997" s="3"/>
      <c r="Z6997" s="3"/>
    </row>
    <row r="6998">
      <c r="A6998" s="4">
        <v>45466.0</v>
      </c>
      <c r="B6998" s="5" t="s">
        <v>1626</v>
      </c>
      <c r="C6998" s="3" t="s">
        <v>1627</v>
      </c>
      <c r="D6998" s="3" t="s">
        <v>1623</v>
      </c>
      <c r="E6998" s="3" t="s">
        <v>1628</v>
      </c>
      <c r="F6998" s="3" t="s">
        <v>268</v>
      </c>
      <c r="G6998" s="3" t="s">
        <v>84</v>
      </c>
      <c r="H6998" s="3"/>
      <c r="I6998" s="3"/>
      <c r="J6998" s="3"/>
      <c r="K6998" s="3"/>
      <c r="L6998" s="3"/>
      <c r="M6998" s="3"/>
      <c r="N6998" s="3"/>
      <c r="O6998" s="3"/>
      <c r="P6998" s="3"/>
      <c r="Q6998" s="3"/>
      <c r="R6998" s="3"/>
      <c r="S6998" s="3"/>
      <c r="T6998" s="3"/>
      <c r="U6998" s="3"/>
      <c r="V6998" s="3"/>
      <c r="W6998" s="3"/>
      <c r="X6998" s="3"/>
      <c r="Y6998" s="3"/>
      <c r="Z6998" s="3"/>
    </row>
    <row r="6999">
      <c r="A6999" s="4">
        <v>45466.0</v>
      </c>
      <c r="B6999" s="5" t="s">
        <v>1626</v>
      </c>
      <c r="C6999" s="3" t="s">
        <v>1627</v>
      </c>
      <c r="D6999" s="3" t="s">
        <v>1623</v>
      </c>
      <c r="E6999" s="3" t="s">
        <v>268</v>
      </c>
      <c r="F6999" s="3" t="s">
        <v>1265</v>
      </c>
      <c r="G6999" s="3" t="s">
        <v>84</v>
      </c>
      <c r="H6999" s="3"/>
      <c r="I6999" s="3"/>
      <c r="J6999" s="3"/>
      <c r="K6999" s="3"/>
      <c r="L6999" s="3"/>
      <c r="M6999" s="3"/>
      <c r="N6999" s="3"/>
      <c r="O6999" s="3"/>
      <c r="P6999" s="3"/>
      <c r="Q6999" s="3"/>
      <c r="R6999" s="3"/>
      <c r="S6999" s="3"/>
      <c r="T6999" s="3"/>
      <c r="U6999" s="3"/>
      <c r="V6999" s="3"/>
      <c r="W6999" s="3"/>
      <c r="X6999" s="3"/>
      <c r="Y6999" s="3"/>
      <c r="Z6999" s="3"/>
    </row>
    <row r="7000">
      <c r="A7000" s="4">
        <v>45466.0</v>
      </c>
      <c r="B7000" s="5" t="s">
        <v>1629</v>
      </c>
      <c r="C7000" s="3" t="s">
        <v>1630</v>
      </c>
      <c r="D7000" s="3" t="s">
        <v>1623</v>
      </c>
      <c r="E7000" s="3" t="s">
        <v>99</v>
      </c>
      <c r="F7000" s="3" t="s">
        <v>1631</v>
      </c>
      <c r="G7000" s="3" t="s">
        <v>84</v>
      </c>
      <c r="H7000" s="3"/>
      <c r="I7000" s="3"/>
      <c r="J7000" s="3"/>
      <c r="K7000" s="3"/>
      <c r="L7000" s="3"/>
      <c r="M7000" s="3"/>
      <c r="N7000" s="3"/>
      <c r="O7000" s="3"/>
      <c r="P7000" s="3"/>
      <c r="Q7000" s="3"/>
      <c r="R7000" s="3"/>
      <c r="S7000" s="3"/>
      <c r="T7000" s="3"/>
      <c r="U7000" s="3"/>
      <c r="V7000" s="3"/>
      <c r="W7000" s="3"/>
      <c r="X7000" s="3"/>
      <c r="Y7000" s="3"/>
      <c r="Z7000" s="3"/>
    </row>
    <row r="7001">
      <c r="A7001" s="4">
        <v>45465.0</v>
      </c>
      <c r="B7001" s="5" t="s">
        <v>1632</v>
      </c>
      <c r="C7001" s="3" t="s">
        <v>1633</v>
      </c>
      <c r="D7001" s="3" t="s">
        <v>1623</v>
      </c>
      <c r="E7001" s="3" t="s">
        <v>1634</v>
      </c>
      <c r="F7001" s="3" t="s">
        <v>1635</v>
      </c>
      <c r="G7001" s="3" t="s">
        <v>17</v>
      </c>
      <c r="H7001" s="3"/>
      <c r="I7001" s="3"/>
      <c r="J7001" s="3"/>
      <c r="K7001" s="3"/>
      <c r="L7001" s="3"/>
      <c r="M7001" s="3"/>
      <c r="N7001" s="3"/>
      <c r="O7001" s="3"/>
      <c r="P7001" s="3"/>
      <c r="Q7001" s="3"/>
      <c r="R7001" s="3"/>
      <c r="S7001" s="3"/>
      <c r="T7001" s="3"/>
      <c r="U7001" s="3"/>
      <c r="V7001" s="3"/>
      <c r="W7001" s="3"/>
      <c r="X7001" s="3"/>
      <c r="Y7001" s="3"/>
      <c r="Z7001" s="3"/>
    </row>
    <row r="7002">
      <c r="A7002" s="4">
        <v>45464.0</v>
      </c>
      <c r="B7002" s="5" t="s">
        <v>1636</v>
      </c>
      <c r="C7002" s="3" t="s">
        <v>1637</v>
      </c>
      <c r="D7002" s="3" t="str">
        <f>IFERROR(__xludf.DUMMYFUNCTION("REGEXEXTRACT(C7002,""[A-Z]{2,}"")"),"ICBC")</f>
        <v>ICBC</v>
      </c>
      <c r="E7002" s="3" t="s">
        <v>708</v>
      </c>
      <c r="F7002" s="3" t="s">
        <v>1638</v>
      </c>
      <c r="G7002" s="3" t="s">
        <v>84</v>
      </c>
      <c r="H7002" s="3"/>
      <c r="I7002" s="3"/>
      <c r="J7002" s="3"/>
      <c r="K7002" s="3"/>
      <c r="L7002" s="3"/>
      <c r="M7002" s="3"/>
      <c r="N7002" s="3"/>
      <c r="O7002" s="3"/>
      <c r="P7002" s="3"/>
      <c r="Q7002" s="3"/>
      <c r="R7002" s="3"/>
      <c r="S7002" s="3"/>
      <c r="T7002" s="3"/>
      <c r="U7002" s="3"/>
      <c r="V7002" s="3"/>
      <c r="W7002" s="3"/>
      <c r="X7002" s="3"/>
      <c r="Y7002" s="3"/>
      <c r="Z7002" s="3"/>
    </row>
    <row r="7003">
      <c r="A7003" s="4">
        <v>45464.0</v>
      </c>
      <c r="B7003" s="5" t="s">
        <v>1639</v>
      </c>
      <c r="C7003" s="3" t="s">
        <v>1640</v>
      </c>
      <c r="D7003" s="10" t="s">
        <v>1641</v>
      </c>
      <c r="E7003" s="3" t="s">
        <v>1642</v>
      </c>
      <c r="F7003" s="3" t="s">
        <v>1643</v>
      </c>
      <c r="G7003" s="3" t="s">
        <v>17</v>
      </c>
      <c r="H7003" s="3"/>
      <c r="I7003" s="3"/>
      <c r="J7003" s="3"/>
      <c r="K7003" s="3"/>
      <c r="L7003" s="3"/>
      <c r="M7003" s="3"/>
      <c r="N7003" s="3"/>
      <c r="O7003" s="3"/>
      <c r="P7003" s="3"/>
      <c r="Q7003" s="3"/>
      <c r="R7003" s="3"/>
      <c r="S7003" s="3"/>
      <c r="T7003" s="3"/>
      <c r="U7003" s="3"/>
      <c r="V7003" s="3"/>
      <c r="W7003" s="3"/>
      <c r="X7003" s="3"/>
      <c r="Y7003" s="3"/>
      <c r="Z7003" s="3"/>
    </row>
    <row r="7004">
      <c r="A7004" s="4">
        <v>45464.0</v>
      </c>
      <c r="B7004" s="5" t="s">
        <v>1644</v>
      </c>
      <c r="C7004" s="3" t="s">
        <v>1645</v>
      </c>
      <c r="D7004" s="3" t="str">
        <f>IFERROR(__xludf.DUMMYFUNCTION("REGEXEXTRACT(C7004,""[A-Z]{2,}"")"),"HFT")</f>
        <v>HFT</v>
      </c>
      <c r="E7004" s="3" t="s">
        <v>1066</v>
      </c>
      <c r="F7004" s="3" t="s">
        <v>34</v>
      </c>
      <c r="G7004" s="3" t="s">
        <v>17</v>
      </c>
      <c r="H7004" s="3"/>
      <c r="I7004" s="3"/>
      <c r="J7004" s="3"/>
      <c r="K7004" s="3"/>
      <c r="L7004" s="3"/>
      <c r="M7004" s="3"/>
      <c r="N7004" s="3"/>
      <c r="O7004" s="3"/>
      <c r="P7004" s="3"/>
      <c r="Q7004" s="3"/>
      <c r="R7004" s="3"/>
      <c r="S7004" s="3"/>
      <c r="T7004" s="3"/>
      <c r="U7004" s="3"/>
      <c r="V7004" s="3"/>
      <c r="W7004" s="3"/>
      <c r="X7004" s="3"/>
      <c r="Y7004" s="3"/>
      <c r="Z7004" s="3"/>
    </row>
    <row r="7005">
      <c r="A7005" s="4">
        <v>45464.0</v>
      </c>
      <c r="B7005" s="5" t="s">
        <v>1644</v>
      </c>
      <c r="C7005" s="3" t="s">
        <v>1645</v>
      </c>
      <c r="D7005" s="3" t="str">
        <f>IFERROR(__xludf.DUMMYFUNCTION("REGEXEXTRACT(C7005,""[A-Z]{2,}"")"),"HFT")</f>
        <v>HFT</v>
      </c>
      <c r="E7005" s="3" t="s">
        <v>1646</v>
      </c>
      <c r="F7005" s="3" t="s">
        <v>1647</v>
      </c>
      <c r="G7005" s="3" t="s">
        <v>17</v>
      </c>
      <c r="H7005" s="3"/>
      <c r="I7005" s="3"/>
      <c r="J7005" s="3"/>
      <c r="K7005" s="3"/>
      <c r="L7005" s="3"/>
      <c r="M7005" s="3"/>
      <c r="N7005" s="3"/>
      <c r="O7005" s="3"/>
      <c r="P7005" s="3"/>
      <c r="Q7005" s="3"/>
      <c r="R7005" s="3"/>
      <c r="S7005" s="3"/>
      <c r="T7005" s="3"/>
      <c r="U7005" s="3"/>
      <c r="V7005" s="3"/>
      <c r="W7005" s="3"/>
      <c r="X7005" s="3"/>
      <c r="Y7005" s="3"/>
      <c r="Z7005" s="3"/>
    </row>
    <row r="7006">
      <c r="A7006" s="4">
        <v>45464.0</v>
      </c>
      <c r="B7006" s="5" t="s">
        <v>1644</v>
      </c>
      <c r="C7006" s="3" t="s">
        <v>1645</v>
      </c>
      <c r="D7006" s="3" t="str">
        <f>IFERROR(__xludf.DUMMYFUNCTION("REGEXEXTRACT(C7006,""[A-Z]{2,}"")"),"HFT")</f>
        <v>HFT</v>
      </c>
      <c r="E7006" s="3" t="s">
        <v>1648</v>
      </c>
      <c r="F7006" s="3" t="s">
        <v>11</v>
      </c>
      <c r="G7006" s="3" t="s">
        <v>17</v>
      </c>
      <c r="H7006" s="3"/>
      <c r="I7006" s="3"/>
      <c r="J7006" s="3"/>
      <c r="K7006" s="3"/>
      <c r="L7006" s="3"/>
      <c r="M7006" s="3"/>
      <c r="N7006" s="3"/>
      <c r="O7006" s="3"/>
      <c r="P7006" s="3"/>
      <c r="Q7006" s="3"/>
      <c r="R7006" s="3"/>
      <c r="S7006" s="3"/>
      <c r="T7006" s="3"/>
      <c r="U7006" s="3"/>
      <c r="V7006" s="3"/>
      <c r="W7006" s="3"/>
      <c r="X7006" s="3"/>
      <c r="Y7006" s="3"/>
      <c r="Z7006" s="3"/>
    </row>
    <row r="7007">
      <c r="A7007" s="4">
        <v>45464.0</v>
      </c>
      <c r="B7007" s="5" t="s">
        <v>1649</v>
      </c>
      <c r="C7007" s="3" t="s">
        <v>1650</v>
      </c>
      <c r="D7007" s="3" t="str">
        <f>IFERROR(__xludf.DUMMYFUNCTION("REGEXEXTRACT(C7007,""[A-Z]{2,}"")"),"PRINC")</f>
        <v>PRINC</v>
      </c>
      <c r="E7007" s="10" t="s">
        <v>1651</v>
      </c>
      <c r="F7007" s="10" t="s">
        <v>1078</v>
      </c>
      <c r="G7007" s="3" t="s">
        <v>84</v>
      </c>
      <c r="H7007" s="3"/>
      <c r="I7007" s="3"/>
      <c r="J7007" s="3"/>
      <c r="K7007" s="3"/>
      <c r="L7007" s="3"/>
      <c r="M7007" s="3"/>
      <c r="N7007" s="3"/>
      <c r="O7007" s="3"/>
      <c r="P7007" s="3"/>
      <c r="Q7007" s="3"/>
      <c r="R7007" s="3"/>
      <c r="S7007" s="3"/>
      <c r="T7007" s="3"/>
      <c r="U7007" s="3"/>
      <c r="V7007" s="3"/>
      <c r="W7007" s="3"/>
      <c r="X7007" s="3"/>
      <c r="Y7007" s="3"/>
      <c r="Z7007" s="3"/>
    </row>
    <row r="7008">
      <c r="A7008" s="4">
        <v>45464.0</v>
      </c>
      <c r="B7008" s="5" t="s">
        <v>1649</v>
      </c>
      <c r="C7008" s="3" t="s">
        <v>1650</v>
      </c>
      <c r="D7008" s="3" t="str">
        <f>IFERROR(__xludf.DUMMYFUNCTION("REGEXEXTRACT(C7008,""[A-Z]{2,}"")"),"PRINC")</f>
        <v>PRINC</v>
      </c>
      <c r="E7008" s="3" t="s">
        <v>44</v>
      </c>
      <c r="F7008" s="3" t="s">
        <v>1652</v>
      </c>
      <c r="G7008" s="3" t="s">
        <v>84</v>
      </c>
      <c r="H7008" s="3"/>
      <c r="I7008" s="3"/>
      <c r="J7008" s="3"/>
      <c r="K7008" s="3"/>
      <c r="L7008" s="3"/>
      <c r="M7008" s="3"/>
      <c r="N7008" s="3"/>
      <c r="O7008" s="3"/>
      <c r="P7008" s="3"/>
      <c r="Q7008" s="3"/>
      <c r="R7008" s="3"/>
      <c r="S7008" s="3"/>
      <c r="T7008" s="3"/>
      <c r="U7008" s="3"/>
      <c r="V7008" s="3"/>
      <c r="W7008" s="3"/>
      <c r="X7008" s="3"/>
      <c r="Y7008" s="3"/>
      <c r="Z7008" s="3"/>
    </row>
    <row r="7009">
      <c r="A7009" s="4">
        <v>45464.0</v>
      </c>
      <c r="B7009" s="5" t="s">
        <v>1653</v>
      </c>
      <c r="C7009" s="3" t="s">
        <v>1654</v>
      </c>
      <c r="D7009" s="3" t="str">
        <f>IFERROR(__xludf.DUMMYFUNCTION("REGEXEXTRACT(C7009,""[A-Z]{2,}"")"),"SET")</f>
        <v>SET</v>
      </c>
      <c r="E7009" s="3" t="s">
        <v>357</v>
      </c>
      <c r="F7009" s="3" t="s">
        <v>67</v>
      </c>
      <c r="G7009" s="3" t="s">
        <v>12</v>
      </c>
      <c r="H7009" s="3"/>
      <c r="I7009" s="3"/>
      <c r="J7009" s="3"/>
      <c r="K7009" s="3"/>
      <c r="L7009" s="3"/>
      <c r="M7009" s="3"/>
      <c r="N7009" s="3"/>
      <c r="O7009" s="3"/>
      <c r="P7009" s="3"/>
      <c r="Q7009" s="3"/>
      <c r="R7009" s="3"/>
      <c r="S7009" s="3"/>
      <c r="T7009" s="3"/>
      <c r="U7009" s="3"/>
      <c r="V7009" s="3"/>
      <c r="W7009" s="3"/>
      <c r="X7009" s="3"/>
      <c r="Y7009" s="3"/>
      <c r="Z7009" s="3"/>
    </row>
    <row r="7010">
      <c r="A7010" s="4">
        <v>45464.0</v>
      </c>
      <c r="B7010" s="5" t="s">
        <v>1655</v>
      </c>
      <c r="C7010" s="3" t="s">
        <v>1656</v>
      </c>
      <c r="D7010" s="3" t="str">
        <f>IFERROR(__xludf.DUMMYFUNCTION("REGEXEXTRACT(C7010,""[A-Z]{2,}"")"),"SBNEXT")</f>
        <v>SBNEXT</v>
      </c>
      <c r="E7010" s="3" t="s">
        <v>73</v>
      </c>
      <c r="F7010" s="3" t="s">
        <v>24</v>
      </c>
      <c r="G7010" s="3" t="s">
        <v>84</v>
      </c>
      <c r="H7010" s="3"/>
      <c r="I7010" s="3"/>
      <c r="J7010" s="3"/>
      <c r="K7010" s="3"/>
      <c r="L7010" s="3"/>
      <c r="M7010" s="3"/>
      <c r="N7010" s="3"/>
      <c r="O7010" s="3"/>
      <c r="P7010" s="3"/>
      <c r="Q7010" s="3"/>
      <c r="R7010" s="3"/>
      <c r="S7010" s="3"/>
      <c r="T7010" s="3"/>
      <c r="U7010" s="3"/>
      <c r="V7010" s="3"/>
      <c r="W7010" s="3"/>
      <c r="X7010" s="3"/>
      <c r="Y7010" s="3"/>
      <c r="Z7010" s="3"/>
    </row>
    <row r="7011">
      <c r="A7011" s="4">
        <v>45464.0</v>
      </c>
      <c r="B7011" s="5" t="s">
        <v>1655</v>
      </c>
      <c r="C7011" s="3" t="s">
        <v>1656</v>
      </c>
      <c r="D7011" s="3" t="str">
        <f>IFERROR(__xludf.DUMMYFUNCTION("REGEXEXTRACT(C7011,""[A-Z]{2,}"")"),"SBNEXT")</f>
        <v>SBNEXT</v>
      </c>
      <c r="E7011" s="3" t="s">
        <v>1657</v>
      </c>
      <c r="F7011" s="3" t="s">
        <v>359</v>
      </c>
      <c r="G7011" s="3" t="s">
        <v>84</v>
      </c>
      <c r="H7011" s="3"/>
      <c r="I7011" s="3"/>
      <c r="J7011" s="3"/>
      <c r="K7011" s="3"/>
      <c r="L7011" s="3"/>
      <c r="M7011" s="3"/>
      <c r="N7011" s="3"/>
      <c r="O7011" s="3"/>
      <c r="P7011" s="3"/>
      <c r="Q7011" s="3"/>
      <c r="R7011" s="3"/>
      <c r="S7011" s="3"/>
      <c r="T7011" s="3"/>
      <c r="U7011" s="3"/>
      <c r="V7011" s="3"/>
      <c r="W7011" s="3"/>
      <c r="X7011" s="3"/>
      <c r="Y7011" s="3"/>
      <c r="Z7011" s="3"/>
    </row>
    <row r="7012">
      <c r="A7012" s="4">
        <v>45464.0</v>
      </c>
      <c r="B7012" s="5" t="s">
        <v>1658</v>
      </c>
      <c r="C7012" s="3" t="s">
        <v>1659</v>
      </c>
      <c r="D7012" s="3" t="str">
        <f>IFERROR(__xludf.DUMMYFUNCTION("REGEXEXTRACT(C7012,""[A-Z]{2,}"")"),"AMATA")</f>
        <v>AMATA</v>
      </c>
      <c r="E7012" s="3" t="s">
        <v>44</v>
      </c>
      <c r="F7012" s="3" t="s">
        <v>63</v>
      </c>
      <c r="G7012" s="3" t="s">
        <v>12</v>
      </c>
      <c r="H7012" s="3"/>
      <c r="I7012" s="3"/>
      <c r="J7012" s="3"/>
      <c r="K7012" s="3"/>
      <c r="L7012" s="3"/>
      <c r="M7012" s="3"/>
      <c r="N7012" s="3"/>
      <c r="O7012" s="3"/>
      <c r="P7012" s="3"/>
      <c r="Q7012" s="3"/>
      <c r="R7012" s="3"/>
      <c r="S7012" s="3"/>
      <c r="T7012" s="3"/>
      <c r="U7012" s="3"/>
      <c r="V7012" s="3"/>
      <c r="W7012" s="3"/>
      <c r="X7012" s="3"/>
      <c r="Y7012" s="3"/>
      <c r="Z7012" s="3"/>
    </row>
    <row r="7013">
      <c r="A7013" s="4">
        <v>45464.0</v>
      </c>
      <c r="B7013" s="5" t="s">
        <v>1660</v>
      </c>
      <c r="C7013" s="3" t="s">
        <v>1661</v>
      </c>
      <c r="D7013" s="3" t="str">
        <f>IFERROR(__xludf.DUMMYFUNCTION("REGEXEXTRACT(C7013,""[A-Z]{2,}"")"),"MORE")</f>
        <v>MORE</v>
      </c>
      <c r="E7013" s="3" t="s">
        <v>1662</v>
      </c>
      <c r="F7013" s="3" t="s">
        <v>1657</v>
      </c>
      <c r="G7013" s="3" t="s">
        <v>84</v>
      </c>
      <c r="H7013" s="3"/>
      <c r="I7013" s="3"/>
      <c r="J7013" s="3"/>
      <c r="K7013" s="3"/>
      <c r="L7013" s="3"/>
      <c r="M7013" s="3"/>
      <c r="N7013" s="3"/>
      <c r="O7013" s="3"/>
      <c r="P7013" s="3"/>
      <c r="Q7013" s="3"/>
      <c r="R7013" s="3"/>
      <c r="S7013" s="3"/>
      <c r="T7013" s="3"/>
      <c r="U7013" s="3"/>
      <c r="V7013" s="3"/>
      <c r="W7013" s="3"/>
      <c r="X7013" s="3"/>
      <c r="Y7013" s="3"/>
      <c r="Z7013" s="3"/>
    </row>
    <row r="7014">
      <c r="A7014" s="4">
        <v>45464.0</v>
      </c>
      <c r="B7014" s="5" t="s">
        <v>1663</v>
      </c>
      <c r="C7014" s="3" t="s">
        <v>1664</v>
      </c>
      <c r="D7014" s="3" t="str">
        <f>IFERROR(__xludf.DUMMYFUNCTION("REGEXEXTRACT(C7014,""[A-Z]{2,}"")"),"GLORY")</f>
        <v>GLORY</v>
      </c>
      <c r="E7014" s="3" t="s">
        <v>1665</v>
      </c>
      <c r="F7014" s="3" t="s">
        <v>1666</v>
      </c>
      <c r="G7014" s="3" t="s">
        <v>84</v>
      </c>
      <c r="H7014" s="3"/>
      <c r="I7014" s="3"/>
      <c r="J7014" s="3"/>
      <c r="K7014" s="3"/>
      <c r="L7014" s="3"/>
      <c r="M7014" s="3"/>
      <c r="N7014" s="3"/>
      <c r="O7014" s="3"/>
      <c r="P7014" s="3"/>
      <c r="Q7014" s="3"/>
      <c r="R7014" s="3"/>
      <c r="S7014" s="3"/>
      <c r="T7014" s="3"/>
      <c r="U7014" s="3"/>
      <c r="V7014" s="3"/>
      <c r="W7014" s="3"/>
      <c r="X7014" s="3"/>
      <c r="Y7014" s="3"/>
      <c r="Z7014" s="3"/>
    </row>
    <row r="7015">
      <c r="A7015" s="4">
        <v>45464.0</v>
      </c>
      <c r="B7015" s="5" t="s">
        <v>1663</v>
      </c>
      <c r="C7015" s="3" t="s">
        <v>1664</v>
      </c>
      <c r="D7015" s="3" t="str">
        <f>IFERROR(__xludf.DUMMYFUNCTION("REGEXEXTRACT(C7015,""[A-Z]{2,}"")"),"GLORY")</f>
        <v>GLORY</v>
      </c>
      <c r="E7015" s="3" t="s">
        <v>1666</v>
      </c>
      <c r="F7015" s="3" t="s">
        <v>63</v>
      </c>
      <c r="G7015" s="3" t="s">
        <v>84</v>
      </c>
      <c r="H7015" s="3"/>
      <c r="I7015" s="3"/>
      <c r="J7015" s="3"/>
      <c r="K7015" s="3"/>
      <c r="L7015" s="3"/>
      <c r="M7015" s="3"/>
      <c r="N7015" s="3"/>
      <c r="O7015" s="3"/>
      <c r="P7015" s="3"/>
      <c r="Q7015" s="3"/>
      <c r="R7015" s="3"/>
      <c r="S7015" s="3"/>
      <c r="T7015" s="3"/>
      <c r="U7015" s="3"/>
      <c r="V7015" s="3"/>
      <c r="W7015" s="3"/>
      <c r="X7015" s="3"/>
      <c r="Y7015" s="3"/>
      <c r="Z7015" s="3"/>
    </row>
    <row r="7016">
      <c r="A7016" s="4">
        <v>45463.0</v>
      </c>
      <c r="B7016" s="5" t="s">
        <v>1667</v>
      </c>
      <c r="C7016" s="3" t="s">
        <v>1668</v>
      </c>
      <c r="D7016" s="3" t="str">
        <f>IFERROR(__xludf.DUMMYFUNCTION("REGEXEXTRACT(C7016,""[A-Z]{2,}"")"),"WHA")</f>
        <v>WHA</v>
      </c>
      <c r="E7016" s="10" t="s">
        <v>752</v>
      </c>
      <c r="F7016" s="10" t="s">
        <v>753</v>
      </c>
      <c r="G7016" s="3" t="s">
        <v>12</v>
      </c>
      <c r="H7016" s="3"/>
      <c r="I7016" s="3"/>
      <c r="J7016" s="3"/>
      <c r="K7016" s="3"/>
      <c r="L7016" s="3"/>
      <c r="M7016" s="3"/>
      <c r="N7016" s="3"/>
      <c r="O7016" s="3"/>
      <c r="P7016" s="3"/>
      <c r="Q7016" s="3"/>
      <c r="R7016" s="3"/>
      <c r="S7016" s="3"/>
      <c r="T7016" s="3"/>
      <c r="U7016" s="3"/>
      <c r="V7016" s="3"/>
      <c r="W7016" s="3"/>
      <c r="X7016" s="3"/>
      <c r="Y7016" s="3"/>
      <c r="Z7016" s="3"/>
    </row>
    <row r="7017">
      <c r="A7017" s="4">
        <v>45463.0</v>
      </c>
      <c r="B7017" s="5" t="s">
        <v>1669</v>
      </c>
      <c r="C7017" s="3" t="s">
        <v>1670</v>
      </c>
      <c r="D7017" s="3" t="str">
        <f>IFERROR(__xludf.DUMMYFUNCTION("REGEXEXTRACT(C7017,""[A-Z]{2,}"")"),"SET")</f>
        <v>SET</v>
      </c>
      <c r="E7017" s="3" t="s">
        <v>426</v>
      </c>
      <c r="F7017" s="3" t="s">
        <v>105</v>
      </c>
      <c r="G7017" s="3" t="s">
        <v>12</v>
      </c>
      <c r="H7017" s="3"/>
      <c r="I7017" s="3"/>
      <c r="J7017" s="3"/>
      <c r="K7017" s="3"/>
      <c r="L7017" s="3"/>
      <c r="M7017" s="3"/>
      <c r="N7017" s="3"/>
      <c r="O7017" s="3"/>
      <c r="P7017" s="3"/>
      <c r="Q7017" s="3"/>
      <c r="R7017" s="3"/>
      <c r="S7017" s="3"/>
      <c r="T7017" s="3"/>
      <c r="U7017" s="3"/>
      <c r="V7017" s="3"/>
      <c r="W7017" s="3"/>
      <c r="X7017" s="3"/>
      <c r="Y7017" s="3"/>
      <c r="Z7017" s="3"/>
    </row>
    <row r="7018">
      <c r="A7018" s="4">
        <v>45463.0</v>
      </c>
      <c r="B7018" s="5" t="s">
        <v>1671</v>
      </c>
      <c r="C7018" s="3" t="s">
        <v>1672</v>
      </c>
      <c r="D7018" s="3" t="str">
        <f>IFERROR(__xludf.DUMMYFUNCTION("REGEXEXTRACT(C7018,""[A-Z]{2,}"")"),"CHAO")</f>
        <v>CHAO</v>
      </c>
      <c r="E7018" s="3" t="s">
        <v>209</v>
      </c>
      <c r="F7018" s="3" t="s">
        <v>94</v>
      </c>
      <c r="G7018" s="3" t="s">
        <v>12</v>
      </c>
      <c r="H7018" s="3"/>
      <c r="I7018" s="3"/>
      <c r="J7018" s="3"/>
      <c r="K7018" s="3"/>
      <c r="L7018" s="3"/>
      <c r="M7018" s="3"/>
      <c r="N7018" s="3"/>
      <c r="O7018" s="3"/>
      <c r="P7018" s="3"/>
      <c r="Q7018" s="3"/>
      <c r="R7018" s="3"/>
      <c r="S7018" s="3"/>
      <c r="T7018" s="3"/>
      <c r="U7018" s="3"/>
      <c r="V7018" s="3"/>
      <c r="W7018" s="3"/>
      <c r="X7018" s="3"/>
      <c r="Y7018" s="3"/>
      <c r="Z7018" s="3"/>
    </row>
    <row r="7019">
      <c r="A7019" s="4">
        <v>45463.0</v>
      </c>
      <c r="B7019" s="5" t="s">
        <v>1671</v>
      </c>
      <c r="C7019" s="3" t="s">
        <v>1672</v>
      </c>
      <c r="D7019" s="3" t="str">
        <f>IFERROR(__xludf.DUMMYFUNCTION("REGEXEXTRACT(C7019,""[A-Z]{2,}"")"),"CHAO")</f>
        <v>CHAO</v>
      </c>
      <c r="E7019" s="10" t="s">
        <v>1673</v>
      </c>
      <c r="F7019" s="10" t="s">
        <v>1674</v>
      </c>
      <c r="G7019" s="3" t="s">
        <v>12</v>
      </c>
      <c r="H7019" s="3"/>
      <c r="I7019" s="3"/>
      <c r="J7019" s="3"/>
      <c r="K7019" s="3"/>
      <c r="L7019" s="3"/>
      <c r="M7019" s="3"/>
      <c r="N7019" s="3"/>
      <c r="O7019" s="3"/>
      <c r="P7019" s="3"/>
      <c r="Q7019" s="3"/>
      <c r="R7019" s="3"/>
      <c r="S7019" s="3"/>
      <c r="T7019" s="3"/>
      <c r="U7019" s="3"/>
      <c r="V7019" s="3"/>
      <c r="W7019" s="3"/>
      <c r="X7019" s="3"/>
      <c r="Y7019" s="3"/>
      <c r="Z7019" s="3"/>
    </row>
    <row r="7020">
      <c r="A7020" s="4">
        <v>45463.0</v>
      </c>
      <c r="B7020" s="5" t="s">
        <v>1675</v>
      </c>
      <c r="C7020" s="3" t="s">
        <v>1676</v>
      </c>
      <c r="D7020" s="3" t="str">
        <f>IFERROR(__xludf.DUMMYFUNCTION("REGEXEXTRACT(C7020,""[A-Z]{2,}"")"),"UPTICK")</f>
        <v>UPTICK</v>
      </c>
      <c r="E7020" s="3" t="s">
        <v>352</v>
      </c>
      <c r="F7020" s="3" t="s">
        <v>524</v>
      </c>
      <c r="G7020" s="3" t="s">
        <v>84</v>
      </c>
      <c r="H7020" s="3"/>
      <c r="I7020" s="3"/>
      <c r="J7020" s="3"/>
      <c r="K7020" s="3"/>
      <c r="L7020" s="3"/>
      <c r="M7020" s="3"/>
      <c r="N7020" s="3"/>
      <c r="O7020" s="3"/>
      <c r="P7020" s="3"/>
      <c r="Q7020" s="3"/>
      <c r="R7020" s="3"/>
      <c r="S7020" s="3"/>
      <c r="T7020" s="3"/>
      <c r="U7020" s="3"/>
      <c r="V7020" s="3"/>
      <c r="W7020" s="3"/>
      <c r="X7020" s="3"/>
      <c r="Y7020" s="3"/>
      <c r="Z7020" s="3"/>
    </row>
    <row r="7021">
      <c r="A7021" s="4">
        <v>45463.0</v>
      </c>
      <c r="B7021" s="5" t="s">
        <v>1675</v>
      </c>
      <c r="C7021" s="3" t="s">
        <v>1676</v>
      </c>
      <c r="D7021" s="3" t="str">
        <f>IFERROR(__xludf.DUMMYFUNCTION("REGEXEXTRACT(C7021,""[A-Z]{2,}"")"),"UPTICK")</f>
        <v>UPTICK</v>
      </c>
      <c r="E7021" s="3" t="s">
        <v>1677</v>
      </c>
      <c r="F7021" s="3" t="s">
        <v>70</v>
      </c>
      <c r="G7021" s="3" t="s">
        <v>84</v>
      </c>
      <c r="H7021" s="3"/>
      <c r="I7021" s="3"/>
      <c r="J7021" s="3"/>
      <c r="K7021" s="3"/>
      <c r="L7021" s="3"/>
      <c r="M7021" s="3"/>
      <c r="N7021" s="3"/>
      <c r="O7021" s="3"/>
      <c r="P7021" s="3"/>
      <c r="Q7021" s="3"/>
      <c r="R7021" s="3"/>
      <c r="S7021" s="3"/>
      <c r="T7021" s="3"/>
      <c r="U7021" s="3"/>
      <c r="V7021" s="3"/>
      <c r="W7021" s="3"/>
      <c r="X7021" s="3"/>
      <c r="Y7021" s="3"/>
      <c r="Z7021" s="3"/>
    </row>
    <row r="7022">
      <c r="A7022" s="4">
        <v>45463.0</v>
      </c>
      <c r="B7022" s="5" t="s">
        <v>1678</v>
      </c>
      <c r="C7022" s="3" t="s">
        <v>1679</v>
      </c>
      <c r="D7022" s="3" t="str">
        <f>IFERROR(__xludf.DUMMYFUNCTION("REGEXEXTRACT(C7022,""[A-Z]{2,}"")"),"NRF")</f>
        <v>NRF</v>
      </c>
      <c r="E7022" s="3" t="s">
        <v>44</v>
      </c>
      <c r="F7022" s="3" t="s">
        <v>124</v>
      </c>
      <c r="G7022" s="3" t="s">
        <v>84</v>
      </c>
      <c r="H7022" s="3"/>
      <c r="I7022" s="3"/>
      <c r="J7022" s="3"/>
      <c r="K7022" s="3"/>
      <c r="L7022" s="3"/>
      <c r="M7022" s="3"/>
      <c r="N7022" s="3"/>
      <c r="O7022" s="3"/>
      <c r="P7022" s="3"/>
      <c r="Q7022" s="3"/>
      <c r="R7022" s="3"/>
      <c r="S7022" s="3"/>
      <c r="T7022" s="3"/>
      <c r="U7022" s="3"/>
      <c r="V7022" s="3"/>
      <c r="W7022" s="3"/>
      <c r="X7022" s="3"/>
      <c r="Y7022" s="3"/>
      <c r="Z7022" s="3"/>
    </row>
    <row r="7023">
      <c r="A7023" s="4">
        <v>45463.0</v>
      </c>
      <c r="B7023" s="5" t="s">
        <v>1678</v>
      </c>
      <c r="C7023" s="3" t="s">
        <v>1679</v>
      </c>
      <c r="D7023" s="3" t="str">
        <f>IFERROR(__xludf.DUMMYFUNCTION("REGEXEXTRACT(C7023,""[A-Z]{2,}"")"),"NRF")</f>
        <v>NRF</v>
      </c>
      <c r="E7023" s="3" t="s">
        <v>1063</v>
      </c>
      <c r="F7023" s="3" t="s">
        <v>567</v>
      </c>
      <c r="G7023" s="3" t="s">
        <v>84</v>
      </c>
      <c r="H7023" s="3"/>
      <c r="I7023" s="3"/>
      <c r="J7023" s="3"/>
      <c r="K7023" s="3"/>
      <c r="L7023" s="3"/>
      <c r="M7023" s="3"/>
      <c r="N7023" s="3"/>
      <c r="O7023" s="3"/>
      <c r="P7023" s="3"/>
      <c r="Q7023" s="3"/>
      <c r="R7023" s="3"/>
      <c r="S7023" s="3"/>
      <c r="T7023" s="3"/>
      <c r="U7023" s="3"/>
      <c r="V7023" s="3"/>
      <c r="W7023" s="3"/>
      <c r="X7023" s="3"/>
      <c r="Y7023" s="3"/>
      <c r="Z7023" s="3"/>
    </row>
    <row r="7024">
      <c r="A7024" s="4">
        <v>45463.0</v>
      </c>
      <c r="B7024" s="5" t="s">
        <v>1678</v>
      </c>
      <c r="C7024" s="3" t="s">
        <v>1679</v>
      </c>
      <c r="D7024" s="3" t="str">
        <f>IFERROR(__xludf.DUMMYFUNCTION("REGEXEXTRACT(C7024,""[A-Z]{2,}"")"),"NRF")</f>
        <v>NRF</v>
      </c>
      <c r="E7024" s="3" t="s">
        <v>1680</v>
      </c>
      <c r="F7024" s="3" t="s">
        <v>867</v>
      </c>
      <c r="G7024" s="3" t="s">
        <v>84</v>
      </c>
      <c r="H7024" s="3"/>
      <c r="I7024" s="3"/>
      <c r="J7024" s="3"/>
      <c r="K7024" s="3"/>
      <c r="L7024" s="3"/>
      <c r="M7024" s="3"/>
      <c r="N7024" s="3"/>
      <c r="O7024" s="3"/>
      <c r="P7024" s="3"/>
      <c r="Q7024" s="3"/>
      <c r="R7024" s="3"/>
      <c r="S7024" s="3"/>
      <c r="T7024" s="3"/>
      <c r="U7024" s="3"/>
      <c r="V7024" s="3"/>
      <c r="W7024" s="3"/>
      <c r="X7024" s="3"/>
      <c r="Y7024" s="3"/>
      <c r="Z7024" s="3"/>
    </row>
    <row r="7025">
      <c r="A7025" s="4">
        <v>45463.0</v>
      </c>
      <c r="B7025" s="5" t="s">
        <v>1681</v>
      </c>
      <c r="C7025" s="3" t="s">
        <v>1682</v>
      </c>
      <c r="D7025" s="3" t="str">
        <f>IFERROR(__xludf.DUMMYFUNCTION("REGEXEXTRACT(C7025,""[A-Z]{2,}"")"),"SABUY")</f>
        <v>SABUY</v>
      </c>
      <c r="E7025" s="10" t="s">
        <v>971</v>
      </c>
      <c r="F7025" s="10" t="s">
        <v>1683</v>
      </c>
      <c r="G7025" s="3" t="s">
        <v>84</v>
      </c>
      <c r="H7025" s="3"/>
      <c r="I7025" s="3"/>
      <c r="J7025" s="3"/>
      <c r="K7025" s="3"/>
      <c r="L7025" s="3"/>
      <c r="M7025" s="3"/>
      <c r="N7025" s="3"/>
      <c r="O7025" s="3"/>
      <c r="P7025" s="3"/>
      <c r="Q7025" s="3"/>
      <c r="R7025" s="3"/>
      <c r="S7025" s="3"/>
      <c r="T7025" s="3"/>
      <c r="U7025" s="3"/>
      <c r="V7025" s="3"/>
      <c r="W7025" s="3"/>
      <c r="X7025" s="3"/>
      <c r="Y7025" s="3"/>
      <c r="Z7025" s="3"/>
    </row>
    <row r="7026">
      <c r="A7026" s="4">
        <v>45463.0</v>
      </c>
      <c r="B7026" s="5" t="s">
        <v>1684</v>
      </c>
      <c r="C7026" s="3" t="s">
        <v>1685</v>
      </c>
      <c r="D7026" s="3" t="str">
        <f>IFERROR(__xludf.DUMMYFUNCTION("REGEXEXTRACT(C7026,""[A-Z]{2,}"")"),"NEX")</f>
        <v>NEX</v>
      </c>
      <c r="E7026" s="3" t="s">
        <v>1686</v>
      </c>
      <c r="F7026" s="3" t="s">
        <v>1687</v>
      </c>
      <c r="G7026" s="3" t="s">
        <v>17</v>
      </c>
      <c r="H7026" s="3"/>
      <c r="I7026" s="3"/>
      <c r="J7026" s="3"/>
      <c r="K7026" s="3"/>
      <c r="L7026" s="3"/>
      <c r="M7026" s="3"/>
      <c r="N7026" s="3"/>
      <c r="O7026" s="3"/>
      <c r="P7026" s="3"/>
      <c r="Q7026" s="3"/>
      <c r="R7026" s="3"/>
      <c r="S7026" s="3"/>
      <c r="T7026" s="3"/>
      <c r="U7026" s="3"/>
      <c r="V7026" s="3"/>
      <c r="W7026" s="3"/>
      <c r="X7026" s="3"/>
      <c r="Y7026" s="3"/>
      <c r="Z7026" s="3"/>
    </row>
    <row r="7027">
      <c r="A7027" s="4">
        <v>45463.0</v>
      </c>
      <c r="B7027" s="5" t="s">
        <v>1684</v>
      </c>
      <c r="C7027" s="3" t="s">
        <v>1685</v>
      </c>
      <c r="D7027" s="3" t="str">
        <f>IFERROR(__xludf.DUMMYFUNCTION("REGEXEXTRACT(C7027,""[A-Z]{2,}"")"),"NEX")</f>
        <v>NEX</v>
      </c>
      <c r="E7027" s="3" t="s">
        <v>1688</v>
      </c>
      <c r="F7027" s="3" t="s">
        <v>1628</v>
      </c>
      <c r="G7027" s="3" t="s">
        <v>17</v>
      </c>
      <c r="H7027" s="3"/>
      <c r="I7027" s="3"/>
      <c r="J7027" s="3"/>
      <c r="K7027" s="3"/>
      <c r="L7027" s="3"/>
      <c r="M7027" s="3"/>
      <c r="N7027" s="3"/>
      <c r="O7027" s="3"/>
      <c r="P7027" s="3"/>
      <c r="Q7027" s="3"/>
      <c r="R7027" s="3"/>
      <c r="S7027" s="3"/>
      <c r="T7027" s="3"/>
      <c r="U7027" s="3"/>
      <c r="V7027" s="3"/>
      <c r="W7027" s="3"/>
      <c r="X7027" s="3"/>
      <c r="Y7027" s="3"/>
      <c r="Z7027" s="3"/>
    </row>
    <row r="7028">
      <c r="A7028" s="4">
        <v>45463.0</v>
      </c>
      <c r="B7028" s="5" t="s">
        <v>1689</v>
      </c>
      <c r="C7028" s="3" t="s">
        <v>1690</v>
      </c>
      <c r="D7028" s="3" t="str">
        <f>IFERROR(__xludf.DUMMYFUNCTION("REGEXEXTRACT(C7028,""[A-Z]{2,}"")"),"NEX")</f>
        <v>NEX</v>
      </c>
      <c r="E7028" s="3" t="s">
        <v>1691</v>
      </c>
      <c r="F7028" s="3" t="s">
        <v>1692</v>
      </c>
      <c r="G7028" s="3" t="s">
        <v>84</v>
      </c>
      <c r="H7028" s="3"/>
      <c r="I7028" s="3"/>
      <c r="J7028" s="3"/>
      <c r="K7028" s="3"/>
      <c r="L7028" s="3"/>
      <c r="M7028" s="3"/>
      <c r="N7028" s="3"/>
      <c r="O7028" s="3"/>
      <c r="P7028" s="3"/>
      <c r="Q7028" s="3"/>
      <c r="R7028" s="3"/>
      <c r="S7028" s="3"/>
      <c r="T7028" s="3"/>
      <c r="U7028" s="3"/>
      <c r="V7028" s="3"/>
      <c r="W7028" s="3"/>
      <c r="X7028" s="3"/>
      <c r="Y7028" s="3"/>
      <c r="Z7028" s="3"/>
    </row>
    <row r="7029">
      <c r="A7029" s="4">
        <v>45462.0</v>
      </c>
      <c r="B7029" s="5" t="s">
        <v>1693</v>
      </c>
      <c r="C7029" s="3" t="s">
        <v>1694</v>
      </c>
      <c r="D7029" s="3" t="str">
        <f>IFERROR(__xludf.DUMMYFUNCTION("REGEXEXTRACT(C7029,""[A-Z]{2,}"")"),"YGG")</f>
        <v>YGG</v>
      </c>
      <c r="E7029" s="3" t="s">
        <v>44</v>
      </c>
      <c r="F7029" s="3" t="s">
        <v>83</v>
      </c>
      <c r="G7029" s="3" t="s">
        <v>84</v>
      </c>
      <c r="H7029" s="3"/>
      <c r="I7029" s="3"/>
      <c r="J7029" s="3"/>
      <c r="K7029" s="3"/>
      <c r="L7029" s="3"/>
      <c r="M7029" s="3"/>
      <c r="N7029" s="3"/>
      <c r="O7029" s="3"/>
      <c r="P7029" s="3"/>
      <c r="Q7029" s="3"/>
      <c r="R7029" s="3"/>
      <c r="S7029" s="3"/>
      <c r="T7029" s="3"/>
      <c r="U7029" s="3"/>
      <c r="V7029" s="3"/>
      <c r="W7029" s="3"/>
      <c r="X7029" s="3"/>
      <c r="Y7029" s="3"/>
      <c r="Z7029" s="3"/>
    </row>
    <row r="7030">
      <c r="A7030" s="4">
        <v>45462.0</v>
      </c>
      <c r="B7030" s="5" t="s">
        <v>1693</v>
      </c>
      <c r="C7030" s="3" t="s">
        <v>1694</v>
      </c>
      <c r="D7030" s="3" t="str">
        <f>IFERROR(__xludf.DUMMYFUNCTION("REGEXEXTRACT(C7030,""[A-Z]{2,}"")"),"YGG")</f>
        <v>YGG</v>
      </c>
      <c r="E7030" s="3" t="s">
        <v>1695</v>
      </c>
      <c r="F7030" s="3" t="s">
        <v>1696</v>
      </c>
      <c r="G7030" s="3" t="s">
        <v>84</v>
      </c>
      <c r="H7030" s="3"/>
      <c r="I7030" s="3"/>
      <c r="J7030" s="3"/>
      <c r="K7030" s="3"/>
      <c r="L7030" s="3"/>
      <c r="M7030" s="3"/>
      <c r="N7030" s="3"/>
      <c r="O7030" s="3"/>
      <c r="P7030" s="3"/>
      <c r="Q7030" s="3"/>
      <c r="R7030" s="3"/>
      <c r="S7030" s="3"/>
      <c r="T7030" s="3"/>
      <c r="U7030" s="3"/>
      <c r="V7030" s="3"/>
      <c r="W7030" s="3"/>
      <c r="X7030" s="3"/>
      <c r="Y7030" s="3"/>
      <c r="Z7030" s="3"/>
    </row>
    <row r="7031">
      <c r="A7031" s="4">
        <v>45462.0</v>
      </c>
      <c r="B7031" s="5" t="s">
        <v>1697</v>
      </c>
      <c r="C7031" s="3" t="s">
        <v>1698</v>
      </c>
      <c r="D7031" s="3" t="str">
        <f>IFERROR(__xludf.DUMMYFUNCTION("REGEXEXTRACT(C7031,""[A-Z]{2,}"")"),"SCM")</f>
        <v>SCM</v>
      </c>
      <c r="E7031" s="3" t="s">
        <v>44</v>
      </c>
      <c r="F7031" s="3" t="s">
        <v>873</v>
      </c>
      <c r="G7031" s="3" t="s">
        <v>84</v>
      </c>
      <c r="H7031" s="3"/>
      <c r="I7031" s="3"/>
      <c r="J7031" s="3"/>
      <c r="K7031" s="3"/>
      <c r="L7031" s="3"/>
      <c r="M7031" s="3"/>
      <c r="N7031" s="3"/>
      <c r="O7031" s="3"/>
      <c r="P7031" s="3"/>
      <c r="Q7031" s="3"/>
      <c r="R7031" s="3"/>
      <c r="S7031" s="3"/>
      <c r="T7031" s="3"/>
      <c r="U7031" s="3"/>
      <c r="V7031" s="3"/>
      <c r="W7031" s="3"/>
      <c r="X7031" s="3"/>
      <c r="Y7031" s="3"/>
      <c r="Z7031" s="3"/>
    </row>
    <row r="7032">
      <c r="A7032" s="4">
        <v>45462.0</v>
      </c>
      <c r="B7032" s="5" t="s">
        <v>1697</v>
      </c>
      <c r="C7032" s="3" t="s">
        <v>1698</v>
      </c>
      <c r="D7032" s="3" t="s">
        <v>1699</v>
      </c>
      <c r="E7032" s="3" t="s">
        <v>44</v>
      </c>
      <c r="F7032" s="3" t="s">
        <v>873</v>
      </c>
      <c r="G7032" s="3" t="s">
        <v>84</v>
      </c>
      <c r="H7032" s="3"/>
      <c r="I7032" s="3"/>
      <c r="J7032" s="3"/>
      <c r="K7032" s="3"/>
      <c r="L7032" s="3"/>
      <c r="M7032" s="3"/>
      <c r="N7032" s="3"/>
      <c r="O7032" s="3"/>
      <c r="P7032" s="3"/>
      <c r="Q7032" s="3"/>
      <c r="R7032" s="3"/>
      <c r="S7032" s="3"/>
      <c r="T7032" s="3"/>
      <c r="U7032" s="3"/>
      <c r="V7032" s="3"/>
      <c r="W7032" s="3"/>
      <c r="X7032" s="3"/>
      <c r="Y7032" s="3"/>
      <c r="Z7032" s="3"/>
    </row>
    <row r="7033">
      <c r="A7033" s="4">
        <v>45462.0</v>
      </c>
      <c r="B7033" s="5" t="s">
        <v>1700</v>
      </c>
      <c r="C7033" s="3" t="s">
        <v>1701</v>
      </c>
      <c r="D7033" s="3" t="str">
        <f>IFERROR(__xludf.DUMMYFUNCTION("REGEXEXTRACT(C7033,""[A-Z]{2,}"")"),"NEX")</f>
        <v>NEX</v>
      </c>
      <c r="E7033" s="3"/>
      <c r="F7033" s="3" t="s">
        <v>83</v>
      </c>
      <c r="G7033" s="3" t="s">
        <v>84</v>
      </c>
      <c r="H7033" s="3" t="s">
        <v>44</v>
      </c>
      <c r="I7033" s="3"/>
      <c r="J7033" s="3"/>
      <c r="K7033" s="3"/>
      <c r="L7033" s="3"/>
      <c r="M7033" s="3"/>
      <c r="N7033" s="3"/>
      <c r="O7033" s="3"/>
      <c r="P7033" s="3"/>
      <c r="Q7033" s="3"/>
      <c r="R7033" s="3"/>
      <c r="S7033" s="3"/>
      <c r="T7033" s="3"/>
      <c r="U7033" s="3"/>
      <c r="V7033" s="3"/>
      <c r="W7033" s="3"/>
      <c r="X7033" s="3"/>
      <c r="Y7033" s="3"/>
      <c r="Z7033" s="3"/>
    </row>
    <row r="7034">
      <c r="A7034" s="4">
        <v>45462.0</v>
      </c>
      <c r="B7034" s="5" t="s">
        <v>1700</v>
      </c>
      <c r="C7034" s="3" t="s">
        <v>1701</v>
      </c>
      <c r="D7034" s="3" t="s">
        <v>1486</v>
      </c>
      <c r="E7034" s="3" t="s">
        <v>44</v>
      </c>
      <c r="F7034" s="3" t="s">
        <v>1680</v>
      </c>
      <c r="G7034" s="3" t="s">
        <v>84</v>
      </c>
      <c r="H7034" s="3"/>
      <c r="I7034" s="3"/>
      <c r="J7034" s="3"/>
      <c r="K7034" s="3"/>
      <c r="L7034" s="3"/>
      <c r="M7034" s="3"/>
      <c r="N7034" s="3"/>
      <c r="O7034" s="3"/>
      <c r="P7034" s="3"/>
      <c r="Q7034" s="3"/>
      <c r="R7034" s="3"/>
      <c r="S7034" s="3"/>
      <c r="T7034" s="3"/>
      <c r="U7034" s="3"/>
      <c r="V7034" s="3"/>
      <c r="W7034" s="3"/>
      <c r="X7034" s="3"/>
      <c r="Y7034" s="3"/>
      <c r="Z7034" s="3"/>
    </row>
    <row r="7035">
      <c r="A7035" s="4">
        <v>45462.0</v>
      </c>
      <c r="B7035" s="5" t="s">
        <v>1702</v>
      </c>
      <c r="C7035" s="3" t="s">
        <v>1703</v>
      </c>
      <c r="D7035" s="3" t="str">
        <f>IFERROR(__xludf.DUMMYFUNCTION("REGEXEXTRACT(C7035,""[A-Z]{2,}"")"),"SABUY")</f>
        <v>SABUY</v>
      </c>
      <c r="E7035" s="3" t="s">
        <v>73</v>
      </c>
      <c r="F7035" s="3" t="s">
        <v>24</v>
      </c>
      <c r="G7035" s="3" t="s">
        <v>84</v>
      </c>
      <c r="H7035" s="3"/>
      <c r="I7035" s="3"/>
      <c r="J7035" s="3"/>
      <c r="K7035" s="3"/>
      <c r="L7035" s="3"/>
      <c r="M7035" s="3"/>
      <c r="N7035" s="3"/>
      <c r="O7035" s="3"/>
      <c r="P7035" s="3"/>
      <c r="Q7035" s="3"/>
      <c r="R7035" s="3"/>
      <c r="S7035" s="3"/>
      <c r="T7035" s="3"/>
      <c r="U7035" s="3"/>
      <c r="V7035" s="3"/>
      <c r="W7035" s="3"/>
      <c r="X7035" s="3"/>
      <c r="Y7035" s="3"/>
      <c r="Z7035" s="3"/>
    </row>
    <row r="7036">
      <c r="A7036" s="4">
        <v>45462.0</v>
      </c>
      <c r="B7036" s="5" t="s">
        <v>1702</v>
      </c>
      <c r="C7036" s="3" t="s">
        <v>1703</v>
      </c>
      <c r="D7036" s="3" t="str">
        <f>IFERROR(__xludf.DUMMYFUNCTION("REGEXEXTRACT(C7036,""[A-Z]{2,}"")"),"SABUY")</f>
        <v>SABUY</v>
      </c>
      <c r="E7036" s="3" t="s">
        <v>44</v>
      </c>
      <c r="F7036" s="3" t="s">
        <v>124</v>
      </c>
      <c r="G7036" s="3" t="s">
        <v>84</v>
      </c>
      <c r="H7036" s="3"/>
      <c r="I7036" s="3"/>
      <c r="J7036" s="3"/>
      <c r="K7036" s="3"/>
      <c r="L7036" s="3"/>
      <c r="M7036" s="3"/>
      <c r="N7036" s="3"/>
      <c r="O7036" s="3"/>
      <c r="P7036" s="3"/>
      <c r="Q7036" s="3"/>
      <c r="R7036" s="3"/>
      <c r="S7036" s="3"/>
      <c r="T7036" s="3"/>
      <c r="U7036" s="3"/>
      <c r="V7036" s="3"/>
      <c r="W7036" s="3"/>
      <c r="X7036" s="3"/>
      <c r="Y7036" s="3"/>
      <c r="Z7036" s="3"/>
    </row>
    <row r="7037">
      <c r="A7037" s="4">
        <v>45462.0</v>
      </c>
      <c r="B7037" s="5" t="s">
        <v>1704</v>
      </c>
      <c r="C7037" s="3" t="s">
        <v>1705</v>
      </c>
      <c r="D7037" s="3" t="str">
        <f>IFERROR(__xludf.DUMMYFUNCTION("REGEXEXTRACT(C7037,""[A-Z]{2,}"")"),"NEX")</f>
        <v>NEX</v>
      </c>
      <c r="E7037" s="3" t="s">
        <v>172</v>
      </c>
      <c r="F7037" s="3" t="s">
        <v>1677</v>
      </c>
      <c r="G7037" s="3" t="s">
        <v>17</v>
      </c>
      <c r="H7037" s="3"/>
      <c r="I7037" s="3"/>
      <c r="J7037" s="3"/>
      <c r="K7037" s="3"/>
      <c r="L7037" s="3"/>
      <c r="M7037" s="3"/>
      <c r="N7037" s="3"/>
      <c r="O7037" s="3"/>
      <c r="P7037" s="3"/>
      <c r="Q7037" s="3"/>
      <c r="R7037" s="3"/>
      <c r="S7037" s="3"/>
      <c r="T7037" s="3"/>
      <c r="U7037" s="3"/>
      <c r="V7037" s="3"/>
      <c r="W7037" s="3"/>
      <c r="X7037" s="3"/>
      <c r="Y7037" s="3"/>
      <c r="Z7037" s="3"/>
    </row>
    <row r="7038">
      <c r="A7038" s="4">
        <v>45462.0</v>
      </c>
      <c r="B7038" s="5" t="s">
        <v>1706</v>
      </c>
      <c r="C7038" s="3" t="s">
        <v>1707</v>
      </c>
      <c r="D7038" s="3" t="str">
        <f>IFERROR(__xludf.DUMMYFUNCTION("REGEXEXTRACT(C7038,""[A-Z]{2,}"")"),"SABUY")</f>
        <v>SABUY</v>
      </c>
      <c r="E7038" s="3" t="s">
        <v>44</v>
      </c>
      <c r="F7038" s="3" t="s">
        <v>1708</v>
      </c>
      <c r="G7038" s="3" t="s">
        <v>84</v>
      </c>
      <c r="H7038" s="3"/>
      <c r="I7038" s="3"/>
      <c r="J7038" s="3"/>
      <c r="K7038" s="3"/>
      <c r="L7038" s="3"/>
      <c r="M7038" s="3"/>
      <c r="N7038" s="3"/>
      <c r="O7038" s="3"/>
      <c r="P7038" s="3"/>
      <c r="Q7038" s="3"/>
      <c r="R7038" s="3"/>
      <c r="S7038" s="3"/>
      <c r="T7038" s="3"/>
      <c r="U7038" s="3"/>
      <c r="V7038" s="3"/>
      <c r="W7038" s="3"/>
      <c r="X7038" s="3"/>
      <c r="Y7038" s="3"/>
      <c r="Z7038" s="3"/>
    </row>
    <row r="7039">
      <c r="A7039" s="4">
        <v>45462.0</v>
      </c>
      <c r="B7039" s="5" t="s">
        <v>1706</v>
      </c>
      <c r="C7039" s="3" t="s">
        <v>1707</v>
      </c>
      <c r="D7039" s="3" t="str">
        <f>IFERROR(__xludf.DUMMYFUNCTION("REGEXEXTRACT(C7039,""[A-Z]{2,}"")"),"SABUY")</f>
        <v>SABUY</v>
      </c>
      <c r="E7039" s="3" t="s">
        <v>44</v>
      </c>
      <c r="F7039" s="3" t="s">
        <v>1709</v>
      </c>
      <c r="G7039" s="3" t="s">
        <v>84</v>
      </c>
      <c r="H7039" s="3"/>
      <c r="I7039" s="3"/>
      <c r="J7039" s="3"/>
      <c r="K7039" s="3"/>
      <c r="L7039" s="3"/>
      <c r="M7039" s="3"/>
      <c r="N7039" s="3"/>
      <c r="O7039" s="3"/>
      <c r="P7039" s="3"/>
      <c r="Q7039" s="3"/>
      <c r="R7039" s="3"/>
      <c r="S7039" s="3"/>
      <c r="T7039" s="3"/>
      <c r="U7039" s="3"/>
      <c r="V7039" s="3"/>
      <c r="W7039" s="3"/>
      <c r="X7039" s="3"/>
      <c r="Y7039" s="3"/>
      <c r="Z7039" s="3"/>
    </row>
    <row r="7040">
      <c r="A7040" s="4">
        <v>45462.0</v>
      </c>
      <c r="B7040" s="5" t="s">
        <v>1710</v>
      </c>
      <c r="C7040" s="3" t="s">
        <v>1711</v>
      </c>
      <c r="D7040" s="3" t="str">
        <f>IFERROR(__xludf.DUMMYFUNCTION("REGEXEXTRACT(C7040,""[A-Z]{2,}"")"),"PROEN")</f>
        <v>PROEN</v>
      </c>
      <c r="E7040" s="3" t="s">
        <v>519</v>
      </c>
      <c r="F7040" s="3" t="s">
        <v>359</v>
      </c>
      <c r="G7040" s="3" t="s">
        <v>12</v>
      </c>
      <c r="H7040" s="3"/>
      <c r="I7040" s="3"/>
      <c r="J7040" s="3"/>
      <c r="K7040" s="3"/>
      <c r="L7040" s="3"/>
      <c r="M7040" s="3"/>
      <c r="N7040" s="3"/>
      <c r="O7040" s="3"/>
      <c r="P7040" s="3"/>
      <c r="Q7040" s="3"/>
      <c r="R7040" s="3"/>
      <c r="S7040" s="3"/>
      <c r="T7040" s="3"/>
      <c r="U7040" s="3"/>
      <c r="V7040" s="3"/>
      <c r="W7040" s="3"/>
      <c r="X7040" s="3"/>
      <c r="Y7040" s="3"/>
      <c r="Z7040" s="3"/>
    </row>
    <row r="7041">
      <c r="A7041" s="4">
        <v>45462.0</v>
      </c>
      <c r="B7041" s="5" t="s">
        <v>1712</v>
      </c>
      <c r="C7041" s="3" t="s">
        <v>1713</v>
      </c>
      <c r="D7041" s="3" t="str">
        <f>IFERROR(__xludf.DUMMYFUNCTION("REGEXEXTRACT(C7041,""[A-Z]{2,}"")"),"SABUY")</f>
        <v>SABUY</v>
      </c>
      <c r="E7041" s="3" t="s">
        <v>73</v>
      </c>
      <c r="F7041" s="3" t="s">
        <v>1714</v>
      </c>
      <c r="G7041" s="3" t="s">
        <v>12</v>
      </c>
      <c r="H7041" s="3"/>
      <c r="I7041" s="3"/>
      <c r="J7041" s="3"/>
      <c r="K7041" s="3"/>
      <c r="L7041" s="3"/>
      <c r="M7041" s="3"/>
      <c r="N7041" s="3"/>
      <c r="O7041" s="3"/>
      <c r="P7041" s="3"/>
      <c r="Q7041" s="3"/>
      <c r="R7041" s="3"/>
      <c r="S7041" s="3"/>
      <c r="T7041" s="3"/>
      <c r="U7041" s="3"/>
      <c r="V7041" s="3"/>
      <c r="W7041" s="3"/>
      <c r="X7041" s="3"/>
      <c r="Y7041" s="3"/>
      <c r="Z7041" s="3"/>
    </row>
    <row r="7042">
      <c r="A7042" s="4">
        <v>45462.0</v>
      </c>
      <c r="B7042" s="5" t="s">
        <v>1712</v>
      </c>
      <c r="C7042" s="3" t="s">
        <v>1713</v>
      </c>
      <c r="D7042" s="3" t="str">
        <f>IFERROR(__xludf.DUMMYFUNCTION("REGEXEXTRACT(C7042,""[A-Z]{2,}"")"),"SABUY")</f>
        <v>SABUY</v>
      </c>
      <c r="E7042" s="3" t="s">
        <v>141</v>
      </c>
      <c r="F7042" s="3" t="s">
        <v>930</v>
      </c>
      <c r="G7042" s="3" t="s">
        <v>12</v>
      </c>
      <c r="H7042" s="3"/>
      <c r="I7042" s="3"/>
      <c r="J7042" s="3"/>
      <c r="K7042" s="3"/>
      <c r="L7042" s="3"/>
      <c r="M7042" s="3"/>
      <c r="N7042" s="3"/>
      <c r="O7042" s="3"/>
      <c r="P7042" s="3"/>
      <c r="Q7042" s="3"/>
      <c r="R7042" s="3"/>
      <c r="S7042" s="3"/>
      <c r="T7042" s="3"/>
      <c r="U7042" s="3"/>
      <c r="V7042" s="3"/>
      <c r="W7042" s="3"/>
      <c r="X7042" s="3"/>
      <c r="Y7042" s="3"/>
      <c r="Z7042" s="3"/>
    </row>
    <row r="7043">
      <c r="A7043" s="4">
        <v>45461.0</v>
      </c>
      <c r="B7043" s="5" t="s">
        <v>1715</v>
      </c>
      <c r="C7043" s="3" t="s">
        <v>1716</v>
      </c>
      <c r="D7043" s="3" t="str">
        <f>IFERROR(__xludf.DUMMYFUNCTION("REGEXEXTRACT(C7043,""[A-Z]{2,}"")"),"RCL")</f>
        <v>RCL</v>
      </c>
      <c r="E7043" s="10" t="s">
        <v>752</v>
      </c>
      <c r="F7043" s="10" t="s">
        <v>753</v>
      </c>
      <c r="G7043" s="3" t="s">
        <v>17</v>
      </c>
      <c r="H7043" s="3"/>
      <c r="I7043" s="3"/>
      <c r="J7043" s="3"/>
      <c r="K7043" s="3"/>
      <c r="L7043" s="3"/>
      <c r="M7043" s="3"/>
      <c r="N7043" s="3"/>
      <c r="O7043" s="3"/>
      <c r="P7043" s="3"/>
      <c r="Q7043" s="3"/>
      <c r="R7043" s="3"/>
      <c r="S7043" s="3"/>
      <c r="T7043" s="3"/>
      <c r="U7043" s="3"/>
      <c r="V7043" s="3"/>
      <c r="W7043" s="3"/>
      <c r="X7043" s="3"/>
      <c r="Y7043" s="3"/>
      <c r="Z7043" s="3"/>
    </row>
    <row r="7044">
      <c r="A7044" s="4">
        <v>45461.0</v>
      </c>
      <c r="B7044" s="5" t="s">
        <v>1717</v>
      </c>
      <c r="C7044" s="3" t="s">
        <v>1718</v>
      </c>
      <c r="D7044" s="3" t="str">
        <f>IFERROR(__xludf.DUMMYFUNCTION("REGEXEXTRACT(C7044,""[A-Z]{2,}"")"),"NRF")</f>
        <v>NRF</v>
      </c>
      <c r="E7044" s="3" t="s">
        <v>44</v>
      </c>
      <c r="F7044" s="3" t="s">
        <v>1719</v>
      </c>
      <c r="G7044" s="3" t="s">
        <v>84</v>
      </c>
      <c r="H7044" s="3"/>
      <c r="I7044" s="3"/>
      <c r="J7044" s="3"/>
      <c r="K7044" s="3"/>
      <c r="L7044" s="3"/>
      <c r="M7044" s="3"/>
      <c r="N7044" s="3"/>
      <c r="O7044" s="3"/>
      <c r="P7044" s="3"/>
      <c r="Q7044" s="3"/>
      <c r="R7044" s="3"/>
      <c r="S7044" s="3"/>
      <c r="T7044" s="3"/>
      <c r="U7044" s="3"/>
      <c r="V7044" s="3"/>
      <c r="W7044" s="3"/>
      <c r="X7044" s="3"/>
      <c r="Y7044" s="3"/>
      <c r="Z7044" s="3"/>
    </row>
    <row r="7045">
      <c r="A7045" s="4">
        <v>45461.0</v>
      </c>
      <c r="B7045" s="5" t="s">
        <v>1717</v>
      </c>
      <c r="C7045" s="3" t="s">
        <v>1718</v>
      </c>
      <c r="D7045" s="3" t="str">
        <f>IFERROR(__xludf.DUMMYFUNCTION("REGEXEXTRACT(C7045,""[A-Z]{2,}"")"),"NRF")</f>
        <v>NRF</v>
      </c>
      <c r="E7045" s="3" t="s">
        <v>44</v>
      </c>
      <c r="F7045" s="3" t="s">
        <v>1720</v>
      </c>
      <c r="G7045" s="3" t="s">
        <v>84</v>
      </c>
      <c r="H7045" s="3"/>
      <c r="I7045" s="3"/>
      <c r="J7045" s="3"/>
      <c r="K7045" s="3"/>
      <c r="L7045" s="3"/>
      <c r="M7045" s="3"/>
      <c r="N7045" s="3"/>
      <c r="O7045" s="3"/>
      <c r="P7045" s="3"/>
      <c r="Q7045" s="3"/>
      <c r="R7045" s="3"/>
      <c r="S7045" s="3"/>
      <c r="T7045" s="3"/>
      <c r="U7045" s="3"/>
      <c r="V7045" s="3"/>
      <c r="W7045" s="3"/>
      <c r="X7045" s="3"/>
      <c r="Y7045" s="3"/>
      <c r="Z7045" s="3"/>
    </row>
    <row r="7046">
      <c r="A7046" s="4">
        <v>45461.0</v>
      </c>
      <c r="B7046" s="5" t="s">
        <v>1721</v>
      </c>
      <c r="C7046" s="3" t="s">
        <v>1722</v>
      </c>
      <c r="D7046" s="3" t="str">
        <f>IFERROR(__xludf.DUMMYFUNCTION("REGEXEXTRACT(C7046,""[A-Z]{2,}"")"),"SET")</f>
        <v>SET</v>
      </c>
      <c r="E7046" s="3" t="s">
        <v>720</v>
      </c>
      <c r="F7046" s="3" t="s">
        <v>421</v>
      </c>
      <c r="G7046" s="3" t="s">
        <v>12</v>
      </c>
      <c r="H7046" s="3"/>
      <c r="I7046" s="3"/>
      <c r="J7046" s="3"/>
      <c r="K7046" s="3"/>
      <c r="L7046" s="3"/>
      <c r="M7046" s="3"/>
      <c r="N7046" s="3"/>
      <c r="O7046" s="3"/>
      <c r="P7046" s="3"/>
      <c r="Q7046" s="3"/>
      <c r="R7046" s="3"/>
      <c r="S7046" s="3"/>
      <c r="T7046" s="3"/>
      <c r="U7046" s="3"/>
      <c r="V7046" s="3"/>
      <c r="W7046" s="3"/>
      <c r="X7046" s="3"/>
      <c r="Y7046" s="3"/>
      <c r="Z7046" s="3"/>
    </row>
    <row r="7047">
      <c r="A7047" s="4">
        <v>45461.0</v>
      </c>
      <c r="B7047" s="5" t="s">
        <v>1723</v>
      </c>
      <c r="C7047" s="3" t="s">
        <v>1724</v>
      </c>
      <c r="D7047" s="3" t="str">
        <f>IFERROR(__xludf.DUMMYFUNCTION("REGEXEXTRACT(C7047,""[A-Z]{2,}"")"),"SKY")</f>
        <v>SKY</v>
      </c>
      <c r="E7047" s="3" t="s">
        <v>1725</v>
      </c>
      <c r="F7047" s="3" t="s">
        <v>478</v>
      </c>
      <c r="G7047" s="3" t="s">
        <v>12</v>
      </c>
      <c r="H7047" s="3"/>
      <c r="I7047" s="3"/>
      <c r="J7047" s="3"/>
      <c r="K7047" s="3"/>
      <c r="L7047" s="3"/>
      <c r="M7047" s="3"/>
      <c r="N7047" s="3"/>
      <c r="O7047" s="3"/>
      <c r="P7047" s="3"/>
      <c r="Q7047" s="3"/>
      <c r="R7047" s="3"/>
      <c r="S7047" s="3"/>
      <c r="T7047" s="3"/>
      <c r="U7047" s="3"/>
      <c r="V7047" s="3"/>
      <c r="W7047" s="3"/>
      <c r="X7047" s="3"/>
      <c r="Y7047" s="3"/>
      <c r="Z7047" s="3"/>
    </row>
    <row r="7048">
      <c r="A7048" s="4">
        <v>45461.0</v>
      </c>
      <c r="B7048" s="5" t="s">
        <v>1723</v>
      </c>
      <c r="C7048" s="3" t="s">
        <v>1724</v>
      </c>
      <c r="D7048" s="3" t="str">
        <f>IFERROR(__xludf.DUMMYFUNCTION("REGEXEXTRACT(C7048,""[A-Z]{2,}"")"),"SKY")</f>
        <v>SKY</v>
      </c>
      <c r="E7048" s="3" t="s">
        <v>85</v>
      </c>
      <c r="F7048" s="3" t="s">
        <v>484</v>
      </c>
      <c r="G7048" s="3" t="s">
        <v>12</v>
      </c>
      <c r="H7048" s="3"/>
      <c r="I7048" s="3"/>
      <c r="J7048" s="3"/>
      <c r="K7048" s="3"/>
      <c r="L7048" s="3"/>
      <c r="M7048" s="3"/>
      <c r="N7048" s="3"/>
      <c r="O7048" s="3"/>
      <c r="P7048" s="3"/>
      <c r="Q7048" s="3"/>
      <c r="R7048" s="3"/>
      <c r="S7048" s="3"/>
      <c r="T7048" s="3"/>
      <c r="U7048" s="3"/>
      <c r="V7048" s="3"/>
      <c r="W7048" s="3"/>
      <c r="X7048" s="3"/>
      <c r="Y7048" s="3"/>
      <c r="Z7048" s="3"/>
    </row>
    <row r="7049">
      <c r="A7049" s="4">
        <v>45461.0</v>
      </c>
      <c r="B7049" s="5" t="s">
        <v>1723</v>
      </c>
      <c r="C7049" s="3" t="s">
        <v>1724</v>
      </c>
      <c r="D7049" s="3" t="str">
        <f>IFERROR(__xludf.DUMMYFUNCTION("REGEXEXTRACT(C7049,""[A-Z]{2,}"")"),"SKY")</f>
        <v>SKY</v>
      </c>
      <c r="E7049" s="3" t="s">
        <v>1726</v>
      </c>
      <c r="F7049" s="3" t="s">
        <v>133</v>
      </c>
      <c r="G7049" s="3" t="s">
        <v>12</v>
      </c>
      <c r="H7049" s="3"/>
      <c r="I7049" s="3"/>
      <c r="J7049" s="3"/>
      <c r="K7049" s="3"/>
      <c r="L7049" s="3"/>
      <c r="M7049" s="3"/>
      <c r="N7049" s="3"/>
      <c r="O7049" s="3"/>
      <c r="P7049" s="3"/>
      <c r="Q7049" s="3"/>
      <c r="R7049" s="3"/>
      <c r="S7049" s="3"/>
      <c r="T7049" s="3"/>
      <c r="U7049" s="3"/>
      <c r="V7049" s="3"/>
      <c r="W7049" s="3"/>
      <c r="X7049" s="3"/>
      <c r="Y7049" s="3"/>
      <c r="Z7049" s="3"/>
    </row>
    <row r="7050">
      <c r="A7050" s="4">
        <v>45461.0</v>
      </c>
      <c r="B7050" s="5" t="s">
        <v>1723</v>
      </c>
      <c r="C7050" s="3" t="s">
        <v>1724</v>
      </c>
      <c r="D7050" s="3" t="str">
        <f>IFERROR(__xludf.DUMMYFUNCTION("REGEXEXTRACT(C7050,""[A-Z]{2,}"")"),"SKY")</f>
        <v>SKY</v>
      </c>
      <c r="E7050" s="3" t="s">
        <v>105</v>
      </c>
      <c r="F7050" s="3" t="s">
        <v>94</v>
      </c>
      <c r="G7050" s="3" t="s">
        <v>12</v>
      </c>
      <c r="H7050" s="3"/>
      <c r="I7050" s="3"/>
      <c r="J7050" s="3"/>
      <c r="K7050" s="3"/>
      <c r="L7050" s="3"/>
      <c r="M7050" s="3"/>
      <c r="N7050" s="3"/>
      <c r="O7050" s="3"/>
      <c r="P7050" s="3"/>
      <c r="Q7050" s="3"/>
      <c r="R7050" s="3"/>
      <c r="S7050" s="3"/>
      <c r="T7050" s="3"/>
      <c r="U7050" s="3"/>
      <c r="V7050" s="3"/>
      <c r="W7050" s="3"/>
      <c r="X7050" s="3"/>
      <c r="Y7050" s="3"/>
      <c r="Z7050" s="3"/>
    </row>
    <row r="7051">
      <c r="A7051" s="4">
        <v>45461.0</v>
      </c>
      <c r="B7051" s="5" t="s">
        <v>1727</v>
      </c>
      <c r="C7051" s="3" t="s">
        <v>1728</v>
      </c>
      <c r="D7051" s="3" t="str">
        <f>IFERROR(__xludf.DUMMYFUNCTION("REGEXEXTRACT(C7051,""[A-Z]{2,}"")"),"KBANK")</f>
        <v>KBANK</v>
      </c>
      <c r="E7051" s="3"/>
      <c r="F7051" s="3" t="s">
        <v>314</v>
      </c>
      <c r="G7051" s="3" t="s">
        <v>12</v>
      </c>
      <c r="H7051" s="3" t="s">
        <v>273</v>
      </c>
      <c r="I7051" s="3"/>
      <c r="J7051" s="3"/>
      <c r="K7051" s="3"/>
      <c r="L7051" s="3"/>
      <c r="M7051" s="3"/>
      <c r="N7051" s="3"/>
      <c r="O7051" s="3"/>
      <c r="P7051" s="3"/>
      <c r="Q7051" s="3"/>
      <c r="R7051" s="3"/>
      <c r="S7051" s="3"/>
      <c r="T7051" s="3"/>
      <c r="U7051" s="3"/>
      <c r="V7051" s="3"/>
      <c r="W7051" s="3"/>
      <c r="X7051" s="3"/>
      <c r="Y7051" s="3"/>
      <c r="Z7051" s="3"/>
    </row>
    <row r="7052">
      <c r="A7052" s="4">
        <v>45461.0</v>
      </c>
      <c r="B7052" s="5" t="s">
        <v>1729</v>
      </c>
      <c r="C7052" s="3" t="s">
        <v>1730</v>
      </c>
      <c r="D7052" s="3" t="str">
        <f>IFERROR(__xludf.DUMMYFUNCTION("REGEXEXTRACT(C7052,""[A-Z]{2,}"")"),"SET")</f>
        <v>SET</v>
      </c>
      <c r="E7052" s="3" t="s">
        <v>1731</v>
      </c>
      <c r="F7052" s="3" t="s">
        <v>1732</v>
      </c>
      <c r="G7052" s="3" t="s">
        <v>84</v>
      </c>
      <c r="H7052" s="3"/>
      <c r="I7052" s="3"/>
      <c r="J7052" s="3"/>
      <c r="K7052" s="3"/>
      <c r="L7052" s="3"/>
      <c r="M7052" s="3"/>
      <c r="N7052" s="3"/>
      <c r="O7052" s="3"/>
      <c r="P7052" s="3"/>
      <c r="Q7052" s="3"/>
      <c r="R7052" s="3"/>
      <c r="S7052" s="3"/>
      <c r="T7052" s="3"/>
      <c r="U7052" s="3"/>
      <c r="V7052" s="3"/>
      <c r="W7052" s="3"/>
      <c r="X7052" s="3"/>
      <c r="Y7052" s="3"/>
      <c r="Z7052" s="3"/>
    </row>
    <row r="7053">
      <c r="A7053" s="4">
        <v>45461.0</v>
      </c>
      <c r="B7053" s="5" t="s">
        <v>1733</v>
      </c>
      <c r="C7053" s="3" t="s">
        <v>1734</v>
      </c>
      <c r="D7053" s="3" t="str">
        <f>IFERROR(__xludf.DUMMYFUNCTION("REGEXEXTRACT(C7053,""[A-Z]{2,}"")"),"ALLY")</f>
        <v>ALLY</v>
      </c>
      <c r="E7053" s="3" t="s">
        <v>133</v>
      </c>
      <c r="F7053" s="3" t="s">
        <v>134</v>
      </c>
      <c r="G7053" s="3" t="s">
        <v>12</v>
      </c>
      <c r="H7053" s="3"/>
      <c r="I7053" s="3"/>
      <c r="J7053" s="3"/>
      <c r="K7053" s="3"/>
      <c r="L7053" s="3"/>
      <c r="M7053" s="3"/>
      <c r="N7053" s="3"/>
      <c r="O7053" s="3"/>
      <c r="P7053" s="3"/>
      <c r="Q7053" s="3"/>
      <c r="R7053" s="3"/>
      <c r="S7053" s="3"/>
      <c r="T7053" s="3"/>
      <c r="U7053" s="3"/>
      <c r="V7053" s="3"/>
      <c r="W7053" s="3"/>
      <c r="X7053" s="3"/>
      <c r="Y7053" s="3"/>
      <c r="Z7053" s="3"/>
    </row>
    <row r="7054">
      <c r="A7054" s="4">
        <v>45461.0</v>
      </c>
      <c r="B7054" s="5" t="s">
        <v>1733</v>
      </c>
      <c r="C7054" s="3" t="s">
        <v>1734</v>
      </c>
      <c r="D7054" s="3" t="str">
        <f>IFERROR(__xludf.DUMMYFUNCTION("REGEXEXTRACT(C7054,""[A-Z]{2,}"")"),"ALLY")</f>
        <v>ALLY</v>
      </c>
      <c r="E7054" s="3" t="s">
        <v>46</v>
      </c>
      <c r="F7054" s="3" t="s">
        <v>31</v>
      </c>
      <c r="G7054" s="3" t="s">
        <v>12</v>
      </c>
      <c r="H7054" s="3"/>
      <c r="I7054" s="3"/>
      <c r="J7054" s="3"/>
      <c r="K7054" s="3"/>
      <c r="L7054" s="3"/>
      <c r="M7054" s="3"/>
      <c r="N7054" s="3"/>
      <c r="O7054" s="3"/>
      <c r="P7054" s="3"/>
      <c r="Q7054" s="3"/>
      <c r="R7054" s="3"/>
      <c r="S7054" s="3"/>
      <c r="T7054" s="3"/>
      <c r="U7054" s="3"/>
      <c r="V7054" s="3"/>
      <c r="W7054" s="3"/>
      <c r="X7054" s="3"/>
      <c r="Y7054" s="3"/>
      <c r="Z7054" s="3"/>
    </row>
    <row r="7055">
      <c r="A7055" s="4">
        <v>45461.0</v>
      </c>
      <c r="B7055" s="5" t="s">
        <v>1735</v>
      </c>
      <c r="C7055" s="3" t="s">
        <v>1736</v>
      </c>
      <c r="D7055" s="3" t="str">
        <f>IFERROR(__xludf.DUMMYFUNCTION("REGEXEXTRACT(C7055,""[A-Z]{2,}"")"),"MICRO")</f>
        <v>MICRO</v>
      </c>
      <c r="E7055" s="3" t="s">
        <v>44</v>
      </c>
      <c r="F7055" s="3" t="s">
        <v>61</v>
      </c>
      <c r="G7055" s="3" t="s">
        <v>12</v>
      </c>
      <c r="H7055" s="3"/>
      <c r="I7055" s="3"/>
      <c r="J7055" s="3"/>
      <c r="K7055" s="3"/>
      <c r="L7055" s="3"/>
      <c r="M7055" s="3"/>
      <c r="N7055" s="3"/>
      <c r="O7055" s="3"/>
      <c r="P7055" s="3"/>
      <c r="Q7055" s="3"/>
      <c r="R7055" s="3"/>
      <c r="S7055" s="3"/>
      <c r="T7055" s="3"/>
      <c r="U7055" s="3"/>
      <c r="V7055" s="3"/>
      <c r="W7055" s="3"/>
      <c r="X7055" s="3"/>
      <c r="Y7055" s="3"/>
      <c r="Z7055" s="3"/>
    </row>
    <row r="7056">
      <c r="A7056" s="4">
        <v>45461.0</v>
      </c>
      <c r="B7056" s="5" t="s">
        <v>1735</v>
      </c>
      <c r="C7056" s="3" t="s">
        <v>1736</v>
      </c>
      <c r="D7056" s="3" t="str">
        <f>IFERROR(__xludf.DUMMYFUNCTION("REGEXEXTRACT(C7056,""[A-Z]{2,}"")"),"MICRO")</f>
        <v>MICRO</v>
      </c>
      <c r="E7056" s="3" t="s">
        <v>61</v>
      </c>
      <c r="F7056" s="3" t="s">
        <v>63</v>
      </c>
      <c r="G7056" s="3" t="s">
        <v>12</v>
      </c>
      <c r="H7056" s="3"/>
      <c r="I7056" s="3"/>
      <c r="J7056" s="3"/>
      <c r="K7056" s="3"/>
      <c r="L7056" s="3"/>
      <c r="M7056" s="3"/>
      <c r="N7056" s="3"/>
      <c r="O7056" s="3"/>
      <c r="P7056" s="3"/>
      <c r="Q7056" s="3"/>
      <c r="R7056" s="3"/>
      <c r="S7056" s="3"/>
      <c r="T7056" s="3"/>
      <c r="U7056" s="3"/>
      <c r="V7056" s="3"/>
      <c r="W7056" s="3"/>
      <c r="X7056" s="3"/>
      <c r="Y7056" s="3"/>
      <c r="Z7056" s="3"/>
    </row>
    <row r="7057">
      <c r="A7057" s="4">
        <v>45460.0</v>
      </c>
      <c r="B7057" s="5" t="s">
        <v>1737</v>
      </c>
      <c r="C7057" s="3" t="s">
        <v>1738</v>
      </c>
      <c r="D7057" s="3" t="str">
        <f>IFERROR(__xludf.DUMMYFUNCTION("REGEXEXTRACT(C7057,""[A-Z]{2,}"")"),"JMART")</f>
        <v>JMART</v>
      </c>
      <c r="E7057" s="3" t="s">
        <v>44</v>
      </c>
      <c r="F7057" s="3" t="s">
        <v>124</v>
      </c>
      <c r="G7057" s="3" t="s">
        <v>84</v>
      </c>
      <c r="H7057" s="3"/>
      <c r="I7057" s="3"/>
      <c r="J7057" s="3"/>
      <c r="K7057" s="3"/>
      <c r="L7057" s="3"/>
      <c r="M7057" s="3"/>
      <c r="N7057" s="3"/>
      <c r="O7057" s="3"/>
      <c r="P7057" s="3"/>
      <c r="Q7057" s="3"/>
      <c r="R7057" s="3"/>
      <c r="S7057" s="3"/>
      <c r="T7057" s="3"/>
      <c r="U7057" s="3"/>
      <c r="V7057" s="3"/>
      <c r="W7057" s="3"/>
      <c r="X7057" s="3"/>
      <c r="Y7057" s="3"/>
      <c r="Z7057" s="3"/>
    </row>
    <row r="7058">
      <c r="A7058" s="4">
        <v>45460.0</v>
      </c>
      <c r="B7058" s="5" t="s">
        <v>1737</v>
      </c>
      <c r="C7058" s="3" t="s">
        <v>1738</v>
      </c>
      <c r="D7058" s="3" t="str">
        <f>IFERROR(__xludf.DUMMYFUNCTION("REGEXEXTRACT(C7058,""[A-Z]{2,}"")"),"JMART")</f>
        <v>JMART</v>
      </c>
      <c r="E7058" s="10" t="s">
        <v>752</v>
      </c>
      <c r="F7058" s="10" t="s">
        <v>753</v>
      </c>
      <c r="G7058" s="3" t="s">
        <v>84</v>
      </c>
      <c r="H7058" s="3"/>
      <c r="I7058" s="3"/>
      <c r="J7058" s="3"/>
      <c r="K7058" s="3"/>
      <c r="L7058" s="3"/>
      <c r="M7058" s="3"/>
      <c r="N7058" s="3"/>
      <c r="O7058" s="3"/>
      <c r="P7058" s="3"/>
      <c r="Q7058" s="3"/>
      <c r="R7058" s="3"/>
      <c r="S7058" s="3"/>
      <c r="T7058" s="3"/>
      <c r="U7058" s="3"/>
      <c r="V7058" s="3"/>
      <c r="W7058" s="3"/>
      <c r="X7058" s="3"/>
      <c r="Y7058" s="3"/>
      <c r="Z7058" s="3"/>
    </row>
    <row r="7059">
      <c r="A7059" s="4">
        <v>45460.0</v>
      </c>
      <c r="B7059" s="5" t="s">
        <v>1739</v>
      </c>
      <c r="C7059" s="3" t="s">
        <v>1740</v>
      </c>
      <c r="D7059" s="3" t="str">
        <f>IFERROR(__xludf.DUMMYFUNCTION("REGEXEXTRACT(C7059,""[A-Z]{2,}"")"),"SET")</f>
        <v>SET</v>
      </c>
      <c r="E7059" s="3" t="s">
        <v>765</v>
      </c>
      <c r="F7059" s="3" t="s">
        <v>478</v>
      </c>
      <c r="G7059" s="3" t="s">
        <v>12</v>
      </c>
      <c r="H7059" s="3"/>
      <c r="I7059" s="3"/>
      <c r="J7059" s="3"/>
      <c r="K7059" s="3"/>
      <c r="L7059" s="3"/>
      <c r="M7059" s="3"/>
      <c r="N7059" s="3"/>
      <c r="O7059" s="3"/>
      <c r="P7059" s="3"/>
      <c r="Q7059" s="3"/>
      <c r="R7059" s="3"/>
      <c r="S7059" s="3"/>
      <c r="T7059" s="3"/>
      <c r="U7059" s="3"/>
      <c r="V7059" s="3"/>
      <c r="W7059" s="3"/>
      <c r="X7059" s="3"/>
      <c r="Y7059" s="3"/>
      <c r="Z7059" s="3"/>
    </row>
    <row r="7060">
      <c r="A7060" s="4">
        <v>45460.0</v>
      </c>
      <c r="B7060" s="5" t="s">
        <v>1741</v>
      </c>
      <c r="C7060" s="3" t="s">
        <v>1742</v>
      </c>
      <c r="D7060" s="3" t="str">
        <f>IFERROR(__xludf.DUMMYFUNCTION("REGEXEXTRACT(C7060,""[A-Z]{2,}"")"),"SET")</f>
        <v>SET</v>
      </c>
      <c r="E7060" s="3" t="s">
        <v>1743</v>
      </c>
      <c r="F7060" s="3" t="s">
        <v>1744</v>
      </c>
      <c r="G7060" s="3" t="s">
        <v>12</v>
      </c>
      <c r="H7060" s="3"/>
      <c r="I7060" s="3"/>
      <c r="J7060" s="3"/>
      <c r="K7060" s="3"/>
      <c r="L7060" s="3"/>
      <c r="M7060" s="3"/>
      <c r="N7060" s="3"/>
      <c r="O7060" s="3"/>
      <c r="P7060" s="3"/>
      <c r="Q7060" s="3"/>
      <c r="R7060" s="3"/>
      <c r="S7060" s="3"/>
      <c r="T7060" s="3"/>
      <c r="U7060" s="3"/>
      <c r="V7060" s="3"/>
      <c r="W7060" s="3"/>
      <c r="X7060" s="3"/>
      <c r="Y7060" s="3"/>
      <c r="Z7060" s="3"/>
    </row>
    <row r="7061">
      <c r="A7061" s="4">
        <v>45460.0</v>
      </c>
      <c r="B7061" s="5" t="s">
        <v>1741</v>
      </c>
      <c r="C7061" s="3" t="s">
        <v>1742</v>
      </c>
      <c r="D7061" s="3" t="str">
        <f>IFERROR(__xludf.DUMMYFUNCTION("REGEXEXTRACT(C7061,""[A-Z]{2,}"")"),"SET")</f>
        <v>SET</v>
      </c>
      <c r="E7061" s="3" t="s">
        <v>519</v>
      </c>
      <c r="F7061" s="3" t="s">
        <v>1745</v>
      </c>
      <c r="G7061" s="3" t="s">
        <v>12</v>
      </c>
      <c r="H7061" s="3"/>
      <c r="I7061" s="3"/>
      <c r="J7061" s="3"/>
      <c r="K7061" s="3"/>
      <c r="L7061" s="3"/>
      <c r="M7061" s="3"/>
      <c r="N7061" s="3"/>
      <c r="O7061" s="3"/>
      <c r="P7061" s="3"/>
      <c r="Q7061" s="3"/>
      <c r="R7061" s="3"/>
      <c r="S7061" s="3"/>
      <c r="T7061" s="3"/>
      <c r="U7061" s="3"/>
      <c r="V7061" s="3"/>
      <c r="W7061" s="3"/>
      <c r="X7061" s="3"/>
      <c r="Y7061" s="3"/>
      <c r="Z7061" s="3"/>
    </row>
    <row r="7062">
      <c r="A7062" s="4">
        <v>45460.0</v>
      </c>
      <c r="B7062" s="5" t="s">
        <v>1746</v>
      </c>
      <c r="C7062" s="3" t="s">
        <v>1747</v>
      </c>
      <c r="D7062" s="3" t="str">
        <f>IFERROR(__xludf.DUMMYFUNCTION("REGEXEXTRACT(C7062,""[A-Z]{2,}"")"),"VBYOND")</f>
        <v>VBYOND</v>
      </c>
      <c r="E7062" s="3" t="s">
        <v>1748</v>
      </c>
      <c r="F7062" s="3" t="s">
        <v>34</v>
      </c>
      <c r="G7062" s="3" t="s">
        <v>12</v>
      </c>
      <c r="H7062" s="3"/>
      <c r="I7062" s="3"/>
      <c r="J7062" s="3"/>
      <c r="K7062" s="3"/>
      <c r="L7062" s="3"/>
      <c r="M7062" s="3"/>
      <c r="N7062" s="3"/>
      <c r="O7062" s="3"/>
      <c r="P7062" s="3"/>
      <c r="Q7062" s="3"/>
      <c r="R7062" s="3"/>
      <c r="S7062" s="3"/>
      <c r="T7062" s="3"/>
      <c r="U7062" s="3"/>
      <c r="V7062" s="3"/>
      <c r="W7062" s="3"/>
      <c r="X7062" s="3"/>
      <c r="Y7062" s="3"/>
      <c r="Z7062" s="3"/>
    </row>
    <row r="7063">
      <c r="A7063" s="4">
        <v>45460.0</v>
      </c>
      <c r="B7063" s="5" t="s">
        <v>1746</v>
      </c>
      <c r="C7063" s="3" t="s">
        <v>1747</v>
      </c>
      <c r="D7063" s="3" t="str">
        <f>IFERROR(__xludf.DUMMYFUNCTION("REGEXEXTRACT(C7063,""[A-Z]{2,}"")"),"VBYOND")</f>
        <v>VBYOND</v>
      </c>
      <c r="E7063" s="3" t="s">
        <v>1749</v>
      </c>
      <c r="F7063" s="3" t="s">
        <v>1750</v>
      </c>
      <c r="G7063" s="3" t="s">
        <v>12</v>
      </c>
      <c r="H7063" s="3"/>
      <c r="I7063" s="3"/>
      <c r="J7063" s="3"/>
      <c r="K7063" s="3"/>
      <c r="L7063" s="3"/>
      <c r="M7063" s="3"/>
      <c r="N7063" s="3"/>
      <c r="O7063" s="3"/>
      <c r="P7063" s="3"/>
      <c r="Q7063" s="3"/>
      <c r="R7063" s="3"/>
      <c r="S7063" s="3"/>
      <c r="T7063" s="3"/>
      <c r="U7063" s="3"/>
      <c r="V7063" s="3"/>
      <c r="W7063" s="3"/>
      <c r="X7063" s="3"/>
      <c r="Y7063" s="3"/>
      <c r="Z7063" s="3"/>
    </row>
    <row r="7064">
      <c r="A7064" s="4">
        <v>45460.0</v>
      </c>
      <c r="B7064" s="5" t="s">
        <v>1751</v>
      </c>
      <c r="C7064" s="3" t="s">
        <v>1752</v>
      </c>
      <c r="D7064" s="3" t="str">
        <f>IFERROR(__xludf.DUMMYFUNCTION("REGEXEXTRACT(C7064,""[A-Z]{2,}"")"),"SETHD")</f>
        <v>SETHD</v>
      </c>
      <c r="E7064" s="3" t="s">
        <v>44</v>
      </c>
      <c r="F7064" s="3" t="s">
        <v>1753</v>
      </c>
      <c r="G7064" s="3" t="s">
        <v>12</v>
      </c>
      <c r="H7064" s="3"/>
      <c r="I7064" s="3"/>
      <c r="J7064" s="3"/>
      <c r="K7064" s="3"/>
      <c r="L7064" s="3"/>
      <c r="M7064" s="3"/>
      <c r="N7064" s="3"/>
      <c r="O7064" s="3"/>
      <c r="P7064" s="3"/>
      <c r="Q7064" s="3"/>
      <c r="R7064" s="3"/>
      <c r="S7064" s="3"/>
      <c r="T7064" s="3"/>
      <c r="U7064" s="3"/>
      <c r="V7064" s="3"/>
      <c r="W7064" s="3"/>
      <c r="X7064" s="3"/>
      <c r="Y7064" s="3"/>
      <c r="Z7064" s="3"/>
    </row>
    <row r="7065">
      <c r="A7065" s="4">
        <v>45460.0</v>
      </c>
      <c r="B7065" s="5" t="s">
        <v>1754</v>
      </c>
      <c r="C7065" s="3" t="s">
        <v>1755</v>
      </c>
      <c r="D7065" s="3" t="str">
        <f>IFERROR(__xludf.DUMMYFUNCTION("REGEXEXTRACT(C7065,""[A-Z]{2,}"")"),"KBANK")</f>
        <v>KBANK</v>
      </c>
      <c r="E7065" s="3" t="s">
        <v>44</v>
      </c>
      <c r="F7065" s="3" t="s">
        <v>83</v>
      </c>
      <c r="G7065" s="3" t="s">
        <v>84</v>
      </c>
      <c r="H7065" s="3"/>
      <c r="I7065" s="3"/>
      <c r="J7065" s="3"/>
      <c r="K7065" s="3"/>
      <c r="L7065" s="3"/>
      <c r="M7065" s="3"/>
      <c r="N7065" s="3"/>
      <c r="O7065" s="3"/>
      <c r="P7065" s="3"/>
      <c r="Q7065" s="3"/>
      <c r="R7065" s="3"/>
      <c r="S7065" s="3"/>
      <c r="T7065" s="3"/>
      <c r="U7065" s="3"/>
      <c r="V7065" s="3"/>
      <c r="W7065" s="3"/>
      <c r="X7065" s="3"/>
      <c r="Y7065" s="3"/>
      <c r="Z7065" s="3"/>
    </row>
    <row r="7066">
      <c r="A7066" s="4">
        <v>45460.0</v>
      </c>
      <c r="B7066" s="5" t="s">
        <v>1754</v>
      </c>
      <c r="C7066" s="3" t="s">
        <v>1755</v>
      </c>
      <c r="D7066" s="3" t="s">
        <v>1756</v>
      </c>
      <c r="E7066" s="3" t="s">
        <v>44</v>
      </c>
      <c r="F7066" s="3" t="s">
        <v>1757</v>
      </c>
      <c r="G7066" s="3" t="s">
        <v>84</v>
      </c>
      <c r="H7066" s="3"/>
      <c r="I7066" s="3"/>
      <c r="J7066" s="3"/>
      <c r="K7066" s="3"/>
      <c r="L7066" s="3"/>
      <c r="M7066" s="3"/>
      <c r="N7066" s="3"/>
      <c r="O7066" s="3"/>
      <c r="P7066" s="3"/>
      <c r="Q7066" s="3"/>
      <c r="R7066" s="3"/>
      <c r="S7066" s="3"/>
      <c r="T7066" s="3"/>
      <c r="U7066" s="3"/>
      <c r="V7066" s="3"/>
      <c r="W7066" s="3"/>
      <c r="X7066" s="3"/>
      <c r="Y7066" s="3"/>
      <c r="Z7066" s="3"/>
    </row>
    <row r="7067">
      <c r="A7067" s="4">
        <v>45458.0</v>
      </c>
      <c r="B7067" s="5" t="s">
        <v>1758</v>
      </c>
      <c r="C7067" s="3" t="s">
        <v>1759</v>
      </c>
      <c r="D7067" s="3" t="str">
        <f>IFERROR(__xludf.DUMMYFUNCTION("REGEXEXTRACT(C7067,""[A-Z]{2,}"")"),"EA")</f>
        <v>EA</v>
      </c>
      <c r="E7067" s="3" t="s">
        <v>73</v>
      </c>
      <c r="F7067" s="3" t="s">
        <v>930</v>
      </c>
      <c r="G7067" s="3" t="s">
        <v>12</v>
      </c>
      <c r="H7067" s="3"/>
      <c r="I7067" s="3"/>
      <c r="J7067" s="3"/>
      <c r="K7067" s="3"/>
      <c r="L7067" s="3"/>
      <c r="M7067" s="3"/>
      <c r="N7067" s="3"/>
      <c r="O7067" s="3"/>
      <c r="P7067" s="3"/>
      <c r="Q7067" s="3"/>
      <c r="R7067" s="3"/>
      <c r="S7067" s="3"/>
      <c r="T7067" s="3"/>
      <c r="U7067" s="3"/>
      <c r="V7067" s="3"/>
      <c r="W7067" s="3"/>
      <c r="X7067" s="3"/>
      <c r="Y7067" s="3"/>
      <c r="Z7067" s="3"/>
    </row>
    <row r="7068">
      <c r="A7068" s="4">
        <v>45458.0</v>
      </c>
      <c r="B7068" s="5" t="s">
        <v>1758</v>
      </c>
      <c r="C7068" s="3" t="s">
        <v>1759</v>
      </c>
      <c r="D7068" s="3" t="str">
        <f>IFERROR(__xludf.DUMMYFUNCTION("REGEXEXTRACT(C7068,""[A-Z]{2,}"")"),"EA")</f>
        <v>EA</v>
      </c>
      <c r="E7068" s="3" t="s">
        <v>214</v>
      </c>
      <c r="F7068" s="3" t="s">
        <v>31</v>
      </c>
      <c r="G7068" s="3" t="s">
        <v>12</v>
      </c>
      <c r="H7068" s="3"/>
      <c r="I7068" s="3"/>
      <c r="J7068" s="3"/>
      <c r="K7068" s="3"/>
      <c r="L7068" s="3"/>
      <c r="M7068" s="3"/>
      <c r="N7068" s="3"/>
      <c r="O7068" s="3"/>
      <c r="P7068" s="3"/>
      <c r="Q7068" s="3"/>
      <c r="R7068" s="3"/>
      <c r="S7068" s="3"/>
      <c r="T7068" s="3"/>
      <c r="U7068" s="3"/>
      <c r="V7068" s="3"/>
      <c r="W7068" s="3"/>
      <c r="X7068" s="3"/>
      <c r="Y7068" s="3"/>
      <c r="Z7068" s="3"/>
    </row>
    <row r="7069">
      <c r="A7069" s="4">
        <v>45458.0</v>
      </c>
      <c r="B7069" s="5" t="s">
        <v>1760</v>
      </c>
      <c r="C7069" s="3" t="s">
        <v>1761</v>
      </c>
      <c r="D7069" s="3" t="str">
        <f>IFERROR(__xludf.DUMMYFUNCTION("REGEXEXTRACT(C7069,""[A-Z]{2,}"")"),"DR")</f>
        <v>DR</v>
      </c>
      <c r="E7069" s="3" t="s">
        <v>1762</v>
      </c>
      <c r="F7069" s="3" t="s">
        <v>31</v>
      </c>
      <c r="G7069" s="3" t="s">
        <v>12</v>
      </c>
      <c r="H7069" s="3"/>
      <c r="I7069" s="3"/>
      <c r="J7069" s="3"/>
      <c r="K7069" s="3"/>
      <c r="L7069" s="3"/>
      <c r="M7069" s="3"/>
      <c r="N7069" s="3"/>
      <c r="O7069" s="3"/>
      <c r="P7069" s="3"/>
      <c r="Q7069" s="3"/>
      <c r="R7069" s="3"/>
      <c r="S7069" s="3"/>
      <c r="T7069" s="3"/>
      <c r="U7069" s="3"/>
      <c r="V7069" s="3"/>
      <c r="W7069" s="3"/>
      <c r="X7069" s="3"/>
      <c r="Y7069" s="3"/>
      <c r="Z7069" s="3"/>
    </row>
    <row r="7070">
      <c r="A7070" s="4">
        <v>45458.0</v>
      </c>
      <c r="B7070" s="5" t="s">
        <v>1760</v>
      </c>
      <c r="C7070" s="3" t="s">
        <v>1761</v>
      </c>
      <c r="D7070" s="3" t="str">
        <f>IFERROR(__xludf.DUMMYFUNCTION("REGEXEXTRACT(C7070,""[A-Z]{2,}"")"),"DR")</f>
        <v>DR</v>
      </c>
      <c r="E7070" s="3" t="s">
        <v>1763</v>
      </c>
      <c r="F7070" s="3" t="s">
        <v>413</v>
      </c>
      <c r="G7070" s="3" t="s">
        <v>12</v>
      </c>
      <c r="H7070" s="3"/>
      <c r="I7070" s="3"/>
      <c r="J7070" s="3"/>
      <c r="K7070" s="3"/>
      <c r="L7070" s="3"/>
      <c r="M7070" s="3"/>
      <c r="N7070" s="3"/>
      <c r="O7070" s="3"/>
      <c r="P7070" s="3"/>
      <c r="Q7070" s="3"/>
      <c r="R7070" s="3"/>
      <c r="S7070" s="3"/>
      <c r="T7070" s="3"/>
      <c r="U7070" s="3"/>
      <c r="V7070" s="3"/>
      <c r="W7070" s="3"/>
      <c r="X7070" s="3"/>
      <c r="Y7070" s="3"/>
      <c r="Z7070" s="3"/>
    </row>
    <row r="7071">
      <c r="A7071" s="4">
        <v>45458.0</v>
      </c>
      <c r="B7071" s="5" t="s">
        <v>1764</v>
      </c>
      <c r="C7071" s="3" t="s">
        <v>1765</v>
      </c>
      <c r="D7071" s="3" t="str">
        <f>IFERROR(__xludf.DUMMYFUNCTION("REGEXEXTRACT(C7071,""[A-Z]{2,}"")"),"CEO")</f>
        <v>CEO</v>
      </c>
      <c r="E7071" s="3" t="s">
        <v>1766</v>
      </c>
      <c r="F7071" s="3" t="s">
        <v>105</v>
      </c>
      <c r="G7071" s="3" t="s">
        <v>12</v>
      </c>
      <c r="H7071" s="3"/>
      <c r="I7071" s="3"/>
      <c r="J7071" s="3"/>
      <c r="K7071" s="3"/>
      <c r="L7071" s="3"/>
      <c r="M7071" s="3"/>
      <c r="N7071" s="3"/>
      <c r="O7071" s="3"/>
      <c r="P7071" s="3"/>
      <c r="Q7071" s="3"/>
      <c r="R7071" s="3"/>
      <c r="S7071" s="3"/>
      <c r="T7071" s="3"/>
      <c r="U7071" s="3"/>
      <c r="V7071" s="3"/>
      <c r="W7071" s="3"/>
      <c r="X7071" s="3"/>
      <c r="Y7071" s="3"/>
      <c r="Z7071" s="3"/>
    </row>
    <row r="7072">
      <c r="A7072" s="4">
        <v>45458.0</v>
      </c>
      <c r="B7072" s="5" t="s">
        <v>1764</v>
      </c>
      <c r="C7072" s="3" t="s">
        <v>1765</v>
      </c>
      <c r="D7072" s="3" t="str">
        <f>IFERROR(__xludf.DUMMYFUNCTION("REGEXEXTRACT(C7072,""[A-Z]{2,}"")"),"CEO")</f>
        <v>CEO</v>
      </c>
      <c r="E7072" s="10" t="s">
        <v>1135</v>
      </c>
      <c r="F7072" s="10" t="s">
        <v>1767</v>
      </c>
      <c r="G7072" s="3" t="s">
        <v>12</v>
      </c>
      <c r="H7072" s="3"/>
      <c r="I7072" s="3"/>
      <c r="J7072" s="3"/>
      <c r="K7072" s="3"/>
      <c r="L7072" s="3"/>
      <c r="M7072" s="3"/>
      <c r="N7072" s="3"/>
      <c r="O7072" s="3"/>
      <c r="P7072" s="3"/>
      <c r="Q7072" s="3"/>
      <c r="R7072" s="3"/>
      <c r="S7072" s="3"/>
      <c r="T7072" s="3"/>
      <c r="U7072" s="3"/>
      <c r="V7072" s="3"/>
      <c r="W7072" s="3"/>
      <c r="X7072" s="3"/>
      <c r="Y7072" s="3"/>
      <c r="Z7072" s="3"/>
    </row>
    <row r="7073">
      <c r="A7073" s="4">
        <v>45457.0</v>
      </c>
      <c r="B7073" s="5" t="s">
        <v>1768</v>
      </c>
      <c r="C7073" s="3" t="s">
        <v>1769</v>
      </c>
      <c r="D7073" s="3" t="str">
        <f>IFERROR(__xludf.DUMMYFUNCTION("REGEXEXTRACT(C7073,""[A-Z]{2,}"")"),"SAWAD")</f>
        <v>SAWAD</v>
      </c>
      <c r="E7073" s="10" t="s">
        <v>752</v>
      </c>
      <c r="F7073" s="10" t="s">
        <v>753</v>
      </c>
      <c r="G7073" s="3" t="s">
        <v>17</v>
      </c>
      <c r="H7073" s="3"/>
      <c r="I7073" s="3"/>
      <c r="J7073" s="3"/>
      <c r="K7073" s="3"/>
      <c r="L7073" s="3"/>
      <c r="M7073" s="3"/>
      <c r="N7073" s="3"/>
      <c r="O7073" s="3"/>
      <c r="P7073" s="3"/>
      <c r="Q7073" s="3"/>
      <c r="R7073" s="3"/>
      <c r="S7073" s="3"/>
      <c r="T7073" s="3"/>
      <c r="U7073" s="3"/>
      <c r="V7073" s="3"/>
      <c r="W7073" s="3"/>
      <c r="X7073" s="3"/>
      <c r="Y7073" s="3"/>
      <c r="Z7073" s="3"/>
    </row>
    <row r="7074">
      <c r="A7074" s="4">
        <v>45457.0</v>
      </c>
      <c r="B7074" s="5" t="s">
        <v>1770</v>
      </c>
      <c r="C7074" s="3" t="s">
        <v>1771</v>
      </c>
      <c r="D7074" s="3" t="str">
        <f>IFERROR(__xludf.DUMMYFUNCTION("REGEXEXTRACT(C7074,""[A-Z]{2,}"")"),"ADVANC")</f>
        <v>ADVANC</v>
      </c>
      <c r="E7074" s="3" t="s">
        <v>1772</v>
      </c>
      <c r="F7074" s="3" t="s">
        <v>1773</v>
      </c>
      <c r="G7074" s="3" t="s">
        <v>12</v>
      </c>
      <c r="H7074" s="3"/>
      <c r="I7074" s="3"/>
      <c r="J7074" s="3"/>
      <c r="K7074" s="3"/>
      <c r="L7074" s="3"/>
      <c r="M7074" s="3"/>
      <c r="N7074" s="3"/>
      <c r="O7074" s="3"/>
      <c r="P7074" s="3"/>
      <c r="Q7074" s="3"/>
      <c r="R7074" s="3"/>
      <c r="S7074" s="3"/>
      <c r="T7074" s="3"/>
      <c r="U7074" s="3"/>
      <c r="V7074" s="3"/>
      <c r="W7074" s="3"/>
      <c r="X7074" s="3"/>
      <c r="Y7074" s="3"/>
      <c r="Z7074" s="3"/>
    </row>
    <row r="7075">
      <c r="A7075" s="4">
        <v>45457.0</v>
      </c>
      <c r="B7075" s="5" t="s">
        <v>1774</v>
      </c>
      <c r="C7075" s="3" t="s">
        <v>1775</v>
      </c>
      <c r="D7075" s="3" t="s">
        <v>765</v>
      </c>
      <c r="E7075" s="3" t="s">
        <v>1776</v>
      </c>
      <c r="F7075" s="3" t="s">
        <v>478</v>
      </c>
      <c r="G7075" s="3" t="s">
        <v>12</v>
      </c>
      <c r="H7075" s="3"/>
      <c r="I7075" s="3"/>
      <c r="J7075" s="3"/>
      <c r="K7075" s="3"/>
      <c r="L7075" s="3"/>
      <c r="M7075" s="3"/>
      <c r="N7075" s="3"/>
      <c r="O7075" s="3"/>
      <c r="P7075" s="3"/>
      <c r="Q7075" s="3"/>
      <c r="R7075" s="3"/>
      <c r="S7075" s="3"/>
      <c r="T7075" s="3"/>
      <c r="U7075" s="3"/>
      <c r="V7075" s="3"/>
      <c r="W7075" s="3"/>
      <c r="X7075" s="3"/>
      <c r="Y7075" s="3"/>
      <c r="Z7075" s="3"/>
    </row>
    <row r="7076">
      <c r="A7076" s="4">
        <v>45457.0</v>
      </c>
      <c r="B7076" s="5" t="s">
        <v>1774</v>
      </c>
      <c r="C7076" s="3" t="s">
        <v>1775</v>
      </c>
      <c r="D7076" s="3" t="s">
        <v>765</v>
      </c>
      <c r="E7076" s="3" t="s">
        <v>1777</v>
      </c>
      <c r="F7076" s="3" t="s">
        <v>1315</v>
      </c>
      <c r="G7076" s="3" t="s">
        <v>12</v>
      </c>
      <c r="H7076" s="3"/>
      <c r="I7076" s="3"/>
      <c r="J7076" s="3"/>
      <c r="K7076" s="3"/>
      <c r="L7076" s="3"/>
      <c r="M7076" s="3"/>
      <c r="N7076" s="3"/>
      <c r="O7076" s="3"/>
      <c r="P7076" s="3"/>
      <c r="Q7076" s="3"/>
      <c r="R7076" s="3"/>
      <c r="S7076" s="3"/>
      <c r="T7076" s="3"/>
      <c r="U7076" s="3"/>
      <c r="V7076" s="3"/>
      <c r="W7076" s="3"/>
      <c r="X7076" s="3"/>
      <c r="Y7076" s="3"/>
      <c r="Z7076" s="3"/>
    </row>
    <row r="7077">
      <c r="A7077" s="4">
        <v>45457.0</v>
      </c>
      <c r="B7077" s="5" t="s">
        <v>1778</v>
      </c>
      <c r="C7077" s="3" t="s">
        <v>1779</v>
      </c>
      <c r="D7077" s="3" t="str">
        <f>IFERROR(__xludf.DUMMYFUNCTION("REGEXEXTRACT(C7077,""[A-Z]{2,}"")"),"MINT")</f>
        <v>MINT</v>
      </c>
      <c r="E7077" s="3"/>
      <c r="F7077" s="3" t="s">
        <v>164</v>
      </c>
      <c r="G7077" s="3" t="s">
        <v>12</v>
      </c>
      <c r="H7077" s="3" t="s">
        <v>44</v>
      </c>
      <c r="I7077" s="3"/>
      <c r="J7077" s="3"/>
      <c r="K7077" s="3"/>
      <c r="L7077" s="3"/>
      <c r="M7077" s="3"/>
      <c r="N7077" s="3"/>
      <c r="O7077" s="3"/>
      <c r="P7077" s="3"/>
      <c r="Q7077" s="3"/>
      <c r="R7077" s="3"/>
      <c r="S7077" s="3"/>
      <c r="T7077" s="3"/>
      <c r="U7077" s="3"/>
      <c r="V7077" s="3"/>
      <c r="W7077" s="3"/>
      <c r="X7077" s="3"/>
      <c r="Y7077" s="3"/>
      <c r="Z7077" s="3"/>
    </row>
    <row r="7078">
      <c r="A7078" s="4">
        <v>45457.0</v>
      </c>
      <c r="B7078" s="5" t="s">
        <v>1778</v>
      </c>
      <c r="C7078" s="3" t="s">
        <v>1779</v>
      </c>
      <c r="D7078" s="3" t="str">
        <f>IFERROR(__xludf.DUMMYFUNCTION("REGEXEXTRACT(C7078,""[A-Z]{2,}"")"),"MINT")</f>
        <v>MINT</v>
      </c>
      <c r="E7078" s="3" t="s">
        <v>1780</v>
      </c>
      <c r="F7078" s="3" t="s">
        <v>1781</v>
      </c>
      <c r="G7078" s="3" t="s">
        <v>12</v>
      </c>
      <c r="H7078" s="3"/>
      <c r="I7078" s="3"/>
      <c r="J7078" s="3"/>
      <c r="K7078" s="3"/>
      <c r="L7078" s="3"/>
      <c r="M7078" s="3"/>
      <c r="N7078" s="3"/>
      <c r="O7078" s="3"/>
      <c r="P7078" s="3"/>
      <c r="Q7078" s="3"/>
      <c r="R7078" s="3"/>
      <c r="S7078" s="3"/>
      <c r="T7078" s="3"/>
      <c r="U7078" s="3"/>
      <c r="V7078" s="3"/>
      <c r="W7078" s="3"/>
      <c r="X7078" s="3"/>
      <c r="Y7078" s="3"/>
      <c r="Z7078" s="3"/>
    </row>
    <row r="7079">
      <c r="A7079" s="4">
        <v>45457.0</v>
      </c>
      <c r="B7079" s="5" t="s">
        <v>1782</v>
      </c>
      <c r="C7079" s="3" t="s">
        <v>1783</v>
      </c>
      <c r="D7079" s="3" t="str">
        <f>IFERROR(__xludf.DUMMYFUNCTION("REGEXEXTRACT(C7079,""[A-Z]{2,}"")"),"PK")</f>
        <v>PK</v>
      </c>
      <c r="E7079" s="3" t="s">
        <v>44</v>
      </c>
      <c r="F7079" s="3" t="s">
        <v>1784</v>
      </c>
      <c r="G7079" s="3" t="s">
        <v>12</v>
      </c>
      <c r="H7079" s="3"/>
      <c r="I7079" s="3"/>
      <c r="J7079" s="3"/>
      <c r="K7079" s="3"/>
      <c r="L7079" s="3"/>
      <c r="M7079" s="3"/>
      <c r="N7079" s="3"/>
      <c r="O7079" s="3"/>
      <c r="P7079" s="3"/>
      <c r="Q7079" s="3"/>
      <c r="R7079" s="3"/>
      <c r="S7079" s="3"/>
      <c r="T7079" s="3"/>
      <c r="U7079" s="3"/>
      <c r="V7079" s="3"/>
      <c r="W7079" s="3"/>
      <c r="X7079" s="3"/>
      <c r="Y7079" s="3"/>
      <c r="Z7079" s="3"/>
    </row>
    <row r="7080">
      <c r="A7080" s="4">
        <v>45457.0</v>
      </c>
      <c r="B7080" s="5" t="s">
        <v>1785</v>
      </c>
      <c r="C7080" s="3" t="s">
        <v>1786</v>
      </c>
      <c r="D7080" s="3" t="str">
        <f>IFERROR(__xludf.DUMMYFUNCTION("REGEXEXTRACT(C7080,""[A-Z]{2,}"")"),"SF")</f>
        <v>SF</v>
      </c>
      <c r="E7080" s="3" t="s">
        <v>214</v>
      </c>
      <c r="F7080" s="3" t="s">
        <v>31</v>
      </c>
      <c r="G7080" s="3" t="s">
        <v>12</v>
      </c>
      <c r="H7080" s="3"/>
      <c r="I7080" s="3"/>
      <c r="J7080" s="3"/>
      <c r="K7080" s="3"/>
      <c r="L7080" s="3"/>
      <c r="M7080" s="3"/>
      <c r="N7080" s="3"/>
      <c r="O7080" s="3"/>
      <c r="P7080" s="3"/>
      <c r="Q7080" s="3"/>
      <c r="R7080" s="3"/>
      <c r="S7080" s="3"/>
      <c r="T7080" s="3"/>
      <c r="U7080" s="3"/>
      <c r="V7080" s="3"/>
      <c r="W7080" s="3"/>
      <c r="X7080" s="3"/>
      <c r="Y7080" s="3"/>
      <c r="Z7080" s="3"/>
    </row>
    <row r="7081">
      <c r="A7081" s="4">
        <v>45457.0</v>
      </c>
      <c r="B7081" s="5" t="s">
        <v>1785</v>
      </c>
      <c r="C7081" s="3" t="s">
        <v>1786</v>
      </c>
      <c r="D7081" s="3" t="str">
        <f>IFERROR(__xludf.DUMMYFUNCTION("REGEXEXTRACT(C7081,""[A-Z]{2,}"")"),"SF")</f>
        <v>SF</v>
      </c>
      <c r="E7081" s="3" t="s">
        <v>44</v>
      </c>
      <c r="F7081" s="3" t="s">
        <v>95</v>
      </c>
      <c r="G7081" s="3" t="s">
        <v>12</v>
      </c>
      <c r="H7081" s="3"/>
      <c r="I7081" s="3"/>
      <c r="J7081" s="3"/>
      <c r="K7081" s="3"/>
      <c r="L7081" s="3"/>
      <c r="M7081" s="3"/>
      <c r="N7081" s="3"/>
      <c r="O7081" s="3"/>
      <c r="P7081" s="3"/>
      <c r="Q7081" s="3"/>
      <c r="R7081" s="3"/>
      <c r="S7081" s="3"/>
      <c r="T7081" s="3"/>
      <c r="U7081" s="3"/>
      <c r="V7081" s="3"/>
      <c r="W7081" s="3"/>
      <c r="X7081" s="3"/>
      <c r="Y7081" s="3"/>
      <c r="Z7081" s="3"/>
    </row>
    <row r="7082">
      <c r="A7082" s="4">
        <v>45457.0</v>
      </c>
      <c r="B7082" s="5" t="s">
        <v>1787</v>
      </c>
      <c r="C7082" s="3" t="s">
        <v>1788</v>
      </c>
      <c r="D7082" s="3" t="str">
        <f>IFERROR(__xludf.DUMMYFUNCTION("REGEXEXTRACT(C7082,""[A-Z]{2,}"")"),"KEX")</f>
        <v>KEX</v>
      </c>
      <c r="E7082" s="3" t="s">
        <v>44</v>
      </c>
      <c r="F7082" s="3" t="s">
        <v>1789</v>
      </c>
      <c r="G7082" s="3" t="s">
        <v>84</v>
      </c>
      <c r="H7082" s="3"/>
      <c r="I7082" s="3"/>
      <c r="J7082" s="3"/>
      <c r="K7082" s="3"/>
      <c r="L7082" s="3"/>
      <c r="M7082" s="3"/>
      <c r="N7082" s="3"/>
      <c r="O7082" s="3"/>
      <c r="P7082" s="3"/>
      <c r="Q7082" s="3"/>
      <c r="R7082" s="3"/>
      <c r="S7082" s="3"/>
      <c r="T7082" s="3"/>
      <c r="U7082" s="3"/>
      <c r="V7082" s="3"/>
      <c r="W7082" s="3"/>
      <c r="X7082" s="3"/>
      <c r="Y7082" s="3"/>
      <c r="Z7082" s="3"/>
    </row>
    <row r="7083">
      <c r="A7083" s="4">
        <v>45457.0</v>
      </c>
      <c r="B7083" s="5" t="s">
        <v>1787</v>
      </c>
      <c r="C7083" s="3" t="s">
        <v>1788</v>
      </c>
      <c r="D7083" s="3" t="str">
        <f>IFERROR(__xludf.DUMMYFUNCTION("REGEXEXTRACT(C7083,""[A-Z]{2,}"")"),"KEX")</f>
        <v>KEX</v>
      </c>
      <c r="E7083" s="3" t="s">
        <v>1790</v>
      </c>
      <c r="F7083" s="3" t="s">
        <v>1791</v>
      </c>
      <c r="G7083" s="3" t="s">
        <v>84</v>
      </c>
      <c r="H7083" s="3"/>
      <c r="I7083" s="3"/>
      <c r="J7083" s="3"/>
      <c r="K7083" s="3"/>
      <c r="L7083" s="3"/>
      <c r="M7083" s="3"/>
      <c r="N7083" s="3"/>
      <c r="O7083" s="3"/>
      <c r="P7083" s="3"/>
      <c r="Q7083" s="3"/>
      <c r="R7083" s="3"/>
      <c r="S7083" s="3"/>
      <c r="T7083" s="3"/>
      <c r="U7083" s="3"/>
      <c r="V7083" s="3"/>
      <c r="W7083" s="3"/>
      <c r="X7083" s="3"/>
      <c r="Y7083" s="3"/>
      <c r="Z7083" s="3"/>
    </row>
    <row r="7084">
      <c r="A7084" s="4">
        <v>45457.0</v>
      </c>
      <c r="B7084" s="5" t="s">
        <v>1787</v>
      </c>
      <c r="C7084" s="3" t="s">
        <v>1788</v>
      </c>
      <c r="D7084" s="3" t="str">
        <f>IFERROR(__xludf.DUMMYFUNCTION("REGEXEXTRACT(C7084,""[A-Z]{2,}"")"),"KEX")</f>
        <v>KEX</v>
      </c>
      <c r="E7084" s="3" t="s">
        <v>23</v>
      </c>
      <c r="F7084" s="3" t="s">
        <v>1792</v>
      </c>
      <c r="G7084" s="3" t="s">
        <v>84</v>
      </c>
      <c r="H7084" s="3"/>
      <c r="I7084" s="3"/>
      <c r="J7084" s="3"/>
      <c r="K7084" s="3"/>
      <c r="L7084" s="3"/>
      <c r="M7084" s="3"/>
      <c r="N7084" s="3"/>
      <c r="O7084" s="3"/>
      <c r="P7084" s="3"/>
      <c r="Q7084" s="3"/>
      <c r="R7084" s="3"/>
      <c r="S7084" s="3"/>
      <c r="T7084" s="3"/>
      <c r="U7084" s="3"/>
      <c r="V7084" s="3"/>
      <c r="W7084" s="3"/>
      <c r="X7084" s="3"/>
      <c r="Y7084" s="3"/>
      <c r="Z7084" s="3"/>
    </row>
    <row r="7085">
      <c r="A7085" s="4">
        <v>45456.0</v>
      </c>
      <c r="B7085" s="5" t="s">
        <v>1793</v>
      </c>
      <c r="C7085" s="3" t="s">
        <v>1794</v>
      </c>
      <c r="D7085" s="3" t="str">
        <f>IFERROR(__xludf.DUMMYFUNCTION("REGEXEXTRACT(C7085,""[A-Z]{2,}"")"),"KEX")</f>
        <v>KEX</v>
      </c>
      <c r="E7085" s="3" t="s">
        <v>214</v>
      </c>
      <c r="F7085" s="3" t="s">
        <v>31</v>
      </c>
      <c r="G7085" s="3" t="s">
        <v>12</v>
      </c>
      <c r="H7085" s="3"/>
      <c r="I7085" s="3"/>
      <c r="J7085" s="3"/>
      <c r="K7085" s="3"/>
      <c r="L7085" s="3"/>
      <c r="M7085" s="3"/>
      <c r="N7085" s="3"/>
      <c r="O7085" s="3"/>
      <c r="P7085" s="3"/>
      <c r="Q7085" s="3"/>
      <c r="R7085" s="3"/>
      <c r="S7085" s="3"/>
      <c r="T7085" s="3"/>
      <c r="U7085" s="3"/>
      <c r="V7085" s="3"/>
      <c r="W7085" s="3"/>
      <c r="X7085" s="3"/>
      <c r="Y7085" s="3"/>
      <c r="Z7085" s="3"/>
    </row>
    <row r="7086">
      <c r="A7086" s="4">
        <v>45456.0</v>
      </c>
      <c r="B7086" s="5" t="s">
        <v>1795</v>
      </c>
      <c r="C7086" s="3" t="s">
        <v>1796</v>
      </c>
      <c r="D7086" s="3" t="str">
        <f>IFERROR(__xludf.DUMMYFUNCTION("REGEXEXTRACT(C7086,""[A-Z]{2,}"")"),"NEWS")</f>
        <v>NEWS</v>
      </c>
      <c r="E7086" s="3" t="s">
        <v>1797</v>
      </c>
      <c r="F7086" s="3" t="s">
        <v>1798</v>
      </c>
      <c r="G7086" s="3" t="s">
        <v>12</v>
      </c>
      <c r="H7086" s="3"/>
      <c r="I7086" s="3"/>
      <c r="J7086" s="3"/>
      <c r="K7086" s="3"/>
      <c r="L7086" s="3"/>
      <c r="M7086" s="3"/>
      <c r="N7086" s="3"/>
      <c r="O7086" s="3"/>
      <c r="P7086" s="3"/>
      <c r="Q7086" s="3"/>
      <c r="R7086" s="3"/>
      <c r="S7086" s="3"/>
      <c r="T7086" s="3"/>
      <c r="U7086" s="3"/>
      <c r="V7086" s="3"/>
      <c r="W7086" s="3"/>
      <c r="X7086" s="3"/>
      <c r="Y7086" s="3"/>
      <c r="Z7086" s="3"/>
    </row>
    <row r="7087">
      <c r="A7087" s="4">
        <v>45456.0</v>
      </c>
      <c r="B7087" s="5" t="s">
        <v>1795</v>
      </c>
      <c r="C7087" s="3" t="s">
        <v>1796</v>
      </c>
      <c r="D7087" s="3" t="str">
        <f>IFERROR(__xludf.DUMMYFUNCTION("REGEXEXTRACT(C7087,""[A-Z]{2,}"")"),"NEWS")</f>
        <v>NEWS</v>
      </c>
      <c r="E7087" s="3" t="s">
        <v>11</v>
      </c>
      <c r="F7087" s="3" t="s">
        <v>190</v>
      </c>
      <c r="G7087" s="3" t="s">
        <v>12</v>
      </c>
      <c r="H7087" s="3"/>
      <c r="I7087" s="3"/>
      <c r="J7087" s="3"/>
      <c r="K7087" s="3"/>
      <c r="L7087" s="3"/>
      <c r="M7087" s="3"/>
      <c r="N7087" s="3"/>
      <c r="O7087" s="3"/>
      <c r="P7087" s="3"/>
      <c r="Q7087" s="3"/>
      <c r="R7087" s="3"/>
      <c r="S7087" s="3"/>
      <c r="T7087" s="3"/>
      <c r="U7087" s="3"/>
      <c r="V7087" s="3"/>
      <c r="W7087" s="3"/>
      <c r="X7087" s="3"/>
      <c r="Y7087" s="3"/>
      <c r="Z7087" s="3"/>
    </row>
    <row r="7088">
      <c r="A7088" s="4">
        <v>45456.0</v>
      </c>
      <c r="B7088" s="5" t="s">
        <v>1799</v>
      </c>
      <c r="C7088" s="3" t="s">
        <v>1800</v>
      </c>
      <c r="D7088" s="3" t="s">
        <v>765</v>
      </c>
      <c r="E7088" s="3" t="s">
        <v>1136</v>
      </c>
      <c r="F7088" s="3" t="s">
        <v>67</v>
      </c>
      <c r="G7088" s="3" t="s">
        <v>12</v>
      </c>
      <c r="H7088" s="3"/>
      <c r="I7088" s="3"/>
      <c r="J7088" s="3"/>
      <c r="K7088" s="3"/>
      <c r="L7088" s="3"/>
      <c r="M7088" s="3"/>
      <c r="N7088" s="3"/>
      <c r="O7088" s="3"/>
      <c r="P7088" s="3"/>
      <c r="Q7088" s="3"/>
      <c r="R7088" s="3"/>
      <c r="S7088" s="3"/>
      <c r="T7088" s="3"/>
      <c r="U7088" s="3"/>
      <c r="V7088" s="3"/>
      <c r="W7088" s="3"/>
      <c r="X7088" s="3"/>
      <c r="Y7088" s="3"/>
      <c r="Z7088" s="3"/>
    </row>
    <row r="7089">
      <c r="A7089" s="4">
        <v>45456.0</v>
      </c>
      <c r="B7089" s="5" t="s">
        <v>1801</v>
      </c>
      <c r="C7089" s="3" t="s">
        <v>1802</v>
      </c>
      <c r="D7089" s="3" t="str">
        <f>IFERROR(__xludf.DUMMYFUNCTION("REGEXEXTRACT(C7089,""[A-Z]{2,}"")"),"IRIS")</f>
        <v>IRIS</v>
      </c>
      <c r="E7089" s="3" t="s">
        <v>227</v>
      </c>
      <c r="F7089" s="3" t="s">
        <v>814</v>
      </c>
      <c r="G7089" s="3" t="s">
        <v>84</v>
      </c>
      <c r="H7089" s="3"/>
      <c r="I7089" s="3"/>
      <c r="J7089" s="3"/>
      <c r="K7089" s="3"/>
      <c r="L7089" s="3"/>
      <c r="M7089" s="3"/>
      <c r="N7089" s="3"/>
      <c r="O7089" s="3"/>
      <c r="P7089" s="3"/>
      <c r="Q7089" s="3"/>
      <c r="R7089" s="3"/>
      <c r="S7089" s="3"/>
      <c r="T7089" s="3"/>
      <c r="U7089" s="3"/>
      <c r="V7089" s="3"/>
      <c r="W7089" s="3"/>
      <c r="X7089" s="3"/>
      <c r="Y7089" s="3"/>
      <c r="Z7089" s="3"/>
    </row>
    <row r="7090">
      <c r="A7090" s="4">
        <v>45456.0</v>
      </c>
      <c r="B7090" s="5" t="s">
        <v>1801</v>
      </c>
      <c r="C7090" s="3" t="s">
        <v>1802</v>
      </c>
      <c r="D7090" s="3" t="str">
        <f>IFERROR(__xludf.DUMMYFUNCTION("REGEXEXTRACT(C7090,""[A-Z]{2,}"")"),"IRIS")</f>
        <v>IRIS</v>
      </c>
      <c r="E7090" s="3" t="s">
        <v>129</v>
      </c>
      <c r="F7090" s="3" t="s">
        <v>1803</v>
      </c>
      <c r="G7090" s="3" t="s">
        <v>84</v>
      </c>
      <c r="H7090" s="3"/>
      <c r="I7090" s="3"/>
      <c r="J7090" s="3"/>
      <c r="K7090" s="3"/>
      <c r="L7090" s="3"/>
      <c r="M7090" s="3"/>
      <c r="N7090" s="3"/>
      <c r="O7090" s="3"/>
      <c r="P7090" s="3"/>
      <c r="Q7090" s="3"/>
      <c r="R7090" s="3"/>
      <c r="S7090" s="3"/>
      <c r="T7090" s="3"/>
      <c r="U7090" s="3"/>
      <c r="V7090" s="3"/>
      <c r="W7090" s="3"/>
      <c r="X7090" s="3"/>
      <c r="Y7090" s="3"/>
      <c r="Z7090" s="3"/>
    </row>
    <row r="7091">
      <c r="A7091" s="4">
        <v>45456.0</v>
      </c>
      <c r="B7091" s="5" t="s">
        <v>1804</v>
      </c>
      <c r="C7091" s="3" t="s">
        <v>1805</v>
      </c>
      <c r="D7091" s="3" t="str">
        <f>IFERROR(__xludf.DUMMYFUNCTION("REGEXEXTRACT(C7091,""[A-Z]{2,}"")"),"NEX")</f>
        <v>NEX</v>
      </c>
      <c r="E7091" s="3" t="s">
        <v>44</v>
      </c>
      <c r="F7091" s="3" t="s">
        <v>61</v>
      </c>
      <c r="G7091" s="3" t="s">
        <v>12</v>
      </c>
      <c r="H7091" s="3"/>
      <c r="I7091" s="3"/>
      <c r="J7091" s="3"/>
      <c r="K7091" s="3"/>
      <c r="L7091" s="3"/>
      <c r="M7091" s="3"/>
      <c r="N7091" s="3"/>
      <c r="O7091" s="3"/>
      <c r="P7091" s="3"/>
      <c r="Q7091" s="3"/>
      <c r="R7091" s="3"/>
      <c r="S7091" s="3"/>
      <c r="T7091" s="3"/>
      <c r="U7091" s="3"/>
      <c r="V7091" s="3"/>
      <c r="W7091" s="3"/>
      <c r="X7091" s="3"/>
      <c r="Y7091" s="3"/>
      <c r="Z7091" s="3"/>
    </row>
    <row r="7092">
      <c r="A7092" s="4">
        <v>45456.0</v>
      </c>
      <c r="B7092" s="5" t="s">
        <v>1804</v>
      </c>
      <c r="C7092" s="3" t="s">
        <v>1805</v>
      </c>
      <c r="D7092" s="3" t="s">
        <v>1806</v>
      </c>
      <c r="E7092" s="3" t="s">
        <v>44</v>
      </c>
      <c r="F7092" s="3" t="s">
        <v>63</v>
      </c>
      <c r="G7092" s="3" t="s">
        <v>12</v>
      </c>
      <c r="H7092" s="3"/>
      <c r="I7092" s="3"/>
      <c r="J7092" s="3"/>
      <c r="K7092" s="3"/>
      <c r="L7092" s="3"/>
      <c r="M7092" s="3"/>
      <c r="N7092" s="3"/>
      <c r="O7092" s="3"/>
      <c r="P7092" s="3"/>
      <c r="Q7092" s="3"/>
      <c r="R7092" s="3"/>
      <c r="S7092" s="3"/>
      <c r="T7092" s="3"/>
      <c r="U7092" s="3"/>
      <c r="V7092" s="3"/>
      <c r="W7092" s="3"/>
      <c r="X7092" s="3"/>
      <c r="Y7092" s="3"/>
      <c r="Z7092" s="3"/>
    </row>
    <row r="7093">
      <c r="A7093" s="4">
        <v>45456.0</v>
      </c>
      <c r="B7093" s="5" t="s">
        <v>1804</v>
      </c>
      <c r="C7093" s="3" t="s">
        <v>1805</v>
      </c>
      <c r="D7093" s="3" t="s">
        <v>1069</v>
      </c>
      <c r="E7093" s="3" t="s">
        <v>1807</v>
      </c>
      <c r="F7093" s="3" t="s">
        <v>1808</v>
      </c>
      <c r="G7093" s="3" t="s">
        <v>12</v>
      </c>
      <c r="H7093" s="3"/>
      <c r="I7093" s="3"/>
      <c r="J7093" s="3"/>
      <c r="K7093" s="3"/>
      <c r="L7093" s="3"/>
      <c r="M7093" s="3"/>
      <c r="N7093" s="3"/>
      <c r="O7093" s="3"/>
      <c r="P7093" s="3"/>
      <c r="Q7093" s="3"/>
      <c r="R7093" s="3"/>
      <c r="S7093" s="3"/>
      <c r="T7093" s="3"/>
      <c r="U7093" s="3"/>
      <c r="V7093" s="3"/>
      <c r="W7093" s="3"/>
      <c r="X7093" s="3"/>
      <c r="Y7093" s="3"/>
      <c r="Z7093" s="3"/>
    </row>
    <row r="7094">
      <c r="A7094" s="4">
        <v>45456.0</v>
      </c>
      <c r="B7094" s="5" t="s">
        <v>1804</v>
      </c>
      <c r="C7094" s="3" t="s">
        <v>1805</v>
      </c>
      <c r="D7094" s="3" t="s">
        <v>1069</v>
      </c>
      <c r="E7094" s="3" t="s">
        <v>1809</v>
      </c>
      <c r="F7094" s="3" t="s">
        <v>1810</v>
      </c>
      <c r="G7094" s="3" t="s">
        <v>12</v>
      </c>
      <c r="H7094" s="3"/>
      <c r="I7094" s="3"/>
      <c r="J7094" s="3"/>
      <c r="K7094" s="3"/>
      <c r="L7094" s="3"/>
      <c r="M7094" s="3"/>
      <c r="N7094" s="3"/>
      <c r="O7094" s="3"/>
      <c r="P7094" s="3"/>
      <c r="Q7094" s="3"/>
      <c r="R7094" s="3"/>
      <c r="S7094" s="3"/>
      <c r="T7094" s="3"/>
      <c r="U7094" s="3"/>
      <c r="V7094" s="3"/>
      <c r="W7094" s="3"/>
      <c r="X7094" s="3"/>
      <c r="Y7094" s="3"/>
      <c r="Z7094" s="3"/>
    </row>
    <row r="7095">
      <c r="A7095" s="4">
        <v>45456.0</v>
      </c>
      <c r="B7095" s="5" t="s">
        <v>1811</v>
      </c>
      <c r="C7095" s="3" t="s">
        <v>1812</v>
      </c>
      <c r="D7095" s="3" t="str">
        <f>IFERROR(__xludf.DUMMYFUNCTION("REGEXEXTRACT(C7095,""[A-Z]{2,}"")"),"SABUY")</f>
        <v>SABUY</v>
      </c>
      <c r="E7095" s="3" t="s">
        <v>44</v>
      </c>
      <c r="F7095" s="3" t="s">
        <v>1071</v>
      </c>
      <c r="G7095" s="3" t="s">
        <v>84</v>
      </c>
      <c r="H7095" s="3"/>
      <c r="I7095" s="3"/>
      <c r="J7095" s="3"/>
      <c r="K7095" s="3"/>
      <c r="L7095" s="3"/>
      <c r="M7095" s="3"/>
      <c r="N7095" s="3"/>
      <c r="O7095" s="3"/>
      <c r="P7095" s="3"/>
      <c r="Q7095" s="3"/>
      <c r="R7095" s="3"/>
      <c r="S7095" s="3"/>
      <c r="T7095" s="3"/>
      <c r="U7095" s="3"/>
      <c r="V7095" s="3"/>
      <c r="W7095" s="3"/>
      <c r="X7095" s="3"/>
      <c r="Y7095" s="3"/>
      <c r="Z7095" s="3"/>
    </row>
    <row r="7096">
      <c r="A7096" s="4">
        <v>45456.0</v>
      </c>
      <c r="B7096" s="5" t="s">
        <v>1811</v>
      </c>
      <c r="C7096" s="3" t="s">
        <v>1812</v>
      </c>
      <c r="D7096" s="3" t="str">
        <f>IFERROR(__xludf.DUMMYFUNCTION("REGEXEXTRACT(C7096,""[A-Z]{2,}"")"),"SABUY")</f>
        <v>SABUY</v>
      </c>
      <c r="E7096" s="3" t="s">
        <v>1813</v>
      </c>
      <c r="F7096" s="3" t="s">
        <v>255</v>
      </c>
      <c r="G7096" s="3" t="s">
        <v>84</v>
      </c>
      <c r="H7096" s="3"/>
      <c r="I7096" s="3"/>
      <c r="J7096" s="3"/>
      <c r="K7096" s="3"/>
      <c r="L7096" s="3"/>
      <c r="M7096" s="3"/>
      <c r="N7096" s="3"/>
      <c r="O7096" s="3"/>
      <c r="P7096" s="3"/>
      <c r="Q7096" s="3"/>
      <c r="R7096" s="3"/>
      <c r="S7096" s="3"/>
      <c r="T7096" s="3"/>
      <c r="U7096" s="3"/>
      <c r="V7096" s="3"/>
      <c r="W7096" s="3"/>
      <c r="X7096" s="3"/>
      <c r="Y7096" s="3"/>
      <c r="Z7096" s="3"/>
    </row>
    <row r="7097">
      <c r="A7097" s="4">
        <v>45455.0</v>
      </c>
      <c r="B7097" s="5" t="s">
        <v>1814</v>
      </c>
      <c r="C7097" s="3" t="s">
        <v>1815</v>
      </c>
      <c r="D7097" s="3" t="str">
        <f>IFERROR(__xludf.DUMMYFUNCTION("REGEXEXTRACT(C7097,""[A-Z]{2,}"")"),"VGI")</f>
        <v>VGI</v>
      </c>
      <c r="E7097" s="10" t="s">
        <v>752</v>
      </c>
      <c r="F7097" s="10" t="s">
        <v>753</v>
      </c>
      <c r="G7097" s="3" t="s">
        <v>17</v>
      </c>
      <c r="H7097" s="3"/>
      <c r="I7097" s="3"/>
      <c r="J7097" s="3"/>
      <c r="K7097" s="3"/>
      <c r="L7097" s="3"/>
      <c r="M7097" s="3"/>
      <c r="N7097" s="3"/>
      <c r="O7097" s="3"/>
      <c r="P7097" s="3"/>
      <c r="Q7097" s="3"/>
      <c r="R7097" s="3"/>
      <c r="S7097" s="3"/>
      <c r="T7097" s="3"/>
      <c r="U7097" s="3"/>
      <c r="V7097" s="3"/>
      <c r="W7097" s="3"/>
      <c r="X7097" s="3"/>
      <c r="Y7097" s="3"/>
      <c r="Z7097" s="3"/>
    </row>
    <row r="7098">
      <c r="A7098" s="4">
        <v>45455.0</v>
      </c>
      <c r="B7098" s="5" t="s">
        <v>1816</v>
      </c>
      <c r="C7098" s="3" t="s">
        <v>1817</v>
      </c>
      <c r="D7098" s="3" t="str">
        <f>IFERROR(__xludf.DUMMYFUNCTION("REGEXEXTRACT(C7098,""[A-Z]{2,}"")"),"WAVE")</f>
        <v>WAVE</v>
      </c>
      <c r="E7098" s="3" t="s">
        <v>23</v>
      </c>
      <c r="F7098" s="3" t="s">
        <v>34</v>
      </c>
      <c r="G7098" s="3" t="s">
        <v>12</v>
      </c>
      <c r="H7098" s="3"/>
      <c r="I7098" s="3"/>
      <c r="J7098" s="3"/>
      <c r="K7098" s="3"/>
      <c r="L7098" s="3"/>
      <c r="M7098" s="3"/>
      <c r="N7098" s="3"/>
      <c r="O7098" s="3"/>
      <c r="P7098" s="3"/>
      <c r="Q7098" s="3"/>
      <c r="R7098" s="3"/>
      <c r="S7098" s="3"/>
      <c r="T7098" s="3"/>
      <c r="U7098" s="3"/>
      <c r="V7098" s="3"/>
      <c r="W7098" s="3"/>
      <c r="X7098" s="3"/>
      <c r="Y7098" s="3"/>
      <c r="Z7098" s="3"/>
    </row>
    <row r="7099">
      <c r="A7099" s="4">
        <v>45455.0</v>
      </c>
      <c r="B7099" s="5" t="s">
        <v>1818</v>
      </c>
      <c r="C7099" s="3" t="s">
        <v>1819</v>
      </c>
      <c r="D7099" s="3" t="s">
        <v>1557</v>
      </c>
      <c r="E7099" s="3" t="s">
        <v>44</v>
      </c>
      <c r="F7099" s="3" t="s">
        <v>1820</v>
      </c>
      <c r="G7099" s="3" t="s">
        <v>84</v>
      </c>
      <c r="H7099" s="3"/>
      <c r="I7099" s="3"/>
      <c r="J7099" s="3"/>
      <c r="K7099" s="3"/>
      <c r="L7099" s="3"/>
      <c r="M7099" s="3"/>
      <c r="N7099" s="3"/>
      <c r="O7099" s="3"/>
      <c r="P7099" s="3"/>
      <c r="Q7099" s="3"/>
      <c r="R7099" s="3"/>
      <c r="S7099" s="3"/>
      <c r="T7099" s="3"/>
      <c r="U7099" s="3"/>
      <c r="V7099" s="3"/>
      <c r="W7099" s="3"/>
      <c r="X7099" s="3"/>
      <c r="Y7099" s="3"/>
      <c r="Z7099" s="3"/>
    </row>
    <row r="7100">
      <c r="A7100" s="4">
        <v>45455.0</v>
      </c>
      <c r="B7100" s="5" t="s">
        <v>1821</v>
      </c>
      <c r="C7100" s="3" t="s">
        <v>1822</v>
      </c>
      <c r="D7100" s="3" t="str">
        <f>IFERROR(__xludf.DUMMYFUNCTION("REGEXEXTRACT(C7100,""[A-Z]{2,}"")"),"PACE")</f>
        <v>PACE</v>
      </c>
      <c r="E7100" s="3"/>
      <c r="F7100" s="3" t="s">
        <v>1114</v>
      </c>
      <c r="G7100" s="3" t="s">
        <v>84</v>
      </c>
      <c r="H7100" s="3" t="s">
        <v>44</v>
      </c>
      <c r="I7100" s="3"/>
      <c r="J7100" s="3"/>
      <c r="K7100" s="3"/>
      <c r="L7100" s="3"/>
      <c r="M7100" s="3"/>
      <c r="N7100" s="3"/>
      <c r="O7100" s="3"/>
      <c r="P7100" s="3"/>
      <c r="Q7100" s="3"/>
      <c r="R7100" s="3"/>
      <c r="S7100" s="3"/>
      <c r="T7100" s="3"/>
      <c r="U7100" s="3"/>
      <c r="V7100" s="3"/>
      <c r="W7100" s="3"/>
      <c r="X7100" s="3"/>
      <c r="Y7100" s="3"/>
      <c r="Z7100" s="3"/>
    </row>
    <row r="7101">
      <c r="A7101" s="4">
        <v>45455.0</v>
      </c>
      <c r="B7101" s="5" t="s">
        <v>1823</v>
      </c>
      <c r="C7101" s="3" t="s">
        <v>1824</v>
      </c>
      <c r="D7101" s="3" t="str">
        <f>IFERROR(__xludf.DUMMYFUNCTION("REGEXEXTRACT(C7101,""[A-Z]{2,}"")"),"TFEX")</f>
        <v>TFEX</v>
      </c>
      <c r="E7101" s="3" t="s">
        <v>1825</v>
      </c>
      <c r="F7101" s="3" t="s">
        <v>1826</v>
      </c>
      <c r="G7101" s="3" t="s">
        <v>12</v>
      </c>
      <c r="H7101" s="3"/>
      <c r="I7101" s="3"/>
      <c r="J7101" s="3"/>
      <c r="K7101" s="3"/>
      <c r="L7101" s="3"/>
      <c r="M7101" s="3"/>
      <c r="N7101" s="3"/>
      <c r="O7101" s="3"/>
      <c r="P7101" s="3"/>
      <c r="Q7101" s="3"/>
      <c r="R7101" s="3"/>
      <c r="S7101" s="3"/>
      <c r="T7101" s="3"/>
      <c r="U7101" s="3"/>
      <c r="V7101" s="3"/>
      <c r="W7101" s="3"/>
      <c r="X7101" s="3"/>
      <c r="Y7101" s="3"/>
      <c r="Z7101" s="3"/>
    </row>
    <row r="7102">
      <c r="A7102" s="4">
        <v>45455.0</v>
      </c>
      <c r="B7102" s="5" t="s">
        <v>1823</v>
      </c>
      <c r="C7102" s="3" t="s">
        <v>1824</v>
      </c>
      <c r="D7102" s="3" t="str">
        <f>IFERROR(__xludf.DUMMYFUNCTION("REGEXEXTRACT(C7102,""[A-Z]{2,}"")"),"TFEX")</f>
        <v>TFEX</v>
      </c>
      <c r="E7102" s="3" t="s">
        <v>1827</v>
      </c>
      <c r="F7102" s="3" t="s">
        <v>70</v>
      </c>
      <c r="G7102" s="3" t="s">
        <v>12</v>
      </c>
      <c r="H7102" s="3"/>
      <c r="I7102" s="3"/>
      <c r="J7102" s="3"/>
      <c r="K7102" s="3"/>
      <c r="L7102" s="3"/>
      <c r="M7102" s="3"/>
      <c r="N7102" s="3"/>
      <c r="O7102" s="3"/>
      <c r="P7102" s="3"/>
      <c r="Q7102" s="3"/>
      <c r="R7102" s="3"/>
      <c r="S7102" s="3"/>
      <c r="T7102" s="3"/>
      <c r="U7102" s="3"/>
      <c r="V7102" s="3"/>
      <c r="W7102" s="3"/>
      <c r="X7102" s="3"/>
      <c r="Y7102" s="3"/>
      <c r="Z7102" s="3"/>
    </row>
    <row r="7103">
      <c r="A7103" s="4">
        <v>45455.0</v>
      </c>
      <c r="B7103" s="5" t="s">
        <v>1828</v>
      </c>
      <c r="C7103" s="3" t="s">
        <v>1829</v>
      </c>
      <c r="D7103" s="3" t="str">
        <f>IFERROR(__xludf.DUMMYFUNCTION("REGEXEXTRACT(C7103,""[A-Z]{2,}"")"),"ANAN")</f>
        <v>ANAN</v>
      </c>
      <c r="E7103" s="3" t="s">
        <v>365</v>
      </c>
      <c r="F7103" s="3" t="s">
        <v>24</v>
      </c>
      <c r="G7103" s="3" t="s">
        <v>17</v>
      </c>
      <c r="H7103" s="3"/>
      <c r="I7103" s="3"/>
      <c r="J7103" s="3"/>
      <c r="K7103" s="3"/>
      <c r="L7103" s="3"/>
      <c r="M7103" s="3"/>
      <c r="N7103" s="3"/>
      <c r="O7103" s="3"/>
      <c r="P7103" s="3"/>
      <c r="Q7103" s="3"/>
      <c r="R7103" s="3"/>
      <c r="S7103" s="3"/>
      <c r="T7103" s="3"/>
      <c r="U7103" s="3"/>
      <c r="V7103" s="3"/>
      <c r="W7103" s="3"/>
      <c r="X7103" s="3"/>
      <c r="Y7103" s="3"/>
      <c r="Z7103" s="3"/>
    </row>
    <row r="7104">
      <c r="A7104" s="4">
        <v>45455.0</v>
      </c>
      <c r="B7104" s="5" t="s">
        <v>1830</v>
      </c>
      <c r="C7104" s="3" t="s">
        <v>1831</v>
      </c>
      <c r="D7104" s="3" t="str">
        <f>IFERROR(__xludf.DUMMYFUNCTION("REGEXEXTRACT(C7104,""[A-Z]{2,}"")"),"NEX")</f>
        <v>NEX</v>
      </c>
      <c r="E7104" s="3" t="s">
        <v>413</v>
      </c>
      <c r="F7104" s="3" t="s">
        <v>23</v>
      </c>
      <c r="G7104" s="3" t="s">
        <v>12</v>
      </c>
      <c r="H7104" s="3"/>
      <c r="I7104" s="3"/>
      <c r="J7104" s="3"/>
      <c r="K7104" s="3"/>
      <c r="L7104" s="3"/>
      <c r="M7104" s="3"/>
      <c r="N7104" s="3"/>
      <c r="O7104" s="3"/>
      <c r="P7104" s="3"/>
      <c r="Q7104" s="3"/>
      <c r="R7104" s="3"/>
      <c r="S7104" s="3"/>
      <c r="T7104" s="3"/>
      <c r="U7104" s="3"/>
      <c r="V7104" s="3"/>
      <c r="W7104" s="3"/>
      <c r="X7104" s="3"/>
      <c r="Y7104" s="3"/>
      <c r="Z7104" s="3"/>
    </row>
    <row r="7105">
      <c r="A7105" s="4">
        <v>45455.0</v>
      </c>
      <c r="B7105" s="5" t="s">
        <v>1832</v>
      </c>
      <c r="C7105" s="3" t="s">
        <v>1833</v>
      </c>
      <c r="D7105" s="3" t="str">
        <f>IFERROR(__xludf.DUMMYFUNCTION("REGEXEXTRACT(C7105,""[A-Z]{2,}"")"),"TRIS")</f>
        <v>TRIS</v>
      </c>
      <c r="E7105" s="3" t="s">
        <v>1123</v>
      </c>
      <c r="F7105" s="3" t="s">
        <v>1834</v>
      </c>
      <c r="G7105" s="3" t="s">
        <v>84</v>
      </c>
      <c r="H7105" s="3"/>
      <c r="I7105" s="3"/>
      <c r="J7105" s="3"/>
      <c r="K7105" s="3"/>
      <c r="L7105" s="3"/>
      <c r="M7105" s="3"/>
      <c r="N7105" s="3"/>
      <c r="O7105" s="3"/>
      <c r="P7105" s="3"/>
      <c r="Q7105" s="3"/>
      <c r="R7105" s="3"/>
      <c r="S7105" s="3"/>
      <c r="T7105" s="3"/>
      <c r="U7105" s="3"/>
      <c r="V7105" s="3"/>
      <c r="W7105" s="3"/>
      <c r="X7105" s="3"/>
      <c r="Y7105" s="3"/>
      <c r="Z7105" s="3"/>
    </row>
    <row r="7106">
      <c r="A7106" s="4">
        <v>45455.0</v>
      </c>
      <c r="B7106" s="5" t="s">
        <v>1835</v>
      </c>
      <c r="C7106" s="3" t="s">
        <v>1836</v>
      </c>
      <c r="D7106" s="3" t="str">
        <f>IFERROR(__xludf.DUMMYFUNCTION("REGEXEXTRACT(C7106,""[A-Z]{2,}"")"),"CPW")</f>
        <v>CPW</v>
      </c>
      <c r="E7106" s="3" t="s">
        <v>947</v>
      </c>
      <c r="F7106" s="3" t="s">
        <v>61</v>
      </c>
      <c r="G7106" s="3" t="s">
        <v>12</v>
      </c>
      <c r="H7106" s="3"/>
      <c r="I7106" s="3"/>
      <c r="J7106" s="3"/>
      <c r="K7106" s="3"/>
      <c r="L7106" s="3"/>
      <c r="M7106" s="3"/>
      <c r="N7106" s="3"/>
      <c r="O7106" s="3"/>
      <c r="P7106" s="3"/>
      <c r="Q7106" s="3"/>
      <c r="R7106" s="3"/>
      <c r="S7106" s="3"/>
      <c r="T7106" s="3"/>
      <c r="U7106" s="3"/>
      <c r="V7106" s="3"/>
      <c r="W7106" s="3"/>
      <c r="X7106" s="3"/>
      <c r="Y7106" s="3"/>
      <c r="Z7106" s="3"/>
    </row>
    <row r="7107">
      <c r="A7107" s="4">
        <v>45455.0</v>
      </c>
      <c r="B7107" s="5" t="s">
        <v>1835</v>
      </c>
      <c r="C7107" s="3" t="s">
        <v>1836</v>
      </c>
      <c r="D7107" s="3" t="str">
        <f>IFERROR(__xludf.DUMMYFUNCTION("REGEXEXTRACT(C7107,""[A-Z]{2,}"")"),"CPW")</f>
        <v>CPW</v>
      </c>
      <c r="E7107" s="3" t="s">
        <v>1837</v>
      </c>
      <c r="F7107" s="3" t="s">
        <v>121</v>
      </c>
      <c r="G7107" s="3" t="s">
        <v>12</v>
      </c>
      <c r="H7107" s="3"/>
      <c r="I7107" s="3"/>
      <c r="J7107" s="3"/>
      <c r="K7107" s="3"/>
      <c r="L7107" s="3"/>
      <c r="M7107" s="3"/>
      <c r="N7107" s="3"/>
      <c r="O7107" s="3"/>
      <c r="P7107" s="3"/>
      <c r="Q7107" s="3"/>
      <c r="R7107" s="3"/>
      <c r="S7107" s="3"/>
      <c r="T7107" s="3"/>
      <c r="U7107" s="3"/>
      <c r="V7107" s="3"/>
      <c r="W7107" s="3"/>
      <c r="X7107" s="3"/>
      <c r="Y7107" s="3"/>
      <c r="Z7107" s="3"/>
    </row>
    <row r="7108">
      <c r="A7108" s="4">
        <v>45455.0</v>
      </c>
      <c r="B7108" s="5" t="s">
        <v>1838</v>
      </c>
      <c r="C7108" s="3" t="s">
        <v>1839</v>
      </c>
      <c r="D7108" s="3" t="str">
        <f>IFERROR(__xludf.DUMMYFUNCTION("REGEXEXTRACT(C7108,""[A-Z]{2,}"")"),"EA")</f>
        <v>EA</v>
      </c>
      <c r="E7108" s="3" t="s">
        <v>73</v>
      </c>
      <c r="F7108" s="3" t="s">
        <v>23</v>
      </c>
      <c r="G7108" s="3" t="s">
        <v>12</v>
      </c>
      <c r="H7108" s="3"/>
      <c r="I7108" s="3"/>
      <c r="J7108" s="3"/>
      <c r="K7108" s="3"/>
      <c r="L7108" s="3"/>
      <c r="M7108" s="3"/>
      <c r="N7108" s="3"/>
      <c r="O7108" s="3"/>
      <c r="P7108" s="3"/>
      <c r="Q7108" s="3"/>
      <c r="R7108" s="3"/>
      <c r="S7108" s="3"/>
      <c r="T7108" s="3"/>
      <c r="U7108" s="3"/>
      <c r="V7108" s="3"/>
      <c r="W7108" s="3"/>
      <c r="X7108" s="3"/>
      <c r="Y7108" s="3"/>
      <c r="Z7108" s="3"/>
    </row>
    <row r="7109">
      <c r="A7109" s="4">
        <v>45455.0</v>
      </c>
      <c r="B7109" s="5" t="s">
        <v>1838</v>
      </c>
      <c r="C7109" s="3" t="s">
        <v>1839</v>
      </c>
      <c r="D7109" s="3" t="str">
        <f>IFERROR(__xludf.DUMMYFUNCTION("REGEXEXTRACT(C7109,""[A-Z]{2,}"")"),"EA")</f>
        <v>EA</v>
      </c>
      <c r="E7109" s="3" t="s">
        <v>73</v>
      </c>
      <c r="F7109" s="3" t="s">
        <v>23</v>
      </c>
      <c r="G7109" s="3" t="s">
        <v>12</v>
      </c>
      <c r="H7109" s="3"/>
      <c r="I7109" s="3"/>
      <c r="J7109" s="3"/>
      <c r="K7109" s="3"/>
      <c r="L7109" s="3"/>
      <c r="M7109" s="3"/>
      <c r="N7109" s="3"/>
      <c r="O7109" s="3"/>
      <c r="P7109" s="3"/>
      <c r="Q7109" s="3"/>
      <c r="R7109" s="3"/>
      <c r="S7109" s="3"/>
      <c r="T7109" s="3"/>
      <c r="U7109" s="3"/>
      <c r="V7109" s="3"/>
      <c r="W7109" s="3"/>
      <c r="X7109" s="3"/>
      <c r="Y7109" s="3"/>
      <c r="Z7109" s="3"/>
    </row>
    <row r="7110">
      <c r="A7110" s="4">
        <v>45454.0</v>
      </c>
      <c r="B7110" s="5" t="s">
        <v>1840</v>
      </c>
      <c r="C7110" s="3" t="s">
        <v>1841</v>
      </c>
      <c r="D7110" s="3" t="str">
        <f>IFERROR(__xludf.DUMMYFUNCTION("REGEXEXTRACT(C7110,""[A-Z]{2,}"")"),"PTTEP")</f>
        <v>PTTEP</v>
      </c>
      <c r="E7110" s="3" t="s">
        <v>519</v>
      </c>
      <c r="F7110" s="3" t="s">
        <v>1842</v>
      </c>
      <c r="G7110" s="3" t="s">
        <v>12</v>
      </c>
      <c r="H7110" s="3"/>
      <c r="I7110" s="3"/>
      <c r="J7110" s="3"/>
      <c r="K7110" s="3"/>
      <c r="L7110" s="3"/>
      <c r="M7110" s="3"/>
      <c r="N7110" s="3"/>
      <c r="O7110" s="3"/>
      <c r="P7110" s="3"/>
      <c r="Q7110" s="3"/>
      <c r="R7110" s="3"/>
      <c r="S7110" s="3"/>
      <c r="T7110" s="3"/>
      <c r="U7110" s="3"/>
      <c r="V7110" s="3"/>
      <c r="W7110" s="3"/>
      <c r="X7110" s="3"/>
      <c r="Y7110" s="3"/>
      <c r="Z7110" s="3"/>
    </row>
    <row r="7111">
      <c r="A7111" s="4">
        <v>45454.0</v>
      </c>
      <c r="B7111" s="5" t="s">
        <v>1843</v>
      </c>
      <c r="C7111" s="3" t="s">
        <v>1844</v>
      </c>
      <c r="D7111" s="3" t="str">
        <f>IFERROR(__xludf.DUMMYFUNCTION("REGEXEXTRACT(C7111,""[A-Z]{2,}"")"),"MGI")</f>
        <v>MGI</v>
      </c>
      <c r="E7111" s="3" t="s">
        <v>426</v>
      </c>
      <c r="F7111" s="3" t="s">
        <v>47</v>
      </c>
      <c r="G7111" s="3" t="s">
        <v>12</v>
      </c>
      <c r="H7111" s="3"/>
      <c r="I7111" s="3"/>
      <c r="J7111" s="3"/>
      <c r="K7111" s="3"/>
      <c r="L7111" s="3"/>
      <c r="M7111" s="3"/>
      <c r="N7111" s="3"/>
      <c r="O7111" s="3"/>
      <c r="P7111" s="3"/>
      <c r="Q7111" s="3"/>
      <c r="R7111" s="3"/>
      <c r="S7111" s="3"/>
      <c r="T7111" s="3"/>
      <c r="U7111" s="3"/>
      <c r="V7111" s="3"/>
      <c r="W7111" s="3"/>
      <c r="X7111" s="3"/>
      <c r="Y7111" s="3"/>
      <c r="Z7111" s="3"/>
    </row>
    <row r="7112">
      <c r="A7112" s="4">
        <v>45454.0</v>
      </c>
      <c r="B7112" s="5" t="s">
        <v>1845</v>
      </c>
      <c r="C7112" s="3" t="s">
        <v>1846</v>
      </c>
      <c r="D7112" s="3" t="str">
        <f>IFERROR(__xludf.DUMMYFUNCTION("REGEXEXTRACT(C7112,""[A-Z]{2,}"")"),"NEX")</f>
        <v>NEX</v>
      </c>
      <c r="E7112" s="3" t="s">
        <v>44</v>
      </c>
      <c r="F7112" s="3" t="s">
        <v>63</v>
      </c>
      <c r="G7112" s="3" t="s">
        <v>12</v>
      </c>
      <c r="H7112" s="3"/>
      <c r="I7112" s="3"/>
      <c r="J7112" s="3"/>
      <c r="K7112" s="3"/>
      <c r="L7112" s="3"/>
      <c r="M7112" s="3"/>
      <c r="N7112" s="3"/>
      <c r="O7112" s="3"/>
      <c r="P7112" s="3"/>
      <c r="Q7112" s="3"/>
      <c r="R7112" s="3"/>
      <c r="S7112" s="3"/>
      <c r="T7112" s="3"/>
      <c r="U7112" s="3"/>
      <c r="V7112" s="3"/>
      <c r="W7112" s="3"/>
      <c r="X7112" s="3"/>
      <c r="Y7112" s="3"/>
      <c r="Z7112" s="3"/>
    </row>
    <row r="7113">
      <c r="A7113" s="4">
        <v>45454.0</v>
      </c>
      <c r="B7113" s="5" t="s">
        <v>1845</v>
      </c>
      <c r="C7113" s="3" t="s">
        <v>1846</v>
      </c>
      <c r="D7113" s="3" t="s">
        <v>257</v>
      </c>
      <c r="E7113" s="3" t="s">
        <v>462</v>
      </c>
      <c r="F7113" s="3" t="s">
        <v>67</v>
      </c>
      <c r="G7113" s="3" t="s">
        <v>12</v>
      </c>
      <c r="H7113" s="3"/>
      <c r="I7113" s="3"/>
      <c r="J7113" s="3"/>
      <c r="K7113" s="3"/>
      <c r="L7113" s="3"/>
      <c r="M7113" s="3"/>
      <c r="N7113" s="3"/>
      <c r="O7113" s="3"/>
      <c r="P7113" s="3"/>
      <c r="Q7113" s="3"/>
      <c r="R7113" s="3"/>
      <c r="S7113" s="3"/>
      <c r="T7113" s="3"/>
      <c r="U7113" s="3"/>
      <c r="V7113" s="3"/>
      <c r="W7113" s="3"/>
      <c r="X7113" s="3"/>
      <c r="Y7113" s="3"/>
      <c r="Z7113" s="3"/>
    </row>
    <row r="7114">
      <c r="A7114" s="4">
        <v>45454.0</v>
      </c>
      <c r="B7114" s="5" t="s">
        <v>1847</v>
      </c>
      <c r="C7114" s="3" t="s">
        <v>1848</v>
      </c>
      <c r="D7114" s="3" t="str">
        <f>IFERROR(__xludf.DUMMYFUNCTION("REGEXEXTRACT(C7114,""[A-Z]{2,}"")"),"TOP")</f>
        <v>TOP</v>
      </c>
      <c r="E7114" s="3" t="s">
        <v>46</v>
      </c>
      <c r="F7114" s="3" t="s">
        <v>67</v>
      </c>
      <c r="G7114" s="3" t="s">
        <v>12</v>
      </c>
      <c r="H7114" s="3"/>
      <c r="I7114" s="3"/>
      <c r="J7114" s="3"/>
      <c r="K7114" s="3"/>
      <c r="L7114" s="3"/>
      <c r="M7114" s="3"/>
      <c r="N7114" s="3"/>
      <c r="O7114" s="3"/>
      <c r="P7114" s="3"/>
      <c r="Q7114" s="3"/>
      <c r="R7114" s="3"/>
      <c r="S7114" s="3"/>
      <c r="T7114" s="3"/>
      <c r="U7114" s="3"/>
      <c r="V7114" s="3"/>
      <c r="W7114" s="3"/>
      <c r="X7114" s="3"/>
      <c r="Y7114" s="3"/>
      <c r="Z7114" s="3"/>
    </row>
    <row r="7115">
      <c r="A7115" s="4">
        <v>45453.0</v>
      </c>
      <c r="B7115" s="5" t="s">
        <v>1849</v>
      </c>
      <c r="C7115" s="3" t="s">
        <v>1850</v>
      </c>
      <c r="D7115" s="3" t="str">
        <f>IFERROR(__xludf.DUMMYFUNCTION("REGEXEXTRACT(C7115,""[A-Z]{2,}"")"),"IFA")</f>
        <v>IFA</v>
      </c>
      <c r="E7115" s="3" t="s">
        <v>73</v>
      </c>
      <c r="F7115" s="3" t="s">
        <v>23</v>
      </c>
      <c r="G7115" s="3" t="s">
        <v>12</v>
      </c>
      <c r="H7115" s="3"/>
      <c r="I7115" s="3"/>
      <c r="J7115" s="3"/>
      <c r="K7115" s="3"/>
      <c r="L7115" s="3"/>
      <c r="M7115" s="3"/>
      <c r="N7115" s="3"/>
      <c r="O7115" s="3"/>
      <c r="P7115" s="3"/>
      <c r="Q7115" s="3"/>
      <c r="R7115" s="3"/>
      <c r="S7115" s="3"/>
      <c r="T7115" s="3"/>
      <c r="U7115" s="3"/>
      <c r="V7115" s="3"/>
      <c r="W7115" s="3"/>
      <c r="X7115" s="3"/>
      <c r="Y7115" s="3"/>
      <c r="Z7115" s="3"/>
    </row>
    <row r="7116">
      <c r="A7116" s="4">
        <v>45453.0</v>
      </c>
      <c r="B7116" s="5" t="s">
        <v>1849</v>
      </c>
      <c r="C7116" s="3" t="s">
        <v>1850</v>
      </c>
      <c r="D7116" s="3" t="str">
        <f>IFERROR(__xludf.DUMMYFUNCTION("REGEXEXTRACT(C7116,""[A-Z]{2,}"")"),"IFA")</f>
        <v>IFA</v>
      </c>
      <c r="E7116" s="3" t="s">
        <v>1851</v>
      </c>
      <c r="F7116" s="3" t="s">
        <v>1852</v>
      </c>
      <c r="G7116" s="3" t="s">
        <v>12</v>
      </c>
      <c r="H7116" s="3"/>
      <c r="I7116" s="3"/>
      <c r="J7116" s="3"/>
      <c r="K7116" s="3"/>
      <c r="L7116" s="3"/>
      <c r="M7116" s="3"/>
      <c r="N7116" s="3"/>
      <c r="O7116" s="3"/>
      <c r="P7116" s="3"/>
      <c r="Q7116" s="3"/>
      <c r="R7116" s="3"/>
      <c r="S7116" s="3"/>
      <c r="T7116" s="3"/>
      <c r="U7116" s="3"/>
      <c r="V7116" s="3"/>
      <c r="W7116" s="3"/>
      <c r="X7116" s="3"/>
      <c r="Y7116" s="3"/>
      <c r="Z7116" s="3"/>
    </row>
    <row r="7117">
      <c r="A7117" s="4">
        <v>45453.0</v>
      </c>
      <c r="B7117" s="5" t="s">
        <v>1853</v>
      </c>
      <c r="C7117" s="3" t="s">
        <v>1854</v>
      </c>
      <c r="D7117" s="3" t="str">
        <f>IFERROR(__xludf.DUMMYFUNCTION("REGEXEXTRACT(C7117,""[A-Z]{2,}"")"),"FTSE")</f>
        <v>FTSE</v>
      </c>
      <c r="E7117" s="3" t="s">
        <v>1855</v>
      </c>
      <c r="F7117" s="3" t="s">
        <v>55</v>
      </c>
      <c r="G7117" s="3" t="s">
        <v>12</v>
      </c>
      <c r="H7117" s="3"/>
      <c r="I7117" s="3"/>
      <c r="J7117" s="3"/>
      <c r="K7117" s="3"/>
      <c r="L7117" s="3"/>
      <c r="M7117" s="3"/>
      <c r="N7117" s="3"/>
      <c r="O7117" s="3"/>
      <c r="P7117" s="3"/>
      <c r="Q7117" s="3"/>
      <c r="R7117" s="3"/>
      <c r="S7117" s="3"/>
      <c r="T7117" s="3"/>
      <c r="U7117" s="3"/>
      <c r="V7117" s="3"/>
      <c r="W7117" s="3"/>
      <c r="X7117" s="3"/>
      <c r="Y7117" s="3"/>
      <c r="Z7117" s="3"/>
    </row>
    <row r="7118">
      <c r="A7118" s="4">
        <v>45453.0</v>
      </c>
      <c r="B7118" s="5" t="s">
        <v>1853</v>
      </c>
      <c r="C7118" s="3" t="s">
        <v>1854</v>
      </c>
      <c r="D7118" s="3" t="s">
        <v>1459</v>
      </c>
      <c r="E7118" s="3" t="s">
        <v>1856</v>
      </c>
      <c r="F7118" s="3" t="s">
        <v>1857</v>
      </c>
      <c r="G7118" s="3" t="s">
        <v>84</v>
      </c>
      <c r="H7118" s="3"/>
      <c r="I7118" s="3"/>
      <c r="J7118" s="3"/>
      <c r="K7118" s="3"/>
      <c r="L7118" s="3"/>
      <c r="M7118" s="3"/>
      <c r="N7118" s="3"/>
      <c r="O7118" s="3"/>
      <c r="P7118" s="3"/>
      <c r="Q7118" s="3"/>
      <c r="R7118" s="3"/>
      <c r="S7118" s="3"/>
      <c r="T7118" s="3"/>
      <c r="U7118" s="3"/>
      <c r="V7118" s="3"/>
      <c r="W7118" s="3"/>
      <c r="X7118" s="3"/>
      <c r="Y7118" s="3"/>
      <c r="Z7118" s="3"/>
    </row>
    <row r="7119">
      <c r="A7119" s="4">
        <v>45453.0</v>
      </c>
      <c r="B7119" s="5" t="s">
        <v>1853</v>
      </c>
      <c r="C7119" s="3" t="s">
        <v>1854</v>
      </c>
      <c r="D7119" s="3" t="s">
        <v>1858</v>
      </c>
      <c r="E7119" s="3" t="s">
        <v>1856</v>
      </c>
      <c r="F7119" s="3" t="s">
        <v>1857</v>
      </c>
      <c r="G7119" s="3" t="s">
        <v>84</v>
      </c>
      <c r="H7119" s="3"/>
      <c r="I7119" s="3"/>
      <c r="J7119" s="3"/>
      <c r="K7119" s="3"/>
      <c r="L7119" s="3"/>
      <c r="M7119" s="3"/>
      <c r="N7119" s="3"/>
      <c r="O7119" s="3"/>
      <c r="P7119" s="3"/>
      <c r="Q7119" s="3"/>
      <c r="R7119" s="3"/>
      <c r="S7119" s="3"/>
      <c r="T7119" s="3"/>
      <c r="U7119" s="3"/>
      <c r="V7119" s="3"/>
      <c r="W7119" s="3"/>
      <c r="X7119" s="3"/>
      <c r="Y7119" s="3"/>
      <c r="Z7119" s="3"/>
    </row>
    <row r="7120">
      <c r="A7120" s="4">
        <v>45453.0</v>
      </c>
      <c r="B7120" s="5" t="s">
        <v>1859</v>
      </c>
      <c r="C7120" s="3" t="s">
        <v>1860</v>
      </c>
      <c r="D7120" s="3" t="str">
        <f>IFERROR(__xludf.DUMMYFUNCTION("REGEXEXTRACT(C7120,""[A-Z]{2,}"")"),"JKN")</f>
        <v>JKN</v>
      </c>
      <c r="E7120" s="3" t="s">
        <v>129</v>
      </c>
      <c r="F7120" s="3" t="s">
        <v>130</v>
      </c>
      <c r="G7120" s="3" t="s">
        <v>12</v>
      </c>
      <c r="H7120" s="3"/>
      <c r="I7120" s="3"/>
      <c r="J7120" s="3"/>
      <c r="K7120" s="3"/>
      <c r="L7120" s="3"/>
      <c r="M7120" s="3"/>
      <c r="N7120" s="3"/>
      <c r="O7120" s="3"/>
      <c r="P7120" s="3"/>
      <c r="Q7120" s="3"/>
      <c r="R7120" s="3"/>
      <c r="S7120" s="3"/>
      <c r="T7120" s="3"/>
      <c r="U7120" s="3"/>
      <c r="V7120" s="3"/>
      <c r="W7120" s="3"/>
      <c r="X7120" s="3"/>
      <c r="Y7120" s="3"/>
      <c r="Z7120" s="3"/>
    </row>
    <row r="7121">
      <c r="A7121" s="4">
        <v>45453.0</v>
      </c>
      <c r="B7121" s="5" t="s">
        <v>1859</v>
      </c>
      <c r="C7121" s="3" t="s">
        <v>1860</v>
      </c>
      <c r="D7121" s="3" t="str">
        <f>IFERROR(__xludf.DUMMYFUNCTION("REGEXEXTRACT(C7121,""[A-Z]{2,}"")"),"JKN")</f>
        <v>JKN</v>
      </c>
      <c r="E7121" s="3" t="s">
        <v>1861</v>
      </c>
      <c r="F7121" s="3" t="s">
        <v>112</v>
      </c>
      <c r="G7121" s="3" t="s">
        <v>12</v>
      </c>
      <c r="H7121" s="3"/>
      <c r="I7121" s="3"/>
      <c r="J7121" s="3"/>
      <c r="K7121" s="3"/>
      <c r="L7121" s="3"/>
      <c r="M7121" s="3"/>
      <c r="N7121" s="3"/>
      <c r="O7121" s="3"/>
      <c r="P7121" s="3"/>
      <c r="Q7121" s="3"/>
      <c r="R7121" s="3"/>
      <c r="S7121" s="3"/>
      <c r="T7121" s="3"/>
      <c r="U7121" s="3"/>
      <c r="V7121" s="3"/>
      <c r="W7121" s="3"/>
      <c r="X7121" s="3"/>
      <c r="Y7121" s="3"/>
      <c r="Z7121" s="3"/>
    </row>
    <row r="7122">
      <c r="A7122" s="4">
        <v>45453.0</v>
      </c>
      <c r="B7122" s="5" t="s">
        <v>1862</v>
      </c>
      <c r="C7122" s="3" t="s">
        <v>1863</v>
      </c>
      <c r="D7122" s="3" t="str">
        <f>IFERROR(__xludf.DUMMYFUNCTION("REGEXEXTRACT(C7122,""[A-Z]{2,}"")"),"FETCO")</f>
        <v>FETCO</v>
      </c>
      <c r="E7122" s="3" t="s">
        <v>910</v>
      </c>
      <c r="F7122" s="3" t="s">
        <v>879</v>
      </c>
      <c r="G7122" s="3" t="s">
        <v>17</v>
      </c>
      <c r="H7122" s="3"/>
      <c r="I7122" s="3"/>
      <c r="J7122" s="3"/>
      <c r="K7122" s="3"/>
      <c r="L7122" s="3"/>
      <c r="M7122" s="3"/>
      <c r="N7122" s="3"/>
      <c r="O7122" s="3"/>
      <c r="P7122" s="3"/>
      <c r="Q7122" s="3"/>
      <c r="R7122" s="3"/>
      <c r="S7122" s="3"/>
      <c r="T7122" s="3"/>
      <c r="U7122" s="3"/>
      <c r="V7122" s="3"/>
      <c r="W7122" s="3"/>
      <c r="X7122" s="3"/>
      <c r="Y7122" s="3"/>
      <c r="Z7122" s="3"/>
    </row>
    <row r="7123">
      <c r="A7123" s="4">
        <v>45453.0</v>
      </c>
      <c r="B7123" s="5" t="s">
        <v>1864</v>
      </c>
      <c r="C7123" s="3" t="s">
        <v>1865</v>
      </c>
      <c r="D7123" s="3" t="str">
        <f>IFERROR(__xludf.DUMMYFUNCTION("REGEXEXTRACT(C7123,""[A-Z]{2,}"")"),"ANAN")</f>
        <v>ANAN</v>
      </c>
      <c r="E7123" s="3" t="s">
        <v>574</v>
      </c>
      <c r="F7123" s="3" t="s">
        <v>940</v>
      </c>
      <c r="G7123" s="3" t="s">
        <v>12</v>
      </c>
      <c r="H7123" s="3"/>
      <c r="I7123" s="3"/>
      <c r="J7123" s="3"/>
      <c r="K7123" s="3"/>
      <c r="L7123" s="3"/>
      <c r="M7123" s="3"/>
      <c r="N7123" s="3"/>
      <c r="O7123" s="3"/>
      <c r="P7123" s="3"/>
      <c r="Q7123" s="3"/>
      <c r="R7123" s="3"/>
      <c r="S7123" s="3"/>
      <c r="T7123" s="3"/>
      <c r="U7123" s="3"/>
      <c r="V7123" s="3"/>
      <c r="W7123" s="3"/>
      <c r="X7123" s="3"/>
      <c r="Y7123" s="3"/>
      <c r="Z7123" s="3"/>
    </row>
    <row r="7124">
      <c r="A7124" s="4">
        <v>45453.0</v>
      </c>
      <c r="B7124" s="5" t="s">
        <v>1864</v>
      </c>
      <c r="C7124" s="3" t="s">
        <v>1865</v>
      </c>
      <c r="D7124" s="3" t="str">
        <f>IFERROR(__xludf.DUMMYFUNCTION("REGEXEXTRACT(C7124,""[A-Z]{2,}"")"),"ANAN")</f>
        <v>ANAN</v>
      </c>
      <c r="E7124" s="3" t="s">
        <v>1090</v>
      </c>
      <c r="F7124" s="3" t="s">
        <v>1866</v>
      </c>
      <c r="G7124" s="3" t="s">
        <v>12</v>
      </c>
      <c r="H7124" s="3"/>
      <c r="I7124" s="3"/>
      <c r="J7124" s="3"/>
      <c r="K7124" s="3"/>
      <c r="L7124" s="3"/>
      <c r="M7124" s="3"/>
      <c r="N7124" s="3"/>
      <c r="O7124" s="3"/>
      <c r="P7124" s="3"/>
      <c r="Q7124" s="3"/>
      <c r="R7124" s="3"/>
      <c r="S7124" s="3"/>
      <c r="T7124" s="3"/>
      <c r="U7124" s="3"/>
      <c r="V7124" s="3"/>
      <c r="W7124" s="3"/>
      <c r="X7124" s="3"/>
      <c r="Y7124" s="3"/>
      <c r="Z7124" s="3"/>
    </row>
    <row r="7125">
      <c r="A7125" s="4">
        <v>45453.0</v>
      </c>
      <c r="B7125" s="5" t="s">
        <v>1867</v>
      </c>
      <c r="C7125" s="3" t="s">
        <v>1868</v>
      </c>
      <c r="D7125" s="3" t="str">
        <f>IFERROR(__xludf.DUMMYFUNCTION("REGEXEXTRACT(C7125,""[A-Z]{2,}"")"),"NEX")</f>
        <v>NEX</v>
      </c>
      <c r="E7125" s="3" t="s">
        <v>1869</v>
      </c>
      <c r="F7125" s="3" t="s">
        <v>23</v>
      </c>
      <c r="G7125" s="3" t="s">
        <v>12</v>
      </c>
      <c r="H7125" s="3"/>
      <c r="I7125" s="3"/>
      <c r="J7125" s="3"/>
      <c r="K7125" s="3"/>
      <c r="L7125" s="3"/>
      <c r="M7125" s="3"/>
      <c r="N7125" s="3"/>
      <c r="O7125" s="3"/>
      <c r="P7125" s="3"/>
      <c r="Q7125" s="3"/>
      <c r="R7125" s="3"/>
      <c r="S7125" s="3"/>
      <c r="T7125" s="3"/>
      <c r="U7125" s="3"/>
      <c r="V7125" s="3"/>
      <c r="W7125" s="3"/>
      <c r="X7125" s="3"/>
      <c r="Y7125" s="3"/>
      <c r="Z7125" s="3"/>
    </row>
    <row r="7126">
      <c r="A7126" s="4">
        <v>45453.0</v>
      </c>
      <c r="B7126" s="5" t="s">
        <v>1867</v>
      </c>
      <c r="C7126" s="3" t="s">
        <v>1868</v>
      </c>
      <c r="D7126" s="3" t="str">
        <f>IFERROR(__xludf.DUMMYFUNCTION("REGEXEXTRACT(C7126,""[A-Z]{2,}"")"),"NEX")</f>
        <v>NEX</v>
      </c>
      <c r="E7126" s="3" t="s">
        <v>44</v>
      </c>
      <c r="F7126" s="3" t="s">
        <v>34</v>
      </c>
      <c r="G7126" s="3" t="s">
        <v>12</v>
      </c>
      <c r="H7126" s="3"/>
      <c r="I7126" s="3"/>
      <c r="J7126" s="3"/>
      <c r="K7126" s="3"/>
      <c r="L7126" s="3"/>
      <c r="M7126" s="3"/>
      <c r="N7126" s="3"/>
      <c r="O7126" s="3"/>
      <c r="P7126" s="3"/>
      <c r="Q7126" s="3"/>
      <c r="R7126" s="3"/>
      <c r="S7126" s="3"/>
      <c r="T7126" s="3"/>
      <c r="U7126" s="3"/>
      <c r="V7126" s="3"/>
      <c r="W7126" s="3"/>
      <c r="X7126" s="3"/>
      <c r="Y7126" s="3"/>
      <c r="Z7126" s="3"/>
    </row>
    <row r="7127">
      <c r="A7127" s="4">
        <v>45453.0</v>
      </c>
      <c r="B7127" s="5" t="s">
        <v>1870</v>
      </c>
      <c r="C7127" s="3" t="s">
        <v>1871</v>
      </c>
      <c r="D7127" s="3" t="str">
        <f>IFERROR(__xludf.DUMMYFUNCTION("REGEXEXTRACT(C7127,""[A-Z]{2,}"")"),"ANAN")</f>
        <v>ANAN</v>
      </c>
      <c r="E7127" s="3" t="s">
        <v>112</v>
      </c>
      <c r="F7127" s="3" t="s">
        <v>1139</v>
      </c>
      <c r="G7127" s="3" t="s">
        <v>12</v>
      </c>
      <c r="H7127" s="3"/>
      <c r="I7127" s="3"/>
      <c r="J7127" s="3"/>
      <c r="K7127" s="3"/>
      <c r="L7127" s="3"/>
      <c r="M7127" s="3"/>
      <c r="N7127" s="3"/>
      <c r="O7127" s="3"/>
      <c r="P7127" s="3"/>
      <c r="Q7127" s="3"/>
      <c r="R7127" s="3"/>
      <c r="S7127" s="3"/>
      <c r="T7127" s="3"/>
      <c r="U7127" s="3"/>
      <c r="V7127" s="3"/>
      <c r="W7127" s="3"/>
      <c r="X7127" s="3"/>
      <c r="Y7127" s="3"/>
      <c r="Z7127" s="3"/>
    </row>
    <row r="7128">
      <c r="A7128" s="4">
        <v>45453.0</v>
      </c>
      <c r="B7128" s="5" t="s">
        <v>1872</v>
      </c>
      <c r="C7128" s="3" t="s">
        <v>1873</v>
      </c>
      <c r="D7128" s="3" t="str">
        <f>IFERROR(__xludf.DUMMYFUNCTION("REGEXEXTRACT(C7128,""[A-Z]{2,}"")"),"PSTC")</f>
        <v>PSTC</v>
      </c>
      <c r="E7128" s="3" t="s">
        <v>1090</v>
      </c>
      <c r="F7128" s="3" t="s">
        <v>252</v>
      </c>
      <c r="G7128" s="3" t="s">
        <v>12</v>
      </c>
      <c r="H7128" s="3"/>
      <c r="I7128" s="3"/>
      <c r="J7128" s="3"/>
      <c r="K7128" s="3"/>
      <c r="L7128" s="3"/>
      <c r="M7128" s="3"/>
      <c r="N7128" s="3"/>
      <c r="O7128" s="3"/>
      <c r="P7128" s="3"/>
      <c r="Q7128" s="3"/>
      <c r="R7128" s="3"/>
      <c r="S7128" s="3"/>
      <c r="T7128" s="3"/>
      <c r="U7128" s="3"/>
      <c r="V7128" s="3"/>
      <c r="W7128" s="3"/>
      <c r="X7128" s="3"/>
      <c r="Y7128" s="3"/>
      <c r="Z7128" s="3"/>
    </row>
    <row r="7129">
      <c r="A7129" s="4">
        <v>45453.0</v>
      </c>
      <c r="B7129" s="5" t="s">
        <v>1872</v>
      </c>
      <c r="C7129" s="3" t="s">
        <v>1873</v>
      </c>
      <c r="D7129" s="3" t="str">
        <f>IFERROR(__xludf.DUMMYFUNCTION("REGEXEXTRACT(C7129,""[A-Z]{2,}"")"),"PSTC")</f>
        <v>PSTC</v>
      </c>
      <c r="E7129" s="3" t="s">
        <v>1797</v>
      </c>
      <c r="F7129" s="3" t="s">
        <v>1874</v>
      </c>
      <c r="G7129" s="3" t="s">
        <v>12</v>
      </c>
      <c r="H7129" s="3"/>
      <c r="I7129" s="3"/>
      <c r="J7129" s="3"/>
      <c r="K7129" s="3"/>
      <c r="L7129" s="3"/>
      <c r="M7129" s="3"/>
      <c r="N7129" s="3"/>
      <c r="O7129" s="3"/>
      <c r="P7129" s="3"/>
      <c r="Q7129" s="3"/>
      <c r="R7129" s="3"/>
      <c r="S7129" s="3"/>
      <c r="T7129" s="3"/>
      <c r="U7129" s="3"/>
      <c r="V7129" s="3"/>
      <c r="W7129" s="3"/>
      <c r="X7129" s="3"/>
      <c r="Y7129" s="3"/>
      <c r="Z7129" s="3"/>
    </row>
    <row r="7130">
      <c r="A7130" s="4">
        <v>45453.0</v>
      </c>
      <c r="B7130" s="5" t="s">
        <v>1875</v>
      </c>
      <c r="C7130" s="3" t="s">
        <v>1876</v>
      </c>
      <c r="D7130" s="3" t="str">
        <f>IFERROR(__xludf.DUMMYFUNCTION("REGEXEXTRACT(C7130,""[A-Z]{2,}"")"),"ANAN")</f>
        <v>ANAN</v>
      </c>
      <c r="E7130" s="3" t="s">
        <v>44</v>
      </c>
      <c r="F7130" s="3" t="s">
        <v>124</v>
      </c>
      <c r="G7130" s="3" t="s">
        <v>84</v>
      </c>
      <c r="H7130" s="3"/>
      <c r="I7130" s="3"/>
      <c r="J7130" s="3"/>
      <c r="K7130" s="3"/>
      <c r="L7130" s="3"/>
      <c r="M7130" s="3"/>
      <c r="N7130" s="3"/>
      <c r="O7130" s="3"/>
      <c r="P7130" s="3"/>
      <c r="Q7130" s="3"/>
      <c r="R7130" s="3"/>
      <c r="S7130" s="3"/>
      <c r="T7130" s="3"/>
      <c r="U7130" s="3"/>
      <c r="V7130" s="3"/>
      <c r="W7130" s="3"/>
      <c r="X7130" s="3"/>
      <c r="Y7130" s="3"/>
      <c r="Z7130" s="3"/>
    </row>
    <row r="7131">
      <c r="A7131" s="4">
        <v>45453.0</v>
      </c>
      <c r="B7131" s="5" t="s">
        <v>1875</v>
      </c>
      <c r="C7131" s="3" t="s">
        <v>1876</v>
      </c>
      <c r="D7131" s="3" t="str">
        <f>IFERROR(__xludf.DUMMYFUNCTION("REGEXEXTRACT(C7131,""[A-Z]{2,}"")"),"ANAN")</f>
        <v>ANAN</v>
      </c>
      <c r="E7131" s="3" t="s">
        <v>227</v>
      </c>
      <c r="F7131" s="3" t="s">
        <v>814</v>
      </c>
      <c r="G7131" s="3" t="s">
        <v>84</v>
      </c>
      <c r="H7131" s="3"/>
      <c r="I7131" s="3"/>
      <c r="J7131" s="3"/>
      <c r="K7131" s="3"/>
      <c r="L7131" s="3"/>
      <c r="M7131" s="3"/>
      <c r="N7131" s="3"/>
      <c r="O7131" s="3"/>
      <c r="P7131" s="3"/>
      <c r="Q7131" s="3"/>
      <c r="R7131" s="3"/>
      <c r="S7131" s="3"/>
      <c r="T7131" s="3"/>
      <c r="U7131" s="3"/>
      <c r="V7131" s="3"/>
      <c r="W7131" s="3"/>
      <c r="X7131" s="3"/>
      <c r="Y7131" s="3"/>
      <c r="Z7131" s="3"/>
    </row>
    <row r="7132">
      <c r="A7132" s="4">
        <v>45453.0</v>
      </c>
      <c r="B7132" s="5" t="s">
        <v>1875</v>
      </c>
      <c r="C7132" s="3" t="s">
        <v>1876</v>
      </c>
      <c r="D7132" s="3" t="str">
        <f>IFERROR(__xludf.DUMMYFUNCTION("REGEXEXTRACT(C7132,""[A-Z]{2,}"")"),"ANAN")</f>
        <v>ANAN</v>
      </c>
      <c r="E7132" s="3" t="s">
        <v>519</v>
      </c>
      <c r="F7132" s="3" t="s">
        <v>1877</v>
      </c>
      <c r="G7132" s="3" t="s">
        <v>84</v>
      </c>
      <c r="H7132" s="3"/>
      <c r="I7132" s="3"/>
      <c r="J7132" s="3"/>
      <c r="K7132" s="3"/>
      <c r="L7132" s="3"/>
      <c r="M7132" s="3"/>
      <c r="N7132" s="3"/>
      <c r="O7132" s="3"/>
      <c r="P7132" s="3"/>
      <c r="Q7132" s="3"/>
      <c r="R7132" s="3"/>
      <c r="S7132" s="3"/>
      <c r="T7132" s="3"/>
      <c r="U7132" s="3"/>
      <c r="V7132" s="3"/>
      <c r="W7132" s="3"/>
      <c r="X7132" s="3"/>
      <c r="Y7132" s="3"/>
      <c r="Z7132" s="3"/>
    </row>
    <row r="7133">
      <c r="A7133" s="4">
        <v>45453.0</v>
      </c>
      <c r="B7133" s="5" t="s">
        <v>1878</v>
      </c>
      <c r="C7133" s="3" t="s">
        <v>1879</v>
      </c>
      <c r="D7133" s="3" t="str">
        <f>IFERROR(__xludf.DUMMYFUNCTION("REGEXEXTRACT(C7133,""[A-Z]{2,}"")"),"ANAN")</f>
        <v>ANAN</v>
      </c>
      <c r="E7133" s="3"/>
      <c r="F7133" s="3" t="s">
        <v>124</v>
      </c>
      <c r="G7133" s="3" t="s">
        <v>84</v>
      </c>
      <c r="H7133" s="3" t="s">
        <v>44</v>
      </c>
      <c r="I7133" s="3"/>
      <c r="J7133" s="3"/>
      <c r="K7133" s="3"/>
      <c r="L7133" s="3"/>
      <c r="M7133" s="3"/>
      <c r="N7133" s="3"/>
      <c r="O7133" s="3"/>
      <c r="P7133" s="3"/>
      <c r="Q7133" s="3"/>
      <c r="R7133" s="3"/>
      <c r="S7133" s="3"/>
      <c r="T7133" s="3"/>
      <c r="U7133" s="3"/>
      <c r="V7133" s="3"/>
      <c r="W7133" s="3"/>
      <c r="X7133" s="3"/>
      <c r="Y7133" s="3"/>
      <c r="Z7133" s="3"/>
    </row>
    <row r="7134">
      <c r="A7134" s="4">
        <v>45453.0</v>
      </c>
      <c r="B7134" s="5" t="s">
        <v>1878</v>
      </c>
      <c r="C7134" s="3" t="s">
        <v>1879</v>
      </c>
      <c r="D7134" s="3" t="str">
        <f>IFERROR(__xludf.DUMMYFUNCTION("REGEXEXTRACT(C7134,""[A-Z]{2,}"")"),"ANAN")</f>
        <v>ANAN</v>
      </c>
      <c r="E7134" s="3" t="s">
        <v>44</v>
      </c>
      <c r="F7134" s="3" t="s">
        <v>83</v>
      </c>
      <c r="G7134" s="3" t="s">
        <v>84</v>
      </c>
      <c r="H7134" s="3"/>
      <c r="I7134" s="3"/>
      <c r="J7134" s="3"/>
      <c r="K7134" s="3"/>
      <c r="L7134" s="3"/>
      <c r="M7134" s="3"/>
      <c r="N7134" s="3"/>
      <c r="O7134" s="3"/>
      <c r="P7134" s="3"/>
      <c r="Q7134" s="3"/>
      <c r="R7134" s="3"/>
      <c r="S7134" s="3"/>
      <c r="T7134" s="3"/>
      <c r="U7134" s="3"/>
      <c r="V7134" s="3"/>
      <c r="W7134" s="3"/>
      <c r="X7134" s="3"/>
      <c r="Y7134" s="3"/>
      <c r="Z7134" s="3"/>
    </row>
    <row r="7135">
      <c r="A7135" s="4">
        <v>45452.0</v>
      </c>
      <c r="B7135" s="5" t="s">
        <v>1880</v>
      </c>
      <c r="C7135" s="3" t="s">
        <v>1881</v>
      </c>
      <c r="D7135" s="3" t="str">
        <f>IFERROR(__xludf.DUMMYFUNCTION("REGEXEXTRACT(C7135,""[A-Z]{2,}"")"),"IFA")</f>
        <v>IFA</v>
      </c>
      <c r="E7135" s="3" t="s">
        <v>503</v>
      </c>
      <c r="F7135" s="3" t="s">
        <v>58</v>
      </c>
      <c r="G7135" s="3" t="s">
        <v>12</v>
      </c>
      <c r="H7135" s="3"/>
      <c r="I7135" s="3"/>
      <c r="J7135" s="3"/>
      <c r="K7135" s="3"/>
      <c r="L7135" s="3"/>
      <c r="M7135" s="3"/>
      <c r="N7135" s="3"/>
      <c r="O7135" s="3"/>
      <c r="P7135" s="3"/>
      <c r="Q7135" s="3"/>
      <c r="R7135" s="3"/>
      <c r="S7135" s="3"/>
      <c r="T7135" s="3"/>
      <c r="U7135" s="3"/>
      <c r="V7135" s="3"/>
      <c r="W7135" s="3"/>
      <c r="X7135" s="3"/>
      <c r="Y7135" s="3"/>
      <c r="Z7135" s="3"/>
    </row>
    <row r="7136">
      <c r="A7136" s="4">
        <v>45451.0</v>
      </c>
      <c r="B7136" s="5" t="s">
        <v>1882</v>
      </c>
      <c r="C7136" s="3" t="s">
        <v>1883</v>
      </c>
      <c r="D7136" s="3" t="str">
        <f>IFERROR(__xludf.DUMMYFUNCTION("REGEXEXTRACT(C7136,""[A-Z]{2,}"")"),"MGI")</f>
        <v>MGI</v>
      </c>
      <c r="E7136" s="3" t="s">
        <v>44</v>
      </c>
      <c r="F7136" s="3" t="s">
        <v>1884</v>
      </c>
      <c r="G7136" s="3" t="s">
        <v>84</v>
      </c>
      <c r="H7136" s="3"/>
      <c r="I7136" s="3"/>
      <c r="J7136" s="3"/>
      <c r="K7136" s="3"/>
      <c r="L7136" s="3"/>
      <c r="M7136" s="3"/>
      <c r="N7136" s="3"/>
      <c r="O7136" s="3"/>
      <c r="P7136" s="3"/>
      <c r="Q7136" s="3"/>
      <c r="R7136" s="3"/>
      <c r="S7136" s="3"/>
      <c r="T7136" s="3"/>
      <c r="U7136" s="3"/>
      <c r="V7136" s="3"/>
      <c r="W7136" s="3"/>
      <c r="X7136" s="3"/>
      <c r="Y7136" s="3"/>
      <c r="Z7136" s="3"/>
    </row>
    <row r="7137">
      <c r="A7137" s="4">
        <v>45451.0</v>
      </c>
      <c r="B7137" s="5" t="s">
        <v>1882</v>
      </c>
      <c r="C7137" s="3" t="s">
        <v>1883</v>
      </c>
      <c r="D7137" s="3" t="str">
        <f>IFERROR(__xludf.DUMMYFUNCTION("REGEXEXTRACT(C7137,""[A-Z]{2,}"")"),"MGI")</f>
        <v>MGI</v>
      </c>
      <c r="E7137" s="3" t="s">
        <v>426</v>
      </c>
      <c r="F7137" s="3" t="s">
        <v>428</v>
      </c>
      <c r="G7137" s="3" t="s">
        <v>84</v>
      </c>
      <c r="H7137" s="3"/>
      <c r="I7137" s="3"/>
      <c r="J7137" s="3"/>
      <c r="K7137" s="3"/>
      <c r="L7137" s="3"/>
      <c r="M7137" s="3"/>
      <c r="N7137" s="3"/>
      <c r="O7137" s="3"/>
      <c r="P7137" s="3"/>
      <c r="Q7137" s="3"/>
      <c r="R7137" s="3"/>
      <c r="S7137" s="3"/>
      <c r="T7137" s="3"/>
      <c r="U7137" s="3"/>
      <c r="V7137" s="3"/>
      <c r="W7137" s="3"/>
      <c r="X7137" s="3"/>
      <c r="Y7137" s="3"/>
      <c r="Z7137" s="3"/>
    </row>
    <row r="7138">
      <c r="A7138" s="4">
        <v>45451.0</v>
      </c>
      <c r="B7138" s="5" t="s">
        <v>1885</v>
      </c>
      <c r="C7138" s="3" t="s">
        <v>1886</v>
      </c>
      <c r="D7138" s="3" t="str">
        <f>IFERROR(__xludf.DUMMYFUNCTION("REGEXEXTRACT(C7138,""[A-Z]{2,}"")"),"JTS")</f>
        <v>JTS</v>
      </c>
      <c r="E7138" s="3" t="s">
        <v>94</v>
      </c>
      <c r="F7138" s="3" t="s">
        <v>34</v>
      </c>
      <c r="G7138" s="3" t="s">
        <v>12</v>
      </c>
      <c r="H7138" s="3"/>
      <c r="I7138" s="3"/>
      <c r="J7138" s="3"/>
      <c r="K7138" s="3"/>
      <c r="L7138" s="3"/>
      <c r="M7138" s="3"/>
      <c r="N7138" s="3"/>
      <c r="O7138" s="3"/>
      <c r="P7138" s="3"/>
      <c r="Q7138" s="3"/>
      <c r="R7138" s="3"/>
      <c r="S7138" s="3"/>
      <c r="T7138" s="3"/>
      <c r="U7138" s="3"/>
      <c r="V7138" s="3"/>
      <c r="W7138" s="3"/>
      <c r="X7138" s="3"/>
      <c r="Y7138" s="3"/>
      <c r="Z7138" s="3"/>
    </row>
    <row r="7139">
      <c r="A7139" s="4">
        <v>45451.0</v>
      </c>
      <c r="B7139" s="5" t="s">
        <v>1887</v>
      </c>
      <c r="C7139" s="3" t="s">
        <v>1888</v>
      </c>
      <c r="D7139" s="3" t="str">
        <f>IFERROR(__xludf.DUMMYFUNCTION("REGEXEXTRACT(C7139,""[A-Z]{2,}"")"),"DELTA")</f>
        <v>DELTA</v>
      </c>
      <c r="E7139" s="3" t="s">
        <v>299</v>
      </c>
      <c r="F7139" s="3" t="s">
        <v>55</v>
      </c>
      <c r="G7139" s="3" t="s">
        <v>12</v>
      </c>
      <c r="H7139" s="3"/>
      <c r="I7139" s="3"/>
      <c r="J7139" s="3"/>
      <c r="K7139" s="3"/>
      <c r="L7139" s="3"/>
      <c r="M7139" s="3"/>
      <c r="N7139" s="3"/>
      <c r="O7139" s="3"/>
      <c r="P7139" s="3"/>
      <c r="Q7139" s="3"/>
      <c r="R7139" s="3"/>
      <c r="S7139" s="3"/>
      <c r="T7139" s="3"/>
      <c r="U7139" s="3"/>
      <c r="V7139" s="3"/>
      <c r="W7139" s="3"/>
      <c r="X7139" s="3"/>
      <c r="Y7139" s="3"/>
      <c r="Z7139" s="3"/>
    </row>
    <row r="7140">
      <c r="A7140" s="4">
        <v>45451.0</v>
      </c>
      <c r="B7140" s="5" t="s">
        <v>1887</v>
      </c>
      <c r="C7140" s="3" t="s">
        <v>1888</v>
      </c>
      <c r="D7140" s="3" t="str">
        <f>IFERROR(__xludf.DUMMYFUNCTION("REGEXEXTRACT(C7140,""[A-Z]{2,}"")"),"DELTA")</f>
        <v>DELTA</v>
      </c>
      <c r="E7140" s="3" t="s">
        <v>1889</v>
      </c>
      <c r="F7140" s="3" t="s">
        <v>1695</v>
      </c>
      <c r="G7140" s="3" t="s">
        <v>12</v>
      </c>
      <c r="H7140" s="3"/>
      <c r="I7140" s="3"/>
      <c r="J7140" s="3"/>
      <c r="K7140" s="3"/>
      <c r="L7140" s="3"/>
      <c r="M7140" s="3"/>
      <c r="N7140" s="3"/>
      <c r="O7140" s="3"/>
      <c r="P7140" s="3"/>
      <c r="Q7140" s="3"/>
      <c r="R7140" s="3"/>
      <c r="S7140" s="3"/>
      <c r="T7140" s="3"/>
      <c r="U7140" s="3"/>
      <c r="V7140" s="3"/>
      <c r="W7140" s="3"/>
      <c r="X7140" s="3"/>
      <c r="Y7140" s="3"/>
      <c r="Z7140" s="3"/>
    </row>
    <row r="7141">
      <c r="A7141" s="4">
        <v>45450.0</v>
      </c>
      <c r="B7141" s="5" t="s">
        <v>1890</v>
      </c>
      <c r="C7141" s="3" t="s">
        <v>1891</v>
      </c>
      <c r="D7141" s="3" t="str">
        <f>IFERROR(__xludf.DUMMYFUNCTION("REGEXEXTRACT(C7141,""[A-Z]{2,}"")"),"CCET")</f>
        <v>CCET</v>
      </c>
      <c r="E7141" s="3" t="s">
        <v>338</v>
      </c>
      <c r="F7141" s="3" t="s">
        <v>567</v>
      </c>
      <c r="G7141" s="3" t="s">
        <v>84</v>
      </c>
      <c r="H7141" s="3"/>
      <c r="I7141" s="3"/>
      <c r="J7141" s="3"/>
      <c r="K7141" s="3"/>
      <c r="L7141" s="3"/>
      <c r="M7141" s="3"/>
      <c r="N7141" s="3"/>
      <c r="O7141" s="3"/>
      <c r="P7141" s="3"/>
      <c r="Q7141" s="3"/>
      <c r="R7141" s="3"/>
      <c r="S7141" s="3"/>
      <c r="T7141" s="3"/>
      <c r="U7141" s="3"/>
      <c r="V7141" s="3"/>
      <c r="W7141" s="3"/>
      <c r="X7141" s="3"/>
      <c r="Y7141" s="3"/>
      <c r="Z7141" s="3"/>
    </row>
    <row r="7142">
      <c r="A7142" s="4">
        <v>45450.0</v>
      </c>
      <c r="B7142" s="5" t="s">
        <v>1890</v>
      </c>
      <c r="C7142" s="3" t="s">
        <v>1891</v>
      </c>
      <c r="D7142" s="3" t="str">
        <f>IFERROR(__xludf.DUMMYFUNCTION("REGEXEXTRACT(C7142,""[A-Z]{2,}"")"),"CCET")</f>
        <v>CCET</v>
      </c>
      <c r="E7142" s="3" t="s">
        <v>1892</v>
      </c>
      <c r="F7142" s="3" t="s">
        <v>527</v>
      </c>
      <c r="G7142" s="3" t="s">
        <v>84</v>
      </c>
      <c r="H7142" s="3"/>
      <c r="I7142" s="3"/>
      <c r="J7142" s="3"/>
      <c r="K7142" s="3"/>
      <c r="L7142" s="3"/>
      <c r="M7142" s="3"/>
      <c r="N7142" s="3"/>
      <c r="O7142" s="3"/>
      <c r="P7142" s="3"/>
      <c r="Q7142" s="3"/>
      <c r="R7142" s="3"/>
      <c r="S7142" s="3"/>
      <c r="T7142" s="3"/>
      <c r="U7142" s="3"/>
      <c r="V7142" s="3"/>
      <c r="W7142" s="3"/>
      <c r="X7142" s="3"/>
      <c r="Y7142" s="3"/>
      <c r="Z7142" s="3"/>
    </row>
    <row r="7143">
      <c r="A7143" s="4">
        <v>45450.0</v>
      </c>
      <c r="B7143" s="5" t="s">
        <v>1893</v>
      </c>
      <c r="C7143" s="3" t="s">
        <v>1894</v>
      </c>
      <c r="D7143" s="3" t="str">
        <f>IFERROR(__xludf.DUMMYFUNCTION("REGEXEXTRACT(C7143,""[A-Z]{2,}"")"),"LOXLEY")</f>
        <v>LOXLEY</v>
      </c>
      <c r="E7143" s="3"/>
      <c r="F7143" s="3" t="s">
        <v>34</v>
      </c>
      <c r="G7143" s="3" t="s">
        <v>17</v>
      </c>
      <c r="H7143" s="3" t="s">
        <v>273</v>
      </c>
      <c r="I7143" s="3"/>
      <c r="J7143" s="3"/>
      <c r="K7143" s="3"/>
      <c r="L7143" s="3"/>
      <c r="M7143" s="3"/>
      <c r="N7143" s="3"/>
      <c r="O7143" s="3"/>
      <c r="P7143" s="3"/>
      <c r="Q7143" s="3"/>
      <c r="R7143" s="3"/>
      <c r="S7143" s="3"/>
      <c r="T7143" s="3"/>
      <c r="U7143" s="3"/>
      <c r="V7143" s="3"/>
      <c r="W7143" s="3"/>
      <c r="X7143" s="3"/>
      <c r="Y7143" s="3"/>
      <c r="Z7143" s="3"/>
    </row>
    <row r="7144">
      <c r="A7144" s="4">
        <v>45450.0</v>
      </c>
      <c r="B7144" s="5" t="s">
        <v>1893</v>
      </c>
      <c r="C7144" s="3" t="s">
        <v>1894</v>
      </c>
      <c r="D7144" s="3" t="str">
        <f>IFERROR(__xludf.DUMMYFUNCTION("REGEXEXTRACT(C7144,""[A-Z]{2,}"")"),"LOXLEY")</f>
        <v>LOXLEY</v>
      </c>
      <c r="E7144" s="3" t="s">
        <v>34</v>
      </c>
      <c r="F7144" s="3" t="s">
        <v>148</v>
      </c>
      <c r="G7144" s="3" t="s">
        <v>17</v>
      </c>
      <c r="H7144" s="3"/>
      <c r="I7144" s="3"/>
      <c r="J7144" s="3"/>
      <c r="K7144" s="3"/>
      <c r="L7144" s="3"/>
      <c r="M7144" s="3"/>
      <c r="N7144" s="3"/>
      <c r="O7144" s="3"/>
      <c r="P7144" s="3"/>
      <c r="Q7144" s="3"/>
      <c r="R7144" s="3"/>
      <c r="S7144" s="3"/>
      <c r="T7144" s="3"/>
      <c r="U7144" s="3"/>
      <c r="V7144" s="3"/>
      <c r="W7144" s="3"/>
      <c r="X7144" s="3"/>
      <c r="Y7144" s="3"/>
      <c r="Z7144" s="3"/>
    </row>
    <row r="7145">
      <c r="A7145" s="4">
        <v>45450.0</v>
      </c>
      <c r="B7145" s="5" t="s">
        <v>1895</v>
      </c>
      <c r="C7145" s="3" t="s">
        <v>1896</v>
      </c>
      <c r="D7145" s="3" t="str">
        <f>IFERROR(__xludf.DUMMYFUNCTION("REGEXEXTRACT(C7145,""[A-Z]{2,}"")"),"NUSA")</f>
        <v>NUSA</v>
      </c>
      <c r="E7145" s="3" t="s">
        <v>1897</v>
      </c>
      <c r="F7145" s="3" t="s">
        <v>1110</v>
      </c>
      <c r="G7145" s="3" t="s">
        <v>12</v>
      </c>
      <c r="H7145" s="3"/>
      <c r="I7145" s="3"/>
      <c r="J7145" s="3"/>
      <c r="K7145" s="3"/>
      <c r="L7145" s="3"/>
      <c r="M7145" s="3"/>
      <c r="N7145" s="3"/>
      <c r="O7145" s="3"/>
      <c r="P7145" s="3"/>
      <c r="Q7145" s="3"/>
      <c r="R7145" s="3"/>
      <c r="S7145" s="3"/>
      <c r="T7145" s="3"/>
      <c r="U7145" s="3"/>
      <c r="V7145" s="3"/>
      <c r="W7145" s="3"/>
      <c r="X7145" s="3"/>
      <c r="Y7145" s="3"/>
      <c r="Z7145" s="3"/>
    </row>
    <row r="7146">
      <c r="A7146" s="4">
        <v>45450.0</v>
      </c>
      <c r="B7146" s="5" t="s">
        <v>1898</v>
      </c>
      <c r="C7146" s="3" t="s">
        <v>1899</v>
      </c>
      <c r="D7146" s="3" t="str">
        <f>IFERROR(__xludf.DUMMYFUNCTION("REGEXEXTRACT(C7146,""[A-Z]{2,}"")"),"TEGH")</f>
        <v>TEGH</v>
      </c>
      <c r="E7146" s="3" t="s">
        <v>44</v>
      </c>
      <c r="F7146" s="3" t="s">
        <v>171</v>
      </c>
      <c r="G7146" s="3" t="s">
        <v>12</v>
      </c>
      <c r="H7146" s="3"/>
      <c r="I7146" s="3"/>
      <c r="J7146" s="3"/>
      <c r="K7146" s="3"/>
      <c r="L7146" s="3"/>
      <c r="M7146" s="3"/>
      <c r="N7146" s="3"/>
      <c r="O7146" s="3"/>
      <c r="P7146" s="3"/>
      <c r="Q7146" s="3"/>
      <c r="R7146" s="3"/>
      <c r="S7146" s="3"/>
      <c r="T7146" s="3"/>
      <c r="U7146" s="3"/>
      <c r="V7146" s="3"/>
      <c r="W7146" s="3"/>
      <c r="X7146" s="3"/>
      <c r="Y7146" s="3"/>
      <c r="Z7146" s="3"/>
    </row>
    <row r="7147">
      <c r="A7147" s="4">
        <v>45450.0</v>
      </c>
      <c r="B7147" s="5" t="s">
        <v>1898</v>
      </c>
      <c r="C7147" s="3" t="s">
        <v>1899</v>
      </c>
      <c r="D7147" s="3" t="str">
        <f>IFERROR(__xludf.DUMMYFUNCTION("REGEXEXTRACT(C7147,""[A-Z]{2,}"")"),"TEGH")</f>
        <v>TEGH</v>
      </c>
      <c r="E7147" s="3" t="s">
        <v>1900</v>
      </c>
      <c r="F7147" s="3" t="s">
        <v>1781</v>
      </c>
      <c r="G7147" s="3" t="s">
        <v>12</v>
      </c>
      <c r="H7147" s="3"/>
      <c r="I7147" s="3"/>
      <c r="J7147" s="3"/>
      <c r="K7147" s="3"/>
      <c r="L7147" s="3"/>
      <c r="M7147" s="3"/>
      <c r="N7147" s="3"/>
      <c r="O7147" s="3"/>
      <c r="P7147" s="3"/>
      <c r="Q7147" s="3"/>
      <c r="R7147" s="3"/>
      <c r="S7147" s="3"/>
      <c r="T7147" s="3"/>
      <c r="U7147" s="3"/>
      <c r="V7147" s="3"/>
      <c r="W7147" s="3"/>
      <c r="X7147" s="3"/>
      <c r="Y7147" s="3"/>
      <c r="Z7147" s="3"/>
    </row>
    <row r="7148">
      <c r="A7148" s="4">
        <v>45450.0</v>
      </c>
      <c r="B7148" s="5" t="s">
        <v>1901</v>
      </c>
      <c r="C7148" s="3" t="s">
        <v>1902</v>
      </c>
      <c r="D7148" s="3" t="str">
        <f>IFERROR(__xludf.DUMMYFUNCTION("REGEXEXTRACT(C7148,""[A-Z]{2,}"")"),"FUND")</f>
        <v>FUND</v>
      </c>
      <c r="E7148" s="3" t="s">
        <v>44</v>
      </c>
      <c r="F7148" s="3" t="s">
        <v>1903</v>
      </c>
      <c r="G7148" s="3" t="s">
        <v>84</v>
      </c>
      <c r="H7148" s="3"/>
      <c r="I7148" s="3"/>
      <c r="J7148" s="3"/>
      <c r="K7148" s="3"/>
      <c r="L7148" s="3"/>
      <c r="M7148" s="3"/>
      <c r="N7148" s="3"/>
      <c r="O7148" s="3"/>
      <c r="P7148" s="3"/>
      <c r="Q7148" s="3"/>
      <c r="R7148" s="3"/>
      <c r="S7148" s="3"/>
      <c r="T7148" s="3"/>
      <c r="U7148" s="3"/>
      <c r="V7148" s="3"/>
      <c r="W7148" s="3"/>
      <c r="X7148" s="3"/>
      <c r="Y7148" s="3"/>
      <c r="Z7148" s="3"/>
    </row>
    <row r="7149">
      <c r="A7149" s="4">
        <v>45450.0</v>
      </c>
      <c r="B7149" s="5" t="s">
        <v>1901</v>
      </c>
      <c r="C7149" s="3" t="s">
        <v>1902</v>
      </c>
      <c r="D7149" s="3" t="str">
        <f>IFERROR(__xludf.DUMMYFUNCTION("REGEXEXTRACT(C7149,""[A-Z]{2,}"")"),"FUND")</f>
        <v>FUND</v>
      </c>
      <c r="E7149" s="3" t="s">
        <v>910</v>
      </c>
      <c r="F7149" s="3" t="s">
        <v>124</v>
      </c>
      <c r="G7149" s="3" t="s">
        <v>84</v>
      </c>
      <c r="H7149" s="3"/>
      <c r="I7149" s="3"/>
      <c r="J7149" s="3"/>
      <c r="K7149" s="3"/>
      <c r="L7149" s="3"/>
      <c r="M7149" s="3"/>
      <c r="N7149" s="3"/>
      <c r="O7149" s="3"/>
      <c r="P7149" s="3"/>
      <c r="Q7149" s="3"/>
      <c r="R7149" s="3"/>
      <c r="S7149" s="3"/>
      <c r="T7149" s="3"/>
      <c r="U7149" s="3"/>
      <c r="V7149" s="3"/>
      <c r="W7149" s="3"/>
      <c r="X7149" s="3"/>
      <c r="Y7149" s="3"/>
      <c r="Z7149" s="3"/>
    </row>
    <row r="7150">
      <c r="A7150" s="4">
        <v>45450.0</v>
      </c>
      <c r="B7150" s="5" t="s">
        <v>1904</v>
      </c>
      <c r="C7150" s="3" t="s">
        <v>1905</v>
      </c>
      <c r="D7150" s="3" t="str">
        <f>IFERROR(__xludf.DUMMYFUNCTION("REGEXEXTRACT(C7150,""[A-Z]{2,}"")"),"KTB")</f>
        <v>KTB</v>
      </c>
      <c r="E7150" s="3" t="s">
        <v>44</v>
      </c>
      <c r="F7150" s="3" t="s">
        <v>309</v>
      </c>
      <c r="G7150" s="3" t="s">
        <v>12</v>
      </c>
      <c r="H7150" s="3"/>
      <c r="I7150" s="3"/>
      <c r="J7150" s="3"/>
      <c r="K7150" s="3"/>
      <c r="L7150" s="3"/>
      <c r="M7150" s="3"/>
      <c r="N7150" s="3"/>
      <c r="O7150" s="3"/>
      <c r="P7150" s="3"/>
      <c r="Q7150" s="3"/>
      <c r="R7150" s="3"/>
      <c r="S7150" s="3"/>
      <c r="T7150" s="3"/>
      <c r="U7150" s="3"/>
      <c r="V7150" s="3"/>
      <c r="W7150" s="3"/>
      <c r="X7150" s="3"/>
      <c r="Y7150" s="3"/>
      <c r="Z7150" s="3"/>
    </row>
    <row r="7151">
      <c r="A7151" s="4">
        <v>45450.0</v>
      </c>
      <c r="B7151" s="5" t="s">
        <v>1906</v>
      </c>
      <c r="C7151" s="3" t="s">
        <v>1907</v>
      </c>
      <c r="D7151" s="3" t="str">
        <f>IFERROR(__xludf.DUMMYFUNCTION("REGEXEXTRACT(C7151,""[A-Z]{2,}"")"),"BJC")</f>
        <v>BJC</v>
      </c>
      <c r="E7151" s="3" t="s">
        <v>1908</v>
      </c>
      <c r="F7151" s="3" t="s">
        <v>1909</v>
      </c>
      <c r="G7151" s="3" t="s">
        <v>12</v>
      </c>
      <c r="H7151" s="3"/>
      <c r="I7151" s="3"/>
      <c r="J7151" s="3"/>
      <c r="K7151" s="3"/>
      <c r="L7151" s="3"/>
      <c r="M7151" s="3"/>
      <c r="N7151" s="3"/>
      <c r="O7151" s="3"/>
      <c r="P7151" s="3"/>
      <c r="Q7151" s="3"/>
      <c r="R7151" s="3"/>
      <c r="S7151" s="3"/>
      <c r="T7151" s="3"/>
      <c r="U7151" s="3"/>
      <c r="V7151" s="3"/>
      <c r="W7151" s="3"/>
      <c r="X7151" s="3"/>
      <c r="Y7151" s="3"/>
      <c r="Z7151" s="3"/>
    </row>
    <row r="7152">
      <c r="A7152" s="4">
        <v>45450.0</v>
      </c>
      <c r="B7152" s="5" t="s">
        <v>1906</v>
      </c>
      <c r="C7152" s="3" t="s">
        <v>1907</v>
      </c>
      <c r="D7152" s="3" t="s">
        <v>1910</v>
      </c>
      <c r="E7152" s="3" t="s">
        <v>1908</v>
      </c>
      <c r="F7152" s="3" t="s">
        <v>1909</v>
      </c>
      <c r="G7152" s="3" t="s">
        <v>12</v>
      </c>
      <c r="H7152" s="3"/>
      <c r="I7152" s="3"/>
      <c r="J7152" s="3"/>
      <c r="K7152" s="3"/>
      <c r="L7152" s="3"/>
      <c r="M7152" s="3"/>
      <c r="N7152" s="3"/>
      <c r="O7152" s="3"/>
      <c r="P7152" s="3"/>
      <c r="Q7152" s="3"/>
      <c r="R7152" s="3"/>
      <c r="S7152" s="3"/>
      <c r="T7152" s="3"/>
      <c r="U7152" s="3"/>
      <c r="V7152" s="3"/>
      <c r="W7152" s="3"/>
      <c r="X7152" s="3"/>
      <c r="Y7152" s="3"/>
      <c r="Z7152" s="3"/>
    </row>
    <row r="7153">
      <c r="A7153" s="4">
        <v>45450.0</v>
      </c>
      <c r="B7153" s="5" t="s">
        <v>1906</v>
      </c>
      <c r="C7153" s="3" t="s">
        <v>1907</v>
      </c>
      <c r="D7153" s="3" t="s">
        <v>1911</v>
      </c>
      <c r="E7153" s="3" t="s">
        <v>1908</v>
      </c>
      <c r="F7153" s="3" t="s">
        <v>1909</v>
      </c>
      <c r="G7153" s="3" t="s">
        <v>12</v>
      </c>
      <c r="H7153" s="3"/>
      <c r="I7153" s="3"/>
      <c r="J7153" s="3"/>
      <c r="K7153" s="3"/>
      <c r="L7153" s="3"/>
      <c r="M7153" s="3"/>
      <c r="N7153" s="3"/>
      <c r="O7153" s="3"/>
      <c r="P7153" s="3"/>
      <c r="Q7153" s="3"/>
      <c r="R7153" s="3"/>
      <c r="S7153" s="3"/>
      <c r="T7153" s="3"/>
      <c r="U7153" s="3"/>
      <c r="V7153" s="3"/>
      <c r="W7153" s="3"/>
      <c r="X7153" s="3"/>
      <c r="Y7153" s="3"/>
      <c r="Z7153" s="3"/>
    </row>
    <row r="7154">
      <c r="A7154" s="4">
        <v>45450.0</v>
      </c>
      <c r="B7154" s="5" t="s">
        <v>1912</v>
      </c>
      <c r="C7154" s="3" t="s">
        <v>1913</v>
      </c>
      <c r="D7154" s="3" t="str">
        <f>IFERROR(__xludf.DUMMYFUNCTION("REGEXEXTRACT(C7154,""[A-Z]{2,}"")"),"STGT")</f>
        <v>STGT</v>
      </c>
      <c r="E7154" s="3" t="s">
        <v>44</v>
      </c>
      <c r="F7154" s="3" t="s">
        <v>61</v>
      </c>
      <c r="G7154" s="3" t="s">
        <v>12</v>
      </c>
      <c r="H7154" s="3"/>
      <c r="I7154" s="3"/>
      <c r="J7154" s="3"/>
      <c r="K7154" s="3"/>
      <c r="L7154" s="3"/>
      <c r="M7154" s="3"/>
      <c r="N7154" s="3"/>
      <c r="O7154" s="3"/>
      <c r="P7154" s="3"/>
      <c r="Q7154" s="3"/>
      <c r="R7154" s="3"/>
      <c r="S7154" s="3"/>
      <c r="T7154" s="3"/>
      <c r="U7154" s="3"/>
      <c r="V7154" s="3"/>
      <c r="W7154" s="3"/>
      <c r="X7154" s="3"/>
      <c r="Y7154" s="3"/>
      <c r="Z7154" s="3"/>
    </row>
    <row r="7155">
      <c r="A7155" s="4">
        <v>45450.0</v>
      </c>
      <c r="B7155" s="5" t="s">
        <v>1912</v>
      </c>
      <c r="C7155" s="3" t="s">
        <v>1913</v>
      </c>
      <c r="D7155" s="3" t="str">
        <f>IFERROR(__xludf.DUMMYFUNCTION("REGEXEXTRACT(C7155,""[A-Z]{2,}"")"),"STGT")</f>
        <v>STGT</v>
      </c>
      <c r="E7155" s="3" t="s">
        <v>1914</v>
      </c>
      <c r="F7155" s="3" t="s">
        <v>63</v>
      </c>
      <c r="G7155" s="3" t="s">
        <v>12</v>
      </c>
      <c r="H7155" s="3"/>
      <c r="I7155" s="3"/>
      <c r="J7155" s="3"/>
      <c r="K7155" s="3"/>
      <c r="L7155" s="3"/>
      <c r="M7155" s="3"/>
      <c r="N7155" s="3"/>
      <c r="O7155" s="3"/>
      <c r="P7155" s="3"/>
      <c r="Q7155" s="3"/>
      <c r="R7155" s="3"/>
      <c r="S7155" s="3"/>
      <c r="T7155" s="3"/>
      <c r="U7155" s="3"/>
      <c r="V7155" s="3"/>
      <c r="W7155" s="3"/>
      <c r="X7155" s="3"/>
      <c r="Y7155" s="3"/>
      <c r="Z7155" s="3"/>
    </row>
    <row r="7156">
      <c r="A7156" s="4">
        <v>45450.0</v>
      </c>
      <c r="B7156" s="5" t="s">
        <v>1915</v>
      </c>
      <c r="C7156" s="3" t="s">
        <v>1916</v>
      </c>
      <c r="D7156" s="3" t="str">
        <f>IFERROR(__xludf.DUMMYFUNCTION("REGEXEXTRACT(C7156,""[A-Z]{2,}"")"),"SABUY")</f>
        <v>SABUY</v>
      </c>
      <c r="E7156" s="3" t="s">
        <v>1917</v>
      </c>
      <c r="F7156" s="3" t="s">
        <v>428</v>
      </c>
      <c r="G7156" s="3" t="s">
        <v>84</v>
      </c>
      <c r="H7156" s="3"/>
      <c r="I7156" s="3"/>
      <c r="J7156" s="3"/>
      <c r="K7156" s="3"/>
      <c r="L7156" s="3"/>
      <c r="M7156" s="3"/>
      <c r="N7156" s="3"/>
      <c r="O7156" s="3"/>
      <c r="P7156" s="3"/>
      <c r="Q7156" s="3"/>
      <c r="R7156" s="3"/>
      <c r="S7156" s="3"/>
      <c r="T7156" s="3"/>
      <c r="U7156" s="3"/>
      <c r="V7156" s="3"/>
      <c r="W7156" s="3"/>
      <c r="X7156" s="3"/>
      <c r="Y7156" s="3"/>
      <c r="Z7156" s="3"/>
    </row>
    <row r="7157">
      <c r="A7157" s="4">
        <v>45449.0</v>
      </c>
      <c r="B7157" s="5" t="s">
        <v>1918</v>
      </c>
      <c r="C7157" s="3" t="s">
        <v>1919</v>
      </c>
      <c r="D7157" s="3" t="str">
        <f>IFERROR(__xludf.DUMMYFUNCTION("REGEXEXTRACT(C7157,""[A-Z]{2,}"")"),"SET")</f>
        <v>SET</v>
      </c>
      <c r="E7157" s="3"/>
      <c r="F7157" s="3" t="s">
        <v>941</v>
      </c>
      <c r="G7157" s="3" t="s">
        <v>84</v>
      </c>
      <c r="H7157" s="3" t="s">
        <v>44</v>
      </c>
      <c r="I7157" s="3"/>
      <c r="J7157" s="3"/>
      <c r="K7157" s="3"/>
      <c r="L7157" s="3"/>
      <c r="M7157" s="3"/>
      <c r="N7157" s="3"/>
      <c r="O7157" s="3"/>
      <c r="P7157" s="3"/>
      <c r="Q7157" s="3"/>
      <c r="R7157" s="3"/>
      <c r="S7157" s="3"/>
      <c r="T7157" s="3"/>
      <c r="U7157" s="3"/>
      <c r="V7157" s="3"/>
      <c r="W7157" s="3"/>
      <c r="X7157" s="3"/>
      <c r="Y7157" s="3"/>
      <c r="Z7157" s="3"/>
    </row>
    <row r="7158">
      <c r="A7158" s="4">
        <v>45449.0</v>
      </c>
      <c r="B7158" s="5" t="s">
        <v>1918</v>
      </c>
      <c r="C7158" s="3" t="s">
        <v>1919</v>
      </c>
      <c r="D7158" s="3" t="str">
        <f>IFERROR(__xludf.DUMMYFUNCTION("REGEXEXTRACT(C7158,""[A-Z]{2,}"")"),"SET")</f>
        <v>SET</v>
      </c>
      <c r="E7158" s="3"/>
      <c r="F7158" s="3" t="s">
        <v>83</v>
      </c>
      <c r="G7158" s="3" t="s">
        <v>84</v>
      </c>
      <c r="H7158" s="3" t="s">
        <v>44</v>
      </c>
      <c r="I7158" s="3"/>
      <c r="J7158" s="3"/>
      <c r="K7158" s="3"/>
      <c r="L7158" s="3"/>
      <c r="M7158" s="3"/>
      <c r="N7158" s="3"/>
      <c r="O7158" s="3"/>
      <c r="P7158" s="3"/>
      <c r="Q7158" s="3"/>
      <c r="R7158" s="3"/>
      <c r="S7158" s="3"/>
      <c r="T7158" s="3"/>
      <c r="U7158" s="3"/>
      <c r="V7158" s="3"/>
      <c r="W7158" s="3"/>
      <c r="X7158" s="3"/>
      <c r="Y7158" s="3"/>
      <c r="Z7158" s="3"/>
    </row>
    <row r="7159">
      <c r="A7159" s="4">
        <v>45449.0</v>
      </c>
      <c r="B7159" s="5" t="s">
        <v>1920</v>
      </c>
      <c r="C7159" s="3" t="s">
        <v>1921</v>
      </c>
      <c r="D7159" s="3" t="str">
        <f>IFERROR(__xludf.DUMMYFUNCTION("REGEXEXTRACT(C7159,""[A-Z]{2,}"")"),"CPF")</f>
        <v>CPF</v>
      </c>
      <c r="E7159" s="3" t="s">
        <v>338</v>
      </c>
      <c r="F7159" s="3" t="s">
        <v>133</v>
      </c>
      <c r="G7159" s="3" t="s">
        <v>12</v>
      </c>
      <c r="H7159" s="3"/>
      <c r="I7159" s="3"/>
      <c r="J7159" s="3"/>
      <c r="K7159" s="3"/>
      <c r="L7159" s="3"/>
      <c r="M7159" s="3"/>
      <c r="N7159" s="3"/>
      <c r="O7159" s="3"/>
      <c r="P7159" s="3"/>
      <c r="Q7159" s="3"/>
      <c r="R7159" s="3"/>
      <c r="S7159" s="3"/>
      <c r="T7159" s="3"/>
      <c r="U7159" s="3"/>
      <c r="V7159" s="3"/>
      <c r="W7159" s="3"/>
      <c r="X7159" s="3"/>
      <c r="Y7159" s="3"/>
      <c r="Z7159" s="3"/>
    </row>
    <row r="7160">
      <c r="A7160" s="4">
        <v>45449.0</v>
      </c>
      <c r="B7160" s="5" t="s">
        <v>1920</v>
      </c>
      <c r="C7160" s="3" t="s">
        <v>1921</v>
      </c>
      <c r="D7160" s="3" t="str">
        <f>IFERROR(__xludf.DUMMYFUNCTION("REGEXEXTRACT(C7160,""[A-Z]{2,}"")"),"CPF")</f>
        <v>CPF</v>
      </c>
      <c r="E7160" s="3" t="s">
        <v>426</v>
      </c>
      <c r="F7160" s="3" t="s">
        <v>1922</v>
      </c>
      <c r="G7160" s="3" t="s">
        <v>12</v>
      </c>
      <c r="H7160" s="3"/>
      <c r="I7160" s="3"/>
      <c r="J7160" s="3"/>
      <c r="K7160" s="3"/>
      <c r="L7160" s="3"/>
      <c r="M7160" s="3"/>
      <c r="N7160" s="3"/>
      <c r="O7160" s="3"/>
      <c r="P7160" s="3"/>
      <c r="Q7160" s="3"/>
      <c r="R7160" s="3"/>
      <c r="S7160" s="3"/>
      <c r="T7160" s="3"/>
      <c r="U7160" s="3"/>
      <c r="V7160" s="3"/>
      <c r="W7160" s="3"/>
      <c r="X7160" s="3"/>
      <c r="Y7160" s="3"/>
      <c r="Z7160" s="3"/>
    </row>
    <row r="7161">
      <c r="A7161" s="4">
        <v>45449.0</v>
      </c>
      <c r="B7161" s="5" t="s">
        <v>1920</v>
      </c>
      <c r="C7161" s="3" t="s">
        <v>1921</v>
      </c>
      <c r="D7161" s="3" t="str">
        <f>IFERROR(__xludf.DUMMYFUNCTION("REGEXEXTRACT(C7161,""[A-Z]{2,}"")"),"CPF")</f>
        <v>CPF</v>
      </c>
      <c r="E7161" s="3" t="s">
        <v>465</v>
      </c>
      <c r="F7161" s="3" t="s">
        <v>524</v>
      </c>
      <c r="G7161" s="3" t="s">
        <v>12</v>
      </c>
      <c r="H7161" s="3"/>
      <c r="I7161" s="3"/>
      <c r="J7161" s="3"/>
      <c r="K7161" s="3"/>
      <c r="L7161" s="3"/>
      <c r="M7161" s="3"/>
      <c r="N7161" s="3"/>
      <c r="O7161" s="3"/>
      <c r="P7161" s="3"/>
      <c r="Q7161" s="3"/>
      <c r="R7161" s="3"/>
      <c r="S7161" s="3"/>
      <c r="T7161" s="3"/>
      <c r="U7161" s="3"/>
      <c r="V7161" s="3"/>
      <c r="W7161" s="3"/>
      <c r="X7161" s="3"/>
      <c r="Y7161" s="3"/>
      <c r="Z7161" s="3"/>
    </row>
    <row r="7162">
      <c r="A7162" s="4">
        <v>45449.0</v>
      </c>
      <c r="B7162" s="5" t="s">
        <v>1923</v>
      </c>
      <c r="C7162" s="3" t="s">
        <v>1924</v>
      </c>
      <c r="D7162" s="3" t="str">
        <f>IFERROR(__xludf.DUMMYFUNCTION("REGEXEXTRACT(C7162,""[A-Z]{2,}"")"),"ECB")</f>
        <v>ECB</v>
      </c>
      <c r="E7162" s="3" t="s">
        <v>514</v>
      </c>
      <c r="F7162" s="3" t="s">
        <v>1118</v>
      </c>
      <c r="G7162" s="3" t="s">
        <v>17</v>
      </c>
      <c r="H7162" s="3"/>
      <c r="I7162" s="3"/>
      <c r="J7162" s="3"/>
      <c r="K7162" s="3"/>
      <c r="L7162" s="3"/>
      <c r="M7162" s="3"/>
      <c r="N7162" s="3"/>
      <c r="O7162" s="3"/>
      <c r="P7162" s="3"/>
      <c r="Q7162" s="3"/>
      <c r="R7162" s="3"/>
      <c r="S7162" s="3"/>
      <c r="T7162" s="3"/>
      <c r="U7162" s="3"/>
      <c r="V7162" s="3"/>
      <c r="W7162" s="3"/>
      <c r="X7162" s="3"/>
      <c r="Y7162" s="3"/>
      <c r="Z7162" s="3"/>
    </row>
    <row r="7163">
      <c r="A7163" s="4">
        <v>45449.0</v>
      </c>
      <c r="B7163" s="5" t="s">
        <v>1925</v>
      </c>
      <c r="C7163" s="3" t="s">
        <v>1926</v>
      </c>
      <c r="D7163" s="3" t="str">
        <f>IFERROR(__xludf.DUMMYFUNCTION("REGEXEXTRACT(C7163,""[A-Z]{2,}"")"),"NEX")</f>
        <v>NEX</v>
      </c>
      <c r="E7163" s="3" t="s">
        <v>44</v>
      </c>
      <c r="F7163" s="3" t="s">
        <v>61</v>
      </c>
      <c r="G7163" s="3" t="s">
        <v>12</v>
      </c>
      <c r="H7163" s="3"/>
      <c r="I7163" s="3"/>
      <c r="J7163" s="3"/>
      <c r="K7163" s="3"/>
      <c r="L7163" s="3"/>
      <c r="M7163" s="3"/>
      <c r="N7163" s="3"/>
      <c r="O7163" s="3"/>
      <c r="P7163" s="3"/>
      <c r="Q7163" s="3"/>
      <c r="R7163" s="3"/>
      <c r="S7163" s="3"/>
      <c r="T7163" s="3"/>
      <c r="U7163" s="3"/>
      <c r="V7163" s="3"/>
      <c r="W7163" s="3"/>
      <c r="X7163" s="3"/>
      <c r="Y7163" s="3"/>
      <c r="Z7163" s="3"/>
    </row>
    <row r="7164">
      <c r="A7164" s="4">
        <v>45449.0</v>
      </c>
      <c r="B7164" s="5" t="s">
        <v>1925</v>
      </c>
      <c r="C7164" s="3" t="s">
        <v>1926</v>
      </c>
      <c r="D7164" s="3" t="s">
        <v>87</v>
      </c>
      <c r="E7164" s="3" t="s">
        <v>44</v>
      </c>
      <c r="F7164" s="3" t="s">
        <v>63</v>
      </c>
      <c r="G7164" s="3" t="s">
        <v>12</v>
      </c>
      <c r="H7164" s="3"/>
      <c r="I7164" s="3"/>
      <c r="J7164" s="3"/>
      <c r="K7164" s="3"/>
      <c r="L7164" s="3"/>
      <c r="M7164" s="3"/>
      <c r="N7164" s="3"/>
      <c r="O7164" s="3"/>
      <c r="P7164" s="3"/>
      <c r="Q7164" s="3"/>
      <c r="R7164" s="3"/>
      <c r="S7164" s="3"/>
      <c r="T7164" s="3"/>
      <c r="U7164" s="3"/>
      <c r="V7164" s="3"/>
      <c r="W7164" s="3"/>
      <c r="X7164" s="3"/>
      <c r="Y7164" s="3"/>
      <c r="Z7164" s="3"/>
    </row>
    <row r="7165">
      <c r="A7165" s="4">
        <v>45449.0</v>
      </c>
      <c r="B7165" s="5" t="s">
        <v>1927</v>
      </c>
      <c r="C7165" s="3" t="s">
        <v>1928</v>
      </c>
      <c r="D7165" s="3" t="str">
        <f>IFERROR(__xludf.DUMMYFUNCTION("REGEXEXTRACT(C7165,""[A-Z]{2,}"")"),"SABUY")</f>
        <v>SABUY</v>
      </c>
      <c r="E7165" s="3" t="s">
        <v>214</v>
      </c>
      <c r="F7165" s="3" t="s">
        <v>814</v>
      </c>
      <c r="G7165" s="3" t="s">
        <v>84</v>
      </c>
      <c r="H7165" s="3"/>
      <c r="I7165" s="3"/>
      <c r="J7165" s="3"/>
      <c r="K7165" s="3"/>
      <c r="L7165" s="3"/>
      <c r="M7165" s="3"/>
      <c r="N7165" s="3"/>
      <c r="O7165" s="3"/>
      <c r="P7165" s="3"/>
      <c r="Q7165" s="3"/>
      <c r="R7165" s="3"/>
      <c r="S7165" s="3"/>
      <c r="T7165" s="3"/>
      <c r="U7165" s="3"/>
      <c r="V7165" s="3"/>
      <c r="W7165" s="3"/>
      <c r="X7165" s="3"/>
      <c r="Y7165" s="3"/>
      <c r="Z7165" s="3"/>
    </row>
    <row r="7166">
      <c r="A7166" s="4">
        <v>45449.0</v>
      </c>
      <c r="B7166" s="5" t="s">
        <v>1927</v>
      </c>
      <c r="C7166" s="3" t="s">
        <v>1928</v>
      </c>
      <c r="D7166" s="3" t="str">
        <f>IFERROR(__xludf.DUMMYFUNCTION("REGEXEXTRACT(C7166,""[A-Z]{2,}"")"),"SABUY")</f>
        <v>SABUY</v>
      </c>
      <c r="E7166" s="3" t="s">
        <v>1929</v>
      </c>
      <c r="F7166" s="3" t="s">
        <v>1638</v>
      </c>
      <c r="G7166" s="3" t="s">
        <v>84</v>
      </c>
      <c r="H7166" s="3"/>
      <c r="I7166" s="3"/>
      <c r="J7166" s="3"/>
      <c r="K7166" s="3"/>
      <c r="L7166" s="3"/>
      <c r="M7166" s="3"/>
      <c r="N7166" s="3"/>
      <c r="O7166" s="3"/>
      <c r="P7166" s="3"/>
      <c r="Q7166" s="3"/>
      <c r="R7166" s="3"/>
      <c r="S7166" s="3"/>
      <c r="T7166" s="3"/>
      <c r="U7166" s="3"/>
      <c r="V7166" s="3"/>
      <c r="W7166" s="3"/>
      <c r="X7166" s="3"/>
      <c r="Y7166" s="3"/>
      <c r="Z7166" s="3"/>
    </row>
    <row r="7167">
      <c r="A7167" s="4">
        <v>45448.0</v>
      </c>
      <c r="B7167" s="5" t="s">
        <v>1930</v>
      </c>
      <c r="C7167" s="3" t="s">
        <v>1931</v>
      </c>
      <c r="D7167" s="3" t="str">
        <f>IFERROR(__xludf.DUMMYFUNCTION("REGEXEXTRACT(C7167,""[A-Z]{2,}"")"),"CK")</f>
        <v>CK</v>
      </c>
      <c r="E7167" s="3" t="s">
        <v>44</v>
      </c>
      <c r="F7167" s="3" t="s">
        <v>83</v>
      </c>
      <c r="G7167" s="3" t="s">
        <v>84</v>
      </c>
      <c r="H7167" s="3"/>
      <c r="I7167" s="3"/>
      <c r="J7167" s="3"/>
      <c r="K7167" s="3"/>
      <c r="L7167" s="3"/>
      <c r="M7167" s="3"/>
      <c r="N7167" s="3"/>
      <c r="O7167" s="3"/>
      <c r="P7167" s="3"/>
      <c r="Q7167" s="3"/>
      <c r="R7167" s="3"/>
      <c r="S7167" s="3"/>
      <c r="T7167" s="3"/>
      <c r="U7167" s="3"/>
      <c r="V7167" s="3"/>
      <c r="W7167" s="3"/>
      <c r="X7167" s="3"/>
      <c r="Y7167" s="3"/>
      <c r="Z7167" s="3"/>
    </row>
    <row r="7168">
      <c r="A7168" s="4">
        <v>45448.0</v>
      </c>
      <c r="B7168" s="5" t="s">
        <v>1930</v>
      </c>
      <c r="C7168" s="3" t="s">
        <v>1931</v>
      </c>
      <c r="D7168" s="3" t="str">
        <f>IFERROR(__xludf.DUMMYFUNCTION("REGEXEXTRACT(C7168,""[A-Z]{2,}"")"),"CK")</f>
        <v>CK</v>
      </c>
      <c r="E7168" s="3" t="s">
        <v>44</v>
      </c>
      <c r="F7168" s="3" t="s">
        <v>851</v>
      </c>
      <c r="G7168" s="3" t="s">
        <v>84</v>
      </c>
      <c r="H7168" s="3"/>
      <c r="I7168" s="3"/>
      <c r="J7168" s="3"/>
      <c r="K7168" s="3"/>
      <c r="L7168" s="3"/>
      <c r="M7168" s="3"/>
      <c r="N7168" s="3"/>
      <c r="O7168" s="3"/>
      <c r="P7168" s="3"/>
      <c r="Q7168" s="3"/>
      <c r="R7168" s="3"/>
      <c r="S7168" s="3"/>
      <c r="T7168" s="3"/>
      <c r="U7168" s="3"/>
      <c r="V7168" s="3"/>
      <c r="W7168" s="3"/>
      <c r="X7168" s="3"/>
      <c r="Y7168" s="3"/>
      <c r="Z7168" s="3"/>
    </row>
    <row r="7169">
      <c r="A7169" s="4">
        <v>45448.0</v>
      </c>
      <c r="B7169" s="5" t="s">
        <v>1932</v>
      </c>
      <c r="C7169" s="3" t="s">
        <v>1933</v>
      </c>
      <c r="D7169" s="3" t="str">
        <f>IFERROR(__xludf.DUMMYFUNCTION("REGEXEXTRACT(C7169,""[A-Z]{2,}"")"),"JKN")</f>
        <v>JKN</v>
      </c>
      <c r="E7169" s="3" t="s">
        <v>74</v>
      </c>
      <c r="F7169" s="3" t="s">
        <v>130</v>
      </c>
      <c r="G7169" s="3" t="s">
        <v>17</v>
      </c>
      <c r="H7169" s="3"/>
      <c r="I7169" s="3"/>
      <c r="J7169" s="3"/>
      <c r="K7169" s="3"/>
      <c r="L7169" s="3"/>
      <c r="M7169" s="3"/>
      <c r="N7169" s="3"/>
      <c r="O7169" s="3"/>
      <c r="P7169" s="3"/>
      <c r="Q7169" s="3"/>
      <c r="R7169" s="3"/>
      <c r="S7169" s="3"/>
      <c r="T7169" s="3"/>
      <c r="U7169" s="3"/>
      <c r="V7169" s="3"/>
      <c r="W7169" s="3"/>
      <c r="X7169" s="3"/>
      <c r="Y7169" s="3"/>
      <c r="Z7169" s="3"/>
    </row>
    <row r="7170">
      <c r="A7170" s="4">
        <v>45448.0</v>
      </c>
      <c r="B7170" s="5" t="s">
        <v>1934</v>
      </c>
      <c r="C7170" s="3" t="s">
        <v>1935</v>
      </c>
      <c r="D7170" s="3" t="str">
        <f>IFERROR(__xludf.DUMMYFUNCTION("REGEXEXTRACT(C7170,""[A-Z]{2,}"")"),"CRC")</f>
        <v>CRC</v>
      </c>
      <c r="E7170" s="3"/>
      <c r="F7170" s="3" t="s">
        <v>133</v>
      </c>
      <c r="G7170" s="3" t="s">
        <v>12</v>
      </c>
      <c r="H7170" s="3" t="s">
        <v>44</v>
      </c>
      <c r="I7170" s="3"/>
      <c r="J7170" s="3"/>
      <c r="K7170" s="3"/>
      <c r="L7170" s="3"/>
      <c r="M7170" s="3"/>
      <c r="N7170" s="3"/>
      <c r="O7170" s="3"/>
      <c r="P7170" s="3"/>
      <c r="Q7170" s="3"/>
      <c r="R7170" s="3"/>
      <c r="S7170" s="3"/>
      <c r="T7170" s="3"/>
      <c r="U7170" s="3"/>
      <c r="V7170" s="3"/>
      <c r="W7170" s="3"/>
      <c r="X7170" s="3"/>
      <c r="Y7170" s="3"/>
      <c r="Z7170" s="3"/>
    </row>
    <row r="7171">
      <c r="A7171" s="4">
        <v>45448.0</v>
      </c>
      <c r="B7171" s="5" t="s">
        <v>1934</v>
      </c>
      <c r="C7171" s="3" t="s">
        <v>1935</v>
      </c>
      <c r="D7171" s="3" t="str">
        <f>IFERROR(__xludf.DUMMYFUNCTION("REGEXEXTRACT(C7171,""[A-Z]{2,}"")"),"CRC")</f>
        <v>CRC</v>
      </c>
      <c r="E7171" s="3" t="s">
        <v>1936</v>
      </c>
      <c r="F7171" s="3" t="s">
        <v>413</v>
      </c>
      <c r="G7171" s="3" t="s">
        <v>12</v>
      </c>
      <c r="H7171" s="3"/>
      <c r="I7171" s="3"/>
      <c r="J7171" s="3"/>
      <c r="K7171" s="3"/>
      <c r="L7171" s="3"/>
      <c r="M7171" s="3"/>
      <c r="N7171" s="3"/>
      <c r="O7171" s="3"/>
      <c r="P7171" s="3"/>
      <c r="Q7171" s="3"/>
      <c r="R7171" s="3"/>
      <c r="S7171" s="3"/>
      <c r="T7171" s="3"/>
      <c r="U7171" s="3"/>
      <c r="V7171" s="3"/>
      <c r="W7171" s="3"/>
      <c r="X7171" s="3"/>
      <c r="Y7171" s="3"/>
      <c r="Z7171" s="3"/>
    </row>
    <row r="7172">
      <c r="A7172" s="4">
        <v>45448.0</v>
      </c>
      <c r="B7172" s="5" t="s">
        <v>1934</v>
      </c>
      <c r="C7172" s="3" t="s">
        <v>1935</v>
      </c>
      <c r="D7172" s="3" t="str">
        <f>IFERROR(__xludf.DUMMYFUNCTION("REGEXEXTRACT(C7172,""[A-Z]{2,}"")"),"CRC")</f>
        <v>CRC</v>
      </c>
      <c r="E7172" s="3" t="s">
        <v>1937</v>
      </c>
      <c r="F7172" s="3" t="s">
        <v>58</v>
      </c>
      <c r="G7172" s="3" t="s">
        <v>12</v>
      </c>
      <c r="H7172" s="3"/>
      <c r="I7172" s="3"/>
      <c r="J7172" s="3"/>
      <c r="K7172" s="3"/>
      <c r="L7172" s="3"/>
      <c r="M7172" s="3"/>
      <c r="N7172" s="3"/>
      <c r="O7172" s="3"/>
      <c r="P7172" s="3"/>
      <c r="Q7172" s="3"/>
      <c r="R7172" s="3"/>
      <c r="S7172" s="3"/>
      <c r="T7172" s="3"/>
      <c r="U7172" s="3"/>
      <c r="V7172" s="3"/>
      <c r="W7172" s="3"/>
      <c r="X7172" s="3"/>
      <c r="Y7172" s="3"/>
      <c r="Z7172" s="3"/>
    </row>
    <row r="7173">
      <c r="A7173" s="4">
        <v>45448.0</v>
      </c>
      <c r="B7173" s="5" t="s">
        <v>1934</v>
      </c>
      <c r="C7173" s="3" t="s">
        <v>1935</v>
      </c>
      <c r="D7173" s="3" t="str">
        <f>IFERROR(__xludf.DUMMYFUNCTION("REGEXEXTRACT(C7173,""[A-Z]{2,}"")"),"CRC")</f>
        <v>CRC</v>
      </c>
      <c r="E7173" s="3" t="s">
        <v>338</v>
      </c>
      <c r="F7173" s="3" t="s">
        <v>70</v>
      </c>
      <c r="G7173" s="3" t="s">
        <v>12</v>
      </c>
      <c r="H7173" s="3"/>
      <c r="I7173" s="3"/>
      <c r="J7173" s="3"/>
      <c r="K7173" s="3"/>
      <c r="L7173" s="3"/>
      <c r="M7173" s="3"/>
      <c r="N7173" s="3"/>
      <c r="O7173" s="3"/>
      <c r="P7173" s="3"/>
      <c r="Q7173" s="3"/>
      <c r="R7173" s="3"/>
      <c r="S7173" s="3"/>
      <c r="T7173" s="3"/>
      <c r="U7173" s="3"/>
      <c r="V7173" s="3"/>
      <c r="W7173" s="3"/>
      <c r="X7173" s="3"/>
      <c r="Y7173" s="3"/>
      <c r="Z7173" s="3"/>
    </row>
    <row r="7174">
      <c r="A7174" s="4">
        <v>45447.0</v>
      </c>
      <c r="B7174" s="5" t="s">
        <v>1938</v>
      </c>
      <c r="C7174" s="3" t="s">
        <v>1939</v>
      </c>
      <c r="D7174" s="3" t="str">
        <f>IFERROR(__xludf.DUMMYFUNCTION("REGEXEXTRACT(C7174,""[A-Z]{2,}"")"),"DCON")</f>
        <v>DCON</v>
      </c>
      <c r="E7174" s="3" t="s">
        <v>135</v>
      </c>
      <c r="F7174" s="3" t="s">
        <v>1940</v>
      </c>
      <c r="G7174" s="3" t="s">
        <v>84</v>
      </c>
      <c r="H7174" s="3"/>
      <c r="I7174" s="3"/>
      <c r="J7174" s="3"/>
      <c r="K7174" s="3"/>
      <c r="L7174" s="3"/>
      <c r="M7174" s="3"/>
      <c r="N7174" s="3"/>
      <c r="O7174" s="3"/>
      <c r="P7174" s="3"/>
      <c r="Q7174" s="3"/>
      <c r="R7174" s="3"/>
      <c r="S7174" s="3"/>
      <c r="T7174" s="3"/>
      <c r="U7174" s="3"/>
      <c r="V7174" s="3"/>
      <c r="W7174" s="3"/>
      <c r="X7174" s="3"/>
      <c r="Y7174" s="3"/>
      <c r="Z7174" s="3"/>
    </row>
    <row r="7175">
      <c r="A7175" s="4">
        <v>45447.0</v>
      </c>
      <c r="B7175" s="5" t="s">
        <v>1938</v>
      </c>
      <c r="C7175" s="3" t="s">
        <v>1939</v>
      </c>
      <c r="D7175" s="3" t="str">
        <f>IFERROR(__xludf.DUMMYFUNCTION("REGEXEXTRACT(C7175,""[A-Z]{2,}"")"),"DCON")</f>
        <v>DCON</v>
      </c>
      <c r="E7175" s="3" t="s">
        <v>73</v>
      </c>
      <c r="F7175" s="3" t="s">
        <v>1941</v>
      </c>
      <c r="G7175" s="3" t="s">
        <v>84</v>
      </c>
      <c r="H7175" s="3"/>
      <c r="I7175" s="3"/>
      <c r="J7175" s="3"/>
      <c r="K7175" s="3"/>
      <c r="L7175" s="3"/>
      <c r="M7175" s="3"/>
      <c r="N7175" s="3"/>
      <c r="O7175" s="3"/>
      <c r="P7175" s="3"/>
      <c r="Q7175" s="3"/>
      <c r="R7175" s="3"/>
      <c r="S7175" s="3"/>
      <c r="T7175" s="3"/>
      <c r="U7175" s="3"/>
      <c r="V7175" s="3"/>
      <c r="W7175" s="3"/>
      <c r="X7175" s="3"/>
      <c r="Y7175" s="3"/>
      <c r="Z7175" s="3"/>
    </row>
    <row r="7176">
      <c r="A7176" s="4">
        <v>45447.0</v>
      </c>
      <c r="B7176" s="5" t="s">
        <v>1942</v>
      </c>
      <c r="C7176" s="3" t="s">
        <v>1943</v>
      </c>
      <c r="D7176" s="3" t="str">
        <f>IFERROR(__xludf.DUMMYFUNCTION("REGEXEXTRACT(C7176,""[A-Z]{2,}"")"),"SET")</f>
        <v>SET</v>
      </c>
      <c r="E7176" s="3" t="s">
        <v>34</v>
      </c>
      <c r="F7176" s="3" t="s">
        <v>1071</v>
      </c>
      <c r="G7176" s="3" t="s">
        <v>84</v>
      </c>
      <c r="H7176" s="3"/>
      <c r="I7176" s="3"/>
      <c r="J7176" s="3"/>
      <c r="K7176" s="3"/>
      <c r="L7176" s="3"/>
      <c r="M7176" s="3"/>
      <c r="N7176" s="3"/>
      <c r="O7176" s="3"/>
      <c r="P7176" s="3"/>
      <c r="Q7176" s="3"/>
      <c r="R7176" s="3"/>
      <c r="S7176" s="3"/>
      <c r="T7176" s="3"/>
      <c r="U7176" s="3"/>
      <c r="V7176" s="3"/>
      <c r="W7176" s="3"/>
      <c r="X7176" s="3"/>
      <c r="Y7176" s="3"/>
      <c r="Z7176" s="3"/>
    </row>
    <row r="7177">
      <c r="A7177" s="4">
        <v>45447.0</v>
      </c>
      <c r="B7177" s="5" t="s">
        <v>1942</v>
      </c>
      <c r="C7177" s="3" t="s">
        <v>1943</v>
      </c>
      <c r="D7177" s="3" t="str">
        <f>IFERROR(__xludf.DUMMYFUNCTION("REGEXEXTRACT(C7177,""[A-Z]{2,}"")"),"SET")</f>
        <v>SET</v>
      </c>
      <c r="E7177" s="3" t="s">
        <v>98</v>
      </c>
      <c r="F7177" s="3" t="s">
        <v>1944</v>
      </c>
      <c r="G7177" s="3" t="s">
        <v>84</v>
      </c>
      <c r="H7177" s="3"/>
      <c r="I7177" s="3"/>
      <c r="J7177" s="3"/>
      <c r="K7177" s="3"/>
      <c r="L7177" s="3"/>
      <c r="M7177" s="3"/>
      <c r="N7177" s="3"/>
      <c r="O7177" s="3"/>
      <c r="P7177" s="3"/>
      <c r="Q7177" s="3"/>
      <c r="R7177" s="3"/>
      <c r="S7177" s="3"/>
      <c r="T7177" s="3"/>
      <c r="U7177" s="3"/>
      <c r="V7177" s="3"/>
      <c r="W7177" s="3"/>
      <c r="X7177" s="3"/>
      <c r="Y7177" s="3"/>
      <c r="Z7177" s="3"/>
    </row>
    <row r="7178">
      <c r="A7178" s="4">
        <v>45447.0</v>
      </c>
      <c r="B7178" s="5" t="s">
        <v>1942</v>
      </c>
      <c r="C7178" s="3" t="s">
        <v>1943</v>
      </c>
      <c r="D7178" s="3" t="str">
        <f>IFERROR(__xludf.DUMMYFUNCTION("REGEXEXTRACT(C7178,""[A-Z]{2,}"")"),"SET")</f>
        <v>SET</v>
      </c>
      <c r="E7178" s="3" t="s">
        <v>98</v>
      </c>
      <c r="F7178" s="3" t="s">
        <v>83</v>
      </c>
      <c r="G7178" s="3" t="s">
        <v>84</v>
      </c>
      <c r="H7178" s="3"/>
      <c r="I7178" s="3"/>
      <c r="J7178" s="3"/>
      <c r="K7178" s="3"/>
      <c r="L7178" s="3"/>
      <c r="M7178" s="3"/>
      <c r="N7178" s="3"/>
      <c r="O7178" s="3"/>
      <c r="P7178" s="3"/>
      <c r="Q7178" s="3"/>
      <c r="R7178" s="3"/>
      <c r="S7178" s="3"/>
      <c r="T7178" s="3"/>
      <c r="U7178" s="3"/>
      <c r="V7178" s="3"/>
      <c r="W7178" s="3"/>
      <c r="X7178" s="3"/>
      <c r="Y7178" s="3"/>
      <c r="Z7178" s="3"/>
    </row>
    <row r="7179">
      <c r="A7179" s="4">
        <v>45447.0</v>
      </c>
      <c r="B7179" s="5" t="s">
        <v>1945</v>
      </c>
      <c r="C7179" s="3" t="s">
        <v>1946</v>
      </c>
      <c r="D7179" s="3" t="str">
        <f>IFERROR(__xludf.DUMMYFUNCTION("REGEXEXTRACT(C7179,""[A-Z]{2,}"")"),"NYSE")</f>
        <v>NYSE</v>
      </c>
      <c r="E7179" s="3" t="s">
        <v>44</v>
      </c>
      <c r="F7179" s="3" t="s">
        <v>1947</v>
      </c>
      <c r="G7179" s="3" t="s">
        <v>84</v>
      </c>
      <c r="H7179" s="3"/>
      <c r="I7179" s="3"/>
      <c r="J7179" s="3"/>
      <c r="K7179" s="3"/>
      <c r="L7179" s="3"/>
      <c r="M7179" s="3"/>
      <c r="N7179" s="3"/>
      <c r="O7179" s="3"/>
      <c r="P7179" s="3"/>
      <c r="Q7179" s="3"/>
      <c r="R7179" s="3"/>
      <c r="S7179" s="3"/>
      <c r="T7179" s="3"/>
      <c r="U7179" s="3"/>
      <c r="V7179" s="3"/>
      <c r="W7179" s="3"/>
      <c r="X7179" s="3"/>
      <c r="Y7179" s="3"/>
      <c r="Z7179" s="3"/>
    </row>
    <row r="7180">
      <c r="A7180" s="4">
        <v>45447.0</v>
      </c>
      <c r="B7180" s="5" t="s">
        <v>1945</v>
      </c>
      <c r="C7180" s="3" t="s">
        <v>1946</v>
      </c>
      <c r="D7180" s="3" t="str">
        <f>IFERROR(__xludf.DUMMYFUNCTION("REGEXEXTRACT(C7180,""[A-Z]{2,}"")"),"NYSE")</f>
        <v>NYSE</v>
      </c>
      <c r="E7180" s="3" t="s">
        <v>1948</v>
      </c>
      <c r="F7180" s="3" t="s">
        <v>1949</v>
      </c>
      <c r="G7180" s="3" t="s">
        <v>84</v>
      </c>
      <c r="H7180" s="3"/>
      <c r="I7180" s="3"/>
      <c r="J7180" s="3"/>
      <c r="K7180" s="3"/>
      <c r="L7180" s="3"/>
      <c r="M7180" s="3"/>
      <c r="N7180" s="3"/>
      <c r="O7180" s="3"/>
      <c r="P7180" s="3"/>
      <c r="Q7180" s="3"/>
      <c r="R7180" s="3"/>
      <c r="S7180" s="3"/>
      <c r="T7180" s="3"/>
      <c r="U7180" s="3"/>
      <c r="V7180" s="3"/>
      <c r="W7180" s="3"/>
      <c r="X7180" s="3"/>
      <c r="Y7180" s="3"/>
      <c r="Z7180" s="3"/>
    </row>
    <row r="7181">
      <c r="A7181" s="4">
        <v>45447.0</v>
      </c>
      <c r="B7181" s="5" t="s">
        <v>1950</v>
      </c>
      <c r="C7181" s="3" t="s">
        <v>1951</v>
      </c>
      <c r="D7181" s="3" t="str">
        <f>IFERROR(__xludf.DUMMYFUNCTION("REGEXEXTRACT(C7181,""[A-Z]{2,}"")"),"GRAMMY")</f>
        <v>GRAMMY</v>
      </c>
      <c r="E7181" s="3" t="s">
        <v>44</v>
      </c>
      <c r="F7181" s="3" t="s">
        <v>63</v>
      </c>
      <c r="G7181" s="3" t="s">
        <v>12</v>
      </c>
      <c r="H7181" s="3"/>
      <c r="I7181" s="3"/>
      <c r="J7181" s="3"/>
      <c r="K7181" s="3"/>
      <c r="L7181" s="3"/>
      <c r="M7181" s="3"/>
      <c r="N7181" s="3"/>
      <c r="O7181" s="3"/>
      <c r="P7181" s="3"/>
      <c r="Q7181" s="3"/>
      <c r="R7181" s="3"/>
      <c r="S7181" s="3"/>
      <c r="T7181" s="3"/>
      <c r="U7181" s="3"/>
      <c r="V7181" s="3"/>
      <c r="W7181" s="3"/>
      <c r="X7181" s="3"/>
      <c r="Y7181" s="3"/>
      <c r="Z7181" s="3"/>
    </row>
    <row r="7182">
      <c r="A7182" s="4">
        <v>45447.0</v>
      </c>
      <c r="B7182" s="5" t="s">
        <v>1950</v>
      </c>
      <c r="C7182" s="3" t="s">
        <v>1951</v>
      </c>
      <c r="D7182" s="3" t="str">
        <f>IFERROR(__xludf.DUMMYFUNCTION("REGEXEXTRACT(C7182,""[A-Z]{2,}"")"),"GRAMMY")</f>
        <v>GRAMMY</v>
      </c>
      <c r="E7182" s="3" t="s">
        <v>1952</v>
      </c>
      <c r="F7182" s="3" t="s">
        <v>195</v>
      </c>
      <c r="G7182" s="3" t="s">
        <v>12</v>
      </c>
      <c r="H7182" s="3"/>
      <c r="I7182" s="3"/>
      <c r="J7182" s="3"/>
      <c r="K7182" s="3"/>
      <c r="L7182" s="3"/>
      <c r="M7182" s="3"/>
      <c r="N7182" s="3"/>
      <c r="O7182" s="3"/>
      <c r="P7182" s="3"/>
      <c r="Q7182" s="3"/>
      <c r="R7182" s="3"/>
      <c r="S7182" s="3"/>
      <c r="T7182" s="3"/>
      <c r="U7182" s="3"/>
      <c r="V7182" s="3"/>
      <c r="W7182" s="3"/>
      <c r="X7182" s="3"/>
      <c r="Y7182" s="3"/>
      <c r="Z7182" s="3"/>
    </row>
    <row r="7183">
      <c r="A7183" s="4">
        <v>45447.0</v>
      </c>
      <c r="B7183" s="5" t="s">
        <v>1950</v>
      </c>
      <c r="C7183" s="3" t="s">
        <v>1951</v>
      </c>
      <c r="D7183" s="3" t="str">
        <f>IFERROR(__xludf.DUMMYFUNCTION("REGEXEXTRACT(C7183,""[A-Z]{2,}"")"),"GRAMMY")</f>
        <v>GRAMMY</v>
      </c>
      <c r="E7183" s="3" t="s">
        <v>1953</v>
      </c>
      <c r="F7183" s="3" t="s">
        <v>69</v>
      </c>
      <c r="G7183" s="3" t="s">
        <v>12</v>
      </c>
      <c r="H7183" s="3"/>
      <c r="I7183" s="3"/>
      <c r="J7183" s="3"/>
      <c r="K7183" s="3"/>
      <c r="L7183" s="3"/>
      <c r="M7183" s="3"/>
      <c r="N7183" s="3"/>
      <c r="O7183" s="3"/>
      <c r="P7183" s="3"/>
      <c r="Q7183" s="3"/>
      <c r="R7183" s="3"/>
      <c r="S7183" s="3"/>
      <c r="T7183" s="3"/>
      <c r="U7183" s="3"/>
      <c r="V7183" s="3"/>
      <c r="W7183" s="3"/>
      <c r="X7183" s="3"/>
      <c r="Y7183" s="3"/>
      <c r="Z7183" s="3"/>
    </row>
    <row r="7184">
      <c r="A7184" s="4">
        <v>45447.0</v>
      </c>
      <c r="B7184" s="5" t="s">
        <v>1950</v>
      </c>
      <c r="C7184" s="3" t="s">
        <v>1951</v>
      </c>
      <c r="D7184" s="3" t="str">
        <f>IFERROR(__xludf.DUMMYFUNCTION("REGEXEXTRACT(C7184,""[A-Z]{2,}"")"),"GRAMMY")</f>
        <v>GRAMMY</v>
      </c>
      <c r="E7184" s="3" t="s">
        <v>44</v>
      </c>
      <c r="F7184" s="3" t="s">
        <v>1954</v>
      </c>
      <c r="G7184" s="3" t="s">
        <v>12</v>
      </c>
      <c r="H7184" s="3"/>
      <c r="I7184" s="3"/>
      <c r="J7184" s="3"/>
      <c r="K7184" s="3"/>
      <c r="L7184" s="3"/>
      <c r="M7184" s="3"/>
      <c r="N7184" s="3"/>
      <c r="O7184" s="3"/>
      <c r="P7184" s="3"/>
      <c r="Q7184" s="3"/>
      <c r="R7184" s="3"/>
      <c r="S7184" s="3"/>
      <c r="T7184" s="3"/>
      <c r="U7184" s="3"/>
      <c r="V7184" s="3"/>
      <c r="W7184" s="3"/>
      <c r="X7184" s="3"/>
      <c r="Y7184" s="3"/>
      <c r="Z7184" s="3"/>
    </row>
    <row r="7185">
      <c r="A7185" s="4">
        <v>45447.0</v>
      </c>
      <c r="B7185" s="5" t="s">
        <v>1955</v>
      </c>
      <c r="C7185" s="3" t="s">
        <v>1956</v>
      </c>
      <c r="D7185" s="3" t="str">
        <f>IFERROR(__xludf.DUMMYFUNCTION("REGEXEXTRACT(C7185,""[A-Z]{2,}"")"),"ARIN")</f>
        <v>ARIN</v>
      </c>
      <c r="E7185" s="3" t="s">
        <v>91</v>
      </c>
      <c r="F7185" s="3" t="s">
        <v>1550</v>
      </c>
      <c r="G7185" s="3" t="s">
        <v>17</v>
      </c>
      <c r="H7185" s="3"/>
      <c r="I7185" s="3"/>
      <c r="J7185" s="3"/>
      <c r="K7185" s="3"/>
      <c r="L7185" s="3"/>
      <c r="M7185" s="3"/>
      <c r="N7185" s="3"/>
      <c r="O7185" s="3"/>
      <c r="P7185" s="3"/>
      <c r="Q7185" s="3"/>
      <c r="R7185" s="3"/>
      <c r="S7185" s="3"/>
      <c r="T7185" s="3"/>
      <c r="U7185" s="3"/>
      <c r="V7185" s="3"/>
      <c r="W7185" s="3"/>
      <c r="X7185" s="3"/>
      <c r="Y7185" s="3"/>
      <c r="Z7185" s="3"/>
    </row>
    <row r="7186">
      <c r="A7186" s="4">
        <v>45446.0</v>
      </c>
      <c r="B7186" s="5" t="s">
        <v>1957</v>
      </c>
      <c r="C7186" s="3" t="s">
        <v>1958</v>
      </c>
      <c r="D7186" s="3" t="str">
        <f>IFERROR(__xludf.DUMMYFUNCTION("REGEXEXTRACT(C7186,""[A-Z]{2,}"")"),"GENCO")</f>
        <v>GENCO</v>
      </c>
      <c r="E7186" s="3" t="s">
        <v>682</v>
      </c>
      <c r="F7186" s="3" t="s">
        <v>683</v>
      </c>
      <c r="G7186" s="3" t="s">
        <v>17</v>
      </c>
      <c r="H7186" s="3"/>
      <c r="I7186" s="3"/>
      <c r="J7186" s="3"/>
      <c r="K7186" s="3"/>
      <c r="L7186" s="3"/>
      <c r="M7186" s="3"/>
      <c r="N7186" s="3"/>
      <c r="O7186" s="3"/>
      <c r="P7186" s="3"/>
      <c r="Q7186" s="3"/>
      <c r="R7186" s="3"/>
      <c r="S7186" s="3"/>
      <c r="T7186" s="3"/>
      <c r="U7186" s="3"/>
      <c r="V7186" s="3"/>
      <c r="W7186" s="3"/>
      <c r="X7186" s="3"/>
      <c r="Y7186" s="3"/>
      <c r="Z7186" s="3"/>
    </row>
    <row r="7187">
      <c r="A7187" s="4">
        <v>45445.0</v>
      </c>
      <c r="B7187" s="5" t="s">
        <v>1959</v>
      </c>
      <c r="C7187" s="3" t="s">
        <v>1960</v>
      </c>
      <c r="D7187" s="3" t="str">
        <f>IFERROR(__xludf.DUMMYFUNCTION("REGEXEXTRACT(C7187,""[A-Z]{2,}"")"),"PCB")</f>
        <v>PCB</v>
      </c>
      <c r="E7187" s="3" t="s">
        <v>939</v>
      </c>
      <c r="F7187" s="3" t="s">
        <v>69</v>
      </c>
      <c r="G7187" s="3" t="s">
        <v>12</v>
      </c>
      <c r="H7187" s="3"/>
      <c r="I7187" s="3"/>
      <c r="J7187" s="3"/>
      <c r="K7187" s="3"/>
      <c r="L7187" s="3"/>
      <c r="M7187" s="3"/>
      <c r="N7187" s="3"/>
      <c r="O7187" s="3"/>
      <c r="P7187" s="3"/>
      <c r="Q7187" s="3"/>
      <c r="R7187" s="3"/>
      <c r="S7187" s="3"/>
      <c r="T7187" s="3"/>
      <c r="U7187" s="3"/>
      <c r="V7187" s="3"/>
      <c r="W7187" s="3"/>
      <c r="X7187" s="3"/>
      <c r="Y7187" s="3"/>
      <c r="Z7187" s="3"/>
    </row>
    <row r="7188">
      <c r="A7188" s="4">
        <v>45445.0</v>
      </c>
      <c r="B7188" s="5" t="s">
        <v>1959</v>
      </c>
      <c r="C7188" s="3" t="s">
        <v>1960</v>
      </c>
      <c r="D7188" s="3" t="str">
        <f>IFERROR(__xludf.DUMMYFUNCTION("REGEXEXTRACT(C7188,""[A-Z]{2,}"")"),"PCB")</f>
        <v>PCB</v>
      </c>
      <c r="E7188" s="3" t="s">
        <v>519</v>
      </c>
      <c r="F7188" s="3" t="s">
        <v>209</v>
      </c>
      <c r="G7188" s="3" t="s">
        <v>12</v>
      </c>
      <c r="H7188" s="3"/>
      <c r="I7188" s="3"/>
      <c r="J7188" s="3"/>
      <c r="K7188" s="3"/>
      <c r="L7188" s="3"/>
      <c r="M7188" s="3"/>
      <c r="N7188" s="3"/>
      <c r="O7188" s="3"/>
      <c r="P7188" s="3"/>
      <c r="Q7188" s="3"/>
      <c r="R7188" s="3"/>
      <c r="S7188" s="3"/>
      <c r="T7188" s="3"/>
      <c r="U7188" s="3"/>
      <c r="V7188" s="3"/>
      <c r="W7188" s="3"/>
      <c r="X7188" s="3"/>
      <c r="Y7188" s="3"/>
      <c r="Z7188" s="3"/>
    </row>
    <row r="7189">
      <c r="A7189" s="4">
        <v>45444.0</v>
      </c>
      <c r="B7189" s="5" t="s">
        <v>1961</v>
      </c>
      <c r="C7189" s="3" t="s">
        <v>1962</v>
      </c>
      <c r="D7189" s="3" t="str">
        <f>IFERROR(__xludf.DUMMYFUNCTION("REGEXEXTRACT(C7189,""[A-Z]{2,}"")"),"SIRI")</f>
        <v>SIRI</v>
      </c>
      <c r="E7189" s="3"/>
      <c r="F7189" s="3" t="s">
        <v>314</v>
      </c>
      <c r="G7189" s="3" t="s">
        <v>12</v>
      </c>
      <c r="H7189" s="3" t="s">
        <v>273</v>
      </c>
      <c r="I7189" s="3"/>
      <c r="J7189" s="3"/>
      <c r="K7189" s="3"/>
      <c r="L7189" s="3"/>
      <c r="M7189" s="3"/>
      <c r="N7189" s="3"/>
      <c r="O7189" s="3"/>
      <c r="P7189" s="3"/>
      <c r="Q7189" s="3"/>
      <c r="R7189" s="3"/>
      <c r="S7189" s="3"/>
      <c r="T7189" s="3"/>
      <c r="U7189" s="3"/>
      <c r="V7189" s="3"/>
      <c r="W7189" s="3"/>
      <c r="X7189" s="3"/>
      <c r="Y7189" s="3"/>
      <c r="Z7189" s="3"/>
    </row>
    <row r="7190">
      <c r="A7190" s="4">
        <v>45444.0</v>
      </c>
      <c r="B7190" s="5" t="s">
        <v>1961</v>
      </c>
      <c r="C7190" s="3" t="s">
        <v>1962</v>
      </c>
      <c r="D7190" s="3" t="str">
        <f>IFERROR(__xludf.DUMMYFUNCTION("REGEXEXTRACT(C7190,""[A-Z]{2,}"")"),"SIRI")</f>
        <v>SIRI</v>
      </c>
      <c r="E7190" s="3" t="s">
        <v>141</v>
      </c>
      <c r="F7190" s="3" t="s">
        <v>285</v>
      </c>
      <c r="G7190" s="3" t="s">
        <v>12</v>
      </c>
      <c r="H7190" s="3"/>
      <c r="I7190" s="3"/>
      <c r="J7190" s="3"/>
      <c r="K7190" s="3"/>
      <c r="L7190" s="3"/>
      <c r="M7190" s="3"/>
      <c r="N7190" s="3"/>
      <c r="O7190" s="3"/>
      <c r="P7190" s="3"/>
      <c r="Q7190" s="3"/>
      <c r="R7190" s="3"/>
      <c r="S7190" s="3"/>
      <c r="T7190" s="3"/>
      <c r="U7190" s="3"/>
      <c r="V7190" s="3"/>
      <c r="W7190" s="3"/>
      <c r="X7190" s="3"/>
      <c r="Y7190" s="3"/>
      <c r="Z7190" s="3"/>
    </row>
    <row r="7191">
      <c r="A7191" s="4">
        <v>45443.0</v>
      </c>
      <c r="B7191" s="5" t="s">
        <v>1963</v>
      </c>
      <c r="C7191" s="3" t="s">
        <v>1964</v>
      </c>
      <c r="D7191" s="3" t="str">
        <f>IFERROR(__xludf.DUMMYFUNCTION("REGEXEXTRACT(C7191,""[A-Z]{2,}"")"),"AMATAV")</f>
        <v>AMATAV</v>
      </c>
      <c r="E7191" s="3" t="s">
        <v>44</v>
      </c>
      <c r="F7191" s="3" t="s">
        <v>34</v>
      </c>
      <c r="G7191" s="3" t="s">
        <v>12</v>
      </c>
      <c r="H7191" s="3"/>
      <c r="I7191" s="3"/>
      <c r="J7191" s="3"/>
      <c r="K7191" s="3"/>
      <c r="L7191" s="3"/>
      <c r="M7191" s="3"/>
      <c r="N7191" s="3"/>
      <c r="O7191" s="3"/>
      <c r="P7191" s="3"/>
      <c r="Q7191" s="3"/>
      <c r="R7191" s="3"/>
      <c r="S7191" s="3"/>
      <c r="T7191" s="3"/>
      <c r="U7191" s="3"/>
      <c r="V7191" s="3"/>
      <c r="W7191" s="3"/>
      <c r="X7191" s="3"/>
      <c r="Y7191" s="3"/>
      <c r="Z7191" s="3"/>
    </row>
    <row r="7192">
      <c r="A7192" s="4">
        <v>45443.0</v>
      </c>
      <c r="B7192" s="5" t="s">
        <v>1965</v>
      </c>
      <c r="C7192" s="3" t="s">
        <v>1966</v>
      </c>
      <c r="D7192" s="3" t="str">
        <f>IFERROR(__xludf.DUMMYFUNCTION("REGEXEXTRACT(C7192,""[A-Z]{2,}"")"),"PTTEP")</f>
        <v>PTTEP</v>
      </c>
      <c r="E7192" s="3" t="s">
        <v>519</v>
      </c>
      <c r="F7192" s="3" t="s">
        <v>1967</v>
      </c>
      <c r="G7192" s="3" t="s">
        <v>12</v>
      </c>
      <c r="H7192" s="3"/>
      <c r="I7192" s="3"/>
      <c r="J7192" s="3"/>
      <c r="K7192" s="3"/>
      <c r="L7192" s="3"/>
      <c r="M7192" s="3"/>
      <c r="N7192" s="3"/>
      <c r="O7192" s="3"/>
      <c r="P7192" s="3"/>
      <c r="Q7192" s="3"/>
      <c r="R7192" s="3"/>
      <c r="S7192" s="3"/>
      <c r="T7192" s="3"/>
      <c r="U7192" s="3"/>
      <c r="V7192" s="3"/>
      <c r="W7192" s="3"/>
      <c r="X7192" s="3"/>
      <c r="Y7192" s="3"/>
      <c r="Z7192" s="3"/>
    </row>
    <row r="7193">
      <c r="A7193" s="4">
        <v>45443.0</v>
      </c>
      <c r="B7193" s="5" t="s">
        <v>1965</v>
      </c>
      <c r="C7193" s="3" t="s">
        <v>1966</v>
      </c>
      <c r="D7193" s="3" t="str">
        <f>IFERROR(__xludf.DUMMYFUNCTION("REGEXEXTRACT(C7193,""[A-Z]{2,}"")"),"PTTEP")</f>
        <v>PTTEP</v>
      </c>
      <c r="E7193" s="3" t="s">
        <v>1435</v>
      </c>
      <c r="F7193" s="3" t="s">
        <v>1968</v>
      </c>
      <c r="G7193" s="3" t="s">
        <v>12</v>
      </c>
      <c r="H7193" s="3"/>
      <c r="I7193" s="3"/>
      <c r="J7193" s="3"/>
      <c r="K7193" s="3"/>
      <c r="L7193" s="3"/>
      <c r="M7193" s="3"/>
      <c r="N7193" s="3"/>
      <c r="O7193" s="3"/>
      <c r="P7193" s="3"/>
      <c r="Q7193" s="3"/>
      <c r="R7193" s="3"/>
      <c r="S7193" s="3"/>
      <c r="T7193" s="3"/>
      <c r="U7193" s="3"/>
      <c r="V7193" s="3"/>
      <c r="W7193" s="3"/>
      <c r="X7193" s="3"/>
      <c r="Y7193" s="3"/>
      <c r="Z7193" s="3"/>
    </row>
    <row r="7194">
      <c r="A7194" s="4">
        <v>45443.0</v>
      </c>
      <c r="B7194" s="5" t="s">
        <v>1969</v>
      </c>
      <c r="C7194" s="3" t="s">
        <v>1970</v>
      </c>
      <c r="D7194" s="3" t="str">
        <f>IFERROR(__xludf.DUMMYFUNCTION("REGEXEXTRACT(C7194,""[A-Z]{2,}"")"),"AWC")</f>
        <v>AWC</v>
      </c>
      <c r="E7194" s="3" t="s">
        <v>1971</v>
      </c>
      <c r="F7194" s="3" t="s">
        <v>133</v>
      </c>
      <c r="G7194" s="3" t="s">
        <v>12</v>
      </c>
      <c r="H7194" s="3"/>
      <c r="I7194" s="3"/>
      <c r="J7194" s="3"/>
      <c r="K7194" s="3"/>
      <c r="L7194" s="3"/>
      <c r="M7194" s="3"/>
      <c r="N7194" s="3"/>
      <c r="O7194" s="3"/>
      <c r="P7194" s="3"/>
      <c r="Q7194" s="3"/>
      <c r="R7194" s="3"/>
      <c r="S7194" s="3"/>
      <c r="T7194" s="3"/>
      <c r="U7194" s="3"/>
      <c r="V7194" s="3"/>
      <c r="W7194" s="3"/>
      <c r="X7194" s="3"/>
      <c r="Y7194" s="3"/>
      <c r="Z7194" s="3"/>
    </row>
    <row r="7195">
      <c r="A7195" s="4">
        <v>45443.0</v>
      </c>
      <c r="B7195" s="5" t="s">
        <v>1969</v>
      </c>
      <c r="C7195" s="3" t="s">
        <v>1970</v>
      </c>
      <c r="D7195" s="3" t="str">
        <f>IFERROR(__xludf.DUMMYFUNCTION("REGEXEXTRACT(C7195,""[A-Z]{2,}"")"),"AWC")</f>
        <v>AWC</v>
      </c>
      <c r="E7195" s="3" t="s">
        <v>1972</v>
      </c>
      <c r="F7195" s="3" t="s">
        <v>35</v>
      </c>
      <c r="G7195" s="3" t="s">
        <v>12</v>
      </c>
      <c r="H7195" s="3"/>
      <c r="I7195" s="3"/>
      <c r="J7195" s="3"/>
      <c r="K7195" s="3"/>
      <c r="L7195" s="3"/>
      <c r="M7195" s="3"/>
      <c r="N7195" s="3"/>
      <c r="O7195" s="3"/>
      <c r="P7195" s="3"/>
      <c r="Q7195" s="3"/>
      <c r="R7195" s="3"/>
      <c r="S7195" s="3"/>
      <c r="T7195" s="3"/>
      <c r="U7195" s="3"/>
      <c r="V7195" s="3"/>
      <c r="W7195" s="3"/>
      <c r="X7195" s="3"/>
      <c r="Y7195" s="3"/>
      <c r="Z7195" s="3"/>
    </row>
    <row r="7196">
      <c r="A7196" s="4">
        <v>45443.0</v>
      </c>
      <c r="B7196" s="5" t="s">
        <v>1969</v>
      </c>
      <c r="C7196" s="3" t="s">
        <v>1970</v>
      </c>
      <c r="D7196" s="3" t="str">
        <f>IFERROR(__xludf.DUMMYFUNCTION("REGEXEXTRACT(C7196,""[A-Z]{2,}"")"),"AWC")</f>
        <v>AWC</v>
      </c>
      <c r="E7196" s="3" t="s">
        <v>141</v>
      </c>
      <c r="F7196" s="3" t="s">
        <v>70</v>
      </c>
      <c r="G7196" s="3" t="s">
        <v>12</v>
      </c>
      <c r="H7196" s="3"/>
      <c r="I7196" s="3"/>
      <c r="J7196" s="3"/>
      <c r="K7196" s="3"/>
      <c r="L7196" s="3"/>
      <c r="M7196" s="3"/>
      <c r="N7196" s="3"/>
      <c r="O7196" s="3"/>
      <c r="P7196" s="3"/>
      <c r="Q7196" s="3"/>
      <c r="R7196" s="3"/>
      <c r="S7196" s="3"/>
      <c r="T7196" s="3"/>
      <c r="U7196" s="3"/>
      <c r="V7196" s="3"/>
      <c r="W7196" s="3"/>
      <c r="X7196" s="3"/>
      <c r="Y7196" s="3"/>
      <c r="Z7196" s="3"/>
    </row>
    <row r="7197">
      <c r="A7197" s="4">
        <v>45443.0</v>
      </c>
      <c r="B7197" s="5" t="s">
        <v>1973</v>
      </c>
      <c r="C7197" s="3" t="s">
        <v>1974</v>
      </c>
      <c r="D7197" s="3" t="str">
        <f>IFERROR(__xludf.DUMMYFUNCTION("REGEXEXTRACT(C7197,""[A-Z]{2,}"")"),"MILL")</f>
        <v>MILL</v>
      </c>
      <c r="E7197" s="3" t="s">
        <v>129</v>
      </c>
      <c r="F7197" s="3" t="s">
        <v>1975</v>
      </c>
      <c r="G7197" s="3" t="s">
        <v>12</v>
      </c>
      <c r="H7197" s="3"/>
      <c r="I7197" s="3"/>
      <c r="J7197" s="3"/>
      <c r="K7197" s="3"/>
      <c r="L7197" s="3"/>
      <c r="M7197" s="3"/>
      <c r="N7197" s="3"/>
      <c r="O7197" s="3"/>
      <c r="P7197" s="3"/>
      <c r="Q7197" s="3"/>
      <c r="R7197" s="3"/>
      <c r="S7197" s="3"/>
      <c r="T7197" s="3"/>
      <c r="U7197" s="3"/>
      <c r="V7197" s="3"/>
      <c r="W7197" s="3"/>
      <c r="X7197" s="3"/>
      <c r="Y7197" s="3"/>
      <c r="Z7197" s="3"/>
    </row>
    <row r="7198">
      <c r="A7198" s="4">
        <v>45443.0</v>
      </c>
      <c r="B7198" s="5" t="s">
        <v>1976</v>
      </c>
      <c r="C7198" s="3" t="s">
        <v>1977</v>
      </c>
      <c r="D7198" s="3" t="str">
        <f>IFERROR(__xludf.DUMMYFUNCTION("REGEXEXTRACT(C7198,""[A-Z]{2,}"")"),"JAS")</f>
        <v>JAS</v>
      </c>
      <c r="E7198" s="3" t="s">
        <v>960</v>
      </c>
      <c r="F7198" s="3" t="s">
        <v>181</v>
      </c>
      <c r="G7198" s="3" t="s">
        <v>84</v>
      </c>
      <c r="H7198" s="3"/>
      <c r="I7198" s="3"/>
      <c r="J7198" s="3"/>
      <c r="K7198" s="3"/>
      <c r="L7198" s="3"/>
      <c r="M7198" s="3"/>
      <c r="N7198" s="3"/>
      <c r="O7198" s="3"/>
      <c r="P7198" s="3"/>
      <c r="Q7198" s="3"/>
      <c r="R7198" s="3"/>
      <c r="S7198" s="3"/>
      <c r="T7198" s="3"/>
      <c r="U7198" s="3"/>
      <c r="V7198" s="3"/>
      <c r="W7198" s="3"/>
      <c r="X7198" s="3"/>
      <c r="Y7198" s="3"/>
      <c r="Z7198" s="3"/>
    </row>
    <row r="7199">
      <c r="A7199" s="4">
        <v>45443.0</v>
      </c>
      <c r="B7199" s="5" t="s">
        <v>1978</v>
      </c>
      <c r="C7199" s="3" t="s">
        <v>1979</v>
      </c>
      <c r="D7199" s="3" t="str">
        <f>IFERROR(__xludf.DUMMYFUNCTION("REGEXEXTRACT(C7199,""[A-Z]{2,}"")"),"SBNEXT")</f>
        <v>SBNEXT</v>
      </c>
      <c r="E7199" s="3" t="s">
        <v>960</v>
      </c>
      <c r="F7199" s="3" t="s">
        <v>314</v>
      </c>
      <c r="G7199" s="3" t="s">
        <v>17</v>
      </c>
      <c r="H7199" s="3"/>
      <c r="I7199" s="3"/>
      <c r="J7199" s="3"/>
      <c r="K7199" s="3"/>
      <c r="L7199" s="3"/>
      <c r="M7199" s="3"/>
      <c r="N7199" s="3"/>
      <c r="O7199" s="3"/>
      <c r="P7199" s="3"/>
      <c r="Q7199" s="3"/>
      <c r="R7199" s="3"/>
      <c r="S7199" s="3"/>
      <c r="T7199" s="3"/>
      <c r="U7199" s="3"/>
      <c r="V7199" s="3"/>
      <c r="W7199" s="3"/>
      <c r="X7199" s="3"/>
      <c r="Y7199" s="3"/>
      <c r="Z7199" s="3"/>
    </row>
    <row r="7200">
      <c r="A7200" s="4">
        <v>45443.0</v>
      </c>
      <c r="B7200" s="5" t="s">
        <v>1980</v>
      </c>
      <c r="C7200" s="3" t="s">
        <v>1981</v>
      </c>
      <c r="D7200" s="3" t="str">
        <f>IFERROR(__xludf.DUMMYFUNCTION("REGEXEXTRACT(C7200,""[A-Z]{2,}"")"),"KAMART")</f>
        <v>KAMART</v>
      </c>
      <c r="E7200" s="3" t="s">
        <v>105</v>
      </c>
      <c r="F7200" s="3" t="s">
        <v>11</v>
      </c>
      <c r="G7200" s="3" t="s">
        <v>12</v>
      </c>
      <c r="H7200" s="3"/>
      <c r="I7200" s="3"/>
      <c r="J7200" s="3"/>
      <c r="K7200" s="3"/>
      <c r="L7200" s="3"/>
      <c r="M7200" s="3"/>
      <c r="N7200" s="3"/>
      <c r="O7200" s="3"/>
      <c r="P7200" s="3"/>
      <c r="Q7200" s="3"/>
      <c r="R7200" s="3"/>
      <c r="S7200" s="3"/>
      <c r="T7200" s="3"/>
      <c r="U7200" s="3"/>
      <c r="V7200" s="3"/>
      <c r="W7200" s="3"/>
      <c r="X7200" s="3"/>
      <c r="Y7200" s="3"/>
      <c r="Z7200" s="3"/>
    </row>
    <row r="7201">
      <c r="A7201" s="4">
        <v>45443.0</v>
      </c>
      <c r="B7201" s="5" t="s">
        <v>1982</v>
      </c>
      <c r="C7201" s="3" t="s">
        <v>1983</v>
      </c>
      <c r="D7201" s="3" t="str">
        <f>IFERROR(__xludf.DUMMYFUNCTION("REGEXEXTRACT(C7201,""[A-Z]{2,}"")"),"JKN")</f>
        <v>JKN</v>
      </c>
      <c r="E7201" s="3" t="s">
        <v>1984</v>
      </c>
      <c r="F7201" s="3" t="s">
        <v>1985</v>
      </c>
      <c r="G7201" s="3" t="s">
        <v>84</v>
      </c>
      <c r="H7201" s="3"/>
      <c r="I7201" s="3"/>
      <c r="J7201" s="3"/>
      <c r="K7201" s="3"/>
      <c r="L7201" s="3"/>
      <c r="M7201" s="3"/>
      <c r="N7201" s="3"/>
      <c r="O7201" s="3"/>
      <c r="P7201" s="3"/>
      <c r="Q7201" s="3"/>
      <c r="R7201" s="3"/>
      <c r="S7201" s="3"/>
      <c r="T7201" s="3"/>
      <c r="U7201" s="3"/>
      <c r="V7201" s="3"/>
      <c r="W7201" s="3"/>
      <c r="X7201" s="3"/>
      <c r="Y7201" s="3"/>
      <c r="Z7201" s="3"/>
    </row>
    <row r="7202">
      <c r="A7202" s="4">
        <v>45443.0</v>
      </c>
      <c r="B7202" s="5" t="s">
        <v>1986</v>
      </c>
      <c r="C7202" s="3" t="s">
        <v>1987</v>
      </c>
      <c r="D7202" s="3" t="str">
        <f>IFERROR(__xludf.DUMMYFUNCTION("REGEXEXTRACT(C7202,""[A-Z]{2,}"")"),"PTTGC")</f>
        <v>PTTGC</v>
      </c>
      <c r="E7202" s="3" t="s">
        <v>1988</v>
      </c>
      <c r="F7202" s="3" t="s">
        <v>622</v>
      </c>
      <c r="G7202" s="3" t="s">
        <v>12</v>
      </c>
      <c r="H7202" s="3"/>
      <c r="I7202" s="3"/>
      <c r="J7202" s="3"/>
      <c r="K7202" s="3"/>
      <c r="L7202" s="3"/>
      <c r="M7202" s="3"/>
      <c r="N7202" s="3"/>
      <c r="O7202" s="3"/>
      <c r="P7202" s="3"/>
      <c r="Q7202" s="3"/>
      <c r="R7202" s="3"/>
      <c r="S7202" s="3"/>
      <c r="T7202" s="3"/>
      <c r="U7202" s="3"/>
      <c r="V7202" s="3"/>
      <c r="W7202" s="3"/>
      <c r="X7202" s="3"/>
      <c r="Y7202" s="3"/>
      <c r="Z7202" s="3"/>
    </row>
    <row r="7203">
      <c r="A7203" s="4">
        <v>45443.0</v>
      </c>
      <c r="B7203" s="5" t="s">
        <v>1989</v>
      </c>
      <c r="C7203" s="3" t="s">
        <v>1990</v>
      </c>
      <c r="D7203" s="3" t="str">
        <f>IFERROR(__xludf.DUMMYFUNCTION("REGEXEXTRACT(C7203,""[A-Z]{2,}"")"),"BTS")</f>
        <v>BTS</v>
      </c>
      <c r="E7203" s="3" t="s">
        <v>428</v>
      </c>
      <c r="F7203" s="3" t="s">
        <v>941</v>
      </c>
      <c r="G7203" s="3" t="s">
        <v>84</v>
      </c>
      <c r="H7203" s="3"/>
      <c r="I7203" s="3"/>
      <c r="J7203" s="3"/>
      <c r="K7203" s="3"/>
      <c r="L7203" s="3"/>
      <c r="M7203" s="3"/>
      <c r="N7203" s="3"/>
      <c r="O7203" s="3"/>
      <c r="P7203" s="3"/>
      <c r="Q7203" s="3"/>
      <c r="R7203" s="3"/>
      <c r="S7203" s="3"/>
      <c r="T7203" s="3"/>
      <c r="U7203" s="3"/>
      <c r="V7203" s="3"/>
      <c r="W7203" s="3"/>
      <c r="X7203" s="3"/>
      <c r="Y7203" s="3"/>
      <c r="Z7203" s="3"/>
    </row>
    <row r="7204">
      <c r="A7204" s="4">
        <v>45442.0</v>
      </c>
      <c r="B7204" s="5" t="s">
        <v>1991</v>
      </c>
      <c r="C7204" s="3" t="s">
        <v>1992</v>
      </c>
      <c r="D7204" s="3" t="str">
        <f>IFERROR(__xludf.DUMMYFUNCTION("REGEXEXTRACT(C7204,""[A-Z]{2,}"")"),"TU")</f>
        <v>TU</v>
      </c>
      <c r="E7204" s="3" t="s">
        <v>1714</v>
      </c>
      <c r="F7204" s="3" t="s">
        <v>1993</v>
      </c>
      <c r="G7204" s="3" t="s">
        <v>84</v>
      </c>
      <c r="H7204" s="3"/>
      <c r="I7204" s="3"/>
      <c r="J7204" s="3"/>
      <c r="K7204" s="3"/>
      <c r="L7204" s="3"/>
      <c r="M7204" s="3"/>
      <c r="N7204" s="3"/>
      <c r="O7204" s="3"/>
      <c r="P7204" s="3"/>
      <c r="Q7204" s="3"/>
      <c r="R7204" s="3"/>
      <c r="S7204" s="3"/>
      <c r="T7204" s="3"/>
      <c r="U7204" s="3"/>
      <c r="V7204" s="3"/>
      <c r="W7204" s="3"/>
      <c r="X7204" s="3"/>
      <c r="Y7204" s="3"/>
      <c r="Z7204" s="3"/>
    </row>
    <row r="7205">
      <c r="A7205" s="4">
        <v>45442.0</v>
      </c>
      <c r="B7205" s="5" t="s">
        <v>1994</v>
      </c>
      <c r="C7205" s="3" t="s">
        <v>1995</v>
      </c>
      <c r="D7205" s="3" t="str">
        <f>IFERROR(__xludf.DUMMYFUNCTION("REGEXEXTRACT(C7205,""[A-Z]{2,}"")"),"JCKH")</f>
        <v>JCKH</v>
      </c>
      <c r="E7205" s="3" t="s">
        <v>1996</v>
      </c>
      <c r="F7205" s="3" t="s">
        <v>34</v>
      </c>
      <c r="G7205" s="3" t="s">
        <v>17</v>
      </c>
      <c r="H7205" s="3"/>
      <c r="I7205" s="3"/>
      <c r="J7205" s="3"/>
      <c r="K7205" s="3"/>
      <c r="L7205" s="3"/>
      <c r="M7205" s="3"/>
      <c r="N7205" s="3"/>
      <c r="O7205" s="3"/>
      <c r="P7205" s="3"/>
      <c r="Q7205" s="3"/>
      <c r="R7205" s="3"/>
      <c r="S7205" s="3"/>
      <c r="T7205" s="3"/>
      <c r="U7205" s="3"/>
      <c r="V7205" s="3"/>
      <c r="W7205" s="3"/>
      <c r="X7205" s="3"/>
      <c r="Y7205" s="3"/>
      <c r="Z7205" s="3"/>
    </row>
    <row r="7206">
      <c r="A7206" s="4">
        <v>45442.0</v>
      </c>
      <c r="B7206" s="5" t="s">
        <v>1997</v>
      </c>
      <c r="C7206" s="3" t="s">
        <v>1998</v>
      </c>
      <c r="D7206" s="3" t="str">
        <f>IFERROR(__xludf.DUMMYFUNCTION("REGEXEXTRACT(C7206,""[A-Z]{2,}"")"),"CCET")</f>
        <v>CCET</v>
      </c>
      <c r="E7206" s="3" t="s">
        <v>1666</v>
      </c>
      <c r="F7206" s="3" t="s">
        <v>530</v>
      </c>
      <c r="G7206" s="3" t="s">
        <v>12</v>
      </c>
      <c r="H7206" s="3"/>
      <c r="I7206" s="3"/>
      <c r="J7206" s="3"/>
      <c r="K7206" s="3"/>
      <c r="L7206" s="3"/>
      <c r="M7206" s="3"/>
      <c r="N7206" s="3"/>
      <c r="O7206" s="3"/>
      <c r="P7206" s="3"/>
      <c r="Q7206" s="3"/>
      <c r="R7206" s="3"/>
      <c r="S7206" s="3"/>
      <c r="T7206" s="3"/>
      <c r="U7206" s="3"/>
      <c r="V7206" s="3"/>
      <c r="W7206" s="3"/>
      <c r="X7206" s="3"/>
      <c r="Y7206" s="3"/>
      <c r="Z7206" s="3"/>
    </row>
    <row r="7207">
      <c r="A7207" s="4">
        <v>45442.0</v>
      </c>
      <c r="B7207" s="5" t="s">
        <v>1999</v>
      </c>
      <c r="C7207" s="3" t="s">
        <v>2000</v>
      </c>
      <c r="D7207" s="3" t="str">
        <f>IFERROR(__xludf.DUMMYFUNCTION("REGEXEXTRACT(C7207,""[A-Z]{2,}"")"),"BGRIM")</f>
        <v>BGRIM</v>
      </c>
      <c r="E7207" s="3" t="s">
        <v>1952</v>
      </c>
      <c r="F7207" s="3" t="s">
        <v>195</v>
      </c>
      <c r="G7207" s="3" t="s">
        <v>12</v>
      </c>
      <c r="H7207" s="3"/>
      <c r="I7207" s="3"/>
      <c r="J7207" s="3"/>
      <c r="K7207" s="3"/>
      <c r="L7207" s="3"/>
      <c r="M7207" s="3"/>
      <c r="N7207" s="3"/>
      <c r="O7207" s="3"/>
      <c r="P7207" s="3"/>
      <c r="Q7207" s="3"/>
      <c r="R7207" s="3"/>
      <c r="S7207" s="3"/>
      <c r="T7207" s="3"/>
      <c r="U7207" s="3"/>
      <c r="V7207" s="3"/>
      <c r="W7207" s="3"/>
      <c r="X7207" s="3"/>
      <c r="Y7207" s="3"/>
      <c r="Z7207" s="3"/>
    </row>
    <row r="7208">
      <c r="A7208" s="4">
        <v>45441.0</v>
      </c>
      <c r="B7208" s="5" t="s">
        <v>2001</v>
      </c>
      <c r="C7208" s="3" t="s">
        <v>2002</v>
      </c>
      <c r="D7208" s="3" t="str">
        <f>IFERROR(__xludf.DUMMYFUNCTION("REGEXEXTRACT(C7208,""[A-Z]{2,}"")"),"PSL")</f>
        <v>PSL</v>
      </c>
      <c r="E7208" s="3" t="s">
        <v>269</v>
      </c>
      <c r="F7208" s="3" t="s">
        <v>55</v>
      </c>
      <c r="G7208" s="3" t="s">
        <v>17</v>
      </c>
      <c r="H7208" s="3"/>
      <c r="I7208" s="3"/>
      <c r="J7208" s="3"/>
      <c r="K7208" s="3"/>
      <c r="L7208" s="3"/>
      <c r="M7208" s="3"/>
      <c r="N7208" s="3"/>
      <c r="O7208" s="3"/>
      <c r="P7208" s="3"/>
      <c r="Q7208" s="3"/>
      <c r="R7208" s="3"/>
      <c r="S7208" s="3"/>
      <c r="T7208" s="3"/>
      <c r="U7208" s="3"/>
      <c r="V7208" s="3"/>
      <c r="W7208" s="3"/>
      <c r="X7208" s="3"/>
      <c r="Y7208" s="3"/>
      <c r="Z7208" s="3"/>
    </row>
    <row r="7209">
      <c r="A7209" s="4">
        <v>45441.0</v>
      </c>
      <c r="B7209" s="5" t="s">
        <v>2003</v>
      </c>
      <c r="C7209" s="3" t="s">
        <v>2004</v>
      </c>
      <c r="D7209" s="3" t="str">
        <f>IFERROR(__xludf.DUMMYFUNCTION("REGEXEXTRACT(C7209,""[A-Z]{2,}"")"),"KEX")</f>
        <v>KEX</v>
      </c>
      <c r="E7209" s="3" t="s">
        <v>2005</v>
      </c>
      <c r="F7209" s="3" t="s">
        <v>2006</v>
      </c>
      <c r="G7209" s="3" t="s">
        <v>17</v>
      </c>
      <c r="H7209" s="3"/>
      <c r="I7209" s="3"/>
      <c r="J7209" s="3"/>
      <c r="K7209" s="3"/>
      <c r="L7209" s="3"/>
      <c r="M7209" s="3"/>
      <c r="N7209" s="3"/>
      <c r="O7209" s="3"/>
      <c r="P7209" s="3"/>
      <c r="Q7209" s="3"/>
      <c r="R7209" s="3"/>
      <c r="S7209" s="3"/>
      <c r="T7209" s="3"/>
      <c r="U7209" s="3"/>
      <c r="V7209" s="3"/>
      <c r="W7209" s="3"/>
      <c r="X7209" s="3"/>
      <c r="Y7209" s="3"/>
      <c r="Z7209" s="3"/>
    </row>
    <row r="7210">
      <c r="A7210" s="4">
        <v>45441.0</v>
      </c>
      <c r="B7210" s="5" t="s">
        <v>2007</v>
      </c>
      <c r="C7210" s="3" t="s">
        <v>2008</v>
      </c>
      <c r="D7210" s="3" t="str">
        <f>IFERROR(__xludf.DUMMYFUNCTION("REGEXEXTRACT(C7210,""[A-Z]{2,}"")"),"BROOK")</f>
        <v>BROOK</v>
      </c>
      <c r="E7210" s="3" t="s">
        <v>1646</v>
      </c>
      <c r="F7210" s="3" t="s">
        <v>2009</v>
      </c>
      <c r="G7210" s="3" t="s">
        <v>17</v>
      </c>
      <c r="H7210" s="3"/>
      <c r="I7210" s="3"/>
      <c r="J7210" s="3"/>
      <c r="K7210" s="3"/>
      <c r="L7210" s="3"/>
      <c r="M7210" s="3"/>
      <c r="N7210" s="3"/>
      <c r="O7210" s="3"/>
      <c r="P7210" s="3"/>
      <c r="Q7210" s="3"/>
      <c r="R7210" s="3"/>
      <c r="S7210" s="3"/>
      <c r="T7210" s="3"/>
      <c r="U7210" s="3"/>
      <c r="V7210" s="3"/>
      <c r="W7210" s="3"/>
      <c r="X7210" s="3"/>
      <c r="Y7210" s="3"/>
      <c r="Z7210" s="3"/>
    </row>
    <row r="7211">
      <c r="A7211" s="4">
        <v>45441.0</v>
      </c>
      <c r="B7211" s="5" t="s">
        <v>2010</v>
      </c>
      <c r="C7211" s="3" t="s">
        <v>2011</v>
      </c>
      <c r="D7211" s="3" t="str">
        <f>IFERROR(__xludf.DUMMYFUNCTION("REGEXEXTRACT(C7211,""[A-Z]{2,}"")"),"NAM")</f>
        <v>NAM</v>
      </c>
      <c r="E7211" s="3" t="s">
        <v>1952</v>
      </c>
      <c r="F7211" s="3" t="s">
        <v>359</v>
      </c>
      <c r="G7211" s="3" t="s">
        <v>12</v>
      </c>
      <c r="H7211" s="3"/>
      <c r="I7211" s="3"/>
      <c r="J7211" s="3"/>
      <c r="K7211" s="3"/>
      <c r="L7211" s="3"/>
      <c r="M7211" s="3"/>
      <c r="N7211" s="3"/>
      <c r="O7211" s="3"/>
      <c r="P7211" s="3"/>
      <c r="Q7211" s="3"/>
      <c r="R7211" s="3"/>
      <c r="S7211" s="3"/>
      <c r="T7211" s="3"/>
      <c r="U7211" s="3"/>
      <c r="V7211" s="3"/>
      <c r="W7211" s="3"/>
      <c r="X7211" s="3"/>
      <c r="Y7211" s="3"/>
      <c r="Z7211" s="3"/>
    </row>
    <row r="7212">
      <c r="A7212" s="4">
        <v>45441.0</v>
      </c>
      <c r="B7212" s="5" t="s">
        <v>2012</v>
      </c>
      <c r="C7212" s="3" t="s">
        <v>2013</v>
      </c>
      <c r="D7212" s="3" t="str">
        <f>IFERROR(__xludf.DUMMYFUNCTION("REGEXEXTRACT(C7212,""[A-Z]{2,}"")"),"BAT")</f>
        <v>BAT</v>
      </c>
      <c r="E7212" s="3" t="s">
        <v>44</v>
      </c>
      <c r="F7212" s="3" t="s">
        <v>2014</v>
      </c>
      <c r="G7212" s="3" t="s">
        <v>84</v>
      </c>
      <c r="H7212" s="3"/>
      <c r="I7212" s="3"/>
      <c r="J7212" s="3"/>
      <c r="K7212" s="3"/>
      <c r="L7212" s="3"/>
      <c r="M7212" s="3"/>
      <c r="N7212" s="3"/>
      <c r="O7212" s="3"/>
      <c r="P7212" s="3"/>
      <c r="Q7212" s="3"/>
      <c r="R7212" s="3"/>
      <c r="S7212" s="3"/>
      <c r="T7212" s="3"/>
      <c r="U7212" s="3"/>
      <c r="V7212" s="3"/>
      <c r="W7212" s="3"/>
      <c r="X7212" s="3"/>
      <c r="Y7212" s="3"/>
      <c r="Z7212" s="3"/>
    </row>
    <row r="7213">
      <c r="A7213" s="4">
        <v>45441.0</v>
      </c>
      <c r="B7213" s="5" t="s">
        <v>2015</v>
      </c>
      <c r="C7213" s="3" t="s">
        <v>2016</v>
      </c>
      <c r="D7213" s="3" t="str">
        <f>IFERROR(__xludf.DUMMYFUNCTION("REGEXEXTRACT(C7213,""[A-Z]{2,}"")"),"NAM")</f>
        <v>NAM</v>
      </c>
      <c r="E7213" s="3" t="s">
        <v>231</v>
      </c>
      <c r="F7213" s="3" t="s">
        <v>314</v>
      </c>
      <c r="G7213" s="3" t="s">
        <v>17</v>
      </c>
      <c r="H7213" s="3"/>
      <c r="I7213" s="3"/>
      <c r="J7213" s="3"/>
      <c r="K7213" s="3"/>
      <c r="L7213" s="3"/>
      <c r="M7213" s="3"/>
      <c r="N7213" s="3"/>
      <c r="O7213" s="3"/>
      <c r="P7213" s="3"/>
      <c r="Q7213" s="3"/>
      <c r="R7213" s="3"/>
      <c r="S7213" s="3"/>
      <c r="T7213" s="3"/>
      <c r="U7213" s="3"/>
      <c r="V7213" s="3"/>
      <c r="W7213" s="3"/>
      <c r="X7213" s="3"/>
      <c r="Y7213" s="3"/>
      <c r="Z7213" s="3"/>
    </row>
    <row r="7214">
      <c r="A7214" s="4">
        <v>45441.0</v>
      </c>
      <c r="B7214" s="5" t="s">
        <v>2017</v>
      </c>
      <c r="C7214" s="3" t="s">
        <v>2018</v>
      </c>
      <c r="D7214" s="3" t="str">
        <f>IFERROR(__xludf.DUMMYFUNCTION("REGEXEXTRACT(C7214,""[A-Z]{2,}"")"),"SM")</f>
        <v>SM</v>
      </c>
      <c r="E7214" s="3" t="s">
        <v>85</v>
      </c>
      <c r="F7214" s="3" t="s">
        <v>133</v>
      </c>
      <c r="G7214" s="3" t="s">
        <v>12</v>
      </c>
      <c r="H7214" s="3"/>
      <c r="I7214" s="3"/>
      <c r="J7214" s="3"/>
      <c r="K7214" s="3"/>
      <c r="L7214" s="3"/>
      <c r="M7214" s="3"/>
      <c r="N7214" s="3"/>
      <c r="O7214" s="3"/>
      <c r="P7214" s="3"/>
      <c r="Q7214" s="3"/>
      <c r="R7214" s="3"/>
      <c r="S7214" s="3"/>
      <c r="T7214" s="3"/>
      <c r="U7214" s="3"/>
      <c r="V7214" s="3"/>
      <c r="W7214" s="3"/>
      <c r="X7214" s="3"/>
      <c r="Y7214" s="3"/>
      <c r="Z7214" s="3"/>
    </row>
    <row r="7215">
      <c r="A7215" s="4">
        <v>45441.0</v>
      </c>
      <c r="B7215" s="5" t="s">
        <v>2017</v>
      </c>
      <c r="C7215" s="3" t="s">
        <v>2018</v>
      </c>
      <c r="D7215" s="3" t="str">
        <f>IFERROR(__xludf.DUMMYFUNCTION("REGEXEXTRACT(C7215,""[A-Z]{2,}"")"),"SM")</f>
        <v>SM</v>
      </c>
      <c r="E7215" s="3" t="s">
        <v>478</v>
      </c>
      <c r="F7215" s="3" t="s">
        <v>359</v>
      </c>
      <c r="G7215" s="3" t="s">
        <v>12</v>
      </c>
      <c r="H7215" s="3"/>
      <c r="I7215" s="3"/>
      <c r="J7215" s="3"/>
      <c r="K7215" s="3"/>
      <c r="L7215" s="3"/>
      <c r="M7215" s="3"/>
      <c r="N7215" s="3"/>
      <c r="O7215" s="3"/>
      <c r="P7215" s="3"/>
      <c r="Q7215" s="3"/>
      <c r="R7215" s="3"/>
      <c r="S7215" s="3"/>
      <c r="T7215" s="3"/>
      <c r="U7215" s="3"/>
      <c r="V7215" s="3"/>
      <c r="W7215" s="3"/>
      <c r="X7215" s="3"/>
      <c r="Y7215" s="3"/>
      <c r="Z7215" s="3"/>
    </row>
    <row r="7216">
      <c r="A7216" s="4">
        <v>45440.0</v>
      </c>
      <c r="B7216" s="5" t="s">
        <v>2019</v>
      </c>
      <c r="C7216" s="3" t="s">
        <v>2020</v>
      </c>
      <c r="D7216" s="3" t="str">
        <f>IFERROR(__xludf.DUMMYFUNCTION("REGEXEXTRACT(C7216,""[A-Z]{2,}"")"),"RATCH")</f>
        <v>RATCH</v>
      </c>
      <c r="E7216" s="3" t="s">
        <v>104</v>
      </c>
      <c r="F7216" s="3" t="s">
        <v>2021</v>
      </c>
      <c r="G7216" s="3" t="s">
        <v>17</v>
      </c>
      <c r="H7216" s="3"/>
      <c r="I7216" s="3"/>
      <c r="J7216" s="3"/>
      <c r="K7216" s="3"/>
      <c r="L7216" s="3"/>
      <c r="M7216" s="3"/>
      <c r="N7216" s="3"/>
      <c r="O7216" s="3"/>
      <c r="P7216" s="3"/>
      <c r="Q7216" s="3"/>
      <c r="R7216" s="3"/>
      <c r="S7216" s="3"/>
      <c r="T7216" s="3"/>
      <c r="U7216" s="3"/>
      <c r="V7216" s="3"/>
      <c r="W7216" s="3"/>
      <c r="X7216" s="3"/>
      <c r="Y7216" s="3"/>
      <c r="Z7216" s="3"/>
    </row>
    <row r="7217">
      <c r="A7217" s="4">
        <v>45440.0</v>
      </c>
      <c r="B7217" s="5" t="s">
        <v>2022</v>
      </c>
      <c r="C7217" s="3" t="s">
        <v>2023</v>
      </c>
      <c r="D7217" s="3" t="str">
        <f>IFERROR(__xludf.DUMMYFUNCTION("REGEXEXTRACT(C7217,""[A-Z]{2,}"")"),"SDC")</f>
        <v>SDC</v>
      </c>
      <c r="E7217" s="3" t="s">
        <v>273</v>
      </c>
      <c r="F7217" s="3" t="s">
        <v>195</v>
      </c>
      <c r="G7217" s="3" t="s">
        <v>84</v>
      </c>
      <c r="H7217" s="3"/>
      <c r="I7217" s="3"/>
      <c r="J7217" s="3"/>
      <c r="K7217" s="3"/>
      <c r="L7217" s="3"/>
      <c r="M7217" s="3"/>
      <c r="N7217" s="3"/>
      <c r="O7217" s="3"/>
      <c r="P7217" s="3"/>
      <c r="Q7217" s="3"/>
      <c r="R7217" s="3"/>
      <c r="S7217" s="3"/>
      <c r="T7217" s="3"/>
      <c r="U7217" s="3"/>
      <c r="V7217" s="3"/>
      <c r="W7217" s="3"/>
      <c r="X7217" s="3"/>
      <c r="Y7217" s="3"/>
      <c r="Z7217" s="3"/>
    </row>
    <row r="7218">
      <c r="A7218" s="4">
        <v>45440.0</v>
      </c>
      <c r="B7218" s="5" t="s">
        <v>2024</v>
      </c>
      <c r="C7218" s="3" t="s">
        <v>2025</v>
      </c>
      <c r="D7218" s="3" t="str">
        <f>IFERROR(__xludf.DUMMYFUNCTION("REGEXEXTRACT(C7218,""[A-Z]{2,}"")"),"HYBE")</f>
        <v>HYBE</v>
      </c>
      <c r="E7218" s="3" t="s">
        <v>44</v>
      </c>
      <c r="F7218" s="3" t="s">
        <v>124</v>
      </c>
      <c r="G7218" s="3" t="s">
        <v>84</v>
      </c>
      <c r="H7218" s="3"/>
      <c r="I7218" s="3"/>
      <c r="J7218" s="3"/>
      <c r="K7218" s="3"/>
      <c r="L7218" s="3"/>
      <c r="M7218" s="3"/>
      <c r="N7218" s="3"/>
      <c r="O7218" s="3"/>
      <c r="P7218" s="3"/>
      <c r="Q7218" s="3"/>
      <c r="R7218" s="3"/>
      <c r="S7218" s="3"/>
      <c r="T7218" s="3"/>
      <c r="U7218" s="3"/>
      <c r="V7218" s="3"/>
      <c r="W7218" s="3"/>
      <c r="X7218" s="3"/>
      <c r="Y7218" s="3"/>
      <c r="Z7218" s="3"/>
    </row>
    <row r="7219">
      <c r="A7219" s="4">
        <v>45440.0</v>
      </c>
      <c r="B7219" s="5" t="s">
        <v>2026</v>
      </c>
      <c r="C7219" s="3" t="s">
        <v>2027</v>
      </c>
      <c r="D7219" s="3" t="str">
        <f>IFERROR(__xludf.DUMMYFUNCTION("REGEXEXTRACT(C7219,""[A-Z]{2,}"")"),"NAM")</f>
        <v>NAM</v>
      </c>
      <c r="E7219" s="3" t="s">
        <v>1952</v>
      </c>
      <c r="F7219" s="3" t="s">
        <v>1241</v>
      </c>
      <c r="G7219" s="3" t="s">
        <v>17</v>
      </c>
      <c r="H7219" s="3"/>
      <c r="I7219" s="3"/>
      <c r="J7219" s="3"/>
      <c r="K7219" s="3"/>
      <c r="L7219" s="3"/>
      <c r="M7219" s="3"/>
      <c r="N7219" s="3"/>
      <c r="O7219" s="3"/>
      <c r="P7219" s="3"/>
      <c r="Q7219" s="3"/>
      <c r="R7219" s="3"/>
      <c r="S7219" s="3"/>
      <c r="T7219" s="3"/>
      <c r="U7219" s="3"/>
      <c r="V7219" s="3"/>
      <c r="W7219" s="3"/>
      <c r="X7219" s="3"/>
      <c r="Y7219" s="3"/>
      <c r="Z7219" s="3"/>
    </row>
    <row r="7220">
      <c r="A7220" s="4">
        <v>45440.0</v>
      </c>
      <c r="B7220" s="5" t="s">
        <v>2028</v>
      </c>
      <c r="C7220" s="3" t="s">
        <v>2029</v>
      </c>
      <c r="D7220" s="3" t="str">
        <f>IFERROR(__xludf.DUMMYFUNCTION("REGEXEXTRACT(C7220,""[A-Z]{2,}"")"),"PSH")</f>
        <v>PSH</v>
      </c>
      <c r="E7220" s="3" t="s">
        <v>273</v>
      </c>
      <c r="F7220" s="3" t="s">
        <v>314</v>
      </c>
      <c r="G7220" s="3" t="s">
        <v>17</v>
      </c>
      <c r="H7220" s="3"/>
      <c r="I7220" s="3"/>
      <c r="J7220" s="3"/>
      <c r="K7220" s="3"/>
      <c r="L7220" s="3"/>
      <c r="M7220" s="3"/>
      <c r="N7220" s="3"/>
      <c r="O7220" s="3"/>
      <c r="P7220" s="3"/>
      <c r="Q7220" s="3"/>
      <c r="R7220" s="3"/>
      <c r="S7220" s="3"/>
      <c r="T7220" s="3"/>
      <c r="U7220" s="3"/>
      <c r="V7220" s="3"/>
      <c r="W7220" s="3"/>
      <c r="X7220" s="3"/>
      <c r="Y7220" s="3"/>
      <c r="Z7220" s="3"/>
    </row>
    <row r="7221">
      <c r="A7221" s="4">
        <v>45440.0</v>
      </c>
      <c r="B7221" s="5" t="s">
        <v>2030</v>
      </c>
      <c r="C7221" s="3" t="s">
        <v>2031</v>
      </c>
      <c r="D7221" s="3" t="str">
        <f>IFERROR(__xludf.DUMMYFUNCTION("REGEXEXTRACT(C7221,""[A-Z]{2,}"")"),"KEX")</f>
        <v>KEX</v>
      </c>
      <c r="E7221" s="3" t="s">
        <v>2032</v>
      </c>
      <c r="F7221" s="3" t="s">
        <v>2033</v>
      </c>
      <c r="G7221" s="3" t="s">
        <v>17</v>
      </c>
      <c r="H7221" s="3"/>
      <c r="I7221" s="3"/>
      <c r="J7221" s="3"/>
      <c r="K7221" s="3"/>
      <c r="L7221" s="3"/>
      <c r="M7221" s="3"/>
      <c r="N7221" s="3"/>
      <c r="O7221" s="3"/>
      <c r="P7221" s="3"/>
      <c r="Q7221" s="3"/>
      <c r="R7221" s="3"/>
      <c r="S7221" s="3"/>
      <c r="T7221" s="3"/>
      <c r="U7221" s="3"/>
      <c r="V7221" s="3"/>
      <c r="W7221" s="3"/>
      <c r="X7221" s="3"/>
      <c r="Y7221" s="3"/>
      <c r="Z7221" s="3"/>
    </row>
    <row r="7222">
      <c r="A7222" s="4">
        <v>45440.0</v>
      </c>
      <c r="B7222" s="5" t="s">
        <v>2034</v>
      </c>
      <c r="C7222" s="3" t="s">
        <v>2035</v>
      </c>
      <c r="D7222" s="3" t="str">
        <f>IFERROR(__xludf.DUMMYFUNCTION("REGEXEXTRACT(C7222,""[A-Z]{2,}"")"),"NAM")</f>
        <v>NAM</v>
      </c>
      <c r="E7222" s="3" t="s">
        <v>44</v>
      </c>
      <c r="F7222" s="3" t="s">
        <v>31</v>
      </c>
      <c r="G7222" s="3" t="s">
        <v>12</v>
      </c>
      <c r="H7222" s="3"/>
      <c r="I7222" s="3"/>
      <c r="J7222" s="3"/>
      <c r="K7222" s="3"/>
      <c r="L7222" s="3"/>
      <c r="M7222" s="3"/>
      <c r="N7222" s="3"/>
      <c r="O7222" s="3"/>
      <c r="P7222" s="3"/>
      <c r="Q7222" s="3"/>
      <c r="R7222" s="3"/>
      <c r="S7222" s="3"/>
      <c r="T7222" s="3"/>
      <c r="U7222" s="3"/>
      <c r="V7222" s="3"/>
      <c r="W7222" s="3"/>
      <c r="X7222" s="3"/>
      <c r="Y7222" s="3"/>
      <c r="Z7222" s="3"/>
    </row>
    <row r="7223">
      <c r="A7223" s="4">
        <v>45440.0</v>
      </c>
      <c r="B7223" s="5" t="s">
        <v>2036</v>
      </c>
      <c r="C7223" s="3" t="s">
        <v>2037</v>
      </c>
      <c r="D7223" s="3" t="str">
        <f>IFERROR(__xludf.DUMMYFUNCTION("REGEXEXTRACT(C7223,""[A-Z]{2,}"")"),"SCC")</f>
        <v>SCC</v>
      </c>
      <c r="E7223" s="3" t="s">
        <v>1547</v>
      </c>
      <c r="F7223" s="3" t="s">
        <v>2038</v>
      </c>
      <c r="G7223" s="3" t="s">
        <v>84</v>
      </c>
      <c r="H7223" s="3"/>
      <c r="I7223" s="3"/>
      <c r="J7223" s="3"/>
      <c r="K7223" s="3"/>
      <c r="L7223" s="3"/>
      <c r="M7223" s="3"/>
      <c r="N7223" s="3"/>
      <c r="O7223" s="3"/>
      <c r="P7223" s="3"/>
      <c r="Q7223" s="3"/>
      <c r="R7223" s="3"/>
      <c r="S7223" s="3"/>
      <c r="T7223" s="3"/>
      <c r="U7223" s="3"/>
      <c r="V7223" s="3"/>
      <c r="W7223" s="3"/>
      <c r="X7223" s="3"/>
      <c r="Y7223" s="3"/>
      <c r="Z7223" s="3"/>
    </row>
    <row r="7224">
      <c r="A7224" s="4">
        <v>45439.0</v>
      </c>
      <c r="B7224" s="5" t="s">
        <v>2039</v>
      </c>
      <c r="C7224" s="3" t="s">
        <v>2040</v>
      </c>
      <c r="D7224" s="3" t="str">
        <f>IFERROR(__xludf.DUMMYFUNCTION("REGEXEXTRACT(C7224,""[A-Z]{2,}"")"),"JKN")</f>
        <v>JKN</v>
      </c>
      <c r="E7224" s="3" t="s">
        <v>25</v>
      </c>
      <c r="F7224" s="3" t="s">
        <v>2041</v>
      </c>
      <c r="G7224" s="3" t="s">
        <v>17</v>
      </c>
      <c r="H7224" s="3"/>
      <c r="I7224" s="3"/>
      <c r="J7224" s="3"/>
      <c r="K7224" s="3"/>
      <c r="L7224" s="3"/>
      <c r="M7224" s="3"/>
      <c r="N7224" s="3"/>
      <c r="O7224" s="3"/>
      <c r="P7224" s="3"/>
      <c r="Q7224" s="3"/>
      <c r="R7224" s="3"/>
      <c r="S7224" s="3"/>
      <c r="T7224" s="3"/>
      <c r="U7224" s="3"/>
      <c r="V7224" s="3"/>
      <c r="W7224" s="3"/>
      <c r="X7224" s="3"/>
      <c r="Y7224" s="3"/>
      <c r="Z7224" s="3"/>
    </row>
    <row r="7225">
      <c r="A7225" s="4">
        <v>45439.0</v>
      </c>
      <c r="B7225" s="5" t="s">
        <v>2042</v>
      </c>
      <c r="C7225" s="3" t="s">
        <v>2043</v>
      </c>
      <c r="D7225" s="3" t="str">
        <f>IFERROR(__xludf.DUMMYFUNCTION("REGEXEXTRACT(C7225,""[A-Z]{2,}"")"),"PSL")</f>
        <v>PSL</v>
      </c>
      <c r="E7225" s="3" t="s">
        <v>273</v>
      </c>
      <c r="F7225" s="3" t="s">
        <v>478</v>
      </c>
      <c r="G7225" s="3" t="s">
        <v>12</v>
      </c>
      <c r="H7225" s="3"/>
      <c r="I7225" s="3"/>
      <c r="J7225" s="3"/>
      <c r="K7225" s="3"/>
      <c r="L7225" s="3"/>
      <c r="M7225" s="3"/>
      <c r="N7225" s="3"/>
      <c r="O7225" s="3"/>
      <c r="P7225" s="3"/>
      <c r="Q7225" s="3"/>
      <c r="R7225" s="3"/>
      <c r="S7225" s="3"/>
      <c r="T7225" s="3"/>
      <c r="U7225" s="3"/>
      <c r="V7225" s="3"/>
      <c r="W7225" s="3"/>
      <c r="X7225" s="3"/>
      <c r="Y7225" s="3"/>
      <c r="Z7225" s="3"/>
    </row>
    <row r="7226">
      <c r="A7226" s="4">
        <v>45439.0</v>
      </c>
      <c r="B7226" s="5" t="s">
        <v>2042</v>
      </c>
      <c r="C7226" s="3" t="s">
        <v>2043</v>
      </c>
      <c r="D7226" s="3" t="str">
        <f>IFERROR(__xludf.DUMMYFUNCTION("REGEXEXTRACT(C7226,""[A-Z]{2,}"")"),"PSL")</f>
        <v>PSL</v>
      </c>
      <c r="E7226" s="3" t="s">
        <v>2044</v>
      </c>
      <c r="F7226" s="3" t="s">
        <v>11</v>
      </c>
      <c r="G7226" s="3" t="s">
        <v>12</v>
      </c>
      <c r="H7226" s="3"/>
      <c r="I7226" s="3"/>
      <c r="J7226" s="3"/>
      <c r="K7226" s="3"/>
      <c r="L7226" s="3"/>
      <c r="M7226" s="3"/>
      <c r="N7226" s="3"/>
      <c r="O7226" s="3"/>
      <c r="P7226" s="3"/>
      <c r="Q7226" s="3"/>
      <c r="R7226" s="3"/>
      <c r="S7226" s="3"/>
      <c r="T7226" s="3"/>
      <c r="U7226" s="3"/>
      <c r="V7226" s="3"/>
      <c r="W7226" s="3"/>
      <c r="X7226" s="3"/>
      <c r="Y7226" s="3"/>
      <c r="Z7226" s="3"/>
    </row>
    <row r="7227">
      <c r="A7227" s="4">
        <v>45439.0</v>
      </c>
      <c r="B7227" s="5" t="s">
        <v>2045</v>
      </c>
      <c r="C7227" s="3" t="s">
        <v>2046</v>
      </c>
      <c r="D7227" s="3" t="str">
        <f>IFERROR(__xludf.DUMMYFUNCTION("REGEXEXTRACT(C7227,""[A-Z]{2,}"")"),"SET")</f>
        <v>SET</v>
      </c>
      <c r="E7227" s="3" t="s">
        <v>47</v>
      </c>
      <c r="F7227" s="3" t="s">
        <v>133</v>
      </c>
      <c r="G7227" s="3" t="s">
        <v>12</v>
      </c>
      <c r="H7227" s="3"/>
      <c r="I7227" s="3"/>
      <c r="J7227" s="3"/>
      <c r="K7227" s="3"/>
      <c r="L7227" s="3"/>
      <c r="M7227" s="3"/>
      <c r="N7227" s="3"/>
      <c r="O7227" s="3"/>
      <c r="P7227" s="3"/>
      <c r="Q7227" s="3"/>
      <c r="R7227" s="3"/>
      <c r="S7227" s="3"/>
      <c r="T7227" s="3"/>
      <c r="U7227" s="3"/>
      <c r="V7227" s="3"/>
      <c r="W7227" s="3"/>
      <c r="X7227" s="3"/>
      <c r="Y7227" s="3"/>
      <c r="Z7227" s="3"/>
    </row>
    <row r="7228">
      <c r="A7228" s="4">
        <v>45439.0</v>
      </c>
      <c r="B7228" s="5" t="s">
        <v>2047</v>
      </c>
      <c r="C7228" s="3" t="s">
        <v>2048</v>
      </c>
      <c r="D7228" s="3" t="str">
        <f>IFERROR(__xludf.DUMMYFUNCTION("REGEXEXTRACT(C7228,""[A-Z]{2,}"")"),"PTT")</f>
        <v>PTT</v>
      </c>
      <c r="E7228" s="3" t="s">
        <v>389</v>
      </c>
      <c r="F7228" s="3" t="s">
        <v>1096</v>
      </c>
      <c r="G7228" s="3" t="s">
        <v>17</v>
      </c>
      <c r="H7228" s="3"/>
      <c r="I7228" s="3"/>
      <c r="J7228" s="3"/>
      <c r="K7228" s="3"/>
      <c r="L7228" s="3"/>
      <c r="M7228" s="3"/>
      <c r="N7228" s="3"/>
      <c r="O7228" s="3"/>
      <c r="P7228" s="3"/>
      <c r="Q7228" s="3"/>
      <c r="R7228" s="3"/>
      <c r="S7228" s="3"/>
      <c r="T7228" s="3"/>
      <c r="U7228" s="3"/>
      <c r="V7228" s="3"/>
      <c r="W7228" s="3"/>
      <c r="X7228" s="3"/>
      <c r="Y7228" s="3"/>
      <c r="Z7228" s="3"/>
    </row>
    <row r="7229">
      <c r="A7229" s="4">
        <v>45439.0</v>
      </c>
      <c r="B7229" s="5" t="s">
        <v>2049</v>
      </c>
      <c r="C7229" s="3" t="s">
        <v>2050</v>
      </c>
      <c r="D7229" s="3" t="str">
        <f>IFERROR(__xludf.DUMMYFUNCTION("REGEXEXTRACT(C7229,""[A-Z]{2,}"")"),"SUPER")</f>
        <v>SUPER</v>
      </c>
      <c r="E7229" s="3"/>
      <c r="F7229" s="3" t="s">
        <v>567</v>
      </c>
      <c r="G7229" s="3" t="s">
        <v>84</v>
      </c>
      <c r="H7229" s="3" t="s">
        <v>44</v>
      </c>
      <c r="I7229" s="3"/>
      <c r="J7229" s="3"/>
      <c r="K7229" s="3"/>
      <c r="L7229" s="3"/>
      <c r="M7229" s="3"/>
      <c r="N7229" s="3"/>
      <c r="O7229" s="3"/>
      <c r="P7229" s="3"/>
      <c r="Q7229" s="3"/>
      <c r="R7229" s="3"/>
      <c r="S7229" s="3"/>
      <c r="T7229" s="3"/>
      <c r="U7229" s="3"/>
      <c r="V7229" s="3"/>
      <c r="W7229" s="3"/>
      <c r="X7229" s="3"/>
      <c r="Y7229" s="3"/>
      <c r="Z7229" s="3"/>
    </row>
    <row r="7230">
      <c r="A7230" s="4">
        <v>45439.0</v>
      </c>
      <c r="B7230" s="5" t="s">
        <v>2051</v>
      </c>
      <c r="C7230" s="3" t="s">
        <v>2052</v>
      </c>
      <c r="D7230" s="3" t="str">
        <f>IFERROR(__xludf.DUMMYFUNCTION("REGEXEXTRACT(C7230,""[A-Z]{2,}"")"),"VGI")</f>
        <v>VGI</v>
      </c>
      <c r="E7230" s="3" t="s">
        <v>214</v>
      </c>
      <c r="F7230" s="3" t="s">
        <v>814</v>
      </c>
      <c r="G7230" s="3" t="s">
        <v>84</v>
      </c>
      <c r="H7230" s="3"/>
      <c r="I7230" s="3"/>
      <c r="J7230" s="3"/>
      <c r="K7230" s="3"/>
      <c r="L7230" s="3"/>
      <c r="M7230" s="3"/>
      <c r="N7230" s="3"/>
      <c r="O7230" s="3"/>
      <c r="P7230" s="3"/>
      <c r="Q7230" s="3"/>
      <c r="R7230" s="3"/>
      <c r="S7230" s="3"/>
      <c r="T7230" s="3"/>
      <c r="U7230" s="3"/>
      <c r="V7230" s="3"/>
      <c r="W7230" s="3"/>
      <c r="X7230" s="3"/>
      <c r="Y7230" s="3"/>
      <c r="Z7230" s="3"/>
    </row>
    <row r="7231">
      <c r="A7231" s="4">
        <v>45438.0</v>
      </c>
      <c r="B7231" s="5" t="s">
        <v>2053</v>
      </c>
      <c r="C7231" s="3" t="s">
        <v>2054</v>
      </c>
      <c r="D7231" s="3" t="str">
        <f>IFERROR(__xludf.DUMMYFUNCTION("REGEXEXTRACT(C7231,""[A-Z]{2,}"")"),"KLINIQ")</f>
        <v>KLINIQ</v>
      </c>
      <c r="E7231" s="3" t="s">
        <v>299</v>
      </c>
      <c r="F7231" s="3" t="s">
        <v>31</v>
      </c>
      <c r="G7231" s="3" t="s">
        <v>12</v>
      </c>
      <c r="H7231" s="3"/>
      <c r="I7231" s="3"/>
      <c r="J7231" s="3"/>
      <c r="K7231" s="3"/>
      <c r="L7231" s="3"/>
      <c r="M7231" s="3"/>
      <c r="N7231" s="3"/>
      <c r="O7231" s="3"/>
      <c r="P7231" s="3"/>
      <c r="Q7231" s="3"/>
      <c r="R7231" s="3"/>
      <c r="S7231" s="3"/>
      <c r="T7231" s="3"/>
      <c r="U7231" s="3"/>
      <c r="V7231" s="3"/>
      <c r="W7231" s="3"/>
      <c r="X7231" s="3"/>
      <c r="Y7231" s="3"/>
      <c r="Z7231" s="3"/>
    </row>
    <row r="7232">
      <c r="A7232" s="4">
        <v>45438.0</v>
      </c>
      <c r="B7232" s="5" t="s">
        <v>2055</v>
      </c>
      <c r="C7232" s="3" t="s">
        <v>2056</v>
      </c>
      <c r="D7232" s="3" t="str">
        <f>IFERROR(__xludf.DUMMYFUNCTION("REGEXEXTRACT(C7232,""[A-Z]{2,}"")"),"SC")</f>
        <v>SC</v>
      </c>
      <c r="E7232" s="3" t="s">
        <v>44</v>
      </c>
      <c r="F7232" s="3" t="s">
        <v>34</v>
      </c>
      <c r="G7232" s="3" t="s">
        <v>17</v>
      </c>
      <c r="H7232" s="3"/>
      <c r="I7232" s="3"/>
      <c r="J7232" s="3"/>
      <c r="K7232" s="3"/>
      <c r="L7232" s="3"/>
      <c r="M7232" s="3"/>
      <c r="N7232" s="3"/>
      <c r="O7232" s="3"/>
      <c r="P7232" s="3"/>
      <c r="Q7232" s="3"/>
      <c r="R7232" s="3"/>
      <c r="S7232" s="3"/>
      <c r="T7232" s="3"/>
      <c r="U7232" s="3"/>
      <c r="V7232" s="3"/>
      <c r="W7232" s="3"/>
      <c r="X7232" s="3"/>
      <c r="Y7232" s="3"/>
      <c r="Z7232" s="3"/>
    </row>
    <row r="7233">
      <c r="A7233" s="4">
        <v>45437.0</v>
      </c>
      <c r="B7233" s="5" t="s">
        <v>2057</v>
      </c>
      <c r="C7233" s="3" t="s">
        <v>2058</v>
      </c>
      <c r="D7233" s="3" t="str">
        <f>IFERROR(__xludf.DUMMYFUNCTION("REGEXEXTRACT(C7233,""[A-Z]{2,}"")"),"TOA")</f>
        <v>TOA</v>
      </c>
      <c r="E7233" s="3" t="s">
        <v>2059</v>
      </c>
      <c r="F7233" s="3" t="s">
        <v>2060</v>
      </c>
      <c r="G7233" s="3" t="s">
        <v>17</v>
      </c>
      <c r="H7233" s="3"/>
      <c r="I7233" s="3"/>
      <c r="J7233" s="3"/>
      <c r="K7233" s="3"/>
      <c r="L7233" s="3"/>
      <c r="M7233" s="3"/>
      <c r="N7233" s="3"/>
      <c r="O7233" s="3"/>
      <c r="P7233" s="3"/>
      <c r="Q7233" s="3"/>
      <c r="R7233" s="3"/>
      <c r="S7233" s="3"/>
      <c r="T7233" s="3"/>
      <c r="U7233" s="3"/>
      <c r="V7233" s="3"/>
      <c r="W7233" s="3"/>
      <c r="X7233" s="3"/>
      <c r="Y7233" s="3"/>
      <c r="Z7233" s="3"/>
    </row>
    <row r="7234">
      <c r="A7234" s="4">
        <v>45437.0</v>
      </c>
      <c r="B7234" s="5" t="s">
        <v>2061</v>
      </c>
      <c r="C7234" s="3" t="s">
        <v>2062</v>
      </c>
      <c r="D7234" s="3" t="str">
        <f>IFERROR(__xludf.DUMMYFUNCTION("REGEXEXTRACT(C7234,""[A-Z]{2,}"")"),"CEO")</f>
        <v>CEO</v>
      </c>
      <c r="E7234" s="3" t="s">
        <v>2063</v>
      </c>
      <c r="F7234" s="3" t="s">
        <v>1066</v>
      </c>
      <c r="G7234" s="3" t="s">
        <v>17</v>
      </c>
      <c r="H7234" s="3"/>
      <c r="I7234" s="3"/>
      <c r="J7234" s="3"/>
      <c r="K7234" s="3"/>
      <c r="L7234" s="3"/>
      <c r="M7234" s="3"/>
      <c r="N7234" s="3"/>
      <c r="O7234" s="3"/>
      <c r="P7234" s="3"/>
      <c r="Q7234" s="3"/>
      <c r="R7234" s="3"/>
      <c r="S7234" s="3"/>
      <c r="T7234" s="3"/>
      <c r="U7234" s="3"/>
      <c r="V7234" s="3"/>
      <c r="W7234" s="3"/>
      <c r="X7234" s="3"/>
      <c r="Y7234" s="3"/>
      <c r="Z7234" s="3"/>
    </row>
    <row r="7235">
      <c r="A7235" s="4">
        <v>45436.0</v>
      </c>
      <c r="B7235" s="5" t="s">
        <v>2064</v>
      </c>
      <c r="C7235" s="3" t="s">
        <v>2065</v>
      </c>
      <c r="D7235" s="3" t="str">
        <f>IFERROR(__xludf.DUMMYFUNCTION("REGEXEXTRACT(C7235,""[A-Z]{2,}"")"),"AIS")</f>
        <v>AIS</v>
      </c>
      <c r="E7235" s="3" t="s">
        <v>960</v>
      </c>
      <c r="F7235" s="3" t="s">
        <v>2066</v>
      </c>
      <c r="G7235" s="3" t="s">
        <v>17</v>
      </c>
      <c r="H7235" s="3"/>
      <c r="I7235" s="3"/>
      <c r="J7235" s="3"/>
      <c r="K7235" s="3"/>
      <c r="L7235" s="3"/>
      <c r="M7235" s="3"/>
      <c r="N7235" s="3"/>
      <c r="O7235" s="3"/>
      <c r="P7235" s="3"/>
      <c r="Q7235" s="3"/>
      <c r="R7235" s="3"/>
      <c r="S7235" s="3"/>
      <c r="T7235" s="3"/>
      <c r="U7235" s="3"/>
      <c r="V7235" s="3"/>
      <c r="W7235" s="3"/>
      <c r="X7235" s="3"/>
      <c r="Y7235" s="3"/>
      <c r="Z7235" s="3"/>
    </row>
    <row r="7236">
      <c r="A7236" s="4">
        <v>45436.0</v>
      </c>
      <c r="B7236" s="5" t="s">
        <v>2067</v>
      </c>
      <c r="C7236" s="3" t="s">
        <v>2068</v>
      </c>
      <c r="D7236" s="3" t="str">
        <f>IFERROR(__xludf.DUMMYFUNCTION("REGEXEXTRACT(C7236,""[A-Z]{2,}"")"),"KLINIQ")</f>
        <v>KLINIQ</v>
      </c>
      <c r="E7236" s="3" t="s">
        <v>44</v>
      </c>
      <c r="F7236" s="3" t="s">
        <v>299</v>
      </c>
      <c r="G7236" s="3" t="s">
        <v>17</v>
      </c>
      <c r="H7236" s="3"/>
      <c r="I7236" s="3"/>
      <c r="J7236" s="3"/>
      <c r="K7236" s="3"/>
      <c r="L7236" s="3"/>
      <c r="M7236" s="3"/>
      <c r="N7236" s="3"/>
      <c r="O7236" s="3"/>
      <c r="P7236" s="3"/>
      <c r="Q7236" s="3"/>
      <c r="R7236" s="3"/>
      <c r="S7236" s="3"/>
      <c r="T7236" s="3"/>
      <c r="U7236" s="3"/>
      <c r="V7236" s="3"/>
      <c r="W7236" s="3"/>
      <c r="X7236" s="3"/>
      <c r="Y7236" s="3"/>
      <c r="Z7236" s="3"/>
    </row>
    <row r="7237">
      <c r="A7237" s="4">
        <v>45436.0</v>
      </c>
      <c r="B7237" s="5" t="s">
        <v>2069</v>
      </c>
      <c r="C7237" s="3" t="s">
        <v>2070</v>
      </c>
      <c r="D7237" s="3" t="str">
        <f>IFERROR(__xludf.DUMMYFUNCTION("REGEXEXTRACT(C7237,""[A-Z]{2,}"")"),"MAGURO")</f>
        <v>MAGURO</v>
      </c>
      <c r="E7237" s="3" t="s">
        <v>94</v>
      </c>
      <c r="F7237" s="3" t="s">
        <v>34</v>
      </c>
      <c r="G7237" s="3" t="s">
        <v>17</v>
      </c>
      <c r="H7237" s="3"/>
      <c r="I7237" s="3"/>
      <c r="J7237" s="3"/>
      <c r="K7237" s="3"/>
      <c r="L7237" s="3"/>
      <c r="M7237" s="3"/>
      <c r="N7237" s="3"/>
      <c r="O7237" s="3"/>
      <c r="P7237" s="3"/>
      <c r="Q7237" s="3"/>
      <c r="R7237" s="3"/>
      <c r="S7237" s="3"/>
      <c r="T7237" s="3"/>
      <c r="U7237" s="3"/>
      <c r="V7237" s="3"/>
      <c r="W7237" s="3"/>
      <c r="X7237" s="3"/>
      <c r="Y7237" s="3"/>
      <c r="Z7237" s="3"/>
    </row>
    <row r="7238">
      <c r="A7238" s="4">
        <v>45436.0</v>
      </c>
      <c r="B7238" s="5" t="s">
        <v>2071</v>
      </c>
      <c r="C7238" s="3" t="s">
        <v>2072</v>
      </c>
      <c r="D7238" s="3" t="str">
        <f>IFERROR(__xludf.DUMMYFUNCTION("REGEXEXTRACT(C7238,""[A-Z]{2,}"")"),"GPSC")</f>
        <v>GPSC</v>
      </c>
      <c r="E7238" s="3" t="s">
        <v>231</v>
      </c>
      <c r="F7238" s="3" t="s">
        <v>78</v>
      </c>
      <c r="G7238" s="3" t="s">
        <v>12</v>
      </c>
      <c r="H7238" s="3"/>
      <c r="I7238" s="3"/>
      <c r="J7238" s="3"/>
      <c r="K7238" s="3"/>
      <c r="L7238" s="3"/>
      <c r="M7238" s="3"/>
      <c r="N7238" s="3"/>
      <c r="O7238" s="3"/>
      <c r="P7238" s="3"/>
      <c r="Q7238" s="3"/>
      <c r="R7238" s="3"/>
      <c r="S7238" s="3"/>
      <c r="T7238" s="3"/>
      <c r="U7238" s="3"/>
      <c r="V7238" s="3"/>
      <c r="W7238" s="3"/>
      <c r="X7238" s="3"/>
      <c r="Y7238" s="3"/>
      <c r="Z7238" s="3"/>
    </row>
    <row r="7239">
      <c r="A7239" s="4">
        <v>45436.0</v>
      </c>
      <c r="B7239" s="5" t="s">
        <v>2073</v>
      </c>
      <c r="C7239" s="3" t="s">
        <v>2074</v>
      </c>
      <c r="D7239" s="3" t="str">
        <f>IFERROR(__xludf.DUMMYFUNCTION("REGEXEXTRACT(C7239,""[A-Z]{2,}"")"),"SE")</f>
        <v>SE</v>
      </c>
      <c r="E7239" s="3" t="s">
        <v>44</v>
      </c>
      <c r="F7239" s="3" t="s">
        <v>845</v>
      </c>
      <c r="G7239" s="3" t="s">
        <v>17</v>
      </c>
      <c r="H7239" s="3"/>
      <c r="I7239" s="3"/>
      <c r="J7239" s="3"/>
      <c r="K7239" s="3"/>
      <c r="L7239" s="3"/>
      <c r="M7239" s="3"/>
      <c r="N7239" s="3"/>
      <c r="O7239" s="3"/>
      <c r="P7239" s="3"/>
      <c r="Q7239" s="3"/>
      <c r="R7239" s="3"/>
      <c r="S7239" s="3"/>
      <c r="T7239" s="3"/>
      <c r="U7239" s="3"/>
      <c r="V7239" s="3"/>
      <c r="W7239" s="3"/>
      <c r="X7239" s="3"/>
      <c r="Y7239" s="3"/>
      <c r="Z7239" s="3"/>
    </row>
    <row r="7240">
      <c r="A7240" s="4">
        <v>45436.0</v>
      </c>
      <c r="B7240" s="5" t="s">
        <v>2075</v>
      </c>
      <c r="C7240" s="3" t="s">
        <v>2076</v>
      </c>
      <c r="D7240" s="3" t="str">
        <f>IFERROR(__xludf.DUMMYFUNCTION("REGEXEXTRACT(C7240,""[A-Z]{2,}"")"),"GIFT")</f>
        <v>GIFT</v>
      </c>
      <c r="E7240" s="3" t="s">
        <v>44</v>
      </c>
      <c r="F7240" s="3" t="s">
        <v>1110</v>
      </c>
      <c r="G7240" s="3" t="s">
        <v>17</v>
      </c>
      <c r="H7240" s="3"/>
      <c r="I7240" s="3"/>
      <c r="J7240" s="3"/>
      <c r="K7240" s="3"/>
      <c r="L7240" s="3"/>
      <c r="M7240" s="3"/>
      <c r="N7240" s="3"/>
      <c r="O7240" s="3"/>
      <c r="P7240" s="3"/>
      <c r="Q7240" s="3"/>
      <c r="R7240" s="3"/>
      <c r="S7240" s="3"/>
      <c r="T7240" s="3"/>
      <c r="U7240" s="3"/>
      <c r="V7240" s="3"/>
      <c r="W7240" s="3"/>
      <c r="X7240" s="3"/>
      <c r="Y7240" s="3"/>
      <c r="Z7240" s="3"/>
    </row>
    <row r="7241">
      <c r="A7241" s="4">
        <v>45436.0</v>
      </c>
      <c r="B7241" s="5" t="s">
        <v>2077</v>
      </c>
      <c r="C7241" s="3" t="s">
        <v>2078</v>
      </c>
      <c r="D7241" s="3" t="str">
        <f>IFERROR(__xludf.DUMMYFUNCTION("REGEXEXTRACT(C7241,""[A-Z]{2,}"")"),"NEX")</f>
        <v>NEX</v>
      </c>
      <c r="E7241" s="3" t="s">
        <v>44</v>
      </c>
      <c r="F7241" s="3" t="s">
        <v>124</v>
      </c>
      <c r="G7241" s="3" t="s">
        <v>84</v>
      </c>
      <c r="H7241" s="3"/>
      <c r="I7241" s="3"/>
      <c r="J7241" s="3"/>
      <c r="K7241" s="3"/>
      <c r="L7241" s="3"/>
      <c r="M7241" s="3"/>
      <c r="N7241" s="3"/>
      <c r="O7241" s="3"/>
      <c r="P7241" s="3"/>
      <c r="Q7241" s="3"/>
      <c r="R7241" s="3"/>
      <c r="S7241" s="3"/>
      <c r="T7241" s="3"/>
      <c r="U7241" s="3"/>
      <c r="V7241" s="3"/>
      <c r="W7241" s="3"/>
      <c r="X7241" s="3"/>
      <c r="Y7241" s="3"/>
      <c r="Z7241" s="3"/>
    </row>
    <row r="7242">
      <c r="A7242" s="4">
        <v>45436.0</v>
      </c>
      <c r="B7242" s="5" t="s">
        <v>2079</v>
      </c>
      <c r="C7242" s="3" t="s">
        <v>2080</v>
      </c>
      <c r="D7242" s="3" t="str">
        <f>IFERROR(__xludf.DUMMYFUNCTION("REGEXEXTRACT(C7242,""[A-Z]{2,}"")"),"EA")</f>
        <v>EA</v>
      </c>
      <c r="E7242" s="3" t="s">
        <v>44</v>
      </c>
      <c r="F7242" s="3" t="s">
        <v>851</v>
      </c>
      <c r="G7242" s="3" t="s">
        <v>84</v>
      </c>
      <c r="H7242" s="3"/>
      <c r="I7242" s="3"/>
      <c r="J7242" s="3"/>
      <c r="K7242" s="3"/>
      <c r="L7242" s="3"/>
      <c r="M7242" s="3"/>
      <c r="N7242" s="3"/>
      <c r="O7242" s="3"/>
      <c r="P7242" s="3"/>
      <c r="Q7242" s="3"/>
      <c r="R7242" s="3"/>
      <c r="S7242" s="3"/>
      <c r="T7242" s="3"/>
      <c r="U7242" s="3"/>
      <c r="V7242" s="3"/>
      <c r="W7242" s="3"/>
      <c r="X7242" s="3"/>
      <c r="Y7242" s="3"/>
      <c r="Z7242" s="3"/>
    </row>
    <row r="7243">
      <c r="A7243" s="4">
        <v>45436.0</v>
      </c>
      <c r="B7243" s="5" t="s">
        <v>2081</v>
      </c>
      <c r="C7243" s="3" t="s">
        <v>2082</v>
      </c>
      <c r="D7243" s="3" t="str">
        <f>IFERROR(__xludf.DUMMYFUNCTION("REGEXEXTRACT(C7243,""[A-Z]{2,}"")"),"LTF")</f>
        <v>LTF</v>
      </c>
      <c r="E7243" s="3" t="s">
        <v>44</v>
      </c>
      <c r="F7243" s="3" t="s">
        <v>1363</v>
      </c>
      <c r="G7243" s="3" t="s">
        <v>84</v>
      </c>
      <c r="H7243" s="3"/>
      <c r="I7243" s="3"/>
      <c r="J7243" s="3"/>
      <c r="K7243" s="3"/>
      <c r="L7243" s="3"/>
      <c r="M7243" s="3"/>
      <c r="N7243" s="3"/>
      <c r="O7243" s="3"/>
      <c r="P7243" s="3"/>
      <c r="Q7243" s="3"/>
      <c r="R7243" s="3"/>
      <c r="S7243" s="3"/>
      <c r="T7243" s="3"/>
      <c r="U7243" s="3"/>
      <c r="V7243" s="3"/>
      <c r="W7243" s="3"/>
      <c r="X7243" s="3"/>
      <c r="Y7243" s="3"/>
      <c r="Z7243" s="3"/>
    </row>
    <row r="7244">
      <c r="A7244" s="4">
        <v>45436.0</v>
      </c>
      <c r="B7244" s="5" t="s">
        <v>2083</v>
      </c>
      <c r="C7244" s="3" t="s">
        <v>2084</v>
      </c>
      <c r="D7244" s="3" t="str">
        <f>IFERROR(__xludf.DUMMYFUNCTION("REGEXEXTRACT(C7244,""[A-Z]{2,}"")"),"NVDR")</f>
        <v>NVDR</v>
      </c>
      <c r="E7244" s="3" t="s">
        <v>2085</v>
      </c>
      <c r="F7244" s="3" t="s">
        <v>2086</v>
      </c>
      <c r="G7244" s="3" t="s">
        <v>12</v>
      </c>
      <c r="H7244" s="3"/>
      <c r="I7244" s="3"/>
      <c r="J7244" s="3"/>
      <c r="K7244" s="3"/>
      <c r="L7244" s="3"/>
      <c r="M7244" s="3"/>
      <c r="N7244" s="3"/>
      <c r="O7244" s="3"/>
      <c r="P7244" s="3"/>
      <c r="Q7244" s="3"/>
      <c r="R7244" s="3"/>
      <c r="S7244" s="3"/>
      <c r="T7244" s="3"/>
      <c r="U7244" s="3"/>
      <c r="V7244" s="3"/>
      <c r="W7244" s="3"/>
      <c r="X7244" s="3"/>
      <c r="Y7244" s="3"/>
      <c r="Z7244" s="3"/>
    </row>
    <row r="7245">
      <c r="A7245" s="4">
        <v>45435.0</v>
      </c>
      <c r="B7245" s="5" t="s">
        <v>2087</v>
      </c>
      <c r="C7245" s="3" t="s">
        <v>2088</v>
      </c>
      <c r="D7245" s="3" t="str">
        <f>IFERROR(__xludf.DUMMYFUNCTION("REGEXEXTRACT(C7245,""[A-Z]{2,}"")"),"SET")</f>
        <v>SET</v>
      </c>
      <c r="E7245" s="3" t="s">
        <v>44</v>
      </c>
      <c r="F7245" s="3" t="s">
        <v>2089</v>
      </c>
      <c r="G7245" s="3" t="s">
        <v>17</v>
      </c>
      <c r="H7245" s="3"/>
      <c r="I7245" s="3"/>
      <c r="J7245" s="3"/>
      <c r="K7245" s="3"/>
      <c r="L7245" s="3"/>
      <c r="M7245" s="3"/>
      <c r="N7245" s="3"/>
      <c r="O7245" s="3"/>
      <c r="P7245" s="3"/>
      <c r="Q7245" s="3"/>
      <c r="R7245" s="3"/>
      <c r="S7245" s="3"/>
      <c r="T7245" s="3"/>
      <c r="U7245" s="3"/>
      <c r="V7245" s="3"/>
      <c r="W7245" s="3"/>
      <c r="X7245" s="3"/>
      <c r="Y7245" s="3"/>
      <c r="Z7245" s="3"/>
    </row>
    <row r="7246">
      <c r="A7246" s="4">
        <v>45435.0</v>
      </c>
      <c r="B7246" s="5" t="s">
        <v>2090</v>
      </c>
      <c r="C7246" s="3" t="s">
        <v>2091</v>
      </c>
      <c r="D7246" s="3" t="str">
        <f>IFERROR(__xludf.DUMMYFUNCTION("REGEXEXTRACT(C7246,""[A-Z]{2,}"")"),"SMT")</f>
        <v>SMT</v>
      </c>
      <c r="E7246" s="3" t="s">
        <v>790</v>
      </c>
      <c r="F7246" s="3" t="s">
        <v>2009</v>
      </c>
      <c r="G7246" s="3" t="s">
        <v>17</v>
      </c>
      <c r="H7246" s="3"/>
      <c r="I7246" s="3"/>
      <c r="J7246" s="3"/>
      <c r="K7246" s="3"/>
      <c r="L7246" s="3"/>
      <c r="M7246" s="3"/>
      <c r="N7246" s="3"/>
      <c r="O7246" s="3"/>
      <c r="P7246" s="3"/>
      <c r="Q7246" s="3"/>
      <c r="R7246" s="3"/>
      <c r="S7246" s="3"/>
      <c r="T7246" s="3"/>
      <c r="U7246" s="3"/>
      <c r="V7246" s="3"/>
      <c r="W7246" s="3"/>
      <c r="X7246" s="3"/>
      <c r="Y7246" s="3"/>
      <c r="Z7246" s="3"/>
    </row>
    <row r="7247">
      <c r="A7247" s="4">
        <v>45435.0</v>
      </c>
      <c r="B7247" s="5" t="s">
        <v>2092</v>
      </c>
      <c r="C7247" s="3" t="s">
        <v>2093</v>
      </c>
      <c r="D7247" s="3" t="str">
        <f>IFERROR(__xludf.DUMMYFUNCTION("REGEXEXTRACT(C7247,""[A-Z]{2,}"")"),"SAT")</f>
        <v>SAT</v>
      </c>
      <c r="E7247" s="3" t="s">
        <v>2094</v>
      </c>
      <c r="F7247" s="3" t="s">
        <v>956</v>
      </c>
      <c r="G7247" s="3" t="s">
        <v>17</v>
      </c>
      <c r="H7247" s="3"/>
      <c r="I7247" s="3"/>
      <c r="J7247" s="3"/>
      <c r="K7247" s="3"/>
      <c r="L7247" s="3"/>
      <c r="M7247" s="3"/>
      <c r="N7247" s="3"/>
      <c r="O7247" s="3"/>
      <c r="P7247" s="3"/>
      <c r="Q7247" s="3"/>
      <c r="R7247" s="3"/>
      <c r="S7247" s="3"/>
      <c r="T7247" s="3"/>
      <c r="U7247" s="3"/>
      <c r="V7247" s="3"/>
      <c r="W7247" s="3"/>
      <c r="X7247" s="3"/>
      <c r="Y7247" s="3"/>
      <c r="Z7247" s="3"/>
    </row>
    <row r="7248">
      <c r="A7248" s="4">
        <v>45435.0</v>
      </c>
      <c r="B7248" s="5" t="s">
        <v>2095</v>
      </c>
      <c r="C7248" s="3" t="s">
        <v>2096</v>
      </c>
      <c r="D7248" s="3" t="str">
        <f>IFERROR(__xludf.DUMMYFUNCTION("REGEXEXTRACT(C7248,""[A-Z]{2,}"")"),"NEX")</f>
        <v>NEX</v>
      </c>
      <c r="E7248" s="3" t="s">
        <v>1708</v>
      </c>
      <c r="F7248" s="3" t="s">
        <v>841</v>
      </c>
      <c r="G7248" s="3" t="s">
        <v>84</v>
      </c>
      <c r="H7248" s="3"/>
      <c r="I7248" s="3"/>
      <c r="J7248" s="3"/>
      <c r="K7248" s="3"/>
      <c r="L7248" s="3"/>
      <c r="M7248" s="3"/>
      <c r="N7248" s="3"/>
      <c r="O7248" s="3"/>
      <c r="P7248" s="3"/>
      <c r="Q7248" s="3"/>
      <c r="R7248" s="3"/>
      <c r="S7248" s="3"/>
      <c r="T7248" s="3"/>
      <c r="U7248" s="3"/>
      <c r="V7248" s="3"/>
      <c r="W7248" s="3"/>
      <c r="X7248" s="3"/>
      <c r="Y7248" s="3"/>
      <c r="Z7248" s="3"/>
    </row>
    <row r="7249">
      <c r="A7249" s="4">
        <v>45435.0</v>
      </c>
      <c r="B7249" s="5" t="s">
        <v>2097</v>
      </c>
      <c r="C7249" s="3" t="s">
        <v>2098</v>
      </c>
      <c r="D7249" s="3" t="str">
        <f>IFERROR(__xludf.DUMMYFUNCTION("REGEXEXTRACT(C7249,""[A-Z]{2,}"")"),"AEONTS")</f>
        <v>AEONTS</v>
      </c>
      <c r="E7249" s="3" t="s">
        <v>214</v>
      </c>
      <c r="F7249" s="3" t="s">
        <v>31</v>
      </c>
      <c r="G7249" s="3" t="s">
        <v>12</v>
      </c>
      <c r="H7249" s="3"/>
      <c r="I7249" s="3"/>
      <c r="J7249" s="3"/>
      <c r="K7249" s="3"/>
      <c r="L7249" s="3"/>
      <c r="M7249" s="3"/>
      <c r="N7249" s="3"/>
      <c r="O7249" s="3"/>
      <c r="P7249" s="3"/>
      <c r="Q7249" s="3"/>
      <c r="R7249" s="3"/>
      <c r="S7249" s="3"/>
      <c r="T7249" s="3"/>
      <c r="U7249" s="3"/>
      <c r="V7249" s="3"/>
      <c r="W7249" s="3"/>
      <c r="X7249" s="3"/>
      <c r="Y7249" s="3"/>
      <c r="Z7249" s="3"/>
    </row>
    <row r="7250">
      <c r="A7250" s="4">
        <v>45435.0</v>
      </c>
      <c r="B7250" s="5" t="s">
        <v>2099</v>
      </c>
      <c r="C7250" s="3" t="s">
        <v>2100</v>
      </c>
      <c r="D7250" s="3" t="str">
        <f>IFERROR(__xludf.DUMMYFUNCTION("REGEXEXTRACT(C7250,""[A-Z]{2,}"")"),"FORTH")</f>
        <v>FORTH</v>
      </c>
      <c r="E7250" s="3" t="s">
        <v>2101</v>
      </c>
      <c r="F7250" s="3" t="s">
        <v>249</v>
      </c>
      <c r="G7250" s="3" t="s">
        <v>17</v>
      </c>
      <c r="H7250" s="3"/>
      <c r="I7250" s="3"/>
      <c r="J7250" s="3"/>
      <c r="K7250" s="3"/>
      <c r="L7250" s="3"/>
      <c r="M7250" s="3"/>
      <c r="N7250" s="3"/>
      <c r="O7250" s="3"/>
      <c r="P7250" s="3"/>
      <c r="Q7250" s="3"/>
      <c r="R7250" s="3"/>
      <c r="S7250" s="3"/>
      <c r="T7250" s="3"/>
      <c r="U7250" s="3"/>
      <c r="V7250" s="3"/>
      <c r="W7250" s="3"/>
      <c r="X7250" s="3"/>
      <c r="Y7250" s="3"/>
      <c r="Z7250" s="3"/>
    </row>
    <row r="7251">
      <c r="A7251" s="4">
        <v>45435.0</v>
      </c>
      <c r="B7251" s="5" t="s">
        <v>2102</v>
      </c>
      <c r="C7251" s="3" t="s">
        <v>2103</v>
      </c>
      <c r="D7251" s="3" t="str">
        <f>IFERROR(__xludf.DUMMYFUNCTION("REGEXEXTRACT(C7251,""[A-Z]{2,}"")"),"OR")</f>
        <v>OR</v>
      </c>
      <c r="E7251" s="3" t="s">
        <v>85</v>
      </c>
      <c r="F7251" s="3" t="s">
        <v>133</v>
      </c>
      <c r="G7251" s="3" t="s">
        <v>12</v>
      </c>
      <c r="H7251" s="3"/>
      <c r="I7251" s="3"/>
      <c r="J7251" s="3"/>
      <c r="K7251" s="3"/>
      <c r="L7251" s="3"/>
      <c r="M7251" s="3"/>
      <c r="N7251" s="3"/>
      <c r="O7251" s="3"/>
      <c r="P7251" s="3"/>
      <c r="Q7251" s="3"/>
      <c r="R7251" s="3"/>
      <c r="S7251" s="3"/>
      <c r="T7251" s="3"/>
      <c r="U7251" s="3"/>
      <c r="V7251" s="3"/>
      <c r="W7251" s="3"/>
      <c r="X7251" s="3"/>
      <c r="Y7251" s="3"/>
      <c r="Z7251" s="3"/>
    </row>
    <row r="7252">
      <c r="A7252" s="4">
        <v>45435.0</v>
      </c>
      <c r="B7252" s="5" t="s">
        <v>2104</v>
      </c>
      <c r="C7252" s="3" t="s">
        <v>2105</v>
      </c>
      <c r="D7252" s="3" t="str">
        <f>IFERROR(__xludf.DUMMYFUNCTION("REGEXEXTRACT(C7252,""[A-Z]{2,}"")"),"KCE")</f>
        <v>KCE</v>
      </c>
      <c r="E7252" s="3" t="s">
        <v>47</v>
      </c>
      <c r="F7252" s="3" t="s">
        <v>83</v>
      </c>
      <c r="G7252" s="3" t="s">
        <v>84</v>
      </c>
      <c r="H7252" s="3"/>
      <c r="I7252" s="3"/>
      <c r="J7252" s="3"/>
      <c r="K7252" s="3"/>
      <c r="L7252" s="3"/>
      <c r="M7252" s="3"/>
      <c r="N7252" s="3"/>
      <c r="O7252" s="3"/>
      <c r="P7252" s="3"/>
      <c r="Q7252" s="3"/>
      <c r="R7252" s="3"/>
      <c r="S7252" s="3"/>
      <c r="T7252" s="3"/>
      <c r="U7252" s="3"/>
      <c r="V7252" s="3"/>
      <c r="W7252" s="3"/>
      <c r="X7252" s="3"/>
      <c r="Y7252" s="3"/>
      <c r="Z7252" s="3"/>
    </row>
    <row r="7253">
      <c r="A7253" s="4">
        <v>45435.0</v>
      </c>
      <c r="B7253" s="5" t="s">
        <v>2106</v>
      </c>
      <c r="C7253" s="3" t="s">
        <v>2107</v>
      </c>
      <c r="D7253" s="3" t="str">
        <f>IFERROR(__xludf.DUMMYFUNCTION("REGEXEXTRACT(C7253,""[A-Z]{2,}"")"),"JKN")</f>
        <v>JKN</v>
      </c>
      <c r="E7253" s="3" t="s">
        <v>2108</v>
      </c>
      <c r="F7253" s="3" t="s">
        <v>365</v>
      </c>
      <c r="G7253" s="3" t="s">
        <v>17</v>
      </c>
      <c r="H7253" s="3"/>
      <c r="I7253" s="3"/>
      <c r="J7253" s="3"/>
      <c r="K7253" s="3"/>
      <c r="L7253" s="3"/>
      <c r="M7253" s="3"/>
      <c r="N7253" s="3"/>
      <c r="O7253" s="3"/>
      <c r="P7253" s="3"/>
      <c r="Q7253" s="3"/>
      <c r="R7253" s="3"/>
      <c r="S7253" s="3"/>
      <c r="T7253" s="3"/>
      <c r="U7253" s="3"/>
      <c r="V7253" s="3"/>
      <c r="W7253" s="3"/>
      <c r="X7253" s="3"/>
      <c r="Y7253" s="3"/>
      <c r="Z7253" s="3"/>
    </row>
    <row r="7254">
      <c r="A7254" s="4">
        <v>45435.0</v>
      </c>
      <c r="B7254" s="5" t="s">
        <v>2109</v>
      </c>
      <c r="C7254" s="3" t="s">
        <v>2110</v>
      </c>
      <c r="D7254" s="3" t="str">
        <f>IFERROR(__xludf.DUMMYFUNCTION("REGEXEXTRACT(C7254,""[A-Z]{2,}"")"),"NEX")</f>
        <v>NEX</v>
      </c>
      <c r="E7254" s="3" t="s">
        <v>303</v>
      </c>
      <c r="F7254" s="3" t="s">
        <v>2111</v>
      </c>
      <c r="G7254" s="3" t="s">
        <v>84</v>
      </c>
      <c r="H7254" s="3"/>
      <c r="I7254" s="3"/>
      <c r="J7254" s="3"/>
      <c r="K7254" s="3"/>
      <c r="L7254" s="3"/>
      <c r="M7254" s="3"/>
      <c r="N7254" s="3"/>
      <c r="O7254" s="3"/>
      <c r="P7254" s="3"/>
      <c r="Q7254" s="3"/>
      <c r="R7254" s="3"/>
      <c r="S7254" s="3"/>
      <c r="T7254" s="3"/>
      <c r="U7254" s="3"/>
      <c r="V7254" s="3"/>
      <c r="W7254" s="3"/>
      <c r="X7254" s="3"/>
      <c r="Y7254" s="3"/>
      <c r="Z7254" s="3"/>
    </row>
    <row r="7255">
      <c r="A7255" s="4">
        <v>45435.0</v>
      </c>
      <c r="B7255" s="5" t="s">
        <v>2112</v>
      </c>
      <c r="C7255" s="3" t="s">
        <v>2113</v>
      </c>
      <c r="D7255" s="3" t="str">
        <f>IFERROR(__xludf.DUMMYFUNCTION("REGEXEXTRACT(C7255,""[A-Z]{2,}"")"),"LTF")</f>
        <v>LTF</v>
      </c>
      <c r="E7255" s="3" t="s">
        <v>44</v>
      </c>
      <c r="F7255" s="3" t="s">
        <v>47</v>
      </c>
      <c r="G7255" s="3" t="s">
        <v>12</v>
      </c>
      <c r="H7255" s="3"/>
      <c r="I7255" s="3"/>
      <c r="J7255" s="3"/>
      <c r="K7255" s="3"/>
      <c r="L7255" s="3"/>
      <c r="M7255" s="3"/>
      <c r="N7255" s="3"/>
      <c r="O7255" s="3"/>
      <c r="P7255" s="3"/>
      <c r="Q7255" s="3"/>
      <c r="R7255" s="3"/>
      <c r="S7255" s="3"/>
      <c r="T7255" s="3"/>
      <c r="U7255" s="3"/>
      <c r="V7255" s="3"/>
      <c r="W7255" s="3"/>
      <c r="X7255" s="3"/>
      <c r="Y7255" s="3"/>
      <c r="Z7255" s="3"/>
    </row>
    <row r="7256">
      <c r="A7256" s="4">
        <v>45434.0</v>
      </c>
      <c r="B7256" s="5" t="s">
        <v>2114</v>
      </c>
      <c r="C7256" s="3" t="s">
        <v>2115</v>
      </c>
      <c r="D7256" s="3" t="str">
        <f>IFERROR(__xludf.DUMMYFUNCTION("REGEXEXTRACT(C7256,""[A-Z]{2,}"")"),"STARK")</f>
        <v>STARK</v>
      </c>
      <c r="E7256" s="3" t="s">
        <v>1625</v>
      </c>
      <c r="F7256" s="3" t="s">
        <v>2116</v>
      </c>
      <c r="G7256" s="3" t="s">
        <v>17</v>
      </c>
      <c r="H7256" s="3"/>
      <c r="I7256" s="3"/>
      <c r="J7256" s="3"/>
      <c r="K7256" s="3"/>
      <c r="L7256" s="3"/>
      <c r="M7256" s="3"/>
      <c r="N7256" s="3"/>
      <c r="O7256" s="3"/>
      <c r="P7256" s="3"/>
      <c r="Q7256" s="3"/>
      <c r="R7256" s="3"/>
      <c r="S7256" s="3"/>
      <c r="T7256" s="3"/>
      <c r="U7256" s="3"/>
      <c r="V7256" s="3"/>
      <c r="W7256" s="3"/>
      <c r="X7256" s="3"/>
      <c r="Y7256" s="3"/>
      <c r="Z7256" s="3"/>
    </row>
    <row r="7257">
      <c r="A7257" s="4">
        <v>45434.0</v>
      </c>
      <c r="B7257" s="5" t="s">
        <v>2117</v>
      </c>
      <c r="C7257" s="3" t="s">
        <v>2118</v>
      </c>
      <c r="D7257" s="3" t="str">
        <f>IFERROR(__xludf.DUMMYFUNCTION("REGEXEXTRACT(C7257,""[A-Z]{2,}"")"),"WHA")</f>
        <v>WHA</v>
      </c>
      <c r="E7257" s="3" t="s">
        <v>1952</v>
      </c>
      <c r="F7257" s="3" t="s">
        <v>195</v>
      </c>
      <c r="G7257" s="3" t="s">
        <v>12</v>
      </c>
      <c r="H7257" s="3"/>
      <c r="I7257" s="3"/>
      <c r="J7257" s="3"/>
      <c r="K7257" s="3"/>
      <c r="L7257" s="3"/>
      <c r="M7257" s="3"/>
      <c r="N7257" s="3"/>
      <c r="O7257" s="3"/>
      <c r="P7257" s="3"/>
      <c r="Q7257" s="3"/>
      <c r="R7257" s="3"/>
      <c r="S7257" s="3"/>
      <c r="T7257" s="3"/>
      <c r="U7257" s="3"/>
      <c r="V7257" s="3"/>
      <c r="W7257" s="3"/>
      <c r="X7257" s="3"/>
      <c r="Y7257" s="3"/>
      <c r="Z7257" s="3"/>
    </row>
    <row r="7258">
      <c r="A7258" s="4">
        <v>45434.0</v>
      </c>
      <c r="B7258" s="5" t="s">
        <v>2119</v>
      </c>
      <c r="C7258" s="3" t="s">
        <v>2120</v>
      </c>
      <c r="D7258" s="3" t="str">
        <f>IFERROR(__xludf.DUMMYFUNCTION("REGEXEXTRACT(C7258,""[A-Z]{2,}"")"),"SABUY")</f>
        <v>SABUY</v>
      </c>
      <c r="E7258" s="3" t="s">
        <v>373</v>
      </c>
      <c r="F7258" s="3" t="s">
        <v>195</v>
      </c>
      <c r="G7258" s="3" t="s">
        <v>84</v>
      </c>
      <c r="H7258" s="3"/>
      <c r="I7258" s="3"/>
      <c r="J7258" s="3"/>
      <c r="K7258" s="3"/>
      <c r="L7258" s="3"/>
      <c r="M7258" s="3"/>
      <c r="N7258" s="3"/>
      <c r="O7258" s="3"/>
      <c r="P7258" s="3"/>
      <c r="Q7258" s="3"/>
      <c r="R7258" s="3"/>
      <c r="S7258" s="3"/>
      <c r="T7258" s="3"/>
      <c r="U7258" s="3"/>
      <c r="V7258" s="3"/>
      <c r="W7258" s="3"/>
      <c r="X7258" s="3"/>
      <c r="Y7258" s="3"/>
      <c r="Z7258" s="3"/>
    </row>
    <row r="7259">
      <c r="A7259" s="4">
        <v>45434.0</v>
      </c>
      <c r="B7259" s="5" t="s">
        <v>2121</v>
      </c>
      <c r="C7259" s="3" t="s">
        <v>2122</v>
      </c>
      <c r="D7259" s="3" t="str">
        <f>IFERROR(__xludf.DUMMYFUNCTION("REGEXEXTRACT(C7259,""[A-Z]{2,}"")"),"PTTEP")</f>
        <v>PTTEP</v>
      </c>
      <c r="E7259" s="3" t="s">
        <v>2123</v>
      </c>
      <c r="F7259" s="3" t="s">
        <v>970</v>
      </c>
      <c r="G7259" s="3" t="s">
        <v>17</v>
      </c>
      <c r="H7259" s="3"/>
      <c r="I7259" s="3"/>
      <c r="J7259" s="3"/>
      <c r="K7259" s="3"/>
      <c r="L7259" s="3"/>
      <c r="M7259" s="3"/>
      <c r="N7259" s="3"/>
      <c r="O7259" s="3"/>
      <c r="P7259" s="3"/>
      <c r="Q7259" s="3"/>
      <c r="R7259" s="3"/>
      <c r="S7259" s="3"/>
      <c r="T7259" s="3"/>
      <c r="U7259" s="3"/>
      <c r="V7259" s="3"/>
      <c r="W7259" s="3"/>
      <c r="X7259" s="3"/>
      <c r="Y7259" s="3"/>
      <c r="Z7259" s="3"/>
    </row>
    <row r="7260">
      <c r="A7260" s="4">
        <v>45434.0</v>
      </c>
      <c r="B7260" s="5" t="s">
        <v>2124</v>
      </c>
      <c r="C7260" s="3" t="s">
        <v>2125</v>
      </c>
      <c r="D7260" s="3" t="str">
        <f>IFERROR(__xludf.DUMMYFUNCTION("REGEXEXTRACT(C7260,""[A-Z]{2,}"")"),"AKS")</f>
        <v>AKS</v>
      </c>
      <c r="E7260" s="3" t="s">
        <v>2126</v>
      </c>
      <c r="F7260" s="3" t="s">
        <v>34</v>
      </c>
      <c r="G7260" s="3" t="s">
        <v>12</v>
      </c>
      <c r="H7260" s="3"/>
      <c r="I7260" s="3"/>
      <c r="J7260" s="3"/>
      <c r="K7260" s="3"/>
      <c r="L7260" s="3"/>
      <c r="M7260" s="3"/>
      <c r="N7260" s="3"/>
      <c r="O7260" s="3"/>
      <c r="P7260" s="3"/>
      <c r="Q7260" s="3"/>
      <c r="R7260" s="3"/>
      <c r="S7260" s="3"/>
      <c r="T7260" s="3"/>
      <c r="U7260" s="3"/>
      <c r="V7260" s="3"/>
      <c r="W7260" s="3"/>
      <c r="X7260" s="3"/>
      <c r="Y7260" s="3"/>
      <c r="Z7260" s="3"/>
    </row>
    <row r="7261">
      <c r="A7261" s="4">
        <v>45434.0</v>
      </c>
      <c r="B7261" s="5" t="s">
        <v>2124</v>
      </c>
      <c r="C7261" s="3" t="s">
        <v>2125</v>
      </c>
      <c r="D7261" s="3" t="str">
        <f>IFERROR(__xludf.DUMMYFUNCTION("REGEXEXTRACT(C7261,""[A-Z]{2,}"")"),"AKS")</f>
        <v>AKS</v>
      </c>
      <c r="E7261" s="3" t="s">
        <v>2127</v>
      </c>
      <c r="F7261" s="3" t="s">
        <v>2128</v>
      </c>
      <c r="G7261" s="3" t="s">
        <v>12</v>
      </c>
      <c r="H7261" s="3"/>
      <c r="I7261" s="3"/>
      <c r="J7261" s="3"/>
      <c r="K7261" s="3"/>
      <c r="L7261" s="3"/>
      <c r="M7261" s="3"/>
      <c r="N7261" s="3"/>
      <c r="O7261" s="3"/>
      <c r="P7261" s="3"/>
      <c r="Q7261" s="3"/>
      <c r="R7261" s="3"/>
      <c r="S7261" s="3"/>
      <c r="T7261" s="3"/>
      <c r="U7261" s="3"/>
      <c r="V7261" s="3"/>
      <c r="W7261" s="3"/>
      <c r="X7261" s="3"/>
      <c r="Y7261" s="3"/>
      <c r="Z7261" s="3"/>
    </row>
    <row r="7262">
      <c r="A7262" s="4">
        <v>45433.0</v>
      </c>
      <c r="B7262" s="5" t="s">
        <v>2129</v>
      </c>
      <c r="C7262" s="3" t="s">
        <v>2130</v>
      </c>
      <c r="D7262" s="3" t="str">
        <f>IFERROR(__xludf.DUMMYFUNCTION("REGEXEXTRACT(C7262,""[A-Z]{2,}"")"),"SBNEXT")</f>
        <v>SBNEXT</v>
      </c>
      <c r="E7262" s="3" t="s">
        <v>2131</v>
      </c>
      <c r="F7262" s="3" t="s">
        <v>1066</v>
      </c>
      <c r="G7262" s="3" t="s">
        <v>12</v>
      </c>
      <c r="H7262" s="3"/>
      <c r="I7262" s="3"/>
      <c r="J7262" s="3"/>
      <c r="K7262" s="3"/>
      <c r="L7262" s="3"/>
      <c r="M7262" s="3"/>
      <c r="N7262" s="3"/>
      <c r="O7262" s="3"/>
      <c r="P7262" s="3"/>
      <c r="Q7262" s="3"/>
      <c r="R7262" s="3"/>
      <c r="S7262" s="3"/>
      <c r="T7262" s="3"/>
      <c r="U7262" s="3"/>
      <c r="V7262" s="3"/>
      <c r="W7262" s="3"/>
      <c r="X7262" s="3"/>
      <c r="Y7262" s="3"/>
      <c r="Z7262" s="3"/>
    </row>
    <row r="7263">
      <c r="A7263" s="4">
        <v>45433.0</v>
      </c>
      <c r="B7263" s="5" t="s">
        <v>2129</v>
      </c>
      <c r="C7263" s="3" t="s">
        <v>2130</v>
      </c>
      <c r="D7263" s="3" t="str">
        <f>IFERROR(__xludf.DUMMYFUNCTION("REGEXEXTRACT(C7263,""[A-Z]{2,}"")"),"SBNEXT")</f>
        <v>SBNEXT</v>
      </c>
      <c r="E7263" s="3" t="s">
        <v>790</v>
      </c>
      <c r="F7263" s="3" t="s">
        <v>2132</v>
      </c>
      <c r="G7263" s="3" t="s">
        <v>12</v>
      </c>
      <c r="H7263" s="3"/>
      <c r="I7263" s="3"/>
      <c r="J7263" s="3"/>
      <c r="K7263" s="3"/>
      <c r="L7263" s="3"/>
      <c r="M7263" s="3"/>
      <c r="N7263" s="3"/>
      <c r="O7263" s="3"/>
      <c r="P7263" s="3"/>
      <c r="Q7263" s="3"/>
      <c r="R7263" s="3"/>
      <c r="S7263" s="3"/>
      <c r="T7263" s="3"/>
      <c r="U7263" s="3"/>
      <c r="V7263" s="3"/>
      <c r="W7263" s="3"/>
      <c r="X7263" s="3"/>
      <c r="Y7263" s="3"/>
      <c r="Z7263" s="3"/>
    </row>
    <row r="7264">
      <c r="A7264" s="4">
        <v>45433.0</v>
      </c>
      <c r="B7264" s="5" t="s">
        <v>2133</v>
      </c>
      <c r="C7264" s="3" t="s">
        <v>2134</v>
      </c>
      <c r="D7264" s="3" t="str">
        <f>IFERROR(__xludf.DUMMYFUNCTION("REGEXEXTRACT(C7264,""[A-Z]{2,}"")"),"PSTC")</f>
        <v>PSTC</v>
      </c>
      <c r="E7264" s="3" t="s">
        <v>30</v>
      </c>
      <c r="F7264" s="3" t="s">
        <v>31</v>
      </c>
      <c r="G7264" s="3" t="s">
        <v>12</v>
      </c>
      <c r="H7264" s="3"/>
      <c r="I7264" s="3"/>
      <c r="J7264" s="3"/>
      <c r="K7264" s="3"/>
      <c r="L7264" s="3"/>
      <c r="M7264" s="3"/>
      <c r="N7264" s="3"/>
      <c r="O7264" s="3"/>
      <c r="P7264" s="3"/>
      <c r="Q7264" s="3"/>
      <c r="R7264" s="3"/>
      <c r="S7264" s="3"/>
      <c r="T7264" s="3"/>
      <c r="U7264" s="3"/>
      <c r="V7264" s="3"/>
      <c r="W7264" s="3"/>
      <c r="X7264" s="3"/>
      <c r="Y7264" s="3"/>
      <c r="Z7264" s="3"/>
    </row>
    <row r="7265">
      <c r="A7265" s="4">
        <v>45433.0</v>
      </c>
      <c r="B7265" s="5" t="s">
        <v>2135</v>
      </c>
      <c r="C7265" s="3" t="s">
        <v>2136</v>
      </c>
      <c r="D7265" s="3" t="str">
        <f>IFERROR(__xludf.DUMMYFUNCTION("REGEXEXTRACT(C7265,""[A-Z]{2,}"")"),"NVDR")</f>
        <v>NVDR</v>
      </c>
      <c r="E7265" s="3" t="s">
        <v>299</v>
      </c>
      <c r="F7265" s="3" t="s">
        <v>2137</v>
      </c>
      <c r="G7265" s="3" t="s">
        <v>84</v>
      </c>
      <c r="H7265" s="3"/>
      <c r="I7265" s="3"/>
      <c r="J7265" s="3"/>
      <c r="K7265" s="3"/>
      <c r="L7265" s="3"/>
      <c r="M7265" s="3"/>
      <c r="N7265" s="3"/>
      <c r="O7265" s="3"/>
      <c r="P7265" s="3"/>
      <c r="Q7265" s="3"/>
      <c r="R7265" s="3"/>
      <c r="S7265" s="3"/>
      <c r="T7265" s="3"/>
      <c r="U7265" s="3"/>
      <c r="V7265" s="3"/>
      <c r="W7265" s="3"/>
      <c r="X7265" s="3"/>
      <c r="Y7265" s="3"/>
      <c r="Z7265" s="3"/>
    </row>
    <row r="7266">
      <c r="A7266" s="4">
        <v>45433.0</v>
      </c>
      <c r="B7266" s="5" t="s">
        <v>2138</v>
      </c>
      <c r="C7266" s="3" t="s">
        <v>2139</v>
      </c>
      <c r="D7266" s="3" t="str">
        <f>IFERROR(__xludf.DUMMYFUNCTION("REGEXEXTRACT(C7266,""[A-Z]{2,}"")"),"CHOW")</f>
        <v>CHOW</v>
      </c>
      <c r="E7266" s="3" t="s">
        <v>85</v>
      </c>
      <c r="F7266" s="3" t="s">
        <v>2140</v>
      </c>
      <c r="G7266" s="3" t="s">
        <v>12</v>
      </c>
      <c r="H7266" s="3"/>
      <c r="I7266" s="3"/>
      <c r="J7266" s="3"/>
      <c r="K7266" s="3"/>
      <c r="L7266" s="3"/>
      <c r="M7266" s="3"/>
      <c r="N7266" s="3"/>
      <c r="O7266" s="3"/>
      <c r="P7266" s="3"/>
      <c r="Q7266" s="3"/>
      <c r="R7266" s="3"/>
      <c r="S7266" s="3"/>
      <c r="T7266" s="3"/>
      <c r="U7266" s="3"/>
      <c r="V7266" s="3"/>
      <c r="W7266" s="3"/>
      <c r="X7266" s="3"/>
      <c r="Y7266" s="3"/>
      <c r="Z7266" s="3"/>
    </row>
    <row r="7267">
      <c r="A7267" s="4">
        <v>45433.0</v>
      </c>
      <c r="B7267" s="5" t="s">
        <v>2138</v>
      </c>
      <c r="C7267" s="3" t="s">
        <v>2139</v>
      </c>
      <c r="D7267" s="3" t="str">
        <f>IFERROR(__xludf.DUMMYFUNCTION("REGEXEXTRACT(C7267,""[A-Z]{2,}"")"),"CHOW")</f>
        <v>CHOW</v>
      </c>
      <c r="E7267" s="3" t="s">
        <v>241</v>
      </c>
      <c r="F7267" s="3" t="s">
        <v>47</v>
      </c>
      <c r="G7267" s="3" t="s">
        <v>12</v>
      </c>
      <c r="H7267" s="3"/>
      <c r="I7267" s="3"/>
      <c r="J7267" s="3"/>
      <c r="K7267" s="3"/>
      <c r="L7267" s="3"/>
      <c r="M7267" s="3"/>
      <c r="N7267" s="3"/>
      <c r="O7267" s="3"/>
      <c r="P7267" s="3"/>
      <c r="Q7267" s="3"/>
      <c r="R7267" s="3"/>
      <c r="S7267" s="3"/>
      <c r="T7267" s="3"/>
      <c r="U7267" s="3"/>
      <c r="V7267" s="3"/>
      <c r="W7267" s="3"/>
      <c r="X7267" s="3"/>
      <c r="Y7267" s="3"/>
      <c r="Z7267" s="3"/>
    </row>
    <row r="7268">
      <c r="A7268" s="4">
        <v>45433.0</v>
      </c>
      <c r="B7268" s="5" t="s">
        <v>2141</v>
      </c>
      <c r="C7268" s="3" t="s">
        <v>2142</v>
      </c>
      <c r="D7268" s="3" t="str">
        <f>IFERROR(__xludf.DUMMYFUNCTION("REGEXEXTRACT(C7268,""[A-Z]{2,}"")"),"NVDR")</f>
        <v>NVDR</v>
      </c>
      <c r="E7268" s="3" t="s">
        <v>2143</v>
      </c>
      <c r="F7268" s="3" t="s">
        <v>2144</v>
      </c>
      <c r="G7268" s="3" t="s">
        <v>12</v>
      </c>
      <c r="H7268" s="3"/>
      <c r="I7268" s="3"/>
      <c r="J7268" s="3"/>
      <c r="K7268" s="3"/>
      <c r="L7268" s="3"/>
      <c r="M7268" s="3"/>
      <c r="N7268" s="3"/>
      <c r="O7268" s="3"/>
      <c r="P7268" s="3"/>
      <c r="Q7268" s="3"/>
      <c r="R7268" s="3"/>
      <c r="S7268" s="3"/>
      <c r="T7268" s="3"/>
      <c r="U7268" s="3"/>
      <c r="V7268" s="3"/>
      <c r="W7268" s="3"/>
      <c r="X7268" s="3"/>
      <c r="Y7268" s="3"/>
      <c r="Z7268" s="3"/>
    </row>
    <row r="7269">
      <c r="A7269" s="4">
        <v>45433.0</v>
      </c>
      <c r="B7269" s="5" t="s">
        <v>2145</v>
      </c>
      <c r="C7269" s="3" t="s">
        <v>2146</v>
      </c>
      <c r="D7269" s="3" t="str">
        <f>IFERROR(__xludf.DUMMYFUNCTION("REGEXEXTRACT(C7269,""[A-Z]{2,}"")"),"CPAXT")</f>
        <v>CPAXT</v>
      </c>
      <c r="E7269" s="3" t="s">
        <v>46</v>
      </c>
      <c r="F7269" s="3" t="s">
        <v>133</v>
      </c>
      <c r="G7269" s="3" t="s">
        <v>12</v>
      </c>
      <c r="H7269" s="3"/>
      <c r="I7269" s="3"/>
      <c r="J7269" s="3"/>
      <c r="K7269" s="3"/>
      <c r="L7269" s="3"/>
      <c r="M7269" s="3"/>
      <c r="N7269" s="3"/>
      <c r="O7269" s="3"/>
      <c r="P7269" s="3"/>
      <c r="Q7269" s="3"/>
      <c r="R7269" s="3"/>
      <c r="S7269" s="3"/>
      <c r="T7269" s="3"/>
      <c r="U7269" s="3"/>
      <c r="V7269" s="3"/>
      <c r="W7269" s="3"/>
      <c r="X7269" s="3"/>
      <c r="Y7269" s="3"/>
      <c r="Z7269" s="3"/>
    </row>
    <row r="7270">
      <c r="A7270" s="4">
        <v>45433.0</v>
      </c>
      <c r="B7270" s="5" t="s">
        <v>2145</v>
      </c>
      <c r="C7270" s="3" t="s">
        <v>2146</v>
      </c>
      <c r="D7270" s="3" t="str">
        <f>IFERROR(__xludf.DUMMYFUNCTION("REGEXEXTRACT(C7270,""[A-Z]{2,}"")"),"CPAXT")</f>
        <v>CPAXT</v>
      </c>
      <c r="E7270" s="3" t="s">
        <v>2147</v>
      </c>
      <c r="F7270" s="3" t="s">
        <v>70</v>
      </c>
      <c r="G7270" s="3" t="s">
        <v>12</v>
      </c>
      <c r="H7270" s="3"/>
      <c r="I7270" s="3"/>
      <c r="J7270" s="3"/>
      <c r="K7270" s="3"/>
      <c r="L7270" s="3"/>
      <c r="M7270" s="3"/>
      <c r="N7270" s="3"/>
      <c r="O7270" s="3"/>
      <c r="P7270" s="3"/>
      <c r="Q7270" s="3"/>
      <c r="R7270" s="3"/>
      <c r="S7270" s="3"/>
      <c r="T7270" s="3"/>
      <c r="U7270" s="3"/>
      <c r="V7270" s="3"/>
      <c r="W7270" s="3"/>
      <c r="X7270" s="3"/>
      <c r="Y7270" s="3"/>
      <c r="Z7270" s="3"/>
    </row>
    <row r="7271">
      <c r="A7271" s="4">
        <v>45433.0</v>
      </c>
      <c r="B7271" s="5" t="s">
        <v>2148</v>
      </c>
      <c r="C7271" s="3" t="s">
        <v>2149</v>
      </c>
      <c r="D7271" s="3" t="str">
        <f>IFERROR(__xludf.DUMMYFUNCTION("REGEXEXTRACT(C7271,""[A-Z]{2,}"")"),"STARK")</f>
        <v>STARK</v>
      </c>
      <c r="E7271" s="3" t="s">
        <v>2150</v>
      </c>
      <c r="F7271" s="3" t="s">
        <v>99</v>
      </c>
      <c r="G7271" s="3" t="s">
        <v>17</v>
      </c>
      <c r="H7271" s="3"/>
      <c r="I7271" s="3"/>
      <c r="J7271" s="3"/>
      <c r="K7271" s="3"/>
      <c r="L7271" s="3"/>
      <c r="M7271" s="3"/>
      <c r="N7271" s="3"/>
      <c r="O7271" s="3"/>
      <c r="P7271" s="3"/>
      <c r="Q7271" s="3"/>
      <c r="R7271" s="3"/>
      <c r="S7271" s="3"/>
      <c r="T7271" s="3"/>
      <c r="U7271" s="3"/>
      <c r="V7271" s="3"/>
      <c r="W7271" s="3"/>
      <c r="X7271" s="3"/>
      <c r="Y7271" s="3"/>
      <c r="Z7271" s="3"/>
    </row>
    <row r="7272">
      <c r="A7272" s="4">
        <v>45433.0</v>
      </c>
      <c r="B7272" s="5" t="s">
        <v>2151</v>
      </c>
      <c r="C7272" s="3" t="s">
        <v>2152</v>
      </c>
      <c r="D7272" s="3" t="str">
        <f>IFERROR(__xludf.DUMMYFUNCTION("REGEXEXTRACT(C7272,""[A-Z]{2,}"")"),"CPT")</f>
        <v>CPT</v>
      </c>
      <c r="E7272" s="3" t="s">
        <v>503</v>
      </c>
      <c r="F7272" s="3" t="s">
        <v>2009</v>
      </c>
      <c r="G7272" s="3" t="s">
        <v>17</v>
      </c>
      <c r="H7272" s="3"/>
      <c r="I7272" s="3"/>
      <c r="J7272" s="3"/>
      <c r="K7272" s="3"/>
      <c r="L7272" s="3"/>
      <c r="M7272" s="3"/>
      <c r="N7272" s="3"/>
      <c r="O7272" s="3"/>
      <c r="P7272" s="3"/>
      <c r="Q7272" s="3"/>
      <c r="R7272" s="3"/>
      <c r="S7272" s="3"/>
      <c r="T7272" s="3"/>
      <c r="U7272" s="3"/>
      <c r="V7272" s="3"/>
      <c r="W7272" s="3"/>
      <c r="X7272" s="3"/>
      <c r="Y7272" s="3"/>
      <c r="Z7272" s="3"/>
    </row>
    <row r="7273">
      <c r="A7273" s="4">
        <v>45433.0</v>
      </c>
      <c r="B7273" s="5" t="s">
        <v>2153</v>
      </c>
      <c r="C7273" s="3" t="s">
        <v>2154</v>
      </c>
      <c r="D7273" s="3" t="str">
        <f>IFERROR(__xludf.DUMMYFUNCTION("REGEXEXTRACT(C7273,""[A-Z]{2,}"")"),"ITD")</f>
        <v>ITD</v>
      </c>
      <c r="E7273" s="3" t="s">
        <v>379</v>
      </c>
      <c r="F7273" s="3" t="s">
        <v>73</v>
      </c>
      <c r="G7273" s="3" t="s">
        <v>17</v>
      </c>
      <c r="H7273" s="3"/>
      <c r="I7273" s="3"/>
      <c r="J7273" s="3"/>
      <c r="K7273" s="3"/>
      <c r="L7273" s="3"/>
      <c r="M7273" s="3"/>
      <c r="N7273" s="3"/>
      <c r="O7273" s="3"/>
      <c r="P7273" s="3"/>
      <c r="Q7273" s="3"/>
      <c r="R7273" s="3"/>
      <c r="S7273" s="3"/>
      <c r="T7273" s="3"/>
      <c r="U7273" s="3"/>
      <c r="V7273" s="3"/>
      <c r="W7273" s="3"/>
      <c r="X7273" s="3"/>
      <c r="Y7273" s="3"/>
      <c r="Z7273" s="3"/>
    </row>
    <row r="7274">
      <c r="A7274" s="4">
        <v>45433.0</v>
      </c>
      <c r="B7274" s="5" t="s">
        <v>2155</v>
      </c>
      <c r="C7274" s="3" t="s">
        <v>2156</v>
      </c>
      <c r="D7274" s="3" t="str">
        <f>IFERROR(__xludf.DUMMYFUNCTION("REGEXEXTRACT(C7274,""[A-Z]{2,}"")"),"CHAYO")</f>
        <v>CHAYO</v>
      </c>
      <c r="E7274" s="3" t="s">
        <v>2157</v>
      </c>
      <c r="F7274" s="3" t="s">
        <v>888</v>
      </c>
      <c r="G7274" s="3" t="s">
        <v>84</v>
      </c>
      <c r="H7274" s="3"/>
      <c r="I7274" s="3"/>
      <c r="J7274" s="3"/>
      <c r="K7274" s="3"/>
      <c r="L7274" s="3"/>
      <c r="M7274" s="3"/>
      <c r="N7274" s="3"/>
      <c r="O7274" s="3"/>
      <c r="P7274" s="3"/>
      <c r="Q7274" s="3"/>
      <c r="R7274" s="3"/>
      <c r="S7274" s="3"/>
      <c r="T7274" s="3"/>
      <c r="U7274" s="3"/>
      <c r="V7274" s="3"/>
      <c r="W7274" s="3"/>
      <c r="X7274" s="3"/>
      <c r="Y7274" s="3"/>
      <c r="Z7274" s="3"/>
    </row>
    <row r="7275">
      <c r="A7275" s="4">
        <v>45433.0</v>
      </c>
      <c r="B7275" s="5" t="s">
        <v>2155</v>
      </c>
      <c r="C7275" s="3" t="s">
        <v>2156</v>
      </c>
      <c r="D7275" s="3" t="str">
        <f>IFERROR(__xludf.DUMMYFUNCTION("REGEXEXTRACT(C7275,""[A-Z]{2,}"")"),"CHAYO")</f>
        <v>CHAYO</v>
      </c>
      <c r="E7275" s="3" t="s">
        <v>408</v>
      </c>
      <c r="F7275" s="3" t="s">
        <v>2158</v>
      </c>
      <c r="G7275" s="3" t="s">
        <v>84</v>
      </c>
      <c r="H7275" s="3"/>
      <c r="I7275" s="3"/>
      <c r="J7275" s="3"/>
      <c r="K7275" s="3"/>
      <c r="L7275" s="3"/>
      <c r="M7275" s="3"/>
      <c r="N7275" s="3"/>
      <c r="O7275" s="3"/>
      <c r="P7275" s="3"/>
      <c r="Q7275" s="3"/>
      <c r="R7275" s="3"/>
      <c r="S7275" s="3"/>
      <c r="T7275" s="3"/>
      <c r="U7275" s="3"/>
      <c r="V7275" s="3"/>
      <c r="W7275" s="3"/>
      <c r="X7275" s="3"/>
      <c r="Y7275" s="3"/>
      <c r="Z7275" s="3"/>
    </row>
    <row r="7276">
      <c r="A7276" s="4">
        <v>45433.0</v>
      </c>
      <c r="B7276" s="5" t="s">
        <v>2155</v>
      </c>
      <c r="C7276" s="3" t="s">
        <v>2156</v>
      </c>
      <c r="D7276" s="3" t="str">
        <f>IFERROR(__xludf.DUMMYFUNCTION("REGEXEXTRACT(C7276,""[A-Z]{2,}"")"),"CHAYO")</f>
        <v>CHAYO</v>
      </c>
      <c r="E7276" s="3" t="s">
        <v>2085</v>
      </c>
      <c r="F7276" s="3" t="s">
        <v>602</v>
      </c>
      <c r="G7276" s="3" t="s">
        <v>84</v>
      </c>
      <c r="H7276" s="3"/>
      <c r="I7276" s="3"/>
      <c r="J7276" s="3"/>
      <c r="K7276" s="3"/>
      <c r="L7276" s="3"/>
      <c r="M7276" s="3"/>
      <c r="N7276" s="3"/>
      <c r="O7276" s="3"/>
      <c r="P7276" s="3"/>
      <c r="Q7276" s="3"/>
      <c r="R7276" s="3"/>
      <c r="S7276" s="3"/>
      <c r="T7276" s="3"/>
      <c r="U7276" s="3"/>
      <c r="V7276" s="3"/>
      <c r="W7276" s="3"/>
      <c r="X7276" s="3"/>
      <c r="Y7276" s="3"/>
      <c r="Z7276" s="3"/>
    </row>
    <row r="7277">
      <c r="A7277" s="4">
        <v>45433.0</v>
      </c>
      <c r="B7277" s="5" t="s">
        <v>2159</v>
      </c>
      <c r="C7277" s="3" t="s">
        <v>15543</v>
      </c>
      <c r="D7277" s="3" t="str">
        <f>IFERROR(__xludf.DUMMYFUNCTION("REGEXEXTRACT(C7277,""[A-Z]{2,}"")"),"JD")</f>
        <v>JD</v>
      </c>
      <c r="E7277" s="3" t="s">
        <v>426</v>
      </c>
      <c r="F7277" s="3" t="s">
        <v>1001</v>
      </c>
      <c r="G7277" s="3" t="s">
        <v>17</v>
      </c>
      <c r="H7277" s="3"/>
      <c r="I7277" s="3"/>
      <c r="J7277" s="3"/>
      <c r="K7277" s="3"/>
      <c r="L7277" s="3"/>
      <c r="M7277" s="3"/>
      <c r="N7277" s="3"/>
      <c r="O7277" s="3"/>
      <c r="P7277" s="3"/>
      <c r="Q7277" s="3"/>
      <c r="R7277" s="3"/>
      <c r="S7277" s="3"/>
      <c r="T7277" s="3"/>
      <c r="U7277" s="3"/>
      <c r="V7277" s="3"/>
      <c r="W7277" s="3"/>
      <c r="X7277" s="3"/>
      <c r="Y7277" s="3"/>
      <c r="Z7277" s="3"/>
    </row>
    <row r="7278">
      <c r="A7278" s="4">
        <v>45433.0</v>
      </c>
      <c r="B7278" s="5" t="s">
        <v>2161</v>
      </c>
      <c r="C7278" s="3" t="s">
        <v>2162</v>
      </c>
      <c r="D7278" s="3" t="str">
        <f>IFERROR(__xludf.DUMMYFUNCTION("REGEXEXTRACT(C7278,""[A-Z]{2,}"")"),"WGE")</f>
        <v>WGE</v>
      </c>
      <c r="E7278" s="3" t="s">
        <v>44</v>
      </c>
      <c r="F7278" s="3" t="s">
        <v>47</v>
      </c>
      <c r="G7278" s="3" t="s">
        <v>12</v>
      </c>
      <c r="H7278" s="3"/>
      <c r="I7278" s="3"/>
      <c r="J7278" s="3"/>
      <c r="K7278" s="3"/>
      <c r="L7278" s="3"/>
      <c r="M7278" s="3"/>
      <c r="N7278" s="3"/>
      <c r="O7278" s="3"/>
      <c r="P7278" s="3"/>
      <c r="Q7278" s="3"/>
      <c r="R7278" s="3"/>
      <c r="S7278" s="3"/>
      <c r="T7278" s="3"/>
      <c r="U7278" s="3"/>
      <c r="V7278" s="3"/>
      <c r="W7278" s="3"/>
      <c r="X7278" s="3"/>
      <c r="Y7278" s="3"/>
      <c r="Z7278" s="3"/>
    </row>
    <row r="7279">
      <c r="A7279" s="4">
        <v>45433.0</v>
      </c>
      <c r="B7279" s="5" t="s">
        <v>2163</v>
      </c>
      <c r="C7279" s="3" t="s">
        <v>2164</v>
      </c>
      <c r="D7279" s="3" t="str">
        <f>IFERROR(__xludf.DUMMYFUNCTION("REGEXEXTRACT(C7279,""[A-Z]{2,}"")"),"MVP")</f>
        <v>MVP</v>
      </c>
      <c r="E7279" s="3" t="s">
        <v>2165</v>
      </c>
      <c r="F7279" s="3" t="s">
        <v>61</v>
      </c>
      <c r="G7279" s="3" t="s">
        <v>12</v>
      </c>
      <c r="H7279" s="3"/>
      <c r="I7279" s="3"/>
      <c r="J7279" s="3"/>
      <c r="K7279" s="3"/>
      <c r="L7279" s="3"/>
      <c r="M7279" s="3"/>
      <c r="N7279" s="3"/>
      <c r="O7279" s="3"/>
      <c r="P7279" s="3"/>
      <c r="Q7279" s="3"/>
      <c r="R7279" s="3"/>
      <c r="S7279" s="3"/>
      <c r="T7279" s="3"/>
      <c r="U7279" s="3"/>
      <c r="V7279" s="3"/>
      <c r="W7279" s="3"/>
      <c r="X7279" s="3"/>
      <c r="Y7279" s="3"/>
      <c r="Z7279" s="3"/>
    </row>
    <row r="7280">
      <c r="A7280" s="4">
        <v>45433.0</v>
      </c>
      <c r="B7280" s="5" t="s">
        <v>2166</v>
      </c>
      <c r="C7280" s="3" t="s">
        <v>2167</v>
      </c>
      <c r="D7280" s="3" t="str">
        <f>IFERROR(__xludf.DUMMYFUNCTION("REGEXEXTRACT(C7280,""[A-Z]{2,}"")"),"KKC")</f>
        <v>KKC</v>
      </c>
      <c r="E7280" s="3"/>
      <c r="F7280" s="3" t="s">
        <v>2014</v>
      </c>
      <c r="G7280" s="3" t="s">
        <v>84</v>
      </c>
      <c r="H7280" s="3" t="s">
        <v>44</v>
      </c>
      <c r="I7280" s="3"/>
      <c r="J7280" s="3"/>
      <c r="K7280" s="3"/>
      <c r="L7280" s="3"/>
      <c r="M7280" s="3"/>
      <c r="N7280" s="3"/>
      <c r="O7280" s="3"/>
      <c r="P7280" s="3"/>
      <c r="Q7280" s="3"/>
      <c r="R7280" s="3"/>
      <c r="S7280" s="3"/>
      <c r="T7280" s="3"/>
      <c r="U7280" s="3"/>
      <c r="V7280" s="3"/>
      <c r="W7280" s="3"/>
      <c r="X7280" s="3"/>
      <c r="Y7280" s="3"/>
      <c r="Z7280" s="3"/>
    </row>
    <row r="7281">
      <c r="A7281" s="4">
        <v>45432.0</v>
      </c>
      <c r="B7281" s="5" t="s">
        <v>2168</v>
      </c>
      <c r="C7281" s="3" t="s">
        <v>2169</v>
      </c>
      <c r="D7281" s="3" t="str">
        <f>IFERROR(__xludf.DUMMYFUNCTION("REGEXEXTRACT(C7281,""[A-Z]{2,}"")"),"JKN")</f>
        <v>JKN</v>
      </c>
      <c r="E7281" s="3" t="s">
        <v>2108</v>
      </c>
      <c r="F7281" s="3" t="s">
        <v>365</v>
      </c>
      <c r="G7281" s="3" t="s">
        <v>17</v>
      </c>
      <c r="H7281" s="3"/>
      <c r="I7281" s="3"/>
      <c r="J7281" s="3"/>
      <c r="K7281" s="3"/>
      <c r="L7281" s="3"/>
      <c r="M7281" s="3"/>
      <c r="N7281" s="3"/>
      <c r="O7281" s="3"/>
      <c r="P7281" s="3"/>
      <c r="Q7281" s="3"/>
      <c r="R7281" s="3"/>
      <c r="S7281" s="3"/>
      <c r="T7281" s="3"/>
      <c r="U7281" s="3"/>
      <c r="V7281" s="3"/>
      <c r="W7281" s="3"/>
      <c r="X7281" s="3"/>
      <c r="Y7281" s="3"/>
      <c r="Z7281" s="3"/>
    </row>
    <row r="7282">
      <c r="A7282" s="4">
        <v>45432.0</v>
      </c>
      <c r="B7282" s="5" t="s">
        <v>2170</v>
      </c>
      <c r="C7282" s="3" t="s">
        <v>2171</v>
      </c>
      <c r="D7282" s="3" t="str">
        <f>IFERROR(__xludf.DUMMYFUNCTION("REGEXEXTRACT(C7282,""[A-Z]{2,}"")"),"RML")</f>
        <v>RML</v>
      </c>
      <c r="E7282" s="3" t="s">
        <v>44</v>
      </c>
      <c r="F7282" s="3" t="s">
        <v>339</v>
      </c>
      <c r="G7282" s="3" t="s">
        <v>17</v>
      </c>
      <c r="H7282" s="3"/>
      <c r="I7282" s="3"/>
      <c r="J7282" s="3"/>
      <c r="K7282" s="3"/>
      <c r="L7282" s="3"/>
      <c r="M7282" s="3"/>
      <c r="N7282" s="3"/>
      <c r="O7282" s="3"/>
      <c r="P7282" s="3"/>
      <c r="Q7282" s="3"/>
      <c r="R7282" s="3"/>
      <c r="S7282" s="3"/>
      <c r="T7282" s="3"/>
      <c r="U7282" s="3"/>
      <c r="V7282" s="3"/>
      <c r="W7282" s="3"/>
      <c r="X7282" s="3"/>
      <c r="Y7282" s="3"/>
      <c r="Z7282" s="3"/>
    </row>
    <row r="7283">
      <c r="A7283" s="4">
        <v>45432.0</v>
      </c>
      <c r="B7283" s="5" t="s">
        <v>2172</v>
      </c>
      <c r="C7283" s="3" t="s">
        <v>2173</v>
      </c>
      <c r="D7283" s="3" t="str">
        <f>IFERROR(__xludf.DUMMYFUNCTION("REGEXEXTRACT(C7283,""[A-Z]{2,}"")"),"FLOYD")</f>
        <v>FLOYD</v>
      </c>
      <c r="E7283" s="3" t="s">
        <v>274</v>
      </c>
      <c r="F7283" s="3" t="s">
        <v>55</v>
      </c>
      <c r="G7283" s="3" t="s">
        <v>12</v>
      </c>
      <c r="H7283" s="3"/>
      <c r="I7283" s="3"/>
      <c r="J7283" s="3"/>
      <c r="K7283" s="3"/>
      <c r="L7283" s="3"/>
      <c r="M7283" s="3"/>
      <c r="N7283" s="3"/>
      <c r="O7283" s="3"/>
      <c r="P7283" s="3"/>
      <c r="Q7283" s="3"/>
      <c r="R7283" s="3"/>
      <c r="S7283" s="3"/>
      <c r="T7283" s="3"/>
      <c r="U7283" s="3"/>
      <c r="V7283" s="3"/>
      <c r="W7283" s="3"/>
      <c r="X7283" s="3"/>
      <c r="Y7283" s="3"/>
      <c r="Z7283" s="3"/>
    </row>
    <row r="7284">
      <c r="A7284" s="4">
        <v>45432.0</v>
      </c>
      <c r="B7284" s="5" t="s">
        <v>2174</v>
      </c>
      <c r="C7284" s="3" t="s">
        <v>2175</v>
      </c>
      <c r="D7284" s="3" t="str">
        <f>IFERROR(__xludf.DUMMYFUNCTION("REGEXEXTRACT(C7284,""[A-Z]{2,}"")"),"SC")</f>
        <v>SC</v>
      </c>
      <c r="E7284" s="3" t="s">
        <v>141</v>
      </c>
      <c r="F7284" s="3" t="s">
        <v>34</v>
      </c>
      <c r="G7284" s="3" t="s">
        <v>17</v>
      </c>
      <c r="H7284" s="3"/>
      <c r="I7284" s="3"/>
      <c r="J7284" s="3"/>
      <c r="K7284" s="3"/>
      <c r="L7284" s="3"/>
      <c r="M7284" s="3"/>
      <c r="N7284" s="3"/>
      <c r="O7284" s="3"/>
      <c r="P7284" s="3"/>
      <c r="Q7284" s="3"/>
      <c r="R7284" s="3"/>
      <c r="S7284" s="3"/>
      <c r="T7284" s="3"/>
      <c r="U7284" s="3"/>
      <c r="V7284" s="3"/>
      <c r="W7284" s="3"/>
      <c r="X7284" s="3"/>
      <c r="Y7284" s="3"/>
      <c r="Z7284" s="3"/>
    </row>
    <row r="7285">
      <c r="A7285" s="4">
        <v>45432.0</v>
      </c>
      <c r="B7285" s="5" t="s">
        <v>2176</v>
      </c>
      <c r="C7285" s="3" t="s">
        <v>2177</v>
      </c>
      <c r="D7285" s="3" t="str">
        <f>IFERROR(__xludf.DUMMYFUNCTION("REGEXEXTRACT(C7285,""[A-Z]{2,}"")"),"SET")</f>
        <v>SET</v>
      </c>
      <c r="E7285" s="3" t="s">
        <v>2178</v>
      </c>
      <c r="F7285" s="3" t="s">
        <v>2179</v>
      </c>
      <c r="G7285" s="3" t="s">
        <v>17</v>
      </c>
      <c r="H7285" s="3"/>
      <c r="I7285" s="3"/>
      <c r="J7285" s="3"/>
      <c r="K7285" s="3"/>
      <c r="L7285" s="3"/>
      <c r="M7285" s="3"/>
      <c r="N7285" s="3"/>
      <c r="O7285" s="3"/>
      <c r="P7285" s="3"/>
      <c r="Q7285" s="3"/>
      <c r="R7285" s="3"/>
      <c r="S7285" s="3"/>
      <c r="T7285" s="3"/>
      <c r="U7285" s="3"/>
      <c r="V7285" s="3"/>
      <c r="W7285" s="3"/>
      <c r="X7285" s="3"/>
      <c r="Y7285" s="3"/>
      <c r="Z7285" s="3"/>
    </row>
    <row r="7286">
      <c r="A7286" s="4">
        <v>45432.0</v>
      </c>
      <c r="B7286" s="5" t="s">
        <v>2180</v>
      </c>
      <c r="C7286" s="3" t="s">
        <v>2181</v>
      </c>
      <c r="D7286" s="3" t="str">
        <f>IFERROR(__xludf.DUMMYFUNCTION("REGEXEXTRACT(C7286,""[A-Z]{2,}"")"),"SCB")</f>
        <v>SCB</v>
      </c>
      <c r="E7286" s="3" t="s">
        <v>960</v>
      </c>
      <c r="F7286" s="3" t="s">
        <v>181</v>
      </c>
      <c r="G7286" s="3" t="s">
        <v>17</v>
      </c>
      <c r="H7286" s="3"/>
      <c r="I7286" s="3"/>
      <c r="J7286" s="3"/>
      <c r="K7286" s="3"/>
      <c r="L7286" s="3"/>
      <c r="M7286" s="3"/>
      <c r="N7286" s="3"/>
      <c r="O7286" s="3"/>
      <c r="P7286" s="3"/>
      <c r="Q7286" s="3"/>
      <c r="R7286" s="3"/>
      <c r="S7286" s="3"/>
      <c r="T7286" s="3"/>
      <c r="U7286" s="3"/>
      <c r="V7286" s="3"/>
      <c r="W7286" s="3"/>
      <c r="X7286" s="3"/>
      <c r="Y7286" s="3"/>
      <c r="Z7286" s="3"/>
    </row>
    <row r="7287">
      <c r="A7287" s="4">
        <v>45432.0</v>
      </c>
      <c r="B7287" s="5" t="s">
        <v>2182</v>
      </c>
      <c r="C7287" s="3" t="s">
        <v>2183</v>
      </c>
      <c r="D7287" s="3" t="str">
        <f>IFERROR(__xludf.DUMMYFUNCTION("REGEXEXTRACT(C7287,""[A-Z]{2,}"")"),"BANPU")</f>
        <v>BANPU</v>
      </c>
      <c r="E7287" s="3" t="s">
        <v>44</v>
      </c>
      <c r="F7287" s="3" t="s">
        <v>61</v>
      </c>
      <c r="G7287" s="3" t="s">
        <v>12</v>
      </c>
      <c r="H7287" s="3"/>
      <c r="I7287" s="3"/>
      <c r="J7287" s="3"/>
      <c r="K7287" s="3"/>
      <c r="L7287" s="3"/>
      <c r="M7287" s="3"/>
      <c r="N7287" s="3"/>
      <c r="O7287" s="3"/>
      <c r="P7287" s="3"/>
      <c r="Q7287" s="3"/>
      <c r="R7287" s="3"/>
      <c r="S7287" s="3"/>
      <c r="T7287" s="3"/>
      <c r="U7287" s="3"/>
      <c r="V7287" s="3"/>
      <c r="W7287" s="3"/>
      <c r="X7287" s="3"/>
      <c r="Y7287" s="3"/>
      <c r="Z7287" s="3"/>
    </row>
    <row r="7288">
      <c r="A7288" s="4">
        <v>45432.0</v>
      </c>
      <c r="B7288" s="5" t="s">
        <v>2184</v>
      </c>
      <c r="C7288" s="3" t="s">
        <v>2185</v>
      </c>
      <c r="D7288" s="3" t="str">
        <f>IFERROR(__xludf.DUMMYFUNCTION("REGEXEXTRACT(C7288,""[A-Z]{2,}"")"),"WGE")</f>
        <v>WGE</v>
      </c>
      <c r="E7288" s="3" t="s">
        <v>2186</v>
      </c>
      <c r="F7288" s="3" t="s">
        <v>55</v>
      </c>
      <c r="G7288" s="3" t="s">
        <v>17</v>
      </c>
      <c r="H7288" s="3"/>
      <c r="I7288" s="3"/>
      <c r="J7288" s="3"/>
      <c r="K7288" s="3"/>
      <c r="L7288" s="3"/>
      <c r="M7288" s="3"/>
      <c r="N7288" s="3"/>
      <c r="O7288" s="3"/>
      <c r="P7288" s="3"/>
      <c r="Q7288" s="3"/>
      <c r="R7288" s="3"/>
      <c r="S7288" s="3"/>
      <c r="T7288" s="3"/>
      <c r="U7288" s="3"/>
      <c r="V7288" s="3"/>
      <c r="W7288" s="3"/>
      <c r="X7288" s="3"/>
      <c r="Y7288" s="3"/>
      <c r="Z7288" s="3"/>
    </row>
    <row r="7289">
      <c r="A7289" s="4">
        <v>45432.0</v>
      </c>
      <c r="B7289" s="5" t="s">
        <v>2187</v>
      </c>
      <c r="C7289" s="3" t="s">
        <v>2188</v>
      </c>
      <c r="D7289" s="3" t="str">
        <f>IFERROR(__xludf.DUMMYFUNCTION("REGEXEXTRACT(C7289,""[A-Z]{2,}"")"),"LTF")</f>
        <v>LTF</v>
      </c>
      <c r="E7289" s="3" t="s">
        <v>882</v>
      </c>
      <c r="F7289" s="3" t="s">
        <v>67</v>
      </c>
      <c r="G7289" s="3" t="s">
        <v>17</v>
      </c>
      <c r="H7289" s="3"/>
      <c r="I7289" s="3"/>
      <c r="J7289" s="3"/>
      <c r="K7289" s="3"/>
      <c r="L7289" s="3"/>
      <c r="M7289" s="3"/>
      <c r="N7289" s="3"/>
      <c r="O7289" s="3"/>
      <c r="P7289" s="3"/>
      <c r="Q7289" s="3"/>
      <c r="R7289" s="3"/>
      <c r="S7289" s="3"/>
      <c r="T7289" s="3"/>
      <c r="U7289" s="3"/>
      <c r="V7289" s="3"/>
      <c r="W7289" s="3"/>
      <c r="X7289" s="3"/>
      <c r="Y7289" s="3"/>
      <c r="Z7289" s="3"/>
    </row>
    <row r="7290">
      <c r="A7290" s="4">
        <v>45432.0</v>
      </c>
      <c r="B7290" s="5" t="s">
        <v>2189</v>
      </c>
      <c r="C7290" s="3" t="s">
        <v>2190</v>
      </c>
      <c r="D7290" s="3" t="str">
        <f>IFERROR(__xludf.DUMMYFUNCTION("REGEXEXTRACT(C7290,""[A-Z]{2,}"")"),"GDP")</f>
        <v>GDP</v>
      </c>
      <c r="E7290" s="3" t="s">
        <v>44</v>
      </c>
      <c r="F7290" s="3" t="s">
        <v>2191</v>
      </c>
      <c r="G7290" s="3" t="s">
        <v>17</v>
      </c>
      <c r="H7290" s="3"/>
      <c r="I7290" s="3"/>
      <c r="J7290" s="3"/>
      <c r="K7290" s="3"/>
      <c r="L7290" s="3"/>
      <c r="M7290" s="3"/>
      <c r="N7290" s="3"/>
      <c r="O7290" s="3"/>
      <c r="P7290" s="3"/>
      <c r="Q7290" s="3"/>
      <c r="R7290" s="3"/>
      <c r="S7290" s="3"/>
      <c r="T7290" s="3"/>
      <c r="U7290" s="3"/>
      <c r="V7290" s="3"/>
      <c r="W7290" s="3"/>
      <c r="X7290" s="3"/>
      <c r="Y7290" s="3"/>
      <c r="Z7290" s="3"/>
    </row>
    <row r="7291">
      <c r="A7291" s="4">
        <v>45431.0</v>
      </c>
      <c r="B7291" s="5" t="s">
        <v>2192</v>
      </c>
      <c r="C7291" s="3" t="s">
        <v>2193</v>
      </c>
      <c r="D7291" s="3" t="str">
        <f>IFERROR(__xludf.DUMMYFUNCTION("REGEXEXTRACT(C7291,""[A-Z]{2,}"")"),"EVER")</f>
        <v>EVER</v>
      </c>
      <c r="E7291" s="3" t="s">
        <v>44</v>
      </c>
      <c r="F7291" s="3" t="s">
        <v>34</v>
      </c>
      <c r="G7291" s="3" t="s">
        <v>17</v>
      </c>
      <c r="H7291" s="3"/>
      <c r="I7291" s="3"/>
      <c r="J7291" s="3"/>
      <c r="K7291" s="3"/>
      <c r="L7291" s="3"/>
      <c r="M7291" s="3"/>
      <c r="N7291" s="3"/>
      <c r="O7291" s="3"/>
      <c r="P7291" s="3"/>
      <c r="Q7291" s="3"/>
      <c r="R7291" s="3"/>
      <c r="S7291" s="3"/>
      <c r="T7291" s="3"/>
      <c r="U7291" s="3"/>
      <c r="V7291" s="3"/>
      <c r="W7291" s="3"/>
      <c r="X7291" s="3"/>
      <c r="Y7291" s="3"/>
      <c r="Z7291" s="3"/>
    </row>
    <row r="7292">
      <c r="A7292" s="4">
        <v>45431.0</v>
      </c>
      <c r="B7292" s="5" t="s">
        <v>2194</v>
      </c>
      <c r="C7292" s="3" t="s">
        <v>2195</v>
      </c>
      <c r="D7292" s="3" t="str">
        <f>IFERROR(__xludf.DUMMYFUNCTION("REGEXEXTRACT(C7292,""[A-Z]{2,}"")"),"PCC")</f>
        <v>PCC</v>
      </c>
      <c r="E7292" s="3" t="s">
        <v>46</v>
      </c>
      <c r="F7292" s="3" t="s">
        <v>2196</v>
      </c>
      <c r="G7292" s="3" t="s">
        <v>12</v>
      </c>
      <c r="H7292" s="3"/>
      <c r="I7292" s="3"/>
      <c r="J7292" s="3"/>
      <c r="K7292" s="3"/>
      <c r="L7292" s="3"/>
      <c r="M7292" s="3"/>
      <c r="N7292" s="3"/>
      <c r="O7292" s="3"/>
      <c r="P7292" s="3"/>
      <c r="Q7292" s="3"/>
      <c r="R7292" s="3"/>
      <c r="S7292" s="3"/>
      <c r="T7292" s="3"/>
      <c r="U7292" s="3"/>
      <c r="V7292" s="3"/>
      <c r="W7292" s="3"/>
      <c r="X7292" s="3"/>
      <c r="Y7292" s="3"/>
      <c r="Z7292" s="3"/>
    </row>
    <row r="7293">
      <c r="A7293" s="4">
        <v>45430.0</v>
      </c>
      <c r="B7293" s="5" t="s">
        <v>2197</v>
      </c>
      <c r="C7293" s="3" t="s">
        <v>2198</v>
      </c>
      <c r="D7293" s="3" t="str">
        <f>IFERROR(__xludf.DUMMYFUNCTION("REGEXEXTRACT(C7293,""[A-Z]{2,}"")"),"DR")</f>
        <v>DR</v>
      </c>
      <c r="E7293" s="3" t="s">
        <v>1743</v>
      </c>
      <c r="F7293" s="3" t="s">
        <v>44</v>
      </c>
      <c r="G7293" s="3" t="s">
        <v>17</v>
      </c>
      <c r="H7293" s="3"/>
      <c r="I7293" s="3"/>
      <c r="J7293" s="3"/>
      <c r="K7293" s="3"/>
      <c r="L7293" s="3"/>
      <c r="M7293" s="3"/>
      <c r="N7293" s="3"/>
      <c r="O7293" s="3"/>
      <c r="P7293" s="3"/>
      <c r="Q7293" s="3"/>
      <c r="R7293" s="3"/>
      <c r="S7293" s="3"/>
      <c r="T7293" s="3"/>
      <c r="U7293" s="3"/>
      <c r="V7293" s="3"/>
      <c r="W7293" s="3"/>
      <c r="X7293" s="3"/>
      <c r="Y7293" s="3"/>
      <c r="Z7293" s="3"/>
    </row>
    <row r="7294">
      <c r="A7294" s="4">
        <v>45430.0</v>
      </c>
      <c r="B7294" s="5" t="s">
        <v>2199</v>
      </c>
      <c r="C7294" s="3" t="s">
        <v>2200</v>
      </c>
      <c r="D7294" s="3" t="str">
        <f>IFERROR(__xludf.DUMMYFUNCTION("REGEXEXTRACT(C7294,""[A-Z]{2,}"")"),"CEO")</f>
        <v>CEO</v>
      </c>
      <c r="E7294" s="3" t="s">
        <v>2201</v>
      </c>
      <c r="F7294" s="3" t="s">
        <v>677</v>
      </c>
      <c r="G7294" s="3" t="s">
        <v>17</v>
      </c>
      <c r="H7294" s="3"/>
      <c r="I7294" s="3"/>
      <c r="J7294" s="3"/>
      <c r="K7294" s="3"/>
      <c r="L7294" s="3"/>
      <c r="M7294" s="3"/>
      <c r="N7294" s="3"/>
      <c r="O7294" s="3"/>
      <c r="P7294" s="3"/>
      <c r="Q7294" s="3"/>
      <c r="R7294" s="3"/>
      <c r="S7294" s="3"/>
      <c r="T7294" s="3"/>
      <c r="U7294" s="3"/>
      <c r="V7294" s="3"/>
      <c r="W7294" s="3"/>
      <c r="X7294" s="3"/>
      <c r="Y7294" s="3"/>
      <c r="Z7294" s="3"/>
    </row>
    <row r="7295">
      <c r="A7295" s="4">
        <v>45429.0</v>
      </c>
      <c r="B7295" s="5" t="s">
        <v>2202</v>
      </c>
      <c r="C7295" s="3" t="s">
        <v>2203</v>
      </c>
      <c r="D7295" s="3" t="str">
        <f>IFERROR(__xludf.DUMMYFUNCTION("REGEXEXTRACT(C7295,""[A-Z]{2,}"")"),"KLINIQ")</f>
        <v>KLINIQ</v>
      </c>
      <c r="E7295" s="3" t="s">
        <v>47</v>
      </c>
      <c r="F7295" s="3" t="s">
        <v>11</v>
      </c>
      <c r="G7295" s="3" t="s">
        <v>12</v>
      </c>
      <c r="H7295" s="3"/>
      <c r="I7295" s="3"/>
      <c r="J7295" s="3"/>
      <c r="K7295" s="3"/>
      <c r="L7295" s="3"/>
      <c r="M7295" s="3"/>
      <c r="N7295" s="3"/>
      <c r="O7295" s="3"/>
      <c r="P7295" s="3"/>
      <c r="Q7295" s="3"/>
      <c r="R7295" s="3"/>
      <c r="S7295" s="3"/>
      <c r="T7295" s="3"/>
      <c r="U7295" s="3"/>
      <c r="V7295" s="3"/>
      <c r="W7295" s="3"/>
      <c r="X7295" s="3"/>
      <c r="Y7295" s="3"/>
      <c r="Z7295" s="3"/>
    </row>
    <row r="7296">
      <c r="A7296" s="4">
        <v>45429.0</v>
      </c>
      <c r="B7296" s="5" t="s">
        <v>2204</v>
      </c>
      <c r="C7296" s="3" t="s">
        <v>2205</v>
      </c>
      <c r="D7296" s="3" t="str">
        <f>IFERROR(__xludf.DUMMYFUNCTION("REGEXEXTRACT(C7296,""[A-Z]{2,}"")"),"SCB")</f>
        <v>SCB</v>
      </c>
      <c r="E7296" s="3" t="s">
        <v>2206</v>
      </c>
      <c r="F7296" s="3" t="s">
        <v>519</v>
      </c>
      <c r="G7296" s="3" t="s">
        <v>17</v>
      </c>
      <c r="H7296" s="3"/>
      <c r="I7296" s="3"/>
      <c r="J7296" s="3"/>
      <c r="K7296" s="3"/>
      <c r="L7296" s="3"/>
      <c r="M7296" s="3"/>
      <c r="N7296" s="3"/>
      <c r="O7296" s="3"/>
      <c r="P7296" s="3"/>
      <c r="Q7296" s="3"/>
      <c r="R7296" s="3"/>
      <c r="S7296" s="3"/>
      <c r="T7296" s="3"/>
      <c r="U7296" s="3"/>
      <c r="V7296" s="3"/>
      <c r="W7296" s="3"/>
      <c r="X7296" s="3"/>
      <c r="Y7296" s="3"/>
      <c r="Z7296" s="3"/>
    </row>
    <row r="7297">
      <c r="A7297" s="4">
        <v>45429.0</v>
      </c>
      <c r="B7297" s="5" t="s">
        <v>2207</v>
      </c>
      <c r="C7297" s="3" t="s">
        <v>2208</v>
      </c>
      <c r="D7297" s="3" t="str">
        <f>IFERROR(__xludf.DUMMYFUNCTION("REGEXEXTRACT(C7297,""[A-Z]{2,}"")"),"BGRIM")</f>
        <v>BGRIM</v>
      </c>
      <c r="E7297" s="3" t="s">
        <v>1889</v>
      </c>
      <c r="F7297" s="3" t="s">
        <v>31</v>
      </c>
      <c r="G7297" s="3" t="s">
        <v>17</v>
      </c>
      <c r="H7297" s="3"/>
      <c r="I7297" s="3"/>
      <c r="J7297" s="3"/>
      <c r="K7297" s="3"/>
      <c r="L7297" s="3"/>
      <c r="M7297" s="3"/>
      <c r="N7297" s="3"/>
      <c r="O7297" s="3"/>
      <c r="P7297" s="3"/>
      <c r="Q7297" s="3"/>
      <c r="R7297" s="3"/>
      <c r="S7297" s="3"/>
      <c r="T7297" s="3"/>
      <c r="U7297" s="3"/>
      <c r="V7297" s="3"/>
      <c r="W7297" s="3"/>
      <c r="X7297" s="3"/>
      <c r="Y7297" s="3"/>
      <c r="Z7297" s="3"/>
    </row>
    <row r="7298">
      <c r="A7298" s="4">
        <v>45429.0</v>
      </c>
      <c r="B7298" s="5" t="s">
        <v>2209</v>
      </c>
      <c r="C7298" s="3" t="s">
        <v>2210</v>
      </c>
      <c r="D7298" s="3" t="str">
        <f>IFERROR(__xludf.DUMMYFUNCTION("REGEXEXTRACT(C7298,""[A-Z]{2,}"")"),"CENTEL")</f>
        <v>CENTEL</v>
      </c>
      <c r="E7298" s="3" t="s">
        <v>44</v>
      </c>
      <c r="F7298" s="3" t="s">
        <v>83</v>
      </c>
      <c r="G7298" s="3" t="s">
        <v>84</v>
      </c>
      <c r="H7298" s="3"/>
      <c r="I7298" s="3"/>
      <c r="J7298" s="3"/>
      <c r="K7298" s="3"/>
      <c r="L7298" s="3"/>
      <c r="M7298" s="3"/>
      <c r="N7298" s="3"/>
      <c r="O7298" s="3"/>
      <c r="P7298" s="3"/>
      <c r="Q7298" s="3"/>
      <c r="R7298" s="3"/>
      <c r="S7298" s="3"/>
      <c r="T7298" s="3"/>
      <c r="U7298" s="3"/>
      <c r="V7298" s="3"/>
      <c r="W7298" s="3"/>
      <c r="X7298" s="3"/>
      <c r="Y7298" s="3"/>
      <c r="Z7298" s="3"/>
    </row>
    <row r="7299">
      <c r="A7299" s="4">
        <v>45429.0</v>
      </c>
      <c r="B7299" s="5" t="s">
        <v>2211</v>
      </c>
      <c r="C7299" s="3" t="s">
        <v>2212</v>
      </c>
      <c r="D7299" s="3" t="str">
        <f>IFERROR(__xludf.DUMMYFUNCTION("REGEXEXTRACT(C7299,""[A-Z]{2,}"")"),"LTS")</f>
        <v>LTS</v>
      </c>
      <c r="E7299" s="3" t="s">
        <v>44</v>
      </c>
      <c r="F7299" s="3" t="s">
        <v>63</v>
      </c>
      <c r="G7299" s="3" t="s">
        <v>12</v>
      </c>
      <c r="H7299" s="3"/>
      <c r="I7299" s="3"/>
      <c r="J7299" s="3"/>
      <c r="K7299" s="3"/>
      <c r="L7299" s="3"/>
      <c r="M7299" s="3"/>
      <c r="N7299" s="3"/>
      <c r="O7299" s="3"/>
      <c r="P7299" s="3"/>
      <c r="Q7299" s="3"/>
      <c r="R7299" s="3"/>
      <c r="S7299" s="3"/>
      <c r="T7299" s="3"/>
      <c r="U7299" s="3"/>
      <c r="V7299" s="3"/>
      <c r="W7299" s="3"/>
      <c r="X7299" s="3"/>
      <c r="Y7299" s="3"/>
      <c r="Z7299" s="3"/>
    </row>
    <row r="7300">
      <c r="A7300" s="4">
        <v>45429.0</v>
      </c>
      <c r="B7300" s="5" t="s">
        <v>2213</v>
      </c>
      <c r="C7300" s="3" t="s">
        <v>2214</v>
      </c>
      <c r="D7300" s="3" t="str">
        <f>IFERROR(__xludf.DUMMYFUNCTION("REGEXEXTRACT(C7300,""[A-Z]{2,}"")"),"MILL")</f>
        <v>MILL</v>
      </c>
      <c r="E7300" s="3" t="s">
        <v>129</v>
      </c>
      <c r="F7300" s="3" t="s">
        <v>440</v>
      </c>
      <c r="G7300" s="3" t="s">
        <v>17</v>
      </c>
      <c r="H7300" s="3"/>
      <c r="I7300" s="3"/>
      <c r="J7300" s="3"/>
      <c r="K7300" s="3"/>
      <c r="L7300" s="3"/>
      <c r="M7300" s="3"/>
      <c r="N7300" s="3"/>
      <c r="O7300" s="3"/>
      <c r="P7300" s="3"/>
      <c r="Q7300" s="3"/>
      <c r="R7300" s="3"/>
      <c r="S7300" s="3"/>
      <c r="T7300" s="3"/>
      <c r="U7300" s="3"/>
      <c r="V7300" s="3"/>
      <c r="W7300" s="3"/>
      <c r="X7300" s="3"/>
      <c r="Y7300" s="3"/>
      <c r="Z7300" s="3"/>
    </row>
    <row r="7301">
      <c r="A7301" s="4">
        <v>45429.0</v>
      </c>
      <c r="B7301" s="5" t="s">
        <v>2215</v>
      </c>
      <c r="C7301" s="3" t="s">
        <v>2216</v>
      </c>
      <c r="D7301" s="3" t="str">
        <f>IFERROR(__xludf.DUMMYFUNCTION("REGEXEXTRACT(C7301,""[A-Z]{2,}"")"),"SABUY")</f>
        <v>SABUY</v>
      </c>
      <c r="E7301" s="3" t="s">
        <v>44</v>
      </c>
      <c r="F7301" s="3" t="s">
        <v>34</v>
      </c>
      <c r="G7301" s="3" t="s">
        <v>17</v>
      </c>
      <c r="H7301" s="3"/>
      <c r="I7301" s="3"/>
      <c r="J7301" s="3"/>
      <c r="K7301" s="3"/>
      <c r="L7301" s="3"/>
      <c r="M7301" s="3"/>
      <c r="N7301" s="3"/>
      <c r="O7301" s="3"/>
      <c r="P7301" s="3"/>
      <c r="Q7301" s="3"/>
      <c r="R7301" s="3"/>
      <c r="S7301" s="3"/>
      <c r="T7301" s="3"/>
      <c r="U7301" s="3"/>
      <c r="V7301" s="3"/>
      <c r="W7301" s="3"/>
      <c r="X7301" s="3"/>
      <c r="Y7301" s="3"/>
      <c r="Z7301" s="3"/>
    </row>
    <row r="7302">
      <c r="A7302" s="4">
        <v>45428.0</v>
      </c>
      <c r="B7302" s="5" t="s">
        <v>2217</v>
      </c>
      <c r="C7302" s="3" t="s">
        <v>2218</v>
      </c>
      <c r="D7302" s="3" t="str">
        <f>IFERROR(__xludf.DUMMYFUNCTION("REGEXEXTRACT(C7302,""[A-Z]{2,}"")"),"MASTER")</f>
        <v>MASTER</v>
      </c>
      <c r="E7302" s="3" t="s">
        <v>47</v>
      </c>
      <c r="F7302" s="3" t="s">
        <v>63</v>
      </c>
      <c r="G7302" s="3" t="s">
        <v>12</v>
      </c>
      <c r="H7302" s="3" t="s">
        <v>44</v>
      </c>
      <c r="I7302" s="3"/>
      <c r="J7302" s="3"/>
      <c r="K7302" s="3"/>
      <c r="L7302" s="3"/>
      <c r="M7302" s="3"/>
      <c r="N7302" s="3"/>
      <c r="O7302" s="3"/>
      <c r="P7302" s="3"/>
      <c r="Q7302" s="3"/>
      <c r="R7302" s="3"/>
      <c r="S7302" s="3"/>
      <c r="T7302" s="3"/>
      <c r="U7302" s="3"/>
      <c r="V7302" s="3"/>
      <c r="W7302" s="3"/>
      <c r="X7302" s="3"/>
      <c r="Y7302" s="3"/>
      <c r="Z7302" s="3"/>
    </row>
    <row r="7303">
      <c r="A7303" s="4">
        <v>45428.0</v>
      </c>
      <c r="B7303" s="5" t="s">
        <v>2219</v>
      </c>
      <c r="C7303" s="3" t="s">
        <v>2220</v>
      </c>
      <c r="D7303" s="3" t="str">
        <f>IFERROR(__xludf.DUMMYFUNCTION("REGEXEXTRACT(C7303,""[A-Z]{2,}"")"),"BCH")</f>
        <v>BCH</v>
      </c>
      <c r="E7303" s="3" t="s">
        <v>47</v>
      </c>
      <c r="F7303" s="3" t="s">
        <v>61</v>
      </c>
      <c r="G7303" s="3" t="s">
        <v>12</v>
      </c>
      <c r="H7303" s="3"/>
      <c r="I7303" s="3"/>
      <c r="J7303" s="3"/>
      <c r="K7303" s="3"/>
      <c r="L7303" s="3"/>
      <c r="M7303" s="3"/>
      <c r="N7303" s="3"/>
      <c r="O7303" s="3"/>
      <c r="P7303" s="3"/>
      <c r="Q7303" s="3"/>
      <c r="R7303" s="3"/>
      <c r="S7303" s="3"/>
      <c r="T7303" s="3"/>
      <c r="U7303" s="3"/>
      <c r="V7303" s="3"/>
      <c r="W7303" s="3"/>
      <c r="X7303" s="3"/>
      <c r="Y7303" s="3"/>
      <c r="Z7303" s="3"/>
    </row>
    <row r="7304">
      <c r="A7304" s="4">
        <v>45428.0</v>
      </c>
      <c r="B7304" s="5" t="s">
        <v>2221</v>
      </c>
      <c r="C7304" s="3" t="s">
        <v>2222</v>
      </c>
      <c r="D7304" s="3" t="str">
        <f>IFERROR(__xludf.DUMMYFUNCTION("REGEXEXTRACT(C7304,""[A-Z]{2,}"")"),"BROOK")</f>
        <v>BROOK</v>
      </c>
      <c r="E7304" s="3" t="s">
        <v>2223</v>
      </c>
      <c r="F7304" s="3" t="s">
        <v>34</v>
      </c>
      <c r="G7304" s="3" t="s">
        <v>17</v>
      </c>
      <c r="H7304" s="3"/>
      <c r="I7304" s="3"/>
      <c r="J7304" s="3"/>
      <c r="K7304" s="3"/>
      <c r="L7304" s="3"/>
      <c r="M7304" s="3"/>
      <c r="N7304" s="3"/>
      <c r="O7304" s="3"/>
      <c r="P7304" s="3"/>
      <c r="Q7304" s="3"/>
      <c r="R7304" s="3"/>
      <c r="S7304" s="3"/>
      <c r="T7304" s="3"/>
      <c r="U7304" s="3"/>
      <c r="V7304" s="3"/>
      <c r="W7304" s="3"/>
      <c r="X7304" s="3"/>
      <c r="Y7304" s="3"/>
      <c r="Z7304" s="3"/>
    </row>
    <row r="7305">
      <c r="A7305" s="4">
        <v>45428.0</v>
      </c>
      <c r="B7305" s="5" t="s">
        <v>2224</v>
      </c>
      <c r="C7305" s="3" t="s">
        <v>2225</v>
      </c>
      <c r="D7305" s="3" t="str">
        <f>IFERROR(__xludf.DUMMYFUNCTION("REGEXEXTRACT(C7305,""[A-Z]{2,}"")"),"OSP")</f>
        <v>OSP</v>
      </c>
      <c r="E7305" s="3" t="s">
        <v>2226</v>
      </c>
      <c r="F7305" s="3" t="s">
        <v>524</v>
      </c>
      <c r="G7305" s="3" t="s">
        <v>12</v>
      </c>
      <c r="H7305" s="3"/>
      <c r="I7305" s="3"/>
      <c r="J7305" s="3"/>
      <c r="K7305" s="3"/>
      <c r="L7305" s="3"/>
      <c r="M7305" s="3"/>
      <c r="N7305" s="3"/>
      <c r="O7305" s="3"/>
      <c r="P7305" s="3"/>
      <c r="Q7305" s="3"/>
      <c r="R7305" s="3"/>
      <c r="S7305" s="3"/>
      <c r="T7305" s="3"/>
      <c r="U7305" s="3"/>
      <c r="V7305" s="3"/>
      <c r="W7305" s="3"/>
      <c r="X7305" s="3"/>
      <c r="Y7305" s="3"/>
      <c r="Z7305" s="3"/>
    </row>
    <row r="7306">
      <c r="A7306" s="4">
        <v>45428.0</v>
      </c>
      <c r="B7306" s="5" t="s">
        <v>2227</v>
      </c>
      <c r="C7306" s="3" t="s">
        <v>2228</v>
      </c>
      <c r="D7306" s="3" t="str">
        <f>IFERROR(__xludf.DUMMYFUNCTION("REGEXEXTRACT(C7306,""[A-Z]{2,}"")"),"NUSA")</f>
        <v>NUSA</v>
      </c>
      <c r="E7306" s="3"/>
      <c r="F7306" s="3" t="s">
        <v>814</v>
      </c>
      <c r="G7306" s="3" t="s">
        <v>84</v>
      </c>
      <c r="H7306" s="3" t="s">
        <v>44</v>
      </c>
      <c r="I7306" s="3"/>
      <c r="J7306" s="3"/>
      <c r="K7306" s="3"/>
      <c r="L7306" s="3"/>
      <c r="M7306" s="3"/>
      <c r="N7306" s="3"/>
      <c r="O7306" s="3"/>
      <c r="P7306" s="3"/>
      <c r="Q7306" s="3"/>
      <c r="R7306" s="3"/>
      <c r="S7306" s="3"/>
      <c r="T7306" s="3"/>
      <c r="U7306" s="3"/>
      <c r="V7306" s="3"/>
      <c r="W7306" s="3"/>
      <c r="X7306" s="3"/>
      <c r="Y7306" s="3"/>
      <c r="Z7306" s="3"/>
    </row>
    <row r="7307">
      <c r="A7307" s="4">
        <v>45428.0</v>
      </c>
      <c r="B7307" s="5" t="s">
        <v>2229</v>
      </c>
      <c r="C7307" s="3" t="s">
        <v>2230</v>
      </c>
      <c r="D7307" s="3" t="str">
        <f>IFERROR(__xludf.DUMMYFUNCTION("REGEXEXTRACT(C7307,""[A-Z]{2,}"")"),"SABUY")</f>
        <v>SABUY</v>
      </c>
      <c r="E7307" s="3" t="s">
        <v>426</v>
      </c>
      <c r="F7307" s="3" t="s">
        <v>124</v>
      </c>
      <c r="G7307" s="3" t="s">
        <v>84</v>
      </c>
      <c r="H7307" s="3"/>
      <c r="I7307" s="3"/>
      <c r="J7307" s="3"/>
      <c r="K7307" s="3"/>
      <c r="L7307" s="3"/>
      <c r="M7307" s="3"/>
      <c r="N7307" s="3"/>
      <c r="O7307" s="3"/>
      <c r="P7307" s="3"/>
      <c r="Q7307" s="3"/>
      <c r="R7307" s="3"/>
      <c r="S7307" s="3"/>
      <c r="T7307" s="3"/>
      <c r="U7307" s="3"/>
      <c r="V7307" s="3"/>
      <c r="W7307" s="3"/>
      <c r="X7307" s="3"/>
      <c r="Y7307" s="3"/>
      <c r="Z7307" s="3"/>
    </row>
    <row r="7308">
      <c r="A7308" s="4">
        <v>45428.0</v>
      </c>
      <c r="B7308" s="5" t="s">
        <v>2231</v>
      </c>
      <c r="C7308" s="3" t="s">
        <v>2232</v>
      </c>
      <c r="D7308" s="3" t="str">
        <f>IFERROR(__xludf.DUMMYFUNCTION("REGEXEXTRACT(C7308,""[A-Z]{2,}"")"),"ITD")</f>
        <v>ITD</v>
      </c>
      <c r="E7308" s="3" t="s">
        <v>2233</v>
      </c>
      <c r="F7308" s="3" t="s">
        <v>2234</v>
      </c>
      <c r="G7308" s="3" t="s">
        <v>17</v>
      </c>
      <c r="H7308" s="3"/>
      <c r="I7308" s="3"/>
      <c r="J7308" s="3"/>
      <c r="K7308" s="3"/>
      <c r="L7308" s="3"/>
      <c r="M7308" s="3"/>
      <c r="N7308" s="3"/>
      <c r="O7308" s="3"/>
      <c r="P7308" s="3"/>
      <c r="Q7308" s="3"/>
      <c r="R7308" s="3"/>
      <c r="S7308" s="3"/>
      <c r="T7308" s="3"/>
      <c r="U7308" s="3"/>
      <c r="V7308" s="3"/>
      <c r="W7308" s="3"/>
      <c r="X7308" s="3"/>
      <c r="Y7308" s="3"/>
      <c r="Z7308" s="3"/>
    </row>
    <row r="7309">
      <c r="A7309" s="4">
        <v>45428.0</v>
      </c>
      <c r="B7309" s="5" t="s">
        <v>2235</v>
      </c>
      <c r="C7309" s="3" t="s">
        <v>2236</v>
      </c>
      <c r="D7309" s="3" t="str">
        <f>IFERROR(__xludf.DUMMYFUNCTION("REGEXEXTRACT(C7309,""[A-Z]{2,}"")"),"NRF")</f>
        <v>NRF</v>
      </c>
      <c r="E7309" s="3" t="s">
        <v>47</v>
      </c>
      <c r="F7309" s="3" t="s">
        <v>171</v>
      </c>
      <c r="G7309" s="3" t="s">
        <v>12</v>
      </c>
      <c r="H7309" s="3"/>
      <c r="I7309" s="3"/>
      <c r="J7309" s="3"/>
      <c r="K7309" s="3"/>
      <c r="L7309" s="3"/>
      <c r="M7309" s="3"/>
      <c r="N7309" s="3"/>
      <c r="O7309" s="3"/>
      <c r="P7309" s="3"/>
      <c r="Q7309" s="3"/>
      <c r="R7309" s="3"/>
      <c r="S7309" s="3"/>
      <c r="T7309" s="3"/>
      <c r="U7309" s="3"/>
      <c r="V7309" s="3"/>
      <c r="W7309" s="3"/>
      <c r="X7309" s="3"/>
      <c r="Y7309" s="3"/>
      <c r="Z7309" s="3"/>
    </row>
    <row r="7310">
      <c r="A7310" s="4">
        <v>45428.0</v>
      </c>
      <c r="B7310" s="5" t="s">
        <v>2237</v>
      </c>
      <c r="C7310" s="3" t="s">
        <v>2238</v>
      </c>
      <c r="D7310" s="3" t="str">
        <f>IFERROR(__xludf.DUMMYFUNCTION("REGEXEXTRACT(C7310,""[A-Z]{2,}"")"),"ROJNA")</f>
        <v>ROJNA</v>
      </c>
      <c r="E7310" s="3" t="s">
        <v>44</v>
      </c>
      <c r="F7310" s="3" t="s">
        <v>124</v>
      </c>
      <c r="G7310" s="3" t="s">
        <v>84</v>
      </c>
      <c r="H7310" s="3"/>
      <c r="I7310" s="3"/>
      <c r="J7310" s="3"/>
      <c r="K7310" s="3"/>
      <c r="L7310" s="3"/>
      <c r="M7310" s="3"/>
      <c r="N7310" s="3"/>
      <c r="O7310" s="3"/>
      <c r="P7310" s="3"/>
      <c r="Q7310" s="3"/>
      <c r="R7310" s="3"/>
      <c r="S7310" s="3"/>
      <c r="T7310" s="3"/>
      <c r="U7310" s="3"/>
      <c r="V7310" s="3"/>
      <c r="W7310" s="3"/>
      <c r="X7310" s="3"/>
      <c r="Y7310" s="3"/>
      <c r="Z7310" s="3"/>
    </row>
    <row r="7311">
      <c r="A7311" s="4">
        <v>45427.0</v>
      </c>
      <c r="B7311" s="5" t="s">
        <v>2239</v>
      </c>
      <c r="C7311" s="3" t="s">
        <v>2240</v>
      </c>
      <c r="D7311" s="3" t="str">
        <f>IFERROR(__xludf.DUMMYFUNCTION("REGEXEXTRACT(C7311,""[A-Z]{2,}"")"),"GRAMMY")</f>
        <v>GRAMMY</v>
      </c>
      <c r="E7311" s="3" t="s">
        <v>47</v>
      </c>
      <c r="F7311" s="3" t="s">
        <v>2241</v>
      </c>
      <c r="G7311" s="3" t="s">
        <v>12</v>
      </c>
      <c r="H7311" s="3"/>
      <c r="I7311" s="3"/>
      <c r="J7311" s="3"/>
      <c r="K7311" s="3"/>
      <c r="L7311" s="3"/>
      <c r="M7311" s="3"/>
      <c r="N7311" s="3"/>
      <c r="O7311" s="3"/>
      <c r="P7311" s="3"/>
      <c r="Q7311" s="3"/>
      <c r="R7311" s="3"/>
      <c r="S7311" s="3"/>
      <c r="T7311" s="3"/>
      <c r="U7311" s="3"/>
      <c r="V7311" s="3"/>
      <c r="W7311" s="3"/>
      <c r="X7311" s="3"/>
      <c r="Y7311" s="3"/>
      <c r="Z7311" s="3"/>
    </row>
    <row r="7312">
      <c r="A7312" s="4">
        <v>45427.0</v>
      </c>
      <c r="B7312" s="5" t="s">
        <v>2242</v>
      </c>
      <c r="C7312" s="3" t="s">
        <v>2243</v>
      </c>
      <c r="D7312" s="3" t="str">
        <f>IFERROR(__xludf.DUMMYFUNCTION("REGEXEXTRACT(C7312,""[A-Z]{2,}"")"),"STEC")</f>
        <v>STEC</v>
      </c>
      <c r="E7312" s="3" t="s">
        <v>47</v>
      </c>
      <c r="F7312" s="3" t="s">
        <v>578</v>
      </c>
      <c r="G7312" s="3" t="s">
        <v>84</v>
      </c>
      <c r="H7312" s="3"/>
      <c r="I7312" s="3"/>
      <c r="J7312" s="3"/>
      <c r="K7312" s="3"/>
      <c r="L7312" s="3"/>
      <c r="M7312" s="3"/>
      <c r="N7312" s="3"/>
      <c r="O7312" s="3"/>
      <c r="P7312" s="3"/>
      <c r="Q7312" s="3"/>
      <c r="R7312" s="3"/>
      <c r="S7312" s="3"/>
      <c r="T7312" s="3"/>
      <c r="U7312" s="3"/>
      <c r="V7312" s="3"/>
      <c r="W7312" s="3"/>
      <c r="X7312" s="3"/>
      <c r="Y7312" s="3"/>
      <c r="Z7312" s="3"/>
    </row>
    <row r="7313">
      <c r="A7313" s="4">
        <v>45427.0</v>
      </c>
      <c r="B7313" s="5" t="s">
        <v>2244</v>
      </c>
      <c r="C7313" s="3" t="s">
        <v>2245</v>
      </c>
      <c r="D7313" s="3" t="str">
        <f>IFERROR(__xludf.DUMMYFUNCTION("REGEXEXTRACT(C7313,""[A-Z]{2,}"")"),"TTA")</f>
        <v>TTA</v>
      </c>
      <c r="E7313" s="3" t="s">
        <v>47</v>
      </c>
      <c r="F7313" s="3" t="s">
        <v>133</v>
      </c>
      <c r="G7313" s="3" t="s">
        <v>12</v>
      </c>
      <c r="H7313" s="3"/>
      <c r="I7313" s="3"/>
      <c r="J7313" s="3"/>
      <c r="K7313" s="3"/>
      <c r="L7313" s="3"/>
      <c r="M7313" s="3"/>
      <c r="N7313" s="3"/>
      <c r="O7313" s="3"/>
      <c r="P7313" s="3"/>
      <c r="Q7313" s="3"/>
      <c r="R7313" s="3"/>
      <c r="S7313" s="3"/>
      <c r="T7313" s="3"/>
      <c r="U7313" s="3"/>
      <c r="V7313" s="3"/>
      <c r="W7313" s="3"/>
      <c r="X7313" s="3"/>
      <c r="Y7313" s="3"/>
      <c r="Z7313" s="3"/>
    </row>
    <row r="7314">
      <c r="A7314" s="4">
        <v>45427.0</v>
      </c>
      <c r="B7314" s="5" t="s">
        <v>2246</v>
      </c>
      <c r="C7314" s="3" t="s">
        <v>2247</v>
      </c>
      <c r="D7314" s="3" t="str">
        <f>IFERROR(__xludf.DUMMYFUNCTION("REGEXEXTRACT(C7314,""[A-Z]{2,}"")"),"OSP")</f>
        <v>OSP</v>
      </c>
      <c r="E7314" s="3" t="s">
        <v>338</v>
      </c>
      <c r="F7314" s="3" t="s">
        <v>241</v>
      </c>
      <c r="G7314" s="3" t="s">
        <v>12</v>
      </c>
      <c r="H7314" s="3"/>
      <c r="I7314" s="3"/>
      <c r="J7314" s="3"/>
      <c r="K7314" s="3"/>
      <c r="L7314" s="3"/>
      <c r="M7314" s="3"/>
      <c r="N7314" s="3"/>
      <c r="O7314" s="3"/>
      <c r="P7314" s="3"/>
      <c r="Q7314" s="3"/>
      <c r="R7314" s="3"/>
      <c r="S7314" s="3"/>
      <c r="T7314" s="3"/>
      <c r="U7314" s="3"/>
      <c r="V7314" s="3"/>
      <c r="W7314" s="3"/>
      <c r="X7314" s="3"/>
      <c r="Y7314" s="3"/>
      <c r="Z7314" s="3"/>
    </row>
    <row r="7315">
      <c r="A7315" s="4">
        <v>45427.0</v>
      </c>
      <c r="B7315" s="5" t="s">
        <v>2248</v>
      </c>
      <c r="C7315" s="3" t="s">
        <v>2249</v>
      </c>
      <c r="D7315" s="3" t="str">
        <f>IFERROR(__xludf.DUMMYFUNCTION("REGEXEXTRACT(C7315,""[A-Z]{2,}"")"),"AOT")</f>
        <v>AOT</v>
      </c>
      <c r="E7315" s="3" t="s">
        <v>47</v>
      </c>
      <c r="F7315" s="3" t="s">
        <v>31</v>
      </c>
      <c r="G7315" s="3" t="s">
        <v>12</v>
      </c>
      <c r="H7315" s="3"/>
      <c r="I7315" s="3"/>
      <c r="J7315" s="3"/>
      <c r="K7315" s="3"/>
      <c r="L7315" s="3"/>
      <c r="M7315" s="3"/>
      <c r="N7315" s="3"/>
      <c r="O7315" s="3"/>
      <c r="P7315" s="3"/>
      <c r="Q7315" s="3"/>
      <c r="R7315" s="3"/>
      <c r="S7315" s="3"/>
      <c r="T7315" s="3"/>
      <c r="U7315" s="3"/>
      <c r="V7315" s="3"/>
      <c r="W7315" s="3"/>
      <c r="X7315" s="3"/>
      <c r="Y7315" s="3"/>
      <c r="Z7315" s="3"/>
    </row>
    <row r="7316">
      <c r="A7316" s="4">
        <v>45427.0</v>
      </c>
      <c r="B7316" s="5" t="s">
        <v>2250</v>
      </c>
      <c r="C7316" s="3" t="s">
        <v>2251</v>
      </c>
      <c r="D7316" s="3" t="str">
        <f>IFERROR(__xludf.DUMMYFUNCTION("REGEXEXTRACT(C7316,""[A-Z]{2,}"")"),"NEX")</f>
        <v>NEX</v>
      </c>
      <c r="E7316" s="3" t="s">
        <v>44</v>
      </c>
      <c r="F7316" s="3" t="s">
        <v>124</v>
      </c>
      <c r="G7316" s="3" t="s">
        <v>84</v>
      </c>
      <c r="H7316" s="3"/>
      <c r="I7316" s="3"/>
      <c r="J7316" s="3"/>
      <c r="K7316" s="3"/>
      <c r="L7316" s="3"/>
      <c r="M7316" s="3"/>
      <c r="N7316" s="3"/>
      <c r="O7316" s="3"/>
      <c r="P7316" s="3"/>
      <c r="Q7316" s="3"/>
      <c r="R7316" s="3"/>
      <c r="S7316" s="3"/>
      <c r="T7316" s="3"/>
      <c r="U7316" s="3"/>
      <c r="V7316" s="3"/>
      <c r="W7316" s="3"/>
      <c r="X7316" s="3"/>
      <c r="Y7316" s="3"/>
      <c r="Z7316" s="3"/>
    </row>
    <row r="7317">
      <c r="A7317" s="4">
        <v>45427.0</v>
      </c>
      <c r="B7317" s="5" t="s">
        <v>2252</v>
      </c>
      <c r="C7317" s="3" t="s">
        <v>2253</v>
      </c>
      <c r="D7317" s="3" t="str">
        <f>IFERROR(__xludf.DUMMYFUNCTION("REGEXEXTRACT(C7317,""[A-Z]{2,}"")"),"NEX")</f>
        <v>NEX</v>
      </c>
      <c r="E7317" s="3" t="s">
        <v>44</v>
      </c>
      <c r="F7317" s="3" t="s">
        <v>124</v>
      </c>
      <c r="G7317" s="3" t="s">
        <v>84</v>
      </c>
      <c r="H7317" s="3"/>
      <c r="I7317" s="3"/>
      <c r="J7317" s="3"/>
      <c r="K7317" s="3"/>
      <c r="L7317" s="3"/>
      <c r="M7317" s="3"/>
      <c r="N7317" s="3"/>
      <c r="O7317" s="3"/>
      <c r="P7317" s="3"/>
      <c r="Q7317" s="3"/>
      <c r="R7317" s="3"/>
      <c r="S7317" s="3"/>
      <c r="T7317" s="3"/>
      <c r="U7317" s="3"/>
      <c r="V7317" s="3"/>
      <c r="W7317" s="3"/>
      <c r="X7317" s="3"/>
      <c r="Y7317" s="3"/>
      <c r="Z7317" s="3"/>
    </row>
    <row r="7318">
      <c r="A7318" s="4">
        <v>45427.0</v>
      </c>
      <c r="B7318" s="5" t="s">
        <v>2254</v>
      </c>
      <c r="C7318" s="3" t="s">
        <v>2255</v>
      </c>
      <c r="D7318" s="3" t="str">
        <f>IFERROR(__xludf.DUMMYFUNCTION("REGEXEXTRACT(C7318,""[A-Z]{2,}"")"),"JAS")</f>
        <v>JAS</v>
      </c>
      <c r="E7318" s="3" t="s">
        <v>47</v>
      </c>
      <c r="F7318" s="3" t="s">
        <v>2256</v>
      </c>
      <c r="G7318" s="3" t="s">
        <v>12</v>
      </c>
      <c r="H7318" s="3"/>
      <c r="I7318" s="3"/>
      <c r="J7318" s="3"/>
      <c r="K7318" s="3"/>
      <c r="L7318" s="3"/>
      <c r="M7318" s="3"/>
      <c r="N7318" s="3"/>
      <c r="O7318" s="3"/>
      <c r="P7318" s="3"/>
      <c r="Q7318" s="3"/>
      <c r="R7318" s="3"/>
      <c r="S7318" s="3"/>
      <c r="T7318" s="3"/>
      <c r="U7318" s="3"/>
      <c r="V7318" s="3"/>
      <c r="W7318" s="3"/>
      <c r="X7318" s="3"/>
      <c r="Y7318" s="3"/>
      <c r="Z7318" s="3"/>
    </row>
    <row r="7319">
      <c r="A7319" s="4">
        <v>45427.0</v>
      </c>
      <c r="B7319" s="5" t="s">
        <v>2257</v>
      </c>
      <c r="C7319" s="3" t="s">
        <v>2258</v>
      </c>
      <c r="D7319" s="3" t="str">
        <f>IFERROR(__xludf.DUMMYFUNCTION("REGEXEXTRACT(C7319,""[A-Z]{2,}"")"),"NEX")</f>
        <v>NEX</v>
      </c>
      <c r="E7319" s="3" t="s">
        <v>44</v>
      </c>
      <c r="F7319" s="3" t="s">
        <v>1708</v>
      </c>
      <c r="G7319" s="3" t="s">
        <v>84</v>
      </c>
      <c r="H7319" s="3"/>
      <c r="I7319" s="3"/>
      <c r="J7319" s="3"/>
      <c r="K7319" s="3"/>
      <c r="L7319" s="3"/>
      <c r="M7319" s="3"/>
      <c r="N7319" s="3"/>
      <c r="O7319" s="3"/>
      <c r="P7319" s="3"/>
      <c r="Q7319" s="3"/>
      <c r="R7319" s="3"/>
      <c r="S7319" s="3"/>
      <c r="T7319" s="3"/>
      <c r="U7319" s="3"/>
      <c r="V7319" s="3"/>
      <c r="W7319" s="3"/>
      <c r="X7319" s="3"/>
      <c r="Y7319" s="3"/>
      <c r="Z7319" s="3"/>
    </row>
    <row r="7320">
      <c r="A7320" s="4">
        <v>45427.0</v>
      </c>
      <c r="B7320" s="5" t="s">
        <v>2259</v>
      </c>
      <c r="C7320" s="3" t="s">
        <v>2260</v>
      </c>
      <c r="D7320" s="3" t="str">
        <f>IFERROR(__xludf.DUMMYFUNCTION("REGEXEXTRACT(C7320,""[A-Z]{2,}"")"),"SIRI")</f>
        <v>SIRI</v>
      </c>
      <c r="E7320" s="3" t="s">
        <v>46</v>
      </c>
      <c r="F7320" s="3" t="s">
        <v>47</v>
      </c>
      <c r="G7320" s="3" t="s">
        <v>12</v>
      </c>
      <c r="H7320" s="3"/>
      <c r="I7320" s="3"/>
      <c r="J7320" s="3"/>
      <c r="K7320" s="3"/>
      <c r="L7320" s="3"/>
      <c r="M7320" s="3"/>
      <c r="N7320" s="3"/>
      <c r="O7320" s="3"/>
      <c r="P7320" s="3"/>
      <c r="Q7320" s="3"/>
      <c r="R7320" s="3"/>
      <c r="S7320" s="3"/>
      <c r="T7320" s="3"/>
      <c r="U7320" s="3"/>
      <c r="V7320" s="3"/>
      <c r="W7320" s="3"/>
      <c r="X7320" s="3"/>
      <c r="Y7320" s="3"/>
      <c r="Z7320" s="3"/>
    </row>
    <row r="7321">
      <c r="A7321" s="4">
        <v>45427.0</v>
      </c>
      <c r="B7321" s="5" t="s">
        <v>2261</v>
      </c>
      <c r="C7321" s="3" t="s">
        <v>2262</v>
      </c>
      <c r="D7321" s="3" t="str">
        <f>IFERROR(__xludf.DUMMYFUNCTION("REGEXEXTRACT(C7321,""[A-Z]{2,}"")"),"CCET")</f>
        <v>CCET</v>
      </c>
      <c r="E7321" s="3" t="s">
        <v>44</v>
      </c>
      <c r="F7321" s="3" t="s">
        <v>171</v>
      </c>
      <c r="G7321" s="3" t="s">
        <v>12</v>
      </c>
      <c r="H7321" s="3"/>
      <c r="I7321" s="3"/>
      <c r="J7321" s="3"/>
      <c r="K7321" s="3"/>
      <c r="L7321" s="3"/>
      <c r="M7321" s="3"/>
      <c r="N7321" s="3"/>
      <c r="O7321" s="3"/>
      <c r="P7321" s="3"/>
      <c r="Q7321" s="3"/>
      <c r="R7321" s="3"/>
      <c r="S7321" s="3"/>
      <c r="T7321" s="3"/>
      <c r="U7321" s="3"/>
      <c r="V7321" s="3"/>
      <c r="W7321" s="3"/>
      <c r="X7321" s="3"/>
      <c r="Y7321" s="3"/>
      <c r="Z7321" s="3"/>
    </row>
    <row r="7322">
      <c r="A7322" s="4">
        <v>45427.0</v>
      </c>
      <c r="B7322" s="5" t="s">
        <v>2263</v>
      </c>
      <c r="C7322" s="3" t="s">
        <v>2264</v>
      </c>
      <c r="D7322" s="3" t="str">
        <f>IFERROR(__xludf.DUMMYFUNCTION("REGEXEXTRACT(C7322,""[A-Z]{2,}"")"),"EP")</f>
        <v>EP</v>
      </c>
      <c r="E7322" s="3" t="s">
        <v>47</v>
      </c>
      <c r="F7322" s="3" t="s">
        <v>63</v>
      </c>
      <c r="G7322" s="3" t="s">
        <v>12</v>
      </c>
      <c r="H7322" s="3"/>
      <c r="I7322" s="3"/>
      <c r="J7322" s="3"/>
      <c r="K7322" s="3"/>
      <c r="L7322" s="3"/>
      <c r="M7322" s="3"/>
      <c r="N7322" s="3"/>
      <c r="O7322" s="3"/>
      <c r="P7322" s="3"/>
      <c r="Q7322" s="3"/>
      <c r="R7322" s="3"/>
      <c r="S7322" s="3"/>
      <c r="T7322" s="3"/>
      <c r="U7322" s="3"/>
      <c r="V7322" s="3"/>
      <c r="W7322" s="3"/>
      <c r="X7322" s="3"/>
      <c r="Y7322" s="3"/>
      <c r="Z7322" s="3"/>
    </row>
    <row r="7323">
      <c r="A7323" s="4">
        <v>45426.0</v>
      </c>
      <c r="B7323" s="5" t="s">
        <v>2265</v>
      </c>
      <c r="C7323" s="3" t="s">
        <v>2266</v>
      </c>
      <c r="D7323" s="3" t="str">
        <f>IFERROR(__xludf.DUMMYFUNCTION("REGEXEXTRACT(C7323,""[A-Z]{2,}"")"),"SET")</f>
        <v>SET</v>
      </c>
      <c r="E7323" s="3" t="s">
        <v>135</v>
      </c>
      <c r="F7323" s="3" t="s">
        <v>112</v>
      </c>
      <c r="G7323" s="3" t="s">
        <v>17</v>
      </c>
      <c r="H7323" s="3"/>
      <c r="I7323" s="3"/>
      <c r="J7323" s="3"/>
      <c r="K7323" s="3"/>
      <c r="L7323" s="3"/>
      <c r="M7323" s="3"/>
      <c r="N7323" s="3"/>
      <c r="O7323" s="3"/>
      <c r="P7323" s="3"/>
      <c r="Q7323" s="3"/>
      <c r="R7323" s="3"/>
      <c r="S7323" s="3"/>
      <c r="T7323" s="3"/>
      <c r="U7323" s="3"/>
      <c r="V7323" s="3"/>
      <c r="W7323" s="3"/>
      <c r="X7323" s="3"/>
      <c r="Y7323" s="3"/>
      <c r="Z7323" s="3"/>
    </row>
    <row r="7324">
      <c r="A7324" s="4">
        <v>45426.0</v>
      </c>
      <c r="B7324" s="5" t="s">
        <v>2267</v>
      </c>
      <c r="C7324" s="3" t="s">
        <v>2268</v>
      </c>
      <c r="D7324" s="3" t="str">
        <f>IFERROR(__xludf.DUMMYFUNCTION("REGEXEXTRACT(C7324,""[A-Z]{2,}"")"),"CPF")</f>
        <v>CPF</v>
      </c>
      <c r="E7324" s="3" t="s">
        <v>1643</v>
      </c>
      <c r="F7324" s="3" t="s">
        <v>753</v>
      </c>
      <c r="G7324" s="3" t="s">
        <v>12</v>
      </c>
      <c r="H7324" s="3"/>
      <c r="I7324" s="3"/>
      <c r="J7324" s="3"/>
      <c r="K7324" s="3"/>
      <c r="L7324" s="3"/>
      <c r="M7324" s="3"/>
      <c r="N7324" s="3"/>
      <c r="O7324" s="3"/>
      <c r="P7324" s="3"/>
      <c r="Q7324" s="3"/>
      <c r="R7324" s="3"/>
      <c r="S7324" s="3"/>
      <c r="T7324" s="3"/>
      <c r="U7324" s="3"/>
      <c r="V7324" s="3"/>
      <c r="W7324" s="3"/>
      <c r="X7324" s="3"/>
      <c r="Y7324" s="3"/>
      <c r="Z7324" s="3"/>
    </row>
    <row r="7325">
      <c r="A7325" s="4">
        <v>45426.0</v>
      </c>
      <c r="B7325" s="5" t="s">
        <v>2269</v>
      </c>
      <c r="C7325" s="3" t="s">
        <v>2270</v>
      </c>
      <c r="D7325" s="3" t="str">
        <f>IFERROR(__xludf.DUMMYFUNCTION("REGEXEXTRACT(C7325,""[A-Z]{2,}"")"),"SC")</f>
        <v>SC</v>
      </c>
      <c r="E7325" s="3" t="s">
        <v>47</v>
      </c>
      <c r="F7325" s="3" t="s">
        <v>567</v>
      </c>
      <c r="G7325" s="3" t="s">
        <v>84</v>
      </c>
      <c r="H7325" s="3"/>
      <c r="I7325" s="3"/>
      <c r="J7325" s="3"/>
      <c r="K7325" s="3"/>
      <c r="L7325" s="3"/>
      <c r="M7325" s="3"/>
      <c r="N7325" s="3"/>
      <c r="O7325" s="3"/>
      <c r="P7325" s="3"/>
      <c r="Q7325" s="3"/>
      <c r="R7325" s="3"/>
      <c r="S7325" s="3"/>
      <c r="T7325" s="3"/>
      <c r="U7325" s="3"/>
      <c r="V7325" s="3"/>
      <c r="W7325" s="3"/>
      <c r="X7325" s="3"/>
      <c r="Y7325" s="3"/>
      <c r="Z7325" s="3"/>
    </row>
    <row r="7326">
      <c r="A7326" s="4">
        <v>45426.0</v>
      </c>
      <c r="B7326" s="5" t="s">
        <v>2271</v>
      </c>
      <c r="C7326" s="3" t="s">
        <v>2272</v>
      </c>
      <c r="D7326" s="3" t="str">
        <f>IFERROR(__xludf.DUMMYFUNCTION("REGEXEXTRACT(C7326,""[A-Z]{2,}"")"),"PTT")</f>
        <v>PTT</v>
      </c>
      <c r="E7326" s="3" t="s">
        <v>47</v>
      </c>
      <c r="F7326" s="3" t="s">
        <v>31</v>
      </c>
      <c r="G7326" s="3" t="s">
        <v>12</v>
      </c>
      <c r="H7326" s="3"/>
      <c r="I7326" s="3"/>
      <c r="J7326" s="3"/>
      <c r="K7326" s="3"/>
      <c r="L7326" s="3"/>
      <c r="M7326" s="3"/>
      <c r="N7326" s="3"/>
      <c r="O7326" s="3"/>
      <c r="P7326" s="3"/>
      <c r="Q7326" s="3"/>
      <c r="R7326" s="3"/>
      <c r="S7326" s="3"/>
      <c r="T7326" s="3"/>
      <c r="U7326" s="3"/>
      <c r="V7326" s="3"/>
      <c r="W7326" s="3"/>
      <c r="X7326" s="3"/>
      <c r="Y7326" s="3"/>
      <c r="Z7326" s="3"/>
    </row>
    <row r="7327">
      <c r="A7327" s="4">
        <v>45426.0</v>
      </c>
      <c r="B7327" s="5" t="s">
        <v>2273</v>
      </c>
      <c r="C7327" s="3" t="s">
        <v>2274</v>
      </c>
      <c r="D7327" s="3" t="str">
        <f>IFERROR(__xludf.DUMMYFUNCTION("REGEXEXTRACT(C7327,""[A-Z]{2,}"")"),"TOA")</f>
        <v>TOA</v>
      </c>
      <c r="E7327" s="3" t="s">
        <v>47</v>
      </c>
      <c r="F7327" s="3" t="s">
        <v>63</v>
      </c>
      <c r="G7327" s="3" t="s">
        <v>12</v>
      </c>
      <c r="H7327" s="3"/>
      <c r="I7327" s="3"/>
      <c r="J7327" s="3"/>
      <c r="K7327" s="3"/>
      <c r="L7327" s="3"/>
      <c r="M7327" s="3"/>
      <c r="N7327" s="3"/>
      <c r="O7327" s="3"/>
      <c r="P7327" s="3"/>
      <c r="Q7327" s="3"/>
      <c r="R7327" s="3"/>
      <c r="S7327" s="3"/>
      <c r="T7327" s="3"/>
      <c r="U7327" s="3"/>
      <c r="V7327" s="3"/>
      <c r="W7327" s="3"/>
      <c r="X7327" s="3"/>
      <c r="Y7327" s="3"/>
      <c r="Z7327" s="3"/>
    </row>
    <row r="7328">
      <c r="A7328" s="4">
        <v>45426.0</v>
      </c>
      <c r="B7328" s="5" t="s">
        <v>2275</v>
      </c>
      <c r="C7328" s="3" t="s">
        <v>2276</v>
      </c>
      <c r="D7328" s="3" t="str">
        <f>IFERROR(__xludf.DUMMYFUNCTION("REGEXEXTRACT(C7328,""[A-Z]{2,}"")"),"BDMS")</f>
        <v>BDMS</v>
      </c>
      <c r="E7328" s="3" t="s">
        <v>47</v>
      </c>
      <c r="F7328" s="3" t="s">
        <v>31</v>
      </c>
      <c r="G7328" s="3" t="s">
        <v>12</v>
      </c>
      <c r="H7328" s="3"/>
      <c r="I7328" s="3"/>
      <c r="J7328" s="3"/>
      <c r="K7328" s="3"/>
      <c r="L7328" s="3"/>
      <c r="M7328" s="3"/>
      <c r="N7328" s="3"/>
      <c r="O7328" s="3"/>
      <c r="P7328" s="3"/>
      <c r="Q7328" s="3"/>
      <c r="R7328" s="3"/>
      <c r="S7328" s="3"/>
      <c r="T7328" s="3"/>
      <c r="U7328" s="3"/>
      <c r="V7328" s="3"/>
      <c r="W7328" s="3"/>
      <c r="X7328" s="3"/>
      <c r="Y7328" s="3"/>
      <c r="Z7328" s="3"/>
    </row>
    <row r="7329">
      <c r="A7329" s="4">
        <v>45426.0</v>
      </c>
      <c r="B7329" s="5" t="s">
        <v>2277</v>
      </c>
      <c r="C7329" s="3" t="s">
        <v>2278</v>
      </c>
      <c r="D7329" s="3" t="str">
        <f>IFERROR(__xludf.DUMMYFUNCTION("REGEXEXTRACT(C7329,""[A-Z]{2,}"")"),"AOT")</f>
        <v>AOT</v>
      </c>
      <c r="E7329" s="3" t="s">
        <v>46</v>
      </c>
      <c r="F7329" s="3" t="s">
        <v>63</v>
      </c>
      <c r="G7329" s="3" t="s">
        <v>12</v>
      </c>
      <c r="H7329" s="3"/>
      <c r="I7329" s="3"/>
      <c r="J7329" s="3"/>
      <c r="K7329" s="3"/>
      <c r="L7329" s="3"/>
      <c r="M7329" s="3"/>
      <c r="N7329" s="3"/>
      <c r="O7329" s="3"/>
      <c r="P7329" s="3"/>
      <c r="Q7329" s="3"/>
      <c r="R7329" s="3"/>
      <c r="S7329" s="3"/>
      <c r="T7329" s="3"/>
      <c r="U7329" s="3"/>
      <c r="V7329" s="3"/>
      <c r="W7329" s="3"/>
      <c r="X7329" s="3"/>
      <c r="Y7329" s="3"/>
      <c r="Z7329" s="3"/>
    </row>
    <row r="7330">
      <c r="A7330" s="4">
        <v>45426.0</v>
      </c>
      <c r="B7330" s="5" t="s">
        <v>2277</v>
      </c>
      <c r="C7330" s="3" t="s">
        <v>2278</v>
      </c>
      <c r="D7330" s="3" t="str">
        <f>IFERROR(__xludf.DUMMYFUNCTION("REGEXEXTRACT(C7330,""[A-Z]{2,}"")"),"AOT")</f>
        <v>AOT</v>
      </c>
      <c r="E7330" s="3" t="s">
        <v>47</v>
      </c>
      <c r="F7330" s="3" t="s">
        <v>133</v>
      </c>
      <c r="G7330" s="3" t="s">
        <v>12</v>
      </c>
      <c r="H7330" s="3"/>
      <c r="I7330" s="3"/>
      <c r="J7330" s="3"/>
      <c r="K7330" s="3"/>
      <c r="L7330" s="3"/>
      <c r="M7330" s="3"/>
      <c r="N7330" s="3"/>
      <c r="O7330" s="3"/>
      <c r="P7330" s="3"/>
      <c r="Q7330" s="3"/>
      <c r="R7330" s="3"/>
      <c r="S7330" s="3"/>
      <c r="T7330" s="3"/>
      <c r="U7330" s="3"/>
      <c r="V7330" s="3"/>
      <c r="W7330" s="3"/>
      <c r="X7330" s="3"/>
      <c r="Y7330" s="3"/>
      <c r="Z7330" s="3"/>
    </row>
    <row r="7331">
      <c r="A7331" s="4">
        <v>45426.0</v>
      </c>
      <c r="B7331" s="5" t="s">
        <v>2279</v>
      </c>
      <c r="C7331" s="3" t="s">
        <v>2280</v>
      </c>
      <c r="D7331" s="3" t="str">
        <f>IFERROR(__xludf.DUMMYFUNCTION("REGEXEXTRACT(C7331,""[A-Z]{2,}"")"),"KCG")</f>
        <v>KCG</v>
      </c>
      <c r="E7331" s="3" t="s">
        <v>47</v>
      </c>
      <c r="F7331" s="3" t="s">
        <v>133</v>
      </c>
      <c r="G7331" s="3" t="s">
        <v>12</v>
      </c>
      <c r="H7331" s="3"/>
      <c r="I7331" s="3"/>
      <c r="J7331" s="3"/>
      <c r="K7331" s="3"/>
      <c r="L7331" s="3"/>
      <c r="M7331" s="3"/>
      <c r="N7331" s="3"/>
      <c r="O7331" s="3"/>
      <c r="P7331" s="3"/>
      <c r="Q7331" s="3"/>
      <c r="R7331" s="3"/>
      <c r="S7331" s="3"/>
      <c r="T7331" s="3"/>
      <c r="U7331" s="3"/>
      <c r="V7331" s="3"/>
      <c r="W7331" s="3"/>
      <c r="X7331" s="3"/>
      <c r="Y7331" s="3"/>
      <c r="Z7331" s="3"/>
    </row>
    <row r="7332">
      <c r="A7332" s="4">
        <v>45426.0</v>
      </c>
      <c r="B7332" s="5" t="s">
        <v>2281</v>
      </c>
      <c r="C7332" s="3" t="s">
        <v>2282</v>
      </c>
      <c r="D7332" s="3" t="str">
        <f>IFERROR(__xludf.DUMMYFUNCTION("REGEXEXTRACT(C7332,""[A-Z]{2,}"")"),"AWC")</f>
        <v>AWC</v>
      </c>
      <c r="E7332" s="3" t="s">
        <v>47</v>
      </c>
      <c r="F7332" s="3" t="s">
        <v>63</v>
      </c>
      <c r="G7332" s="3" t="s">
        <v>12</v>
      </c>
      <c r="H7332" s="3"/>
      <c r="I7332" s="3"/>
      <c r="J7332" s="3"/>
      <c r="K7332" s="3"/>
      <c r="L7332" s="3"/>
      <c r="M7332" s="3"/>
      <c r="N7332" s="3"/>
      <c r="O7332" s="3"/>
      <c r="P7332" s="3"/>
      <c r="Q7332" s="3"/>
      <c r="R7332" s="3"/>
      <c r="S7332" s="3"/>
      <c r="T7332" s="3"/>
      <c r="U7332" s="3"/>
      <c r="V7332" s="3"/>
      <c r="W7332" s="3"/>
      <c r="X7332" s="3"/>
      <c r="Y7332" s="3"/>
      <c r="Z7332" s="3"/>
    </row>
    <row r="7333">
      <c r="A7333" s="4">
        <v>45426.0</v>
      </c>
      <c r="B7333" s="5" t="s">
        <v>2283</v>
      </c>
      <c r="C7333" s="3" t="s">
        <v>2284</v>
      </c>
      <c r="D7333" s="3" t="str">
        <f>IFERROR(__xludf.DUMMYFUNCTION("REGEXEXTRACT(C7333,""[A-Z]{2,}"")"),"MINT")</f>
        <v>MINT</v>
      </c>
      <c r="E7333" s="3" t="s">
        <v>141</v>
      </c>
      <c r="F7333" s="3" t="s">
        <v>133</v>
      </c>
      <c r="G7333" s="3" t="s">
        <v>12</v>
      </c>
      <c r="H7333" s="3"/>
      <c r="I7333" s="3"/>
      <c r="J7333" s="3"/>
      <c r="K7333" s="3"/>
      <c r="L7333" s="3"/>
      <c r="M7333" s="3"/>
      <c r="N7333" s="3"/>
      <c r="O7333" s="3"/>
      <c r="P7333" s="3"/>
      <c r="Q7333" s="3"/>
      <c r="R7333" s="3"/>
      <c r="S7333" s="3"/>
      <c r="T7333" s="3"/>
      <c r="U7333" s="3"/>
      <c r="V7333" s="3"/>
      <c r="W7333" s="3"/>
      <c r="X7333" s="3"/>
      <c r="Y7333" s="3"/>
      <c r="Z7333" s="3"/>
    </row>
    <row r="7334">
      <c r="A7334" s="4">
        <v>45426.0</v>
      </c>
      <c r="B7334" s="5" t="s">
        <v>2285</v>
      </c>
      <c r="C7334" s="3" t="s">
        <v>2286</v>
      </c>
      <c r="D7334" s="3" t="str">
        <f>IFERROR(__xludf.DUMMYFUNCTION("REGEXEXTRACT(C7334,""[A-Z]{2,}"")"),"SET")</f>
        <v>SET</v>
      </c>
      <c r="E7334" s="3" t="s">
        <v>426</v>
      </c>
      <c r="F7334" s="3" t="s">
        <v>2287</v>
      </c>
      <c r="G7334" s="3" t="s">
        <v>17</v>
      </c>
      <c r="H7334" s="3"/>
      <c r="I7334" s="3"/>
      <c r="J7334" s="3"/>
      <c r="K7334" s="3"/>
      <c r="L7334" s="3"/>
      <c r="M7334" s="3"/>
      <c r="N7334" s="3"/>
      <c r="O7334" s="3"/>
      <c r="P7334" s="3"/>
      <c r="Q7334" s="3"/>
      <c r="R7334" s="3"/>
      <c r="S7334" s="3"/>
      <c r="T7334" s="3"/>
      <c r="U7334" s="3"/>
      <c r="V7334" s="3"/>
      <c r="W7334" s="3"/>
      <c r="X7334" s="3"/>
      <c r="Y7334" s="3"/>
      <c r="Z7334" s="3"/>
    </row>
    <row r="7335">
      <c r="A7335" s="4">
        <v>45426.0</v>
      </c>
      <c r="B7335" s="5" t="s">
        <v>2288</v>
      </c>
      <c r="C7335" s="3" t="s">
        <v>2289</v>
      </c>
      <c r="D7335" s="3" t="str">
        <f>IFERROR(__xludf.DUMMYFUNCTION("REGEXEXTRACT(C7335,""[A-Z]{2,}"")"),"EA")</f>
        <v>EA</v>
      </c>
      <c r="E7335" s="3" t="s">
        <v>217</v>
      </c>
      <c r="F7335" s="3" t="s">
        <v>98</v>
      </c>
      <c r="G7335" s="3" t="s">
        <v>17</v>
      </c>
      <c r="H7335" s="3"/>
      <c r="I7335" s="3"/>
      <c r="J7335" s="3"/>
      <c r="K7335" s="3"/>
      <c r="L7335" s="3"/>
      <c r="M7335" s="3"/>
      <c r="N7335" s="3"/>
      <c r="O7335" s="3"/>
      <c r="P7335" s="3"/>
      <c r="Q7335" s="3"/>
      <c r="R7335" s="3"/>
      <c r="S7335" s="3"/>
      <c r="T7335" s="3"/>
      <c r="U7335" s="3"/>
      <c r="V7335" s="3"/>
      <c r="W7335" s="3"/>
      <c r="X7335" s="3"/>
      <c r="Y7335" s="3"/>
      <c r="Z7335" s="3"/>
    </row>
    <row r="7336">
      <c r="A7336" s="4">
        <v>45426.0</v>
      </c>
      <c r="B7336" s="5" t="s">
        <v>2290</v>
      </c>
      <c r="C7336" s="3" t="s">
        <v>2291</v>
      </c>
      <c r="D7336" s="3" t="str">
        <f>IFERROR(__xludf.DUMMYFUNCTION("REGEXEXTRACT(C7336,""[A-Z]{2,}"")"),"NAM")</f>
        <v>NAM</v>
      </c>
      <c r="E7336" s="3" t="s">
        <v>46</v>
      </c>
      <c r="F7336" s="3" t="s">
        <v>133</v>
      </c>
      <c r="G7336" s="3" t="s">
        <v>12</v>
      </c>
      <c r="H7336" s="3"/>
      <c r="I7336" s="3"/>
      <c r="J7336" s="3"/>
      <c r="K7336" s="3"/>
      <c r="L7336" s="3"/>
      <c r="M7336" s="3"/>
      <c r="N7336" s="3"/>
      <c r="O7336" s="3"/>
      <c r="P7336" s="3"/>
      <c r="Q7336" s="3"/>
      <c r="R7336" s="3"/>
      <c r="S7336" s="3"/>
      <c r="T7336" s="3"/>
      <c r="U7336" s="3"/>
      <c r="V7336" s="3"/>
      <c r="W7336" s="3"/>
      <c r="X7336" s="3"/>
      <c r="Y7336" s="3"/>
      <c r="Z7336" s="3"/>
    </row>
    <row r="7337">
      <c r="A7337" s="4">
        <v>45426.0</v>
      </c>
      <c r="B7337" s="5" t="s">
        <v>2292</v>
      </c>
      <c r="C7337" s="3" t="s">
        <v>2293</v>
      </c>
      <c r="D7337" s="3" t="str">
        <f>IFERROR(__xludf.DUMMYFUNCTION("REGEXEXTRACT(C7337,""[A-Z]{2,}"")"),"CPF")</f>
        <v>CPF</v>
      </c>
      <c r="E7337" s="3" t="s">
        <v>44</v>
      </c>
      <c r="F7337" s="3" t="s">
        <v>98</v>
      </c>
      <c r="G7337" s="3" t="s">
        <v>17</v>
      </c>
      <c r="H7337" s="3"/>
      <c r="I7337" s="3"/>
      <c r="J7337" s="3"/>
      <c r="K7337" s="3"/>
      <c r="L7337" s="3"/>
      <c r="M7337" s="3"/>
      <c r="N7337" s="3"/>
      <c r="O7337" s="3"/>
      <c r="P7337" s="3"/>
      <c r="Q7337" s="3"/>
      <c r="R7337" s="3"/>
      <c r="S7337" s="3"/>
      <c r="T7337" s="3"/>
      <c r="U7337" s="3"/>
      <c r="V7337" s="3"/>
      <c r="W7337" s="3"/>
      <c r="X7337" s="3"/>
      <c r="Y7337" s="3"/>
      <c r="Z7337" s="3"/>
    </row>
    <row r="7338">
      <c r="A7338" s="4">
        <v>45426.0</v>
      </c>
      <c r="B7338" s="5" t="s">
        <v>2294</v>
      </c>
      <c r="C7338" s="3" t="s">
        <v>2295</v>
      </c>
      <c r="D7338" s="3" t="str">
        <f>IFERROR(__xludf.DUMMYFUNCTION("REGEXEXTRACT(C7338,""[A-Z]{2,}"")"),"TCAP")</f>
        <v>TCAP</v>
      </c>
      <c r="E7338" s="3" t="s">
        <v>47</v>
      </c>
      <c r="F7338" s="3" t="s">
        <v>133</v>
      </c>
      <c r="G7338" s="3" t="s">
        <v>12</v>
      </c>
      <c r="H7338" s="3"/>
      <c r="I7338" s="3"/>
      <c r="J7338" s="3"/>
      <c r="K7338" s="3"/>
      <c r="L7338" s="3"/>
      <c r="M7338" s="3"/>
      <c r="N7338" s="3"/>
      <c r="O7338" s="3"/>
      <c r="P7338" s="3"/>
      <c r="Q7338" s="3"/>
      <c r="R7338" s="3"/>
      <c r="S7338" s="3"/>
      <c r="T7338" s="3"/>
      <c r="U7338" s="3"/>
      <c r="V7338" s="3"/>
      <c r="W7338" s="3"/>
      <c r="X7338" s="3"/>
      <c r="Y7338" s="3"/>
      <c r="Z7338" s="3"/>
    </row>
    <row r="7339">
      <c r="A7339" s="4">
        <v>45426.0</v>
      </c>
      <c r="B7339" s="5" t="s">
        <v>2296</v>
      </c>
      <c r="C7339" s="3" t="s">
        <v>2297</v>
      </c>
      <c r="D7339" s="3" t="str">
        <f>IFERROR(__xludf.DUMMYFUNCTION("REGEXEXTRACT(C7339,""[A-Z]{2,}"")"),"EA")</f>
        <v>EA</v>
      </c>
      <c r="E7339" s="3" t="s">
        <v>44</v>
      </c>
      <c r="F7339" s="3" t="s">
        <v>1808</v>
      </c>
      <c r="G7339" s="3" t="s">
        <v>12</v>
      </c>
      <c r="H7339" s="3"/>
      <c r="I7339" s="3"/>
      <c r="J7339" s="3"/>
      <c r="K7339" s="3"/>
      <c r="L7339" s="3"/>
      <c r="M7339" s="3"/>
      <c r="N7339" s="3"/>
      <c r="O7339" s="3"/>
      <c r="P7339" s="3"/>
      <c r="Q7339" s="3"/>
      <c r="R7339" s="3"/>
      <c r="S7339" s="3"/>
      <c r="T7339" s="3"/>
      <c r="U7339" s="3"/>
      <c r="V7339" s="3"/>
      <c r="W7339" s="3"/>
      <c r="X7339" s="3"/>
      <c r="Y7339" s="3"/>
      <c r="Z7339" s="3"/>
    </row>
    <row r="7340">
      <c r="A7340" s="4">
        <v>45426.0</v>
      </c>
      <c r="B7340" s="5" t="s">
        <v>2298</v>
      </c>
      <c r="C7340" s="3" t="s">
        <v>2299</v>
      </c>
      <c r="D7340" s="3" t="str">
        <f>IFERROR(__xludf.DUMMYFUNCTION("REGEXEXTRACT(C7340,""[A-Z]{2,}"")"),"AAV")</f>
        <v>AAV</v>
      </c>
      <c r="E7340" s="3" t="s">
        <v>46</v>
      </c>
      <c r="F7340" s="3" t="s">
        <v>61</v>
      </c>
      <c r="G7340" s="3" t="s">
        <v>12</v>
      </c>
      <c r="H7340" s="3"/>
      <c r="I7340" s="3"/>
      <c r="J7340" s="3"/>
      <c r="K7340" s="3"/>
      <c r="L7340" s="3"/>
      <c r="M7340" s="3"/>
      <c r="N7340" s="3"/>
      <c r="O7340" s="3"/>
      <c r="P7340" s="3"/>
      <c r="Q7340" s="3"/>
      <c r="R7340" s="3"/>
      <c r="S7340" s="3"/>
      <c r="T7340" s="3"/>
      <c r="U7340" s="3"/>
      <c r="V7340" s="3"/>
      <c r="W7340" s="3"/>
      <c r="X7340" s="3"/>
      <c r="Y7340" s="3"/>
      <c r="Z7340" s="3"/>
    </row>
    <row r="7341">
      <c r="A7341" s="4">
        <v>45426.0</v>
      </c>
      <c r="B7341" s="5" t="s">
        <v>2300</v>
      </c>
      <c r="C7341" s="3" t="s">
        <v>2301</v>
      </c>
      <c r="D7341" s="3" t="str">
        <f>IFERROR(__xludf.DUMMYFUNCTION("REGEXEXTRACT(C7341,""[A-Z]{2,}"")"),"HENG")</f>
        <v>HENG</v>
      </c>
      <c r="E7341" s="3" t="s">
        <v>47</v>
      </c>
      <c r="F7341" s="3" t="s">
        <v>457</v>
      </c>
      <c r="G7341" s="3" t="s">
        <v>84</v>
      </c>
      <c r="H7341" s="3"/>
      <c r="I7341" s="3"/>
      <c r="J7341" s="3"/>
      <c r="K7341" s="3"/>
      <c r="L7341" s="3"/>
      <c r="M7341" s="3"/>
      <c r="N7341" s="3"/>
      <c r="O7341" s="3"/>
      <c r="P7341" s="3"/>
      <c r="Q7341" s="3"/>
      <c r="R7341" s="3"/>
      <c r="S7341" s="3"/>
      <c r="T7341" s="3"/>
      <c r="U7341" s="3"/>
      <c r="V7341" s="3"/>
      <c r="W7341" s="3"/>
      <c r="X7341" s="3"/>
      <c r="Y7341" s="3"/>
      <c r="Z7341" s="3"/>
    </row>
    <row r="7342">
      <c r="A7342" s="4">
        <v>45426.0</v>
      </c>
      <c r="B7342" s="5" t="s">
        <v>2302</v>
      </c>
      <c r="C7342" s="3" t="s">
        <v>2303</v>
      </c>
      <c r="D7342" s="3" t="str">
        <f>IFERROR(__xludf.DUMMYFUNCTION("REGEXEXTRACT(C7342,""[A-Z]{2,}"")"),"JTS")</f>
        <v>JTS</v>
      </c>
      <c r="E7342" s="3" t="s">
        <v>462</v>
      </c>
      <c r="F7342" s="3" t="s">
        <v>47</v>
      </c>
      <c r="G7342" s="3" t="s">
        <v>12</v>
      </c>
      <c r="H7342" s="3"/>
      <c r="I7342" s="3"/>
      <c r="J7342" s="3"/>
      <c r="K7342" s="3"/>
      <c r="L7342" s="3"/>
      <c r="M7342" s="3"/>
      <c r="N7342" s="3"/>
      <c r="O7342" s="3"/>
      <c r="P7342" s="3"/>
      <c r="Q7342" s="3"/>
      <c r="R7342" s="3"/>
      <c r="S7342" s="3"/>
      <c r="T7342" s="3"/>
      <c r="U7342" s="3"/>
      <c r="V7342" s="3"/>
      <c r="W7342" s="3"/>
      <c r="X7342" s="3"/>
      <c r="Y7342" s="3"/>
      <c r="Z7342" s="3"/>
    </row>
    <row r="7343">
      <c r="A7343" s="4">
        <v>45425.0</v>
      </c>
      <c r="B7343" s="5" t="s">
        <v>2304</v>
      </c>
      <c r="C7343" s="3" t="s">
        <v>2305</v>
      </c>
      <c r="D7343" s="3" t="str">
        <f>IFERROR(__xludf.DUMMYFUNCTION("REGEXEXTRACT(C7343,""[A-Z]{2,}"")"),"MEB")</f>
        <v>MEB</v>
      </c>
      <c r="E7343" s="3" t="s">
        <v>47</v>
      </c>
      <c r="F7343" s="3" t="s">
        <v>31</v>
      </c>
      <c r="G7343" s="3" t="s">
        <v>12</v>
      </c>
      <c r="H7343" s="3"/>
      <c r="I7343" s="3"/>
      <c r="J7343" s="3"/>
      <c r="K7343" s="3"/>
      <c r="L7343" s="3"/>
      <c r="M7343" s="3"/>
      <c r="N7343" s="3"/>
      <c r="O7343" s="3"/>
      <c r="P7343" s="3"/>
      <c r="Q7343" s="3"/>
      <c r="R7343" s="3"/>
      <c r="S7343" s="3"/>
      <c r="T7343" s="3"/>
      <c r="U7343" s="3"/>
      <c r="V7343" s="3"/>
      <c r="W7343" s="3"/>
      <c r="X7343" s="3"/>
      <c r="Y7343" s="3"/>
      <c r="Z7343" s="3"/>
    </row>
    <row r="7344">
      <c r="A7344" s="4">
        <v>45425.0</v>
      </c>
      <c r="B7344" s="5" t="s">
        <v>2306</v>
      </c>
      <c r="C7344" s="3" t="s">
        <v>2307</v>
      </c>
      <c r="D7344" s="3" t="str">
        <f>IFERROR(__xludf.DUMMYFUNCTION("REGEXEXTRACT(C7344,""[A-Z]{2,}"")"),"SE")</f>
        <v>SE</v>
      </c>
      <c r="E7344" s="3" t="s">
        <v>360</v>
      </c>
      <c r="F7344" s="3" t="s">
        <v>195</v>
      </c>
      <c r="G7344" s="3" t="s">
        <v>84</v>
      </c>
      <c r="H7344" s="3"/>
      <c r="I7344" s="3"/>
      <c r="J7344" s="3"/>
      <c r="K7344" s="3"/>
      <c r="L7344" s="3"/>
      <c r="M7344" s="3"/>
      <c r="N7344" s="3"/>
      <c r="O7344" s="3"/>
      <c r="P7344" s="3"/>
      <c r="Q7344" s="3"/>
      <c r="R7344" s="3"/>
      <c r="S7344" s="3"/>
      <c r="T7344" s="3"/>
      <c r="U7344" s="3"/>
      <c r="V7344" s="3"/>
      <c r="W7344" s="3"/>
      <c r="X7344" s="3"/>
      <c r="Y7344" s="3"/>
      <c r="Z7344" s="3"/>
    </row>
    <row r="7345">
      <c r="A7345" s="4">
        <v>45425.0</v>
      </c>
      <c r="B7345" s="5" t="s">
        <v>2308</v>
      </c>
      <c r="C7345" s="3" t="s">
        <v>2309</v>
      </c>
      <c r="D7345" s="3" t="str">
        <f>IFERROR(__xludf.DUMMYFUNCTION("REGEXEXTRACT(C7345,""[A-Z]{2,}"")"),"COM")</f>
        <v>COM</v>
      </c>
      <c r="E7345" s="3" t="s">
        <v>360</v>
      </c>
      <c r="F7345" s="3" t="s">
        <v>578</v>
      </c>
      <c r="G7345" s="3" t="s">
        <v>84</v>
      </c>
      <c r="H7345" s="3"/>
      <c r="I7345" s="3"/>
      <c r="J7345" s="3"/>
      <c r="K7345" s="3"/>
      <c r="L7345" s="3"/>
      <c r="M7345" s="3"/>
      <c r="N7345" s="3"/>
      <c r="O7345" s="3"/>
      <c r="P7345" s="3"/>
      <c r="Q7345" s="3"/>
      <c r="R7345" s="3"/>
      <c r="S7345" s="3"/>
      <c r="T7345" s="3"/>
      <c r="U7345" s="3"/>
      <c r="V7345" s="3"/>
      <c r="W7345" s="3"/>
      <c r="X7345" s="3"/>
      <c r="Y7345" s="3"/>
      <c r="Z7345" s="3"/>
    </row>
    <row r="7346">
      <c r="A7346" s="4">
        <v>45425.0</v>
      </c>
      <c r="B7346" s="5" t="s">
        <v>2308</v>
      </c>
      <c r="C7346" s="3" t="s">
        <v>2309</v>
      </c>
      <c r="D7346" s="3" t="str">
        <f>IFERROR(__xludf.DUMMYFUNCTION("REGEXEXTRACT(C7346,""[A-Z]{2,}"")"),"COM")</f>
        <v>COM</v>
      </c>
      <c r="E7346" s="3" t="s">
        <v>385</v>
      </c>
      <c r="F7346" s="3" t="s">
        <v>2310</v>
      </c>
      <c r="G7346" s="3" t="s">
        <v>84</v>
      </c>
      <c r="H7346" s="3"/>
      <c r="I7346" s="3"/>
      <c r="J7346" s="3"/>
      <c r="K7346" s="3"/>
      <c r="L7346" s="3"/>
      <c r="M7346" s="3"/>
      <c r="N7346" s="3"/>
      <c r="O7346" s="3"/>
      <c r="P7346" s="3"/>
      <c r="Q7346" s="3"/>
      <c r="R7346" s="3"/>
      <c r="S7346" s="3"/>
      <c r="T7346" s="3"/>
      <c r="U7346" s="3"/>
      <c r="V7346" s="3"/>
      <c r="W7346" s="3"/>
      <c r="X7346" s="3"/>
      <c r="Y7346" s="3"/>
      <c r="Z7346" s="3"/>
    </row>
    <row r="7347">
      <c r="A7347" s="4">
        <v>45425.0</v>
      </c>
      <c r="B7347" s="5" t="s">
        <v>2311</v>
      </c>
      <c r="C7347" s="3" t="s">
        <v>2312</v>
      </c>
      <c r="D7347" s="3" t="str">
        <f>IFERROR(__xludf.DUMMYFUNCTION("REGEXEXTRACT(C7347,""[A-Z]{2,}"")"),"ANAN")</f>
        <v>ANAN</v>
      </c>
      <c r="E7347" s="3" t="s">
        <v>1550</v>
      </c>
      <c r="F7347" s="3" t="s">
        <v>31</v>
      </c>
      <c r="G7347" s="3" t="s">
        <v>12</v>
      </c>
      <c r="H7347" s="3"/>
      <c r="I7347" s="3"/>
      <c r="J7347" s="3"/>
      <c r="K7347" s="3"/>
      <c r="L7347" s="3"/>
      <c r="M7347" s="3"/>
      <c r="N7347" s="3"/>
      <c r="O7347" s="3"/>
      <c r="P7347" s="3"/>
      <c r="Q7347" s="3"/>
      <c r="R7347" s="3"/>
      <c r="S7347" s="3"/>
      <c r="T7347" s="3"/>
      <c r="U7347" s="3"/>
      <c r="V7347" s="3"/>
      <c r="W7347" s="3"/>
      <c r="X7347" s="3"/>
      <c r="Y7347" s="3"/>
      <c r="Z7347" s="3"/>
    </row>
    <row r="7348">
      <c r="A7348" s="4">
        <v>45425.0</v>
      </c>
      <c r="B7348" s="5" t="s">
        <v>2313</v>
      </c>
      <c r="C7348" s="3" t="s">
        <v>2314</v>
      </c>
      <c r="D7348" s="3" t="str">
        <f>IFERROR(__xludf.DUMMYFUNCTION("REGEXEXTRACT(C7348,""[A-Z]{2,}"")"),"TFG")</f>
        <v>TFG</v>
      </c>
      <c r="E7348" s="3" t="s">
        <v>47</v>
      </c>
      <c r="F7348" s="3" t="s">
        <v>457</v>
      </c>
      <c r="G7348" s="3" t="s">
        <v>84</v>
      </c>
      <c r="H7348" s="3"/>
      <c r="I7348" s="3"/>
      <c r="J7348" s="3"/>
      <c r="K7348" s="3"/>
      <c r="L7348" s="3"/>
      <c r="M7348" s="3"/>
      <c r="N7348" s="3"/>
      <c r="O7348" s="3"/>
      <c r="P7348" s="3"/>
      <c r="Q7348" s="3"/>
      <c r="R7348" s="3"/>
      <c r="S7348" s="3"/>
      <c r="T7348" s="3"/>
      <c r="U7348" s="3"/>
      <c r="V7348" s="3"/>
      <c r="W7348" s="3"/>
      <c r="X7348" s="3"/>
      <c r="Y7348" s="3"/>
      <c r="Z7348" s="3"/>
    </row>
    <row r="7349">
      <c r="A7349" s="4">
        <v>45425.0</v>
      </c>
      <c r="B7349" s="5" t="s">
        <v>2315</v>
      </c>
      <c r="C7349" s="3" t="s">
        <v>2316</v>
      </c>
      <c r="D7349" s="3" t="str">
        <f>IFERROR(__xludf.DUMMYFUNCTION("REGEXEXTRACT(C7349,""[A-Z]{2,}"")"),"FETCO")</f>
        <v>FETCO</v>
      </c>
      <c r="E7349" s="3" t="s">
        <v>273</v>
      </c>
      <c r="F7349" s="3" t="s">
        <v>1748</v>
      </c>
      <c r="G7349" s="3" t="s">
        <v>17</v>
      </c>
      <c r="H7349" s="3"/>
      <c r="I7349" s="3"/>
      <c r="J7349" s="3"/>
      <c r="K7349" s="3"/>
      <c r="L7349" s="3"/>
      <c r="M7349" s="3"/>
      <c r="N7349" s="3"/>
      <c r="O7349" s="3"/>
      <c r="P7349" s="3"/>
      <c r="Q7349" s="3"/>
      <c r="R7349" s="3"/>
      <c r="S7349" s="3"/>
      <c r="T7349" s="3"/>
      <c r="U7349" s="3"/>
      <c r="V7349" s="3"/>
      <c r="W7349" s="3"/>
      <c r="X7349" s="3"/>
      <c r="Y7349" s="3"/>
      <c r="Z7349" s="3"/>
    </row>
    <row r="7350">
      <c r="A7350" s="4">
        <v>45425.0</v>
      </c>
      <c r="B7350" s="5" t="s">
        <v>2317</v>
      </c>
      <c r="C7350" s="3" t="s">
        <v>2318</v>
      </c>
      <c r="D7350" s="3" t="str">
        <f>IFERROR(__xludf.DUMMYFUNCTION("REGEXEXTRACT(C7350,""[A-Z]{2,}"")"),"CRC")</f>
        <v>CRC</v>
      </c>
      <c r="E7350" s="3" t="s">
        <v>46</v>
      </c>
      <c r="F7350" s="3" t="s">
        <v>31</v>
      </c>
      <c r="G7350" s="3" t="s">
        <v>12</v>
      </c>
      <c r="H7350" s="3"/>
      <c r="I7350" s="3"/>
      <c r="J7350" s="3"/>
      <c r="K7350" s="3"/>
      <c r="L7350" s="3"/>
      <c r="M7350" s="3"/>
      <c r="N7350" s="3"/>
      <c r="O7350" s="3"/>
      <c r="P7350" s="3"/>
      <c r="Q7350" s="3"/>
      <c r="R7350" s="3"/>
      <c r="S7350" s="3"/>
      <c r="T7350" s="3"/>
      <c r="U7350" s="3"/>
      <c r="V7350" s="3"/>
      <c r="W7350" s="3"/>
      <c r="X7350" s="3"/>
      <c r="Y7350" s="3"/>
      <c r="Z7350" s="3"/>
    </row>
    <row r="7351">
      <c r="A7351" s="4">
        <v>45425.0</v>
      </c>
      <c r="B7351" s="5" t="s">
        <v>2319</v>
      </c>
      <c r="C7351" s="3" t="s">
        <v>2320</v>
      </c>
      <c r="D7351" s="3" t="str">
        <f>IFERROR(__xludf.DUMMYFUNCTION("REGEXEXTRACT(C7351,""[A-Z]{2,}"")"),"CPF")</f>
        <v>CPF</v>
      </c>
      <c r="E7351" s="3" t="s">
        <v>462</v>
      </c>
      <c r="F7351" s="3" t="s">
        <v>47</v>
      </c>
      <c r="G7351" s="3" t="s">
        <v>12</v>
      </c>
      <c r="H7351" s="3"/>
      <c r="I7351" s="3"/>
      <c r="J7351" s="3"/>
      <c r="K7351" s="3"/>
      <c r="L7351" s="3"/>
      <c r="M7351" s="3"/>
      <c r="N7351" s="3"/>
      <c r="O7351" s="3"/>
      <c r="P7351" s="3"/>
      <c r="Q7351" s="3"/>
      <c r="R7351" s="3"/>
      <c r="S7351" s="3"/>
      <c r="T7351" s="3"/>
      <c r="U7351" s="3"/>
      <c r="V7351" s="3"/>
      <c r="W7351" s="3"/>
      <c r="X7351" s="3"/>
      <c r="Y7351" s="3"/>
      <c r="Z7351" s="3"/>
    </row>
    <row r="7352">
      <c r="A7352" s="4">
        <v>45425.0</v>
      </c>
      <c r="B7352" s="5" t="s">
        <v>2321</v>
      </c>
      <c r="C7352" s="3" t="s">
        <v>2322</v>
      </c>
      <c r="D7352" s="3" t="str">
        <f>IFERROR(__xludf.DUMMYFUNCTION("REGEXEXTRACT(C7352,""[A-Z]{2,}"")"),"PTTEP")</f>
        <v>PTTEP</v>
      </c>
      <c r="E7352" s="3" t="s">
        <v>104</v>
      </c>
      <c r="F7352" s="3" t="s">
        <v>181</v>
      </c>
      <c r="G7352" s="3" t="s">
        <v>17</v>
      </c>
      <c r="H7352" s="3"/>
      <c r="I7352" s="3"/>
      <c r="J7352" s="3"/>
      <c r="K7352" s="3"/>
      <c r="L7352" s="3"/>
      <c r="M7352" s="3"/>
      <c r="N7352" s="3"/>
      <c r="O7352" s="3"/>
      <c r="P7352" s="3"/>
      <c r="Q7352" s="3"/>
      <c r="R7352" s="3"/>
      <c r="S7352" s="3"/>
      <c r="T7352" s="3"/>
      <c r="U7352" s="3"/>
      <c r="V7352" s="3"/>
      <c r="W7352" s="3"/>
      <c r="X7352" s="3"/>
      <c r="Y7352" s="3"/>
      <c r="Z7352" s="3"/>
    </row>
    <row r="7353">
      <c r="A7353" s="4">
        <v>45425.0</v>
      </c>
      <c r="B7353" s="5" t="s">
        <v>2323</v>
      </c>
      <c r="C7353" s="3" t="s">
        <v>2324</v>
      </c>
      <c r="D7353" s="3" t="str">
        <f>IFERROR(__xludf.DUMMYFUNCTION("REGEXEXTRACT(C7353,""[A-Z]{2,}"")"),"MOSHI")</f>
        <v>MOSHI</v>
      </c>
      <c r="E7353" s="3" t="s">
        <v>47</v>
      </c>
      <c r="F7353" s="3" t="s">
        <v>63</v>
      </c>
      <c r="G7353" s="3" t="s">
        <v>12</v>
      </c>
      <c r="H7353" s="3"/>
      <c r="I7353" s="3"/>
      <c r="J7353" s="3"/>
      <c r="K7353" s="3"/>
      <c r="L7353" s="3"/>
      <c r="M7353" s="3"/>
      <c r="N7353" s="3"/>
      <c r="O7353" s="3"/>
      <c r="P7353" s="3"/>
      <c r="Q7353" s="3"/>
      <c r="R7353" s="3"/>
      <c r="S7353" s="3"/>
      <c r="T7353" s="3"/>
      <c r="U7353" s="3"/>
      <c r="V7353" s="3"/>
      <c r="W7353" s="3"/>
      <c r="X7353" s="3"/>
      <c r="Y7353" s="3"/>
      <c r="Z7353" s="3"/>
    </row>
    <row r="7354">
      <c r="A7354" s="4">
        <v>45425.0</v>
      </c>
      <c r="B7354" s="5" t="s">
        <v>2323</v>
      </c>
      <c r="C7354" s="3" t="s">
        <v>2324</v>
      </c>
      <c r="D7354" s="3" t="str">
        <f>IFERROR(__xludf.DUMMYFUNCTION("REGEXEXTRACT(C7354,""[A-Z]{2,}"")"),"MOSHI")</f>
        <v>MOSHI</v>
      </c>
      <c r="E7354" s="3" t="s">
        <v>385</v>
      </c>
      <c r="F7354" s="3" t="s">
        <v>530</v>
      </c>
      <c r="G7354" s="3" t="s">
        <v>12</v>
      </c>
      <c r="H7354" s="3"/>
      <c r="I7354" s="3"/>
      <c r="J7354" s="3"/>
      <c r="K7354" s="3"/>
      <c r="L7354" s="3"/>
      <c r="M7354" s="3"/>
      <c r="N7354" s="3"/>
      <c r="O7354" s="3"/>
      <c r="P7354" s="3"/>
      <c r="Q7354" s="3"/>
      <c r="R7354" s="3"/>
      <c r="S7354" s="3"/>
      <c r="T7354" s="3"/>
      <c r="U7354" s="3"/>
      <c r="V7354" s="3"/>
      <c r="W7354" s="3"/>
      <c r="X7354" s="3"/>
      <c r="Y7354" s="3"/>
      <c r="Z7354" s="3"/>
    </row>
    <row r="7355">
      <c r="A7355" s="4">
        <v>45425.0</v>
      </c>
      <c r="B7355" s="5" t="s">
        <v>2325</v>
      </c>
      <c r="C7355" s="3" t="s">
        <v>2326</v>
      </c>
      <c r="D7355" s="3" t="str">
        <f>IFERROR(__xludf.DUMMYFUNCTION("REGEXEXTRACT(C7355,""[A-Z]{2,}"")"),"EA")</f>
        <v>EA</v>
      </c>
      <c r="E7355" s="3" t="s">
        <v>331</v>
      </c>
      <c r="F7355" s="3" t="s">
        <v>303</v>
      </c>
      <c r="G7355" s="3" t="s">
        <v>17</v>
      </c>
      <c r="H7355" s="3"/>
      <c r="I7355" s="3"/>
      <c r="J7355" s="3"/>
      <c r="K7355" s="3"/>
      <c r="L7355" s="3"/>
      <c r="M7355" s="3"/>
      <c r="N7355" s="3"/>
      <c r="O7355" s="3"/>
      <c r="P7355" s="3"/>
      <c r="Q7355" s="3"/>
      <c r="R7355" s="3"/>
      <c r="S7355" s="3"/>
      <c r="T7355" s="3"/>
      <c r="U7355" s="3"/>
      <c r="V7355" s="3"/>
      <c r="W7355" s="3"/>
      <c r="X7355" s="3"/>
      <c r="Y7355" s="3"/>
      <c r="Z7355" s="3"/>
    </row>
    <row r="7356">
      <c r="A7356" s="4">
        <v>45425.0</v>
      </c>
      <c r="B7356" s="5" t="s">
        <v>2327</v>
      </c>
      <c r="C7356" s="3" t="s">
        <v>2328</v>
      </c>
      <c r="D7356" s="3" t="str">
        <f>IFERROR(__xludf.DUMMYFUNCTION("REGEXEXTRACT(C7356,""[A-Z]{2,}"")"),"BA")</f>
        <v>BA</v>
      </c>
      <c r="E7356" s="3" t="s">
        <v>47</v>
      </c>
      <c r="F7356" s="3" t="s">
        <v>31</v>
      </c>
      <c r="G7356" s="3" t="s">
        <v>12</v>
      </c>
      <c r="H7356" s="3"/>
      <c r="I7356" s="3"/>
      <c r="J7356" s="3"/>
      <c r="K7356" s="3"/>
      <c r="L7356" s="3"/>
      <c r="M7356" s="3"/>
      <c r="N7356" s="3"/>
      <c r="O7356" s="3"/>
      <c r="P7356" s="3"/>
      <c r="Q7356" s="3"/>
      <c r="R7356" s="3"/>
      <c r="S7356" s="3"/>
      <c r="T7356" s="3"/>
      <c r="U7356" s="3"/>
      <c r="V7356" s="3"/>
      <c r="W7356" s="3"/>
      <c r="X7356" s="3"/>
      <c r="Y7356" s="3"/>
      <c r="Z7356" s="3"/>
    </row>
    <row r="7357">
      <c r="A7357" s="4">
        <v>45425.0</v>
      </c>
      <c r="B7357" s="5" t="s">
        <v>2329</v>
      </c>
      <c r="C7357" s="3" t="s">
        <v>2330</v>
      </c>
      <c r="D7357" s="3" t="str">
        <f>IFERROR(__xludf.DUMMYFUNCTION("REGEXEXTRACT(C7357,""[A-Z]{2,}"")"),"EA")</f>
        <v>EA</v>
      </c>
      <c r="E7357" s="3" t="s">
        <v>47</v>
      </c>
      <c r="F7357" s="3" t="s">
        <v>457</v>
      </c>
      <c r="G7357" s="3" t="s">
        <v>84</v>
      </c>
      <c r="H7357" s="3"/>
      <c r="I7357" s="3"/>
      <c r="J7357" s="3"/>
      <c r="K7357" s="3"/>
      <c r="L7357" s="3"/>
      <c r="M7357" s="3"/>
      <c r="N7357" s="3"/>
      <c r="O7357" s="3"/>
      <c r="P7357" s="3"/>
      <c r="Q7357" s="3"/>
      <c r="R7357" s="3"/>
      <c r="S7357" s="3"/>
      <c r="T7357" s="3"/>
      <c r="U7357" s="3"/>
      <c r="V7357" s="3"/>
      <c r="W7357" s="3"/>
      <c r="X7357" s="3"/>
      <c r="Y7357" s="3"/>
      <c r="Z7357" s="3"/>
    </row>
    <row r="7358">
      <c r="A7358" s="4">
        <v>45425.0</v>
      </c>
      <c r="B7358" s="5" t="s">
        <v>2331</v>
      </c>
      <c r="C7358" s="3" t="s">
        <v>2332</v>
      </c>
      <c r="D7358" s="3" t="str">
        <f>IFERROR(__xludf.DUMMYFUNCTION("REGEXEXTRACT(C7358,""[A-Z]{2,}"")"),"PTTGC")</f>
        <v>PTTGC</v>
      </c>
      <c r="E7358" s="3" t="s">
        <v>426</v>
      </c>
      <c r="F7358" s="3" t="s">
        <v>851</v>
      </c>
      <c r="G7358" s="3" t="s">
        <v>84</v>
      </c>
      <c r="H7358" s="3"/>
      <c r="I7358" s="3"/>
      <c r="J7358" s="3"/>
      <c r="K7358" s="3"/>
      <c r="L7358" s="3"/>
      <c r="M7358" s="3"/>
      <c r="N7358" s="3"/>
      <c r="O7358" s="3"/>
      <c r="P7358" s="3"/>
      <c r="Q7358" s="3"/>
      <c r="R7358" s="3"/>
      <c r="S7358" s="3"/>
      <c r="T7358" s="3"/>
      <c r="U7358" s="3"/>
      <c r="V7358" s="3"/>
      <c r="W7358" s="3"/>
      <c r="X7358" s="3"/>
      <c r="Y7358" s="3"/>
      <c r="Z7358" s="3"/>
    </row>
    <row r="7359">
      <c r="A7359" s="4">
        <v>45425.0</v>
      </c>
      <c r="B7359" s="5" t="s">
        <v>2333</v>
      </c>
      <c r="C7359" s="3" t="s">
        <v>2334</v>
      </c>
      <c r="D7359" s="3" t="str">
        <f>IFERROR(__xludf.DUMMYFUNCTION("REGEXEXTRACT(C7359,""[A-Z]{2,}"")"),"BGRIM")</f>
        <v>BGRIM</v>
      </c>
      <c r="E7359" s="3" t="s">
        <v>47</v>
      </c>
      <c r="F7359" s="3" t="s">
        <v>457</v>
      </c>
      <c r="G7359" s="3" t="s">
        <v>84</v>
      </c>
      <c r="H7359" s="3"/>
      <c r="I7359" s="3"/>
      <c r="J7359" s="3"/>
      <c r="K7359" s="3"/>
      <c r="L7359" s="3"/>
      <c r="M7359" s="3"/>
      <c r="N7359" s="3"/>
      <c r="O7359" s="3"/>
      <c r="P7359" s="3"/>
      <c r="Q7359" s="3"/>
      <c r="R7359" s="3"/>
      <c r="S7359" s="3"/>
      <c r="T7359" s="3"/>
      <c r="U7359" s="3"/>
      <c r="V7359" s="3"/>
      <c r="W7359" s="3"/>
      <c r="X7359" s="3"/>
      <c r="Y7359" s="3"/>
      <c r="Z7359" s="3"/>
    </row>
    <row r="7360">
      <c r="A7360" s="4">
        <v>45425.0</v>
      </c>
      <c r="B7360" s="5" t="s">
        <v>2335</v>
      </c>
      <c r="C7360" s="3" t="s">
        <v>2336</v>
      </c>
      <c r="D7360" s="3" t="str">
        <f>IFERROR(__xludf.DUMMYFUNCTION("REGEXEXTRACT(C7360,""[A-Z]{2,}"")"),"CPN")</f>
        <v>CPN</v>
      </c>
      <c r="E7360" s="3" t="s">
        <v>47</v>
      </c>
      <c r="F7360" s="3" t="s">
        <v>133</v>
      </c>
      <c r="G7360" s="3" t="s">
        <v>12</v>
      </c>
      <c r="H7360" s="3"/>
      <c r="I7360" s="3"/>
      <c r="J7360" s="3"/>
      <c r="K7360" s="3"/>
      <c r="L7360" s="3"/>
      <c r="M7360" s="3"/>
      <c r="N7360" s="3"/>
      <c r="O7360" s="3"/>
      <c r="P7360" s="3"/>
      <c r="Q7360" s="3"/>
      <c r="R7360" s="3"/>
      <c r="S7360" s="3"/>
      <c r="T7360" s="3"/>
      <c r="U7360" s="3"/>
      <c r="V7360" s="3"/>
      <c r="W7360" s="3"/>
      <c r="X7360" s="3"/>
      <c r="Y7360" s="3"/>
      <c r="Z7360" s="3"/>
    </row>
    <row r="7361">
      <c r="A7361" s="4">
        <v>45425.0</v>
      </c>
      <c r="B7361" s="5" t="s">
        <v>2337</v>
      </c>
      <c r="C7361" s="3" t="s">
        <v>2338</v>
      </c>
      <c r="D7361" s="3" t="str">
        <f>IFERROR(__xludf.DUMMYFUNCTION("REGEXEXTRACT(C7361,""[A-Z]{2,}"")"),"EPS")</f>
        <v>EPS</v>
      </c>
      <c r="E7361" s="3" t="s">
        <v>910</v>
      </c>
      <c r="F7361" s="3" t="s">
        <v>31</v>
      </c>
      <c r="G7361" s="3" t="s">
        <v>12</v>
      </c>
      <c r="H7361" s="3"/>
      <c r="I7361" s="3"/>
      <c r="J7361" s="3"/>
      <c r="K7361" s="3"/>
      <c r="L7361" s="3"/>
      <c r="M7361" s="3"/>
      <c r="N7361" s="3"/>
      <c r="O7361" s="3"/>
      <c r="P7361" s="3"/>
      <c r="Q7361" s="3"/>
      <c r="R7361" s="3"/>
      <c r="S7361" s="3"/>
      <c r="T7361" s="3"/>
      <c r="U7361" s="3"/>
      <c r="V7361" s="3"/>
      <c r="W7361" s="3"/>
      <c r="X7361" s="3"/>
      <c r="Y7361" s="3"/>
      <c r="Z7361" s="3"/>
    </row>
    <row r="7362">
      <c r="A7362" s="4">
        <v>45425.0</v>
      </c>
      <c r="B7362" s="5" t="s">
        <v>2339</v>
      </c>
      <c r="C7362" s="3" t="s">
        <v>2340</v>
      </c>
      <c r="D7362" s="3" t="str">
        <f>IFERROR(__xludf.DUMMYFUNCTION("REGEXEXTRACT(C7362,""[A-Z]{2,}"")"),"SP")</f>
        <v>SP</v>
      </c>
      <c r="E7362" s="3" t="s">
        <v>2341</v>
      </c>
      <c r="F7362" s="3" t="s">
        <v>2342</v>
      </c>
      <c r="G7362" s="3" t="s">
        <v>17</v>
      </c>
      <c r="H7362" s="3"/>
      <c r="I7362" s="3"/>
      <c r="J7362" s="3"/>
      <c r="K7362" s="3"/>
      <c r="L7362" s="3"/>
      <c r="M7362" s="3"/>
      <c r="N7362" s="3"/>
      <c r="O7362" s="3"/>
      <c r="P7362" s="3"/>
      <c r="Q7362" s="3"/>
      <c r="R7362" s="3"/>
      <c r="S7362" s="3"/>
      <c r="T7362" s="3"/>
      <c r="U7362" s="3"/>
      <c r="V7362" s="3"/>
      <c r="W7362" s="3"/>
      <c r="X7362" s="3"/>
      <c r="Y7362" s="3"/>
      <c r="Z7362" s="3"/>
    </row>
    <row r="7363">
      <c r="A7363" s="4">
        <v>45425.0</v>
      </c>
      <c r="B7363" s="5" t="s">
        <v>2343</v>
      </c>
      <c r="C7363" s="3" t="s">
        <v>2344</v>
      </c>
      <c r="D7363" s="3" t="str">
        <f>IFERROR(__xludf.DUMMYFUNCTION("REGEXEXTRACT(C7363,""[A-Z]{2,}"")"),"EA")</f>
        <v>EA</v>
      </c>
      <c r="E7363" s="3" t="s">
        <v>44</v>
      </c>
      <c r="F7363" s="3" t="s">
        <v>83</v>
      </c>
      <c r="G7363" s="3" t="s">
        <v>84</v>
      </c>
      <c r="H7363" s="3"/>
      <c r="I7363" s="3"/>
      <c r="J7363" s="3"/>
      <c r="K7363" s="3"/>
      <c r="L7363" s="3"/>
      <c r="M7363" s="3"/>
      <c r="N7363" s="3"/>
      <c r="O7363" s="3"/>
      <c r="P7363" s="3"/>
      <c r="Q7363" s="3"/>
      <c r="R7363" s="3"/>
      <c r="S7363" s="3"/>
      <c r="T7363" s="3"/>
      <c r="U7363" s="3"/>
      <c r="V7363" s="3"/>
      <c r="W7363" s="3"/>
      <c r="X7363" s="3"/>
      <c r="Y7363" s="3"/>
      <c r="Z7363" s="3"/>
    </row>
    <row r="7364">
      <c r="A7364" s="4">
        <v>45425.0</v>
      </c>
      <c r="B7364" s="5" t="s">
        <v>2345</v>
      </c>
      <c r="C7364" s="3" t="s">
        <v>2346</v>
      </c>
      <c r="D7364" s="3" t="str">
        <f>IFERROR(__xludf.DUMMYFUNCTION("REGEXEXTRACT(C7364,""[A-Z]{2,}"")"),"GDP")</f>
        <v>GDP</v>
      </c>
      <c r="E7364" s="3" t="s">
        <v>44</v>
      </c>
      <c r="F7364" s="3" t="s">
        <v>1435</v>
      </c>
      <c r="G7364" s="3" t="s">
        <v>17</v>
      </c>
      <c r="H7364" s="3"/>
      <c r="I7364" s="3"/>
      <c r="J7364" s="3"/>
      <c r="K7364" s="3"/>
      <c r="L7364" s="3"/>
      <c r="M7364" s="3"/>
      <c r="N7364" s="3"/>
      <c r="O7364" s="3"/>
      <c r="P7364" s="3"/>
      <c r="Q7364" s="3"/>
      <c r="R7364" s="3"/>
      <c r="S7364" s="3"/>
      <c r="T7364" s="3"/>
      <c r="U7364" s="3"/>
      <c r="V7364" s="3"/>
      <c r="W7364" s="3"/>
      <c r="X7364" s="3"/>
      <c r="Y7364" s="3"/>
      <c r="Z7364" s="3"/>
    </row>
    <row r="7365">
      <c r="A7365" s="4">
        <v>45424.0</v>
      </c>
      <c r="B7365" s="5" t="s">
        <v>2347</v>
      </c>
      <c r="C7365" s="3" t="s">
        <v>2348</v>
      </c>
      <c r="D7365" s="3" t="str">
        <f>IFERROR(__xludf.DUMMYFUNCTION("REGEXEXTRACT(C7365,""[A-Z]{2,}"")"),"STA")</f>
        <v>STA</v>
      </c>
      <c r="E7365" s="3"/>
      <c r="F7365" s="3" t="s">
        <v>428</v>
      </c>
      <c r="G7365" s="3" t="s">
        <v>84</v>
      </c>
      <c r="H7365" s="3" t="s">
        <v>44</v>
      </c>
      <c r="I7365" s="3"/>
      <c r="J7365" s="3"/>
      <c r="K7365" s="3"/>
      <c r="L7365" s="3"/>
      <c r="M7365" s="3"/>
      <c r="N7365" s="3"/>
      <c r="O7365" s="3"/>
      <c r="P7365" s="3"/>
      <c r="Q7365" s="3"/>
      <c r="R7365" s="3"/>
      <c r="S7365" s="3"/>
      <c r="T7365" s="3"/>
      <c r="U7365" s="3"/>
      <c r="V7365" s="3"/>
      <c r="W7365" s="3"/>
      <c r="X7365" s="3"/>
      <c r="Y7365" s="3"/>
      <c r="Z7365" s="3"/>
    </row>
    <row r="7366">
      <c r="A7366" s="4">
        <v>45424.0</v>
      </c>
      <c r="B7366" s="5" t="s">
        <v>2349</v>
      </c>
      <c r="C7366" s="3" t="s">
        <v>2350</v>
      </c>
      <c r="D7366" s="3" t="str">
        <f>IFERROR(__xludf.DUMMYFUNCTION("REGEXEXTRACT(C7366,""[A-Z]{2,}"")"),"ASW")</f>
        <v>ASW</v>
      </c>
      <c r="E7366" s="3" t="s">
        <v>47</v>
      </c>
      <c r="F7366" s="3" t="s">
        <v>457</v>
      </c>
      <c r="G7366" s="3" t="s">
        <v>17</v>
      </c>
      <c r="H7366" s="3"/>
      <c r="I7366" s="3"/>
      <c r="J7366" s="3"/>
      <c r="K7366" s="3"/>
      <c r="L7366" s="3"/>
      <c r="M7366" s="3"/>
      <c r="N7366" s="3"/>
      <c r="O7366" s="3"/>
      <c r="P7366" s="3"/>
      <c r="Q7366" s="3"/>
      <c r="R7366" s="3"/>
      <c r="S7366" s="3"/>
      <c r="T7366" s="3"/>
      <c r="U7366" s="3"/>
      <c r="V7366" s="3"/>
      <c r="W7366" s="3"/>
      <c r="X7366" s="3"/>
      <c r="Y7366" s="3"/>
      <c r="Z7366" s="3"/>
    </row>
    <row r="7367">
      <c r="A7367" s="4">
        <v>45424.0</v>
      </c>
      <c r="B7367" s="5" t="s">
        <v>2351</v>
      </c>
      <c r="C7367" s="3" t="s">
        <v>2352</v>
      </c>
      <c r="D7367" s="3" t="str">
        <f>IFERROR(__xludf.DUMMYFUNCTION("REGEXEXTRACT(C7367,""[A-Z]{2,}"")"),"JKN")</f>
        <v>JKN</v>
      </c>
      <c r="E7367" s="3" t="s">
        <v>2353</v>
      </c>
      <c r="F7367" s="3" t="s">
        <v>74</v>
      </c>
      <c r="G7367" s="3" t="s">
        <v>17</v>
      </c>
      <c r="H7367" s="3"/>
      <c r="I7367" s="3"/>
      <c r="J7367" s="3"/>
      <c r="K7367" s="3"/>
      <c r="L7367" s="3"/>
      <c r="M7367" s="3"/>
      <c r="N7367" s="3"/>
      <c r="O7367" s="3"/>
      <c r="P7367" s="3"/>
      <c r="Q7367" s="3"/>
      <c r="R7367" s="3"/>
      <c r="S7367" s="3"/>
      <c r="T7367" s="3"/>
      <c r="U7367" s="3"/>
      <c r="V7367" s="3"/>
      <c r="W7367" s="3"/>
      <c r="X7367" s="3"/>
      <c r="Y7367" s="3"/>
      <c r="Z7367" s="3"/>
    </row>
    <row r="7368">
      <c r="A7368" s="4">
        <v>45423.0</v>
      </c>
      <c r="B7368" s="5" t="s">
        <v>2354</v>
      </c>
      <c r="C7368" s="3" t="s">
        <v>2355</v>
      </c>
      <c r="D7368" s="3" t="str">
        <f>IFERROR(__xludf.DUMMYFUNCTION("REGEXEXTRACT(C7368,""[A-Z]{2,}"")"),"EA")</f>
        <v>EA</v>
      </c>
      <c r="E7368" s="3" t="s">
        <v>47</v>
      </c>
      <c r="F7368" s="3" t="s">
        <v>386</v>
      </c>
      <c r="G7368" s="3" t="s">
        <v>84</v>
      </c>
      <c r="H7368" s="3"/>
      <c r="I7368" s="3"/>
      <c r="J7368" s="3"/>
      <c r="K7368" s="3"/>
      <c r="L7368" s="3"/>
      <c r="M7368" s="3"/>
      <c r="N7368" s="3"/>
      <c r="O7368" s="3"/>
      <c r="P7368" s="3"/>
      <c r="Q7368" s="3"/>
      <c r="R7368" s="3"/>
      <c r="S7368" s="3"/>
      <c r="T7368" s="3"/>
      <c r="U7368" s="3"/>
      <c r="V7368" s="3"/>
      <c r="W7368" s="3"/>
      <c r="X7368" s="3"/>
      <c r="Y7368" s="3"/>
      <c r="Z7368" s="3"/>
    </row>
    <row r="7369">
      <c r="A7369" s="4">
        <v>45423.0</v>
      </c>
      <c r="B7369" s="5" t="s">
        <v>2356</v>
      </c>
      <c r="C7369" s="3" t="s">
        <v>2357</v>
      </c>
      <c r="D7369" s="3" t="str">
        <f>IFERROR(__xludf.DUMMYFUNCTION("REGEXEXTRACT(C7369,""[A-Z]{2,}"")"),"BANPU")</f>
        <v>BANPU</v>
      </c>
      <c r="E7369" s="3" t="s">
        <v>47</v>
      </c>
      <c r="F7369" s="3" t="s">
        <v>386</v>
      </c>
      <c r="G7369" s="3" t="s">
        <v>84</v>
      </c>
      <c r="H7369" s="3"/>
      <c r="I7369" s="3"/>
      <c r="J7369" s="3"/>
      <c r="K7369" s="3"/>
      <c r="L7369" s="3"/>
      <c r="M7369" s="3"/>
      <c r="N7369" s="3"/>
      <c r="O7369" s="3"/>
      <c r="P7369" s="3"/>
      <c r="Q7369" s="3"/>
      <c r="R7369" s="3"/>
      <c r="S7369" s="3"/>
      <c r="T7369" s="3"/>
      <c r="U7369" s="3"/>
      <c r="V7369" s="3"/>
      <c r="W7369" s="3"/>
      <c r="X7369" s="3"/>
      <c r="Y7369" s="3"/>
      <c r="Z7369" s="3"/>
    </row>
    <row r="7370">
      <c r="A7370" s="4">
        <v>45423.0</v>
      </c>
      <c r="B7370" s="5" t="s">
        <v>2358</v>
      </c>
      <c r="C7370" s="3" t="s">
        <v>2359</v>
      </c>
      <c r="D7370" s="3" t="str">
        <f>IFERROR(__xludf.DUMMYFUNCTION("REGEXEXTRACT(C7370,""[A-Z]{2,}"")"),"JKN")</f>
        <v>JKN</v>
      </c>
      <c r="E7370" s="3" t="s">
        <v>365</v>
      </c>
      <c r="F7370" s="3" t="s">
        <v>74</v>
      </c>
      <c r="G7370" s="3" t="s">
        <v>17</v>
      </c>
      <c r="H7370" s="3"/>
      <c r="I7370" s="3"/>
      <c r="J7370" s="3"/>
      <c r="K7370" s="3"/>
      <c r="L7370" s="3"/>
      <c r="M7370" s="3"/>
      <c r="N7370" s="3"/>
      <c r="O7370" s="3"/>
      <c r="P7370" s="3"/>
      <c r="Q7370" s="3"/>
      <c r="R7370" s="3"/>
      <c r="S7370" s="3"/>
      <c r="T7370" s="3"/>
      <c r="U7370" s="3"/>
      <c r="V7370" s="3"/>
      <c r="W7370" s="3"/>
      <c r="X7370" s="3"/>
      <c r="Y7370" s="3"/>
      <c r="Z7370" s="3"/>
    </row>
    <row r="7371">
      <c r="A7371" s="4">
        <v>45422.0</v>
      </c>
      <c r="B7371" s="5" t="s">
        <v>2360</v>
      </c>
      <c r="C7371" s="3" t="s">
        <v>2361</v>
      </c>
      <c r="D7371" s="3" t="str">
        <f>IFERROR(__xludf.DUMMYFUNCTION("REGEXEXTRACT(C7371,""[A-Z]{2,}"")"),"MALEE")</f>
        <v>MALEE</v>
      </c>
      <c r="E7371" s="3" t="s">
        <v>47</v>
      </c>
      <c r="F7371" s="3" t="s">
        <v>61</v>
      </c>
      <c r="G7371" s="3" t="s">
        <v>12</v>
      </c>
      <c r="H7371" s="3"/>
      <c r="I7371" s="3"/>
      <c r="J7371" s="3"/>
      <c r="K7371" s="3"/>
      <c r="L7371" s="3"/>
      <c r="M7371" s="3"/>
      <c r="N7371" s="3"/>
      <c r="O7371" s="3"/>
      <c r="P7371" s="3"/>
      <c r="Q7371" s="3"/>
      <c r="R7371" s="3"/>
      <c r="S7371" s="3"/>
      <c r="T7371" s="3"/>
      <c r="U7371" s="3"/>
      <c r="V7371" s="3"/>
      <c r="W7371" s="3"/>
      <c r="X7371" s="3"/>
      <c r="Y7371" s="3"/>
      <c r="Z7371" s="3"/>
    </row>
    <row r="7372">
      <c r="A7372" s="4">
        <v>45422.0</v>
      </c>
      <c r="B7372" s="5" t="s">
        <v>2362</v>
      </c>
      <c r="C7372" s="3" t="s">
        <v>2363</v>
      </c>
      <c r="D7372" s="3" t="str">
        <f>IFERROR(__xludf.DUMMYFUNCTION("REGEXEXTRACT(C7372,""[A-Z]{2,}"")"),"WHAUP")</f>
        <v>WHAUP</v>
      </c>
      <c r="E7372" s="3" t="s">
        <v>47</v>
      </c>
      <c r="F7372" s="3" t="s">
        <v>133</v>
      </c>
      <c r="G7372" s="3" t="s">
        <v>12</v>
      </c>
      <c r="H7372" s="3"/>
      <c r="I7372" s="3"/>
      <c r="J7372" s="3"/>
      <c r="K7372" s="3"/>
      <c r="L7372" s="3"/>
      <c r="M7372" s="3"/>
      <c r="N7372" s="3"/>
      <c r="O7372" s="3"/>
      <c r="P7372" s="3"/>
      <c r="Q7372" s="3"/>
      <c r="R7372" s="3"/>
      <c r="S7372" s="3"/>
      <c r="T7372" s="3"/>
      <c r="U7372" s="3"/>
      <c r="V7372" s="3"/>
      <c r="W7372" s="3"/>
      <c r="X7372" s="3"/>
      <c r="Y7372" s="3"/>
      <c r="Z7372" s="3"/>
    </row>
    <row r="7373">
      <c r="A7373" s="4">
        <v>45422.0</v>
      </c>
      <c r="B7373" s="5" t="s">
        <v>2364</v>
      </c>
      <c r="C7373" s="3" t="s">
        <v>2365</v>
      </c>
      <c r="D7373" s="3" t="str">
        <f>IFERROR(__xludf.DUMMYFUNCTION("REGEXEXTRACT(C7373,""[A-Z]{2,}"")"),"TPIPL")</f>
        <v>TPIPL</v>
      </c>
      <c r="E7373" s="3" t="s">
        <v>47</v>
      </c>
      <c r="F7373" s="3" t="s">
        <v>133</v>
      </c>
      <c r="G7373" s="3" t="s">
        <v>12</v>
      </c>
      <c r="H7373" s="3"/>
      <c r="I7373" s="3"/>
      <c r="J7373" s="3"/>
      <c r="K7373" s="3"/>
      <c r="L7373" s="3"/>
      <c r="M7373" s="3"/>
      <c r="N7373" s="3"/>
      <c r="O7373" s="3"/>
      <c r="P7373" s="3"/>
      <c r="Q7373" s="3"/>
      <c r="R7373" s="3"/>
      <c r="S7373" s="3"/>
      <c r="T7373" s="3"/>
      <c r="U7373" s="3"/>
      <c r="V7373" s="3"/>
      <c r="W7373" s="3"/>
      <c r="X7373" s="3"/>
      <c r="Y7373" s="3"/>
      <c r="Z7373" s="3"/>
    </row>
    <row r="7374">
      <c r="A7374" s="4">
        <v>45422.0</v>
      </c>
      <c r="B7374" s="5" t="s">
        <v>2366</v>
      </c>
      <c r="C7374" s="3" t="s">
        <v>2367</v>
      </c>
      <c r="D7374" s="3" t="str">
        <f>IFERROR(__xludf.DUMMYFUNCTION("REGEXEXTRACT(C7374,""[A-Z]{2,}"")"),"DR")</f>
        <v>DR</v>
      </c>
      <c r="E7374" s="3" t="s">
        <v>44</v>
      </c>
      <c r="F7374" s="3" t="s">
        <v>63</v>
      </c>
      <c r="G7374" s="3" t="s">
        <v>12</v>
      </c>
      <c r="H7374" s="3"/>
      <c r="I7374" s="3"/>
      <c r="J7374" s="3"/>
      <c r="K7374" s="3"/>
      <c r="L7374" s="3"/>
      <c r="M7374" s="3"/>
      <c r="N7374" s="3"/>
      <c r="O7374" s="3"/>
      <c r="P7374" s="3"/>
      <c r="Q7374" s="3"/>
      <c r="R7374" s="3"/>
      <c r="S7374" s="3"/>
      <c r="T7374" s="3"/>
      <c r="U7374" s="3"/>
      <c r="V7374" s="3"/>
      <c r="W7374" s="3"/>
      <c r="X7374" s="3"/>
      <c r="Y7374" s="3"/>
      <c r="Z7374" s="3"/>
    </row>
    <row r="7375">
      <c r="A7375" s="4">
        <v>45422.0</v>
      </c>
      <c r="B7375" s="5" t="s">
        <v>2368</v>
      </c>
      <c r="C7375" s="3" t="s">
        <v>2369</v>
      </c>
      <c r="D7375" s="3" t="str">
        <f>IFERROR(__xludf.DUMMYFUNCTION("REGEXEXTRACT(C7375,""[A-Z]{2,}"")"),"WHA")</f>
        <v>WHA</v>
      </c>
      <c r="E7375" s="3" t="s">
        <v>47</v>
      </c>
      <c r="F7375" s="3" t="s">
        <v>31</v>
      </c>
      <c r="G7375" s="3" t="s">
        <v>12</v>
      </c>
      <c r="H7375" s="3"/>
      <c r="I7375" s="3"/>
      <c r="J7375" s="3"/>
      <c r="K7375" s="3"/>
      <c r="L7375" s="3"/>
      <c r="M7375" s="3"/>
      <c r="N7375" s="3"/>
      <c r="O7375" s="3"/>
      <c r="P7375" s="3"/>
      <c r="Q7375" s="3"/>
      <c r="R7375" s="3"/>
      <c r="S7375" s="3"/>
      <c r="T7375" s="3"/>
      <c r="U7375" s="3"/>
      <c r="V7375" s="3"/>
      <c r="W7375" s="3"/>
      <c r="X7375" s="3"/>
      <c r="Y7375" s="3"/>
      <c r="Z7375" s="3"/>
    </row>
    <row r="7376">
      <c r="A7376" s="4">
        <v>45422.0</v>
      </c>
      <c r="B7376" s="5" t="s">
        <v>2370</v>
      </c>
      <c r="C7376" s="3" t="s">
        <v>2371</v>
      </c>
      <c r="D7376" s="3" t="str">
        <f>IFERROR(__xludf.DUMMYFUNCTION("REGEXEXTRACT(C7376,""[A-Z]{2,}"")"),"CLMV")</f>
        <v>CLMV</v>
      </c>
      <c r="E7376" s="3" t="s">
        <v>47</v>
      </c>
      <c r="F7376" s="3" t="s">
        <v>31</v>
      </c>
      <c r="G7376" s="3" t="s">
        <v>12</v>
      </c>
      <c r="H7376" s="3"/>
      <c r="I7376" s="3"/>
      <c r="J7376" s="3"/>
      <c r="K7376" s="3"/>
      <c r="L7376" s="3"/>
      <c r="M7376" s="3"/>
      <c r="N7376" s="3"/>
      <c r="O7376" s="3"/>
      <c r="P7376" s="3"/>
      <c r="Q7376" s="3"/>
      <c r="R7376" s="3"/>
      <c r="S7376" s="3"/>
      <c r="T7376" s="3"/>
      <c r="U7376" s="3"/>
      <c r="V7376" s="3"/>
      <c r="W7376" s="3"/>
      <c r="X7376" s="3"/>
      <c r="Y7376" s="3"/>
      <c r="Z7376" s="3"/>
    </row>
    <row r="7377">
      <c r="A7377" s="4">
        <v>45422.0</v>
      </c>
      <c r="B7377" s="5" t="s">
        <v>2372</v>
      </c>
      <c r="C7377" s="3" t="s">
        <v>2373</v>
      </c>
      <c r="D7377" s="3" t="str">
        <f>IFERROR(__xludf.DUMMYFUNCTION("REGEXEXTRACT(C7377,""[A-Z]{2,}"")"),"CPALL")</f>
        <v>CPALL</v>
      </c>
      <c r="E7377" s="3" t="s">
        <v>47</v>
      </c>
      <c r="F7377" s="3" t="s">
        <v>63</v>
      </c>
      <c r="G7377" s="3" t="s">
        <v>12</v>
      </c>
      <c r="H7377" s="3"/>
      <c r="I7377" s="3"/>
      <c r="J7377" s="3"/>
      <c r="K7377" s="3"/>
      <c r="L7377" s="3"/>
      <c r="M7377" s="3"/>
      <c r="N7377" s="3"/>
      <c r="O7377" s="3"/>
      <c r="P7377" s="3"/>
      <c r="Q7377" s="3"/>
      <c r="R7377" s="3"/>
      <c r="S7377" s="3"/>
      <c r="T7377" s="3"/>
      <c r="U7377" s="3"/>
      <c r="V7377" s="3"/>
      <c r="W7377" s="3"/>
      <c r="X7377" s="3"/>
      <c r="Y7377" s="3"/>
      <c r="Z7377" s="3"/>
    </row>
    <row r="7378">
      <c r="A7378" s="4">
        <v>45422.0</v>
      </c>
      <c r="B7378" s="5" t="s">
        <v>2374</v>
      </c>
      <c r="C7378" s="3" t="s">
        <v>2375</v>
      </c>
      <c r="D7378" s="3" t="str">
        <f>IFERROR(__xludf.DUMMYFUNCTION("REGEXEXTRACT(C7378,""[A-Z]{2,}"")"),"RCL")</f>
        <v>RCL</v>
      </c>
      <c r="E7378" s="3" t="s">
        <v>47</v>
      </c>
      <c r="F7378" s="3" t="s">
        <v>578</v>
      </c>
      <c r="G7378" s="3" t="s">
        <v>12</v>
      </c>
      <c r="H7378" s="3"/>
      <c r="I7378" s="3"/>
      <c r="J7378" s="3"/>
      <c r="K7378" s="3"/>
      <c r="L7378" s="3"/>
      <c r="M7378" s="3"/>
      <c r="N7378" s="3"/>
      <c r="O7378" s="3"/>
      <c r="P7378" s="3"/>
      <c r="Q7378" s="3"/>
      <c r="R7378" s="3"/>
      <c r="S7378" s="3"/>
      <c r="T7378" s="3"/>
      <c r="U7378" s="3"/>
      <c r="V7378" s="3"/>
      <c r="W7378" s="3"/>
      <c r="X7378" s="3"/>
      <c r="Y7378" s="3"/>
      <c r="Z7378" s="3"/>
    </row>
    <row r="7379">
      <c r="A7379" s="4">
        <v>45422.0</v>
      </c>
      <c r="B7379" s="5" t="s">
        <v>2376</v>
      </c>
      <c r="C7379" s="3" t="s">
        <v>2377</v>
      </c>
      <c r="D7379" s="3" t="str">
        <f>IFERROR(__xludf.DUMMYFUNCTION("REGEXEXTRACT(C7379,""[A-Z]{2,}"")"),"SCG")</f>
        <v>SCG</v>
      </c>
      <c r="E7379" s="3" t="s">
        <v>2378</v>
      </c>
      <c r="F7379" s="3" t="s">
        <v>2379</v>
      </c>
      <c r="G7379" s="3" t="s">
        <v>17</v>
      </c>
      <c r="H7379" s="3"/>
      <c r="I7379" s="3"/>
      <c r="J7379" s="3"/>
      <c r="K7379" s="3"/>
      <c r="L7379" s="3"/>
      <c r="M7379" s="3"/>
      <c r="N7379" s="3"/>
      <c r="O7379" s="3"/>
      <c r="P7379" s="3"/>
      <c r="Q7379" s="3"/>
      <c r="R7379" s="3"/>
      <c r="S7379" s="3"/>
      <c r="T7379" s="3"/>
      <c r="U7379" s="3"/>
      <c r="V7379" s="3"/>
      <c r="W7379" s="3"/>
      <c r="X7379" s="3"/>
      <c r="Y7379" s="3"/>
      <c r="Z7379" s="3"/>
    </row>
    <row r="7380">
      <c r="A7380" s="4">
        <v>45422.0</v>
      </c>
      <c r="B7380" s="5" t="s">
        <v>2380</v>
      </c>
      <c r="C7380" s="3" t="s">
        <v>2381</v>
      </c>
      <c r="D7380" s="3" t="str">
        <f>IFERROR(__xludf.DUMMYFUNCTION("REGEXEXTRACT(C7380,""[A-Z]{2,}"")"),"SET")</f>
        <v>SET</v>
      </c>
      <c r="E7380" s="3" t="s">
        <v>44</v>
      </c>
      <c r="F7380" s="3" t="s">
        <v>331</v>
      </c>
      <c r="G7380" s="3" t="s">
        <v>17</v>
      </c>
      <c r="H7380" s="3"/>
      <c r="I7380" s="3"/>
      <c r="J7380" s="3"/>
      <c r="K7380" s="3"/>
      <c r="L7380" s="3"/>
      <c r="M7380" s="3"/>
      <c r="N7380" s="3"/>
      <c r="O7380" s="3"/>
      <c r="P7380" s="3"/>
      <c r="Q7380" s="3"/>
      <c r="R7380" s="3"/>
      <c r="S7380" s="3"/>
      <c r="T7380" s="3"/>
      <c r="U7380" s="3"/>
      <c r="V7380" s="3"/>
      <c r="W7380" s="3"/>
      <c r="X7380" s="3"/>
      <c r="Y7380" s="3"/>
      <c r="Z7380" s="3"/>
    </row>
    <row r="7381">
      <c r="A7381" s="4">
        <v>45422.0</v>
      </c>
      <c r="B7381" s="5" t="s">
        <v>2382</v>
      </c>
      <c r="C7381" s="3" t="s">
        <v>2383</v>
      </c>
      <c r="D7381" s="3" t="str">
        <f>IFERROR(__xludf.DUMMYFUNCTION("REGEXEXTRACT(C7381,""[A-Z]{2,}"")"),"TKN")</f>
        <v>TKN</v>
      </c>
      <c r="E7381" s="3" t="s">
        <v>44</v>
      </c>
      <c r="F7381" s="3" t="s">
        <v>63</v>
      </c>
      <c r="G7381" s="3" t="s">
        <v>12</v>
      </c>
      <c r="H7381" s="3"/>
      <c r="I7381" s="3"/>
      <c r="J7381" s="3"/>
      <c r="K7381" s="3"/>
      <c r="L7381" s="3"/>
      <c r="M7381" s="3"/>
      <c r="N7381" s="3"/>
      <c r="O7381" s="3"/>
      <c r="P7381" s="3"/>
      <c r="Q7381" s="3"/>
      <c r="R7381" s="3"/>
      <c r="S7381" s="3"/>
      <c r="T7381" s="3"/>
      <c r="U7381" s="3"/>
      <c r="V7381" s="3"/>
      <c r="W7381" s="3"/>
      <c r="X7381" s="3"/>
      <c r="Y7381" s="3"/>
      <c r="Z7381" s="3"/>
    </row>
    <row r="7382">
      <c r="A7382" s="4">
        <v>45421.0</v>
      </c>
      <c r="B7382" s="5" t="s">
        <v>2384</v>
      </c>
      <c r="C7382" s="3" t="s">
        <v>2385</v>
      </c>
      <c r="D7382" s="3" t="str">
        <f>IFERROR(__xludf.DUMMYFUNCTION("REGEXEXTRACT(C7382,""[A-Z]{2,}"")"),"MAJOR")</f>
        <v>MAJOR</v>
      </c>
      <c r="E7382" s="3" t="s">
        <v>47</v>
      </c>
      <c r="F7382" s="3" t="s">
        <v>133</v>
      </c>
      <c r="G7382" s="3" t="s">
        <v>12</v>
      </c>
      <c r="H7382" s="3"/>
      <c r="I7382" s="3"/>
      <c r="J7382" s="3"/>
      <c r="K7382" s="3"/>
      <c r="L7382" s="3"/>
      <c r="M7382" s="3"/>
      <c r="N7382" s="3"/>
      <c r="O7382" s="3"/>
      <c r="P7382" s="3"/>
      <c r="Q7382" s="3"/>
      <c r="R7382" s="3"/>
      <c r="S7382" s="3"/>
      <c r="T7382" s="3"/>
      <c r="U7382" s="3"/>
      <c r="V7382" s="3"/>
      <c r="W7382" s="3"/>
      <c r="X7382" s="3"/>
      <c r="Y7382" s="3"/>
      <c r="Z7382" s="3"/>
    </row>
    <row r="7383">
      <c r="A7383" s="4">
        <v>45421.0</v>
      </c>
      <c r="B7383" s="5" t="s">
        <v>2386</v>
      </c>
      <c r="C7383" s="3" t="s">
        <v>2387</v>
      </c>
      <c r="D7383" s="3" t="str">
        <f>IFERROR(__xludf.DUMMYFUNCTION("REGEXEXTRACT(C7383,""[A-Z]{2,}"")"),"MGI")</f>
        <v>MGI</v>
      </c>
      <c r="E7383" s="3" t="s">
        <v>47</v>
      </c>
      <c r="F7383" s="3" t="s">
        <v>31</v>
      </c>
      <c r="G7383" s="3" t="s">
        <v>12</v>
      </c>
      <c r="H7383" s="3"/>
      <c r="I7383" s="3"/>
      <c r="J7383" s="3"/>
      <c r="K7383" s="3"/>
      <c r="L7383" s="3"/>
      <c r="M7383" s="3"/>
      <c r="N7383" s="3"/>
      <c r="O7383" s="3"/>
      <c r="P7383" s="3"/>
      <c r="Q7383" s="3"/>
      <c r="R7383" s="3"/>
      <c r="S7383" s="3"/>
      <c r="T7383" s="3"/>
      <c r="U7383" s="3"/>
      <c r="V7383" s="3"/>
      <c r="W7383" s="3"/>
      <c r="X7383" s="3"/>
      <c r="Y7383" s="3"/>
      <c r="Z7383" s="3"/>
    </row>
    <row r="7384">
      <c r="A7384" s="4">
        <v>45421.0</v>
      </c>
      <c r="B7384" s="5" t="s">
        <v>2388</v>
      </c>
      <c r="C7384" s="3" t="s">
        <v>2389</v>
      </c>
      <c r="D7384" s="3" t="str">
        <f>IFERROR(__xludf.DUMMYFUNCTION("REGEXEXTRACT(C7384,""[A-Z]{2,}"")"),"GULF")</f>
        <v>GULF</v>
      </c>
      <c r="E7384" s="3" t="s">
        <v>47</v>
      </c>
      <c r="F7384" s="3" t="s">
        <v>457</v>
      </c>
      <c r="G7384" s="3" t="s">
        <v>84</v>
      </c>
      <c r="H7384" s="3"/>
      <c r="I7384" s="3"/>
      <c r="J7384" s="3"/>
      <c r="K7384" s="3"/>
      <c r="L7384" s="3"/>
      <c r="M7384" s="3"/>
      <c r="N7384" s="3"/>
      <c r="O7384" s="3"/>
      <c r="P7384" s="3"/>
      <c r="Q7384" s="3"/>
      <c r="R7384" s="3"/>
      <c r="S7384" s="3"/>
      <c r="T7384" s="3"/>
      <c r="U7384" s="3"/>
      <c r="V7384" s="3"/>
      <c r="W7384" s="3"/>
      <c r="X7384" s="3"/>
      <c r="Y7384" s="3"/>
      <c r="Z7384" s="3"/>
    </row>
    <row r="7385">
      <c r="A7385" s="4">
        <v>45421.0</v>
      </c>
      <c r="B7385" s="5" t="s">
        <v>2390</v>
      </c>
      <c r="C7385" s="3" t="s">
        <v>2391</v>
      </c>
      <c r="D7385" s="3" t="str">
        <f>IFERROR(__xludf.DUMMYFUNCTION("REGEXEXTRACT(C7385,""[A-Z]{2,}"")"),"BCPG")</f>
        <v>BCPG</v>
      </c>
      <c r="E7385" s="3" t="s">
        <v>960</v>
      </c>
      <c r="F7385" s="3" t="s">
        <v>314</v>
      </c>
      <c r="G7385" s="3" t="s">
        <v>17</v>
      </c>
      <c r="H7385" s="3"/>
      <c r="I7385" s="3"/>
      <c r="J7385" s="3"/>
      <c r="K7385" s="3"/>
      <c r="L7385" s="3"/>
      <c r="M7385" s="3"/>
      <c r="N7385" s="3"/>
      <c r="O7385" s="3"/>
      <c r="P7385" s="3"/>
      <c r="Q7385" s="3"/>
      <c r="R7385" s="3"/>
      <c r="S7385" s="3"/>
      <c r="T7385" s="3"/>
      <c r="U7385" s="3"/>
      <c r="V7385" s="3"/>
      <c r="W7385" s="3"/>
      <c r="X7385" s="3"/>
      <c r="Y7385" s="3"/>
      <c r="Z7385" s="3"/>
    </row>
    <row r="7386">
      <c r="A7386" s="4">
        <v>45421.0</v>
      </c>
      <c r="B7386" s="5" t="s">
        <v>2392</v>
      </c>
      <c r="C7386" s="3" t="s">
        <v>2393</v>
      </c>
      <c r="D7386" s="3" t="str">
        <f>IFERROR(__xludf.DUMMYFUNCTION("REGEXEXTRACT(C7386,""[A-Z]{2,}"")"),"TOP")</f>
        <v>TOP</v>
      </c>
      <c r="E7386" s="3" t="s">
        <v>47</v>
      </c>
      <c r="F7386" s="3" t="s">
        <v>2394</v>
      </c>
      <c r="G7386" s="3" t="s">
        <v>12</v>
      </c>
      <c r="H7386" s="3"/>
      <c r="I7386" s="3"/>
      <c r="J7386" s="3"/>
      <c r="K7386" s="3"/>
      <c r="L7386" s="3"/>
      <c r="M7386" s="3"/>
      <c r="N7386" s="3"/>
      <c r="O7386" s="3"/>
      <c r="P7386" s="3"/>
      <c r="Q7386" s="3"/>
      <c r="R7386" s="3"/>
      <c r="S7386" s="3"/>
      <c r="T7386" s="3"/>
      <c r="U7386" s="3"/>
      <c r="V7386" s="3"/>
      <c r="W7386" s="3"/>
      <c r="X7386" s="3"/>
      <c r="Y7386" s="3"/>
      <c r="Z7386" s="3"/>
    </row>
    <row r="7387">
      <c r="A7387" s="4">
        <v>45421.0</v>
      </c>
      <c r="B7387" s="5" t="s">
        <v>2395</v>
      </c>
      <c r="C7387" s="3" t="s">
        <v>2396</v>
      </c>
      <c r="D7387" s="3" t="str">
        <f>IFERROR(__xludf.DUMMYFUNCTION("REGEXEXTRACT(C7387,""[A-Z]{2,}"")"),"SCC")</f>
        <v>SCC</v>
      </c>
      <c r="E7387" s="3" t="s">
        <v>2397</v>
      </c>
      <c r="F7387" s="3" t="s">
        <v>2038</v>
      </c>
      <c r="G7387" s="3" t="s">
        <v>17</v>
      </c>
      <c r="H7387" s="3"/>
      <c r="I7387" s="3"/>
      <c r="J7387" s="3"/>
      <c r="K7387" s="3"/>
      <c r="L7387" s="3"/>
      <c r="M7387" s="3"/>
      <c r="N7387" s="3"/>
      <c r="O7387" s="3"/>
      <c r="P7387" s="3"/>
      <c r="Q7387" s="3"/>
      <c r="R7387" s="3"/>
      <c r="S7387" s="3"/>
      <c r="T7387" s="3"/>
      <c r="U7387" s="3"/>
      <c r="V7387" s="3"/>
      <c r="W7387" s="3"/>
      <c r="X7387" s="3"/>
      <c r="Y7387" s="3"/>
      <c r="Z7387" s="3"/>
    </row>
    <row r="7388">
      <c r="A7388" s="4">
        <v>45421.0</v>
      </c>
      <c r="B7388" s="5" t="s">
        <v>2398</v>
      </c>
      <c r="C7388" s="3" t="s">
        <v>2399</v>
      </c>
      <c r="D7388" s="3" t="str">
        <f>IFERROR(__xludf.DUMMYFUNCTION("REGEXEXTRACT(C7388,""[A-Z]{2,}"")"),"BCP")</f>
        <v>BCP</v>
      </c>
      <c r="E7388" s="3" t="s">
        <v>47</v>
      </c>
      <c r="F7388" s="3" t="s">
        <v>386</v>
      </c>
      <c r="G7388" s="3" t="s">
        <v>84</v>
      </c>
      <c r="H7388" s="3"/>
      <c r="I7388" s="3"/>
      <c r="J7388" s="3"/>
      <c r="K7388" s="3"/>
      <c r="L7388" s="3"/>
      <c r="M7388" s="3"/>
      <c r="N7388" s="3"/>
      <c r="O7388" s="3"/>
      <c r="P7388" s="3"/>
      <c r="Q7388" s="3"/>
      <c r="R7388" s="3"/>
      <c r="S7388" s="3"/>
      <c r="T7388" s="3"/>
      <c r="U7388" s="3"/>
      <c r="V7388" s="3"/>
      <c r="W7388" s="3"/>
      <c r="X7388" s="3"/>
      <c r="Y7388" s="3"/>
      <c r="Z7388" s="3"/>
    </row>
    <row r="7389">
      <c r="A7389" s="4">
        <v>45421.0</v>
      </c>
      <c r="B7389" s="5" t="s">
        <v>2400</v>
      </c>
      <c r="C7389" s="3" t="s">
        <v>2401</v>
      </c>
      <c r="D7389" s="3" t="str">
        <f>IFERROR(__xludf.DUMMYFUNCTION("REGEXEXTRACT(C7389,""[A-Z]{2,}"")"),"TISCO")</f>
        <v>TISCO</v>
      </c>
      <c r="E7389" s="3" t="s">
        <v>468</v>
      </c>
      <c r="F7389" s="3" t="s">
        <v>841</v>
      </c>
      <c r="G7389" s="3" t="s">
        <v>84</v>
      </c>
      <c r="H7389" s="3"/>
      <c r="I7389" s="3"/>
      <c r="J7389" s="3"/>
      <c r="K7389" s="3"/>
      <c r="L7389" s="3"/>
      <c r="M7389" s="3"/>
      <c r="N7389" s="3"/>
      <c r="O7389" s="3"/>
      <c r="P7389" s="3"/>
      <c r="Q7389" s="3"/>
      <c r="R7389" s="3"/>
      <c r="S7389" s="3"/>
      <c r="T7389" s="3"/>
      <c r="U7389" s="3"/>
      <c r="V7389" s="3"/>
      <c r="W7389" s="3"/>
      <c r="X7389" s="3"/>
      <c r="Y7389" s="3"/>
      <c r="Z7389" s="3"/>
    </row>
    <row r="7390">
      <c r="A7390" s="4">
        <v>45421.0</v>
      </c>
      <c r="B7390" s="5" t="s">
        <v>2402</v>
      </c>
      <c r="C7390" s="3" t="s">
        <v>2403</v>
      </c>
      <c r="D7390" s="3" t="str">
        <f>IFERROR(__xludf.DUMMYFUNCTION("REGEXEXTRACT(C7390,""[A-Z]{2,}"")"),"ADVANC")</f>
        <v>ADVANC</v>
      </c>
      <c r="E7390" s="3" t="s">
        <v>426</v>
      </c>
      <c r="F7390" s="3" t="s">
        <v>648</v>
      </c>
      <c r="G7390" s="3" t="s">
        <v>17</v>
      </c>
      <c r="H7390" s="3"/>
      <c r="I7390" s="3"/>
      <c r="J7390" s="3"/>
      <c r="K7390" s="3"/>
      <c r="L7390" s="3"/>
      <c r="M7390" s="3"/>
      <c r="N7390" s="3"/>
      <c r="O7390" s="3"/>
      <c r="P7390" s="3"/>
      <c r="Q7390" s="3"/>
      <c r="R7390" s="3"/>
      <c r="S7390" s="3"/>
      <c r="T7390" s="3"/>
      <c r="U7390" s="3"/>
      <c r="V7390" s="3"/>
      <c r="W7390" s="3"/>
      <c r="X7390" s="3"/>
      <c r="Y7390" s="3"/>
      <c r="Z7390" s="3"/>
    </row>
    <row r="7391">
      <c r="A7391" s="4">
        <v>45421.0</v>
      </c>
      <c r="B7391" s="5" t="s">
        <v>2404</v>
      </c>
      <c r="C7391" s="3" t="s">
        <v>2405</v>
      </c>
      <c r="D7391" s="3" t="str">
        <f>IFERROR(__xludf.DUMMYFUNCTION("REGEXEXTRACT(C7391,""[A-Z]{2,}"")"),"SKR")</f>
        <v>SKR</v>
      </c>
      <c r="E7391" s="3" t="s">
        <v>47</v>
      </c>
      <c r="F7391" s="3" t="s">
        <v>133</v>
      </c>
      <c r="G7391" s="3" t="s">
        <v>12</v>
      </c>
      <c r="H7391" s="3"/>
      <c r="I7391" s="3"/>
      <c r="J7391" s="3"/>
      <c r="K7391" s="3"/>
      <c r="L7391" s="3"/>
      <c r="M7391" s="3"/>
      <c r="N7391" s="3"/>
      <c r="O7391" s="3"/>
      <c r="P7391" s="3"/>
      <c r="Q7391" s="3"/>
      <c r="R7391" s="3"/>
      <c r="S7391" s="3"/>
      <c r="T7391" s="3"/>
      <c r="U7391" s="3"/>
      <c r="V7391" s="3"/>
      <c r="W7391" s="3"/>
      <c r="X7391" s="3"/>
      <c r="Y7391" s="3"/>
      <c r="Z7391" s="3"/>
    </row>
    <row r="7392">
      <c r="A7392" s="4">
        <v>45421.0</v>
      </c>
      <c r="B7392" s="5" t="s">
        <v>2406</v>
      </c>
      <c r="C7392" s="3" t="s">
        <v>2407</v>
      </c>
      <c r="D7392" s="3" t="str">
        <f>IFERROR(__xludf.DUMMYFUNCTION("REGEXEXTRACT(C7392,""[A-Z]{2,}"")"),"JR")</f>
        <v>JR</v>
      </c>
      <c r="E7392" s="3" t="s">
        <v>2408</v>
      </c>
      <c r="F7392" s="3" t="s">
        <v>2059</v>
      </c>
      <c r="G7392" s="3" t="s">
        <v>17</v>
      </c>
      <c r="H7392" s="3"/>
      <c r="I7392" s="3"/>
      <c r="J7392" s="3"/>
      <c r="K7392" s="3"/>
      <c r="L7392" s="3"/>
      <c r="M7392" s="3"/>
      <c r="N7392" s="3"/>
      <c r="O7392" s="3"/>
      <c r="P7392" s="3"/>
      <c r="Q7392" s="3"/>
      <c r="R7392" s="3"/>
      <c r="S7392" s="3"/>
      <c r="T7392" s="3"/>
      <c r="U7392" s="3"/>
      <c r="V7392" s="3"/>
      <c r="W7392" s="3"/>
      <c r="X7392" s="3"/>
      <c r="Y7392" s="3"/>
      <c r="Z7392" s="3"/>
    </row>
    <row r="7393">
      <c r="A7393" s="4">
        <v>45421.0</v>
      </c>
      <c r="B7393" s="5" t="s">
        <v>2409</v>
      </c>
      <c r="C7393" s="3" t="s">
        <v>2410</v>
      </c>
      <c r="D7393" s="3" t="str">
        <f>IFERROR(__xludf.DUMMYFUNCTION("REGEXEXTRACT(C7393,""[A-Z]{2,}"")"),"TERA")</f>
        <v>TERA</v>
      </c>
      <c r="E7393" s="3" t="s">
        <v>47</v>
      </c>
      <c r="F7393" s="3" t="s">
        <v>61</v>
      </c>
      <c r="G7393" s="3" t="s">
        <v>12</v>
      </c>
      <c r="H7393" s="3"/>
      <c r="I7393" s="3"/>
      <c r="J7393" s="3"/>
      <c r="K7393" s="3"/>
      <c r="L7393" s="3"/>
      <c r="M7393" s="3"/>
      <c r="N7393" s="3"/>
      <c r="O7393" s="3"/>
      <c r="P7393" s="3"/>
      <c r="Q7393" s="3"/>
      <c r="R7393" s="3"/>
      <c r="S7393" s="3"/>
      <c r="T7393" s="3"/>
      <c r="U7393" s="3"/>
      <c r="V7393" s="3"/>
      <c r="W7393" s="3"/>
      <c r="X7393" s="3"/>
      <c r="Y7393" s="3"/>
      <c r="Z7393" s="3"/>
    </row>
    <row r="7394">
      <c r="A7394" s="4">
        <v>45420.0</v>
      </c>
      <c r="B7394" s="5" t="s">
        <v>2411</v>
      </c>
      <c r="C7394" s="3" t="s">
        <v>2412</v>
      </c>
      <c r="D7394" s="3" t="str">
        <f>IFERROR(__xludf.DUMMYFUNCTION("REGEXEXTRACT(C7394,""[A-Z]{2,}"")"),"SNNP")</f>
        <v>SNNP</v>
      </c>
      <c r="E7394" s="3" t="s">
        <v>385</v>
      </c>
      <c r="F7394" s="3" t="s">
        <v>1296</v>
      </c>
      <c r="G7394" s="3" t="s">
        <v>12</v>
      </c>
      <c r="H7394" s="3"/>
      <c r="I7394" s="3"/>
      <c r="J7394" s="3"/>
      <c r="K7394" s="3"/>
      <c r="L7394" s="3"/>
      <c r="M7394" s="3"/>
      <c r="N7394" s="3"/>
      <c r="O7394" s="3"/>
      <c r="P7394" s="3"/>
      <c r="Q7394" s="3"/>
      <c r="R7394" s="3"/>
      <c r="S7394" s="3"/>
      <c r="T7394" s="3"/>
      <c r="U7394" s="3"/>
      <c r="V7394" s="3"/>
      <c r="W7394" s="3"/>
      <c r="X7394" s="3"/>
      <c r="Y7394" s="3"/>
      <c r="Z7394" s="3"/>
    </row>
    <row r="7395">
      <c r="A7395" s="4">
        <v>45420.0</v>
      </c>
      <c r="B7395" s="5" t="s">
        <v>2413</v>
      </c>
      <c r="C7395" s="3" t="s">
        <v>2414</v>
      </c>
      <c r="D7395" s="3" t="str">
        <f>IFERROR(__xludf.DUMMYFUNCTION("REGEXEXTRACT(C7395,""[A-Z]{2,}"")"),"BCH")</f>
        <v>BCH</v>
      </c>
      <c r="E7395" s="3" t="s">
        <v>2415</v>
      </c>
      <c r="F7395" s="3" t="s">
        <v>54</v>
      </c>
      <c r="G7395" s="3" t="s">
        <v>17</v>
      </c>
      <c r="H7395" s="3"/>
      <c r="I7395" s="3"/>
      <c r="J7395" s="3"/>
      <c r="K7395" s="3"/>
      <c r="L7395" s="3"/>
      <c r="M7395" s="3"/>
      <c r="N7395" s="3"/>
      <c r="O7395" s="3"/>
      <c r="P7395" s="3"/>
      <c r="Q7395" s="3"/>
      <c r="R7395" s="3"/>
      <c r="S7395" s="3"/>
      <c r="T7395" s="3"/>
      <c r="U7395" s="3"/>
      <c r="V7395" s="3"/>
      <c r="W7395" s="3"/>
      <c r="X7395" s="3"/>
      <c r="Y7395" s="3"/>
      <c r="Z7395" s="3"/>
    </row>
    <row r="7396">
      <c r="A7396" s="4">
        <v>45420.0</v>
      </c>
      <c r="B7396" s="5" t="s">
        <v>2416</v>
      </c>
      <c r="C7396" s="3" t="s">
        <v>2417</v>
      </c>
      <c r="D7396" s="3" t="str">
        <f>IFERROR(__xludf.DUMMYFUNCTION("REGEXEXTRACT(C7396,""[A-Z]{2,}"")"),"CPN")</f>
        <v>CPN</v>
      </c>
      <c r="E7396" s="3" t="s">
        <v>214</v>
      </c>
      <c r="F7396" s="3" t="s">
        <v>31</v>
      </c>
      <c r="G7396" s="3" t="s">
        <v>17</v>
      </c>
      <c r="H7396" s="3"/>
      <c r="I7396" s="3"/>
      <c r="J7396" s="3"/>
      <c r="K7396" s="3"/>
      <c r="L7396" s="3"/>
      <c r="M7396" s="3"/>
      <c r="N7396" s="3"/>
      <c r="O7396" s="3"/>
      <c r="P7396" s="3"/>
      <c r="Q7396" s="3"/>
      <c r="R7396" s="3"/>
      <c r="S7396" s="3"/>
      <c r="T7396" s="3"/>
      <c r="U7396" s="3"/>
      <c r="V7396" s="3"/>
      <c r="W7396" s="3"/>
      <c r="X7396" s="3"/>
      <c r="Y7396" s="3"/>
      <c r="Z7396" s="3"/>
    </row>
    <row r="7397">
      <c r="A7397" s="4">
        <v>45420.0</v>
      </c>
      <c r="B7397" s="5" t="s">
        <v>2418</v>
      </c>
      <c r="C7397" s="3" t="s">
        <v>2419</v>
      </c>
      <c r="D7397" s="3" t="str">
        <f>IFERROR(__xludf.DUMMYFUNCTION("REGEXEXTRACT(C7397,""[A-Z]{2,}"")"),"KGI")</f>
        <v>KGI</v>
      </c>
      <c r="E7397" s="3" t="s">
        <v>47</v>
      </c>
      <c r="F7397" s="3" t="s">
        <v>31</v>
      </c>
      <c r="G7397" s="3" t="s">
        <v>12</v>
      </c>
      <c r="H7397" s="3"/>
      <c r="I7397" s="3"/>
      <c r="J7397" s="3"/>
      <c r="K7397" s="3"/>
      <c r="L7397" s="3"/>
      <c r="M7397" s="3"/>
      <c r="N7397" s="3"/>
      <c r="O7397" s="3"/>
      <c r="P7397" s="3"/>
      <c r="Q7397" s="3"/>
      <c r="R7397" s="3"/>
      <c r="S7397" s="3"/>
      <c r="T7397" s="3"/>
      <c r="U7397" s="3"/>
      <c r="V7397" s="3"/>
      <c r="W7397" s="3"/>
      <c r="X7397" s="3"/>
      <c r="Y7397" s="3"/>
      <c r="Z7397" s="3"/>
    </row>
    <row r="7398">
      <c r="A7398" s="4">
        <v>45420.0</v>
      </c>
      <c r="B7398" s="5" t="s">
        <v>2420</v>
      </c>
      <c r="C7398" s="3" t="s">
        <v>2421</v>
      </c>
      <c r="D7398" s="3" t="str">
        <f>IFERROR(__xludf.DUMMYFUNCTION("REGEXEXTRACT(C7398,""[A-Z]{2,}"")"),"BAFS")</f>
        <v>BAFS</v>
      </c>
      <c r="E7398" s="3" t="s">
        <v>47</v>
      </c>
      <c r="F7398" s="3" t="s">
        <v>63</v>
      </c>
      <c r="G7398" s="3" t="s">
        <v>12</v>
      </c>
      <c r="H7398" s="3"/>
      <c r="I7398" s="3"/>
      <c r="J7398" s="3"/>
      <c r="K7398" s="3"/>
      <c r="L7398" s="3"/>
      <c r="M7398" s="3"/>
      <c r="N7398" s="3"/>
      <c r="O7398" s="3"/>
      <c r="P7398" s="3"/>
      <c r="Q7398" s="3"/>
      <c r="R7398" s="3"/>
      <c r="S7398" s="3"/>
      <c r="T7398" s="3"/>
      <c r="U7398" s="3"/>
      <c r="V7398" s="3"/>
      <c r="W7398" s="3"/>
      <c r="X7398" s="3"/>
      <c r="Y7398" s="3"/>
      <c r="Z7398" s="3"/>
    </row>
    <row r="7399">
      <c r="A7399" s="4">
        <v>45420.0</v>
      </c>
      <c r="B7399" s="5" t="s">
        <v>2422</v>
      </c>
      <c r="C7399" s="3" t="s">
        <v>2423</v>
      </c>
      <c r="D7399" s="3" t="str">
        <f>IFERROR(__xludf.DUMMYFUNCTION("REGEXEXTRACT(C7399,""[A-Z]{2,}"")"),"SGP")</f>
        <v>SGP</v>
      </c>
      <c r="E7399" s="3" t="s">
        <v>47</v>
      </c>
      <c r="F7399" s="3" t="s">
        <v>63</v>
      </c>
      <c r="G7399" s="3" t="s">
        <v>12</v>
      </c>
      <c r="H7399" s="3"/>
      <c r="I7399" s="3"/>
      <c r="J7399" s="3"/>
      <c r="K7399" s="3"/>
      <c r="L7399" s="3"/>
      <c r="M7399" s="3"/>
      <c r="N7399" s="3"/>
      <c r="O7399" s="3"/>
      <c r="P7399" s="3"/>
      <c r="Q7399" s="3"/>
      <c r="R7399" s="3"/>
      <c r="S7399" s="3"/>
      <c r="T7399" s="3"/>
      <c r="U7399" s="3"/>
      <c r="V7399" s="3"/>
      <c r="W7399" s="3"/>
      <c r="X7399" s="3"/>
      <c r="Y7399" s="3"/>
      <c r="Z7399" s="3"/>
    </row>
    <row r="7400">
      <c r="A7400" s="4">
        <v>45420.0</v>
      </c>
      <c r="B7400" s="5" t="s">
        <v>2424</v>
      </c>
      <c r="C7400" s="3" t="s">
        <v>2425</v>
      </c>
      <c r="D7400" s="3" t="str">
        <f>IFERROR(__xludf.DUMMYFUNCTION("REGEXEXTRACT(C7400,""[A-Z]{2,}"")"),"GPSC")</f>
        <v>GPSC</v>
      </c>
      <c r="E7400" s="3" t="s">
        <v>47</v>
      </c>
      <c r="F7400" s="3" t="s">
        <v>457</v>
      </c>
      <c r="G7400" s="3" t="s">
        <v>84</v>
      </c>
      <c r="H7400" s="3"/>
      <c r="I7400" s="3"/>
      <c r="J7400" s="3"/>
      <c r="K7400" s="3"/>
      <c r="L7400" s="3"/>
      <c r="M7400" s="3"/>
      <c r="N7400" s="3"/>
      <c r="O7400" s="3"/>
      <c r="P7400" s="3"/>
      <c r="Q7400" s="3"/>
      <c r="R7400" s="3"/>
      <c r="S7400" s="3"/>
      <c r="T7400" s="3"/>
      <c r="U7400" s="3"/>
      <c r="V7400" s="3"/>
      <c r="W7400" s="3"/>
      <c r="X7400" s="3"/>
      <c r="Y7400" s="3"/>
      <c r="Z7400" s="3"/>
    </row>
    <row r="7401">
      <c r="A7401" s="4">
        <v>45420.0</v>
      </c>
      <c r="B7401" s="5" t="s">
        <v>2426</v>
      </c>
      <c r="C7401" s="3" t="s">
        <v>2427</v>
      </c>
      <c r="D7401" s="3" t="str">
        <f>IFERROR(__xludf.DUMMYFUNCTION("REGEXEXTRACT(C7401,""[A-Z]{2,}"")"),"THCOM")</f>
        <v>THCOM</v>
      </c>
      <c r="E7401" s="3" t="s">
        <v>47</v>
      </c>
      <c r="F7401" s="3" t="s">
        <v>61</v>
      </c>
      <c r="G7401" s="3" t="s">
        <v>12</v>
      </c>
      <c r="H7401" s="3"/>
      <c r="I7401" s="3"/>
      <c r="J7401" s="3"/>
      <c r="K7401" s="3"/>
      <c r="L7401" s="3"/>
      <c r="M7401" s="3"/>
      <c r="N7401" s="3"/>
      <c r="O7401" s="3"/>
      <c r="P7401" s="3"/>
      <c r="Q7401" s="3"/>
      <c r="R7401" s="3"/>
      <c r="S7401" s="3"/>
      <c r="T7401" s="3"/>
      <c r="U7401" s="3"/>
      <c r="V7401" s="3"/>
      <c r="W7401" s="3"/>
      <c r="X7401" s="3"/>
      <c r="Y7401" s="3"/>
      <c r="Z7401" s="3"/>
    </row>
    <row r="7402">
      <c r="A7402" s="4">
        <v>45420.0</v>
      </c>
      <c r="B7402" s="5" t="s">
        <v>2428</v>
      </c>
      <c r="C7402" s="3" t="s">
        <v>2429</v>
      </c>
      <c r="D7402" s="3" t="str">
        <f>IFERROR(__xludf.DUMMYFUNCTION("REGEXEXTRACT(C7402,""[A-Z]{2,}"")"),"OR")</f>
        <v>OR</v>
      </c>
      <c r="E7402" s="3" t="s">
        <v>47</v>
      </c>
      <c r="F7402" s="3" t="s">
        <v>63</v>
      </c>
      <c r="G7402" s="3" t="s">
        <v>12</v>
      </c>
      <c r="H7402" s="3"/>
      <c r="I7402" s="3"/>
      <c r="J7402" s="3"/>
      <c r="K7402" s="3"/>
      <c r="L7402" s="3"/>
      <c r="M7402" s="3"/>
      <c r="N7402" s="3"/>
      <c r="O7402" s="3"/>
      <c r="P7402" s="3"/>
      <c r="Q7402" s="3"/>
      <c r="R7402" s="3"/>
      <c r="S7402" s="3"/>
      <c r="T7402" s="3"/>
      <c r="U7402" s="3"/>
      <c r="V7402" s="3"/>
      <c r="W7402" s="3"/>
      <c r="X7402" s="3"/>
      <c r="Y7402" s="3"/>
      <c r="Z7402" s="3"/>
    </row>
    <row r="7403">
      <c r="A7403" s="4">
        <v>45420.0</v>
      </c>
      <c r="B7403" s="5" t="s">
        <v>2430</v>
      </c>
      <c r="C7403" s="3" t="s">
        <v>2431</v>
      </c>
      <c r="D7403" s="3" t="str">
        <f>IFERROR(__xludf.DUMMYFUNCTION("REGEXEXTRACT(C7403,""[A-Z]{2,}"")"),"INTUCH")</f>
        <v>INTUCH</v>
      </c>
      <c r="E7403" s="3" t="s">
        <v>47</v>
      </c>
      <c r="F7403" s="3" t="s">
        <v>1922</v>
      </c>
      <c r="G7403" s="3" t="s">
        <v>12</v>
      </c>
      <c r="H7403" s="3"/>
      <c r="I7403" s="3"/>
      <c r="J7403" s="3"/>
      <c r="K7403" s="3"/>
      <c r="L7403" s="3"/>
      <c r="M7403" s="3"/>
      <c r="N7403" s="3"/>
      <c r="O7403" s="3"/>
      <c r="P7403" s="3"/>
      <c r="Q7403" s="3"/>
      <c r="R7403" s="3"/>
      <c r="S7403" s="3"/>
      <c r="T7403" s="3"/>
      <c r="U7403" s="3"/>
      <c r="V7403" s="3"/>
      <c r="W7403" s="3"/>
      <c r="X7403" s="3"/>
      <c r="Y7403" s="3"/>
      <c r="Z7403" s="3"/>
    </row>
    <row r="7404">
      <c r="A7404" s="4">
        <v>45420.0</v>
      </c>
      <c r="B7404" s="5" t="s">
        <v>2430</v>
      </c>
      <c r="C7404" s="3" t="s">
        <v>2431</v>
      </c>
      <c r="D7404" s="3" t="str">
        <f>IFERROR(__xludf.DUMMYFUNCTION("REGEXEXTRACT(C7404,""[A-Z]{2,}"")"),"INTUCH")</f>
        <v>INTUCH</v>
      </c>
      <c r="E7404" s="3" t="s">
        <v>47</v>
      </c>
      <c r="F7404" s="3" t="s">
        <v>31</v>
      </c>
      <c r="G7404" s="3" t="s">
        <v>12</v>
      </c>
      <c r="H7404" s="3"/>
      <c r="I7404" s="3"/>
      <c r="J7404" s="3"/>
      <c r="K7404" s="3"/>
      <c r="L7404" s="3"/>
      <c r="M7404" s="3"/>
      <c r="N7404" s="3"/>
      <c r="O7404" s="3"/>
      <c r="P7404" s="3"/>
      <c r="Q7404" s="3"/>
      <c r="R7404" s="3"/>
      <c r="S7404" s="3"/>
      <c r="T7404" s="3"/>
      <c r="U7404" s="3"/>
      <c r="V7404" s="3"/>
      <c r="W7404" s="3"/>
      <c r="X7404" s="3"/>
      <c r="Y7404" s="3"/>
      <c r="Z7404" s="3"/>
    </row>
    <row r="7405">
      <c r="A7405" s="4">
        <v>45420.0</v>
      </c>
      <c r="B7405" s="5" t="s">
        <v>2432</v>
      </c>
      <c r="C7405" s="3" t="s">
        <v>2433</v>
      </c>
      <c r="D7405" s="3" t="str">
        <f>IFERROR(__xludf.DUMMYFUNCTION("REGEXEXTRACT(C7405,""[A-Z]{2,}"")"),"SPRC")</f>
        <v>SPRC</v>
      </c>
      <c r="E7405" s="3" t="s">
        <v>47</v>
      </c>
      <c r="F7405" s="3" t="s">
        <v>133</v>
      </c>
      <c r="G7405" s="3" t="s">
        <v>12</v>
      </c>
      <c r="H7405" s="3"/>
      <c r="I7405" s="3"/>
      <c r="J7405" s="3"/>
      <c r="K7405" s="3"/>
      <c r="L7405" s="3"/>
      <c r="M7405" s="3"/>
      <c r="N7405" s="3"/>
      <c r="O7405" s="3"/>
      <c r="P7405" s="3"/>
      <c r="Q7405" s="3"/>
      <c r="R7405" s="3"/>
      <c r="S7405" s="3"/>
      <c r="T7405" s="3"/>
      <c r="U7405" s="3"/>
      <c r="V7405" s="3"/>
      <c r="W7405" s="3"/>
      <c r="X7405" s="3"/>
      <c r="Y7405" s="3"/>
      <c r="Z7405" s="3"/>
    </row>
    <row r="7406">
      <c r="A7406" s="4">
        <v>45420.0</v>
      </c>
      <c r="B7406" s="5" t="s">
        <v>2434</v>
      </c>
      <c r="C7406" s="3" t="s">
        <v>2435</v>
      </c>
      <c r="D7406" s="3" t="str">
        <f>IFERROR(__xludf.DUMMYFUNCTION("REGEXEXTRACT(C7406,""[A-Z]{2,}"")"),"SPRC")</f>
        <v>SPRC</v>
      </c>
      <c r="E7406" s="3" t="s">
        <v>47</v>
      </c>
      <c r="F7406" s="3" t="s">
        <v>133</v>
      </c>
      <c r="G7406" s="3" t="s">
        <v>12</v>
      </c>
      <c r="H7406" s="3"/>
      <c r="I7406" s="3"/>
      <c r="J7406" s="3"/>
      <c r="K7406" s="3"/>
      <c r="L7406" s="3"/>
      <c r="M7406" s="3"/>
      <c r="N7406" s="3"/>
      <c r="O7406" s="3"/>
      <c r="P7406" s="3"/>
      <c r="Q7406" s="3"/>
      <c r="R7406" s="3"/>
      <c r="S7406" s="3"/>
      <c r="T7406" s="3"/>
      <c r="U7406" s="3"/>
      <c r="V7406" s="3"/>
      <c r="W7406" s="3"/>
      <c r="X7406" s="3"/>
      <c r="Y7406" s="3"/>
      <c r="Z7406" s="3"/>
    </row>
    <row r="7407">
      <c r="A7407" s="4">
        <v>45420.0</v>
      </c>
      <c r="B7407" s="5" t="s">
        <v>2436</v>
      </c>
      <c r="C7407" s="3" t="s">
        <v>2437</v>
      </c>
      <c r="D7407" s="3" t="str">
        <f>IFERROR(__xludf.DUMMYFUNCTION("REGEXEXTRACT(C7407,""[A-Z]{2,}"")"),"TRUE")</f>
        <v>TRUE</v>
      </c>
      <c r="E7407" s="3" t="s">
        <v>498</v>
      </c>
      <c r="F7407" s="3" t="s">
        <v>171</v>
      </c>
      <c r="G7407" s="3" t="s">
        <v>12</v>
      </c>
      <c r="H7407" s="3"/>
      <c r="I7407" s="3"/>
      <c r="J7407" s="3"/>
      <c r="K7407" s="3"/>
      <c r="L7407" s="3"/>
      <c r="M7407" s="3"/>
      <c r="N7407" s="3"/>
      <c r="O7407" s="3"/>
      <c r="P7407" s="3"/>
      <c r="Q7407" s="3"/>
      <c r="R7407" s="3"/>
      <c r="S7407" s="3"/>
      <c r="T7407" s="3"/>
      <c r="U7407" s="3"/>
      <c r="V7407" s="3"/>
      <c r="W7407" s="3"/>
      <c r="X7407" s="3"/>
      <c r="Y7407" s="3"/>
      <c r="Z7407" s="3"/>
    </row>
    <row r="7408">
      <c r="A7408" s="4">
        <v>45420.0</v>
      </c>
      <c r="B7408" s="5" t="s">
        <v>2438</v>
      </c>
      <c r="C7408" s="3" t="s">
        <v>2439</v>
      </c>
      <c r="D7408" s="3" t="str">
        <f>IFERROR(__xludf.DUMMYFUNCTION("REGEXEXTRACT(C7408,""[A-Z]{2,}"")"),"FETCO")</f>
        <v>FETCO</v>
      </c>
      <c r="E7408" s="3" t="s">
        <v>209</v>
      </c>
      <c r="F7408" s="3" t="s">
        <v>2440</v>
      </c>
      <c r="G7408" s="3" t="s">
        <v>17</v>
      </c>
      <c r="H7408" s="3"/>
      <c r="I7408" s="3"/>
      <c r="J7408" s="3"/>
      <c r="K7408" s="3"/>
      <c r="L7408" s="3"/>
      <c r="M7408" s="3"/>
      <c r="N7408" s="3"/>
      <c r="O7408" s="3"/>
      <c r="P7408" s="3"/>
      <c r="Q7408" s="3"/>
      <c r="R7408" s="3"/>
      <c r="S7408" s="3"/>
      <c r="T7408" s="3"/>
      <c r="U7408" s="3"/>
      <c r="V7408" s="3"/>
      <c r="W7408" s="3"/>
      <c r="X7408" s="3"/>
      <c r="Y7408" s="3"/>
      <c r="Z7408" s="3"/>
    </row>
    <row r="7409">
      <c r="A7409" s="4">
        <v>45420.0</v>
      </c>
      <c r="B7409" s="5" t="s">
        <v>2441</v>
      </c>
      <c r="C7409" s="3" t="s">
        <v>2442</v>
      </c>
      <c r="D7409" s="3" t="str">
        <f>IFERROR(__xludf.DUMMYFUNCTION("REGEXEXTRACT(C7409,""[A-Z]{2,}"")"),"LTF")</f>
        <v>LTF</v>
      </c>
      <c r="E7409" s="3" t="s">
        <v>209</v>
      </c>
      <c r="F7409" s="3" t="s">
        <v>2443</v>
      </c>
      <c r="G7409" s="3" t="s">
        <v>12</v>
      </c>
      <c r="H7409" s="3"/>
      <c r="I7409" s="3"/>
      <c r="J7409" s="3"/>
      <c r="K7409" s="3"/>
      <c r="L7409" s="3"/>
      <c r="M7409" s="3"/>
      <c r="N7409" s="3"/>
      <c r="O7409" s="3"/>
      <c r="P7409" s="3"/>
      <c r="Q7409" s="3"/>
      <c r="R7409" s="3"/>
      <c r="S7409" s="3"/>
      <c r="T7409" s="3"/>
      <c r="U7409" s="3"/>
      <c r="V7409" s="3"/>
      <c r="W7409" s="3"/>
      <c r="X7409" s="3"/>
      <c r="Y7409" s="3"/>
      <c r="Z7409" s="3"/>
    </row>
    <row r="7410">
      <c r="A7410" s="4">
        <v>45420.0</v>
      </c>
      <c r="B7410" s="5" t="s">
        <v>2441</v>
      </c>
      <c r="C7410" s="3" t="s">
        <v>2442</v>
      </c>
      <c r="D7410" s="3" t="str">
        <f>IFERROR(__xludf.DUMMYFUNCTION("REGEXEXTRACT(C7410,""[A-Z]{2,}"")"),"LTF")</f>
        <v>LTF</v>
      </c>
      <c r="E7410" s="3" t="s">
        <v>2444</v>
      </c>
      <c r="F7410" s="3" t="s">
        <v>2445</v>
      </c>
      <c r="G7410" s="3" t="s">
        <v>12</v>
      </c>
      <c r="H7410" s="3"/>
      <c r="I7410" s="3"/>
      <c r="J7410" s="3"/>
      <c r="K7410" s="3"/>
      <c r="L7410" s="3"/>
      <c r="M7410" s="3"/>
      <c r="N7410" s="3"/>
      <c r="O7410" s="3"/>
      <c r="P7410" s="3"/>
      <c r="Q7410" s="3"/>
      <c r="R7410" s="3"/>
      <c r="S7410" s="3"/>
      <c r="T7410" s="3"/>
      <c r="U7410" s="3"/>
      <c r="V7410" s="3"/>
      <c r="W7410" s="3"/>
      <c r="X7410" s="3"/>
      <c r="Y7410" s="3"/>
      <c r="Z7410" s="3"/>
    </row>
    <row r="7411">
      <c r="A7411" s="4">
        <v>45420.0</v>
      </c>
      <c r="B7411" s="5" t="s">
        <v>2446</v>
      </c>
      <c r="C7411" s="3" t="s">
        <v>2447</v>
      </c>
      <c r="D7411" s="3" t="str">
        <f>IFERROR(__xludf.DUMMYFUNCTION("REGEXEXTRACT(C7411,""[A-Z]{2,}"")"),"TU")</f>
        <v>TU</v>
      </c>
      <c r="E7411" s="3" t="s">
        <v>47</v>
      </c>
      <c r="F7411" s="3" t="s">
        <v>133</v>
      </c>
      <c r="G7411" s="3" t="s">
        <v>12</v>
      </c>
      <c r="H7411" s="3"/>
      <c r="I7411" s="3"/>
      <c r="J7411" s="3"/>
      <c r="K7411" s="3"/>
      <c r="L7411" s="3"/>
      <c r="M7411" s="3"/>
      <c r="N7411" s="3"/>
      <c r="O7411" s="3"/>
      <c r="P7411" s="3"/>
      <c r="Q7411" s="3"/>
      <c r="R7411" s="3"/>
      <c r="S7411" s="3"/>
      <c r="T7411" s="3"/>
      <c r="U7411" s="3"/>
      <c r="V7411" s="3"/>
      <c r="W7411" s="3"/>
      <c r="X7411" s="3"/>
      <c r="Y7411" s="3"/>
      <c r="Z7411" s="3"/>
    </row>
    <row r="7412">
      <c r="A7412" s="4">
        <v>45420.0</v>
      </c>
      <c r="B7412" s="5" t="s">
        <v>2446</v>
      </c>
      <c r="C7412" s="3" t="s">
        <v>2447</v>
      </c>
      <c r="D7412" s="3" t="str">
        <f>IFERROR(__xludf.DUMMYFUNCTION("REGEXEXTRACT(C7412,""[A-Z]{2,}"")"),"TU")</f>
        <v>TU</v>
      </c>
      <c r="E7412" s="3" t="s">
        <v>338</v>
      </c>
      <c r="F7412" s="3" t="s">
        <v>879</v>
      </c>
      <c r="G7412" s="3" t="s">
        <v>12</v>
      </c>
      <c r="H7412" s="3"/>
      <c r="I7412" s="3"/>
      <c r="J7412" s="3"/>
      <c r="K7412" s="3"/>
      <c r="L7412" s="3"/>
      <c r="M7412" s="3"/>
      <c r="N7412" s="3"/>
      <c r="O7412" s="3"/>
      <c r="P7412" s="3"/>
      <c r="Q7412" s="3"/>
      <c r="R7412" s="3"/>
      <c r="S7412" s="3"/>
      <c r="T7412" s="3"/>
      <c r="U7412" s="3"/>
      <c r="V7412" s="3"/>
      <c r="W7412" s="3"/>
      <c r="X7412" s="3"/>
      <c r="Y7412" s="3"/>
      <c r="Z7412" s="3"/>
    </row>
    <row r="7413">
      <c r="A7413" s="4">
        <v>45420.0</v>
      </c>
      <c r="B7413" s="5" t="s">
        <v>2448</v>
      </c>
      <c r="C7413" s="3" t="s">
        <v>2449</v>
      </c>
      <c r="D7413" s="3" t="str">
        <f>IFERROR(__xludf.DUMMYFUNCTION("REGEXEXTRACT(C7413,""[A-Z]{2,}"")"),"INSET")</f>
        <v>INSET</v>
      </c>
      <c r="E7413" s="3" t="s">
        <v>69</v>
      </c>
      <c r="F7413" s="3" t="s">
        <v>1807</v>
      </c>
      <c r="G7413" s="3" t="s">
        <v>12</v>
      </c>
      <c r="H7413" s="3"/>
      <c r="I7413" s="3"/>
      <c r="J7413" s="3"/>
      <c r="K7413" s="3"/>
      <c r="L7413" s="3"/>
      <c r="M7413" s="3"/>
      <c r="N7413" s="3"/>
      <c r="O7413" s="3"/>
      <c r="P7413" s="3"/>
      <c r="Q7413" s="3"/>
      <c r="R7413" s="3"/>
      <c r="S7413" s="3"/>
      <c r="T7413" s="3"/>
      <c r="U7413" s="3"/>
      <c r="V7413" s="3"/>
      <c r="W7413" s="3"/>
      <c r="X7413" s="3"/>
      <c r="Y7413" s="3"/>
      <c r="Z7413" s="3"/>
    </row>
    <row r="7414">
      <c r="A7414" s="4">
        <v>45420.0</v>
      </c>
      <c r="B7414" s="5" t="s">
        <v>2448</v>
      </c>
      <c r="C7414" s="3" t="s">
        <v>2449</v>
      </c>
      <c r="D7414" s="3" t="s">
        <v>2450</v>
      </c>
      <c r="E7414" s="3" t="s">
        <v>69</v>
      </c>
      <c r="F7414" s="3" t="s">
        <v>1807</v>
      </c>
      <c r="G7414" s="3" t="s">
        <v>12</v>
      </c>
      <c r="H7414" s="3"/>
      <c r="I7414" s="3"/>
      <c r="J7414" s="3"/>
      <c r="K7414" s="3"/>
      <c r="L7414" s="3"/>
      <c r="M7414" s="3"/>
      <c r="N7414" s="3"/>
      <c r="O7414" s="3"/>
      <c r="P7414" s="3"/>
      <c r="Q7414" s="3"/>
      <c r="R7414" s="3"/>
      <c r="S7414" s="3"/>
      <c r="T7414" s="3"/>
      <c r="U7414" s="3"/>
      <c r="V7414" s="3"/>
      <c r="W7414" s="3"/>
      <c r="X7414" s="3"/>
      <c r="Y7414" s="3"/>
      <c r="Z7414" s="3"/>
    </row>
    <row r="7415">
      <c r="A7415" s="4">
        <v>45420.0</v>
      </c>
      <c r="B7415" s="5" t="s">
        <v>2448</v>
      </c>
      <c r="C7415" s="3" t="s">
        <v>2449</v>
      </c>
      <c r="D7415" s="3" t="s">
        <v>2451</v>
      </c>
      <c r="E7415" s="3" t="s">
        <v>69</v>
      </c>
      <c r="F7415" s="3" t="s">
        <v>1807</v>
      </c>
      <c r="G7415" s="3" t="s">
        <v>12</v>
      </c>
      <c r="H7415" s="3"/>
      <c r="I7415" s="3"/>
      <c r="J7415" s="3"/>
      <c r="K7415" s="3"/>
      <c r="L7415" s="3"/>
      <c r="M7415" s="3"/>
      <c r="N7415" s="3"/>
      <c r="O7415" s="3"/>
      <c r="P7415" s="3"/>
      <c r="Q7415" s="3"/>
      <c r="R7415" s="3"/>
      <c r="S7415" s="3"/>
      <c r="T7415" s="3"/>
      <c r="U7415" s="3"/>
      <c r="V7415" s="3"/>
      <c r="W7415" s="3"/>
      <c r="X7415" s="3"/>
      <c r="Y7415" s="3"/>
      <c r="Z7415" s="3"/>
    </row>
    <row r="7416">
      <c r="A7416" s="4">
        <v>45420.0</v>
      </c>
      <c r="B7416" s="5" t="s">
        <v>2448</v>
      </c>
      <c r="C7416" s="3" t="s">
        <v>2449</v>
      </c>
      <c r="D7416" s="3" t="s">
        <v>2452</v>
      </c>
      <c r="E7416" s="3" t="s">
        <v>69</v>
      </c>
      <c r="F7416" s="3" t="s">
        <v>1807</v>
      </c>
      <c r="G7416" s="3" t="s">
        <v>12</v>
      </c>
      <c r="H7416" s="3"/>
      <c r="I7416" s="3"/>
      <c r="J7416" s="3"/>
      <c r="K7416" s="3"/>
      <c r="L7416" s="3"/>
      <c r="M7416" s="3"/>
      <c r="N7416" s="3"/>
      <c r="O7416" s="3"/>
      <c r="P7416" s="3"/>
      <c r="Q7416" s="3"/>
      <c r="R7416" s="3"/>
      <c r="S7416" s="3"/>
      <c r="T7416" s="3"/>
      <c r="U7416" s="3"/>
      <c r="V7416" s="3"/>
      <c r="W7416" s="3"/>
      <c r="X7416" s="3"/>
      <c r="Y7416" s="3"/>
      <c r="Z7416" s="3"/>
    </row>
    <row r="7417">
      <c r="A7417" s="4">
        <v>45420.0</v>
      </c>
      <c r="B7417" s="5" t="s">
        <v>2448</v>
      </c>
      <c r="C7417" s="3" t="s">
        <v>2449</v>
      </c>
      <c r="D7417" s="3" t="s">
        <v>2453</v>
      </c>
      <c r="E7417" s="3" t="s">
        <v>69</v>
      </c>
      <c r="F7417" s="3" t="s">
        <v>1807</v>
      </c>
      <c r="G7417" s="3" t="s">
        <v>12</v>
      </c>
      <c r="H7417" s="3"/>
      <c r="I7417" s="3"/>
      <c r="J7417" s="3"/>
      <c r="K7417" s="3"/>
      <c r="L7417" s="3"/>
      <c r="M7417" s="3"/>
      <c r="N7417" s="3"/>
      <c r="O7417" s="3"/>
      <c r="P7417" s="3"/>
      <c r="Q7417" s="3"/>
      <c r="R7417" s="3"/>
      <c r="S7417" s="3"/>
      <c r="T7417" s="3"/>
      <c r="U7417" s="3"/>
      <c r="V7417" s="3"/>
      <c r="W7417" s="3"/>
      <c r="X7417" s="3"/>
      <c r="Y7417" s="3"/>
      <c r="Z7417" s="3"/>
    </row>
    <row r="7418">
      <c r="A7418" s="4">
        <v>45420.0</v>
      </c>
      <c r="B7418" s="5" t="s">
        <v>2454</v>
      </c>
      <c r="C7418" s="3" t="s">
        <v>2455</v>
      </c>
      <c r="D7418" s="3" t="str">
        <f>IFERROR(__xludf.DUMMYFUNCTION("REGEXEXTRACT(C7418,""[A-Z]{2,}"")"),"SABUY")</f>
        <v>SABUY</v>
      </c>
      <c r="E7418" s="3" t="s">
        <v>34</v>
      </c>
      <c r="F7418" s="3" t="s">
        <v>1071</v>
      </c>
      <c r="G7418" s="3" t="s">
        <v>84</v>
      </c>
      <c r="H7418" s="3"/>
      <c r="I7418" s="3"/>
      <c r="J7418" s="3"/>
      <c r="K7418" s="3"/>
      <c r="L7418" s="3"/>
      <c r="M7418" s="3"/>
      <c r="N7418" s="3"/>
      <c r="O7418" s="3"/>
      <c r="P7418" s="3"/>
      <c r="Q7418" s="3"/>
      <c r="R7418" s="3"/>
      <c r="S7418" s="3"/>
      <c r="T7418" s="3"/>
      <c r="U7418" s="3"/>
      <c r="V7418" s="3"/>
      <c r="W7418" s="3"/>
      <c r="X7418" s="3"/>
      <c r="Y7418" s="3"/>
      <c r="Z7418" s="3"/>
    </row>
    <row r="7419">
      <c r="A7419" s="4">
        <v>45420.0</v>
      </c>
      <c r="B7419" s="5" t="s">
        <v>2456</v>
      </c>
      <c r="C7419" s="3" t="s">
        <v>2457</v>
      </c>
      <c r="D7419" s="3" t="str">
        <f>IFERROR(__xludf.DUMMYFUNCTION("REGEXEXTRACT(C7419,""[A-Z]{2,}"")"),"LTF")</f>
        <v>LTF</v>
      </c>
      <c r="E7419" s="3" t="s">
        <v>498</v>
      </c>
      <c r="F7419" s="3" t="s">
        <v>2458</v>
      </c>
      <c r="G7419" s="3" t="s">
        <v>17</v>
      </c>
      <c r="H7419" s="3"/>
      <c r="I7419" s="3"/>
      <c r="J7419" s="3"/>
      <c r="K7419" s="3"/>
      <c r="L7419" s="3"/>
      <c r="M7419" s="3"/>
      <c r="N7419" s="3"/>
      <c r="O7419" s="3"/>
      <c r="P7419" s="3"/>
      <c r="Q7419" s="3"/>
      <c r="R7419" s="3"/>
      <c r="S7419" s="3"/>
      <c r="T7419" s="3"/>
      <c r="U7419" s="3"/>
      <c r="V7419" s="3"/>
      <c r="W7419" s="3"/>
      <c r="X7419" s="3"/>
      <c r="Y7419" s="3"/>
      <c r="Z7419" s="3"/>
    </row>
    <row r="7420">
      <c r="A7420" s="4">
        <v>45420.0</v>
      </c>
      <c r="B7420" s="5" t="s">
        <v>2459</v>
      </c>
      <c r="C7420" s="3" t="s">
        <v>2460</v>
      </c>
      <c r="D7420" s="3" t="str">
        <f>IFERROR(__xludf.DUMMYFUNCTION("REGEXEXTRACT(C7420,""[A-Z]{2,}"")"),"TIDLOR")</f>
        <v>TIDLOR</v>
      </c>
      <c r="E7420" s="3" t="s">
        <v>47</v>
      </c>
      <c r="F7420" s="3" t="s">
        <v>1922</v>
      </c>
      <c r="G7420" s="3" t="s">
        <v>12</v>
      </c>
      <c r="H7420" s="3"/>
      <c r="I7420" s="3"/>
      <c r="J7420" s="3"/>
      <c r="K7420" s="3"/>
      <c r="L7420" s="3"/>
      <c r="M7420" s="3"/>
      <c r="N7420" s="3"/>
      <c r="O7420" s="3"/>
      <c r="P7420" s="3"/>
      <c r="Q7420" s="3"/>
      <c r="R7420" s="3"/>
      <c r="S7420" s="3"/>
      <c r="T7420" s="3"/>
      <c r="U7420" s="3"/>
      <c r="V7420" s="3"/>
      <c r="W7420" s="3"/>
      <c r="X7420" s="3"/>
      <c r="Y7420" s="3"/>
      <c r="Z7420" s="3"/>
    </row>
    <row r="7421">
      <c r="A7421" s="4">
        <v>45420.0</v>
      </c>
      <c r="B7421" s="5" t="s">
        <v>2461</v>
      </c>
      <c r="C7421" s="3" t="s">
        <v>2462</v>
      </c>
      <c r="D7421" s="3" t="str">
        <f>IFERROR(__xludf.DUMMYFUNCTION("REGEXEXTRACT(C7421,""[A-Z]{2,}"")"),"MTC")</f>
        <v>MTC</v>
      </c>
      <c r="E7421" s="3" t="s">
        <v>44</v>
      </c>
      <c r="F7421" s="3" t="s">
        <v>171</v>
      </c>
      <c r="G7421" s="3" t="s">
        <v>12</v>
      </c>
      <c r="H7421" s="3"/>
      <c r="I7421" s="3"/>
      <c r="J7421" s="3"/>
      <c r="K7421" s="3"/>
      <c r="L7421" s="3"/>
      <c r="M7421" s="3"/>
      <c r="N7421" s="3"/>
      <c r="O7421" s="3"/>
      <c r="P7421" s="3"/>
      <c r="Q7421" s="3"/>
      <c r="R7421" s="3"/>
      <c r="S7421" s="3"/>
      <c r="T7421" s="3"/>
      <c r="U7421" s="3"/>
      <c r="V7421" s="3"/>
      <c r="W7421" s="3"/>
      <c r="X7421" s="3"/>
      <c r="Y7421" s="3"/>
      <c r="Z7421" s="3"/>
    </row>
    <row r="7422">
      <c r="A7422" s="4">
        <v>45420.0</v>
      </c>
      <c r="B7422" s="5" t="s">
        <v>2463</v>
      </c>
      <c r="C7422" s="3" t="s">
        <v>2464</v>
      </c>
      <c r="D7422" s="3" t="str">
        <f>IFERROR(__xludf.DUMMYFUNCTION("REGEXEXTRACT(C7422,""[A-Z]{2,}"")"),"MTC")</f>
        <v>MTC</v>
      </c>
      <c r="E7422" s="3" t="s">
        <v>44</v>
      </c>
      <c r="F7422" s="3" t="s">
        <v>61</v>
      </c>
      <c r="G7422" s="3" t="s">
        <v>12</v>
      </c>
      <c r="H7422" s="3"/>
      <c r="I7422" s="3"/>
      <c r="J7422" s="3"/>
      <c r="K7422" s="3"/>
      <c r="L7422" s="3"/>
      <c r="M7422" s="3"/>
      <c r="N7422" s="3"/>
      <c r="O7422" s="3"/>
      <c r="P7422" s="3"/>
      <c r="Q7422" s="3"/>
      <c r="R7422" s="3"/>
      <c r="S7422" s="3"/>
      <c r="T7422" s="3"/>
      <c r="U7422" s="3"/>
      <c r="V7422" s="3"/>
      <c r="W7422" s="3"/>
      <c r="X7422" s="3"/>
      <c r="Y7422" s="3"/>
      <c r="Z7422" s="3"/>
    </row>
    <row r="7423">
      <c r="A7423" s="4">
        <v>45420.0</v>
      </c>
      <c r="B7423" s="5" t="s">
        <v>2463</v>
      </c>
      <c r="C7423" s="3" t="s">
        <v>2464</v>
      </c>
      <c r="D7423" s="3" t="str">
        <f>IFERROR(__xludf.DUMMYFUNCTION("REGEXEXTRACT(C7423,""[A-Z]{2,}"")"),"MTC")</f>
        <v>MTC</v>
      </c>
      <c r="E7423" s="3" t="s">
        <v>44</v>
      </c>
      <c r="F7423" s="3" t="s">
        <v>524</v>
      </c>
      <c r="G7423" s="3" t="s">
        <v>12</v>
      </c>
      <c r="H7423" s="3"/>
      <c r="I7423" s="3"/>
      <c r="J7423" s="3"/>
      <c r="K7423" s="3"/>
      <c r="L7423" s="3"/>
      <c r="M7423" s="3"/>
      <c r="N7423" s="3"/>
      <c r="O7423" s="3"/>
      <c r="P7423" s="3"/>
      <c r="Q7423" s="3"/>
      <c r="R7423" s="3"/>
      <c r="S7423" s="3"/>
      <c r="T7423" s="3"/>
      <c r="U7423" s="3"/>
      <c r="V7423" s="3"/>
      <c r="W7423" s="3"/>
      <c r="X7423" s="3"/>
      <c r="Y7423" s="3"/>
      <c r="Z7423" s="3"/>
    </row>
    <row r="7424">
      <c r="A7424" s="4">
        <v>45420.0</v>
      </c>
      <c r="B7424" s="5" t="s">
        <v>2463</v>
      </c>
      <c r="C7424" s="3" t="s">
        <v>2464</v>
      </c>
      <c r="D7424" s="3" t="str">
        <f>IFERROR(__xludf.DUMMYFUNCTION("REGEXEXTRACT(C7424,""[A-Z]{2,}"")"),"MTC")</f>
        <v>MTC</v>
      </c>
      <c r="E7424" s="3" t="s">
        <v>2465</v>
      </c>
      <c r="F7424" s="3" t="s">
        <v>47</v>
      </c>
      <c r="G7424" s="3" t="s">
        <v>12</v>
      </c>
      <c r="H7424" s="3"/>
      <c r="I7424" s="3"/>
      <c r="J7424" s="3"/>
      <c r="K7424" s="3"/>
      <c r="L7424" s="3"/>
      <c r="M7424" s="3"/>
      <c r="N7424" s="3"/>
      <c r="O7424" s="3"/>
      <c r="P7424" s="3"/>
      <c r="Q7424" s="3"/>
      <c r="R7424" s="3"/>
      <c r="S7424" s="3"/>
      <c r="T7424" s="3"/>
      <c r="U7424" s="3"/>
      <c r="V7424" s="3"/>
      <c r="W7424" s="3"/>
      <c r="X7424" s="3"/>
      <c r="Y7424" s="3"/>
      <c r="Z7424" s="3"/>
    </row>
    <row r="7425">
      <c r="A7425" s="4">
        <v>45420.0</v>
      </c>
      <c r="B7425" s="5" t="s">
        <v>2466</v>
      </c>
      <c r="C7425" s="3" t="s">
        <v>2467</v>
      </c>
      <c r="D7425" s="3" t="str">
        <f>IFERROR(__xludf.DUMMYFUNCTION("REGEXEXTRACT(C7425,""[A-Z]{2,}"")"),"NUSA")</f>
        <v>NUSA</v>
      </c>
      <c r="E7425" s="3" t="s">
        <v>2021</v>
      </c>
      <c r="F7425" s="3" t="s">
        <v>2468</v>
      </c>
      <c r="G7425" s="3" t="s">
        <v>17</v>
      </c>
      <c r="H7425" s="3"/>
      <c r="I7425" s="3"/>
      <c r="J7425" s="3"/>
      <c r="K7425" s="3"/>
      <c r="L7425" s="3"/>
      <c r="M7425" s="3"/>
      <c r="N7425" s="3"/>
      <c r="O7425" s="3"/>
      <c r="P7425" s="3"/>
      <c r="Q7425" s="3"/>
      <c r="R7425" s="3"/>
      <c r="S7425" s="3"/>
      <c r="T7425" s="3"/>
      <c r="U7425" s="3"/>
      <c r="V7425" s="3"/>
      <c r="W7425" s="3"/>
      <c r="X7425" s="3"/>
      <c r="Y7425" s="3"/>
      <c r="Z7425" s="3"/>
    </row>
    <row r="7426">
      <c r="A7426" s="4">
        <v>45420.0</v>
      </c>
      <c r="B7426" s="5" t="s">
        <v>2469</v>
      </c>
      <c r="C7426" s="3" t="s">
        <v>2470</v>
      </c>
      <c r="D7426" s="3" t="str">
        <f>IFERROR(__xludf.DUMMYFUNCTION("REGEXEXTRACT(C7426,""[A-Z]{2,}"")"),"MTC")</f>
        <v>MTC</v>
      </c>
      <c r="E7426" s="3" t="s">
        <v>47</v>
      </c>
      <c r="F7426" s="3" t="s">
        <v>61</v>
      </c>
      <c r="G7426" s="3" t="s">
        <v>12</v>
      </c>
      <c r="H7426" s="3"/>
      <c r="I7426" s="3"/>
      <c r="J7426" s="3"/>
      <c r="K7426" s="3"/>
      <c r="L7426" s="3"/>
      <c r="M7426" s="3"/>
      <c r="N7426" s="3"/>
      <c r="O7426" s="3"/>
      <c r="P7426" s="3"/>
      <c r="Q7426" s="3"/>
      <c r="R7426" s="3"/>
      <c r="S7426" s="3"/>
      <c r="T7426" s="3"/>
      <c r="U7426" s="3"/>
      <c r="V7426" s="3"/>
      <c r="W7426" s="3"/>
      <c r="X7426" s="3"/>
      <c r="Y7426" s="3"/>
      <c r="Z7426" s="3"/>
    </row>
    <row r="7427">
      <c r="A7427" s="4">
        <v>45420.0</v>
      </c>
      <c r="B7427" s="5" t="s">
        <v>2471</v>
      </c>
      <c r="C7427" s="3" t="s">
        <v>2472</v>
      </c>
      <c r="D7427" s="3" t="str">
        <f>IFERROR(__xludf.DUMMYFUNCTION("REGEXEXTRACT(C7427,""[A-Z]{2,}"")"),"TIDLOR")</f>
        <v>TIDLOR</v>
      </c>
      <c r="E7427" s="3" t="s">
        <v>47</v>
      </c>
      <c r="F7427" s="3" t="s">
        <v>524</v>
      </c>
      <c r="G7427" s="3" t="s">
        <v>12</v>
      </c>
      <c r="H7427" s="3"/>
      <c r="I7427" s="3"/>
      <c r="J7427" s="3"/>
      <c r="K7427" s="3"/>
      <c r="L7427" s="3"/>
      <c r="M7427" s="3"/>
      <c r="N7427" s="3"/>
      <c r="O7427" s="3"/>
      <c r="P7427" s="3"/>
      <c r="Q7427" s="3"/>
      <c r="R7427" s="3"/>
      <c r="S7427" s="3"/>
      <c r="T7427" s="3"/>
      <c r="U7427" s="3"/>
      <c r="V7427" s="3"/>
      <c r="W7427" s="3"/>
      <c r="X7427" s="3"/>
      <c r="Y7427" s="3"/>
      <c r="Z7427" s="3"/>
    </row>
    <row r="7428">
      <c r="A7428" s="4">
        <v>45420.0</v>
      </c>
      <c r="B7428" s="5" t="s">
        <v>2471</v>
      </c>
      <c r="C7428" s="3" t="s">
        <v>2472</v>
      </c>
      <c r="D7428" s="3" t="str">
        <f>IFERROR(__xludf.DUMMYFUNCTION("REGEXEXTRACT(C7428,""[A-Z]{2,}"")"),"TIDLOR")</f>
        <v>TIDLOR</v>
      </c>
      <c r="E7428" s="3" t="s">
        <v>47</v>
      </c>
      <c r="F7428" s="3" t="s">
        <v>133</v>
      </c>
      <c r="G7428" s="3" t="s">
        <v>12</v>
      </c>
      <c r="H7428" s="3"/>
      <c r="I7428" s="3"/>
      <c r="J7428" s="3"/>
      <c r="K7428" s="3"/>
      <c r="L7428" s="3"/>
      <c r="M7428" s="3"/>
      <c r="N7428" s="3"/>
      <c r="O7428" s="3"/>
      <c r="P7428" s="3"/>
      <c r="Q7428" s="3"/>
      <c r="R7428" s="3"/>
      <c r="S7428" s="3"/>
      <c r="T7428" s="3"/>
      <c r="U7428" s="3"/>
      <c r="V7428" s="3"/>
      <c r="W7428" s="3"/>
      <c r="X7428" s="3"/>
      <c r="Y7428" s="3"/>
      <c r="Z7428" s="3"/>
    </row>
    <row r="7429">
      <c r="A7429" s="4">
        <v>45419.0</v>
      </c>
      <c r="B7429" s="5" t="s">
        <v>2473</v>
      </c>
      <c r="C7429" s="3" t="s">
        <v>2474</v>
      </c>
      <c r="D7429" s="3" t="str">
        <f>IFERROR(__xludf.DUMMYFUNCTION("REGEXEXTRACT(C7429,""[A-Z]{2,}"")"),"SABUY")</f>
        <v>SABUY</v>
      </c>
      <c r="E7429" s="3" t="s">
        <v>426</v>
      </c>
      <c r="F7429" s="3" t="s">
        <v>172</v>
      </c>
      <c r="G7429" s="3" t="s">
        <v>17</v>
      </c>
      <c r="H7429" s="3"/>
      <c r="I7429" s="3"/>
      <c r="J7429" s="3"/>
      <c r="K7429" s="3"/>
      <c r="L7429" s="3"/>
      <c r="M7429" s="3"/>
      <c r="N7429" s="3"/>
      <c r="O7429" s="3"/>
      <c r="P7429" s="3"/>
      <c r="Q7429" s="3"/>
      <c r="R7429" s="3"/>
      <c r="S7429" s="3"/>
      <c r="T7429" s="3"/>
      <c r="U7429" s="3"/>
      <c r="V7429" s="3"/>
      <c r="W7429" s="3"/>
      <c r="X7429" s="3"/>
      <c r="Y7429" s="3"/>
      <c r="Z7429" s="3"/>
    </row>
    <row r="7430">
      <c r="A7430" s="4">
        <v>45419.0</v>
      </c>
      <c r="B7430" s="5" t="s">
        <v>2473</v>
      </c>
      <c r="C7430" s="3" t="s">
        <v>2474</v>
      </c>
      <c r="D7430" s="3" t="str">
        <f>IFERROR(__xludf.DUMMYFUNCTION("REGEXEXTRACT(C7430,""[A-Z]{2,}"")"),"SABUY")</f>
        <v>SABUY</v>
      </c>
      <c r="E7430" s="3" t="s">
        <v>2475</v>
      </c>
      <c r="F7430" s="3" t="s">
        <v>2476</v>
      </c>
      <c r="G7430" s="3" t="s">
        <v>12</v>
      </c>
      <c r="H7430" s="3"/>
      <c r="I7430" s="3"/>
      <c r="J7430" s="3"/>
      <c r="K7430" s="3"/>
      <c r="L7430" s="3"/>
      <c r="M7430" s="3"/>
      <c r="N7430" s="3"/>
      <c r="O7430" s="3"/>
      <c r="P7430" s="3"/>
      <c r="Q7430" s="3"/>
      <c r="R7430" s="3"/>
      <c r="S7430" s="3"/>
      <c r="T7430" s="3"/>
      <c r="U7430" s="3"/>
      <c r="V7430" s="3"/>
      <c r="W7430" s="3"/>
      <c r="X7430" s="3"/>
      <c r="Y7430" s="3"/>
      <c r="Z7430" s="3"/>
    </row>
    <row r="7431">
      <c r="A7431" s="4">
        <v>45419.0</v>
      </c>
      <c r="B7431" s="5" t="s">
        <v>2477</v>
      </c>
      <c r="C7431" s="3" t="s">
        <v>2478</v>
      </c>
      <c r="D7431" s="3" t="str">
        <f>IFERROR(__xludf.DUMMYFUNCTION("REGEXEXTRACT(C7431,""[A-Z]{2,}"")"),"INSET")</f>
        <v>INSET</v>
      </c>
      <c r="E7431" s="3" t="s">
        <v>47</v>
      </c>
      <c r="F7431" s="3" t="s">
        <v>457</v>
      </c>
      <c r="G7431" s="3" t="s">
        <v>84</v>
      </c>
      <c r="H7431" s="3"/>
      <c r="I7431" s="3"/>
      <c r="J7431" s="3"/>
      <c r="K7431" s="3"/>
      <c r="L7431" s="3"/>
      <c r="M7431" s="3"/>
      <c r="N7431" s="3"/>
      <c r="O7431" s="3"/>
      <c r="P7431" s="3"/>
      <c r="Q7431" s="3"/>
      <c r="R7431" s="3"/>
      <c r="S7431" s="3"/>
      <c r="T7431" s="3"/>
      <c r="U7431" s="3"/>
      <c r="V7431" s="3"/>
      <c r="W7431" s="3"/>
      <c r="X7431" s="3"/>
      <c r="Y7431" s="3"/>
      <c r="Z7431" s="3"/>
    </row>
    <row r="7432">
      <c r="A7432" s="4">
        <v>45419.0</v>
      </c>
      <c r="B7432" s="5" t="s">
        <v>2479</v>
      </c>
      <c r="C7432" s="3" t="s">
        <v>2480</v>
      </c>
      <c r="D7432" s="3" t="str">
        <f>IFERROR(__xludf.DUMMYFUNCTION("REGEXEXTRACT(C7432,""[A-Z]{2,}"")"),"IRPC")</f>
        <v>IRPC</v>
      </c>
      <c r="E7432" s="3" t="s">
        <v>47</v>
      </c>
      <c r="F7432" s="3" t="s">
        <v>920</v>
      </c>
      <c r="G7432" s="3" t="s">
        <v>12</v>
      </c>
      <c r="H7432" s="3"/>
      <c r="I7432" s="3"/>
      <c r="J7432" s="3"/>
      <c r="K7432" s="3"/>
      <c r="L7432" s="3"/>
      <c r="M7432" s="3"/>
      <c r="N7432" s="3"/>
      <c r="O7432" s="3"/>
      <c r="P7432" s="3"/>
      <c r="Q7432" s="3"/>
      <c r="R7432" s="3"/>
      <c r="S7432" s="3"/>
      <c r="T7432" s="3"/>
      <c r="U7432" s="3"/>
      <c r="V7432" s="3"/>
      <c r="W7432" s="3"/>
      <c r="X7432" s="3"/>
      <c r="Y7432" s="3"/>
      <c r="Z7432" s="3"/>
    </row>
    <row r="7433">
      <c r="A7433" s="4">
        <v>45419.0</v>
      </c>
      <c r="B7433" s="5" t="s">
        <v>2479</v>
      </c>
      <c r="C7433" s="3" t="s">
        <v>2480</v>
      </c>
      <c r="D7433" s="3" t="str">
        <f>IFERROR(__xludf.DUMMYFUNCTION("REGEXEXTRACT(C7433,""[A-Z]{2,}"")"),"IRPC")</f>
        <v>IRPC</v>
      </c>
      <c r="E7433" s="3" t="s">
        <v>47</v>
      </c>
      <c r="F7433" s="3" t="s">
        <v>133</v>
      </c>
      <c r="G7433" s="3" t="s">
        <v>12</v>
      </c>
      <c r="H7433" s="3"/>
      <c r="I7433" s="3"/>
      <c r="J7433" s="3"/>
      <c r="K7433" s="3"/>
      <c r="L7433" s="3"/>
      <c r="M7433" s="3"/>
      <c r="N7433" s="3"/>
      <c r="O7433" s="3"/>
      <c r="P7433" s="3"/>
      <c r="Q7433" s="3"/>
      <c r="R7433" s="3"/>
      <c r="S7433" s="3"/>
      <c r="T7433" s="3"/>
      <c r="U7433" s="3"/>
      <c r="V7433" s="3"/>
      <c r="W7433" s="3"/>
      <c r="X7433" s="3"/>
      <c r="Y7433" s="3"/>
      <c r="Z7433" s="3"/>
    </row>
    <row r="7434">
      <c r="A7434" s="4">
        <v>45419.0</v>
      </c>
      <c r="B7434" s="5" t="s">
        <v>2479</v>
      </c>
      <c r="C7434" s="3" t="s">
        <v>2480</v>
      </c>
      <c r="D7434" s="3" t="str">
        <f>IFERROR(__xludf.DUMMYFUNCTION("REGEXEXTRACT(C7434,""[A-Z]{2,}"")"),"IRPC")</f>
        <v>IRPC</v>
      </c>
      <c r="E7434" s="3" t="s">
        <v>2481</v>
      </c>
      <c r="F7434" s="3" t="s">
        <v>1296</v>
      </c>
      <c r="G7434" s="3" t="s">
        <v>12</v>
      </c>
      <c r="H7434" s="3"/>
      <c r="I7434" s="3"/>
      <c r="J7434" s="3"/>
      <c r="K7434" s="3"/>
      <c r="L7434" s="3"/>
      <c r="M7434" s="3"/>
      <c r="N7434" s="3"/>
      <c r="O7434" s="3"/>
      <c r="P7434" s="3"/>
      <c r="Q7434" s="3"/>
      <c r="R7434" s="3"/>
      <c r="S7434" s="3"/>
      <c r="T7434" s="3"/>
      <c r="U7434" s="3"/>
      <c r="V7434" s="3"/>
      <c r="W7434" s="3"/>
      <c r="X7434" s="3"/>
      <c r="Y7434" s="3"/>
      <c r="Z7434" s="3"/>
    </row>
    <row r="7435">
      <c r="A7435" s="4">
        <v>45419.0</v>
      </c>
      <c r="B7435" s="5" t="s">
        <v>2482</v>
      </c>
      <c r="C7435" s="3" t="s">
        <v>2483</v>
      </c>
      <c r="D7435" s="3" t="str">
        <f>IFERROR(__xludf.DUMMYFUNCTION("REGEXEXTRACT(C7435,""[A-Z]{2,}"")"),"MORE")</f>
        <v>MORE</v>
      </c>
      <c r="E7435" s="3" t="s">
        <v>462</v>
      </c>
      <c r="F7435" s="3" t="s">
        <v>47</v>
      </c>
      <c r="G7435" s="3" t="s">
        <v>12</v>
      </c>
      <c r="H7435" s="3"/>
      <c r="I7435" s="3"/>
      <c r="J7435" s="3"/>
      <c r="K7435" s="3"/>
      <c r="L7435" s="3"/>
      <c r="M7435" s="3"/>
      <c r="N7435" s="3"/>
      <c r="O7435" s="3"/>
      <c r="P7435" s="3"/>
      <c r="Q7435" s="3"/>
      <c r="R7435" s="3"/>
      <c r="S7435" s="3"/>
      <c r="T7435" s="3"/>
      <c r="U7435" s="3"/>
      <c r="V7435" s="3"/>
      <c r="W7435" s="3"/>
      <c r="X7435" s="3"/>
      <c r="Y7435" s="3"/>
      <c r="Z7435" s="3"/>
    </row>
    <row r="7436">
      <c r="A7436" s="4">
        <v>45419.0</v>
      </c>
      <c r="B7436" s="5" t="s">
        <v>2484</v>
      </c>
      <c r="C7436" s="3" t="s">
        <v>2485</v>
      </c>
      <c r="D7436" s="3" t="str">
        <f>IFERROR(__xludf.DUMMYFUNCTION("REGEXEXTRACT(C7436,""[A-Z]{2,}"")"),"BBGI")</f>
        <v>BBGI</v>
      </c>
      <c r="E7436" s="3" t="s">
        <v>314</v>
      </c>
      <c r="F7436" s="3" t="s">
        <v>2021</v>
      </c>
      <c r="G7436" s="3" t="s">
        <v>17</v>
      </c>
      <c r="H7436" s="3"/>
      <c r="I7436" s="3"/>
      <c r="J7436" s="3"/>
      <c r="K7436" s="3"/>
      <c r="L7436" s="3"/>
      <c r="M7436" s="3"/>
      <c r="N7436" s="3"/>
      <c r="O7436" s="3"/>
      <c r="P7436" s="3"/>
      <c r="Q7436" s="3"/>
      <c r="R7436" s="3"/>
      <c r="S7436" s="3"/>
      <c r="T7436" s="3"/>
      <c r="U7436" s="3"/>
      <c r="V7436" s="3"/>
      <c r="W7436" s="3"/>
      <c r="X7436" s="3"/>
      <c r="Y7436" s="3"/>
      <c r="Z7436" s="3"/>
    </row>
    <row r="7437">
      <c r="A7437" s="4">
        <v>45419.0</v>
      </c>
      <c r="B7437" s="5" t="s">
        <v>2484</v>
      </c>
      <c r="C7437" s="3" t="s">
        <v>2486</v>
      </c>
      <c r="D7437" s="3" t="str">
        <f>IFERROR(__xludf.DUMMYFUNCTION("REGEXEXTRACT(C7437,""[A-Z]{2,}"")"),"BCPG")</f>
        <v>BCPG</v>
      </c>
      <c r="E7437" s="3" t="s">
        <v>47</v>
      </c>
      <c r="F7437" s="3" t="s">
        <v>648</v>
      </c>
      <c r="G7437" s="3" t="s">
        <v>84</v>
      </c>
      <c r="H7437" s="3"/>
      <c r="I7437" s="3"/>
      <c r="J7437" s="3"/>
      <c r="K7437" s="3"/>
      <c r="L7437" s="3"/>
      <c r="M7437" s="3"/>
      <c r="N7437" s="3"/>
      <c r="O7437" s="3"/>
      <c r="P7437" s="3"/>
      <c r="Q7437" s="3"/>
      <c r="R7437" s="3"/>
      <c r="S7437" s="3"/>
      <c r="T7437" s="3"/>
      <c r="U7437" s="3"/>
      <c r="V7437" s="3"/>
      <c r="W7437" s="3"/>
      <c r="X7437" s="3"/>
      <c r="Y7437" s="3"/>
      <c r="Z7437" s="3"/>
    </row>
    <row r="7438">
      <c r="A7438" s="4">
        <v>45419.0</v>
      </c>
      <c r="B7438" s="5" t="s">
        <v>2487</v>
      </c>
      <c r="C7438" s="3" t="s">
        <v>2488</v>
      </c>
      <c r="D7438" s="3" t="str">
        <f>IFERROR(__xludf.DUMMYFUNCTION("REGEXEXTRACT(C7438,""[A-Z]{2,}"")"),"AP")</f>
        <v>AP</v>
      </c>
      <c r="E7438" s="3" t="s">
        <v>299</v>
      </c>
      <c r="F7438" s="3" t="s">
        <v>1139</v>
      </c>
      <c r="G7438" s="3" t="s">
        <v>17</v>
      </c>
      <c r="H7438" s="3"/>
      <c r="I7438" s="3"/>
      <c r="J7438" s="3"/>
      <c r="K7438" s="3"/>
      <c r="L7438" s="3"/>
      <c r="M7438" s="3"/>
      <c r="N7438" s="3"/>
      <c r="O7438" s="3"/>
      <c r="P7438" s="3"/>
      <c r="Q7438" s="3"/>
      <c r="R7438" s="3"/>
      <c r="S7438" s="3"/>
      <c r="T7438" s="3"/>
      <c r="U7438" s="3"/>
      <c r="V7438" s="3"/>
      <c r="W7438" s="3"/>
      <c r="X7438" s="3"/>
      <c r="Y7438" s="3"/>
      <c r="Z7438" s="3"/>
    </row>
    <row r="7439">
      <c r="A7439" s="4">
        <v>45419.0</v>
      </c>
      <c r="B7439" s="5" t="s">
        <v>2489</v>
      </c>
      <c r="C7439" s="3" t="s">
        <v>2490</v>
      </c>
      <c r="D7439" s="3" t="str">
        <f>IFERROR(__xludf.DUMMYFUNCTION("REGEXEXTRACT(C7439,""[A-Z]{2,}"")"),"ADVANC")</f>
        <v>ADVANC</v>
      </c>
      <c r="E7439" s="3" t="s">
        <v>44</v>
      </c>
      <c r="F7439" s="3" t="s">
        <v>2491</v>
      </c>
      <c r="G7439" s="3" t="s">
        <v>17</v>
      </c>
      <c r="H7439" s="3"/>
      <c r="I7439" s="3"/>
      <c r="J7439" s="3"/>
      <c r="K7439" s="3"/>
      <c r="L7439" s="3"/>
      <c r="M7439" s="3"/>
      <c r="N7439" s="3"/>
      <c r="O7439" s="3"/>
      <c r="P7439" s="3"/>
      <c r="Q7439" s="3"/>
      <c r="R7439" s="3"/>
      <c r="S7439" s="3"/>
      <c r="T7439" s="3"/>
      <c r="U7439" s="3"/>
      <c r="V7439" s="3"/>
      <c r="W7439" s="3"/>
      <c r="X7439" s="3"/>
      <c r="Y7439" s="3"/>
      <c r="Z7439" s="3"/>
    </row>
    <row r="7440">
      <c r="A7440" s="4">
        <v>45419.0</v>
      </c>
      <c r="B7440" s="5" t="s">
        <v>2492</v>
      </c>
      <c r="C7440" s="3" t="s">
        <v>2493</v>
      </c>
      <c r="D7440" s="3" t="str">
        <f>IFERROR(__xludf.DUMMYFUNCTION("REGEXEXTRACT(C7440,""[A-Z]{2,}"")"),"AP")</f>
        <v>AP</v>
      </c>
      <c r="E7440" s="3" t="s">
        <v>47</v>
      </c>
      <c r="F7440" s="3" t="s">
        <v>457</v>
      </c>
      <c r="G7440" s="3" t="s">
        <v>84</v>
      </c>
      <c r="H7440" s="3"/>
      <c r="I7440" s="3"/>
      <c r="J7440" s="3"/>
      <c r="K7440" s="3"/>
      <c r="L7440" s="3"/>
      <c r="M7440" s="3"/>
      <c r="N7440" s="3"/>
      <c r="O7440" s="3"/>
      <c r="P7440" s="3"/>
      <c r="Q7440" s="3"/>
      <c r="R7440" s="3"/>
      <c r="S7440" s="3"/>
      <c r="T7440" s="3"/>
      <c r="U7440" s="3"/>
      <c r="V7440" s="3"/>
      <c r="W7440" s="3"/>
      <c r="X7440" s="3"/>
      <c r="Y7440" s="3"/>
      <c r="Z7440" s="3"/>
    </row>
    <row r="7441">
      <c r="A7441" s="4">
        <v>45419.0</v>
      </c>
      <c r="B7441" s="5" t="s">
        <v>2492</v>
      </c>
      <c r="C7441" s="3" t="s">
        <v>2493</v>
      </c>
      <c r="D7441" s="3" t="str">
        <f>IFERROR(__xludf.DUMMYFUNCTION("REGEXEXTRACT(C7441,""[A-Z]{2,}"")"),"AP")</f>
        <v>AP</v>
      </c>
      <c r="E7441" s="3" t="s">
        <v>2494</v>
      </c>
      <c r="F7441" s="3" t="s">
        <v>578</v>
      </c>
      <c r="G7441" s="3" t="s">
        <v>84</v>
      </c>
      <c r="H7441" s="3"/>
      <c r="I7441" s="3"/>
      <c r="J7441" s="3"/>
      <c r="K7441" s="3"/>
      <c r="L7441" s="3"/>
      <c r="M7441" s="3"/>
      <c r="N7441" s="3"/>
      <c r="O7441" s="3"/>
      <c r="P7441" s="3"/>
      <c r="Q7441" s="3"/>
      <c r="R7441" s="3"/>
      <c r="S7441" s="3"/>
      <c r="T7441" s="3"/>
      <c r="U7441" s="3"/>
      <c r="V7441" s="3"/>
      <c r="W7441" s="3"/>
      <c r="X7441" s="3"/>
      <c r="Y7441" s="3"/>
      <c r="Z7441" s="3"/>
    </row>
    <row r="7442">
      <c r="A7442" s="4">
        <v>45419.0</v>
      </c>
      <c r="B7442" s="5" t="s">
        <v>2492</v>
      </c>
      <c r="C7442" s="3" t="s">
        <v>2493</v>
      </c>
      <c r="D7442" s="3" t="str">
        <f>IFERROR(__xludf.DUMMYFUNCTION("REGEXEXTRACT(C7442,""[A-Z]{2,}"")"),"AP")</f>
        <v>AP</v>
      </c>
      <c r="E7442" s="3" t="s">
        <v>2126</v>
      </c>
      <c r="F7442" s="3" t="s">
        <v>567</v>
      </c>
      <c r="G7442" s="3" t="s">
        <v>84</v>
      </c>
      <c r="H7442" s="3"/>
      <c r="I7442" s="3"/>
      <c r="J7442" s="3"/>
      <c r="K7442" s="3"/>
      <c r="L7442" s="3"/>
      <c r="M7442" s="3"/>
      <c r="N7442" s="3"/>
      <c r="O7442" s="3"/>
      <c r="P7442" s="3"/>
      <c r="Q7442" s="3"/>
      <c r="R7442" s="3"/>
      <c r="S7442" s="3"/>
      <c r="T7442" s="3"/>
      <c r="U7442" s="3"/>
      <c r="V7442" s="3"/>
      <c r="W7442" s="3"/>
      <c r="X7442" s="3"/>
      <c r="Y7442" s="3"/>
      <c r="Z7442" s="3"/>
    </row>
    <row r="7443">
      <c r="A7443" s="4">
        <v>45419.0</v>
      </c>
      <c r="B7443" s="5" t="s">
        <v>2495</v>
      </c>
      <c r="C7443" s="3" t="s">
        <v>2496</v>
      </c>
      <c r="D7443" s="3" t="str">
        <f>IFERROR(__xludf.DUMMYFUNCTION("REGEXEXTRACT(C7443,""[A-Z]{2,}"")"),"NUSA")</f>
        <v>NUSA</v>
      </c>
      <c r="E7443" s="3" t="s">
        <v>2497</v>
      </c>
      <c r="F7443" s="3" t="s">
        <v>148</v>
      </c>
      <c r="G7443" s="3" t="s">
        <v>84</v>
      </c>
      <c r="H7443" s="3"/>
      <c r="I7443" s="3"/>
      <c r="J7443" s="3"/>
      <c r="K7443" s="3"/>
      <c r="L7443" s="3"/>
      <c r="M7443" s="3"/>
      <c r="N7443" s="3"/>
      <c r="O7443" s="3"/>
      <c r="P7443" s="3"/>
      <c r="Q7443" s="3"/>
      <c r="R7443" s="3"/>
      <c r="S7443" s="3"/>
      <c r="T7443" s="3"/>
      <c r="U7443" s="3"/>
      <c r="V7443" s="3"/>
      <c r="W7443" s="3"/>
      <c r="X7443" s="3"/>
      <c r="Y7443" s="3"/>
      <c r="Z7443" s="3"/>
    </row>
    <row r="7444">
      <c r="A7444" s="4">
        <v>45419.0</v>
      </c>
      <c r="B7444" s="5" t="s">
        <v>2495</v>
      </c>
      <c r="C7444" s="3" t="s">
        <v>2496</v>
      </c>
      <c r="D7444" s="3" t="str">
        <f>IFERROR(__xludf.DUMMYFUNCTION("REGEXEXTRACT(C7444,""[A-Z]{2,}"")"),"NUSA")</f>
        <v>NUSA</v>
      </c>
      <c r="E7444" s="3" t="s">
        <v>790</v>
      </c>
      <c r="F7444" s="3" t="s">
        <v>2498</v>
      </c>
      <c r="G7444" s="3" t="s">
        <v>84</v>
      </c>
      <c r="H7444" s="3"/>
      <c r="I7444" s="3"/>
      <c r="J7444" s="3"/>
      <c r="K7444" s="3"/>
      <c r="L7444" s="3"/>
      <c r="M7444" s="3"/>
      <c r="N7444" s="3"/>
      <c r="O7444" s="3"/>
      <c r="P7444" s="3"/>
      <c r="Q7444" s="3"/>
      <c r="R7444" s="3"/>
      <c r="S7444" s="3"/>
      <c r="T7444" s="3"/>
      <c r="U7444" s="3"/>
      <c r="V7444" s="3"/>
      <c r="W7444" s="3"/>
      <c r="X7444" s="3"/>
      <c r="Y7444" s="3"/>
      <c r="Z7444" s="3"/>
    </row>
    <row r="7445">
      <c r="A7445" s="4">
        <v>45419.0</v>
      </c>
      <c r="B7445" s="5" t="s">
        <v>2499</v>
      </c>
      <c r="C7445" s="3" t="s">
        <v>2500</v>
      </c>
      <c r="D7445" s="3" t="str">
        <f>IFERROR(__xludf.DUMMYFUNCTION("REGEXEXTRACT(C7445,""[A-Z]{2,}"")"),"SCGP")</f>
        <v>SCGP</v>
      </c>
      <c r="E7445" s="3" t="s">
        <v>47</v>
      </c>
      <c r="F7445" s="3" t="s">
        <v>133</v>
      </c>
      <c r="G7445" s="3" t="s">
        <v>12</v>
      </c>
      <c r="H7445" s="3"/>
      <c r="I7445" s="3"/>
      <c r="J7445" s="3"/>
      <c r="K7445" s="3"/>
      <c r="L7445" s="3"/>
      <c r="M7445" s="3"/>
      <c r="N7445" s="3"/>
      <c r="O7445" s="3"/>
      <c r="P7445" s="3"/>
      <c r="Q7445" s="3"/>
      <c r="R7445" s="3"/>
      <c r="S7445" s="3"/>
      <c r="T7445" s="3"/>
      <c r="U7445" s="3"/>
      <c r="V7445" s="3"/>
      <c r="W7445" s="3"/>
      <c r="X7445" s="3"/>
      <c r="Y7445" s="3"/>
      <c r="Z7445" s="3"/>
    </row>
    <row r="7446">
      <c r="A7446" s="4">
        <v>45419.0</v>
      </c>
      <c r="B7446" s="5" t="s">
        <v>2501</v>
      </c>
      <c r="C7446" s="3" t="s">
        <v>2502</v>
      </c>
      <c r="D7446" s="3" t="str">
        <f>IFERROR(__xludf.DUMMYFUNCTION("REGEXEXTRACT(C7446,""[A-Z]{2,}"")"),"TRUE")</f>
        <v>TRUE</v>
      </c>
      <c r="E7446" s="3" t="s">
        <v>47</v>
      </c>
      <c r="F7446" s="3" t="s">
        <v>524</v>
      </c>
      <c r="G7446" s="3" t="s">
        <v>12</v>
      </c>
      <c r="H7446" s="3"/>
      <c r="I7446" s="3"/>
      <c r="J7446" s="3"/>
      <c r="K7446" s="3"/>
      <c r="L7446" s="3"/>
      <c r="M7446" s="3"/>
      <c r="N7446" s="3"/>
      <c r="O7446" s="3"/>
      <c r="P7446" s="3"/>
      <c r="Q7446" s="3"/>
      <c r="R7446" s="3"/>
      <c r="S7446" s="3"/>
      <c r="T7446" s="3"/>
      <c r="U7446" s="3"/>
      <c r="V7446" s="3"/>
      <c r="W7446" s="3"/>
      <c r="X7446" s="3"/>
      <c r="Y7446" s="3"/>
      <c r="Z7446" s="3"/>
    </row>
    <row r="7447">
      <c r="A7447" s="4">
        <v>45419.0</v>
      </c>
      <c r="B7447" s="5" t="s">
        <v>2503</v>
      </c>
      <c r="C7447" s="3" t="s">
        <v>2504</v>
      </c>
      <c r="D7447" s="3" t="str">
        <f>IFERROR(__xludf.DUMMYFUNCTION("REGEXEXTRACT(C7447,""[A-Z]{2,}"")"),"SEAFCO")</f>
        <v>SEAFCO</v>
      </c>
      <c r="E7447" s="3" t="s">
        <v>2505</v>
      </c>
      <c r="F7447" s="3" t="s">
        <v>275</v>
      </c>
      <c r="G7447" s="3" t="s">
        <v>12</v>
      </c>
      <c r="H7447" s="3"/>
      <c r="I7447" s="3"/>
      <c r="J7447" s="3"/>
      <c r="K7447" s="3"/>
      <c r="L7447" s="3"/>
      <c r="M7447" s="3"/>
      <c r="N7447" s="3"/>
      <c r="O7447" s="3"/>
      <c r="P7447" s="3"/>
      <c r="Q7447" s="3"/>
      <c r="R7447" s="3"/>
      <c r="S7447" s="3"/>
      <c r="T7447" s="3"/>
      <c r="U7447" s="3"/>
      <c r="V7447" s="3"/>
      <c r="W7447" s="3"/>
      <c r="X7447" s="3"/>
      <c r="Y7447" s="3"/>
      <c r="Z7447" s="3"/>
    </row>
    <row r="7448">
      <c r="A7448" s="4">
        <v>45419.0</v>
      </c>
      <c r="B7448" s="5" t="s">
        <v>2506</v>
      </c>
      <c r="C7448" s="3" t="s">
        <v>2507</v>
      </c>
      <c r="D7448" s="3" t="str">
        <f>IFERROR(__xludf.DUMMYFUNCTION("REGEXEXTRACT(C7448,""[A-Z]{2,}"")"),"TRUE")</f>
        <v>TRUE</v>
      </c>
      <c r="E7448" s="3" t="s">
        <v>44</v>
      </c>
      <c r="F7448" s="3" t="s">
        <v>61</v>
      </c>
      <c r="G7448" s="3" t="s">
        <v>12</v>
      </c>
      <c r="H7448" s="3"/>
      <c r="I7448" s="3"/>
      <c r="J7448" s="3"/>
      <c r="K7448" s="3"/>
      <c r="L7448" s="3"/>
      <c r="M7448" s="3"/>
      <c r="N7448" s="3"/>
      <c r="O7448" s="3"/>
      <c r="P7448" s="3"/>
      <c r="Q7448" s="3"/>
      <c r="R7448" s="3"/>
      <c r="S7448" s="3"/>
      <c r="T7448" s="3"/>
      <c r="U7448" s="3"/>
      <c r="V7448" s="3"/>
      <c r="W7448" s="3"/>
      <c r="X7448" s="3"/>
      <c r="Y7448" s="3"/>
      <c r="Z7448" s="3"/>
    </row>
    <row r="7449">
      <c r="A7449" s="4">
        <v>45419.0</v>
      </c>
      <c r="B7449" s="5" t="s">
        <v>2506</v>
      </c>
      <c r="C7449" s="3" t="s">
        <v>2507</v>
      </c>
      <c r="D7449" s="3" t="str">
        <f>IFERROR(__xludf.DUMMYFUNCTION("REGEXEXTRACT(C7449,""[A-Z]{2,}"")"),"TRUE")</f>
        <v>TRUE</v>
      </c>
      <c r="E7449" s="3" t="s">
        <v>44</v>
      </c>
      <c r="F7449" s="3" t="s">
        <v>524</v>
      </c>
      <c r="G7449" s="3" t="s">
        <v>12</v>
      </c>
      <c r="H7449" s="3"/>
      <c r="I7449" s="3"/>
      <c r="J7449" s="3"/>
      <c r="K7449" s="3"/>
      <c r="L7449" s="3"/>
      <c r="M7449" s="3"/>
      <c r="N7449" s="3"/>
      <c r="O7449" s="3"/>
      <c r="P7449" s="3"/>
      <c r="Q7449" s="3"/>
      <c r="R7449" s="3"/>
      <c r="S7449" s="3"/>
      <c r="T7449" s="3"/>
      <c r="U7449" s="3"/>
      <c r="V7449" s="3"/>
      <c r="W7449" s="3"/>
      <c r="X7449" s="3"/>
      <c r="Y7449" s="3"/>
      <c r="Z7449" s="3"/>
    </row>
    <row r="7450">
      <c r="A7450" s="4">
        <v>45419.0</v>
      </c>
      <c r="B7450" s="5" t="s">
        <v>2506</v>
      </c>
      <c r="C7450" s="3" t="s">
        <v>2507</v>
      </c>
      <c r="D7450" s="3" t="str">
        <f>IFERROR(__xludf.DUMMYFUNCTION("REGEXEXTRACT(C7450,""[A-Z]{2,}"")"),"TRUE")</f>
        <v>TRUE</v>
      </c>
      <c r="E7450" s="3" t="s">
        <v>47</v>
      </c>
      <c r="F7450" s="3" t="s">
        <v>61</v>
      </c>
      <c r="G7450" s="3" t="s">
        <v>12</v>
      </c>
      <c r="H7450" s="3"/>
      <c r="I7450" s="3"/>
      <c r="J7450" s="3"/>
      <c r="K7450" s="3"/>
      <c r="L7450" s="3"/>
      <c r="M7450" s="3"/>
      <c r="N7450" s="3"/>
      <c r="O7450" s="3"/>
      <c r="P7450" s="3"/>
      <c r="Q7450" s="3"/>
      <c r="R7450" s="3"/>
      <c r="S7450" s="3"/>
      <c r="T7450" s="3"/>
      <c r="U7450" s="3"/>
      <c r="V7450" s="3"/>
      <c r="W7450" s="3"/>
      <c r="X7450" s="3"/>
      <c r="Y7450" s="3"/>
      <c r="Z7450" s="3"/>
    </row>
    <row r="7451">
      <c r="A7451" s="4">
        <v>45418.0</v>
      </c>
      <c r="B7451" s="5" t="s">
        <v>2508</v>
      </c>
      <c r="C7451" s="3" t="s">
        <v>2509</v>
      </c>
      <c r="D7451" s="3" t="str">
        <f>IFERROR(__xludf.DUMMYFUNCTION("REGEXEXTRACT(C7451,""[A-Z]{2,}"")"),"NUSA")</f>
        <v>NUSA</v>
      </c>
      <c r="E7451" s="3" t="s">
        <v>209</v>
      </c>
      <c r="F7451" s="3" t="s">
        <v>2510</v>
      </c>
      <c r="G7451" s="3" t="s">
        <v>84</v>
      </c>
      <c r="H7451" s="3"/>
      <c r="I7451" s="3"/>
      <c r="J7451" s="3"/>
      <c r="K7451" s="3"/>
      <c r="L7451" s="3"/>
      <c r="M7451" s="3"/>
      <c r="N7451" s="3"/>
      <c r="O7451" s="3"/>
      <c r="P7451" s="3"/>
      <c r="Q7451" s="3"/>
      <c r="R7451" s="3"/>
      <c r="S7451" s="3"/>
      <c r="T7451" s="3"/>
      <c r="U7451" s="3"/>
      <c r="V7451" s="3"/>
      <c r="W7451" s="3"/>
      <c r="X7451" s="3"/>
      <c r="Y7451" s="3"/>
      <c r="Z7451" s="3"/>
    </row>
    <row r="7452">
      <c r="A7452" s="4">
        <v>45418.0</v>
      </c>
      <c r="B7452" s="5" t="s">
        <v>2511</v>
      </c>
      <c r="C7452" s="3" t="s">
        <v>2512</v>
      </c>
      <c r="D7452" s="3" t="str">
        <f>IFERROR(__xludf.DUMMYFUNCTION("REGEXEXTRACT(C7452,""[A-Z]{2,}"")"),"BH")</f>
        <v>BH</v>
      </c>
      <c r="E7452" s="3" t="s">
        <v>2513</v>
      </c>
      <c r="F7452" s="3" t="s">
        <v>1420</v>
      </c>
      <c r="G7452" s="3" t="s">
        <v>12</v>
      </c>
      <c r="H7452" s="3"/>
      <c r="I7452" s="3"/>
      <c r="J7452" s="3"/>
      <c r="K7452" s="3"/>
      <c r="L7452" s="3"/>
      <c r="M7452" s="3"/>
      <c r="N7452" s="3"/>
      <c r="O7452" s="3"/>
      <c r="P7452" s="3"/>
      <c r="Q7452" s="3"/>
      <c r="R7452" s="3"/>
      <c r="S7452" s="3"/>
      <c r="T7452" s="3"/>
      <c r="U7452" s="3"/>
      <c r="V7452" s="3"/>
      <c r="W7452" s="3"/>
      <c r="X7452" s="3"/>
      <c r="Y7452" s="3"/>
      <c r="Z7452" s="3"/>
    </row>
    <row r="7453">
      <c r="A7453" s="4">
        <v>45418.0</v>
      </c>
      <c r="B7453" s="5" t="s">
        <v>2511</v>
      </c>
      <c r="C7453" s="3" t="s">
        <v>2512</v>
      </c>
      <c r="D7453" s="3" t="str">
        <f>IFERROR(__xludf.DUMMYFUNCTION("REGEXEXTRACT(C7453,""[A-Z]{2,}"")"),"BH")</f>
        <v>BH</v>
      </c>
      <c r="E7453" s="3" t="s">
        <v>743</v>
      </c>
      <c r="F7453" s="3" t="s">
        <v>47</v>
      </c>
      <c r="G7453" s="3" t="s">
        <v>12</v>
      </c>
      <c r="H7453" s="3"/>
      <c r="I7453" s="3"/>
      <c r="J7453" s="3"/>
      <c r="K7453" s="3"/>
      <c r="L7453" s="3"/>
      <c r="M7453" s="3"/>
      <c r="N7453" s="3"/>
      <c r="O7453" s="3"/>
      <c r="P7453" s="3"/>
      <c r="Q7453" s="3"/>
      <c r="R7453" s="3"/>
      <c r="S7453" s="3"/>
      <c r="T7453" s="3"/>
      <c r="U7453" s="3"/>
      <c r="V7453" s="3"/>
      <c r="W7453" s="3"/>
      <c r="X7453" s="3"/>
      <c r="Y7453" s="3"/>
      <c r="Z7453" s="3"/>
    </row>
    <row r="7454">
      <c r="A7454" s="4">
        <v>45418.0</v>
      </c>
      <c r="B7454" s="5" t="s">
        <v>2514</v>
      </c>
      <c r="C7454" s="3" t="s">
        <v>2515</v>
      </c>
      <c r="D7454" s="3" t="str">
        <f>IFERROR(__xludf.DUMMYFUNCTION("REGEXEXTRACT(C7454,""[A-Z]{2,}"")"),"CP")</f>
        <v>CP</v>
      </c>
      <c r="E7454" s="3" t="s">
        <v>1063</v>
      </c>
      <c r="F7454" s="3" t="s">
        <v>63</v>
      </c>
      <c r="G7454" s="3" t="s">
        <v>12</v>
      </c>
      <c r="H7454" s="3"/>
      <c r="I7454" s="3"/>
      <c r="J7454" s="3"/>
      <c r="K7454" s="3"/>
      <c r="L7454" s="3"/>
      <c r="M7454" s="3"/>
      <c r="N7454" s="3"/>
      <c r="O7454" s="3"/>
      <c r="P7454" s="3"/>
      <c r="Q7454" s="3"/>
      <c r="R7454" s="3"/>
      <c r="S7454" s="3"/>
      <c r="T7454" s="3"/>
      <c r="U7454" s="3"/>
      <c r="V7454" s="3"/>
      <c r="W7454" s="3"/>
      <c r="X7454" s="3"/>
      <c r="Y7454" s="3"/>
      <c r="Z7454" s="3"/>
    </row>
    <row r="7455">
      <c r="A7455" s="4">
        <v>45417.0</v>
      </c>
      <c r="B7455" s="5" t="s">
        <v>2516</v>
      </c>
      <c r="C7455" s="3" t="s">
        <v>2517</v>
      </c>
      <c r="D7455" s="3" t="str">
        <f>IFERROR(__xludf.DUMMYFUNCTION("REGEXEXTRACT(C7455,""[A-Z]{2,}"")"),"SBNEXT")</f>
        <v>SBNEXT</v>
      </c>
      <c r="E7455" s="3" t="s">
        <v>2518</v>
      </c>
      <c r="F7455" s="3" t="s">
        <v>2519</v>
      </c>
      <c r="G7455" s="3" t="s">
        <v>12</v>
      </c>
      <c r="H7455" s="3"/>
      <c r="I7455" s="3"/>
      <c r="J7455" s="3"/>
      <c r="K7455" s="3"/>
      <c r="L7455" s="3"/>
      <c r="M7455" s="3"/>
      <c r="N7455" s="3"/>
      <c r="O7455" s="3"/>
      <c r="P7455" s="3"/>
      <c r="Q7455" s="3"/>
      <c r="R7455" s="3"/>
      <c r="S7455" s="3"/>
      <c r="T7455" s="3"/>
      <c r="U7455" s="3"/>
      <c r="V7455" s="3"/>
      <c r="W7455" s="3"/>
      <c r="X7455" s="3"/>
      <c r="Y7455" s="3"/>
      <c r="Z7455" s="3"/>
    </row>
    <row r="7456">
      <c r="A7456" s="4">
        <v>45415.0</v>
      </c>
      <c r="B7456" s="5" t="s">
        <v>2520</v>
      </c>
      <c r="C7456" s="3" t="s">
        <v>2521</v>
      </c>
      <c r="D7456" s="3" t="str">
        <f>IFERROR(__xludf.DUMMYFUNCTION("REGEXEXTRACT(C7456,""[A-Z]{2,}"")"),"IVL")</f>
        <v>IVL</v>
      </c>
      <c r="E7456" s="3" t="s">
        <v>1070</v>
      </c>
      <c r="F7456" s="3" t="s">
        <v>2522</v>
      </c>
      <c r="G7456" s="3" t="s">
        <v>84</v>
      </c>
      <c r="H7456" s="3"/>
      <c r="I7456" s="3"/>
      <c r="J7456" s="3"/>
      <c r="K7456" s="3"/>
      <c r="L7456" s="3"/>
      <c r="M7456" s="3"/>
      <c r="N7456" s="3"/>
      <c r="O7456" s="3"/>
      <c r="P7456" s="3"/>
      <c r="Q7456" s="3"/>
      <c r="R7456" s="3"/>
      <c r="S7456" s="3"/>
      <c r="T7456" s="3"/>
      <c r="U7456" s="3"/>
      <c r="V7456" s="3"/>
      <c r="W7456" s="3"/>
      <c r="X7456" s="3"/>
      <c r="Y7456" s="3"/>
      <c r="Z7456" s="3"/>
    </row>
    <row r="7457">
      <c r="A7457" s="4">
        <v>45415.0</v>
      </c>
      <c r="B7457" s="5" t="s">
        <v>2523</v>
      </c>
      <c r="C7457" s="3" t="s">
        <v>2524</v>
      </c>
      <c r="D7457" s="3" t="str">
        <f>IFERROR(__xludf.DUMMYFUNCTION("REGEXEXTRACT(C7457,""[A-Z]{2,}"")"),"SPREME")</f>
        <v>SPREME</v>
      </c>
      <c r="E7457" s="3" t="s">
        <v>395</v>
      </c>
      <c r="F7457" s="3" t="s">
        <v>979</v>
      </c>
      <c r="G7457" s="3" t="s">
        <v>84</v>
      </c>
      <c r="H7457" s="3"/>
      <c r="I7457" s="3"/>
      <c r="J7457" s="3"/>
      <c r="K7457" s="3"/>
      <c r="L7457" s="3"/>
      <c r="M7457" s="3"/>
      <c r="N7457" s="3"/>
      <c r="O7457" s="3"/>
      <c r="P7457" s="3"/>
      <c r="Q7457" s="3"/>
      <c r="R7457" s="3"/>
      <c r="S7457" s="3"/>
      <c r="T7457" s="3"/>
      <c r="U7457" s="3"/>
      <c r="V7457" s="3"/>
      <c r="W7457" s="3"/>
      <c r="X7457" s="3"/>
      <c r="Y7457" s="3"/>
      <c r="Z7457" s="3"/>
    </row>
    <row r="7458">
      <c r="A7458" s="4">
        <v>45415.0</v>
      </c>
      <c r="B7458" s="5" t="s">
        <v>2525</v>
      </c>
      <c r="C7458" s="3" t="s">
        <v>2526</v>
      </c>
      <c r="D7458" s="3" t="str">
        <f>IFERROR(__xludf.DUMMYFUNCTION("REGEXEXTRACT(C7458,""[A-Z]{2,}"")"),"WORLD")</f>
        <v>WORLD</v>
      </c>
      <c r="E7458" s="3" t="s">
        <v>25</v>
      </c>
      <c r="F7458" s="3" t="s">
        <v>296</v>
      </c>
      <c r="G7458" s="3" t="s">
        <v>84</v>
      </c>
      <c r="H7458" s="3"/>
      <c r="I7458" s="3"/>
      <c r="J7458" s="3"/>
      <c r="K7458" s="3"/>
      <c r="L7458" s="3"/>
      <c r="M7458" s="3"/>
      <c r="N7458" s="3"/>
      <c r="O7458" s="3"/>
      <c r="P7458" s="3"/>
      <c r="Q7458" s="3"/>
      <c r="R7458" s="3"/>
      <c r="S7458" s="3"/>
      <c r="T7458" s="3"/>
      <c r="U7458" s="3"/>
      <c r="V7458" s="3"/>
      <c r="W7458" s="3"/>
      <c r="X7458" s="3"/>
      <c r="Y7458" s="3"/>
      <c r="Z7458" s="3"/>
    </row>
    <row r="7459">
      <c r="A7459" s="4">
        <v>45415.0</v>
      </c>
      <c r="B7459" s="5" t="s">
        <v>2525</v>
      </c>
      <c r="C7459" s="3" t="s">
        <v>2526</v>
      </c>
      <c r="D7459" s="3" t="s">
        <v>2527</v>
      </c>
      <c r="E7459" s="3" t="s">
        <v>25</v>
      </c>
      <c r="F7459" s="3" t="s">
        <v>296</v>
      </c>
      <c r="G7459" s="3" t="s">
        <v>84</v>
      </c>
      <c r="H7459" s="3"/>
      <c r="I7459" s="3"/>
      <c r="J7459" s="3"/>
      <c r="K7459" s="3"/>
      <c r="L7459" s="3"/>
      <c r="M7459" s="3"/>
      <c r="N7459" s="3"/>
      <c r="O7459" s="3"/>
      <c r="P7459" s="3"/>
      <c r="Q7459" s="3"/>
      <c r="R7459" s="3"/>
      <c r="S7459" s="3"/>
      <c r="T7459" s="3"/>
      <c r="U7459" s="3"/>
      <c r="V7459" s="3"/>
      <c r="W7459" s="3"/>
      <c r="X7459" s="3"/>
      <c r="Y7459" s="3"/>
      <c r="Z7459" s="3"/>
    </row>
    <row r="7460">
      <c r="A7460" s="4">
        <v>45415.0</v>
      </c>
      <c r="B7460" s="5" t="s">
        <v>2528</v>
      </c>
      <c r="C7460" s="3" t="s">
        <v>2529</v>
      </c>
      <c r="D7460" s="3" t="str">
        <f>IFERROR(__xludf.DUMMYFUNCTION("REGEXEXTRACT(C7460,""[A-Z]{2,}"")"),"SABUY")</f>
        <v>SABUY</v>
      </c>
      <c r="E7460" s="3" t="s">
        <v>2530</v>
      </c>
      <c r="F7460" s="3" t="s">
        <v>148</v>
      </c>
      <c r="G7460" s="3" t="s">
        <v>84</v>
      </c>
      <c r="H7460" s="3"/>
      <c r="I7460" s="3"/>
      <c r="J7460" s="3"/>
      <c r="K7460" s="3"/>
      <c r="L7460" s="3"/>
      <c r="M7460" s="3"/>
      <c r="N7460" s="3"/>
      <c r="O7460" s="3"/>
      <c r="P7460" s="3"/>
      <c r="Q7460" s="3"/>
      <c r="R7460" s="3"/>
      <c r="S7460" s="3"/>
      <c r="T7460" s="3"/>
      <c r="U7460" s="3"/>
      <c r="V7460" s="3"/>
      <c r="W7460" s="3"/>
      <c r="X7460" s="3"/>
      <c r="Y7460" s="3"/>
      <c r="Z7460" s="3"/>
    </row>
    <row r="7461">
      <c r="A7461" s="4">
        <v>45415.0</v>
      </c>
      <c r="B7461" s="5" t="s">
        <v>2531</v>
      </c>
      <c r="C7461" s="3" t="s">
        <v>2532</v>
      </c>
      <c r="D7461" s="3" t="str">
        <f>IFERROR(__xludf.DUMMYFUNCTION("REGEXEXTRACT(C7461,""[A-Z]{2,}"")"),"TRUE")</f>
        <v>TRUE</v>
      </c>
      <c r="E7461" s="3" t="s">
        <v>436</v>
      </c>
      <c r="F7461" s="3" t="s">
        <v>47</v>
      </c>
      <c r="G7461" s="3" t="s">
        <v>12</v>
      </c>
      <c r="H7461" s="3"/>
      <c r="I7461" s="3"/>
      <c r="J7461" s="3"/>
      <c r="K7461" s="3"/>
      <c r="L7461" s="3"/>
      <c r="M7461" s="3"/>
      <c r="N7461" s="3"/>
      <c r="O7461" s="3"/>
      <c r="P7461" s="3"/>
      <c r="Q7461" s="3"/>
      <c r="R7461" s="3"/>
      <c r="S7461" s="3"/>
      <c r="T7461" s="3"/>
      <c r="U7461" s="3"/>
      <c r="V7461" s="3"/>
      <c r="W7461" s="3"/>
      <c r="X7461" s="3"/>
      <c r="Y7461" s="3"/>
      <c r="Z7461" s="3"/>
    </row>
    <row r="7462">
      <c r="A7462" s="4">
        <v>45415.0</v>
      </c>
      <c r="B7462" s="5" t="s">
        <v>2531</v>
      </c>
      <c r="C7462" s="3" t="s">
        <v>2532</v>
      </c>
      <c r="D7462" s="3" t="str">
        <f>IFERROR(__xludf.DUMMYFUNCTION("REGEXEXTRACT(C7462,""[A-Z]{2,}"")"),"TRUE")</f>
        <v>TRUE</v>
      </c>
      <c r="E7462" s="3" t="s">
        <v>47</v>
      </c>
      <c r="F7462" s="3" t="s">
        <v>61</v>
      </c>
      <c r="G7462" s="3" t="s">
        <v>12</v>
      </c>
      <c r="H7462" s="3"/>
      <c r="I7462" s="3"/>
      <c r="J7462" s="3"/>
      <c r="K7462" s="3"/>
      <c r="L7462" s="3"/>
      <c r="M7462" s="3"/>
      <c r="N7462" s="3"/>
      <c r="O7462" s="3"/>
      <c r="P7462" s="3"/>
      <c r="Q7462" s="3"/>
      <c r="R7462" s="3"/>
      <c r="S7462" s="3"/>
      <c r="T7462" s="3"/>
      <c r="U7462" s="3"/>
      <c r="V7462" s="3"/>
      <c r="W7462" s="3"/>
      <c r="X7462" s="3"/>
      <c r="Y7462" s="3"/>
      <c r="Z7462" s="3"/>
    </row>
    <row r="7463">
      <c r="A7463" s="4">
        <v>45415.0</v>
      </c>
      <c r="B7463" s="5" t="s">
        <v>2533</v>
      </c>
      <c r="C7463" s="3" t="s">
        <v>2534</v>
      </c>
      <c r="D7463" s="3" t="str">
        <f>IFERROR(__xludf.DUMMYFUNCTION("REGEXEXTRACT(C7463,""[A-Z]{2,}"")"),"PSL")</f>
        <v>PSL</v>
      </c>
      <c r="E7463" s="3" t="s">
        <v>44</v>
      </c>
      <c r="F7463" s="3" t="s">
        <v>63</v>
      </c>
      <c r="G7463" s="3" t="s">
        <v>12</v>
      </c>
      <c r="H7463" s="3"/>
      <c r="I7463" s="3"/>
      <c r="J7463" s="3"/>
      <c r="K7463" s="3"/>
      <c r="L7463" s="3"/>
      <c r="M7463" s="3"/>
      <c r="N7463" s="3"/>
      <c r="O7463" s="3"/>
      <c r="P7463" s="3"/>
      <c r="Q7463" s="3"/>
      <c r="R7463" s="3"/>
      <c r="S7463" s="3"/>
      <c r="T7463" s="3"/>
      <c r="U7463" s="3"/>
      <c r="V7463" s="3"/>
      <c r="W7463" s="3"/>
      <c r="X7463" s="3"/>
      <c r="Y7463" s="3"/>
      <c r="Z7463" s="3"/>
    </row>
    <row r="7464">
      <c r="A7464" s="4">
        <v>45415.0</v>
      </c>
      <c r="B7464" s="5" t="s">
        <v>2533</v>
      </c>
      <c r="C7464" s="3" t="s">
        <v>2534</v>
      </c>
      <c r="D7464" s="3" t="str">
        <f>IFERROR(__xludf.DUMMYFUNCTION("REGEXEXTRACT(C7464,""[A-Z]{2,}"")"),"PSL")</f>
        <v>PSL</v>
      </c>
      <c r="E7464" s="3" t="s">
        <v>47</v>
      </c>
      <c r="F7464" s="3" t="s">
        <v>1185</v>
      </c>
      <c r="G7464" s="3" t="s">
        <v>12</v>
      </c>
      <c r="H7464" s="3"/>
      <c r="I7464" s="3"/>
      <c r="J7464" s="3"/>
      <c r="K7464" s="3"/>
      <c r="L7464" s="3"/>
      <c r="M7464" s="3"/>
      <c r="N7464" s="3"/>
      <c r="O7464" s="3"/>
      <c r="P7464" s="3"/>
      <c r="Q7464" s="3"/>
      <c r="R7464" s="3"/>
      <c r="S7464" s="3"/>
      <c r="T7464" s="3"/>
      <c r="U7464" s="3"/>
      <c r="V7464" s="3"/>
      <c r="W7464" s="3"/>
      <c r="X7464" s="3"/>
      <c r="Y7464" s="3"/>
      <c r="Z7464" s="3"/>
    </row>
    <row r="7465">
      <c r="A7465" s="4">
        <v>45415.0</v>
      </c>
      <c r="B7465" s="5" t="s">
        <v>2533</v>
      </c>
      <c r="C7465" s="3" t="s">
        <v>2534</v>
      </c>
      <c r="D7465" s="3" t="str">
        <f>IFERROR(__xludf.DUMMYFUNCTION("REGEXEXTRACT(C7465,""[A-Z]{2,}"")"),"PSL")</f>
        <v>PSL</v>
      </c>
      <c r="E7465" s="3" t="s">
        <v>47</v>
      </c>
      <c r="F7465" s="3" t="s">
        <v>920</v>
      </c>
      <c r="G7465" s="3" t="s">
        <v>12</v>
      </c>
      <c r="H7465" s="3"/>
      <c r="I7465" s="3"/>
      <c r="J7465" s="3"/>
      <c r="K7465" s="3"/>
      <c r="L7465" s="3"/>
      <c r="M7465" s="3"/>
      <c r="N7465" s="3"/>
      <c r="O7465" s="3"/>
      <c r="P7465" s="3"/>
      <c r="Q7465" s="3"/>
      <c r="R7465" s="3"/>
      <c r="S7465" s="3"/>
      <c r="T7465" s="3"/>
      <c r="U7465" s="3"/>
      <c r="V7465" s="3"/>
      <c r="W7465" s="3"/>
      <c r="X7465" s="3"/>
      <c r="Y7465" s="3"/>
      <c r="Z7465" s="3"/>
    </row>
    <row r="7466">
      <c r="A7466" s="4">
        <v>45415.0</v>
      </c>
      <c r="B7466" s="5" t="s">
        <v>2535</v>
      </c>
      <c r="C7466" s="3" t="s">
        <v>2536</v>
      </c>
      <c r="D7466" s="3" t="str">
        <f>IFERROR(__xludf.DUMMYFUNCTION("REGEXEXTRACT(C7466,""[A-Z]{2,}"")"),"GUNKUL")</f>
        <v>GUNKUL</v>
      </c>
      <c r="E7466" s="3" t="s">
        <v>2537</v>
      </c>
      <c r="F7466" s="3" t="s">
        <v>970</v>
      </c>
      <c r="G7466" s="3" t="s">
        <v>12</v>
      </c>
      <c r="H7466" s="3"/>
      <c r="I7466" s="3"/>
      <c r="J7466" s="3"/>
      <c r="K7466" s="3"/>
      <c r="L7466" s="3"/>
      <c r="M7466" s="3"/>
      <c r="N7466" s="3"/>
      <c r="O7466" s="3"/>
      <c r="P7466" s="3"/>
      <c r="Q7466" s="3"/>
      <c r="R7466" s="3"/>
      <c r="S7466" s="3"/>
      <c r="T7466" s="3"/>
      <c r="U7466" s="3"/>
      <c r="V7466" s="3"/>
      <c r="W7466" s="3"/>
      <c r="X7466" s="3"/>
      <c r="Y7466" s="3"/>
      <c r="Z7466" s="3"/>
    </row>
    <row r="7467">
      <c r="A7467" s="4">
        <v>45415.0</v>
      </c>
      <c r="B7467" s="5" t="s">
        <v>2535</v>
      </c>
      <c r="C7467" s="3" t="s">
        <v>2536</v>
      </c>
      <c r="D7467" s="3" t="str">
        <f>IFERROR(__xludf.DUMMYFUNCTION("REGEXEXTRACT(C7467,""[A-Z]{2,}"")"),"GUNKUL")</f>
        <v>GUNKUL</v>
      </c>
      <c r="E7467" s="3" t="s">
        <v>2538</v>
      </c>
      <c r="F7467" s="3" t="s">
        <v>70</v>
      </c>
      <c r="G7467" s="3" t="s">
        <v>12</v>
      </c>
      <c r="H7467" s="3"/>
      <c r="I7467" s="3"/>
      <c r="J7467" s="3"/>
      <c r="K7467" s="3"/>
      <c r="L7467" s="3"/>
      <c r="M7467" s="3"/>
      <c r="N7467" s="3"/>
      <c r="O7467" s="3"/>
      <c r="P7467" s="3"/>
      <c r="Q7467" s="3"/>
      <c r="R7467" s="3"/>
      <c r="S7467" s="3"/>
      <c r="T7467" s="3"/>
      <c r="U7467" s="3"/>
      <c r="V7467" s="3"/>
      <c r="W7467" s="3"/>
      <c r="X7467" s="3"/>
      <c r="Y7467" s="3"/>
      <c r="Z7467" s="3"/>
    </row>
    <row r="7468">
      <c r="A7468" s="4">
        <v>45415.0</v>
      </c>
      <c r="B7468" s="5" t="s">
        <v>2539</v>
      </c>
      <c r="C7468" s="3" t="s">
        <v>2540</v>
      </c>
      <c r="D7468" s="3" t="s">
        <v>2541</v>
      </c>
      <c r="E7468" s="3" t="s">
        <v>353</v>
      </c>
      <c r="F7468" s="3" t="s">
        <v>268</v>
      </c>
      <c r="G7468" s="3" t="s">
        <v>84</v>
      </c>
      <c r="H7468" s="3"/>
      <c r="I7468" s="3"/>
      <c r="J7468" s="3"/>
      <c r="K7468" s="3"/>
      <c r="L7468" s="3"/>
      <c r="M7468" s="3"/>
      <c r="N7468" s="3"/>
      <c r="O7468" s="3"/>
      <c r="P7468" s="3"/>
      <c r="Q7468" s="3"/>
      <c r="R7468" s="3"/>
      <c r="S7468" s="3"/>
      <c r="T7468" s="3"/>
      <c r="U7468" s="3"/>
      <c r="V7468" s="3"/>
      <c r="W7468" s="3"/>
      <c r="X7468" s="3"/>
      <c r="Y7468" s="3"/>
      <c r="Z7468" s="3"/>
    </row>
    <row r="7469">
      <c r="A7469" s="4">
        <v>45415.0</v>
      </c>
      <c r="B7469" s="5" t="s">
        <v>2539</v>
      </c>
      <c r="C7469" s="3" t="s">
        <v>2540</v>
      </c>
      <c r="D7469" s="3" t="s">
        <v>2541</v>
      </c>
      <c r="E7469" s="3" t="s">
        <v>1070</v>
      </c>
      <c r="F7469" s="3" t="s">
        <v>2542</v>
      </c>
      <c r="G7469" s="3" t="s">
        <v>84</v>
      </c>
      <c r="H7469" s="3"/>
      <c r="I7469" s="3"/>
      <c r="J7469" s="3"/>
      <c r="K7469" s="3"/>
      <c r="L7469" s="3"/>
      <c r="M7469" s="3"/>
      <c r="N7469" s="3"/>
      <c r="O7469" s="3"/>
      <c r="P7469" s="3"/>
      <c r="Q7469" s="3"/>
      <c r="R7469" s="3"/>
      <c r="S7469" s="3"/>
      <c r="T7469" s="3"/>
      <c r="U7469" s="3"/>
      <c r="V7469" s="3"/>
      <c r="W7469" s="3"/>
      <c r="X7469" s="3"/>
      <c r="Y7469" s="3"/>
      <c r="Z7469" s="3"/>
    </row>
    <row r="7470">
      <c r="A7470" s="4">
        <v>45415.0</v>
      </c>
      <c r="B7470" s="5" t="s">
        <v>2539</v>
      </c>
      <c r="C7470" s="3" t="s">
        <v>2540</v>
      </c>
      <c r="D7470" s="3" t="s">
        <v>2541</v>
      </c>
      <c r="E7470" s="3" t="s">
        <v>44</v>
      </c>
      <c r="F7470" s="3" t="s">
        <v>1652</v>
      </c>
      <c r="G7470" s="3" t="s">
        <v>84</v>
      </c>
      <c r="H7470" s="3"/>
      <c r="I7470" s="3"/>
      <c r="J7470" s="3"/>
      <c r="K7470" s="3"/>
      <c r="L7470" s="3"/>
      <c r="M7470" s="3"/>
      <c r="N7470" s="3"/>
      <c r="O7470" s="3"/>
      <c r="P7470" s="3"/>
      <c r="Q7470" s="3"/>
      <c r="R7470" s="3"/>
      <c r="S7470" s="3"/>
      <c r="T7470" s="3"/>
      <c r="U7470" s="3"/>
      <c r="V7470" s="3"/>
      <c r="W7470" s="3"/>
      <c r="X7470" s="3"/>
      <c r="Y7470" s="3"/>
      <c r="Z7470" s="3"/>
    </row>
    <row r="7471">
      <c r="A7471" s="4">
        <v>45415.0</v>
      </c>
      <c r="B7471" s="5" t="s">
        <v>2539</v>
      </c>
      <c r="C7471" s="3" t="s">
        <v>2540</v>
      </c>
      <c r="D7471" s="3" t="s">
        <v>2541</v>
      </c>
      <c r="E7471" s="3" t="s">
        <v>1265</v>
      </c>
      <c r="F7471" s="3" t="s">
        <v>2543</v>
      </c>
      <c r="G7471" s="3" t="s">
        <v>84</v>
      </c>
      <c r="H7471" s="3"/>
      <c r="I7471" s="3"/>
      <c r="J7471" s="3"/>
      <c r="K7471" s="3"/>
      <c r="L7471" s="3"/>
      <c r="M7471" s="3"/>
      <c r="N7471" s="3"/>
      <c r="O7471" s="3"/>
      <c r="P7471" s="3"/>
      <c r="Q7471" s="3"/>
      <c r="R7471" s="3"/>
      <c r="S7471" s="3"/>
      <c r="T7471" s="3"/>
      <c r="U7471" s="3"/>
      <c r="V7471" s="3"/>
      <c r="W7471" s="3"/>
      <c r="X7471" s="3"/>
      <c r="Y7471" s="3"/>
      <c r="Z7471" s="3"/>
    </row>
    <row r="7472">
      <c r="A7472" s="4">
        <v>45415.0</v>
      </c>
      <c r="B7472" s="5" t="s">
        <v>2544</v>
      </c>
      <c r="C7472" s="3" t="s">
        <v>2545</v>
      </c>
      <c r="D7472" s="3" t="str">
        <f>IFERROR(__xludf.DUMMYFUNCTION("REGEXEXTRACT(C7472,""[A-Z]{2,}"")"),"SBNEXT")</f>
        <v>SBNEXT</v>
      </c>
      <c r="E7472" s="3" t="s">
        <v>2546</v>
      </c>
      <c r="F7472" s="3" t="s">
        <v>1940</v>
      </c>
      <c r="G7472" s="3" t="s">
        <v>84</v>
      </c>
      <c r="H7472" s="3"/>
      <c r="I7472" s="3"/>
      <c r="J7472" s="3"/>
      <c r="K7472" s="3"/>
      <c r="L7472" s="3"/>
      <c r="M7472" s="3"/>
      <c r="N7472" s="3"/>
      <c r="O7472" s="3"/>
      <c r="P7472" s="3"/>
      <c r="Q7472" s="3"/>
      <c r="R7472" s="3"/>
      <c r="S7472" s="3"/>
      <c r="T7472" s="3"/>
      <c r="U7472" s="3"/>
      <c r="V7472" s="3"/>
      <c r="W7472" s="3"/>
      <c r="X7472" s="3"/>
      <c r="Y7472" s="3"/>
      <c r="Z7472" s="3"/>
    </row>
    <row r="7473">
      <c r="A7473" s="4">
        <v>45415.0</v>
      </c>
      <c r="B7473" s="5" t="s">
        <v>2544</v>
      </c>
      <c r="C7473" s="3" t="s">
        <v>2545</v>
      </c>
      <c r="D7473" s="3" t="str">
        <f>IFERROR(__xludf.DUMMYFUNCTION("REGEXEXTRACT(C7473,""[A-Z]{2,}"")"),"SBNEXT")</f>
        <v>SBNEXT</v>
      </c>
      <c r="E7473" s="3" t="s">
        <v>2132</v>
      </c>
      <c r="F7473" s="3" t="s">
        <v>2547</v>
      </c>
      <c r="G7473" s="3" t="s">
        <v>84</v>
      </c>
      <c r="H7473" s="3"/>
      <c r="I7473" s="3"/>
      <c r="J7473" s="3"/>
      <c r="K7473" s="3"/>
      <c r="L7473" s="3"/>
      <c r="M7473" s="3"/>
      <c r="N7473" s="3"/>
      <c r="O7473" s="3"/>
      <c r="P7473" s="3"/>
      <c r="Q7473" s="3"/>
      <c r="R7473" s="3"/>
      <c r="S7473" s="3"/>
      <c r="T7473" s="3"/>
      <c r="U7473" s="3"/>
      <c r="V7473" s="3"/>
      <c r="W7473" s="3"/>
      <c r="X7473" s="3"/>
      <c r="Y7473" s="3"/>
      <c r="Z7473" s="3"/>
    </row>
    <row r="7474">
      <c r="A7474" s="4">
        <v>45415.0</v>
      </c>
      <c r="B7474" s="5" t="s">
        <v>2548</v>
      </c>
      <c r="C7474" s="3" t="s">
        <v>2549</v>
      </c>
      <c r="D7474" s="3" t="str">
        <f>IFERROR(__xludf.DUMMYFUNCTION("REGEXEXTRACT(C7474,""[A-Z]{2,}"")"),"SET")</f>
        <v>SET</v>
      </c>
      <c r="E7474" s="3" t="s">
        <v>44</v>
      </c>
      <c r="F7474" s="3" t="s">
        <v>481</v>
      </c>
      <c r="G7474" s="3" t="s">
        <v>17</v>
      </c>
      <c r="H7474" s="3"/>
      <c r="I7474" s="3"/>
      <c r="J7474" s="3"/>
      <c r="K7474" s="3"/>
      <c r="L7474" s="3"/>
      <c r="M7474" s="3"/>
      <c r="N7474" s="3"/>
      <c r="O7474" s="3"/>
      <c r="P7474" s="3"/>
      <c r="Q7474" s="3"/>
      <c r="R7474" s="3"/>
      <c r="S7474" s="3"/>
      <c r="T7474" s="3"/>
      <c r="U7474" s="3"/>
      <c r="V7474" s="3"/>
      <c r="W7474" s="3"/>
      <c r="X7474" s="3"/>
      <c r="Y7474" s="3"/>
      <c r="Z7474" s="3"/>
    </row>
    <row r="7475">
      <c r="A7475" s="4">
        <v>45415.0</v>
      </c>
      <c r="B7475" s="5" t="s">
        <v>2550</v>
      </c>
      <c r="C7475" s="3" t="s">
        <v>2551</v>
      </c>
      <c r="D7475" s="3" t="s">
        <v>2552</v>
      </c>
      <c r="E7475" s="3" t="s">
        <v>46</v>
      </c>
      <c r="F7475" s="3" t="s">
        <v>2553</v>
      </c>
      <c r="G7475" s="3" t="s">
        <v>12</v>
      </c>
      <c r="H7475" s="3"/>
      <c r="I7475" s="3"/>
      <c r="J7475" s="3"/>
      <c r="K7475" s="3"/>
      <c r="L7475" s="3"/>
      <c r="M7475" s="3"/>
      <c r="N7475" s="3"/>
      <c r="O7475" s="3"/>
      <c r="P7475" s="3"/>
      <c r="Q7475" s="3"/>
      <c r="R7475" s="3"/>
      <c r="S7475" s="3"/>
      <c r="T7475" s="3"/>
      <c r="U7475" s="3"/>
      <c r="V7475" s="3"/>
      <c r="W7475" s="3"/>
      <c r="X7475" s="3"/>
      <c r="Y7475" s="3"/>
      <c r="Z7475" s="3"/>
    </row>
    <row r="7476">
      <c r="A7476" s="4">
        <v>45415.0</v>
      </c>
      <c r="B7476" s="5" t="s">
        <v>2550</v>
      </c>
      <c r="C7476" s="3" t="s">
        <v>2551</v>
      </c>
      <c r="D7476" s="3" t="s">
        <v>2552</v>
      </c>
      <c r="E7476" s="3" t="s">
        <v>46</v>
      </c>
      <c r="F7476" s="3" t="s">
        <v>133</v>
      </c>
      <c r="G7476" s="3" t="s">
        <v>12</v>
      </c>
      <c r="H7476" s="3"/>
      <c r="I7476" s="3"/>
      <c r="J7476" s="3"/>
      <c r="K7476" s="3"/>
      <c r="L7476" s="3"/>
      <c r="M7476" s="3"/>
      <c r="N7476" s="3"/>
      <c r="O7476" s="3"/>
      <c r="P7476" s="3"/>
      <c r="Q7476" s="3"/>
      <c r="R7476" s="3"/>
      <c r="S7476" s="3"/>
      <c r="T7476" s="3"/>
      <c r="U7476" s="3"/>
      <c r="V7476" s="3"/>
      <c r="W7476" s="3"/>
      <c r="X7476" s="3"/>
      <c r="Y7476" s="3"/>
      <c r="Z7476" s="3"/>
    </row>
    <row r="7477">
      <c r="A7477" s="4">
        <v>45415.0</v>
      </c>
      <c r="B7477" s="5" t="s">
        <v>2550</v>
      </c>
      <c r="C7477" s="3" t="s">
        <v>2551</v>
      </c>
      <c r="D7477" s="3" t="s">
        <v>2552</v>
      </c>
      <c r="E7477" s="3" t="s">
        <v>2554</v>
      </c>
      <c r="F7477" s="3" t="s">
        <v>37</v>
      </c>
      <c r="G7477" s="3" t="s">
        <v>12</v>
      </c>
      <c r="H7477" s="3"/>
      <c r="I7477" s="3"/>
      <c r="J7477" s="3"/>
      <c r="K7477" s="3"/>
      <c r="L7477" s="3"/>
      <c r="M7477" s="3"/>
      <c r="N7477" s="3"/>
      <c r="O7477" s="3"/>
      <c r="P7477" s="3"/>
      <c r="Q7477" s="3"/>
      <c r="R7477" s="3"/>
      <c r="S7477" s="3"/>
      <c r="T7477" s="3"/>
      <c r="U7477" s="3"/>
      <c r="V7477" s="3"/>
      <c r="W7477" s="3"/>
      <c r="X7477" s="3"/>
      <c r="Y7477" s="3"/>
      <c r="Z7477" s="3"/>
    </row>
    <row r="7478">
      <c r="A7478" s="4">
        <v>45414.0</v>
      </c>
      <c r="B7478" s="5" t="s">
        <v>2555</v>
      </c>
      <c r="C7478" s="3" t="s">
        <v>2556</v>
      </c>
      <c r="D7478" s="3" t="str">
        <f>IFERROR(__xludf.DUMMYFUNCTION("REGEXEXTRACT(C7478,""[A-Z]{2,}"")"),"PSL")</f>
        <v>PSL</v>
      </c>
      <c r="E7478" s="3" t="s">
        <v>47</v>
      </c>
      <c r="F7478" s="3" t="s">
        <v>2557</v>
      </c>
      <c r="G7478" s="3" t="s">
        <v>12</v>
      </c>
      <c r="H7478" s="3"/>
      <c r="I7478" s="3"/>
      <c r="J7478" s="3"/>
      <c r="K7478" s="3"/>
      <c r="L7478" s="3"/>
      <c r="M7478" s="3"/>
      <c r="N7478" s="3"/>
      <c r="O7478" s="3"/>
      <c r="P7478" s="3"/>
      <c r="Q7478" s="3"/>
      <c r="R7478" s="3"/>
      <c r="S7478" s="3"/>
      <c r="T7478" s="3"/>
      <c r="U7478" s="3"/>
      <c r="V7478" s="3"/>
      <c r="W7478" s="3"/>
      <c r="X7478" s="3"/>
      <c r="Y7478" s="3"/>
      <c r="Z7478" s="3"/>
    </row>
    <row r="7479">
      <c r="A7479" s="4">
        <v>45414.0</v>
      </c>
      <c r="B7479" s="5" t="s">
        <v>2555</v>
      </c>
      <c r="C7479" s="3" t="s">
        <v>2556</v>
      </c>
      <c r="D7479" s="3" t="str">
        <f>IFERROR(__xludf.DUMMYFUNCTION("REGEXEXTRACT(C7479,""[A-Z]{2,}"")"),"PSL")</f>
        <v>PSL</v>
      </c>
      <c r="E7479" s="3" t="s">
        <v>47</v>
      </c>
      <c r="F7479" s="3" t="s">
        <v>31</v>
      </c>
      <c r="G7479" s="3" t="s">
        <v>12</v>
      </c>
      <c r="H7479" s="3"/>
      <c r="I7479" s="3"/>
      <c r="J7479" s="3"/>
      <c r="K7479" s="3"/>
      <c r="L7479" s="3"/>
      <c r="M7479" s="3"/>
      <c r="N7479" s="3"/>
      <c r="O7479" s="3"/>
      <c r="P7479" s="3"/>
      <c r="Q7479" s="3"/>
      <c r="R7479" s="3"/>
      <c r="S7479" s="3"/>
      <c r="T7479" s="3"/>
      <c r="U7479" s="3"/>
      <c r="V7479" s="3"/>
      <c r="W7479" s="3"/>
      <c r="X7479" s="3"/>
      <c r="Y7479" s="3"/>
      <c r="Z7479" s="3"/>
    </row>
    <row r="7480">
      <c r="A7480" s="4">
        <v>45414.0</v>
      </c>
      <c r="B7480" s="5" t="s">
        <v>2558</v>
      </c>
      <c r="C7480" s="3" t="s">
        <v>2559</v>
      </c>
      <c r="D7480" s="3" t="str">
        <f>IFERROR(__xludf.DUMMYFUNCTION("REGEXEXTRACT(C7480,""[A-Z]{2,}"")"),"GULF")</f>
        <v>GULF</v>
      </c>
      <c r="E7480" s="3" t="s">
        <v>2560</v>
      </c>
      <c r="F7480" s="3" t="s">
        <v>2561</v>
      </c>
      <c r="G7480" s="3" t="s">
        <v>12</v>
      </c>
      <c r="H7480" s="3"/>
      <c r="I7480" s="3"/>
      <c r="J7480" s="3"/>
      <c r="K7480" s="3"/>
      <c r="L7480" s="3"/>
      <c r="M7480" s="3"/>
      <c r="N7480" s="3"/>
      <c r="O7480" s="3"/>
      <c r="P7480" s="3"/>
      <c r="Q7480" s="3"/>
      <c r="R7480" s="3"/>
      <c r="S7480" s="3"/>
      <c r="T7480" s="3"/>
      <c r="U7480" s="3"/>
      <c r="V7480" s="3"/>
      <c r="W7480" s="3"/>
      <c r="X7480" s="3"/>
      <c r="Y7480" s="3"/>
      <c r="Z7480" s="3"/>
    </row>
    <row r="7481">
      <c r="A7481" s="4">
        <v>45414.0</v>
      </c>
      <c r="B7481" s="5" t="s">
        <v>2562</v>
      </c>
      <c r="C7481" s="3" t="s">
        <v>2563</v>
      </c>
      <c r="D7481" s="3" t="str">
        <f>IFERROR(__xludf.DUMMYFUNCTION("REGEXEXTRACT(C7481,""[A-Z]{2,}"")"),"ITC")</f>
        <v>ITC</v>
      </c>
      <c r="E7481" s="3" t="s">
        <v>47</v>
      </c>
      <c r="F7481" s="3" t="s">
        <v>133</v>
      </c>
      <c r="G7481" s="3" t="s">
        <v>12</v>
      </c>
      <c r="H7481" s="3"/>
      <c r="I7481" s="3"/>
      <c r="J7481" s="3"/>
      <c r="K7481" s="3"/>
      <c r="L7481" s="3"/>
      <c r="M7481" s="3"/>
      <c r="N7481" s="3"/>
      <c r="O7481" s="3"/>
      <c r="P7481" s="3"/>
      <c r="Q7481" s="3"/>
      <c r="R7481" s="3"/>
      <c r="S7481" s="3"/>
      <c r="T7481" s="3"/>
      <c r="U7481" s="3"/>
      <c r="V7481" s="3"/>
      <c r="W7481" s="3"/>
      <c r="X7481" s="3"/>
      <c r="Y7481" s="3"/>
      <c r="Z7481" s="3"/>
    </row>
    <row r="7482">
      <c r="A7482" s="4">
        <v>45414.0</v>
      </c>
      <c r="B7482" s="5" t="s">
        <v>2564</v>
      </c>
      <c r="C7482" s="3" t="s">
        <v>2565</v>
      </c>
      <c r="D7482" s="3" t="str">
        <f>IFERROR(__xludf.DUMMYFUNCTION("REGEXEXTRACT(C7482,""[A-Z]{2,}"")"),"LEO")</f>
        <v>LEO</v>
      </c>
      <c r="E7482" s="3" t="s">
        <v>273</v>
      </c>
      <c r="F7482" s="3" t="s">
        <v>1773</v>
      </c>
      <c r="G7482" s="3" t="s">
        <v>12</v>
      </c>
      <c r="H7482" s="3"/>
      <c r="I7482" s="3"/>
      <c r="J7482" s="3"/>
      <c r="K7482" s="3"/>
      <c r="L7482" s="3"/>
      <c r="M7482" s="3"/>
      <c r="N7482" s="3"/>
      <c r="O7482" s="3"/>
      <c r="P7482" s="3"/>
      <c r="Q7482" s="3"/>
      <c r="R7482" s="3"/>
      <c r="S7482" s="3"/>
      <c r="T7482" s="3"/>
      <c r="U7482" s="3"/>
      <c r="V7482" s="3"/>
      <c r="W7482" s="3"/>
      <c r="X7482" s="3"/>
      <c r="Y7482" s="3"/>
      <c r="Z7482" s="3"/>
    </row>
    <row r="7483">
      <c r="A7483" s="4">
        <v>45414.0</v>
      </c>
      <c r="B7483" s="5" t="s">
        <v>2566</v>
      </c>
      <c r="C7483" s="3" t="s">
        <v>2567</v>
      </c>
      <c r="D7483" s="3" t="str">
        <f>IFERROR(__xludf.DUMMYFUNCTION("REGEXEXTRACT(C7483,""[A-Z]{2,}"")"),"RATCH")</f>
        <v>RATCH</v>
      </c>
      <c r="E7483" s="3" t="s">
        <v>1952</v>
      </c>
      <c r="F7483" s="3" t="s">
        <v>2568</v>
      </c>
      <c r="G7483" s="3" t="s">
        <v>12</v>
      </c>
      <c r="H7483" s="3"/>
      <c r="I7483" s="3"/>
      <c r="J7483" s="3"/>
      <c r="K7483" s="3"/>
      <c r="L7483" s="3"/>
      <c r="M7483" s="3"/>
      <c r="N7483" s="3"/>
      <c r="O7483" s="3"/>
      <c r="P7483" s="3"/>
      <c r="Q7483" s="3"/>
      <c r="R7483" s="3"/>
      <c r="S7483" s="3"/>
      <c r="T7483" s="3"/>
      <c r="U7483" s="3"/>
      <c r="V7483" s="3"/>
      <c r="W7483" s="3"/>
      <c r="X7483" s="3"/>
      <c r="Y7483" s="3"/>
      <c r="Z7483" s="3"/>
    </row>
    <row r="7484">
      <c r="A7484" s="4">
        <v>45414.0</v>
      </c>
      <c r="B7484" s="5" t="s">
        <v>2569</v>
      </c>
      <c r="C7484" s="3" t="s">
        <v>2570</v>
      </c>
      <c r="D7484" s="3" t="str">
        <f>IFERROR(__xludf.DUMMYFUNCTION("REGEXEXTRACT(C7484,""[A-Z]{2,}"")"),"ADVANC")</f>
        <v>ADVANC</v>
      </c>
      <c r="E7484" s="3" t="s">
        <v>47</v>
      </c>
      <c r="F7484" s="3" t="s">
        <v>61</v>
      </c>
      <c r="G7484" s="3" t="s">
        <v>12</v>
      </c>
      <c r="H7484" s="3"/>
      <c r="I7484" s="3"/>
      <c r="J7484" s="3"/>
      <c r="K7484" s="3"/>
      <c r="L7484" s="3"/>
      <c r="M7484" s="3"/>
      <c r="N7484" s="3"/>
      <c r="O7484" s="3"/>
      <c r="P7484" s="3"/>
      <c r="Q7484" s="3"/>
      <c r="R7484" s="3"/>
      <c r="S7484" s="3"/>
      <c r="T7484" s="3"/>
      <c r="U7484" s="3"/>
      <c r="V7484" s="3"/>
      <c r="W7484" s="3"/>
      <c r="X7484" s="3"/>
      <c r="Y7484" s="3"/>
      <c r="Z7484" s="3"/>
    </row>
    <row r="7485">
      <c r="A7485" s="4">
        <v>45414.0</v>
      </c>
      <c r="B7485" s="5" t="s">
        <v>2571</v>
      </c>
      <c r="C7485" s="3" t="s">
        <v>2572</v>
      </c>
      <c r="D7485" s="3" t="str">
        <f>IFERROR(__xludf.DUMMYFUNCTION("REGEXEXTRACT(C7485,""[A-Z]{2,}"")"),"BJC")</f>
        <v>BJC</v>
      </c>
      <c r="E7485" s="3" t="s">
        <v>1557</v>
      </c>
      <c r="F7485" s="3" t="s">
        <v>144</v>
      </c>
      <c r="G7485" s="3" t="s">
        <v>12</v>
      </c>
      <c r="H7485" s="3"/>
      <c r="I7485" s="3"/>
      <c r="J7485" s="3"/>
      <c r="K7485" s="3"/>
      <c r="L7485" s="3"/>
      <c r="M7485" s="3"/>
      <c r="N7485" s="3"/>
      <c r="O7485" s="3"/>
      <c r="P7485" s="3"/>
      <c r="Q7485" s="3"/>
      <c r="R7485" s="3"/>
      <c r="S7485" s="3"/>
      <c r="T7485" s="3"/>
      <c r="U7485" s="3"/>
      <c r="V7485" s="3"/>
      <c r="W7485" s="3"/>
      <c r="X7485" s="3"/>
      <c r="Y7485" s="3"/>
      <c r="Z7485" s="3"/>
    </row>
    <row r="7486">
      <c r="A7486" s="4">
        <v>45414.0</v>
      </c>
      <c r="B7486" s="5" t="s">
        <v>2571</v>
      </c>
      <c r="C7486" s="3" t="s">
        <v>2572</v>
      </c>
      <c r="D7486" s="3" t="s">
        <v>1910</v>
      </c>
      <c r="E7486" s="3" t="s">
        <v>1557</v>
      </c>
      <c r="F7486" s="3" t="s">
        <v>144</v>
      </c>
      <c r="G7486" s="3" t="s">
        <v>12</v>
      </c>
      <c r="H7486" s="3"/>
      <c r="I7486" s="3"/>
      <c r="J7486" s="3"/>
      <c r="K7486" s="3"/>
      <c r="L7486" s="3"/>
      <c r="M7486" s="3"/>
      <c r="N7486" s="3"/>
      <c r="O7486" s="3"/>
      <c r="P7486" s="3"/>
      <c r="Q7486" s="3"/>
      <c r="R7486" s="3"/>
      <c r="S7486" s="3"/>
      <c r="T7486" s="3"/>
      <c r="U7486" s="3"/>
      <c r="V7486" s="3"/>
      <c r="W7486" s="3"/>
      <c r="X7486" s="3"/>
      <c r="Y7486" s="3"/>
      <c r="Z7486" s="3"/>
    </row>
    <row r="7487">
      <c r="A7487" s="4">
        <v>45414.0</v>
      </c>
      <c r="B7487" s="5" t="s">
        <v>2571</v>
      </c>
      <c r="C7487" s="3" t="s">
        <v>2572</v>
      </c>
      <c r="D7487" s="3" t="s">
        <v>778</v>
      </c>
      <c r="E7487" s="3" t="s">
        <v>1557</v>
      </c>
      <c r="F7487" s="3" t="s">
        <v>144</v>
      </c>
      <c r="G7487" s="3" t="s">
        <v>12</v>
      </c>
      <c r="H7487" s="3"/>
      <c r="I7487" s="3"/>
      <c r="J7487" s="3"/>
      <c r="K7487" s="3"/>
      <c r="L7487" s="3"/>
      <c r="M7487" s="3"/>
      <c r="N7487" s="3"/>
      <c r="O7487" s="3"/>
      <c r="P7487" s="3"/>
      <c r="Q7487" s="3"/>
      <c r="R7487" s="3"/>
      <c r="S7487" s="3"/>
      <c r="T7487" s="3"/>
      <c r="U7487" s="3"/>
      <c r="V7487" s="3"/>
      <c r="W7487" s="3"/>
      <c r="X7487" s="3"/>
      <c r="Y7487" s="3"/>
      <c r="Z7487" s="3"/>
    </row>
    <row r="7488">
      <c r="A7488" s="4">
        <v>45414.0</v>
      </c>
      <c r="B7488" s="5" t="s">
        <v>2571</v>
      </c>
      <c r="C7488" s="3" t="s">
        <v>2572</v>
      </c>
      <c r="D7488" s="3" t="s">
        <v>1911</v>
      </c>
      <c r="E7488" s="3" t="s">
        <v>1557</v>
      </c>
      <c r="F7488" s="3" t="s">
        <v>144</v>
      </c>
      <c r="G7488" s="3" t="s">
        <v>12</v>
      </c>
      <c r="H7488" s="3"/>
      <c r="I7488" s="3"/>
      <c r="J7488" s="3"/>
      <c r="K7488" s="3"/>
      <c r="L7488" s="3"/>
      <c r="M7488" s="3"/>
      <c r="N7488" s="3"/>
      <c r="O7488" s="3"/>
      <c r="P7488" s="3"/>
      <c r="Q7488" s="3"/>
      <c r="R7488" s="3"/>
      <c r="S7488" s="3"/>
      <c r="T7488" s="3"/>
      <c r="U7488" s="3"/>
      <c r="V7488" s="3"/>
      <c r="W7488" s="3"/>
      <c r="X7488" s="3"/>
      <c r="Y7488" s="3"/>
      <c r="Z7488" s="3"/>
    </row>
    <row r="7489">
      <c r="A7489" s="4">
        <v>45414.0</v>
      </c>
      <c r="B7489" s="5" t="s">
        <v>2573</v>
      </c>
      <c r="C7489" s="3" t="s">
        <v>2574</v>
      </c>
      <c r="D7489" s="3" t="str">
        <f>IFERROR(__xludf.DUMMYFUNCTION("REGEXEXTRACT(C7489,""[A-Z]{2,}"")"),"BCP")</f>
        <v>BCP</v>
      </c>
      <c r="E7489" s="3" t="s">
        <v>2575</v>
      </c>
      <c r="F7489" s="3" t="s">
        <v>2576</v>
      </c>
      <c r="G7489" s="3" t="s">
        <v>12</v>
      </c>
      <c r="H7489" s="3"/>
      <c r="I7489" s="3"/>
      <c r="J7489" s="3"/>
      <c r="K7489" s="3"/>
      <c r="L7489" s="3"/>
      <c r="M7489" s="3"/>
      <c r="N7489" s="3"/>
      <c r="O7489" s="3"/>
      <c r="P7489" s="3"/>
      <c r="Q7489" s="3"/>
      <c r="R7489" s="3"/>
      <c r="S7489" s="3"/>
      <c r="T7489" s="3"/>
      <c r="U7489" s="3"/>
      <c r="V7489" s="3"/>
      <c r="W7489" s="3"/>
      <c r="X7489" s="3"/>
      <c r="Y7489" s="3"/>
      <c r="Z7489" s="3"/>
    </row>
    <row r="7490">
      <c r="A7490" s="4">
        <v>45414.0</v>
      </c>
      <c r="B7490" s="5" t="s">
        <v>2573</v>
      </c>
      <c r="C7490" s="3" t="s">
        <v>2574</v>
      </c>
      <c r="D7490" s="3" t="str">
        <f>IFERROR(__xludf.DUMMYFUNCTION("REGEXEXTRACT(C7490,""[A-Z]{2,}"")"),"BCP")</f>
        <v>BCP</v>
      </c>
      <c r="E7490" s="3" t="s">
        <v>69</v>
      </c>
      <c r="F7490" s="3" t="s">
        <v>2577</v>
      </c>
      <c r="G7490" s="3" t="s">
        <v>12</v>
      </c>
      <c r="H7490" s="3"/>
      <c r="I7490" s="3"/>
      <c r="J7490" s="3"/>
      <c r="K7490" s="3"/>
      <c r="L7490" s="3"/>
      <c r="M7490" s="3"/>
      <c r="N7490" s="3"/>
      <c r="O7490" s="3"/>
      <c r="P7490" s="3"/>
      <c r="Q7490" s="3"/>
      <c r="R7490" s="3"/>
      <c r="S7490" s="3"/>
      <c r="T7490" s="3"/>
      <c r="U7490" s="3"/>
      <c r="V7490" s="3"/>
      <c r="W7490" s="3"/>
      <c r="X7490" s="3"/>
      <c r="Y7490" s="3"/>
      <c r="Z7490" s="3"/>
    </row>
    <row r="7491">
      <c r="A7491" s="4">
        <v>45414.0</v>
      </c>
      <c r="B7491" s="5" t="s">
        <v>2578</v>
      </c>
      <c r="C7491" s="3" t="s">
        <v>2579</v>
      </c>
      <c r="D7491" s="3" t="str">
        <f>IFERROR(__xludf.DUMMYFUNCTION("REGEXEXTRACT(C7491,""[A-Z]{2,}"")"),"TRUE")</f>
        <v>TRUE</v>
      </c>
      <c r="E7491" s="3"/>
      <c r="F7491" s="3" t="s">
        <v>61</v>
      </c>
      <c r="G7491" s="3" t="s">
        <v>12</v>
      </c>
      <c r="H7491" s="3" t="s">
        <v>44</v>
      </c>
      <c r="I7491" s="3"/>
      <c r="J7491" s="3"/>
      <c r="K7491" s="3"/>
      <c r="L7491" s="3"/>
      <c r="M7491" s="3"/>
      <c r="N7491" s="3"/>
      <c r="O7491" s="3"/>
      <c r="P7491" s="3"/>
      <c r="Q7491" s="3"/>
      <c r="R7491" s="3"/>
      <c r="S7491" s="3"/>
      <c r="T7491" s="3"/>
      <c r="U7491" s="3"/>
      <c r="V7491" s="3"/>
      <c r="W7491" s="3"/>
      <c r="X7491" s="3"/>
      <c r="Y7491" s="3"/>
      <c r="Z7491" s="3"/>
    </row>
    <row r="7492">
      <c r="A7492" s="4">
        <v>45414.0</v>
      </c>
      <c r="B7492" s="5" t="s">
        <v>2578</v>
      </c>
      <c r="C7492" s="3" t="s">
        <v>2579</v>
      </c>
      <c r="D7492" s="3" t="s">
        <v>168</v>
      </c>
      <c r="E7492" s="3" t="s">
        <v>519</v>
      </c>
      <c r="F7492" s="3" t="s">
        <v>2580</v>
      </c>
      <c r="G7492" s="3" t="s">
        <v>12</v>
      </c>
      <c r="H7492" s="3"/>
      <c r="I7492" s="3"/>
      <c r="J7492" s="3"/>
      <c r="K7492" s="3"/>
      <c r="L7492" s="3"/>
      <c r="M7492" s="3"/>
      <c r="N7492" s="3"/>
      <c r="O7492" s="3"/>
      <c r="P7492" s="3"/>
      <c r="Q7492" s="3"/>
      <c r="R7492" s="3"/>
      <c r="S7492" s="3"/>
      <c r="T7492" s="3"/>
      <c r="U7492" s="3"/>
      <c r="V7492" s="3"/>
      <c r="W7492" s="3"/>
      <c r="X7492" s="3"/>
      <c r="Y7492" s="3"/>
      <c r="Z7492" s="3"/>
    </row>
    <row r="7493">
      <c r="A7493" s="4">
        <v>45414.0</v>
      </c>
      <c r="B7493" s="5" t="s">
        <v>2581</v>
      </c>
      <c r="C7493" s="3" t="s">
        <v>2582</v>
      </c>
      <c r="D7493" s="3" t="str">
        <f>IFERROR(__xludf.DUMMYFUNCTION("REGEXEXTRACT(C7493,""[A-Z]{2,}"")"),"SPREME")</f>
        <v>SPREME</v>
      </c>
      <c r="E7493" s="3" t="s">
        <v>144</v>
      </c>
      <c r="F7493" s="3" t="s">
        <v>2583</v>
      </c>
      <c r="G7493" s="3" t="s">
        <v>12</v>
      </c>
      <c r="H7493" s="3"/>
      <c r="I7493" s="3"/>
      <c r="J7493" s="3"/>
      <c r="K7493" s="3"/>
      <c r="L7493" s="3"/>
      <c r="M7493" s="3"/>
      <c r="N7493" s="3"/>
      <c r="O7493" s="3"/>
      <c r="P7493" s="3"/>
      <c r="Q7493" s="3"/>
      <c r="R7493" s="3"/>
      <c r="S7493" s="3"/>
      <c r="T7493" s="3"/>
      <c r="U7493" s="3"/>
      <c r="V7493" s="3"/>
      <c r="W7493" s="3"/>
      <c r="X7493" s="3"/>
      <c r="Y7493" s="3"/>
      <c r="Z7493" s="3"/>
    </row>
    <row r="7494">
      <c r="A7494" s="4">
        <v>45414.0</v>
      </c>
      <c r="B7494" s="5" t="s">
        <v>2581</v>
      </c>
      <c r="C7494" s="3" t="s">
        <v>2582</v>
      </c>
      <c r="D7494" s="3" t="str">
        <f>IFERROR(__xludf.DUMMYFUNCTION("REGEXEXTRACT(C7494,""[A-Z]{2,}"")"),"SPREME")</f>
        <v>SPREME</v>
      </c>
      <c r="E7494" s="3" t="s">
        <v>95</v>
      </c>
      <c r="F7494" s="3" t="s">
        <v>63</v>
      </c>
      <c r="G7494" s="3" t="s">
        <v>12</v>
      </c>
      <c r="H7494" s="3"/>
      <c r="I7494" s="3"/>
      <c r="J7494" s="3"/>
      <c r="K7494" s="3"/>
      <c r="L7494" s="3"/>
      <c r="M7494" s="3"/>
      <c r="N7494" s="3"/>
      <c r="O7494" s="3"/>
      <c r="P7494" s="3"/>
      <c r="Q7494" s="3"/>
      <c r="R7494" s="3"/>
      <c r="S7494" s="3"/>
      <c r="T7494" s="3"/>
      <c r="U7494" s="3"/>
      <c r="V7494" s="3"/>
      <c r="W7494" s="3"/>
      <c r="X7494" s="3"/>
      <c r="Y7494" s="3"/>
      <c r="Z7494" s="3"/>
    </row>
    <row r="7495">
      <c r="A7495" s="4">
        <v>45414.0</v>
      </c>
      <c r="B7495" s="5" t="s">
        <v>2584</v>
      </c>
      <c r="C7495" s="3" t="s">
        <v>2585</v>
      </c>
      <c r="D7495" s="3" t="str">
        <f>IFERROR(__xludf.DUMMYFUNCTION("REGEXEXTRACT(C7495,""[A-Z]{2,}"")"),"AAI")</f>
        <v>AAI</v>
      </c>
      <c r="E7495" s="3"/>
      <c r="F7495" s="3" t="s">
        <v>67</v>
      </c>
      <c r="G7495" s="3" t="s">
        <v>12</v>
      </c>
      <c r="H7495" s="3" t="s">
        <v>44</v>
      </c>
      <c r="I7495" s="3"/>
      <c r="J7495" s="3"/>
      <c r="K7495" s="3"/>
      <c r="L7495" s="3"/>
      <c r="M7495" s="3"/>
      <c r="N7495" s="3"/>
      <c r="O7495" s="3"/>
      <c r="P7495" s="3"/>
      <c r="Q7495" s="3"/>
      <c r="R7495" s="3"/>
      <c r="S7495" s="3"/>
      <c r="T7495" s="3"/>
      <c r="U7495" s="3"/>
      <c r="V7495" s="3"/>
      <c r="W7495" s="3"/>
      <c r="X7495" s="3"/>
      <c r="Y7495" s="3"/>
      <c r="Z7495" s="3"/>
    </row>
    <row r="7496">
      <c r="A7496" s="4">
        <v>45414.0</v>
      </c>
      <c r="B7496" s="5" t="s">
        <v>2586</v>
      </c>
      <c r="C7496" s="3" t="s">
        <v>2587</v>
      </c>
      <c r="D7496" s="3" t="str">
        <f>IFERROR(__xludf.DUMMYFUNCTION("REGEXEXTRACT(C7496,""[A-Z]{2,}"")"),"OR")</f>
        <v>OR</v>
      </c>
      <c r="E7496" s="3" t="s">
        <v>203</v>
      </c>
      <c r="F7496" s="3" t="s">
        <v>91</v>
      </c>
      <c r="G7496" s="3" t="s">
        <v>12</v>
      </c>
      <c r="H7496" s="3"/>
      <c r="I7496" s="3"/>
      <c r="J7496" s="3"/>
      <c r="K7496" s="3"/>
      <c r="L7496" s="3"/>
      <c r="M7496" s="3"/>
      <c r="N7496" s="3"/>
      <c r="O7496" s="3"/>
      <c r="P7496" s="3"/>
      <c r="Q7496" s="3"/>
      <c r="R7496" s="3"/>
      <c r="S7496" s="3"/>
      <c r="T7496" s="3"/>
      <c r="U7496" s="3"/>
      <c r="V7496" s="3"/>
      <c r="W7496" s="3"/>
      <c r="X7496" s="3"/>
      <c r="Y7496" s="3"/>
      <c r="Z7496" s="3"/>
    </row>
    <row r="7497">
      <c r="A7497" s="4">
        <v>45413.0</v>
      </c>
      <c r="B7497" s="5" t="s">
        <v>2588</v>
      </c>
      <c r="C7497" s="3" t="s">
        <v>2589</v>
      </c>
      <c r="D7497" s="3" t="str">
        <f>IFERROR(__xludf.DUMMYFUNCTION("REGEXEXTRACT(C7497,""[A-Z]{2,}"")"),"CPF")</f>
        <v>CPF</v>
      </c>
      <c r="E7497" s="3" t="s">
        <v>421</v>
      </c>
      <c r="F7497" s="3" t="s">
        <v>708</v>
      </c>
      <c r="G7497" s="3" t="s">
        <v>12</v>
      </c>
      <c r="H7497" s="3"/>
      <c r="I7497" s="3"/>
      <c r="J7497" s="3"/>
      <c r="K7497" s="3"/>
      <c r="L7497" s="3"/>
      <c r="M7497" s="3"/>
      <c r="N7497" s="3"/>
      <c r="O7497" s="3"/>
      <c r="P7497" s="3"/>
      <c r="Q7497" s="3"/>
      <c r="R7497" s="3"/>
      <c r="S7497" s="3"/>
      <c r="T7497" s="3"/>
      <c r="U7497" s="3"/>
      <c r="V7497" s="3"/>
      <c r="W7497" s="3"/>
      <c r="X7497" s="3"/>
      <c r="Y7497" s="3"/>
      <c r="Z7497" s="3"/>
    </row>
    <row r="7498">
      <c r="A7498" s="4">
        <v>45413.0</v>
      </c>
      <c r="B7498" s="5" t="s">
        <v>2588</v>
      </c>
      <c r="C7498" s="3" t="s">
        <v>2589</v>
      </c>
      <c r="D7498" s="3" t="str">
        <f>IFERROR(__xludf.DUMMYFUNCTION("REGEXEXTRACT(C7498,""[A-Z]{2,}"")"),"CPF")</f>
        <v>CPF</v>
      </c>
      <c r="E7498" s="3" t="s">
        <v>2590</v>
      </c>
      <c r="F7498" s="3" t="s">
        <v>2591</v>
      </c>
      <c r="G7498" s="3" t="s">
        <v>12</v>
      </c>
      <c r="H7498" s="3"/>
      <c r="I7498" s="3"/>
      <c r="J7498" s="3"/>
      <c r="K7498" s="3"/>
      <c r="L7498" s="3"/>
      <c r="M7498" s="3"/>
      <c r="N7498" s="3"/>
      <c r="O7498" s="3"/>
      <c r="P7498" s="3"/>
      <c r="Q7498" s="3"/>
      <c r="R7498" s="3"/>
      <c r="S7498" s="3"/>
      <c r="T7498" s="3"/>
      <c r="U7498" s="3"/>
      <c r="V7498" s="3"/>
      <c r="W7498" s="3"/>
      <c r="X7498" s="3"/>
      <c r="Y7498" s="3"/>
      <c r="Z7498" s="3"/>
    </row>
    <row r="7499">
      <c r="A7499" s="4">
        <v>45412.0</v>
      </c>
      <c r="B7499" s="5" t="s">
        <v>2592</v>
      </c>
      <c r="C7499" s="3" t="s">
        <v>2593</v>
      </c>
      <c r="D7499" s="3" t="str">
        <f>IFERROR(__xludf.DUMMYFUNCTION("REGEXEXTRACT(C7499,""[A-Z]{2,}"")"),"TIDLOR")</f>
        <v>TIDLOR</v>
      </c>
      <c r="E7499" s="3" t="s">
        <v>503</v>
      </c>
      <c r="F7499" s="3" t="s">
        <v>58</v>
      </c>
      <c r="G7499" s="3" t="s">
        <v>12</v>
      </c>
      <c r="H7499" s="3"/>
      <c r="I7499" s="3"/>
      <c r="J7499" s="3"/>
      <c r="K7499" s="3"/>
      <c r="L7499" s="3"/>
      <c r="M7499" s="3"/>
      <c r="N7499" s="3"/>
      <c r="O7499" s="3"/>
      <c r="P7499" s="3"/>
      <c r="Q7499" s="3"/>
      <c r="R7499" s="3"/>
      <c r="S7499" s="3"/>
      <c r="T7499" s="3"/>
      <c r="U7499" s="3"/>
      <c r="V7499" s="3"/>
      <c r="W7499" s="3"/>
      <c r="X7499" s="3"/>
      <c r="Y7499" s="3"/>
      <c r="Z7499" s="3"/>
    </row>
    <row r="7500">
      <c r="A7500" s="4">
        <v>45412.0</v>
      </c>
      <c r="B7500" s="5" t="s">
        <v>2592</v>
      </c>
      <c r="C7500" s="3" t="s">
        <v>2593</v>
      </c>
      <c r="D7500" s="3" t="str">
        <f>IFERROR(__xludf.DUMMYFUNCTION("REGEXEXTRACT(C7500,""[A-Z]{2,}"")"),"TIDLOR")</f>
        <v>TIDLOR</v>
      </c>
      <c r="E7500" s="3" t="s">
        <v>314</v>
      </c>
      <c r="F7500" s="3" t="s">
        <v>55</v>
      </c>
      <c r="G7500" s="3" t="s">
        <v>12</v>
      </c>
      <c r="H7500" s="3"/>
      <c r="I7500" s="3"/>
      <c r="J7500" s="3"/>
      <c r="K7500" s="3"/>
      <c r="L7500" s="3"/>
      <c r="M7500" s="3"/>
      <c r="N7500" s="3"/>
      <c r="O7500" s="3"/>
      <c r="P7500" s="3"/>
      <c r="Q7500" s="3"/>
      <c r="R7500" s="3"/>
      <c r="S7500" s="3"/>
      <c r="T7500" s="3"/>
      <c r="U7500" s="3"/>
      <c r="V7500" s="3"/>
      <c r="W7500" s="3"/>
      <c r="X7500" s="3"/>
      <c r="Y7500" s="3"/>
      <c r="Z7500" s="3"/>
    </row>
    <row r="7501">
      <c r="A7501" s="4">
        <v>45412.0</v>
      </c>
      <c r="B7501" s="5" t="s">
        <v>2594</v>
      </c>
      <c r="C7501" s="3" t="s">
        <v>2595</v>
      </c>
      <c r="D7501" s="3" t="str">
        <f>IFERROR(__xludf.DUMMYFUNCTION("REGEXEXTRACT(C7501,""[A-Z]{2,}"")"),"MORE")</f>
        <v>MORE</v>
      </c>
      <c r="E7501" s="3" t="s">
        <v>1215</v>
      </c>
      <c r="F7501" s="3" t="s">
        <v>31</v>
      </c>
      <c r="G7501" s="3" t="s">
        <v>84</v>
      </c>
      <c r="H7501" s="3"/>
      <c r="I7501" s="3"/>
      <c r="J7501" s="3"/>
      <c r="K7501" s="3"/>
      <c r="L7501" s="3"/>
      <c r="M7501" s="3"/>
      <c r="N7501" s="3"/>
      <c r="O7501" s="3"/>
      <c r="P7501" s="3"/>
      <c r="Q7501" s="3"/>
      <c r="R7501" s="3"/>
      <c r="S7501" s="3"/>
      <c r="T7501" s="3"/>
      <c r="U7501" s="3"/>
      <c r="V7501" s="3"/>
      <c r="W7501" s="3"/>
      <c r="X7501" s="3"/>
      <c r="Y7501" s="3"/>
      <c r="Z7501" s="3"/>
    </row>
    <row r="7502">
      <c r="A7502" s="4">
        <v>45412.0</v>
      </c>
      <c r="B7502" s="5" t="s">
        <v>2596</v>
      </c>
      <c r="C7502" s="3" t="s">
        <v>2597</v>
      </c>
      <c r="D7502" s="3" t="s">
        <v>2598</v>
      </c>
      <c r="E7502" s="3" t="s">
        <v>2530</v>
      </c>
      <c r="F7502" s="3" t="s">
        <v>148</v>
      </c>
      <c r="G7502" s="3" t="s">
        <v>17</v>
      </c>
      <c r="H7502" s="3"/>
      <c r="I7502" s="3"/>
      <c r="J7502" s="3"/>
      <c r="K7502" s="3"/>
      <c r="L7502" s="3"/>
      <c r="M7502" s="3"/>
      <c r="N7502" s="3"/>
      <c r="O7502" s="3"/>
      <c r="P7502" s="3"/>
      <c r="Q7502" s="3"/>
      <c r="R7502" s="3"/>
      <c r="S7502" s="3"/>
      <c r="T7502" s="3"/>
      <c r="U7502" s="3"/>
      <c r="V7502" s="3"/>
      <c r="W7502" s="3"/>
      <c r="X7502" s="3"/>
      <c r="Y7502" s="3"/>
      <c r="Z7502" s="3"/>
    </row>
    <row r="7503">
      <c r="A7503" s="4">
        <v>45412.0</v>
      </c>
      <c r="B7503" s="5" t="s">
        <v>2599</v>
      </c>
      <c r="C7503" s="3" t="s">
        <v>2600</v>
      </c>
      <c r="D7503" s="3" t="str">
        <f>IFERROR(__xludf.DUMMYFUNCTION("REGEXEXTRACT(C7503,""[A-Z]{2,}"")"),"AMARIN")</f>
        <v>AMARIN</v>
      </c>
      <c r="E7503" s="3" t="s">
        <v>2601</v>
      </c>
      <c r="F7503" s="3" t="s">
        <v>2602</v>
      </c>
      <c r="G7503" s="3" t="s">
        <v>12</v>
      </c>
      <c r="H7503" s="3"/>
      <c r="I7503" s="3"/>
      <c r="J7503" s="3"/>
      <c r="K7503" s="3"/>
      <c r="L7503" s="3"/>
      <c r="M7503" s="3"/>
      <c r="N7503" s="3"/>
      <c r="O7503" s="3"/>
      <c r="P7503" s="3"/>
      <c r="Q7503" s="3"/>
      <c r="R7503" s="3"/>
      <c r="S7503" s="3"/>
      <c r="T7503" s="3"/>
      <c r="U7503" s="3"/>
      <c r="V7503" s="3"/>
      <c r="W7503" s="3"/>
      <c r="X7503" s="3"/>
      <c r="Y7503" s="3"/>
      <c r="Z7503" s="3"/>
    </row>
    <row r="7504">
      <c r="A7504" s="4">
        <v>45412.0</v>
      </c>
      <c r="B7504" s="5" t="s">
        <v>2603</v>
      </c>
      <c r="C7504" s="3" t="s">
        <v>2604</v>
      </c>
      <c r="D7504" s="3" t="str">
        <f>IFERROR(__xludf.DUMMYFUNCTION("REGEXEXTRACT(C7504,""[A-Z]{2,}"")"),"GGC")</f>
        <v>GGC</v>
      </c>
      <c r="E7504" s="3" t="s">
        <v>2530</v>
      </c>
      <c r="F7504" s="3" t="s">
        <v>148</v>
      </c>
      <c r="G7504" s="3" t="s">
        <v>17</v>
      </c>
      <c r="H7504" s="3"/>
      <c r="I7504" s="3"/>
      <c r="J7504" s="3"/>
      <c r="K7504" s="3"/>
      <c r="L7504" s="3"/>
      <c r="M7504" s="3"/>
      <c r="N7504" s="3"/>
      <c r="O7504" s="3"/>
      <c r="P7504" s="3"/>
      <c r="Q7504" s="3"/>
      <c r="R7504" s="3"/>
      <c r="S7504" s="3"/>
      <c r="T7504" s="3"/>
      <c r="U7504" s="3"/>
      <c r="V7504" s="3"/>
      <c r="W7504" s="3"/>
      <c r="X7504" s="3"/>
      <c r="Y7504" s="3"/>
      <c r="Z7504" s="3"/>
    </row>
    <row r="7505">
      <c r="A7505" s="4">
        <v>45412.0</v>
      </c>
      <c r="B7505" s="5" t="s">
        <v>2603</v>
      </c>
      <c r="C7505" s="3" t="s">
        <v>2604</v>
      </c>
      <c r="D7505" s="3" t="str">
        <f>IFERROR(__xludf.DUMMYFUNCTION("REGEXEXTRACT(C7505,""[A-Z]{2,}"")"),"GGC")</f>
        <v>GGC</v>
      </c>
      <c r="E7505" s="3" t="s">
        <v>2605</v>
      </c>
      <c r="F7505" s="3" t="s">
        <v>2132</v>
      </c>
      <c r="G7505" s="3" t="s">
        <v>17</v>
      </c>
      <c r="H7505" s="3"/>
      <c r="I7505" s="3"/>
      <c r="J7505" s="3"/>
      <c r="K7505" s="3"/>
      <c r="L7505" s="3"/>
      <c r="M7505" s="3"/>
      <c r="N7505" s="3"/>
      <c r="O7505" s="3"/>
      <c r="P7505" s="3"/>
      <c r="Q7505" s="3"/>
      <c r="R7505" s="3"/>
      <c r="S7505" s="3"/>
      <c r="T7505" s="3"/>
      <c r="U7505" s="3"/>
      <c r="V7505" s="3"/>
      <c r="W7505" s="3"/>
      <c r="X7505" s="3"/>
      <c r="Y7505" s="3"/>
      <c r="Z7505" s="3"/>
    </row>
    <row r="7506">
      <c r="A7506" s="4">
        <v>45412.0</v>
      </c>
      <c r="B7506" s="5" t="s">
        <v>2606</v>
      </c>
      <c r="C7506" s="3" t="s">
        <v>2607</v>
      </c>
      <c r="D7506" s="3" t="str">
        <f>IFERROR(__xludf.DUMMYFUNCTION("REGEXEXTRACT(C7506,""[A-Z]{2,}"")"),"ERW")</f>
        <v>ERW</v>
      </c>
      <c r="E7506" s="3" t="s">
        <v>1396</v>
      </c>
      <c r="F7506" s="3" t="s">
        <v>299</v>
      </c>
      <c r="G7506" s="3" t="s">
        <v>12</v>
      </c>
      <c r="H7506" s="3"/>
      <c r="I7506" s="3"/>
      <c r="J7506" s="3"/>
      <c r="K7506" s="3"/>
      <c r="L7506" s="3"/>
      <c r="M7506" s="3"/>
      <c r="N7506" s="3"/>
      <c r="O7506" s="3"/>
      <c r="P7506" s="3"/>
      <c r="Q7506" s="3"/>
      <c r="R7506" s="3"/>
      <c r="S7506" s="3"/>
      <c r="T7506" s="3"/>
      <c r="U7506" s="3"/>
      <c r="V7506" s="3"/>
      <c r="W7506" s="3"/>
      <c r="X7506" s="3"/>
      <c r="Y7506" s="3"/>
      <c r="Z7506" s="3"/>
    </row>
    <row r="7507">
      <c r="A7507" s="4">
        <v>45412.0</v>
      </c>
      <c r="B7507" s="5" t="s">
        <v>2608</v>
      </c>
      <c r="C7507" s="3" t="s">
        <v>2609</v>
      </c>
      <c r="D7507" s="3" t="str">
        <f>IFERROR(__xludf.DUMMYFUNCTION("REGEXEXTRACT(C7507,""[A-Z]{2,}"")"),"MST")</f>
        <v>MST</v>
      </c>
      <c r="E7507" s="3" t="s">
        <v>47</v>
      </c>
      <c r="F7507" s="3" t="s">
        <v>133</v>
      </c>
      <c r="G7507" s="3" t="s">
        <v>12</v>
      </c>
      <c r="H7507" s="3"/>
      <c r="I7507" s="3"/>
      <c r="J7507" s="3"/>
      <c r="K7507" s="3"/>
      <c r="L7507" s="3"/>
      <c r="M7507" s="3"/>
      <c r="N7507" s="3"/>
      <c r="O7507" s="3"/>
      <c r="P7507" s="3"/>
      <c r="Q7507" s="3"/>
      <c r="R7507" s="3"/>
      <c r="S7507" s="3"/>
      <c r="T7507" s="3"/>
      <c r="U7507" s="3"/>
      <c r="V7507" s="3"/>
      <c r="W7507" s="3"/>
      <c r="X7507" s="3"/>
      <c r="Y7507" s="3"/>
      <c r="Z7507" s="3"/>
    </row>
    <row r="7508">
      <c r="A7508" s="4">
        <v>45412.0</v>
      </c>
      <c r="B7508" s="5" t="s">
        <v>2610</v>
      </c>
      <c r="C7508" s="3" t="s">
        <v>2611</v>
      </c>
      <c r="D7508" s="3" t="str">
        <f>IFERROR(__xludf.DUMMYFUNCTION("REGEXEXTRACT(C7508,""[A-Z]{2,}"")"),"ADVANC")</f>
        <v>ADVANC</v>
      </c>
      <c r="E7508" s="3" t="s">
        <v>47</v>
      </c>
      <c r="F7508" s="3" t="s">
        <v>133</v>
      </c>
      <c r="G7508" s="3" t="s">
        <v>12</v>
      </c>
      <c r="H7508" s="3"/>
      <c r="I7508" s="3"/>
      <c r="J7508" s="3"/>
      <c r="K7508" s="3"/>
      <c r="L7508" s="3"/>
      <c r="M7508" s="3"/>
      <c r="N7508" s="3"/>
      <c r="O7508" s="3"/>
      <c r="P7508" s="3"/>
      <c r="Q7508" s="3"/>
      <c r="R7508" s="3"/>
      <c r="S7508" s="3"/>
      <c r="T7508" s="3"/>
      <c r="U7508" s="3"/>
      <c r="V7508" s="3"/>
      <c r="W7508" s="3"/>
      <c r="X7508" s="3"/>
      <c r="Y7508" s="3"/>
      <c r="Z7508" s="3"/>
    </row>
    <row r="7509">
      <c r="A7509" s="4">
        <v>45412.0</v>
      </c>
      <c r="B7509" s="5" t="s">
        <v>2612</v>
      </c>
      <c r="C7509" s="3" t="s">
        <v>2613</v>
      </c>
      <c r="D7509" s="3" t="str">
        <f>IFERROR(__xludf.DUMMYFUNCTION("REGEXEXTRACT(C7509,""[A-Z]{2,}"")"),"SET")</f>
        <v>SET</v>
      </c>
      <c r="E7509" s="3" t="s">
        <v>44</v>
      </c>
      <c r="F7509" s="3" t="s">
        <v>1813</v>
      </c>
      <c r="G7509" s="3" t="s">
        <v>17</v>
      </c>
      <c r="H7509" s="3"/>
      <c r="I7509" s="3"/>
      <c r="J7509" s="3"/>
      <c r="K7509" s="3"/>
      <c r="L7509" s="3"/>
      <c r="M7509" s="3"/>
      <c r="N7509" s="3"/>
      <c r="O7509" s="3"/>
      <c r="P7509" s="3"/>
      <c r="Q7509" s="3"/>
      <c r="R7509" s="3"/>
      <c r="S7509" s="3"/>
      <c r="T7509" s="3"/>
      <c r="U7509" s="3"/>
      <c r="V7509" s="3"/>
      <c r="W7509" s="3"/>
      <c r="X7509" s="3"/>
      <c r="Y7509" s="3"/>
      <c r="Z7509" s="3"/>
    </row>
    <row r="7510">
      <c r="A7510" s="4">
        <v>45412.0</v>
      </c>
      <c r="B7510" s="5" t="s">
        <v>2614</v>
      </c>
      <c r="C7510" s="3" t="s">
        <v>2615</v>
      </c>
      <c r="D7510" s="3" t="str">
        <f>IFERROR(__xludf.DUMMYFUNCTION("REGEXEXTRACT(C7510,""[A-Z]{2,}"")"),"KKC")</f>
        <v>KKC</v>
      </c>
      <c r="E7510" s="3" t="s">
        <v>353</v>
      </c>
      <c r="F7510" s="3" t="s">
        <v>366</v>
      </c>
      <c r="G7510" s="3" t="s">
        <v>17</v>
      </c>
      <c r="H7510" s="3"/>
      <c r="I7510" s="3"/>
      <c r="J7510" s="3"/>
      <c r="K7510" s="3"/>
      <c r="L7510" s="3"/>
      <c r="M7510" s="3"/>
      <c r="N7510" s="3"/>
      <c r="O7510" s="3"/>
      <c r="P7510" s="3"/>
      <c r="Q7510" s="3"/>
      <c r="R7510" s="3"/>
      <c r="S7510" s="3"/>
      <c r="T7510" s="3"/>
      <c r="U7510" s="3"/>
      <c r="V7510" s="3"/>
      <c r="W7510" s="3"/>
      <c r="X7510" s="3"/>
      <c r="Y7510" s="3"/>
      <c r="Z7510" s="3"/>
    </row>
    <row r="7511">
      <c r="A7511" s="4">
        <v>45412.0</v>
      </c>
      <c r="B7511" s="5" t="s">
        <v>2616</v>
      </c>
      <c r="C7511" s="3" t="s">
        <v>2617</v>
      </c>
      <c r="D7511" s="3" t="str">
        <f>IFERROR(__xludf.DUMMYFUNCTION("REGEXEXTRACT(C7511,""[A-Z]{2,}"")"),"EMC")</f>
        <v>EMC</v>
      </c>
      <c r="E7511" s="3" t="s">
        <v>148</v>
      </c>
      <c r="F7511" s="3" t="s">
        <v>2618</v>
      </c>
      <c r="G7511" s="3" t="s">
        <v>17</v>
      </c>
      <c r="H7511" s="3"/>
      <c r="I7511" s="3"/>
      <c r="J7511" s="3"/>
      <c r="K7511" s="3"/>
      <c r="L7511" s="3"/>
      <c r="M7511" s="3"/>
      <c r="N7511" s="3"/>
      <c r="O7511" s="3"/>
      <c r="P7511" s="3"/>
      <c r="Q7511" s="3"/>
      <c r="R7511" s="3"/>
      <c r="S7511" s="3"/>
      <c r="T7511" s="3"/>
      <c r="U7511" s="3"/>
      <c r="V7511" s="3"/>
      <c r="W7511" s="3"/>
      <c r="X7511" s="3"/>
      <c r="Y7511" s="3"/>
      <c r="Z7511" s="3"/>
    </row>
    <row r="7512">
      <c r="A7512" s="4">
        <v>45412.0</v>
      </c>
      <c r="B7512" s="5" t="s">
        <v>2619</v>
      </c>
      <c r="C7512" s="3" t="s">
        <v>2620</v>
      </c>
      <c r="D7512" s="3" t="str">
        <f>IFERROR(__xludf.DUMMYFUNCTION("REGEXEXTRACT(C7512,""[A-Z]{2,}"")"),"PTTEP")</f>
        <v>PTTEP</v>
      </c>
      <c r="E7512" s="3" t="s">
        <v>214</v>
      </c>
      <c r="F7512" s="3" t="s">
        <v>34</v>
      </c>
      <c r="G7512" s="3" t="s">
        <v>17</v>
      </c>
      <c r="H7512" s="3"/>
      <c r="I7512" s="3"/>
      <c r="J7512" s="3"/>
      <c r="K7512" s="3"/>
      <c r="L7512" s="3"/>
      <c r="M7512" s="3"/>
      <c r="N7512" s="3"/>
      <c r="O7512" s="3"/>
      <c r="P7512" s="3"/>
      <c r="Q7512" s="3"/>
      <c r="R7512" s="3"/>
      <c r="S7512" s="3"/>
      <c r="T7512" s="3"/>
      <c r="U7512" s="3"/>
      <c r="V7512" s="3"/>
      <c r="W7512" s="3"/>
      <c r="X7512" s="3"/>
      <c r="Y7512" s="3"/>
      <c r="Z7512" s="3"/>
    </row>
    <row r="7513">
      <c r="A7513" s="4">
        <v>45412.0</v>
      </c>
      <c r="B7513" s="5" t="s">
        <v>2621</v>
      </c>
      <c r="C7513" s="3" t="s">
        <v>2622</v>
      </c>
      <c r="D7513" s="3" t="str">
        <f>IFERROR(__xludf.DUMMYFUNCTION("REGEXEXTRACT(C7513,""[A-Z]{2,}"")"),"DELTA")</f>
        <v>DELTA</v>
      </c>
      <c r="E7513" s="3" t="s">
        <v>44</v>
      </c>
      <c r="F7513" s="3" t="s">
        <v>47</v>
      </c>
      <c r="G7513" s="3" t="s">
        <v>12</v>
      </c>
      <c r="H7513" s="3"/>
      <c r="I7513" s="3"/>
      <c r="J7513" s="3"/>
      <c r="K7513" s="3"/>
      <c r="L7513" s="3"/>
      <c r="M7513" s="3"/>
      <c r="N7513" s="3"/>
      <c r="O7513" s="3"/>
      <c r="P7513" s="3"/>
      <c r="Q7513" s="3"/>
      <c r="R7513" s="3"/>
      <c r="S7513" s="3"/>
      <c r="T7513" s="3"/>
      <c r="U7513" s="3"/>
      <c r="V7513" s="3"/>
      <c r="W7513" s="3"/>
      <c r="X7513" s="3"/>
      <c r="Y7513" s="3"/>
      <c r="Z7513" s="3"/>
    </row>
    <row r="7514">
      <c r="A7514" s="4">
        <v>45412.0</v>
      </c>
      <c r="B7514" s="5" t="s">
        <v>2623</v>
      </c>
      <c r="C7514" s="3" t="s">
        <v>2624</v>
      </c>
      <c r="D7514" s="3" t="str">
        <f>IFERROR(__xludf.DUMMYFUNCTION("REGEXEXTRACT(C7514,""[A-Z]{2,}"")"),"JAS")</f>
        <v>JAS</v>
      </c>
      <c r="E7514" s="3" t="s">
        <v>141</v>
      </c>
      <c r="F7514" s="3" t="s">
        <v>37</v>
      </c>
      <c r="G7514" s="3" t="s">
        <v>17</v>
      </c>
      <c r="H7514" s="3"/>
      <c r="I7514" s="3"/>
      <c r="J7514" s="3"/>
      <c r="K7514" s="3"/>
      <c r="L7514" s="3"/>
      <c r="M7514" s="3"/>
      <c r="N7514" s="3"/>
      <c r="O7514" s="3"/>
      <c r="P7514" s="3"/>
      <c r="Q7514" s="3"/>
      <c r="R7514" s="3"/>
      <c r="S7514" s="3"/>
      <c r="T7514" s="3"/>
      <c r="U7514" s="3"/>
      <c r="V7514" s="3"/>
      <c r="W7514" s="3"/>
      <c r="X7514" s="3"/>
      <c r="Y7514" s="3"/>
      <c r="Z7514" s="3"/>
    </row>
    <row r="7515">
      <c r="A7515" s="4">
        <v>45412.0</v>
      </c>
      <c r="B7515" s="5" t="s">
        <v>2625</v>
      </c>
      <c r="C7515" s="3" t="s">
        <v>2626</v>
      </c>
      <c r="D7515" s="3" t="str">
        <f>IFERROR(__xludf.DUMMYFUNCTION("REGEXEXTRACT(C7515,""[A-Z]{2,}"")"),"WHA")</f>
        <v>WHA</v>
      </c>
      <c r="E7515" s="3" t="s">
        <v>47</v>
      </c>
      <c r="F7515" s="3" t="s">
        <v>524</v>
      </c>
      <c r="G7515" s="3" t="s">
        <v>12</v>
      </c>
      <c r="H7515" s="3"/>
      <c r="I7515" s="3"/>
      <c r="J7515" s="3"/>
      <c r="K7515" s="3"/>
      <c r="L7515" s="3"/>
      <c r="M7515" s="3"/>
      <c r="N7515" s="3"/>
      <c r="O7515" s="3"/>
      <c r="P7515" s="3"/>
      <c r="Q7515" s="3"/>
      <c r="R7515" s="3"/>
      <c r="S7515" s="3"/>
      <c r="T7515" s="3"/>
      <c r="U7515" s="3"/>
      <c r="V7515" s="3"/>
      <c r="W7515" s="3"/>
      <c r="X7515" s="3"/>
      <c r="Y7515" s="3"/>
      <c r="Z7515" s="3"/>
    </row>
    <row r="7516">
      <c r="A7516" s="4">
        <v>45412.0</v>
      </c>
      <c r="B7516" s="5" t="s">
        <v>2627</v>
      </c>
      <c r="C7516" s="3" t="s">
        <v>2628</v>
      </c>
      <c r="D7516" s="3" t="str">
        <f>IFERROR(__xludf.DUMMYFUNCTION("REGEXEXTRACT(C7516,""[A-Z]{2,}"")"),"KBANK")</f>
        <v>KBANK</v>
      </c>
      <c r="E7516" s="3" t="s">
        <v>190</v>
      </c>
      <c r="F7516" s="3" t="s">
        <v>171</v>
      </c>
      <c r="G7516" s="3" t="s">
        <v>17</v>
      </c>
      <c r="H7516" s="3"/>
      <c r="I7516" s="3"/>
      <c r="J7516" s="3"/>
      <c r="K7516" s="3"/>
      <c r="L7516" s="3"/>
      <c r="M7516" s="3"/>
      <c r="N7516" s="3"/>
      <c r="O7516" s="3"/>
      <c r="P7516" s="3"/>
      <c r="Q7516" s="3"/>
      <c r="R7516" s="3"/>
      <c r="S7516" s="3"/>
      <c r="T7516" s="3"/>
      <c r="U7516" s="3"/>
      <c r="V7516" s="3"/>
      <c r="W7516" s="3"/>
      <c r="X7516" s="3"/>
      <c r="Y7516" s="3"/>
      <c r="Z7516" s="3"/>
    </row>
    <row r="7517">
      <c r="A7517" s="4">
        <v>45412.0</v>
      </c>
      <c r="B7517" s="5" t="s">
        <v>2629</v>
      </c>
      <c r="C7517" s="3" t="s">
        <v>2630</v>
      </c>
      <c r="D7517" s="3" t="str">
        <f>IFERROR(__xludf.DUMMYFUNCTION("REGEXEXTRACT(C7517,""[A-Z]{2,}"")"),"JR")</f>
        <v>JR</v>
      </c>
      <c r="E7517" s="3" t="s">
        <v>2059</v>
      </c>
      <c r="F7517" s="3" t="s">
        <v>2631</v>
      </c>
      <c r="G7517" s="3" t="s">
        <v>17</v>
      </c>
      <c r="H7517" s="3"/>
      <c r="I7517" s="3"/>
      <c r="J7517" s="3"/>
      <c r="K7517" s="3"/>
      <c r="L7517" s="3"/>
      <c r="M7517" s="3"/>
      <c r="N7517" s="3"/>
      <c r="O7517" s="3"/>
      <c r="P7517" s="3"/>
      <c r="Q7517" s="3"/>
      <c r="R7517" s="3"/>
      <c r="S7517" s="3"/>
      <c r="T7517" s="3"/>
      <c r="U7517" s="3"/>
      <c r="V7517" s="3"/>
      <c r="W7517" s="3"/>
      <c r="X7517" s="3"/>
      <c r="Y7517" s="3"/>
      <c r="Z7517" s="3"/>
    </row>
    <row r="7518">
      <c r="A7518" s="4">
        <v>45412.0</v>
      </c>
      <c r="B7518" s="5" t="s">
        <v>2632</v>
      </c>
      <c r="C7518" s="3" t="s">
        <v>2633</v>
      </c>
      <c r="D7518" s="3" t="str">
        <f>IFERROR(__xludf.DUMMYFUNCTION("REGEXEXTRACT(C7518,""[A-Z]{2,}"")"),"HMPRO")</f>
        <v>HMPRO</v>
      </c>
      <c r="E7518" s="3" t="s">
        <v>47</v>
      </c>
      <c r="F7518" s="3" t="s">
        <v>133</v>
      </c>
      <c r="G7518" s="3" t="s">
        <v>12</v>
      </c>
      <c r="H7518" s="3"/>
      <c r="I7518" s="3"/>
      <c r="J7518" s="3"/>
      <c r="K7518" s="3"/>
      <c r="L7518" s="3"/>
      <c r="M7518" s="3"/>
      <c r="N7518" s="3"/>
      <c r="O7518" s="3"/>
      <c r="P7518" s="3"/>
      <c r="Q7518" s="3"/>
      <c r="R7518" s="3"/>
      <c r="S7518" s="3"/>
      <c r="T7518" s="3"/>
      <c r="U7518" s="3"/>
      <c r="V7518" s="3"/>
      <c r="W7518" s="3"/>
      <c r="X7518" s="3"/>
      <c r="Y7518" s="3"/>
      <c r="Z7518" s="3"/>
    </row>
    <row r="7519">
      <c r="A7519" s="4">
        <v>45412.0</v>
      </c>
      <c r="B7519" s="5" t="s">
        <v>2634</v>
      </c>
      <c r="C7519" s="3" t="s">
        <v>2635</v>
      </c>
      <c r="D7519" s="3" t="str">
        <f>IFERROR(__xludf.DUMMYFUNCTION("REGEXEXTRACT(C7519,""[A-Z]{2,}"")"),"GDP")</f>
        <v>GDP</v>
      </c>
      <c r="E7519" s="3" t="s">
        <v>44</v>
      </c>
      <c r="F7519" s="3" t="s">
        <v>386</v>
      </c>
      <c r="G7519" s="3" t="s">
        <v>84</v>
      </c>
      <c r="H7519" s="3"/>
      <c r="I7519" s="3"/>
      <c r="J7519" s="3"/>
      <c r="K7519" s="3"/>
      <c r="L7519" s="3"/>
      <c r="M7519" s="3"/>
      <c r="N7519" s="3"/>
      <c r="O7519" s="3"/>
      <c r="P7519" s="3"/>
      <c r="Q7519" s="3"/>
      <c r="R7519" s="3"/>
      <c r="S7519" s="3"/>
      <c r="T7519" s="3"/>
      <c r="U7519" s="3"/>
      <c r="V7519" s="3"/>
      <c r="W7519" s="3"/>
      <c r="X7519" s="3"/>
      <c r="Y7519" s="3"/>
      <c r="Z7519" s="3"/>
    </row>
    <row r="7520">
      <c r="A7520" s="4">
        <v>45411.0</v>
      </c>
      <c r="B7520" s="5" t="s">
        <v>2636</v>
      </c>
      <c r="C7520" s="3" t="s">
        <v>2637</v>
      </c>
      <c r="D7520" s="3" t="str">
        <f>IFERROR(__xludf.DUMMYFUNCTION("REGEXEXTRACT(C7520,""[A-Z]{2,}"")"),"GSC")</f>
        <v>GSC</v>
      </c>
      <c r="E7520" s="3" t="s">
        <v>2638</v>
      </c>
      <c r="F7520" s="3" t="s">
        <v>2639</v>
      </c>
      <c r="G7520" s="3" t="s">
        <v>17</v>
      </c>
      <c r="H7520" s="3"/>
      <c r="I7520" s="3"/>
      <c r="J7520" s="3"/>
      <c r="K7520" s="3"/>
      <c r="L7520" s="3"/>
      <c r="M7520" s="3"/>
      <c r="N7520" s="3"/>
      <c r="O7520" s="3"/>
      <c r="P7520" s="3"/>
      <c r="Q7520" s="3"/>
      <c r="R7520" s="3"/>
      <c r="S7520" s="3"/>
      <c r="T7520" s="3"/>
      <c r="U7520" s="3"/>
      <c r="V7520" s="3"/>
      <c r="W7520" s="3"/>
      <c r="X7520" s="3"/>
      <c r="Y7520" s="3"/>
      <c r="Z7520" s="3"/>
    </row>
    <row r="7521">
      <c r="A7521" s="4">
        <v>45411.0</v>
      </c>
      <c r="B7521" s="5" t="s">
        <v>2640</v>
      </c>
      <c r="C7521" s="3" t="s">
        <v>2641</v>
      </c>
      <c r="D7521" s="3" t="str">
        <f>IFERROR(__xludf.DUMMYFUNCTION("REGEXEXTRACT(C7521,""[A-Z]{2,}"")"),"SCCC")</f>
        <v>SCCC</v>
      </c>
      <c r="E7521" s="3" t="s">
        <v>47</v>
      </c>
      <c r="F7521" s="3" t="s">
        <v>133</v>
      </c>
      <c r="G7521" s="3" t="s">
        <v>12</v>
      </c>
      <c r="H7521" s="3"/>
      <c r="I7521" s="3"/>
      <c r="J7521" s="3"/>
      <c r="K7521" s="3"/>
      <c r="L7521" s="3"/>
      <c r="M7521" s="3"/>
      <c r="N7521" s="3"/>
      <c r="O7521" s="3"/>
      <c r="P7521" s="3"/>
      <c r="Q7521" s="3"/>
      <c r="R7521" s="3"/>
      <c r="S7521" s="3"/>
      <c r="T7521" s="3"/>
      <c r="U7521" s="3"/>
      <c r="V7521" s="3"/>
      <c r="W7521" s="3"/>
      <c r="X7521" s="3"/>
      <c r="Y7521" s="3"/>
      <c r="Z7521" s="3"/>
    </row>
    <row r="7522">
      <c r="A7522" s="4">
        <v>45411.0</v>
      </c>
      <c r="B7522" s="5" t="s">
        <v>2642</v>
      </c>
      <c r="C7522" s="3" t="s">
        <v>2643</v>
      </c>
      <c r="D7522" s="3" t="str">
        <f>IFERROR(__xludf.DUMMYFUNCTION("REGEXEXTRACT(C7522,""[A-Z]{2,}"")"),"QTC")</f>
        <v>QTC</v>
      </c>
      <c r="E7522" s="3" t="s">
        <v>273</v>
      </c>
      <c r="F7522" s="3" t="s">
        <v>55</v>
      </c>
      <c r="G7522" s="3" t="s">
        <v>17</v>
      </c>
      <c r="H7522" s="3"/>
      <c r="I7522" s="3"/>
      <c r="J7522" s="3"/>
      <c r="K7522" s="3"/>
      <c r="L7522" s="3"/>
      <c r="M7522" s="3"/>
      <c r="N7522" s="3"/>
      <c r="O7522" s="3"/>
      <c r="P7522" s="3"/>
      <c r="Q7522" s="3"/>
      <c r="R7522" s="3"/>
      <c r="S7522" s="3"/>
      <c r="T7522" s="3"/>
      <c r="U7522" s="3"/>
      <c r="V7522" s="3"/>
      <c r="W7522" s="3"/>
      <c r="X7522" s="3"/>
      <c r="Y7522" s="3"/>
      <c r="Z7522" s="3"/>
    </row>
    <row r="7523">
      <c r="A7523" s="4">
        <v>45411.0</v>
      </c>
      <c r="B7523" s="5" t="s">
        <v>2644</v>
      </c>
      <c r="C7523" s="3" t="s">
        <v>2645</v>
      </c>
      <c r="D7523" s="3" t="str">
        <f>IFERROR(__xludf.DUMMYFUNCTION("REGEXEXTRACT(C7523,""[A-Z]{2,}"")"),"BGRIM")</f>
        <v>BGRIM</v>
      </c>
      <c r="E7523" s="3" t="s">
        <v>2646</v>
      </c>
      <c r="F7523" s="3" t="s">
        <v>44</v>
      </c>
      <c r="G7523" s="3" t="s">
        <v>17</v>
      </c>
      <c r="H7523" s="3"/>
      <c r="I7523" s="3"/>
      <c r="J7523" s="3"/>
      <c r="K7523" s="3"/>
      <c r="L7523" s="3"/>
      <c r="M7523" s="3"/>
      <c r="N7523" s="3"/>
      <c r="O7523" s="3"/>
      <c r="P7523" s="3"/>
      <c r="Q7523" s="3"/>
      <c r="R7523" s="3"/>
      <c r="S7523" s="3"/>
      <c r="T7523" s="3"/>
      <c r="U7523" s="3"/>
      <c r="V7523" s="3"/>
      <c r="W7523" s="3"/>
      <c r="X7523" s="3"/>
      <c r="Y7523" s="3"/>
      <c r="Z7523" s="3"/>
    </row>
    <row r="7524">
      <c r="A7524" s="4">
        <v>45411.0</v>
      </c>
      <c r="B7524" s="5" t="s">
        <v>2647</v>
      </c>
      <c r="C7524" s="3" t="s">
        <v>2648</v>
      </c>
      <c r="D7524" s="3" t="str">
        <f>IFERROR(__xludf.DUMMYFUNCTION("REGEXEXTRACT(C7524,""[A-Z]{2,}"")"),"SCCC")</f>
        <v>SCCC</v>
      </c>
      <c r="E7524" s="3" t="s">
        <v>790</v>
      </c>
      <c r="F7524" s="3" t="s">
        <v>2397</v>
      </c>
      <c r="G7524" s="3" t="s">
        <v>17</v>
      </c>
      <c r="H7524" s="3"/>
      <c r="I7524" s="3"/>
      <c r="J7524" s="3"/>
      <c r="K7524" s="3"/>
      <c r="L7524" s="3"/>
      <c r="M7524" s="3"/>
      <c r="N7524" s="3"/>
      <c r="O7524" s="3"/>
      <c r="P7524" s="3"/>
      <c r="Q7524" s="3"/>
      <c r="R7524" s="3"/>
      <c r="S7524" s="3"/>
      <c r="T7524" s="3"/>
      <c r="U7524" s="3"/>
      <c r="V7524" s="3"/>
      <c r="W7524" s="3"/>
      <c r="X7524" s="3"/>
      <c r="Y7524" s="3"/>
      <c r="Z7524" s="3"/>
    </row>
    <row r="7525">
      <c r="A7525" s="4">
        <v>45411.0</v>
      </c>
      <c r="B7525" s="5" t="s">
        <v>2649</v>
      </c>
      <c r="C7525" s="3" t="s">
        <v>2650</v>
      </c>
      <c r="D7525" s="3" t="str">
        <f>IFERROR(__xludf.DUMMYFUNCTION("REGEXEXTRACT(C7525,""[A-Z]{2,}"")"),"TOP")</f>
        <v>TOP</v>
      </c>
      <c r="E7525" s="3" t="s">
        <v>1090</v>
      </c>
      <c r="F7525" s="3" t="s">
        <v>299</v>
      </c>
      <c r="G7525" s="3" t="s">
        <v>17</v>
      </c>
      <c r="H7525" s="3"/>
      <c r="I7525" s="3"/>
      <c r="J7525" s="3"/>
      <c r="K7525" s="3"/>
      <c r="L7525" s="3"/>
      <c r="M7525" s="3"/>
      <c r="N7525" s="3"/>
      <c r="O7525" s="3"/>
      <c r="P7525" s="3"/>
      <c r="Q7525" s="3"/>
      <c r="R7525" s="3"/>
      <c r="S7525" s="3"/>
      <c r="T7525" s="3"/>
      <c r="U7525" s="3"/>
      <c r="V7525" s="3"/>
      <c r="W7525" s="3"/>
      <c r="X7525" s="3"/>
      <c r="Y7525" s="3"/>
      <c r="Z7525" s="3"/>
    </row>
    <row r="7526">
      <c r="A7526" s="4">
        <v>45411.0</v>
      </c>
      <c r="B7526" s="5" t="s">
        <v>2651</v>
      </c>
      <c r="C7526" s="3" t="s">
        <v>2652</v>
      </c>
      <c r="D7526" s="3" t="str">
        <f>IFERROR(__xludf.DUMMYFUNCTION("REGEXEXTRACT(C7526,""[A-Z]{2,}"")"),"CTW")</f>
        <v>CTW</v>
      </c>
      <c r="E7526" s="3" t="s">
        <v>104</v>
      </c>
      <c r="F7526" s="3" t="s">
        <v>181</v>
      </c>
      <c r="G7526" s="3" t="s">
        <v>17</v>
      </c>
      <c r="H7526" s="3"/>
      <c r="I7526" s="3"/>
      <c r="J7526" s="3"/>
      <c r="K7526" s="3"/>
      <c r="L7526" s="3"/>
      <c r="M7526" s="3"/>
      <c r="N7526" s="3"/>
      <c r="O7526" s="3"/>
      <c r="P7526" s="3"/>
      <c r="Q7526" s="3"/>
      <c r="R7526" s="3"/>
      <c r="S7526" s="3"/>
      <c r="T7526" s="3"/>
      <c r="U7526" s="3"/>
      <c r="V7526" s="3"/>
      <c r="W7526" s="3"/>
      <c r="X7526" s="3"/>
      <c r="Y7526" s="3"/>
      <c r="Z7526" s="3"/>
    </row>
    <row r="7527">
      <c r="A7527" s="4">
        <v>45411.0</v>
      </c>
      <c r="B7527" s="5" t="s">
        <v>2653</v>
      </c>
      <c r="C7527" s="3" t="s">
        <v>2654</v>
      </c>
      <c r="D7527" s="3" t="str">
        <f>IFERROR(__xludf.DUMMYFUNCTION("REGEXEXTRACT(C7527,""[A-Z]{2,}"")"),"TQM")</f>
        <v>TQM</v>
      </c>
      <c r="E7527" s="3" t="s">
        <v>141</v>
      </c>
      <c r="F7527" s="3" t="s">
        <v>2655</v>
      </c>
      <c r="G7527" s="3" t="s">
        <v>17</v>
      </c>
      <c r="H7527" s="3"/>
      <c r="I7527" s="3"/>
      <c r="J7527" s="3"/>
      <c r="K7527" s="3"/>
      <c r="L7527" s="3"/>
      <c r="M7527" s="3"/>
      <c r="N7527" s="3"/>
      <c r="O7527" s="3"/>
      <c r="P7527" s="3"/>
      <c r="Q7527" s="3"/>
      <c r="R7527" s="3"/>
      <c r="S7527" s="3"/>
      <c r="T7527" s="3"/>
      <c r="U7527" s="3"/>
      <c r="V7527" s="3"/>
      <c r="W7527" s="3"/>
      <c r="X7527" s="3"/>
      <c r="Y7527" s="3"/>
      <c r="Z7527" s="3"/>
    </row>
    <row r="7528">
      <c r="A7528" s="4">
        <v>45411.0</v>
      </c>
      <c r="B7528" s="5" t="s">
        <v>2656</v>
      </c>
      <c r="C7528" s="3" t="s">
        <v>2657</v>
      </c>
      <c r="D7528" s="3" t="str">
        <f>IFERROR(__xludf.DUMMYFUNCTION("REGEXEXTRACT(C7528,""[A-Z]{2,}"")"),"ITD")</f>
        <v>ITD</v>
      </c>
      <c r="E7528" s="3" t="s">
        <v>44</v>
      </c>
      <c r="F7528" s="3" t="s">
        <v>161</v>
      </c>
      <c r="G7528" s="3" t="s">
        <v>12</v>
      </c>
      <c r="H7528" s="3"/>
      <c r="I7528" s="3"/>
      <c r="J7528" s="3"/>
      <c r="K7528" s="3"/>
      <c r="L7528" s="3"/>
      <c r="M7528" s="3"/>
      <c r="N7528" s="3"/>
      <c r="O7528" s="3"/>
      <c r="P7528" s="3"/>
      <c r="Q7528" s="3"/>
      <c r="R7528" s="3"/>
      <c r="S7528" s="3"/>
      <c r="T7528" s="3"/>
      <c r="U7528" s="3"/>
      <c r="V7528" s="3"/>
      <c r="W7528" s="3"/>
      <c r="X7528" s="3"/>
      <c r="Y7528" s="3"/>
      <c r="Z7528" s="3"/>
    </row>
    <row r="7529">
      <c r="A7529" s="4">
        <v>45411.0</v>
      </c>
      <c r="B7529" s="5" t="s">
        <v>2658</v>
      </c>
      <c r="C7529" s="3" t="s">
        <v>2659</v>
      </c>
      <c r="D7529" s="3" t="str">
        <f>IFERROR(__xludf.DUMMYFUNCTION("REGEXEXTRACT(C7529,""[A-Z]{2,}"")"),"ICN")</f>
        <v>ICN</v>
      </c>
      <c r="E7529" s="3" t="s">
        <v>2660</v>
      </c>
      <c r="F7529" s="3" t="s">
        <v>274</v>
      </c>
      <c r="G7529" s="3" t="s">
        <v>17</v>
      </c>
      <c r="H7529" s="3"/>
      <c r="I7529" s="3"/>
      <c r="J7529" s="3"/>
      <c r="K7529" s="3"/>
      <c r="L7529" s="3"/>
      <c r="M7529" s="3"/>
      <c r="N7529" s="3"/>
      <c r="O7529" s="3"/>
      <c r="P7529" s="3"/>
      <c r="Q7529" s="3"/>
      <c r="R7529" s="3"/>
      <c r="S7529" s="3"/>
      <c r="T7529" s="3"/>
      <c r="U7529" s="3"/>
      <c r="V7529" s="3"/>
      <c r="W7529" s="3"/>
      <c r="X7529" s="3"/>
      <c r="Y7529" s="3"/>
      <c r="Z7529" s="3"/>
    </row>
    <row r="7530">
      <c r="A7530" s="4">
        <v>45411.0</v>
      </c>
      <c r="B7530" s="5" t="s">
        <v>2661</v>
      </c>
      <c r="C7530" s="3" t="s">
        <v>2662</v>
      </c>
      <c r="D7530" s="3" t="str">
        <f>IFERROR(__xludf.DUMMYFUNCTION("REGEXEXTRACT(C7530,""[A-Z]{2,}"")"),"BTG")</f>
        <v>BTG</v>
      </c>
      <c r="E7530" s="3" t="s">
        <v>519</v>
      </c>
      <c r="F7530" s="3" t="s">
        <v>2663</v>
      </c>
      <c r="G7530" s="3" t="s">
        <v>17</v>
      </c>
      <c r="H7530" s="3"/>
      <c r="I7530" s="3"/>
      <c r="J7530" s="3"/>
      <c r="K7530" s="3"/>
      <c r="L7530" s="3"/>
      <c r="M7530" s="3"/>
      <c r="N7530" s="3"/>
      <c r="O7530" s="3"/>
      <c r="P7530" s="3"/>
      <c r="Q7530" s="3"/>
      <c r="R7530" s="3"/>
      <c r="S7530" s="3"/>
      <c r="T7530" s="3"/>
      <c r="U7530" s="3"/>
      <c r="V7530" s="3"/>
      <c r="W7530" s="3"/>
      <c r="X7530" s="3"/>
      <c r="Y7530" s="3"/>
      <c r="Z7530" s="3"/>
    </row>
    <row r="7531">
      <c r="A7531" s="4">
        <v>45411.0</v>
      </c>
      <c r="B7531" s="5" t="s">
        <v>2664</v>
      </c>
      <c r="C7531" s="3" t="s">
        <v>2665</v>
      </c>
      <c r="D7531" s="3" t="str">
        <f>IFERROR(__xludf.DUMMYFUNCTION("REGEXEXTRACT(C7531,""[A-Z]{2,}"")"),"DELTA")</f>
        <v>DELTA</v>
      </c>
      <c r="E7531" s="3" t="s">
        <v>44</v>
      </c>
      <c r="F7531" s="3" t="s">
        <v>83</v>
      </c>
      <c r="G7531" s="3" t="s">
        <v>84</v>
      </c>
      <c r="H7531" s="3"/>
      <c r="I7531" s="3"/>
      <c r="J7531" s="3"/>
      <c r="K7531" s="3"/>
      <c r="L7531" s="3"/>
      <c r="M7531" s="3"/>
      <c r="N7531" s="3"/>
      <c r="O7531" s="3"/>
      <c r="P7531" s="3"/>
      <c r="Q7531" s="3"/>
      <c r="R7531" s="3"/>
      <c r="S7531" s="3"/>
      <c r="T7531" s="3"/>
      <c r="U7531" s="3"/>
      <c r="V7531" s="3"/>
      <c r="W7531" s="3"/>
      <c r="X7531" s="3"/>
      <c r="Y7531" s="3"/>
      <c r="Z7531" s="3"/>
    </row>
    <row r="7532">
      <c r="A7532" s="4">
        <v>45411.0</v>
      </c>
      <c r="B7532" s="5" t="s">
        <v>2666</v>
      </c>
      <c r="C7532" s="3" t="s">
        <v>2667</v>
      </c>
      <c r="D7532" s="3" t="str">
        <f>IFERROR(__xludf.DUMMYFUNCTION("REGEXEXTRACT(C7532,""[A-Z]{2,}"")"),"ETE")</f>
        <v>ETE</v>
      </c>
      <c r="E7532" s="3" t="s">
        <v>44</v>
      </c>
      <c r="F7532" s="3" t="s">
        <v>356</v>
      </c>
      <c r="G7532" s="3" t="s">
        <v>12</v>
      </c>
      <c r="H7532" s="3"/>
      <c r="I7532" s="3"/>
      <c r="J7532" s="3"/>
      <c r="K7532" s="3"/>
      <c r="L7532" s="3"/>
      <c r="M7532" s="3"/>
      <c r="N7532" s="3"/>
      <c r="O7532" s="3"/>
      <c r="P7532" s="3"/>
      <c r="Q7532" s="3"/>
      <c r="R7532" s="3"/>
      <c r="S7532" s="3"/>
      <c r="T7532" s="3"/>
      <c r="U7532" s="3"/>
      <c r="V7532" s="3"/>
      <c r="W7532" s="3"/>
      <c r="X7532" s="3"/>
      <c r="Y7532" s="3"/>
      <c r="Z7532" s="3"/>
    </row>
    <row r="7533">
      <c r="A7533" s="4">
        <v>45411.0</v>
      </c>
      <c r="B7533" s="5" t="s">
        <v>2668</v>
      </c>
      <c r="C7533" s="3" t="s">
        <v>2669</v>
      </c>
      <c r="D7533" s="3" t="str">
        <f>IFERROR(__xludf.DUMMYFUNCTION("REGEXEXTRACT(C7533,""[A-Z]{2,}"")"),"GLOBAL")</f>
        <v>GLOBAL</v>
      </c>
      <c r="E7533" s="3" t="s">
        <v>47</v>
      </c>
      <c r="F7533" s="3" t="s">
        <v>648</v>
      </c>
      <c r="G7533" s="3" t="s">
        <v>84</v>
      </c>
      <c r="H7533" s="3"/>
      <c r="I7533" s="3"/>
      <c r="J7533" s="3"/>
      <c r="K7533" s="3"/>
      <c r="L7533" s="3"/>
      <c r="M7533" s="3"/>
      <c r="N7533" s="3"/>
      <c r="O7533" s="3"/>
      <c r="P7533" s="3"/>
      <c r="Q7533" s="3"/>
      <c r="R7533" s="3"/>
      <c r="S7533" s="3"/>
      <c r="T7533" s="3"/>
      <c r="U7533" s="3"/>
      <c r="V7533" s="3"/>
      <c r="W7533" s="3"/>
      <c r="X7533" s="3"/>
      <c r="Y7533" s="3"/>
      <c r="Z7533" s="3"/>
    </row>
    <row r="7534">
      <c r="A7534" s="4">
        <v>45411.0</v>
      </c>
      <c r="B7534" s="5" t="s">
        <v>2670</v>
      </c>
      <c r="C7534" s="3" t="s">
        <v>2671</v>
      </c>
      <c r="D7534" s="3" t="str">
        <f>IFERROR(__xludf.DUMMYFUNCTION("REGEXEXTRACT(C7534,""[A-Z]{2,}"")"),"FOMC")</f>
        <v>FOMC</v>
      </c>
      <c r="E7534" s="3" t="s">
        <v>44</v>
      </c>
      <c r="F7534" s="3" t="s">
        <v>1363</v>
      </c>
      <c r="G7534" s="3" t="s">
        <v>84</v>
      </c>
      <c r="H7534" s="3"/>
      <c r="I7534" s="3"/>
      <c r="J7534" s="3"/>
      <c r="K7534" s="3"/>
      <c r="L7534" s="3"/>
      <c r="M7534" s="3"/>
      <c r="N7534" s="3"/>
      <c r="O7534" s="3"/>
      <c r="P7534" s="3"/>
      <c r="Q7534" s="3"/>
      <c r="R7534" s="3"/>
      <c r="S7534" s="3"/>
      <c r="T7534" s="3"/>
      <c r="U7534" s="3"/>
      <c r="V7534" s="3"/>
      <c r="W7534" s="3"/>
      <c r="X7534" s="3"/>
      <c r="Y7534" s="3"/>
      <c r="Z7534" s="3"/>
    </row>
    <row r="7535">
      <c r="A7535" s="4">
        <v>45408.0</v>
      </c>
      <c r="B7535" s="5" t="s">
        <v>2672</v>
      </c>
      <c r="C7535" s="3" t="s">
        <v>2673</v>
      </c>
      <c r="D7535" s="3" t="str">
        <f>IFERROR(__xludf.DUMMYFUNCTION("REGEXEXTRACT(C7535,""[A-Z]{2,}"")"),"MILL")</f>
        <v>MILL</v>
      </c>
      <c r="E7535" s="3" t="s">
        <v>519</v>
      </c>
      <c r="F7535" s="3" t="s">
        <v>299</v>
      </c>
      <c r="G7535" s="3" t="s">
        <v>17</v>
      </c>
      <c r="H7535" s="3"/>
      <c r="I7535" s="3"/>
      <c r="J7535" s="3"/>
      <c r="K7535" s="3"/>
      <c r="L7535" s="3"/>
      <c r="M7535" s="3"/>
      <c r="N7535" s="3"/>
      <c r="O7535" s="3"/>
      <c r="P7535" s="3"/>
      <c r="Q7535" s="3"/>
      <c r="R7535" s="3"/>
      <c r="S7535" s="3"/>
      <c r="T7535" s="3"/>
      <c r="U7535" s="3"/>
      <c r="V7535" s="3"/>
      <c r="W7535" s="3"/>
      <c r="X7535" s="3"/>
      <c r="Y7535" s="3"/>
      <c r="Z7535" s="3"/>
    </row>
    <row r="7536">
      <c r="A7536" s="4">
        <v>45408.0</v>
      </c>
      <c r="B7536" s="5" t="s">
        <v>2674</v>
      </c>
      <c r="C7536" s="3" t="s">
        <v>2675</v>
      </c>
      <c r="D7536" s="3" t="str">
        <f>IFERROR(__xludf.DUMMYFUNCTION("REGEXEXTRACT(C7536,""[A-Z]{2,}"")"),"COLOR")</f>
        <v>COLOR</v>
      </c>
      <c r="E7536" s="3" t="s">
        <v>104</v>
      </c>
      <c r="F7536" s="3" t="s">
        <v>314</v>
      </c>
      <c r="G7536" s="3" t="s">
        <v>17</v>
      </c>
      <c r="H7536" s="3"/>
      <c r="I7536" s="3"/>
      <c r="J7536" s="3"/>
      <c r="K7536" s="3"/>
      <c r="L7536" s="3"/>
      <c r="M7536" s="3"/>
      <c r="N7536" s="3"/>
      <c r="O7536" s="3"/>
      <c r="P7536" s="3"/>
      <c r="Q7536" s="3"/>
      <c r="R7536" s="3"/>
      <c r="S7536" s="3"/>
      <c r="T7536" s="3"/>
      <c r="U7536" s="3"/>
      <c r="V7536" s="3"/>
      <c r="W7536" s="3"/>
      <c r="X7536" s="3"/>
      <c r="Y7536" s="3"/>
      <c r="Z7536" s="3"/>
    </row>
    <row r="7537">
      <c r="A7537" s="4">
        <v>45408.0</v>
      </c>
      <c r="B7537" s="5" t="s">
        <v>2676</v>
      </c>
      <c r="C7537" s="3" t="s">
        <v>2677</v>
      </c>
      <c r="D7537" s="3" t="str">
        <f>IFERROR(__xludf.DUMMYFUNCTION("REGEXEXTRACT(C7537,""[A-Z]{2,}"")"),"STEC")</f>
        <v>STEC</v>
      </c>
      <c r="E7537" s="3" t="s">
        <v>831</v>
      </c>
      <c r="F7537" s="3" t="s">
        <v>314</v>
      </c>
      <c r="G7537" s="3" t="s">
        <v>17</v>
      </c>
      <c r="H7537" s="3"/>
      <c r="I7537" s="3"/>
      <c r="J7537" s="3"/>
      <c r="K7537" s="3"/>
      <c r="L7537" s="3"/>
      <c r="M7537" s="3"/>
      <c r="N7537" s="3"/>
      <c r="O7537" s="3"/>
      <c r="P7537" s="3"/>
      <c r="Q7537" s="3"/>
      <c r="R7537" s="3"/>
      <c r="S7537" s="3"/>
      <c r="T7537" s="3"/>
      <c r="U7537" s="3"/>
      <c r="V7537" s="3"/>
      <c r="W7537" s="3"/>
      <c r="X7537" s="3"/>
      <c r="Y7537" s="3"/>
      <c r="Z7537" s="3"/>
    </row>
    <row r="7538">
      <c r="A7538" s="4">
        <v>45408.0</v>
      </c>
      <c r="B7538" s="5" t="s">
        <v>2678</v>
      </c>
      <c r="C7538" s="3" t="s">
        <v>2679</v>
      </c>
      <c r="D7538" s="3" t="str">
        <f>IFERROR(__xludf.DUMMYFUNCTION("REGEXEXTRACT(C7538,""[A-Z]{2,}"")"),"DELTA")</f>
        <v>DELTA</v>
      </c>
      <c r="E7538" s="3" t="s">
        <v>299</v>
      </c>
      <c r="F7538" s="3" t="s">
        <v>133</v>
      </c>
      <c r="G7538" s="3" t="s">
        <v>12</v>
      </c>
      <c r="H7538" s="3"/>
      <c r="I7538" s="3"/>
      <c r="J7538" s="3"/>
      <c r="K7538" s="3"/>
      <c r="L7538" s="3"/>
      <c r="M7538" s="3"/>
      <c r="N7538" s="3"/>
      <c r="O7538" s="3"/>
      <c r="P7538" s="3"/>
      <c r="Q7538" s="3"/>
      <c r="R7538" s="3"/>
      <c r="S7538" s="3"/>
      <c r="T7538" s="3"/>
      <c r="U7538" s="3"/>
      <c r="V7538" s="3"/>
      <c r="W7538" s="3"/>
      <c r="X7538" s="3"/>
      <c r="Y7538" s="3"/>
      <c r="Z7538" s="3"/>
    </row>
    <row r="7539">
      <c r="A7539" s="4">
        <v>45408.0</v>
      </c>
      <c r="B7539" s="5" t="s">
        <v>2680</v>
      </c>
      <c r="C7539" s="3" t="s">
        <v>2681</v>
      </c>
      <c r="D7539" s="3" t="str">
        <f>IFERROR(__xludf.DUMMYFUNCTION("REGEXEXTRACT(C7539,""[A-Z]{2,}"")"),"NUSA")</f>
        <v>NUSA</v>
      </c>
      <c r="E7539" s="3" t="s">
        <v>34</v>
      </c>
      <c r="F7539" s="3" t="s">
        <v>841</v>
      </c>
      <c r="G7539" s="3" t="s">
        <v>84</v>
      </c>
      <c r="H7539" s="3"/>
      <c r="I7539" s="3"/>
      <c r="J7539" s="3"/>
      <c r="K7539" s="3"/>
      <c r="L7539" s="3"/>
      <c r="M7539" s="3"/>
      <c r="N7539" s="3"/>
      <c r="O7539" s="3"/>
      <c r="P7539" s="3"/>
      <c r="Q7539" s="3"/>
      <c r="R7539" s="3"/>
      <c r="S7539" s="3"/>
      <c r="T7539" s="3"/>
      <c r="U7539" s="3"/>
      <c r="V7539" s="3"/>
      <c r="W7539" s="3"/>
      <c r="X7539" s="3"/>
      <c r="Y7539" s="3"/>
      <c r="Z7539" s="3"/>
    </row>
    <row r="7540">
      <c r="A7540" s="4">
        <v>45408.0</v>
      </c>
      <c r="B7540" s="5" t="s">
        <v>2682</v>
      </c>
      <c r="C7540" s="3" t="s">
        <v>2683</v>
      </c>
      <c r="D7540" s="3" t="str">
        <f>IFERROR(__xludf.DUMMYFUNCTION("REGEXEXTRACT(C7540,""[A-Z]{2,}"")"),"PTTEP")</f>
        <v>PTTEP</v>
      </c>
      <c r="E7540" s="3" t="s">
        <v>44</v>
      </c>
      <c r="F7540" s="3" t="s">
        <v>47</v>
      </c>
      <c r="G7540" s="3" t="s">
        <v>12</v>
      </c>
      <c r="H7540" s="3"/>
      <c r="I7540" s="3"/>
      <c r="J7540" s="3"/>
      <c r="K7540" s="3"/>
      <c r="L7540" s="3"/>
      <c r="M7540" s="3"/>
      <c r="N7540" s="3"/>
      <c r="O7540" s="3"/>
      <c r="P7540" s="3"/>
      <c r="Q7540" s="3"/>
      <c r="R7540" s="3"/>
      <c r="S7540" s="3"/>
      <c r="T7540" s="3"/>
      <c r="U7540" s="3"/>
      <c r="V7540" s="3"/>
      <c r="W7540" s="3"/>
      <c r="X7540" s="3"/>
      <c r="Y7540" s="3"/>
      <c r="Z7540" s="3"/>
    </row>
    <row r="7541">
      <c r="A7541" s="4">
        <v>45408.0</v>
      </c>
      <c r="B7541" s="5" t="s">
        <v>2684</v>
      </c>
      <c r="C7541" s="3" t="s">
        <v>2685</v>
      </c>
      <c r="D7541" s="3" t="str">
        <f>IFERROR(__xludf.DUMMYFUNCTION("REGEXEXTRACT(C7541,""[A-Z]{2,}"")"),"JAS")</f>
        <v>JAS</v>
      </c>
      <c r="E7541" s="3" t="s">
        <v>44</v>
      </c>
      <c r="F7541" s="3" t="s">
        <v>1139</v>
      </c>
      <c r="G7541" s="3" t="s">
        <v>17</v>
      </c>
      <c r="H7541" s="3"/>
      <c r="I7541" s="3"/>
      <c r="J7541" s="3"/>
      <c r="K7541" s="3"/>
      <c r="L7541" s="3"/>
      <c r="M7541" s="3"/>
      <c r="N7541" s="3"/>
      <c r="O7541" s="3"/>
      <c r="P7541" s="3"/>
      <c r="Q7541" s="3"/>
      <c r="R7541" s="3"/>
      <c r="S7541" s="3"/>
      <c r="T7541" s="3"/>
      <c r="U7541" s="3"/>
      <c r="V7541" s="3"/>
      <c r="W7541" s="3"/>
      <c r="X7541" s="3"/>
      <c r="Y7541" s="3"/>
      <c r="Z7541" s="3"/>
    </row>
    <row r="7542">
      <c r="A7542" s="4">
        <v>45408.0</v>
      </c>
      <c r="B7542" s="5" t="s">
        <v>2686</v>
      </c>
      <c r="C7542" s="3" t="s">
        <v>2687</v>
      </c>
      <c r="D7542" s="3" t="str">
        <f>IFERROR(__xludf.DUMMYFUNCTION("REGEXEXTRACT(C7542,""[A-Z]{2,}"")"),"MAGURO")</f>
        <v>MAGURO</v>
      </c>
      <c r="E7542" s="3" t="s">
        <v>2688</v>
      </c>
      <c r="F7542" s="3" t="s">
        <v>2689</v>
      </c>
      <c r="G7542" s="3" t="s">
        <v>17</v>
      </c>
      <c r="H7542" s="3"/>
      <c r="I7542" s="3"/>
      <c r="J7542" s="3"/>
      <c r="K7542" s="3"/>
      <c r="L7542" s="3"/>
      <c r="M7542" s="3"/>
      <c r="N7542" s="3"/>
      <c r="O7542" s="3"/>
      <c r="P7542" s="3"/>
      <c r="Q7542" s="3"/>
      <c r="R7542" s="3"/>
      <c r="S7542" s="3"/>
      <c r="T7542" s="3"/>
      <c r="U7542" s="3"/>
      <c r="V7542" s="3"/>
      <c r="W7542" s="3"/>
      <c r="X7542" s="3"/>
      <c r="Y7542" s="3"/>
      <c r="Z7542" s="3"/>
    </row>
    <row r="7543">
      <c r="A7543" s="4">
        <v>45408.0</v>
      </c>
      <c r="B7543" s="5" t="s">
        <v>2690</v>
      </c>
      <c r="C7543" s="3" t="s">
        <v>2691</v>
      </c>
      <c r="D7543" s="3" t="str">
        <f>IFERROR(__xludf.DUMMYFUNCTION("REGEXEXTRACT(C7543,""[A-Z]{2,}"")"),"BJC")</f>
        <v>BJC</v>
      </c>
      <c r="E7543" s="3" t="s">
        <v>44</v>
      </c>
      <c r="F7543" s="3" t="s">
        <v>83</v>
      </c>
      <c r="G7543" s="3" t="s">
        <v>84</v>
      </c>
      <c r="H7543" s="3"/>
      <c r="I7543" s="3"/>
      <c r="J7543" s="3"/>
      <c r="K7543" s="3"/>
      <c r="L7543" s="3"/>
      <c r="M7543" s="3"/>
      <c r="N7543" s="3"/>
      <c r="O7543" s="3"/>
      <c r="P7543" s="3"/>
      <c r="Q7543" s="3"/>
      <c r="R7543" s="3"/>
      <c r="S7543" s="3"/>
      <c r="T7543" s="3"/>
      <c r="U7543" s="3"/>
      <c r="V7543" s="3"/>
      <c r="W7543" s="3"/>
      <c r="X7543" s="3"/>
      <c r="Y7543" s="3"/>
      <c r="Z7543" s="3"/>
    </row>
    <row r="7544">
      <c r="A7544" s="4">
        <v>45408.0</v>
      </c>
      <c r="B7544" s="5" t="s">
        <v>2692</v>
      </c>
      <c r="C7544" s="3" t="s">
        <v>2693</v>
      </c>
      <c r="D7544" s="3" t="str">
        <f>IFERROR(__xludf.DUMMYFUNCTION("REGEXEXTRACT(C7544,""[A-Z]{2,}"")"),"PTT")</f>
        <v>PTT</v>
      </c>
      <c r="E7544" s="3" t="s">
        <v>790</v>
      </c>
      <c r="F7544" s="3" t="s">
        <v>69</v>
      </c>
      <c r="G7544" s="3" t="s">
        <v>17</v>
      </c>
      <c r="H7544" s="3"/>
      <c r="I7544" s="3"/>
      <c r="J7544" s="3"/>
      <c r="K7544" s="3"/>
      <c r="L7544" s="3"/>
      <c r="M7544" s="3"/>
      <c r="N7544" s="3"/>
      <c r="O7544" s="3"/>
      <c r="P7544" s="3"/>
      <c r="Q7544" s="3"/>
      <c r="R7544" s="3"/>
      <c r="S7544" s="3"/>
      <c r="T7544" s="3"/>
      <c r="U7544" s="3"/>
      <c r="V7544" s="3"/>
      <c r="W7544" s="3"/>
      <c r="X7544" s="3"/>
      <c r="Y7544" s="3"/>
      <c r="Z7544" s="3"/>
    </row>
    <row r="7545">
      <c r="A7545" s="4">
        <v>45408.0</v>
      </c>
      <c r="B7545" s="5" t="s">
        <v>2694</v>
      </c>
      <c r="C7545" s="3" t="s">
        <v>2695</v>
      </c>
      <c r="D7545" s="3" t="str">
        <f>IFERROR(__xludf.DUMMYFUNCTION("REGEXEXTRACT(C7545,""[A-Z]{2,}"")"),"HFT")</f>
        <v>HFT</v>
      </c>
      <c r="E7545" s="3" t="s">
        <v>2696</v>
      </c>
      <c r="F7545" s="3" t="s">
        <v>619</v>
      </c>
      <c r="G7545" s="3" t="s">
        <v>17</v>
      </c>
      <c r="H7545" s="3"/>
      <c r="I7545" s="3"/>
      <c r="J7545" s="3"/>
      <c r="K7545" s="3"/>
      <c r="L7545" s="3"/>
      <c r="M7545" s="3"/>
      <c r="N7545" s="3"/>
      <c r="O7545" s="3"/>
      <c r="P7545" s="3"/>
      <c r="Q7545" s="3"/>
      <c r="R7545" s="3"/>
      <c r="S7545" s="3"/>
      <c r="T7545" s="3"/>
      <c r="U7545" s="3"/>
      <c r="V7545" s="3"/>
      <c r="W7545" s="3"/>
      <c r="X7545" s="3"/>
      <c r="Y7545" s="3"/>
      <c r="Z7545" s="3"/>
    </row>
    <row r="7546">
      <c r="A7546" s="4">
        <v>45408.0</v>
      </c>
      <c r="B7546" s="5" t="s">
        <v>2697</v>
      </c>
      <c r="C7546" s="3" t="s">
        <v>2698</v>
      </c>
      <c r="D7546" s="3" t="str">
        <f>IFERROR(__xludf.DUMMYFUNCTION("REGEXEXTRACT(C7546,""[A-Z]{2,}"")"),"ADVANC")</f>
        <v>ADVANC</v>
      </c>
      <c r="E7546" s="3" t="s">
        <v>543</v>
      </c>
      <c r="F7546" s="3" t="s">
        <v>40</v>
      </c>
      <c r="G7546" s="3" t="s">
        <v>17</v>
      </c>
      <c r="H7546" s="3"/>
      <c r="I7546" s="3"/>
      <c r="J7546" s="3"/>
      <c r="K7546" s="3"/>
      <c r="L7546" s="3"/>
      <c r="M7546" s="3"/>
      <c r="N7546" s="3"/>
      <c r="O7546" s="3"/>
      <c r="P7546" s="3"/>
      <c r="Q7546" s="3"/>
      <c r="R7546" s="3"/>
      <c r="S7546" s="3"/>
      <c r="T7546" s="3"/>
      <c r="U7546" s="3"/>
      <c r="V7546" s="3"/>
      <c r="W7546" s="3"/>
      <c r="X7546" s="3"/>
      <c r="Y7546" s="3"/>
      <c r="Z7546" s="3"/>
    </row>
    <row r="7547">
      <c r="A7547" s="4">
        <v>45408.0</v>
      </c>
      <c r="B7547" s="5" t="s">
        <v>2699</v>
      </c>
      <c r="C7547" s="3" t="s">
        <v>2700</v>
      </c>
      <c r="D7547" s="3" t="str">
        <f>IFERROR(__xludf.DUMMYFUNCTION("REGEXEXTRACT(C7547,""[A-Z]{2,}"")"),"GDP")</f>
        <v>GDP</v>
      </c>
      <c r="E7547" s="3" t="s">
        <v>44</v>
      </c>
      <c r="F7547" s="3" t="s">
        <v>2701</v>
      </c>
      <c r="G7547" s="3" t="s">
        <v>84</v>
      </c>
      <c r="H7547" s="3"/>
      <c r="I7547" s="3"/>
      <c r="J7547" s="3"/>
      <c r="K7547" s="3"/>
      <c r="L7547" s="3"/>
      <c r="M7547" s="3"/>
      <c r="N7547" s="3"/>
      <c r="O7547" s="3"/>
      <c r="P7547" s="3"/>
      <c r="Q7547" s="3"/>
      <c r="R7547" s="3"/>
      <c r="S7547" s="3"/>
      <c r="T7547" s="3"/>
      <c r="U7547" s="3"/>
      <c r="V7547" s="3"/>
      <c r="W7547" s="3"/>
      <c r="X7547" s="3"/>
      <c r="Y7547" s="3"/>
      <c r="Z7547" s="3"/>
    </row>
    <row r="7548">
      <c r="A7548" s="4">
        <v>45407.0</v>
      </c>
      <c r="B7548" s="5" t="s">
        <v>2702</v>
      </c>
      <c r="C7548" s="3" t="s">
        <v>2703</v>
      </c>
      <c r="D7548" s="3" t="str">
        <f>IFERROR(__xludf.DUMMYFUNCTION("REGEXEXTRACT(C7548,""[A-Z]{2,}"")"),"BH")</f>
        <v>BH</v>
      </c>
      <c r="E7548" s="3" t="s">
        <v>1643</v>
      </c>
      <c r="F7548" s="3" t="s">
        <v>753</v>
      </c>
      <c r="G7548" s="3" t="s">
        <v>17</v>
      </c>
      <c r="H7548" s="3"/>
      <c r="I7548" s="3"/>
      <c r="J7548" s="3"/>
      <c r="K7548" s="3"/>
      <c r="L7548" s="3"/>
      <c r="M7548" s="3"/>
      <c r="N7548" s="3"/>
      <c r="O7548" s="3"/>
      <c r="P7548" s="3"/>
      <c r="Q7548" s="3"/>
      <c r="R7548" s="3"/>
      <c r="S7548" s="3"/>
      <c r="T7548" s="3"/>
      <c r="U7548" s="3"/>
      <c r="V7548" s="3"/>
      <c r="W7548" s="3"/>
      <c r="X7548" s="3"/>
      <c r="Y7548" s="3"/>
      <c r="Z7548" s="3"/>
    </row>
    <row r="7549">
      <c r="A7549" s="4">
        <v>45407.0</v>
      </c>
      <c r="B7549" s="5" t="s">
        <v>2704</v>
      </c>
      <c r="C7549" s="3" t="s">
        <v>2705</v>
      </c>
      <c r="D7549" s="3" t="str">
        <f>IFERROR(__xludf.DUMMYFUNCTION("REGEXEXTRACT(C7549,""[A-Z]{2,}"")"),"PTG")</f>
        <v>PTG</v>
      </c>
      <c r="E7549" s="3" t="s">
        <v>1773</v>
      </c>
      <c r="F7549" s="3" t="s">
        <v>133</v>
      </c>
      <c r="G7549" s="3" t="s">
        <v>12</v>
      </c>
      <c r="H7549" s="3"/>
      <c r="I7549" s="3"/>
      <c r="J7549" s="3"/>
      <c r="K7549" s="3"/>
      <c r="L7549" s="3"/>
      <c r="M7549" s="3"/>
      <c r="N7549" s="3"/>
      <c r="O7549" s="3"/>
      <c r="P7549" s="3"/>
      <c r="Q7549" s="3"/>
      <c r="R7549" s="3"/>
      <c r="S7549" s="3"/>
      <c r="T7549" s="3"/>
      <c r="U7549" s="3"/>
      <c r="V7549" s="3"/>
      <c r="W7549" s="3"/>
      <c r="X7549" s="3"/>
      <c r="Y7549" s="3"/>
      <c r="Z7549" s="3"/>
    </row>
    <row r="7550">
      <c r="A7550" s="4">
        <v>45407.0</v>
      </c>
      <c r="B7550" s="5" t="s">
        <v>2706</v>
      </c>
      <c r="C7550" s="3" t="s">
        <v>2707</v>
      </c>
      <c r="D7550" s="3" t="str">
        <f>IFERROR(__xludf.DUMMYFUNCTION("REGEXEXTRACT(C7550,""[A-Z]{2,}"")"),"BCP")</f>
        <v>BCP</v>
      </c>
      <c r="E7550" s="3" t="s">
        <v>34</v>
      </c>
      <c r="F7550" s="3" t="s">
        <v>2708</v>
      </c>
      <c r="G7550" s="3" t="s">
        <v>12</v>
      </c>
      <c r="H7550" s="3"/>
      <c r="I7550" s="3"/>
      <c r="J7550" s="3"/>
      <c r="K7550" s="3"/>
      <c r="L7550" s="3"/>
      <c r="M7550" s="3"/>
      <c r="N7550" s="3"/>
      <c r="O7550" s="3"/>
      <c r="P7550" s="3"/>
      <c r="Q7550" s="3"/>
      <c r="R7550" s="3"/>
      <c r="S7550" s="3"/>
      <c r="T7550" s="3"/>
      <c r="U7550" s="3"/>
      <c r="V7550" s="3"/>
      <c r="W7550" s="3"/>
      <c r="X7550" s="3"/>
      <c r="Y7550" s="3"/>
      <c r="Z7550" s="3"/>
    </row>
    <row r="7551">
      <c r="A7551" s="4">
        <v>45407.0</v>
      </c>
      <c r="B7551" s="5" t="s">
        <v>2709</v>
      </c>
      <c r="C7551" s="3" t="s">
        <v>2710</v>
      </c>
      <c r="D7551" s="3" t="str">
        <f>IFERROR(__xludf.DUMMYFUNCTION("REGEXEXTRACT(C7551,""[A-Z]{2,}"")"),"ECF")</f>
        <v>ECF</v>
      </c>
      <c r="E7551" s="3" t="s">
        <v>25</v>
      </c>
      <c r="F7551" s="3" t="s">
        <v>2711</v>
      </c>
      <c r="G7551" s="3" t="s">
        <v>17</v>
      </c>
      <c r="H7551" s="3"/>
      <c r="I7551" s="3"/>
      <c r="J7551" s="3"/>
      <c r="K7551" s="3"/>
      <c r="L7551" s="3"/>
      <c r="M7551" s="3"/>
      <c r="N7551" s="3"/>
      <c r="O7551" s="3"/>
      <c r="P7551" s="3"/>
      <c r="Q7551" s="3"/>
      <c r="R7551" s="3"/>
      <c r="S7551" s="3"/>
      <c r="T7551" s="3"/>
      <c r="U7551" s="3"/>
      <c r="V7551" s="3"/>
      <c r="W7551" s="3"/>
      <c r="X7551" s="3"/>
      <c r="Y7551" s="3"/>
      <c r="Z7551" s="3"/>
    </row>
    <row r="7552">
      <c r="A7552" s="4">
        <v>45407.0</v>
      </c>
      <c r="B7552" s="5" t="s">
        <v>2712</v>
      </c>
      <c r="C7552" s="3" t="s">
        <v>2713</v>
      </c>
      <c r="D7552" s="3" t="str">
        <f>IFERROR(__xludf.DUMMYFUNCTION("REGEXEXTRACT(C7552,""[A-Z]{2,}"")"),"CIMBT")</f>
        <v>CIMBT</v>
      </c>
      <c r="E7552" s="3" t="s">
        <v>960</v>
      </c>
      <c r="F7552" s="3" t="s">
        <v>314</v>
      </c>
      <c r="G7552" s="3" t="s">
        <v>17</v>
      </c>
      <c r="H7552" s="3"/>
      <c r="I7552" s="3"/>
      <c r="J7552" s="3"/>
      <c r="K7552" s="3"/>
      <c r="L7552" s="3"/>
      <c r="M7552" s="3"/>
      <c r="N7552" s="3"/>
      <c r="O7552" s="3"/>
      <c r="P7552" s="3"/>
      <c r="Q7552" s="3"/>
      <c r="R7552" s="3"/>
      <c r="S7552" s="3"/>
      <c r="T7552" s="3"/>
      <c r="U7552" s="3"/>
      <c r="V7552" s="3"/>
      <c r="W7552" s="3"/>
      <c r="X7552" s="3"/>
      <c r="Y7552" s="3"/>
      <c r="Z7552" s="3"/>
    </row>
    <row r="7553">
      <c r="A7553" s="4">
        <v>45407.0</v>
      </c>
      <c r="B7553" s="5" t="s">
        <v>2714</v>
      </c>
      <c r="C7553" s="3" t="s">
        <v>2715</v>
      </c>
      <c r="D7553" s="3" t="str">
        <f>IFERROR(__xludf.DUMMYFUNCTION("REGEXEXTRACT(C7553,""[A-Z]{2,}"")"),"BCH")</f>
        <v>BCH</v>
      </c>
      <c r="E7553" s="3" t="s">
        <v>214</v>
      </c>
      <c r="F7553" s="3" t="s">
        <v>231</v>
      </c>
      <c r="G7553" s="3" t="s">
        <v>17</v>
      </c>
      <c r="H7553" s="3"/>
      <c r="I7553" s="3"/>
      <c r="J7553" s="3"/>
      <c r="K7553" s="3"/>
      <c r="L7553" s="3"/>
      <c r="M7553" s="3"/>
      <c r="N7553" s="3"/>
      <c r="O7553" s="3"/>
      <c r="P7553" s="3"/>
      <c r="Q7553" s="3"/>
      <c r="R7553" s="3"/>
      <c r="S7553" s="3"/>
      <c r="T7553" s="3"/>
      <c r="U7553" s="3"/>
      <c r="V7553" s="3"/>
      <c r="W7553" s="3"/>
      <c r="X7553" s="3"/>
      <c r="Y7553" s="3"/>
      <c r="Z7553" s="3"/>
    </row>
    <row r="7554">
      <c r="A7554" s="4">
        <v>45407.0</v>
      </c>
      <c r="B7554" s="5" t="s">
        <v>2716</v>
      </c>
      <c r="C7554" s="3" t="s">
        <v>2717</v>
      </c>
      <c r="D7554" s="3" t="str">
        <f>IFERROR(__xludf.DUMMYFUNCTION("REGEXEXTRACT(C7554,""[A-Z]{2,}"")"),"SOLAR")</f>
        <v>SOLAR</v>
      </c>
      <c r="E7554" s="3" t="s">
        <v>190</v>
      </c>
      <c r="F7554" s="3" t="s">
        <v>2718</v>
      </c>
      <c r="G7554" s="3" t="s">
        <v>17</v>
      </c>
      <c r="H7554" s="3"/>
      <c r="I7554" s="3"/>
      <c r="J7554" s="3"/>
      <c r="K7554" s="3"/>
      <c r="L7554" s="3"/>
      <c r="M7554" s="3"/>
      <c r="N7554" s="3"/>
      <c r="O7554" s="3"/>
      <c r="P7554" s="3"/>
      <c r="Q7554" s="3"/>
      <c r="R7554" s="3"/>
      <c r="S7554" s="3"/>
      <c r="T7554" s="3"/>
      <c r="U7554" s="3"/>
      <c r="V7554" s="3"/>
      <c r="W7554" s="3"/>
      <c r="X7554" s="3"/>
      <c r="Y7554" s="3"/>
      <c r="Z7554" s="3"/>
    </row>
    <row r="7555">
      <c r="A7555" s="4">
        <v>45407.0</v>
      </c>
      <c r="B7555" s="5" t="s">
        <v>2719</v>
      </c>
      <c r="C7555" s="3" t="s">
        <v>2720</v>
      </c>
      <c r="D7555" s="3" t="str">
        <f>IFERROR(__xludf.DUMMYFUNCTION("REGEXEXTRACT(C7555,""[A-Z]{2,}"")"),"TPIPP")</f>
        <v>TPIPP</v>
      </c>
      <c r="E7555" s="3" t="s">
        <v>46</v>
      </c>
      <c r="F7555" s="3" t="s">
        <v>443</v>
      </c>
      <c r="G7555" s="3" t="s">
        <v>12</v>
      </c>
      <c r="H7555" s="3"/>
      <c r="I7555" s="3"/>
      <c r="J7555" s="3"/>
      <c r="K7555" s="3"/>
      <c r="L7555" s="3"/>
      <c r="M7555" s="3"/>
      <c r="N7555" s="3"/>
      <c r="O7555" s="3"/>
      <c r="P7555" s="3"/>
      <c r="Q7555" s="3"/>
      <c r="R7555" s="3"/>
      <c r="S7555" s="3"/>
      <c r="T7555" s="3"/>
      <c r="U7555" s="3"/>
      <c r="V7555" s="3"/>
      <c r="W7555" s="3"/>
      <c r="X7555" s="3"/>
      <c r="Y7555" s="3"/>
      <c r="Z7555" s="3"/>
    </row>
    <row r="7556">
      <c r="A7556" s="4">
        <v>45407.0</v>
      </c>
      <c r="B7556" s="5" t="s">
        <v>2721</v>
      </c>
      <c r="C7556" s="3" t="s">
        <v>2722</v>
      </c>
      <c r="D7556" s="3" t="str">
        <f>IFERROR(__xludf.DUMMYFUNCTION("REGEXEXTRACT(C7556,""[A-Z]{2,}"")"),"PTTEP")</f>
        <v>PTTEP</v>
      </c>
      <c r="E7556" s="3" t="s">
        <v>34</v>
      </c>
      <c r="F7556" s="3" t="s">
        <v>457</v>
      </c>
      <c r="G7556" s="3" t="s">
        <v>84</v>
      </c>
      <c r="H7556" s="3"/>
      <c r="I7556" s="3"/>
      <c r="J7556" s="3"/>
      <c r="K7556" s="3"/>
      <c r="L7556" s="3"/>
      <c r="M7556" s="3"/>
      <c r="N7556" s="3"/>
      <c r="O7556" s="3"/>
      <c r="P7556" s="3"/>
      <c r="Q7556" s="3"/>
      <c r="R7556" s="3"/>
      <c r="S7556" s="3"/>
      <c r="T7556" s="3"/>
      <c r="U7556" s="3"/>
      <c r="V7556" s="3"/>
      <c r="W7556" s="3"/>
      <c r="X7556" s="3"/>
      <c r="Y7556" s="3"/>
      <c r="Z7556" s="3"/>
    </row>
    <row r="7557">
      <c r="A7557" s="4">
        <v>45407.0</v>
      </c>
      <c r="B7557" s="5" t="s">
        <v>2723</v>
      </c>
      <c r="C7557" s="3" t="s">
        <v>2724</v>
      </c>
      <c r="D7557" s="3" t="str">
        <f>IFERROR(__xludf.DUMMYFUNCTION("REGEXEXTRACT(C7557,""[A-Z]{2,}"")"),"XPG")</f>
        <v>XPG</v>
      </c>
      <c r="E7557" s="3" t="s">
        <v>44</v>
      </c>
      <c r="F7557" s="3" t="s">
        <v>31</v>
      </c>
      <c r="G7557" s="3" t="s">
        <v>12</v>
      </c>
      <c r="H7557" s="3"/>
      <c r="I7557" s="3"/>
      <c r="J7557" s="3"/>
      <c r="K7557" s="3"/>
      <c r="L7557" s="3"/>
      <c r="M7557" s="3"/>
      <c r="N7557" s="3"/>
      <c r="O7557" s="3"/>
      <c r="P7557" s="3"/>
      <c r="Q7557" s="3"/>
      <c r="R7557" s="3"/>
      <c r="S7557" s="3"/>
      <c r="T7557" s="3"/>
      <c r="U7557" s="3"/>
      <c r="V7557" s="3"/>
      <c r="W7557" s="3"/>
      <c r="X7557" s="3"/>
      <c r="Y7557" s="3"/>
      <c r="Z7557" s="3"/>
    </row>
    <row r="7558">
      <c r="A7558" s="4">
        <v>45407.0</v>
      </c>
      <c r="B7558" s="5" t="s">
        <v>2725</v>
      </c>
      <c r="C7558" s="3" t="s">
        <v>2726</v>
      </c>
      <c r="D7558" s="3" t="str">
        <f>IFERROR(__xludf.DUMMYFUNCTION("REGEXEXTRACT(C7558,""[A-Z]{2,}"")"),"BCP")</f>
        <v>BCP</v>
      </c>
      <c r="E7558" s="3" t="s">
        <v>960</v>
      </c>
      <c r="F7558" s="3" t="s">
        <v>181</v>
      </c>
      <c r="G7558" s="3" t="s">
        <v>17</v>
      </c>
      <c r="H7558" s="3"/>
      <c r="I7558" s="3"/>
      <c r="J7558" s="3"/>
      <c r="K7558" s="3"/>
      <c r="L7558" s="3"/>
      <c r="M7558" s="3"/>
      <c r="N7558" s="3"/>
      <c r="O7558" s="3"/>
      <c r="P7558" s="3"/>
      <c r="Q7558" s="3"/>
      <c r="R7558" s="3"/>
      <c r="S7558" s="3"/>
      <c r="T7558" s="3"/>
      <c r="U7558" s="3"/>
      <c r="V7558" s="3"/>
      <c r="W7558" s="3"/>
      <c r="X7558" s="3"/>
      <c r="Y7558" s="3"/>
      <c r="Z7558" s="3"/>
    </row>
    <row r="7559">
      <c r="A7559" s="4">
        <v>45407.0</v>
      </c>
      <c r="B7559" s="5" t="s">
        <v>2727</v>
      </c>
      <c r="C7559" s="3" t="s">
        <v>2728</v>
      </c>
      <c r="D7559" s="3" t="str">
        <f>IFERROR(__xludf.DUMMYFUNCTION("REGEXEXTRACT(C7559,""[A-Z]{2,}"")"),"ORI")</f>
        <v>ORI</v>
      </c>
      <c r="E7559" s="3" t="s">
        <v>44</v>
      </c>
      <c r="F7559" s="3" t="s">
        <v>309</v>
      </c>
      <c r="G7559" s="3" t="s">
        <v>12</v>
      </c>
      <c r="H7559" s="3"/>
      <c r="I7559" s="3"/>
      <c r="J7559" s="3"/>
      <c r="K7559" s="3"/>
      <c r="L7559" s="3"/>
      <c r="M7559" s="3"/>
      <c r="N7559" s="3"/>
      <c r="O7559" s="3"/>
      <c r="P7559" s="3"/>
      <c r="Q7559" s="3"/>
      <c r="R7559" s="3"/>
      <c r="S7559" s="3"/>
      <c r="T7559" s="3"/>
      <c r="U7559" s="3"/>
      <c r="V7559" s="3"/>
      <c r="W7559" s="3"/>
      <c r="X7559" s="3"/>
      <c r="Y7559" s="3"/>
      <c r="Z7559" s="3"/>
    </row>
    <row r="7560">
      <c r="A7560" s="4">
        <v>45407.0</v>
      </c>
      <c r="B7560" s="5" t="s">
        <v>2729</v>
      </c>
      <c r="C7560" s="3" t="s">
        <v>2730</v>
      </c>
      <c r="D7560" s="3" t="str">
        <f>IFERROR(__xludf.DUMMYFUNCTION("REGEXEXTRACT(C7560,""[A-Z]{2,}"")"),"BAFS")</f>
        <v>BAFS</v>
      </c>
      <c r="E7560" s="3" t="s">
        <v>2731</v>
      </c>
      <c r="F7560" s="3" t="s">
        <v>274</v>
      </c>
      <c r="G7560" s="3" t="s">
        <v>17</v>
      </c>
      <c r="H7560" s="3"/>
      <c r="I7560" s="3"/>
      <c r="J7560" s="3"/>
      <c r="K7560" s="3"/>
      <c r="L7560" s="3"/>
      <c r="M7560" s="3"/>
      <c r="N7560" s="3"/>
      <c r="O7560" s="3"/>
      <c r="P7560" s="3"/>
      <c r="Q7560" s="3"/>
      <c r="R7560" s="3"/>
      <c r="S7560" s="3"/>
      <c r="T7560" s="3"/>
      <c r="U7560" s="3"/>
      <c r="V7560" s="3"/>
      <c r="W7560" s="3"/>
      <c r="X7560" s="3"/>
      <c r="Y7560" s="3"/>
      <c r="Z7560" s="3"/>
    </row>
    <row r="7561">
      <c r="A7561" s="4">
        <v>45407.0</v>
      </c>
      <c r="B7561" s="5" t="s">
        <v>2732</v>
      </c>
      <c r="C7561" s="3" t="s">
        <v>2733</v>
      </c>
      <c r="D7561" s="3" t="str">
        <f>IFERROR(__xludf.DUMMYFUNCTION("REGEXEXTRACT(C7561,""[A-Z]{2,}"")"),"BH")</f>
        <v>BH</v>
      </c>
      <c r="E7561" s="3" t="s">
        <v>61</v>
      </c>
      <c r="F7561" s="3" t="s">
        <v>524</v>
      </c>
      <c r="G7561" s="3" t="s">
        <v>12</v>
      </c>
      <c r="H7561" s="3"/>
      <c r="I7561" s="3"/>
      <c r="J7561" s="3"/>
      <c r="K7561" s="3"/>
      <c r="L7561" s="3"/>
      <c r="M7561" s="3"/>
      <c r="N7561" s="3"/>
      <c r="O7561" s="3"/>
      <c r="P7561" s="3"/>
      <c r="Q7561" s="3"/>
      <c r="R7561" s="3"/>
      <c r="S7561" s="3"/>
      <c r="T7561" s="3"/>
      <c r="U7561" s="3"/>
      <c r="V7561" s="3"/>
      <c r="W7561" s="3"/>
      <c r="X7561" s="3"/>
      <c r="Y7561" s="3"/>
      <c r="Z7561" s="3"/>
    </row>
    <row r="7562">
      <c r="A7562" s="4">
        <v>45407.0</v>
      </c>
      <c r="B7562" s="5" t="s">
        <v>2734</v>
      </c>
      <c r="C7562" s="3" t="s">
        <v>2735</v>
      </c>
      <c r="D7562" s="3" t="str">
        <f>IFERROR(__xludf.DUMMYFUNCTION("REGEXEXTRACT(C7562,""[A-Z]{2,}"")"),"GDP")</f>
        <v>GDP</v>
      </c>
      <c r="E7562" s="3" t="s">
        <v>413</v>
      </c>
      <c r="F7562" s="3" t="s">
        <v>2736</v>
      </c>
      <c r="G7562" s="3" t="s">
        <v>17</v>
      </c>
      <c r="H7562" s="3"/>
      <c r="I7562" s="3"/>
      <c r="J7562" s="3"/>
      <c r="K7562" s="3"/>
      <c r="L7562" s="3"/>
      <c r="M7562" s="3"/>
      <c r="N7562" s="3"/>
      <c r="O7562" s="3"/>
      <c r="P7562" s="3"/>
      <c r="Q7562" s="3"/>
      <c r="R7562" s="3"/>
      <c r="S7562" s="3"/>
      <c r="T7562" s="3"/>
      <c r="U7562" s="3"/>
      <c r="V7562" s="3"/>
      <c r="W7562" s="3"/>
      <c r="X7562" s="3"/>
      <c r="Y7562" s="3"/>
      <c r="Z7562" s="3"/>
    </row>
    <row r="7563">
      <c r="A7563" s="4">
        <v>45407.0</v>
      </c>
      <c r="B7563" s="5" t="s">
        <v>2737</v>
      </c>
      <c r="C7563" s="3" t="s">
        <v>2738</v>
      </c>
      <c r="D7563" s="3" t="str">
        <f>IFERROR(__xludf.DUMMYFUNCTION("REGEXEXTRACT(C7563,""[A-Z]{2,}"")"),"SET")</f>
        <v>SET</v>
      </c>
      <c r="E7563" s="3" t="s">
        <v>44</v>
      </c>
      <c r="F7563" s="3" t="s">
        <v>1363</v>
      </c>
      <c r="G7563" s="3" t="s">
        <v>84</v>
      </c>
      <c r="H7563" s="3"/>
      <c r="I7563" s="3"/>
      <c r="J7563" s="3"/>
      <c r="K7563" s="3"/>
      <c r="L7563" s="3"/>
      <c r="M7563" s="3"/>
      <c r="N7563" s="3"/>
      <c r="O7563" s="3"/>
      <c r="P7563" s="3"/>
      <c r="Q7563" s="3"/>
      <c r="R7563" s="3"/>
      <c r="S7563" s="3"/>
      <c r="T7563" s="3"/>
      <c r="U7563" s="3"/>
      <c r="V7563" s="3"/>
      <c r="W7563" s="3"/>
      <c r="X7563" s="3"/>
      <c r="Y7563" s="3"/>
      <c r="Z7563" s="3"/>
    </row>
    <row r="7564">
      <c r="A7564" s="4">
        <v>45407.0</v>
      </c>
      <c r="B7564" s="5" t="s">
        <v>2737</v>
      </c>
      <c r="C7564" s="3" t="s">
        <v>2738</v>
      </c>
      <c r="D7564" s="3" t="str">
        <f>IFERROR(__xludf.DUMMYFUNCTION("REGEXEXTRACT(C7564,""[A-Z]{2,}"")"),"SET")</f>
        <v>SET</v>
      </c>
      <c r="E7564" s="3" t="s">
        <v>1809</v>
      </c>
      <c r="F7564" s="3" t="s">
        <v>2739</v>
      </c>
      <c r="G7564" s="3" t="s">
        <v>84</v>
      </c>
      <c r="H7564" s="3"/>
      <c r="I7564" s="3"/>
      <c r="J7564" s="3"/>
      <c r="K7564" s="3"/>
      <c r="L7564" s="3"/>
      <c r="M7564" s="3"/>
      <c r="N7564" s="3"/>
      <c r="O7564" s="3"/>
      <c r="P7564" s="3"/>
      <c r="Q7564" s="3"/>
      <c r="R7564" s="3"/>
      <c r="S7564" s="3"/>
      <c r="T7564" s="3"/>
      <c r="U7564" s="3"/>
      <c r="V7564" s="3"/>
      <c r="W7564" s="3"/>
      <c r="X7564" s="3"/>
      <c r="Y7564" s="3"/>
      <c r="Z7564" s="3"/>
    </row>
    <row r="7565">
      <c r="A7565" s="4">
        <v>45406.0</v>
      </c>
      <c r="B7565" s="5" t="s">
        <v>2740</v>
      </c>
      <c r="C7565" s="3" t="s">
        <v>2741</v>
      </c>
      <c r="D7565" s="3" t="str">
        <f>IFERROR(__xludf.DUMMYFUNCTION("REGEXEXTRACT(C7565,""[A-Z]{2,}"")"),"ASEFA")</f>
        <v>ASEFA</v>
      </c>
      <c r="E7565" s="3" t="s">
        <v>299</v>
      </c>
      <c r="F7565" s="3" t="s">
        <v>31</v>
      </c>
      <c r="G7565" s="3" t="s">
        <v>12</v>
      </c>
      <c r="H7565" s="3"/>
      <c r="I7565" s="3"/>
      <c r="J7565" s="3"/>
      <c r="K7565" s="3"/>
      <c r="L7565" s="3"/>
      <c r="M7565" s="3"/>
      <c r="N7565" s="3"/>
      <c r="O7565" s="3"/>
      <c r="P7565" s="3"/>
      <c r="Q7565" s="3"/>
      <c r="R7565" s="3"/>
      <c r="S7565" s="3"/>
      <c r="T7565" s="3"/>
      <c r="U7565" s="3"/>
      <c r="V7565" s="3"/>
      <c r="W7565" s="3"/>
      <c r="X7565" s="3"/>
      <c r="Y7565" s="3"/>
      <c r="Z7565" s="3"/>
    </row>
    <row r="7566">
      <c r="A7566" s="4">
        <v>45406.0</v>
      </c>
      <c r="B7566" s="5" t="s">
        <v>2742</v>
      </c>
      <c r="C7566" s="3" t="s">
        <v>2743</v>
      </c>
      <c r="D7566" s="3" t="str">
        <f>IFERROR(__xludf.DUMMYFUNCTION("REGEXEXTRACT(C7566,""[A-Z]{2,}"")"),"DCA")</f>
        <v>DCA</v>
      </c>
      <c r="E7566" s="3" t="s">
        <v>2744</v>
      </c>
      <c r="F7566" s="3" t="s">
        <v>55</v>
      </c>
      <c r="G7566" s="3" t="s">
        <v>17</v>
      </c>
      <c r="H7566" s="3"/>
      <c r="I7566" s="3"/>
      <c r="J7566" s="3"/>
      <c r="K7566" s="3"/>
      <c r="L7566" s="3"/>
      <c r="M7566" s="3"/>
      <c r="N7566" s="3"/>
      <c r="O7566" s="3"/>
      <c r="P7566" s="3"/>
      <c r="Q7566" s="3"/>
      <c r="R7566" s="3"/>
      <c r="S7566" s="3"/>
      <c r="T7566" s="3"/>
      <c r="U7566" s="3"/>
      <c r="V7566" s="3"/>
      <c r="W7566" s="3"/>
      <c r="X7566" s="3"/>
      <c r="Y7566" s="3"/>
      <c r="Z7566" s="3"/>
    </row>
    <row r="7567">
      <c r="A7567" s="4">
        <v>45406.0</v>
      </c>
      <c r="B7567" s="5" t="s">
        <v>2745</v>
      </c>
      <c r="C7567" s="3" t="s">
        <v>2746</v>
      </c>
      <c r="D7567" s="3" t="str">
        <f>IFERROR(__xludf.DUMMYFUNCTION("REGEXEXTRACT(C7567,""[A-Z]{2,}"")"),"SCC")</f>
        <v>SCC</v>
      </c>
      <c r="E7567" s="3" t="s">
        <v>47</v>
      </c>
      <c r="F7567" s="3" t="s">
        <v>386</v>
      </c>
      <c r="G7567" s="3" t="s">
        <v>84</v>
      </c>
      <c r="H7567" s="3"/>
      <c r="I7567" s="3"/>
      <c r="J7567" s="3"/>
      <c r="K7567" s="3"/>
      <c r="L7567" s="3"/>
      <c r="M7567" s="3"/>
      <c r="N7567" s="3"/>
      <c r="O7567" s="3"/>
      <c r="P7567" s="3"/>
      <c r="Q7567" s="3"/>
      <c r="R7567" s="3"/>
      <c r="S7567" s="3"/>
      <c r="T7567" s="3"/>
      <c r="U7567" s="3"/>
      <c r="V7567" s="3"/>
      <c r="W7567" s="3"/>
      <c r="X7567" s="3"/>
      <c r="Y7567" s="3"/>
      <c r="Z7567" s="3"/>
    </row>
    <row r="7568">
      <c r="A7568" s="4">
        <v>45406.0</v>
      </c>
      <c r="B7568" s="5" t="s">
        <v>2747</v>
      </c>
      <c r="C7568" s="3" t="s">
        <v>2748</v>
      </c>
      <c r="D7568" s="3" t="str">
        <f>IFERROR(__xludf.DUMMYFUNCTION("REGEXEXTRACT(C7568,""[A-Z]{2,}"")"),"BDMS")</f>
        <v>BDMS</v>
      </c>
      <c r="E7568" s="3" t="s">
        <v>104</v>
      </c>
      <c r="F7568" s="3" t="s">
        <v>314</v>
      </c>
      <c r="G7568" s="3" t="s">
        <v>17</v>
      </c>
      <c r="H7568" s="3"/>
      <c r="I7568" s="3"/>
      <c r="J7568" s="3"/>
      <c r="K7568" s="3"/>
      <c r="L7568" s="3"/>
      <c r="M7568" s="3"/>
      <c r="N7568" s="3"/>
      <c r="O7568" s="3"/>
      <c r="P7568" s="3"/>
      <c r="Q7568" s="3"/>
      <c r="R7568" s="3"/>
      <c r="S7568" s="3"/>
      <c r="T7568" s="3"/>
      <c r="U7568" s="3"/>
      <c r="V7568" s="3"/>
      <c r="W7568" s="3"/>
      <c r="X7568" s="3"/>
      <c r="Y7568" s="3"/>
      <c r="Z7568" s="3"/>
    </row>
    <row r="7569">
      <c r="A7569" s="4">
        <v>45406.0</v>
      </c>
      <c r="B7569" s="5" t="s">
        <v>2749</v>
      </c>
      <c r="C7569" s="3" t="s">
        <v>2750</v>
      </c>
      <c r="D7569" s="3" t="str">
        <f>IFERROR(__xludf.DUMMYFUNCTION("REGEXEXTRACT(C7569,""[A-Z]{2,}"")"),"PTTGC")</f>
        <v>PTTGC</v>
      </c>
      <c r="E7569" s="3" t="s">
        <v>44</v>
      </c>
      <c r="F7569" s="3" t="s">
        <v>299</v>
      </c>
      <c r="G7569" s="3" t="s">
        <v>17</v>
      </c>
      <c r="H7569" s="3"/>
      <c r="I7569" s="3"/>
      <c r="J7569" s="3"/>
      <c r="K7569" s="3"/>
      <c r="L7569" s="3"/>
      <c r="M7569" s="3"/>
      <c r="N7569" s="3"/>
      <c r="O7569" s="3"/>
      <c r="P7569" s="3"/>
      <c r="Q7569" s="3"/>
      <c r="R7569" s="3"/>
      <c r="S7569" s="3"/>
      <c r="T7569" s="3"/>
      <c r="U7569" s="3"/>
      <c r="V7569" s="3"/>
      <c r="W7569" s="3"/>
      <c r="X7569" s="3"/>
      <c r="Y7569" s="3"/>
      <c r="Z7569" s="3"/>
    </row>
    <row r="7570">
      <c r="A7570" s="4">
        <v>45406.0</v>
      </c>
      <c r="B7570" s="5" t="s">
        <v>2751</v>
      </c>
      <c r="C7570" s="3" t="s">
        <v>2752</v>
      </c>
      <c r="D7570" s="3" t="str">
        <f>IFERROR(__xludf.DUMMYFUNCTION("REGEXEXTRACT(C7570,""[A-Z]{2,}"")"),"KTB")</f>
        <v>KTB</v>
      </c>
      <c r="E7570" s="3" t="s">
        <v>44</v>
      </c>
      <c r="F7570" s="3" t="s">
        <v>2753</v>
      </c>
      <c r="G7570" s="3" t="s">
        <v>84</v>
      </c>
      <c r="H7570" s="3"/>
      <c r="I7570" s="3"/>
      <c r="J7570" s="3"/>
      <c r="K7570" s="3"/>
      <c r="L7570" s="3"/>
      <c r="M7570" s="3"/>
      <c r="N7570" s="3"/>
      <c r="O7570" s="3"/>
      <c r="P7570" s="3"/>
      <c r="Q7570" s="3"/>
      <c r="R7570" s="3"/>
      <c r="S7570" s="3"/>
      <c r="T7570" s="3"/>
      <c r="U7570" s="3"/>
      <c r="V7570" s="3"/>
      <c r="W7570" s="3"/>
      <c r="X7570" s="3"/>
      <c r="Y7570" s="3"/>
      <c r="Z7570" s="3"/>
    </row>
    <row r="7571">
      <c r="A7571" s="4">
        <v>45406.0</v>
      </c>
      <c r="B7571" s="5" t="s">
        <v>2754</v>
      </c>
      <c r="C7571" s="3" t="s">
        <v>2755</v>
      </c>
      <c r="D7571" s="3" t="str">
        <f>IFERROR(__xludf.DUMMYFUNCTION("REGEXEXTRACT(C7571,""[A-Z]{2,}"")"),"DELTA")</f>
        <v>DELTA</v>
      </c>
      <c r="E7571" s="3" t="s">
        <v>61</v>
      </c>
      <c r="F7571" s="3" t="s">
        <v>524</v>
      </c>
      <c r="G7571" s="3" t="s">
        <v>12</v>
      </c>
      <c r="H7571" s="3"/>
      <c r="I7571" s="3"/>
      <c r="J7571" s="3"/>
      <c r="K7571" s="3"/>
      <c r="L7571" s="3"/>
      <c r="M7571" s="3"/>
      <c r="N7571" s="3"/>
      <c r="O7571" s="3"/>
      <c r="P7571" s="3"/>
      <c r="Q7571" s="3"/>
      <c r="R7571" s="3"/>
      <c r="S7571" s="3"/>
      <c r="T7571" s="3"/>
      <c r="U7571" s="3"/>
      <c r="V7571" s="3"/>
      <c r="W7571" s="3"/>
      <c r="X7571" s="3"/>
      <c r="Y7571" s="3"/>
      <c r="Z7571" s="3"/>
    </row>
    <row r="7572">
      <c r="A7572" s="4">
        <v>45406.0</v>
      </c>
      <c r="B7572" s="5" t="s">
        <v>2756</v>
      </c>
      <c r="C7572" s="3" t="s">
        <v>2757</v>
      </c>
      <c r="D7572" s="3" t="str">
        <f>IFERROR(__xludf.DUMMYFUNCTION("REGEXEXTRACT(C7572,""[A-Z]{2,}"")"),"ICN")</f>
        <v>ICN</v>
      </c>
      <c r="E7572" s="3" t="s">
        <v>2101</v>
      </c>
      <c r="F7572" s="3" t="s">
        <v>1547</v>
      </c>
      <c r="G7572" s="3" t="s">
        <v>17</v>
      </c>
      <c r="H7572" s="3"/>
      <c r="I7572" s="3"/>
      <c r="J7572" s="3"/>
      <c r="K7572" s="3"/>
      <c r="L7572" s="3"/>
      <c r="M7572" s="3"/>
      <c r="N7572" s="3"/>
      <c r="O7572" s="3"/>
      <c r="P7572" s="3"/>
      <c r="Q7572" s="3"/>
      <c r="R7572" s="3"/>
      <c r="S7572" s="3"/>
      <c r="T7572" s="3"/>
      <c r="U7572" s="3"/>
      <c r="V7572" s="3"/>
      <c r="W7572" s="3"/>
      <c r="X7572" s="3"/>
      <c r="Y7572" s="3"/>
      <c r="Z7572" s="3"/>
    </row>
    <row r="7573">
      <c r="A7573" s="4">
        <v>45406.0</v>
      </c>
      <c r="B7573" s="5" t="s">
        <v>2758</v>
      </c>
      <c r="C7573" s="3" t="s">
        <v>2759</v>
      </c>
      <c r="D7573" s="3" t="str">
        <f>IFERROR(__xludf.DUMMYFUNCTION("REGEXEXTRACT(C7573,""[A-Z]{2,}"")"),"KBANK")</f>
        <v>KBANK</v>
      </c>
      <c r="E7573" s="3" t="s">
        <v>1766</v>
      </c>
      <c r="F7573" s="3" t="s">
        <v>217</v>
      </c>
      <c r="G7573" s="3" t="s">
        <v>17</v>
      </c>
      <c r="H7573" s="3"/>
      <c r="I7573" s="3"/>
      <c r="J7573" s="3"/>
      <c r="K7573" s="3"/>
      <c r="L7573" s="3"/>
      <c r="M7573" s="3"/>
      <c r="N7573" s="3"/>
      <c r="O7573" s="3"/>
      <c r="P7573" s="3"/>
      <c r="Q7573" s="3"/>
      <c r="R7573" s="3"/>
      <c r="S7573" s="3"/>
      <c r="T7573" s="3"/>
      <c r="U7573" s="3"/>
      <c r="V7573" s="3"/>
      <c r="W7573" s="3"/>
      <c r="X7573" s="3"/>
      <c r="Y7573" s="3"/>
      <c r="Z7573" s="3"/>
    </row>
    <row r="7574">
      <c r="A7574" s="4">
        <v>45406.0</v>
      </c>
      <c r="B7574" s="5" t="s">
        <v>2760</v>
      </c>
      <c r="C7574" s="3" t="s">
        <v>2761</v>
      </c>
      <c r="D7574" s="3" t="str">
        <f>IFERROR(__xludf.DUMMYFUNCTION("REGEXEXTRACT(C7574,""[A-Z]{2,}"")"),"SABUY")</f>
        <v>SABUY</v>
      </c>
      <c r="E7574" s="3" t="s">
        <v>34</v>
      </c>
      <c r="F7574" s="3" t="s">
        <v>1309</v>
      </c>
      <c r="G7574" s="3" t="s">
        <v>17</v>
      </c>
      <c r="H7574" s="3"/>
      <c r="I7574" s="3"/>
      <c r="J7574" s="3"/>
      <c r="K7574" s="3"/>
      <c r="L7574" s="3"/>
      <c r="M7574" s="3"/>
      <c r="N7574" s="3"/>
      <c r="O7574" s="3"/>
      <c r="P7574" s="3"/>
      <c r="Q7574" s="3"/>
      <c r="R7574" s="3"/>
      <c r="S7574" s="3"/>
      <c r="T7574" s="3"/>
      <c r="U7574" s="3"/>
      <c r="V7574" s="3"/>
      <c r="W7574" s="3"/>
      <c r="X7574" s="3"/>
      <c r="Y7574" s="3"/>
      <c r="Z7574" s="3"/>
    </row>
    <row r="7575">
      <c r="A7575" s="4">
        <v>45405.0</v>
      </c>
      <c r="B7575" s="5" t="s">
        <v>2762</v>
      </c>
      <c r="C7575" s="3" t="s">
        <v>2763</v>
      </c>
      <c r="D7575" s="3" t="str">
        <f>IFERROR(__xludf.DUMMYFUNCTION("REGEXEXTRACT(C7575,""[A-Z]{2,}"")"),"IRPC")</f>
        <v>IRPC</v>
      </c>
      <c r="E7575" s="3" t="s">
        <v>2764</v>
      </c>
      <c r="F7575" s="3" t="s">
        <v>1530</v>
      </c>
      <c r="G7575" s="3" t="s">
        <v>17</v>
      </c>
      <c r="H7575" s="3"/>
      <c r="I7575" s="3"/>
      <c r="J7575" s="3"/>
      <c r="K7575" s="3"/>
      <c r="L7575" s="3"/>
      <c r="M7575" s="3"/>
      <c r="N7575" s="3"/>
      <c r="O7575" s="3"/>
      <c r="P7575" s="3"/>
      <c r="Q7575" s="3"/>
      <c r="R7575" s="3"/>
      <c r="S7575" s="3"/>
      <c r="T7575" s="3"/>
      <c r="U7575" s="3"/>
      <c r="V7575" s="3"/>
      <c r="W7575" s="3"/>
      <c r="X7575" s="3"/>
      <c r="Y7575" s="3"/>
      <c r="Z7575" s="3"/>
    </row>
    <row r="7576">
      <c r="A7576" s="4">
        <v>45405.0</v>
      </c>
      <c r="B7576" s="5" t="s">
        <v>2765</v>
      </c>
      <c r="C7576" s="3" t="s">
        <v>2766</v>
      </c>
      <c r="D7576" s="3" t="str">
        <f>IFERROR(__xludf.DUMMYFUNCTION("REGEXEXTRACT(C7576,""[A-Z]{2,}"")"),"RATCH")</f>
        <v>RATCH</v>
      </c>
      <c r="E7576" s="3" t="s">
        <v>2767</v>
      </c>
      <c r="F7576" s="3" t="s">
        <v>314</v>
      </c>
      <c r="G7576" s="3" t="s">
        <v>17</v>
      </c>
      <c r="H7576" s="3"/>
      <c r="I7576" s="3"/>
      <c r="J7576" s="3"/>
      <c r="K7576" s="3"/>
      <c r="L7576" s="3"/>
      <c r="M7576" s="3"/>
      <c r="N7576" s="3"/>
      <c r="O7576" s="3"/>
      <c r="P7576" s="3"/>
      <c r="Q7576" s="3"/>
      <c r="R7576" s="3"/>
      <c r="S7576" s="3"/>
      <c r="T7576" s="3"/>
      <c r="U7576" s="3"/>
      <c r="V7576" s="3"/>
      <c r="W7576" s="3"/>
      <c r="X7576" s="3"/>
      <c r="Y7576" s="3"/>
      <c r="Z7576" s="3"/>
    </row>
    <row r="7577">
      <c r="A7577" s="4">
        <v>45405.0</v>
      </c>
      <c r="B7577" s="5" t="s">
        <v>2768</v>
      </c>
      <c r="C7577" s="3" t="s">
        <v>2769</v>
      </c>
      <c r="D7577" s="3" t="str">
        <f>IFERROR(__xludf.DUMMYFUNCTION("REGEXEXTRACT(C7577,""[A-Z]{2,}"")"),"SCG")</f>
        <v>SCG</v>
      </c>
      <c r="E7577" s="3" t="s">
        <v>2770</v>
      </c>
      <c r="F7577" s="3" t="s">
        <v>55</v>
      </c>
      <c r="G7577" s="3" t="s">
        <v>17</v>
      </c>
      <c r="H7577" s="3"/>
      <c r="I7577" s="3"/>
      <c r="J7577" s="3"/>
      <c r="K7577" s="3"/>
      <c r="L7577" s="3"/>
      <c r="M7577" s="3"/>
      <c r="N7577" s="3"/>
      <c r="O7577" s="3"/>
      <c r="P7577" s="3"/>
      <c r="Q7577" s="3"/>
      <c r="R7577" s="3"/>
      <c r="S7577" s="3"/>
      <c r="T7577" s="3"/>
      <c r="U7577" s="3"/>
      <c r="V7577" s="3"/>
      <c r="W7577" s="3"/>
      <c r="X7577" s="3"/>
      <c r="Y7577" s="3"/>
      <c r="Z7577" s="3"/>
    </row>
    <row r="7578">
      <c r="A7578" s="4">
        <v>45405.0</v>
      </c>
      <c r="B7578" s="5" t="s">
        <v>2771</v>
      </c>
      <c r="C7578" s="3" t="s">
        <v>2772</v>
      </c>
      <c r="D7578" s="3" t="str">
        <f>IFERROR(__xludf.DUMMYFUNCTION("REGEXEXTRACT(C7578,""[A-Z]{2,}"")"),"BSRC")</f>
        <v>BSRC</v>
      </c>
      <c r="E7578" s="3" t="s">
        <v>34</v>
      </c>
      <c r="F7578" s="3" t="s">
        <v>133</v>
      </c>
      <c r="G7578" s="3" t="s">
        <v>12</v>
      </c>
      <c r="H7578" s="3"/>
      <c r="I7578" s="3"/>
      <c r="J7578" s="3"/>
      <c r="K7578" s="3"/>
      <c r="L7578" s="3"/>
      <c r="M7578" s="3"/>
      <c r="N7578" s="3"/>
      <c r="O7578" s="3"/>
      <c r="P7578" s="3"/>
      <c r="Q7578" s="3"/>
      <c r="R7578" s="3"/>
      <c r="S7578" s="3"/>
      <c r="T7578" s="3"/>
      <c r="U7578" s="3"/>
      <c r="V7578" s="3"/>
      <c r="W7578" s="3"/>
      <c r="X7578" s="3"/>
      <c r="Y7578" s="3"/>
      <c r="Z7578" s="3"/>
    </row>
    <row r="7579">
      <c r="A7579" s="4">
        <v>45405.0</v>
      </c>
      <c r="B7579" s="5" t="s">
        <v>2773</v>
      </c>
      <c r="C7579" s="3" t="s">
        <v>2774</v>
      </c>
      <c r="D7579" s="3" t="str">
        <f>IFERROR(__xludf.DUMMYFUNCTION("REGEXEXTRACT(C7579,""[A-Z]{2,}"")"),"STARK")</f>
        <v>STARK</v>
      </c>
      <c r="E7579" s="3" t="s">
        <v>269</v>
      </c>
      <c r="F7579" s="3" t="s">
        <v>2775</v>
      </c>
      <c r="G7579" s="3" t="s">
        <v>84</v>
      </c>
      <c r="H7579" s="3"/>
      <c r="I7579" s="3"/>
      <c r="J7579" s="3"/>
      <c r="K7579" s="3"/>
      <c r="L7579" s="3"/>
      <c r="M7579" s="3"/>
      <c r="N7579" s="3"/>
      <c r="O7579" s="3"/>
      <c r="P7579" s="3"/>
      <c r="Q7579" s="3"/>
      <c r="R7579" s="3"/>
      <c r="S7579" s="3"/>
      <c r="T7579" s="3"/>
      <c r="U7579" s="3"/>
      <c r="V7579" s="3"/>
      <c r="W7579" s="3"/>
      <c r="X7579" s="3"/>
      <c r="Y7579" s="3"/>
      <c r="Z7579" s="3"/>
    </row>
    <row r="7580">
      <c r="A7580" s="4">
        <v>45405.0</v>
      </c>
      <c r="B7580" s="5" t="s">
        <v>2776</v>
      </c>
      <c r="C7580" s="3" t="s">
        <v>2777</v>
      </c>
      <c r="D7580" s="3" t="str">
        <f>IFERROR(__xludf.DUMMYFUNCTION("REGEXEXTRACT(C7580,""[A-Z]{2,}"")"),"NIM")</f>
        <v>NIM</v>
      </c>
      <c r="E7580" s="3" t="s">
        <v>514</v>
      </c>
      <c r="F7580" s="3" t="s">
        <v>1424</v>
      </c>
      <c r="G7580" s="3" t="s">
        <v>84</v>
      </c>
      <c r="H7580" s="3"/>
      <c r="I7580" s="3"/>
      <c r="J7580" s="3"/>
      <c r="K7580" s="3"/>
      <c r="L7580" s="3"/>
      <c r="M7580" s="3"/>
      <c r="N7580" s="3"/>
      <c r="O7580" s="3"/>
      <c r="P7580" s="3"/>
      <c r="Q7580" s="3"/>
      <c r="R7580" s="3"/>
      <c r="S7580" s="3"/>
      <c r="T7580" s="3"/>
      <c r="U7580" s="3"/>
      <c r="V7580" s="3"/>
      <c r="W7580" s="3"/>
      <c r="X7580" s="3"/>
      <c r="Y7580" s="3"/>
      <c r="Z7580" s="3"/>
    </row>
    <row r="7581">
      <c r="A7581" s="4">
        <v>45405.0</v>
      </c>
      <c r="B7581" s="5" t="s">
        <v>2778</v>
      </c>
      <c r="C7581" s="3" t="s">
        <v>2779</v>
      </c>
      <c r="D7581" s="3" t="str">
        <f>IFERROR(__xludf.DUMMYFUNCTION("REGEXEXTRACT(C7581,""[A-Z]{2,}"")"),"COCOCO")</f>
        <v>COCOCO</v>
      </c>
      <c r="E7581" s="3" t="s">
        <v>47</v>
      </c>
      <c r="F7581" s="3" t="s">
        <v>241</v>
      </c>
      <c r="G7581" s="3" t="s">
        <v>12</v>
      </c>
      <c r="H7581" s="3"/>
      <c r="I7581" s="3"/>
      <c r="J7581" s="3"/>
      <c r="K7581" s="3"/>
      <c r="L7581" s="3"/>
      <c r="M7581" s="3"/>
      <c r="N7581" s="3"/>
      <c r="O7581" s="3"/>
      <c r="P7581" s="3"/>
      <c r="Q7581" s="3"/>
      <c r="R7581" s="3"/>
      <c r="S7581" s="3"/>
      <c r="T7581" s="3"/>
      <c r="U7581" s="3"/>
      <c r="V7581" s="3"/>
      <c r="W7581" s="3"/>
      <c r="X7581" s="3"/>
      <c r="Y7581" s="3"/>
      <c r="Z7581" s="3"/>
    </row>
    <row r="7582">
      <c r="A7582" s="4">
        <v>45405.0</v>
      </c>
      <c r="B7582" s="5" t="s">
        <v>2780</v>
      </c>
      <c r="C7582" s="3" t="s">
        <v>2781</v>
      </c>
      <c r="D7582" s="3" t="str">
        <f>IFERROR(__xludf.DUMMYFUNCTION("REGEXEXTRACT(C7582,""[A-Z]{2,}"")"),"JKN")</f>
        <v>JKN</v>
      </c>
      <c r="E7582" s="3" t="s">
        <v>2782</v>
      </c>
      <c r="F7582" s="3" t="s">
        <v>2783</v>
      </c>
      <c r="G7582" s="3" t="s">
        <v>12</v>
      </c>
      <c r="H7582" s="3"/>
      <c r="I7582" s="3"/>
      <c r="J7582" s="3"/>
      <c r="K7582" s="3"/>
      <c r="L7582" s="3"/>
      <c r="M7582" s="3"/>
      <c r="N7582" s="3"/>
      <c r="O7582" s="3"/>
      <c r="P7582" s="3"/>
      <c r="Q7582" s="3"/>
      <c r="R7582" s="3"/>
      <c r="S7582" s="3"/>
      <c r="T7582" s="3"/>
      <c r="U7582" s="3"/>
      <c r="V7582" s="3"/>
      <c r="W7582" s="3"/>
      <c r="X7582" s="3"/>
      <c r="Y7582" s="3"/>
      <c r="Z7582" s="3"/>
    </row>
    <row r="7583">
      <c r="A7583" s="4">
        <v>45405.0</v>
      </c>
      <c r="B7583" s="5" t="s">
        <v>2784</v>
      </c>
      <c r="C7583" s="3" t="s">
        <v>2785</v>
      </c>
      <c r="D7583" s="3" t="str">
        <f>IFERROR(__xludf.DUMMYFUNCTION("REGEXEXTRACT(C7583,""[A-Z]{2,}"")"),"MTC")</f>
        <v>MTC</v>
      </c>
      <c r="E7583" s="3" t="s">
        <v>44</v>
      </c>
      <c r="F7583" s="3" t="s">
        <v>55</v>
      </c>
      <c r="G7583" s="3" t="s">
        <v>17</v>
      </c>
      <c r="H7583" s="3"/>
      <c r="I7583" s="3"/>
      <c r="J7583" s="3"/>
      <c r="K7583" s="3"/>
      <c r="L7583" s="3"/>
      <c r="M7583" s="3"/>
      <c r="N7583" s="3"/>
      <c r="O7583" s="3"/>
      <c r="P7583" s="3"/>
      <c r="Q7583" s="3"/>
      <c r="R7583" s="3"/>
      <c r="S7583" s="3"/>
      <c r="T7583" s="3"/>
      <c r="U7583" s="3"/>
      <c r="V7583" s="3"/>
      <c r="W7583" s="3"/>
      <c r="X7583" s="3"/>
      <c r="Y7583" s="3"/>
      <c r="Z7583" s="3"/>
    </row>
    <row r="7584">
      <c r="A7584" s="4">
        <v>45405.0</v>
      </c>
      <c r="B7584" s="5" t="s">
        <v>2786</v>
      </c>
      <c r="C7584" s="3" t="s">
        <v>2787</v>
      </c>
      <c r="D7584" s="3" t="str">
        <f>IFERROR(__xludf.DUMMYFUNCTION("REGEXEXTRACT(C7584,""[A-Z]{2,}"")"),"JKN")</f>
        <v>JKN</v>
      </c>
      <c r="E7584" s="3" t="s">
        <v>543</v>
      </c>
      <c r="F7584" s="3" t="s">
        <v>625</v>
      </c>
      <c r="G7584" s="3" t="s">
        <v>84</v>
      </c>
      <c r="H7584" s="3"/>
      <c r="I7584" s="3"/>
      <c r="J7584" s="3"/>
      <c r="K7584" s="3"/>
      <c r="L7584" s="3"/>
      <c r="M7584" s="3"/>
      <c r="N7584" s="3"/>
      <c r="O7584" s="3"/>
      <c r="P7584" s="3"/>
      <c r="Q7584" s="3"/>
      <c r="R7584" s="3"/>
      <c r="S7584" s="3"/>
      <c r="T7584" s="3"/>
      <c r="U7584" s="3"/>
      <c r="V7584" s="3"/>
      <c r="W7584" s="3"/>
      <c r="X7584" s="3"/>
      <c r="Y7584" s="3"/>
      <c r="Z7584" s="3"/>
    </row>
    <row r="7585">
      <c r="A7585" s="4">
        <v>45405.0</v>
      </c>
      <c r="B7585" s="5" t="s">
        <v>2788</v>
      </c>
      <c r="C7585" s="3" t="s">
        <v>2789</v>
      </c>
      <c r="D7585" s="3" t="str">
        <f>IFERROR(__xludf.DUMMYFUNCTION("REGEXEXTRACT(C7585,""[A-Z]{2,}"")"),"EP")</f>
        <v>EP</v>
      </c>
      <c r="E7585" s="3" t="s">
        <v>46</v>
      </c>
      <c r="F7585" s="3" t="s">
        <v>133</v>
      </c>
      <c r="G7585" s="3" t="s">
        <v>12</v>
      </c>
      <c r="H7585" s="3"/>
      <c r="I7585" s="3"/>
      <c r="J7585" s="3"/>
      <c r="K7585" s="3"/>
      <c r="L7585" s="3"/>
      <c r="M7585" s="3"/>
      <c r="N7585" s="3"/>
      <c r="O7585" s="3"/>
      <c r="P7585" s="3"/>
      <c r="Q7585" s="3"/>
      <c r="R7585" s="3"/>
      <c r="S7585" s="3"/>
      <c r="T7585" s="3"/>
      <c r="U7585" s="3"/>
      <c r="V7585" s="3"/>
      <c r="W7585" s="3"/>
      <c r="X7585" s="3"/>
      <c r="Y7585" s="3"/>
      <c r="Z7585" s="3"/>
    </row>
    <row r="7586">
      <c r="A7586" s="4">
        <v>45405.0</v>
      </c>
      <c r="B7586" s="5" t="s">
        <v>2790</v>
      </c>
      <c r="C7586" s="3" t="s">
        <v>2791</v>
      </c>
      <c r="D7586" s="3" t="str">
        <f>IFERROR(__xludf.DUMMYFUNCTION("REGEXEXTRACT(C7586,""[A-Z]{2,}"")"),"GULF")</f>
        <v>GULF</v>
      </c>
      <c r="E7586" s="3" t="s">
        <v>44</v>
      </c>
      <c r="F7586" s="3" t="s">
        <v>299</v>
      </c>
      <c r="G7586" s="3" t="s">
        <v>17</v>
      </c>
      <c r="H7586" s="3"/>
      <c r="I7586" s="3"/>
      <c r="J7586" s="3"/>
      <c r="K7586" s="3"/>
      <c r="L7586" s="3"/>
      <c r="M7586" s="3"/>
      <c r="N7586" s="3"/>
      <c r="O7586" s="3"/>
      <c r="P7586" s="3"/>
      <c r="Q7586" s="3"/>
      <c r="R7586" s="3"/>
      <c r="S7586" s="3"/>
      <c r="T7586" s="3"/>
      <c r="U7586" s="3"/>
      <c r="V7586" s="3"/>
      <c r="W7586" s="3"/>
      <c r="X7586" s="3"/>
      <c r="Y7586" s="3"/>
      <c r="Z7586" s="3"/>
    </row>
    <row r="7587">
      <c r="A7587" s="4">
        <v>45405.0</v>
      </c>
      <c r="B7587" s="5" t="s">
        <v>2792</v>
      </c>
      <c r="C7587" s="3" t="s">
        <v>2793</v>
      </c>
      <c r="D7587" s="3" t="str">
        <f>IFERROR(__xludf.DUMMYFUNCTION("REGEXEXTRACT(C7587,""[A-Z]{2,}"")"),"XPG")</f>
        <v>XPG</v>
      </c>
      <c r="E7587" s="3" t="s">
        <v>44</v>
      </c>
      <c r="F7587" s="3" t="s">
        <v>133</v>
      </c>
      <c r="G7587" s="3" t="s">
        <v>12</v>
      </c>
      <c r="H7587" s="3"/>
      <c r="I7587" s="3"/>
      <c r="J7587" s="3"/>
      <c r="K7587" s="3"/>
      <c r="L7587" s="3"/>
      <c r="M7587" s="3"/>
      <c r="N7587" s="3"/>
      <c r="O7587" s="3"/>
      <c r="P7587" s="3"/>
      <c r="Q7587" s="3"/>
      <c r="R7587" s="3"/>
      <c r="S7587" s="3"/>
      <c r="T7587" s="3"/>
      <c r="U7587" s="3"/>
      <c r="V7587" s="3"/>
      <c r="W7587" s="3"/>
      <c r="X7587" s="3"/>
      <c r="Y7587" s="3"/>
      <c r="Z7587" s="3"/>
    </row>
    <row r="7588">
      <c r="A7588" s="4">
        <v>45405.0</v>
      </c>
      <c r="B7588" s="5" t="s">
        <v>2794</v>
      </c>
      <c r="C7588" s="3" t="s">
        <v>2795</v>
      </c>
      <c r="D7588" s="3" t="str">
        <f>IFERROR(__xludf.DUMMYFUNCTION("REGEXEXTRACT(C7588,""[A-Z]{2,}"")"),"PICO")</f>
        <v>PICO</v>
      </c>
      <c r="E7588" s="3" t="s">
        <v>2101</v>
      </c>
      <c r="F7588" s="3" t="s">
        <v>24</v>
      </c>
      <c r="G7588" s="3" t="s">
        <v>84</v>
      </c>
      <c r="H7588" s="3"/>
      <c r="I7588" s="3"/>
      <c r="J7588" s="3"/>
      <c r="K7588" s="3"/>
      <c r="L7588" s="3"/>
      <c r="M7588" s="3"/>
      <c r="N7588" s="3"/>
      <c r="O7588" s="3"/>
      <c r="P7588" s="3"/>
      <c r="Q7588" s="3"/>
      <c r="R7588" s="3"/>
      <c r="S7588" s="3"/>
      <c r="T7588" s="3"/>
      <c r="U7588" s="3"/>
      <c r="V7588" s="3"/>
      <c r="W7588" s="3"/>
      <c r="X7588" s="3"/>
      <c r="Y7588" s="3"/>
      <c r="Z7588" s="3"/>
    </row>
    <row r="7589">
      <c r="A7589" s="4">
        <v>45404.0</v>
      </c>
      <c r="B7589" s="5" t="s">
        <v>2796</v>
      </c>
      <c r="C7589" s="3" t="s">
        <v>2797</v>
      </c>
      <c r="D7589" s="3" t="str">
        <f>IFERROR(__xludf.DUMMYFUNCTION("REGEXEXTRACT(C7589,""[A-Z]{2,}"")"),"CBG")</f>
        <v>CBG</v>
      </c>
      <c r="E7589" s="3" t="s">
        <v>1643</v>
      </c>
      <c r="F7589" s="3" t="s">
        <v>753</v>
      </c>
      <c r="G7589" s="3" t="s">
        <v>17</v>
      </c>
      <c r="H7589" s="3"/>
      <c r="I7589" s="3"/>
      <c r="J7589" s="3"/>
      <c r="K7589" s="3"/>
      <c r="L7589" s="3"/>
      <c r="M7589" s="3"/>
      <c r="N7589" s="3"/>
      <c r="O7589" s="3"/>
      <c r="P7589" s="3"/>
      <c r="Q7589" s="3"/>
      <c r="R7589" s="3"/>
      <c r="S7589" s="3"/>
      <c r="T7589" s="3"/>
      <c r="U7589" s="3"/>
      <c r="V7589" s="3"/>
      <c r="W7589" s="3"/>
      <c r="X7589" s="3"/>
      <c r="Y7589" s="3"/>
      <c r="Z7589" s="3"/>
    </row>
    <row r="7590">
      <c r="A7590" s="4">
        <v>45404.0</v>
      </c>
      <c r="B7590" s="5" t="s">
        <v>2798</v>
      </c>
      <c r="C7590" s="3" t="s">
        <v>2799</v>
      </c>
      <c r="D7590" s="3" t="str">
        <f>IFERROR(__xludf.DUMMYFUNCTION("REGEXEXTRACT(C7590,""[A-Z]{2,}"")"),"PRIME")</f>
        <v>PRIME</v>
      </c>
      <c r="E7590" s="3" t="s">
        <v>104</v>
      </c>
      <c r="F7590" s="3" t="s">
        <v>181</v>
      </c>
      <c r="G7590" s="3" t="s">
        <v>17</v>
      </c>
      <c r="H7590" s="3"/>
      <c r="I7590" s="3"/>
      <c r="J7590" s="3"/>
      <c r="K7590" s="3"/>
      <c r="L7590" s="3"/>
      <c r="M7590" s="3"/>
      <c r="N7590" s="3"/>
      <c r="O7590" s="3"/>
      <c r="P7590" s="3"/>
      <c r="Q7590" s="3"/>
      <c r="R7590" s="3"/>
      <c r="S7590" s="3"/>
      <c r="T7590" s="3"/>
      <c r="U7590" s="3"/>
      <c r="V7590" s="3"/>
      <c r="W7590" s="3"/>
      <c r="X7590" s="3"/>
      <c r="Y7590" s="3"/>
      <c r="Z7590" s="3"/>
    </row>
    <row r="7591">
      <c r="A7591" s="4">
        <v>45404.0</v>
      </c>
      <c r="B7591" s="5" t="s">
        <v>2800</v>
      </c>
      <c r="C7591" s="3" t="s">
        <v>2801</v>
      </c>
      <c r="D7591" s="3" t="str">
        <f>IFERROR(__xludf.DUMMYFUNCTION("REGEXEXTRACT(C7591,""[A-Z]{2,}"")"),"FLOYD")</f>
        <v>FLOYD</v>
      </c>
      <c r="E7591" s="3" t="s">
        <v>274</v>
      </c>
      <c r="F7591" s="3" t="s">
        <v>31</v>
      </c>
      <c r="G7591" s="3" t="s">
        <v>12</v>
      </c>
      <c r="H7591" s="3"/>
      <c r="I7591" s="3"/>
      <c r="J7591" s="3"/>
      <c r="K7591" s="3"/>
      <c r="L7591" s="3"/>
      <c r="M7591" s="3"/>
      <c r="N7591" s="3"/>
      <c r="O7591" s="3"/>
      <c r="P7591" s="3"/>
      <c r="Q7591" s="3"/>
      <c r="R7591" s="3"/>
      <c r="S7591" s="3"/>
      <c r="T7591" s="3"/>
      <c r="U7591" s="3"/>
      <c r="V7591" s="3"/>
      <c r="W7591" s="3"/>
      <c r="X7591" s="3"/>
      <c r="Y7591" s="3"/>
      <c r="Z7591" s="3"/>
    </row>
    <row r="7592">
      <c r="A7592" s="4">
        <v>45404.0</v>
      </c>
      <c r="B7592" s="5" t="s">
        <v>2802</v>
      </c>
      <c r="C7592" s="3" t="s">
        <v>2803</v>
      </c>
      <c r="D7592" s="3" t="str">
        <f>IFERROR(__xludf.DUMMYFUNCTION("REGEXEXTRACT(C7592,""[A-Z]{2,}"")"),"TTB")</f>
        <v>TTB</v>
      </c>
      <c r="E7592" s="3" t="s">
        <v>44</v>
      </c>
      <c r="F7592" s="3" t="s">
        <v>47</v>
      </c>
      <c r="G7592" s="3" t="s">
        <v>12</v>
      </c>
      <c r="H7592" s="3"/>
      <c r="I7592" s="3"/>
      <c r="J7592" s="3"/>
      <c r="K7592" s="3"/>
      <c r="L7592" s="3"/>
      <c r="M7592" s="3"/>
      <c r="N7592" s="3"/>
      <c r="O7592" s="3"/>
      <c r="P7592" s="3"/>
      <c r="Q7592" s="3"/>
      <c r="R7592" s="3"/>
      <c r="S7592" s="3"/>
      <c r="T7592" s="3"/>
      <c r="U7592" s="3"/>
      <c r="V7592" s="3"/>
      <c r="W7592" s="3"/>
      <c r="X7592" s="3"/>
      <c r="Y7592" s="3"/>
      <c r="Z7592" s="3"/>
    </row>
    <row r="7593">
      <c r="A7593" s="4">
        <v>45404.0</v>
      </c>
      <c r="B7593" s="5" t="s">
        <v>2804</v>
      </c>
      <c r="C7593" s="3" t="s">
        <v>2805</v>
      </c>
      <c r="D7593" s="3" t="str">
        <f>IFERROR(__xludf.DUMMYFUNCTION("REGEXEXTRACT(C7593,""[A-Z]{2,}"")"),"GULF")</f>
        <v>GULF</v>
      </c>
      <c r="E7593" s="3" t="s">
        <v>519</v>
      </c>
      <c r="F7593" s="3" t="s">
        <v>2006</v>
      </c>
      <c r="G7593" s="3" t="s">
        <v>17</v>
      </c>
      <c r="H7593" s="3"/>
      <c r="I7593" s="3"/>
      <c r="J7593" s="3"/>
      <c r="K7593" s="3"/>
      <c r="L7593" s="3"/>
      <c r="M7593" s="3"/>
      <c r="N7593" s="3"/>
      <c r="O7593" s="3"/>
      <c r="P7593" s="3"/>
      <c r="Q7593" s="3"/>
      <c r="R7593" s="3"/>
      <c r="S7593" s="3"/>
      <c r="T7593" s="3"/>
      <c r="U7593" s="3"/>
      <c r="V7593" s="3"/>
      <c r="W7593" s="3"/>
      <c r="X7593" s="3"/>
      <c r="Y7593" s="3"/>
      <c r="Z7593" s="3"/>
    </row>
    <row r="7594">
      <c r="A7594" s="4">
        <v>45404.0</v>
      </c>
      <c r="B7594" s="5" t="s">
        <v>2806</v>
      </c>
      <c r="C7594" s="3" t="s">
        <v>2807</v>
      </c>
      <c r="D7594" s="3" t="str">
        <f>IFERROR(__xludf.DUMMYFUNCTION("REGEXEXTRACT(C7594,""[A-Z]{2,}"")"),"KTB")</f>
        <v>KTB</v>
      </c>
      <c r="E7594" s="3" t="s">
        <v>1766</v>
      </c>
      <c r="F7594" s="3" t="s">
        <v>47</v>
      </c>
      <c r="G7594" s="3" t="s">
        <v>12</v>
      </c>
      <c r="H7594" s="3"/>
      <c r="I7594" s="3"/>
      <c r="J7594" s="3"/>
      <c r="K7594" s="3"/>
      <c r="L7594" s="3"/>
      <c r="M7594" s="3"/>
      <c r="N7594" s="3"/>
      <c r="O7594" s="3"/>
      <c r="P7594" s="3"/>
      <c r="Q7594" s="3"/>
      <c r="R7594" s="3"/>
      <c r="S7594" s="3"/>
      <c r="T7594" s="3"/>
      <c r="U7594" s="3"/>
      <c r="V7594" s="3"/>
      <c r="W7594" s="3"/>
      <c r="X7594" s="3"/>
      <c r="Y7594" s="3"/>
      <c r="Z7594" s="3"/>
    </row>
    <row r="7595">
      <c r="A7595" s="4">
        <v>45404.0</v>
      </c>
      <c r="B7595" s="5" t="s">
        <v>2808</v>
      </c>
      <c r="C7595" s="3" t="s">
        <v>2809</v>
      </c>
      <c r="D7595" s="3" t="s">
        <v>1054</v>
      </c>
      <c r="E7595" s="3" t="s">
        <v>44</v>
      </c>
      <c r="F7595" s="3" t="s">
        <v>61</v>
      </c>
      <c r="G7595" s="3" t="s">
        <v>12</v>
      </c>
      <c r="H7595" s="3"/>
      <c r="I7595" s="3"/>
      <c r="J7595" s="3"/>
      <c r="K7595" s="3"/>
      <c r="L7595" s="3"/>
      <c r="M7595" s="3"/>
      <c r="N7595" s="3"/>
      <c r="O7595" s="3"/>
      <c r="P7595" s="3"/>
      <c r="Q7595" s="3"/>
      <c r="R7595" s="3"/>
      <c r="S7595" s="3"/>
      <c r="T7595" s="3"/>
      <c r="U7595" s="3"/>
      <c r="V7595" s="3"/>
      <c r="W7595" s="3"/>
      <c r="X7595" s="3"/>
      <c r="Y7595" s="3"/>
      <c r="Z7595" s="3"/>
    </row>
    <row r="7596">
      <c r="A7596" s="4">
        <v>45404.0</v>
      </c>
      <c r="B7596" s="5" t="s">
        <v>2810</v>
      </c>
      <c r="C7596" s="3" t="s">
        <v>2811</v>
      </c>
      <c r="D7596" s="3" t="s">
        <v>1535</v>
      </c>
      <c r="E7596" s="3" t="s">
        <v>47</v>
      </c>
      <c r="F7596" s="3" t="s">
        <v>133</v>
      </c>
      <c r="G7596" s="3" t="s">
        <v>12</v>
      </c>
      <c r="H7596" s="3"/>
      <c r="I7596" s="3"/>
      <c r="J7596" s="3"/>
      <c r="K7596" s="3"/>
      <c r="L7596" s="3"/>
      <c r="M7596" s="3"/>
      <c r="N7596" s="3"/>
      <c r="O7596" s="3"/>
      <c r="P7596" s="3"/>
      <c r="Q7596" s="3"/>
      <c r="R7596" s="3"/>
      <c r="S7596" s="3"/>
      <c r="T7596" s="3"/>
      <c r="U7596" s="3"/>
      <c r="V7596" s="3"/>
      <c r="W7596" s="3"/>
      <c r="X7596" s="3"/>
      <c r="Y7596" s="3"/>
      <c r="Z7596" s="3"/>
    </row>
    <row r="7597">
      <c r="A7597" s="4">
        <v>45404.0</v>
      </c>
      <c r="B7597" s="5" t="s">
        <v>2812</v>
      </c>
      <c r="C7597" s="3" t="s">
        <v>2813</v>
      </c>
      <c r="D7597" s="3" t="s">
        <v>1858</v>
      </c>
      <c r="E7597" s="3" t="s">
        <v>44</v>
      </c>
      <c r="F7597" s="3" t="s">
        <v>161</v>
      </c>
      <c r="G7597" s="3" t="s">
        <v>12</v>
      </c>
      <c r="H7597" s="3"/>
      <c r="I7597" s="3"/>
      <c r="J7597" s="3"/>
      <c r="K7597" s="3"/>
      <c r="L7597" s="3"/>
      <c r="M7597" s="3"/>
      <c r="N7597" s="3"/>
      <c r="O7597" s="3"/>
      <c r="P7597" s="3"/>
      <c r="Q7597" s="3"/>
      <c r="R7597" s="3"/>
      <c r="S7597" s="3"/>
      <c r="T7597" s="3"/>
      <c r="U7597" s="3"/>
      <c r="V7597" s="3"/>
      <c r="W7597" s="3"/>
      <c r="X7597" s="3"/>
      <c r="Y7597" s="3"/>
      <c r="Z7597" s="3"/>
    </row>
    <row r="7598">
      <c r="A7598" s="4">
        <v>45404.0</v>
      </c>
      <c r="B7598" s="5" t="s">
        <v>2814</v>
      </c>
      <c r="C7598" s="3" t="s">
        <v>2815</v>
      </c>
      <c r="D7598" s="3" t="s">
        <v>2816</v>
      </c>
      <c r="E7598" s="3" t="s">
        <v>44</v>
      </c>
      <c r="F7598" s="3" t="s">
        <v>61</v>
      </c>
      <c r="G7598" s="3" t="s">
        <v>12</v>
      </c>
      <c r="H7598" s="3"/>
      <c r="I7598" s="3"/>
      <c r="J7598" s="3"/>
      <c r="K7598" s="3"/>
      <c r="L7598" s="3"/>
      <c r="M7598" s="3"/>
      <c r="N7598" s="3"/>
      <c r="O7598" s="3"/>
      <c r="P7598" s="3"/>
      <c r="Q7598" s="3"/>
      <c r="R7598" s="3"/>
      <c r="S7598" s="3"/>
      <c r="T7598" s="3"/>
      <c r="U7598" s="3"/>
      <c r="V7598" s="3"/>
      <c r="W7598" s="3"/>
      <c r="X7598" s="3"/>
      <c r="Y7598" s="3"/>
      <c r="Z7598" s="3"/>
    </row>
    <row r="7599">
      <c r="A7599" s="4">
        <v>45402.0</v>
      </c>
      <c r="B7599" s="5" t="s">
        <v>2817</v>
      </c>
      <c r="C7599" s="3" t="s">
        <v>2818</v>
      </c>
      <c r="D7599" s="3" t="s">
        <v>2819</v>
      </c>
      <c r="E7599" s="3" t="s">
        <v>519</v>
      </c>
      <c r="F7599" s="3" t="s">
        <v>2820</v>
      </c>
      <c r="G7599" s="3" t="s">
        <v>17</v>
      </c>
      <c r="H7599" s="3"/>
      <c r="I7599" s="3"/>
      <c r="J7599" s="3"/>
      <c r="K7599" s="3"/>
      <c r="L7599" s="3"/>
      <c r="M7599" s="3"/>
      <c r="N7599" s="3"/>
      <c r="O7599" s="3"/>
      <c r="P7599" s="3"/>
      <c r="Q7599" s="3"/>
      <c r="R7599" s="3"/>
      <c r="S7599" s="3"/>
      <c r="T7599" s="3"/>
      <c r="U7599" s="3"/>
      <c r="V7599" s="3"/>
      <c r="W7599" s="3"/>
      <c r="X7599" s="3"/>
      <c r="Y7599" s="3"/>
      <c r="Z7599" s="3"/>
    </row>
    <row r="7600">
      <c r="A7600" s="4">
        <v>45402.0</v>
      </c>
      <c r="B7600" s="5" t="s">
        <v>2821</v>
      </c>
      <c r="C7600" s="3" t="s">
        <v>2822</v>
      </c>
      <c r="D7600" s="3" t="s">
        <v>765</v>
      </c>
      <c r="E7600" s="3" t="s">
        <v>2823</v>
      </c>
      <c r="F7600" s="3" t="s">
        <v>386</v>
      </c>
      <c r="G7600" s="3" t="s">
        <v>12</v>
      </c>
      <c r="H7600" s="3"/>
      <c r="I7600" s="3"/>
      <c r="J7600" s="3"/>
      <c r="K7600" s="3"/>
      <c r="L7600" s="3"/>
      <c r="M7600" s="3"/>
      <c r="N7600" s="3"/>
      <c r="O7600" s="3"/>
      <c r="P7600" s="3"/>
      <c r="Q7600" s="3"/>
      <c r="R7600" s="3"/>
      <c r="S7600" s="3"/>
      <c r="T7600" s="3"/>
      <c r="U7600" s="3"/>
      <c r="V7600" s="3"/>
      <c r="W7600" s="3"/>
      <c r="X7600" s="3"/>
      <c r="Y7600" s="3"/>
      <c r="Z7600" s="3"/>
    </row>
    <row r="7601">
      <c r="A7601" s="4">
        <v>45401.0</v>
      </c>
      <c r="B7601" s="5" t="s">
        <v>2824</v>
      </c>
      <c r="C7601" s="3" t="s">
        <v>2825</v>
      </c>
      <c r="D7601" s="3" t="s">
        <v>2826</v>
      </c>
      <c r="E7601" s="3" t="s">
        <v>2827</v>
      </c>
      <c r="F7601" s="3" t="s">
        <v>181</v>
      </c>
      <c r="G7601" s="3" t="s">
        <v>17</v>
      </c>
      <c r="H7601" s="3"/>
      <c r="I7601" s="3"/>
      <c r="J7601" s="3"/>
      <c r="K7601" s="3"/>
      <c r="L7601" s="3"/>
      <c r="M7601" s="3"/>
      <c r="N7601" s="3"/>
      <c r="O7601" s="3"/>
      <c r="P7601" s="3"/>
      <c r="Q7601" s="3"/>
      <c r="R7601" s="3"/>
      <c r="S7601" s="3"/>
      <c r="T7601" s="3"/>
      <c r="U7601" s="3"/>
      <c r="V7601" s="3"/>
      <c r="W7601" s="3"/>
      <c r="X7601" s="3"/>
      <c r="Y7601" s="3"/>
      <c r="Z7601" s="3"/>
    </row>
    <row r="7602">
      <c r="A7602" s="4">
        <v>45401.0</v>
      </c>
      <c r="B7602" s="5" t="s">
        <v>2828</v>
      </c>
      <c r="C7602" s="3" t="s">
        <v>2829</v>
      </c>
      <c r="D7602" s="3" t="s">
        <v>2830</v>
      </c>
      <c r="E7602" s="3" t="s">
        <v>47</v>
      </c>
      <c r="F7602" s="3" t="s">
        <v>386</v>
      </c>
      <c r="G7602" s="3" t="s">
        <v>84</v>
      </c>
      <c r="H7602" s="3"/>
      <c r="I7602" s="3"/>
      <c r="J7602" s="3"/>
      <c r="K7602" s="3"/>
      <c r="L7602" s="3"/>
      <c r="M7602" s="3"/>
      <c r="N7602" s="3"/>
      <c r="O7602" s="3"/>
      <c r="P7602" s="3"/>
      <c r="Q7602" s="3"/>
      <c r="R7602" s="3"/>
      <c r="S7602" s="3"/>
      <c r="T7602" s="3"/>
      <c r="U7602" s="3"/>
      <c r="V7602" s="3"/>
      <c r="W7602" s="3"/>
      <c r="X7602" s="3"/>
      <c r="Y7602" s="3"/>
      <c r="Z7602" s="3"/>
    </row>
    <row r="7603">
      <c r="A7603" s="4">
        <v>45401.0</v>
      </c>
      <c r="B7603" s="5" t="s">
        <v>2828</v>
      </c>
      <c r="C7603" s="3" t="s">
        <v>2829</v>
      </c>
      <c r="D7603" s="3" t="s">
        <v>2830</v>
      </c>
      <c r="E7603" s="3" t="s">
        <v>133</v>
      </c>
      <c r="F7603" s="3" t="s">
        <v>1462</v>
      </c>
      <c r="G7603" s="3" t="s">
        <v>84</v>
      </c>
      <c r="H7603" s="3"/>
      <c r="I7603" s="3"/>
      <c r="J7603" s="3"/>
      <c r="K7603" s="3"/>
      <c r="L7603" s="3"/>
      <c r="M7603" s="3"/>
      <c r="N7603" s="3"/>
      <c r="O7603" s="3"/>
      <c r="P7603" s="3"/>
      <c r="Q7603" s="3"/>
      <c r="R7603" s="3"/>
      <c r="S7603" s="3"/>
      <c r="T7603" s="3"/>
      <c r="U7603" s="3"/>
      <c r="V7603" s="3"/>
      <c r="W7603" s="3"/>
      <c r="X7603" s="3"/>
      <c r="Y7603" s="3"/>
      <c r="Z7603" s="3"/>
    </row>
    <row r="7604">
      <c r="A7604" s="4">
        <v>45401.0</v>
      </c>
      <c r="B7604" s="5" t="s">
        <v>2831</v>
      </c>
      <c r="C7604" s="3" t="s">
        <v>2832</v>
      </c>
      <c r="D7604" s="3" t="str">
        <f>IFERROR(__xludf.DUMMYFUNCTION("REGEXEXTRACT(C7604,""[A-Z]{2,}"")"),"SET")</f>
        <v>SET</v>
      </c>
      <c r="E7604" s="3" t="s">
        <v>44</v>
      </c>
      <c r="F7604" s="3" t="s">
        <v>124</v>
      </c>
      <c r="G7604" s="3" t="s">
        <v>84</v>
      </c>
      <c r="H7604" s="3"/>
      <c r="I7604" s="3"/>
      <c r="J7604" s="3"/>
      <c r="K7604" s="3"/>
      <c r="L7604" s="3"/>
      <c r="M7604" s="3"/>
      <c r="N7604" s="3"/>
      <c r="O7604" s="3"/>
      <c r="P7604" s="3"/>
      <c r="Q7604" s="3"/>
      <c r="R7604" s="3"/>
      <c r="S7604" s="3"/>
      <c r="T7604" s="3"/>
      <c r="U7604" s="3"/>
      <c r="V7604" s="3"/>
      <c r="W7604" s="3"/>
      <c r="X7604" s="3"/>
      <c r="Y7604" s="3"/>
      <c r="Z7604" s="3"/>
    </row>
    <row r="7605">
      <c r="A7605" s="4">
        <v>45401.0</v>
      </c>
      <c r="B7605" s="5" t="s">
        <v>2833</v>
      </c>
      <c r="C7605" s="3" t="s">
        <v>2834</v>
      </c>
      <c r="D7605" s="3" t="str">
        <f>IFERROR(__xludf.DUMMYFUNCTION("REGEXEXTRACT(C7605,""[A-Z]{2,}"")"),"BBL")</f>
        <v>BBL</v>
      </c>
      <c r="E7605" s="3" t="s">
        <v>44</v>
      </c>
      <c r="F7605" s="3" t="s">
        <v>1096</v>
      </c>
      <c r="G7605" s="3" t="s">
        <v>17</v>
      </c>
      <c r="H7605" s="3"/>
      <c r="I7605" s="3"/>
      <c r="J7605" s="3"/>
      <c r="K7605" s="3"/>
      <c r="L7605" s="3"/>
      <c r="M7605" s="3"/>
      <c r="N7605" s="3"/>
      <c r="O7605" s="3"/>
      <c r="P7605" s="3"/>
      <c r="Q7605" s="3"/>
      <c r="R7605" s="3"/>
      <c r="S7605" s="3"/>
      <c r="T7605" s="3"/>
      <c r="U7605" s="3"/>
      <c r="V7605" s="3"/>
      <c r="W7605" s="3"/>
      <c r="X7605" s="3"/>
      <c r="Y7605" s="3"/>
      <c r="Z7605" s="3"/>
    </row>
    <row r="7606">
      <c r="A7606" s="4">
        <v>45401.0</v>
      </c>
      <c r="B7606" s="5" t="s">
        <v>2835</v>
      </c>
      <c r="C7606" s="3" t="s">
        <v>2836</v>
      </c>
      <c r="D7606" s="3" t="str">
        <f>IFERROR(__xludf.DUMMYFUNCTION("REGEXEXTRACT(C7606,""[A-Z]{2,}"")"),"MORE")</f>
        <v>MORE</v>
      </c>
      <c r="E7606" s="3" t="s">
        <v>2837</v>
      </c>
      <c r="F7606" s="3" t="s">
        <v>504</v>
      </c>
      <c r="G7606" s="3" t="s">
        <v>17</v>
      </c>
      <c r="H7606" s="3"/>
      <c r="I7606" s="3"/>
      <c r="J7606" s="3"/>
      <c r="K7606" s="3"/>
      <c r="L7606" s="3"/>
      <c r="M7606" s="3"/>
      <c r="N7606" s="3"/>
      <c r="O7606" s="3"/>
      <c r="P7606" s="3"/>
      <c r="Q7606" s="3"/>
      <c r="R7606" s="3"/>
      <c r="S7606" s="3"/>
      <c r="T7606" s="3"/>
      <c r="U7606" s="3"/>
      <c r="V7606" s="3"/>
      <c r="W7606" s="3"/>
      <c r="X7606" s="3"/>
      <c r="Y7606" s="3"/>
      <c r="Z7606" s="3"/>
    </row>
    <row r="7607">
      <c r="A7607" s="4">
        <v>45400.0</v>
      </c>
      <c r="B7607" s="5" t="s">
        <v>2838</v>
      </c>
      <c r="C7607" s="3" t="s">
        <v>2839</v>
      </c>
      <c r="D7607" s="3" t="str">
        <f>IFERROR(__xludf.DUMMYFUNCTION("REGEXEXTRACT(C7607,""[A-Z]{2,}"")"),"SC")</f>
        <v>SC</v>
      </c>
      <c r="E7607" s="3" t="s">
        <v>273</v>
      </c>
      <c r="F7607" s="3" t="s">
        <v>519</v>
      </c>
      <c r="G7607" s="3" t="s">
        <v>17</v>
      </c>
      <c r="H7607" s="3"/>
      <c r="I7607" s="3"/>
      <c r="J7607" s="3"/>
      <c r="K7607" s="3"/>
      <c r="L7607" s="3"/>
      <c r="M7607" s="3"/>
      <c r="N7607" s="3"/>
      <c r="O7607" s="3"/>
      <c r="P7607" s="3"/>
      <c r="Q7607" s="3"/>
      <c r="R7607" s="3"/>
      <c r="S7607" s="3"/>
      <c r="T7607" s="3"/>
      <c r="U7607" s="3"/>
      <c r="V7607" s="3"/>
      <c r="W7607" s="3"/>
      <c r="X7607" s="3"/>
      <c r="Y7607" s="3"/>
      <c r="Z7607" s="3"/>
    </row>
    <row r="7608">
      <c r="A7608" s="4">
        <v>45400.0</v>
      </c>
      <c r="B7608" s="5" t="s">
        <v>2840</v>
      </c>
      <c r="C7608" s="3" t="s">
        <v>2841</v>
      </c>
      <c r="D7608" s="3" t="str">
        <f>IFERROR(__xludf.DUMMYFUNCTION("REGEXEXTRACT(C7608,""[A-Z]{2,}"")"),"NAM")</f>
        <v>NAM</v>
      </c>
      <c r="E7608" s="3" t="s">
        <v>46</v>
      </c>
      <c r="F7608" s="3" t="s">
        <v>133</v>
      </c>
      <c r="G7608" s="3" t="s">
        <v>12</v>
      </c>
      <c r="H7608" s="3"/>
      <c r="I7608" s="3"/>
      <c r="J7608" s="3"/>
      <c r="K7608" s="3"/>
      <c r="L7608" s="3"/>
      <c r="M7608" s="3"/>
      <c r="N7608" s="3"/>
      <c r="O7608" s="3"/>
      <c r="P7608" s="3"/>
      <c r="Q7608" s="3"/>
      <c r="R7608" s="3"/>
      <c r="S7608" s="3"/>
      <c r="T7608" s="3"/>
      <c r="U7608" s="3"/>
      <c r="V7608" s="3"/>
      <c r="W7608" s="3"/>
      <c r="X7608" s="3"/>
      <c r="Y7608" s="3"/>
      <c r="Z7608" s="3"/>
    </row>
    <row r="7609">
      <c r="A7609" s="4">
        <v>45400.0</v>
      </c>
      <c r="B7609" s="5" t="s">
        <v>2842</v>
      </c>
      <c r="C7609" s="3" t="s">
        <v>2843</v>
      </c>
      <c r="D7609" s="3" t="str">
        <f>IFERROR(__xludf.DUMMYFUNCTION("REGEXEXTRACT(C7609,""[A-Z]{2,}"")"),"NUSA")</f>
        <v>NUSA</v>
      </c>
      <c r="E7609" s="3" t="s">
        <v>268</v>
      </c>
      <c r="F7609" s="3" t="s">
        <v>2844</v>
      </c>
      <c r="G7609" s="3" t="s">
        <v>17</v>
      </c>
      <c r="H7609" s="3"/>
      <c r="I7609" s="3"/>
      <c r="J7609" s="3"/>
      <c r="K7609" s="3"/>
      <c r="L7609" s="3"/>
      <c r="M7609" s="3"/>
      <c r="N7609" s="3"/>
      <c r="O7609" s="3"/>
      <c r="P7609" s="3"/>
      <c r="Q7609" s="3"/>
      <c r="R7609" s="3"/>
      <c r="S7609" s="3"/>
      <c r="T7609" s="3"/>
      <c r="U7609" s="3"/>
      <c r="V7609" s="3"/>
      <c r="W7609" s="3"/>
      <c r="X7609" s="3"/>
      <c r="Y7609" s="3"/>
      <c r="Z7609" s="3"/>
    </row>
    <row r="7610">
      <c r="A7610" s="4">
        <v>45400.0</v>
      </c>
      <c r="B7610" s="5" t="s">
        <v>2845</v>
      </c>
      <c r="C7610" s="3" t="s">
        <v>2846</v>
      </c>
      <c r="D7610" s="3" t="str">
        <f>IFERROR(__xludf.DUMMYFUNCTION("REGEXEXTRACT(C7610,""[A-Z]{2,}"")"),"SET")</f>
        <v>SET</v>
      </c>
      <c r="E7610" s="3" t="s">
        <v>44</v>
      </c>
      <c r="F7610" s="3" t="s">
        <v>2847</v>
      </c>
      <c r="G7610" s="3" t="s">
        <v>12</v>
      </c>
      <c r="H7610" s="3"/>
      <c r="I7610" s="3"/>
      <c r="J7610" s="3"/>
      <c r="K7610" s="3"/>
      <c r="L7610" s="3"/>
      <c r="M7610" s="3"/>
      <c r="N7610" s="3"/>
      <c r="O7610" s="3"/>
      <c r="P7610" s="3"/>
      <c r="Q7610" s="3"/>
      <c r="R7610" s="3"/>
      <c r="S7610" s="3"/>
      <c r="T7610" s="3"/>
      <c r="U7610" s="3"/>
      <c r="V7610" s="3"/>
      <c r="W7610" s="3"/>
      <c r="X7610" s="3"/>
      <c r="Y7610" s="3"/>
      <c r="Z7610" s="3"/>
    </row>
    <row r="7611">
      <c r="A7611" s="4">
        <v>45400.0</v>
      </c>
      <c r="B7611" s="5" t="s">
        <v>2848</v>
      </c>
      <c r="C7611" s="3" t="s">
        <v>2849</v>
      </c>
      <c r="D7611" s="3" t="str">
        <f>IFERROR(__xludf.DUMMYFUNCTION("REGEXEXTRACT(C7611,""[A-Z]{2,}"")"),"EP")</f>
        <v>EP</v>
      </c>
      <c r="E7611" s="3" t="s">
        <v>468</v>
      </c>
      <c r="F7611" s="3" t="s">
        <v>69</v>
      </c>
      <c r="G7611" s="3" t="s">
        <v>12</v>
      </c>
      <c r="H7611" s="3"/>
      <c r="I7611" s="3"/>
      <c r="J7611" s="3"/>
      <c r="K7611" s="3"/>
      <c r="L7611" s="3"/>
      <c r="M7611" s="3"/>
      <c r="N7611" s="3"/>
      <c r="O7611" s="3"/>
      <c r="P7611" s="3"/>
      <c r="Q7611" s="3"/>
      <c r="R7611" s="3"/>
      <c r="S7611" s="3"/>
      <c r="T7611" s="3"/>
      <c r="U7611" s="3"/>
      <c r="V7611" s="3"/>
      <c r="W7611" s="3"/>
      <c r="X7611" s="3"/>
      <c r="Y7611" s="3"/>
      <c r="Z7611" s="3"/>
    </row>
    <row r="7612">
      <c r="A7612" s="4">
        <v>45399.0</v>
      </c>
      <c r="B7612" s="5" t="s">
        <v>2850</v>
      </c>
      <c r="C7612" s="3" t="s">
        <v>2851</v>
      </c>
      <c r="D7612" s="3" t="str">
        <f>IFERROR(__xludf.DUMMYFUNCTION("REGEXEXTRACT(C7612,""[A-Z]{2,}"")"),"EA")</f>
        <v>EA</v>
      </c>
      <c r="E7612" s="3" t="s">
        <v>1643</v>
      </c>
      <c r="F7612" s="3" t="s">
        <v>753</v>
      </c>
      <c r="G7612" s="3" t="s">
        <v>12</v>
      </c>
      <c r="H7612" s="3"/>
      <c r="I7612" s="3"/>
      <c r="J7612" s="3"/>
      <c r="K7612" s="3"/>
      <c r="L7612" s="3"/>
      <c r="M7612" s="3"/>
      <c r="N7612" s="3"/>
      <c r="O7612" s="3"/>
      <c r="P7612" s="3"/>
      <c r="Q7612" s="3"/>
      <c r="R7612" s="3"/>
      <c r="S7612" s="3"/>
      <c r="T7612" s="3"/>
      <c r="U7612" s="3"/>
      <c r="V7612" s="3"/>
      <c r="W7612" s="3"/>
      <c r="X7612" s="3"/>
      <c r="Y7612" s="3"/>
      <c r="Z7612" s="3"/>
    </row>
    <row r="7613">
      <c r="A7613" s="4">
        <v>45399.0</v>
      </c>
      <c r="B7613" s="5" t="s">
        <v>2852</v>
      </c>
      <c r="C7613" s="3" t="s">
        <v>2853</v>
      </c>
      <c r="D7613" s="3" t="str">
        <f>IFERROR(__xludf.DUMMYFUNCTION("REGEXEXTRACT(C7613,""[A-Z]{2,}"")"),"EVER")</f>
        <v>EVER</v>
      </c>
      <c r="E7613" s="3" t="s">
        <v>98</v>
      </c>
      <c r="F7613" s="3" t="s">
        <v>2854</v>
      </c>
      <c r="G7613" s="3" t="s">
        <v>84</v>
      </c>
      <c r="H7613" s="3"/>
      <c r="I7613" s="3"/>
      <c r="J7613" s="3"/>
      <c r="K7613" s="3"/>
      <c r="L7613" s="3"/>
      <c r="M7613" s="3"/>
      <c r="N7613" s="3"/>
      <c r="O7613" s="3"/>
      <c r="P7613" s="3"/>
      <c r="Q7613" s="3"/>
      <c r="R7613" s="3"/>
      <c r="S7613" s="3"/>
      <c r="T7613" s="3"/>
      <c r="U7613" s="3"/>
      <c r="V7613" s="3"/>
      <c r="W7613" s="3"/>
      <c r="X7613" s="3"/>
      <c r="Y7613" s="3"/>
      <c r="Z7613" s="3"/>
    </row>
    <row r="7614">
      <c r="A7614" s="4">
        <v>45399.0</v>
      </c>
      <c r="B7614" s="5" t="s">
        <v>2855</v>
      </c>
      <c r="C7614" s="3" t="s">
        <v>2856</v>
      </c>
      <c r="D7614" s="3" t="str">
        <f>IFERROR(__xludf.DUMMYFUNCTION("REGEXEXTRACT(C7614,""[A-Z]{2,}"")"),"SET")</f>
        <v>SET</v>
      </c>
      <c r="E7614" s="3" t="s">
        <v>780</v>
      </c>
      <c r="F7614" s="3" t="s">
        <v>1158</v>
      </c>
      <c r="G7614" s="3" t="s">
        <v>84</v>
      </c>
      <c r="H7614" s="3"/>
      <c r="I7614" s="3"/>
      <c r="J7614" s="3"/>
      <c r="K7614" s="3"/>
      <c r="L7614" s="3"/>
      <c r="M7614" s="3"/>
      <c r="N7614" s="3"/>
      <c r="O7614" s="3"/>
      <c r="P7614" s="3"/>
      <c r="Q7614" s="3"/>
      <c r="R7614" s="3"/>
      <c r="S7614" s="3"/>
      <c r="T7614" s="3"/>
      <c r="U7614" s="3"/>
      <c r="V7614" s="3"/>
      <c r="W7614" s="3"/>
      <c r="X7614" s="3"/>
      <c r="Y7614" s="3"/>
      <c r="Z7614" s="3"/>
    </row>
    <row r="7615">
      <c r="A7615" s="4">
        <v>45399.0</v>
      </c>
      <c r="B7615" s="5" t="s">
        <v>2855</v>
      </c>
      <c r="C7615" s="3" t="s">
        <v>2856</v>
      </c>
      <c r="D7615" s="3" t="str">
        <f>IFERROR(__xludf.DUMMYFUNCTION("REGEXEXTRACT(C7615,""[A-Z]{2,}"")"),"SET")</f>
        <v>SET</v>
      </c>
      <c r="E7615" s="3" t="s">
        <v>2857</v>
      </c>
      <c r="F7615" s="3" t="s">
        <v>2858</v>
      </c>
      <c r="G7615" s="3" t="s">
        <v>84</v>
      </c>
      <c r="H7615" s="3"/>
      <c r="I7615" s="3"/>
      <c r="J7615" s="3"/>
      <c r="K7615" s="3"/>
      <c r="L7615" s="3"/>
      <c r="M7615" s="3"/>
      <c r="N7615" s="3"/>
      <c r="O7615" s="3"/>
      <c r="P7615" s="3"/>
      <c r="Q7615" s="3"/>
      <c r="R7615" s="3"/>
      <c r="S7615" s="3"/>
      <c r="T7615" s="3"/>
      <c r="U7615" s="3"/>
      <c r="V7615" s="3"/>
      <c r="W7615" s="3"/>
      <c r="X7615" s="3"/>
      <c r="Y7615" s="3"/>
      <c r="Z7615" s="3"/>
    </row>
    <row r="7616">
      <c r="A7616" s="4">
        <v>45399.0</v>
      </c>
      <c r="B7616" s="5" t="s">
        <v>2859</v>
      </c>
      <c r="C7616" s="3" t="s">
        <v>2860</v>
      </c>
      <c r="D7616" s="3" t="str">
        <f>IFERROR(__xludf.DUMMYFUNCTION("REGEXEXTRACT(C7616,""[A-Z]{2,}"")"),"STARK")</f>
        <v>STARK</v>
      </c>
      <c r="E7616" s="3" t="s">
        <v>25</v>
      </c>
      <c r="F7616" s="3" t="s">
        <v>2861</v>
      </c>
      <c r="G7616" s="3" t="s">
        <v>17</v>
      </c>
      <c r="H7616" s="3"/>
      <c r="I7616" s="3"/>
      <c r="J7616" s="3"/>
      <c r="K7616" s="3"/>
      <c r="L7616" s="3"/>
      <c r="M7616" s="3"/>
      <c r="N7616" s="3"/>
      <c r="O7616" s="3"/>
      <c r="P7616" s="3"/>
      <c r="Q7616" s="3"/>
      <c r="R7616" s="3"/>
      <c r="S7616" s="3"/>
      <c r="T7616" s="3"/>
      <c r="U7616" s="3"/>
      <c r="V7616" s="3"/>
      <c r="W7616" s="3"/>
      <c r="X7616" s="3"/>
      <c r="Y7616" s="3"/>
      <c r="Z7616" s="3"/>
    </row>
    <row r="7617">
      <c r="A7617" s="4">
        <v>45399.0</v>
      </c>
      <c r="B7617" s="5" t="s">
        <v>2862</v>
      </c>
      <c r="C7617" s="3" t="s">
        <v>2863</v>
      </c>
      <c r="D7617" s="3" t="str">
        <f>IFERROR(__xludf.DUMMYFUNCTION("REGEXEXTRACT(C7617,""[A-Z]{2,}"")"),"TOP")</f>
        <v>TOP</v>
      </c>
      <c r="E7617" s="3" t="s">
        <v>172</v>
      </c>
      <c r="F7617" s="3" t="s">
        <v>1588</v>
      </c>
      <c r="G7617" s="3" t="s">
        <v>17</v>
      </c>
      <c r="H7617" s="3"/>
      <c r="I7617" s="3"/>
      <c r="J7617" s="3"/>
      <c r="K7617" s="3"/>
      <c r="L7617" s="3"/>
      <c r="M7617" s="3"/>
      <c r="N7617" s="3"/>
      <c r="O7617" s="3"/>
      <c r="P7617" s="3"/>
      <c r="Q7617" s="3"/>
      <c r="R7617" s="3"/>
      <c r="S7617" s="3"/>
      <c r="T7617" s="3"/>
      <c r="U7617" s="3"/>
      <c r="V7617" s="3"/>
      <c r="W7617" s="3"/>
      <c r="X7617" s="3"/>
      <c r="Y7617" s="3"/>
      <c r="Z7617" s="3"/>
    </row>
    <row r="7618">
      <c r="A7618" s="4">
        <v>45399.0</v>
      </c>
      <c r="B7618" s="5" t="s">
        <v>2862</v>
      </c>
      <c r="C7618" s="3" t="s">
        <v>2863</v>
      </c>
      <c r="D7618" s="3" t="str">
        <f>IFERROR(__xludf.DUMMYFUNCTION("REGEXEXTRACT(C7618,""[A-Z]{2,}"")"),"TOP")</f>
        <v>TOP</v>
      </c>
      <c r="E7618" s="3" t="s">
        <v>1090</v>
      </c>
      <c r="F7618" s="3" t="s">
        <v>24</v>
      </c>
      <c r="G7618" s="3" t="s">
        <v>17</v>
      </c>
      <c r="H7618" s="3"/>
      <c r="I7618" s="3"/>
      <c r="J7618" s="3"/>
      <c r="K7618" s="3"/>
      <c r="L7618" s="3"/>
      <c r="M7618" s="3"/>
      <c r="N7618" s="3"/>
      <c r="O7618" s="3"/>
      <c r="P7618" s="3"/>
      <c r="Q7618" s="3"/>
      <c r="R7618" s="3"/>
      <c r="S7618" s="3"/>
      <c r="T7618" s="3"/>
      <c r="U7618" s="3"/>
      <c r="V7618" s="3"/>
      <c r="W7618" s="3"/>
      <c r="X7618" s="3"/>
      <c r="Y7618" s="3"/>
      <c r="Z7618" s="3"/>
    </row>
    <row r="7619">
      <c r="A7619" s="4">
        <v>45399.0</v>
      </c>
      <c r="B7619" s="5" t="s">
        <v>2864</v>
      </c>
      <c r="C7619" s="3" t="s">
        <v>2865</v>
      </c>
      <c r="D7619" s="3" t="str">
        <f>IFERROR(__xludf.DUMMYFUNCTION("REGEXEXTRACT(C7619,""[A-Z]{2,}"")"),"JKN")</f>
        <v>JKN</v>
      </c>
      <c r="E7619" s="3" t="s">
        <v>439</v>
      </c>
      <c r="F7619" s="3" t="s">
        <v>2866</v>
      </c>
      <c r="G7619" s="3" t="s">
        <v>17</v>
      </c>
      <c r="H7619" s="3"/>
      <c r="I7619" s="3"/>
      <c r="J7619" s="3"/>
      <c r="K7619" s="3"/>
      <c r="L7619" s="3"/>
      <c r="M7619" s="3"/>
      <c r="N7619" s="3"/>
      <c r="O7619" s="3"/>
      <c r="P7619" s="3"/>
      <c r="Q7619" s="3"/>
      <c r="R7619" s="3"/>
      <c r="S7619" s="3"/>
      <c r="T7619" s="3"/>
      <c r="U7619" s="3"/>
      <c r="V7619" s="3"/>
      <c r="W7619" s="3"/>
      <c r="X7619" s="3"/>
      <c r="Y7619" s="3"/>
      <c r="Z7619" s="3"/>
    </row>
    <row r="7620">
      <c r="A7620" s="4">
        <v>45399.0</v>
      </c>
      <c r="B7620" s="5" t="s">
        <v>2867</v>
      </c>
      <c r="C7620" s="3" t="s">
        <v>2868</v>
      </c>
      <c r="D7620" s="3" t="str">
        <f>IFERROR(__xludf.DUMMYFUNCTION("REGEXEXTRACT(C7620,""[A-Z]{2,}"")"),"TISCO")</f>
        <v>TISCO</v>
      </c>
      <c r="E7620" s="3" t="s">
        <v>47</v>
      </c>
      <c r="F7620" s="3" t="s">
        <v>386</v>
      </c>
      <c r="G7620" s="3" t="s">
        <v>84</v>
      </c>
      <c r="H7620" s="3"/>
      <c r="I7620" s="3"/>
      <c r="J7620" s="3"/>
      <c r="K7620" s="3"/>
      <c r="L7620" s="3"/>
      <c r="M7620" s="3"/>
      <c r="N7620" s="3"/>
      <c r="O7620" s="3"/>
      <c r="P7620" s="3"/>
      <c r="Q7620" s="3"/>
      <c r="R7620" s="3"/>
      <c r="S7620" s="3"/>
      <c r="T7620" s="3"/>
      <c r="U7620" s="3"/>
      <c r="V7620" s="3"/>
      <c r="W7620" s="3"/>
      <c r="X7620" s="3"/>
      <c r="Y7620" s="3"/>
      <c r="Z7620" s="3"/>
    </row>
    <row r="7621">
      <c r="A7621" s="4">
        <v>45399.0</v>
      </c>
      <c r="B7621" s="5" t="s">
        <v>2867</v>
      </c>
      <c r="C7621" s="3" t="s">
        <v>2868</v>
      </c>
      <c r="D7621" s="3" t="str">
        <f>IFERROR(__xludf.DUMMYFUNCTION("REGEXEXTRACT(C7621,""[A-Z]{2,}"")"),"TISCO")</f>
        <v>TISCO</v>
      </c>
      <c r="E7621" s="3" t="s">
        <v>46</v>
      </c>
      <c r="F7621" s="3" t="s">
        <v>578</v>
      </c>
      <c r="G7621" s="3" t="s">
        <v>84</v>
      </c>
      <c r="H7621" s="3"/>
      <c r="I7621" s="3"/>
      <c r="J7621" s="3"/>
      <c r="K7621" s="3"/>
      <c r="L7621" s="3"/>
      <c r="M7621" s="3"/>
      <c r="N7621" s="3"/>
      <c r="O7621" s="3"/>
      <c r="P7621" s="3"/>
      <c r="Q7621" s="3"/>
      <c r="R7621" s="3"/>
      <c r="S7621" s="3"/>
      <c r="T7621" s="3"/>
      <c r="U7621" s="3"/>
      <c r="V7621" s="3"/>
      <c r="W7621" s="3"/>
      <c r="X7621" s="3"/>
      <c r="Y7621" s="3"/>
      <c r="Z7621" s="3"/>
    </row>
    <row r="7622">
      <c r="A7622" s="4">
        <v>45399.0</v>
      </c>
      <c r="B7622" s="5" t="s">
        <v>2867</v>
      </c>
      <c r="C7622" s="3" t="s">
        <v>2868</v>
      </c>
      <c r="D7622" s="3" t="str">
        <f>IFERROR(__xludf.DUMMYFUNCTION("REGEXEXTRACT(C7622,""[A-Z]{2,}"")"),"TISCO")</f>
        <v>TISCO</v>
      </c>
      <c r="E7622" s="3" t="s">
        <v>147</v>
      </c>
      <c r="F7622" s="3" t="s">
        <v>2869</v>
      </c>
      <c r="G7622" s="3" t="s">
        <v>84</v>
      </c>
      <c r="H7622" s="3"/>
      <c r="I7622" s="3"/>
      <c r="J7622" s="3"/>
      <c r="K7622" s="3"/>
      <c r="L7622" s="3"/>
      <c r="M7622" s="3"/>
      <c r="N7622" s="3"/>
      <c r="O7622" s="3"/>
      <c r="P7622" s="3"/>
      <c r="Q7622" s="3"/>
      <c r="R7622" s="3"/>
      <c r="S7622" s="3"/>
      <c r="T7622" s="3"/>
      <c r="U7622" s="3"/>
      <c r="V7622" s="3"/>
      <c r="W7622" s="3"/>
      <c r="X7622" s="3"/>
      <c r="Y7622" s="3"/>
      <c r="Z7622" s="3"/>
    </row>
    <row r="7623">
      <c r="A7623" s="4">
        <v>45399.0</v>
      </c>
      <c r="B7623" s="5" t="s">
        <v>2870</v>
      </c>
      <c r="C7623" s="3" t="s">
        <v>2871</v>
      </c>
      <c r="D7623" s="3" t="str">
        <f>IFERROR(__xludf.DUMMYFUNCTION("REGEXEXTRACT(C7623,""[A-Z]{2,}"")"),"MTC")</f>
        <v>MTC</v>
      </c>
      <c r="E7623" s="3" t="s">
        <v>44</v>
      </c>
      <c r="F7623" s="3" t="s">
        <v>83</v>
      </c>
      <c r="G7623" s="3" t="s">
        <v>84</v>
      </c>
      <c r="H7623" s="3"/>
      <c r="I7623" s="3"/>
      <c r="J7623" s="3"/>
      <c r="K7623" s="3"/>
      <c r="L7623" s="3"/>
      <c r="M7623" s="3"/>
      <c r="N7623" s="3"/>
      <c r="O7623" s="3"/>
      <c r="P7623" s="3"/>
      <c r="Q7623" s="3"/>
      <c r="R7623" s="3"/>
      <c r="S7623" s="3"/>
      <c r="T7623" s="3"/>
      <c r="U7623" s="3"/>
      <c r="V7623" s="3"/>
      <c r="W7623" s="3"/>
      <c r="X7623" s="3"/>
      <c r="Y7623" s="3"/>
      <c r="Z7623" s="3"/>
    </row>
    <row r="7624">
      <c r="A7624" s="4">
        <v>45399.0</v>
      </c>
      <c r="B7624" s="5" t="s">
        <v>2870</v>
      </c>
      <c r="C7624" s="3" t="s">
        <v>2871</v>
      </c>
      <c r="D7624" s="3" t="str">
        <f>IFERROR(__xludf.DUMMYFUNCTION("REGEXEXTRACT(C7624,""[A-Z]{2,}"")"),"MTC")</f>
        <v>MTC</v>
      </c>
      <c r="E7624" s="3" t="s">
        <v>44</v>
      </c>
      <c r="F7624" s="3" t="s">
        <v>124</v>
      </c>
      <c r="G7624" s="3" t="s">
        <v>84</v>
      </c>
      <c r="H7624" s="3"/>
      <c r="I7624" s="3"/>
      <c r="J7624" s="3"/>
      <c r="K7624" s="3"/>
      <c r="L7624" s="3"/>
      <c r="M7624" s="3"/>
      <c r="N7624" s="3"/>
      <c r="O7624" s="3"/>
      <c r="P7624" s="3"/>
      <c r="Q7624" s="3"/>
      <c r="R7624" s="3"/>
      <c r="S7624" s="3"/>
      <c r="T7624" s="3"/>
      <c r="U7624" s="3"/>
      <c r="V7624" s="3"/>
      <c r="W7624" s="3"/>
      <c r="X7624" s="3"/>
      <c r="Y7624" s="3"/>
      <c r="Z7624" s="3"/>
    </row>
    <row r="7625">
      <c r="A7625" s="4">
        <v>45399.0</v>
      </c>
      <c r="B7625" s="5" t="s">
        <v>2870</v>
      </c>
      <c r="C7625" s="3" t="s">
        <v>2871</v>
      </c>
      <c r="D7625" s="3" t="str">
        <f>IFERROR(__xludf.DUMMYFUNCTION("REGEXEXTRACT(C7625,""[A-Z]{2,}"")"),"MTC")</f>
        <v>MTC</v>
      </c>
      <c r="E7625" s="3" t="s">
        <v>63</v>
      </c>
      <c r="F7625" s="3" t="s">
        <v>1037</v>
      </c>
      <c r="G7625" s="3" t="s">
        <v>84</v>
      </c>
      <c r="H7625" s="3"/>
      <c r="I7625" s="3"/>
      <c r="J7625" s="3"/>
      <c r="K7625" s="3"/>
      <c r="L7625" s="3"/>
      <c r="M7625" s="3"/>
      <c r="N7625" s="3"/>
      <c r="O7625" s="3"/>
      <c r="P7625" s="3"/>
      <c r="Q7625" s="3"/>
      <c r="R7625" s="3"/>
      <c r="S7625" s="3"/>
      <c r="T7625" s="3"/>
      <c r="U7625" s="3"/>
      <c r="V7625" s="3"/>
      <c r="W7625" s="3"/>
      <c r="X7625" s="3"/>
      <c r="Y7625" s="3"/>
      <c r="Z7625" s="3"/>
    </row>
    <row r="7626">
      <c r="A7626" s="4">
        <v>45399.0</v>
      </c>
      <c r="B7626" s="5" t="s">
        <v>2870</v>
      </c>
      <c r="C7626" s="3" t="s">
        <v>2871</v>
      </c>
      <c r="D7626" s="3" t="str">
        <f>IFERROR(__xludf.DUMMYFUNCTION("REGEXEXTRACT(C7626,""[A-Z]{2,}"")"),"MTC")</f>
        <v>MTC</v>
      </c>
      <c r="E7626" s="3" t="s">
        <v>2872</v>
      </c>
      <c r="F7626" s="3" t="s">
        <v>366</v>
      </c>
      <c r="G7626" s="3" t="s">
        <v>84</v>
      </c>
      <c r="H7626" s="3"/>
      <c r="I7626" s="3"/>
      <c r="J7626" s="3"/>
      <c r="K7626" s="3"/>
      <c r="L7626" s="3"/>
      <c r="M7626" s="3"/>
      <c r="N7626" s="3"/>
      <c r="O7626" s="3"/>
      <c r="P7626" s="3"/>
      <c r="Q7626" s="3"/>
      <c r="R7626" s="3"/>
      <c r="S7626" s="3"/>
      <c r="T7626" s="3"/>
      <c r="U7626" s="3"/>
      <c r="V7626" s="3"/>
      <c r="W7626" s="3"/>
      <c r="X7626" s="3"/>
      <c r="Y7626" s="3"/>
      <c r="Z7626" s="3"/>
    </row>
    <row r="7627">
      <c r="A7627" s="4">
        <v>45399.0</v>
      </c>
      <c r="B7627" s="5" t="s">
        <v>2873</v>
      </c>
      <c r="C7627" s="3" t="s">
        <v>2874</v>
      </c>
      <c r="D7627" s="3" t="str">
        <f>IFERROR(__xludf.DUMMYFUNCTION("REGEXEXTRACT(C7627,""[A-Z]{2,}"")"),"STARK")</f>
        <v>STARK</v>
      </c>
      <c r="E7627" s="3" t="s">
        <v>2875</v>
      </c>
      <c r="F7627" s="3" t="s">
        <v>2179</v>
      </c>
      <c r="G7627" s="3" t="s">
        <v>17</v>
      </c>
      <c r="H7627" s="3"/>
      <c r="I7627" s="3"/>
      <c r="J7627" s="3"/>
      <c r="K7627" s="3"/>
      <c r="L7627" s="3"/>
      <c r="M7627" s="3"/>
      <c r="N7627" s="3"/>
      <c r="O7627" s="3"/>
      <c r="P7627" s="3"/>
      <c r="Q7627" s="3"/>
      <c r="R7627" s="3"/>
      <c r="S7627" s="3"/>
      <c r="T7627" s="3"/>
      <c r="U7627" s="3"/>
      <c r="V7627" s="3"/>
      <c r="W7627" s="3"/>
      <c r="X7627" s="3"/>
      <c r="Y7627" s="3"/>
      <c r="Z7627" s="3"/>
    </row>
    <row r="7628">
      <c r="A7628" s="4">
        <v>45398.0</v>
      </c>
      <c r="B7628" s="5" t="s">
        <v>2876</v>
      </c>
      <c r="C7628" s="3" t="s">
        <v>2877</v>
      </c>
      <c r="D7628" s="3" t="str">
        <f>IFERROR(__xludf.DUMMYFUNCTION("REGEXEXTRACT(C7628,""[A-Z]{2,}"")"),"BDMS")</f>
        <v>BDMS</v>
      </c>
      <c r="E7628" s="3" t="s">
        <v>413</v>
      </c>
      <c r="F7628" s="3" t="s">
        <v>55</v>
      </c>
      <c r="G7628" s="3" t="s">
        <v>12</v>
      </c>
      <c r="H7628" s="3"/>
      <c r="I7628" s="3"/>
      <c r="J7628" s="3"/>
      <c r="K7628" s="3"/>
      <c r="L7628" s="3"/>
      <c r="M7628" s="3"/>
      <c r="N7628" s="3"/>
      <c r="O7628" s="3"/>
      <c r="P7628" s="3"/>
      <c r="Q7628" s="3"/>
      <c r="R7628" s="3"/>
      <c r="S7628" s="3"/>
      <c r="T7628" s="3"/>
      <c r="U7628" s="3"/>
      <c r="V7628" s="3"/>
      <c r="W7628" s="3"/>
      <c r="X7628" s="3"/>
      <c r="Y7628" s="3"/>
      <c r="Z7628" s="3"/>
    </row>
    <row r="7629">
      <c r="A7629" s="4">
        <v>45398.0</v>
      </c>
      <c r="B7629" s="5" t="s">
        <v>2876</v>
      </c>
      <c r="C7629" s="3" t="s">
        <v>2877</v>
      </c>
      <c r="D7629" s="3" t="str">
        <f>IFERROR(__xludf.DUMMYFUNCTION("REGEXEXTRACT(C7629,""[A-Z]{2,}"")"),"BDMS")</f>
        <v>BDMS</v>
      </c>
      <c r="E7629" s="3" t="s">
        <v>47</v>
      </c>
      <c r="F7629" s="3" t="s">
        <v>63</v>
      </c>
      <c r="G7629" s="3" t="s">
        <v>12</v>
      </c>
      <c r="H7629" s="3"/>
      <c r="I7629" s="3"/>
      <c r="J7629" s="3"/>
      <c r="K7629" s="3"/>
      <c r="L7629" s="3"/>
      <c r="M7629" s="3"/>
      <c r="N7629" s="3"/>
      <c r="O7629" s="3"/>
      <c r="P7629" s="3"/>
      <c r="Q7629" s="3"/>
      <c r="R7629" s="3"/>
      <c r="S7629" s="3"/>
      <c r="T7629" s="3"/>
      <c r="U7629" s="3"/>
      <c r="V7629" s="3"/>
      <c r="W7629" s="3"/>
      <c r="X7629" s="3"/>
      <c r="Y7629" s="3"/>
      <c r="Z7629" s="3"/>
    </row>
    <row r="7630">
      <c r="A7630" s="4">
        <v>45398.0</v>
      </c>
      <c r="B7630" s="5" t="s">
        <v>2878</v>
      </c>
      <c r="C7630" s="3" t="s">
        <v>2879</v>
      </c>
      <c r="D7630" s="3" t="str">
        <f>IFERROR(__xludf.DUMMYFUNCTION("REGEXEXTRACT(C7630,""[A-Z]{2,}"")"),"EA")</f>
        <v>EA</v>
      </c>
      <c r="E7630" s="3" t="s">
        <v>2880</v>
      </c>
      <c r="F7630" s="3" t="s">
        <v>519</v>
      </c>
      <c r="G7630" s="3" t="s">
        <v>12</v>
      </c>
      <c r="H7630" s="3"/>
      <c r="I7630" s="3"/>
      <c r="J7630" s="3"/>
      <c r="K7630" s="3"/>
      <c r="L7630" s="3"/>
      <c r="M7630" s="3"/>
      <c r="N7630" s="3"/>
      <c r="O7630" s="3"/>
      <c r="P7630" s="3"/>
      <c r="Q7630" s="3"/>
      <c r="R7630" s="3"/>
      <c r="S7630" s="3"/>
      <c r="T7630" s="3"/>
      <c r="U7630" s="3"/>
      <c r="V7630" s="3"/>
      <c r="W7630" s="3"/>
      <c r="X7630" s="3"/>
      <c r="Y7630" s="3"/>
      <c r="Z7630" s="3"/>
    </row>
    <row r="7631">
      <c r="A7631" s="4">
        <v>45398.0</v>
      </c>
      <c r="B7631" s="5" t="s">
        <v>2878</v>
      </c>
      <c r="C7631" s="3" t="s">
        <v>2879</v>
      </c>
      <c r="D7631" s="3" t="str">
        <f>IFERROR(__xludf.DUMMYFUNCTION("REGEXEXTRACT(C7631,""[A-Z]{2,}"")"),"EA")</f>
        <v>EA</v>
      </c>
      <c r="E7631" s="3" t="s">
        <v>338</v>
      </c>
      <c r="F7631" s="3" t="s">
        <v>31</v>
      </c>
      <c r="G7631" s="3" t="s">
        <v>12</v>
      </c>
      <c r="H7631" s="3"/>
      <c r="I7631" s="3"/>
      <c r="J7631" s="3"/>
      <c r="K7631" s="3"/>
      <c r="L7631" s="3"/>
      <c r="M7631" s="3"/>
      <c r="N7631" s="3"/>
      <c r="O7631" s="3"/>
      <c r="P7631" s="3"/>
      <c r="Q7631" s="3"/>
      <c r="R7631" s="3"/>
      <c r="S7631" s="3"/>
      <c r="T7631" s="3"/>
      <c r="U7631" s="3"/>
      <c r="V7631" s="3"/>
      <c r="W7631" s="3"/>
      <c r="X7631" s="3"/>
      <c r="Y7631" s="3"/>
      <c r="Z7631" s="3"/>
    </row>
    <row r="7632">
      <c r="A7632" s="4">
        <v>45397.0</v>
      </c>
      <c r="B7632" s="5" t="s">
        <v>2881</v>
      </c>
      <c r="C7632" s="3" t="s">
        <v>2882</v>
      </c>
      <c r="D7632" s="3" t="str">
        <f>IFERROR(__xludf.DUMMYFUNCTION("REGEXEXTRACT(C7632,""[A-Z]{2,}"")"),"SET")</f>
        <v>SET</v>
      </c>
      <c r="E7632" s="3" t="s">
        <v>2147</v>
      </c>
      <c r="F7632" s="3" t="s">
        <v>313</v>
      </c>
      <c r="G7632" s="3" t="s">
        <v>17</v>
      </c>
      <c r="H7632" s="3"/>
      <c r="I7632" s="3"/>
      <c r="J7632" s="3"/>
      <c r="K7632" s="3"/>
      <c r="L7632" s="3"/>
      <c r="M7632" s="3"/>
      <c r="N7632" s="3"/>
      <c r="O7632" s="3"/>
      <c r="P7632" s="3"/>
      <c r="Q7632" s="3"/>
      <c r="R7632" s="3"/>
      <c r="S7632" s="3"/>
      <c r="T7632" s="3"/>
      <c r="U7632" s="3"/>
      <c r="V7632" s="3"/>
      <c r="W7632" s="3"/>
      <c r="X7632" s="3"/>
      <c r="Y7632" s="3"/>
      <c r="Z7632" s="3"/>
    </row>
    <row r="7633">
      <c r="A7633" s="4">
        <v>45397.0</v>
      </c>
      <c r="B7633" s="5" t="s">
        <v>2881</v>
      </c>
      <c r="C7633" s="3" t="s">
        <v>2882</v>
      </c>
      <c r="D7633" s="3" t="str">
        <f>IFERROR(__xludf.DUMMYFUNCTION("REGEXEXTRACT(C7633,""[A-Z]{2,}"")"),"SET")</f>
        <v>SET</v>
      </c>
      <c r="E7633" s="3" t="s">
        <v>2883</v>
      </c>
      <c r="F7633" s="3" t="s">
        <v>2884</v>
      </c>
      <c r="G7633" s="3" t="s">
        <v>12</v>
      </c>
      <c r="H7633" s="3"/>
      <c r="I7633" s="3"/>
      <c r="J7633" s="3"/>
      <c r="K7633" s="3"/>
      <c r="L7633" s="3"/>
      <c r="M7633" s="3"/>
      <c r="N7633" s="3"/>
      <c r="O7633" s="3"/>
      <c r="P7633" s="3"/>
      <c r="Q7633" s="3"/>
      <c r="R7633" s="3"/>
      <c r="S7633" s="3"/>
      <c r="T7633" s="3"/>
      <c r="U7633" s="3"/>
      <c r="V7633" s="3"/>
      <c r="W7633" s="3"/>
      <c r="X7633" s="3"/>
      <c r="Y7633" s="3"/>
      <c r="Z7633" s="3"/>
    </row>
    <row r="7634">
      <c r="A7634" s="4">
        <v>45397.0</v>
      </c>
      <c r="B7634" s="5" t="s">
        <v>2885</v>
      </c>
      <c r="C7634" s="3" t="s">
        <v>2886</v>
      </c>
      <c r="D7634" s="3" t="str">
        <f>IFERROR(__xludf.DUMMYFUNCTION("REGEXEXTRACT(C7634,""[A-Z]{2,}"")"),"SETHD")</f>
        <v>SETHD</v>
      </c>
      <c r="E7634" s="3" t="s">
        <v>413</v>
      </c>
      <c r="F7634" s="3" t="s">
        <v>2887</v>
      </c>
      <c r="G7634" s="3" t="s">
        <v>12</v>
      </c>
      <c r="H7634" s="3"/>
      <c r="I7634" s="3"/>
      <c r="J7634" s="3"/>
      <c r="K7634" s="3"/>
      <c r="L7634" s="3"/>
      <c r="M7634" s="3"/>
      <c r="N7634" s="3"/>
      <c r="O7634" s="3"/>
      <c r="P7634" s="3"/>
      <c r="Q7634" s="3"/>
      <c r="R7634" s="3"/>
      <c r="S7634" s="3"/>
      <c r="T7634" s="3"/>
      <c r="U7634" s="3"/>
      <c r="V7634" s="3"/>
      <c r="W7634" s="3"/>
      <c r="X7634" s="3"/>
      <c r="Y7634" s="3"/>
      <c r="Z7634" s="3"/>
    </row>
    <row r="7635">
      <c r="A7635" s="4">
        <v>45397.0</v>
      </c>
      <c r="B7635" s="5" t="s">
        <v>2885</v>
      </c>
      <c r="C7635" s="3" t="s">
        <v>2886</v>
      </c>
      <c r="D7635" s="3" t="str">
        <f>IFERROR(__xludf.DUMMYFUNCTION("REGEXEXTRACT(C7635,""[A-Z]{2,}"")"),"SETHD")</f>
        <v>SETHD</v>
      </c>
      <c r="E7635" s="3" t="s">
        <v>135</v>
      </c>
      <c r="F7635" s="3" t="s">
        <v>309</v>
      </c>
      <c r="G7635" s="3" t="s">
        <v>12</v>
      </c>
      <c r="H7635" s="3"/>
      <c r="I7635" s="3"/>
      <c r="J7635" s="3"/>
      <c r="K7635" s="3"/>
      <c r="L7635" s="3"/>
      <c r="M7635" s="3"/>
      <c r="N7635" s="3"/>
      <c r="O7635" s="3"/>
      <c r="P7635" s="3"/>
      <c r="Q7635" s="3"/>
      <c r="R7635" s="3"/>
      <c r="S7635" s="3"/>
      <c r="T7635" s="3"/>
      <c r="U7635" s="3"/>
      <c r="V7635" s="3"/>
      <c r="W7635" s="3"/>
      <c r="X7635" s="3"/>
      <c r="Y7635" s="3"/>
      <c r="Z7635" s="3"/>
    </row>
    <row r="7636">
      <c r="A7636" s="4">
        <v>45395.0</v>
      </c>
      <c r="B7636" s="5" t="s">
        <v>2888</v>
      </c>
      <c r="C7636" s="9" t="s">
        <v>2889</v>
      </c>
      <c r="D7636" s="3" t="str">
        <f>IFERROR(__xludf.DUMMYFUNCTION("REGEXEXTRACT(C7636,""[A-Z]{2,}"")"),"ICHI")</f>
        <v>ICHI</v>
      </c>
      <c r="E7636" s="3" t="s">
        <v>47</v>
      </c>
      <c r="F7636" s="3" t="s">
        <v>309</v>
      </c>
      <c r="G7636" s="3" t="s">
        <v>12</v>
      </c>
      <c r="H7636" s="3"/>
      <c r="I7636" s="3"/>
      <c r="J7636" s="3"/>
      <c r="K7636" s="3"/>
      <c r="L7636" s="3"/>
      <c r="M7636" s="3"/>
      <c r="N7636" s="3"/>
      <c r="O7636" s="3"/>
      <c r="P7636" s="3"/>
      <c r="Q7636" s="3"/>
      <c r="R7636" s="3"/>
      <c r="S7636" s="3"/>
      <c r="T7636" s="3"/>
      <c r="U7636" s="3"/>
      <c r="V7636" s="3"/>
      <c r="W7636" s="3"/>
      <c r="X7636" s="3"/>
      <c r="Y7636" s="3"/>
      <c r="Z7636" s="3"/>
    </row>
    <row r="7637">
      <c r="A7637" s="4">
        <v>45395.0</v>
      </c>
      <c r="B7637" s="5" t="s">
        <v>2888</v>
      </c>
      <c r="C7637" s="9" t="s">
        <v>2889</v>
      </c>
      <c r="D7637" s="3" t="str">
        <f>IFERROR(__xludf.DUMMYFUNCTION("REGEXEXTRACT(C7637,""[A-Z]{2,}"")"),"ICHI")</f>
        <v>ICHI</v>
      </c>
      <c r="E7637" s="3" t="s">
        <v>651</v>
      </c>
      <c r="F7637" s="3" t="s">
        <v>133</v>
      </c>
      <c r="G7637" s="3" t="s">
        <v>12</v>
      </c>
      <c r="H7637" s="3"/>
      <c r="I7637" s="3"/>
      <c r="J7637" s="3"/>
      <c r="K7637" s="3"/>
      <c r="L7637" s="3"/>
      <c r="M7637" s="3"/>
      <c r="N7637" s="3"/>
      <c r="O7637" s="3"/>
      <c r="P7637" s="3"/>
      <c r="Q7637" s="3"/>
      <c r="R7637" s="3"/>
      <c r="S7637" s="3"/>
      <c r="T7637" s="3"/>
      <c r="U7637" s="3"/>
      <c r="V7637" s="3"/>
      <c r="W7637" s="3"/>
      <c r="X7637" s="3"/>
      <c r="Y7637" s="3"/>
      <c r="Z7637" s="3"/>
    </row>
    <row r="7638">
      <c r="A7638" s="4">
        <v>45395.0</v>
      </c>
      <c r="B7638" s="5" t="s">
        <v>2888</v>
      </c>
      <c r="C7638" s="9" t="s">
        <v>2889</v>
      </c>
      <c r="D7638" s="3" t="str">
        <f>IFERROR(__xludf.DUMMYFUNCTION("REGEXEXTRACT(C7638,""[A-Z]{2,}"")"),"ICHI")</f>
        <v>ICHI</v>
      </c>
      <c r="E7638" s="3" t="s">
        <v>1807</v>
      </c>
      <c r="F7638" s="3" t="s">
        <v>69</v>
      </c>
      <c r="G7638" s="3" t="s">
        <v>12</v>
      </c>
      <c r="H7638" s="3"/>
      <c r="I7638" s="3"/>
      <c r="J7638" s="3"/>
      <c r="K7638" s="3"/>
      <c r="L7638" s="3"/>
      <c r="M7638" s="3"/>
      <c r="N7638" s="3"/>
      <c r="O7638" s="3"/>
      <c r="P7638" s="3"/>
      <c r="Q7638" s="3"/>
      <c r="R7638" s="3"/>
      <c r="S7638" s="3"/>
      <c r="T7638" s="3"/>
      <c r="U7638" s="3"/>
      <c r="V7638" s="3"/>
      <c r="W7638" s="3"/>
      <c r="X7638" s="3"/>
      <c r="Y7638" s="3"/>
      <c r="Z7638" s="3"/>
    </row>
    <row r="7639">
      <c r="A7639" s="4">
        <v>45394.0</v>
      </c>
      <c r="B7639" s="5" t="s">
        <v>2890</v>
      </c>
      <c r="C7639" s="3" t="s">
        <v>2891</v>
      </c>
      <c r="D7639" s="3" t="str">
        <f>IFERROR(__xludf.DUMMYFUNCTION("REGEXEXTRACT(C7639,""[A-Z]{2,}"")"),"SET")</f>
        <v>SET</v>
      </c>
      <c r="E7639" s="3" t="s">
        <v>2892</v>
      </c>
      <c r="F7639" s="3" t="s">
        <v>2893</v>
      </c>
      <c r="G7639" s="3" t="s">
        <v>12</v>
      </c>
      <c r="H7639" s="3"/>
      <c r="I7639" s="3"/>
      <c r="J7639" s="3"/>
      <c r="K7639" s="3"/>
      <c r="L7639" s="3"/>
      <c r="M7639" s="3"/>
      <c r="N7639" s="3"/>
      <c r="O7639" s="3"/>
      <c r="P7639" s="3"/>
      <c r="Q7639" s="3"/>
      <c r="R7639" s="3"/>
      <c r="S7639" s="3"/>
      <c r="T7639" s="3"/>
      <c r="U7639" s="3"/>
      <c r="V7639" s="3"/>
      <c r="W7639" s="3"/>
      <c r="X7639" s="3"/>
      <c r="Y7639" s="3"/>
      <c r="Z7639" s="3"/>
    </row>
    <row r="7640">
      <c r="A7640" s="4">
        <v>45394.0</v>
      </c>
      <c r="B7640" s="5" t="s">
        <v>2890</v>
      </c>
      <c r="C7640" s="3" t="s">
        <v>2891</v>
      </c>
      <c r="D7640" s="3" t="str">
        <f>IFERROR(__xludf.DUMMYFUNCTION("REGEXEXTRACT(C7640,""[A-Z]{2,}"")"),"SET")</f>
        <v>SET</v>
      </c>
      <c r="E7640" s="3" t="s">
        <v>2894</v>
      </c>
      <c r="F7640" s="3" t="s">
        <v>2895</v>
      </c>
      <c r="G7640" s="3" t="s">
        <v>12</v>
      </c>
      <c r="H7640" s="3"/>
      <c r="I7640" s="3"/>
      <c r="J7640" s="3"/>
      <c r="K7640" s="3"/>
      <c r="L7640" s="3"/>
      <c r="M7640" s="3"/>
      <c r="N7640" s="3"/>
      <c r="O7640" s="3"/>
      <c r="P7640" s="3"/>
      <c r="Q7640" s="3"/>
      <c r="R7640" s="3"/>
      <c r="S7640" s="3"/>
      <c r="T7640" s="3"/>
      <c r="U7640" s="3"/>
      <c r="V7640" s="3"/>
      <c r="W7640" s="3"/>
      <c r="X7640" s="3"/>
      <c r="Y7640" s="3"/>
      <c r="Z7640" s="3"/>
    </row>
    <row r="7641">
      <c r="A7641" s="4">
        <v>45393.0</v>
      </c>
      <c r="B7641" s="5" t="s">
        <v>2896</v>
      </c>
      <c r="C7641" s="3" t="s">
        <v>2897</v>
      </c>
      <c r="D7641" s="3" t="str">
        <f>IFERROR(__xludf.DUMMYFUNCTION("REGEXEXTRACT(C7641,""[A-Z]{2,}"")"),"STARK")</f>
        <v>STARK</v>
      </c>
      <c r="E7641" s="3" t="s">
        <v>867</v>
      </c>
      <c r="F7641" s="3" t="s">
        <v>2898</v>
      </c>
      <c r="G7641" s="3" t="s">
        <v>84</v>
      </c>
      <c r="H7641" s="3"/>
      <c r="I7641" s="3"/>
      <c r="J7641" s="3"/>
      <c r="K7641" s="3"/>
      <c r="L7641" s="3"/>
      <c r="M7641" s="3"/>
      <c r="N7641" s="3"/>
      <c r="O7641" s="3"/>
      <c r="P7641" s="3"/>
      <c r="Q7641" s="3"/>
      <c r="R7641" s="3"/>
      <c r="S7641" s="3"/>
      <c r="T7641" s="3"/>
      <c r="U7641" s="3"/>
      <c r="V7641" s="3"/>
      <c r="W7641" s="3"/>
      <c r="X7641" s="3"/>
      <c r="Y7641" s="3"/>
      <c r="Z7641" s="3"/>
    </row>
    <row r="7642">
      <c r="A7642" s="4">
        <v>45393.0</v>
      </c>
      <c r="B7642" s="5" t="s">
        <v>2899</v>
      </c>
      <c r="C7642" s="3" t="s">
        <v>2900</v>
      </c>
      <c r="D7642" s="3" t="str">
        <f>IFERROR(__xludf.DUMMYFUNCTION("REGEXEXTRACT(C7642,""[A-Z]{2,}"")"),"CPALL")</f>
        <v>CPALL</v>
      </c>
      <c r="E7642" s="3" t="s">
        <v>413</v>
      </c>
      <c r="F7642" s="3" t="s">
        <v>2901</v>
      </c>
      <c r="G7642" s="3" t="s">
        <v>12</v>
      </c>
      <c r="H7642" s="3"/>
      <c r="I7642" s="3"/>
      <c r="J7642" s="3"/>
      <c r="K7642" s="3"/>
      <c r="L7642" s="3"/>
      <c r="M7642" s="3"/>
      <c r="N7642" s="3"/>
      <c r="O7642" s="3"/>
      <c r="P7642" s="3"/>
      <c r="Q7642" s="3"/>
      <c r="R7642" s="3"/>
      <c r="S7642" s="3"/>
      <c r="T7642" s="3"/>
      <c r="U7642" s="3"/>
      <c r="V7642" s="3"/>
      <c r="W7642" s="3"/>
      <c r="X7642" s="3"/>
      <c r="Y7642" s="3"/>
      <c r="Z7642" s="3"/>
    </row>
    <row r="7643">
      <c r="A7643" s="4">
        <v>45393.0</v>
      </c>
      <c r="B7643" s="5" t="s">
        <v>2902</v>
      </c>
      <c r="C7643" s="3" t="s">
        <v>2903</v>
      </c>
      <c r="D7643" s="3" t="str">
        <f>IFERROR(__xludf.DUMMYFUNCTION("REGEXEXTRACT(C7643,""[A-Z]{2,}"")"),"SIRI")</f>
        <v>SIRI</v>
      </c>
      <c r="E7643" s="3" t="s">
        <v>47</v>
      </c>
      <c r="F7643" s="3" t="s">
        <v>920</v>
      </c>
      <c r="G7643" s="3" t="s">
        <v>12</v>
      </c>
      <c r="H7643" s="3"/>
      <c r="I7643" s="3"/>
      <c r="J7643" s="3"/>
      <c r="K7643" s="3"/>
      <c r="L7643" s="3"/>
      <c r="M7643" s="3"/>
      <c r="N7643" s="3"/>
      <c r="O7643" s="3"/>
      <c r="P7643" s="3"/>
      <c r="Q7643" s="3"/>
      <c r="R7643" s="3"/>
      <c r="S7643" s="3"/>
      <c r="T7643" s="3"/>
      <c r="U7643" s="3"/>
      <c r="V7643" s="3"/>
      <c r="W7643" s="3"/>
      <c r="X7643" s="3"/>
      <c r="Y7643" s="3"/>
      <c r="Z7643" s="3"/>
    </row>
    <row r="7644">
      <c r="A7644" s="4">
        <v>45393.0</v>
      </c>
      <c r="B7644" s="5" t="s">
        <v>2902</v>
      </c>
      <c r="C7644" s="3" t="s">
        <v>2903</v>
      </c>
      <c r="D7644" s="3" t="str">
        <f>IFERROR(__xludf.DUMMYFUNCTION("REGEXEXTRACT(C7644,""[A-Z]{2,}"")"),"SIRI")</f>
        <v>SIRI</v>
      </c>
      <c r="E7644" s="3" t="s">
        <v>413</v>
      </c>
      <c r="F7644" s="3" t="s">
        <v>55</v>
      </c>
      <c r="G7644" s="3" t="s">
        <v>12</v>
      </c>
      <c r="H7644" s="3"/>
      <c r="I7644" s="3"/>
      <c r="J7644" s="3"/>
      <c r="K7644" s="3"/>
      <c r="L7644" s="3"/>
      <c r="M7644" s="3"/>
      <c r="N7644" s="3"/>
      <c r="O7644" s="3"/>
      <c r="P7644" s="3"/>
      <c r="Q7644" s="3"/>
      <c r="R7644" s="3"/>
      <c r="S7644" s="3"/>
      <c r="T7644" s="3"/>
      <c r="U7644" s="3"/>
      <c r="V7644" s="3"/>
      <c r="W7644" s="3"/>
      <c r="X7644" s="3"/>
      <c r="Y7644" s="3"/>
      <c r="Z7644" s="3"/>
    </row>
    <row r="7645">
      <c r="A7645" s="4">
        <v>45393.0</v>
      </c>
      <c r="B7645" s="5" t="s">
        <v>2904</v>
      </c>
      <c r="C7645" s="3" t="s">
        <v>2905</v>
      </c>
      <c r="D7645" s="3" t="str">
        <f>IFERROR(__xludf.DUMMYFUNCTION("REGEXEXTRACT(C7645,""[A-Z]{2,}"")"),"SET")</f>
        <v>SET</v>
      </c>
      <c r="E7645" s="3" t="s">
        <v>1123</v>
      </c>
      <c r="F7645" s="3" t="s">
        <v>2906</v>
      </c>
      <c r="G7645" s="3" t="s">
        <v>17</v>
      </c>
      <c r="H7645" s="3"/>
      <c r="I7645" s="3"/>
      <c r="J7645" s="3"/>
      <c r="K7645" s="3"/>
      <c r="L7645" s="3"/>
      <c r="M7645" s="3"/>
      <c r="N7645" s="3"/>
      <c r="O7645" s="3"/>
      <c r="P7645" s="3"/>
      <c r="Q7645" s="3"/>
      <c r="R7645" s="3"/>
      <c r="S7645" s="3"/>
      <c r="T7645" s="3"/>
      <c r="U7645" s="3"/>
      <c r="V7645" s="3"/>
      <c r="W7645" s="3"/>
      <c r="X7645" s="3"/>
      <c r="Y7645" s="3"/>
      <c r="Z7645" s="3"/>
    </row>
    <row r="7646">
      <c r="A7646" s="4">
        <v>45393.0</v>
      </c>
      <c r="B7646" s="5" t="s">
        <v>2904</v>
      </c>
      <c r="C7646" s="3" t="s">
        <v>2905</v>
      </c>
      <c r="D7646" s="3" t="str">
        <f>IFERROR(__xludf.DUMMYFUNCTION("REGEXEXTRACT(C7646,""[A-Z]{2,}"")"),"SET")</f>
        <v>SET</v>
      </c>
      <c r="E7646" s="3" t="s">
        <v>2907</v>
      </c>
      <c r="F7646" s="3" t="s">
        <v>2906</v>
      </c>
      <c r="G7646" s="3" t="s">
        <v>17</v>
      </c>
      <c r="H7646" s="3"/>
      <c r="I7646" s="3"/>
      <c r="J7646" s="3"/>
      <c r="K7646" s="3"/>
      <c r="L7646" s="3"/>
      <c r="M7646" s="3"/>
      <c r="N7646" s="3"/>
      <c r="O7646" s="3"/>
      <c r="P7646" s="3"/>
      <c r="Q7646" s="3"/>
      <c r="R7646" s="3"/>
      <c r="S7646" s="3"/>
      <c r="T7646" s="3"/>
      <c r="U7646" s="3"/>
      <c r="V7646" s="3"/>
      <c r="W7646" s="3"/>
      <c r="X7646" s="3"/>
      <c r="Y7646" s="3"/>
      <c r="Z7646" s="3"/>
    </row>
    <row r="7647">
      <c r="A7647" s="4">
        <v>45392.0</v>
      </c>
      <c r="B7647" s="5" t="s">
        <v>2908</v>
      </c>
      <c r="C7647" s="3" t="s">
        <v>2909</v>
      </c>
      <c r="D7647" s="3" t="str">
        <f>IFERROR(__xludf.DUMMYFUNCTION("REGEXEXTRACT(C7647,""[A-Z]{2,}"")"),"NCL")</f>
        <v>NCL</v>
      </c>
      <c r="E7647" s="3" t="s">
        <v>25</v>
      </c>
      <c r="F7647" s="3" t="s">
        <v>296</v>
      </c>
      <c r="G7647" s="3" t="s">
        <v>17</v>
      </c>
      <c r="H7647" s="3"/>
      <c r="I7647" s="3"/>
      <c r="J7647" s="3"/>
      <c r="K7647" s="3"/>
      <c r="L7647" s="3"/>
      <c r="M7647" s="3"/>
      <c r="N7647" s="3"/>
      <c r="O7647" s="3"/>
      <c r="P7647" s="3"/>
      <c r="Q7647" s="3"/>
      <c r="R7647" s="3"/>
      <c r="S7647" s="3"/>
      <c r="T7647" s="3"/>
      <c r="U7647" s="3"/>
      <c r="V7647" s="3"/>
      <c r="W7647" s="3"/>
      <c r="X7647" s="3"/>
      <c r="Y7647" s="3"/>
      <c r="Z7647" s="3"/>
    </row>
    <row r="7648">
      <c r="A7648" s="4">
        <v>45392.0</v>
      </c>
      <c r="B7648" s="5" t="s">
        <v>2908</v>
      </c>
      <c r="C7648" s="3" t="s">
        <v>2909</v>
      </c>
      <c r="D7648" s="3" t="str">
        <f>IFERROR(__xludf.DUMMYFUNCTION("REGEXEXTRACT(C7648,""[A-Z]{2,}"")"),"NCL")</f>
        <v>NCL</v>
      </c>
      <c r="E7648" s="3" t="s">
        <v>2910</v>
      </c>
      <c r="F7648" s="3" t="s">
        <v>2911</v>
      </c>
      <c r="G7648" s="3" t="s">
        <v>17</v>
      </c>
      <c r="H7648" s="3"/>
      <c r="I7648" s="3"/>
      <c r="J7648" s="3"/>
      <c r="K7648" s="3"/>
      <c r="L7648" s="3"/>
      <c r="M7648" s="3"/>
      <c r="N7648" s="3"/>
      <c r="O7648" s="3"/>
      <c r="P7648" s="3"/>
      <c r="Q7648" s="3"/>
      <c r="R7648" s="3"/>
      <c r="S7648" s="3"/>
      <c r="T7648" s="3"/>
      <c r="U7648" s="3"/>
      <c r="V7648" s="3"/>
      <c r="W7648" s="3"/>
      <c r="X7648" s="3"/>
      <c r="Y7648" s="3"/>
      <c r="Z7648" s="3"/>
    </row>
    <row r="7649">
      <c r="A7649" s="4">
        <v>45392.0</v>
      </c>
      <c r="B7649" s="5" t="s">
        <v>2912</v>
      </c>
      <c r="C7649" s="3" t="s">
        <v>2913</v>
      </c>
      <c r="D7649" s="3" t="str">
        <f>IFERROR(__xludf.DUMMYFUNCTION("REGEXEXTRACT(C7649,""[A-Z]{2,}"")"),"SET")</f>
        <v>SET</v>
      </c>
      <c r="E7649" s="3" t="s">
        <v>2914</v>
      </c>
      <c r="F7649" s="3" t="s">
        <v>2915</v>
      </c>
      <c r="G7649" s="3" t="s">
        <v>12</v>
      </c>
      <c r="H7649" s="3"/>
      <c r="I7649" s="3"/>
      <c r="J7649" s="3"/>
      <c r="K7649" s="3"/>
      <c r="L7649" s="3"/>
      <c r="M7649" s="3"/>
      <c r="N7649" s="3"/>
      <c r="O7649" s="3"/>
      <c r="P7649" s="3"/>
      <c r="Q7649" s="3"/>
      <c r="R7649" s="3"/>
      <c r="S7649" s="3"/>
      <c r="T7649" s="3"/>
      <c r="U7649" s="3"/>
      <c r="V7649" s="3"/>
      <c r="W7649" s="3"/>
      <c r="X7649" s="3"/>
      <c r="Y7649" s="3"/>
      <c r="Z7649" s="3"/>
    </row>
    <row r="7650">
      <c r="A7650" s="4">
        <v>45392.0</v>
      </c>
      <c r="B7650" s="5" t="s">
        <v>2912</v>
      </c>
      <c r="C7650" s="3" t="s">
        <v>2913</v>
      </c>
      <c r="D7650" s="3" t="str">
        <f>IFERROR(__xludf.DUMMYFUNCTION("REGEXEXTRACT(C7650,""[A-Z]{2,}"")"),"SET")</f>
        <v>SET</v>
      </c>
      <c r="E7650" s="3" t="s">
        <v>514</v>
      </c>
      <c r="F7650" s="3" t="s">
        <v>386</v>
      </c>
      <c r="G7650" s="3" t="s">
        <v>12</v>
      </c>
      <c r="H7650" s="3"/>
      <c r="I7650" s="3"/>
      <c r="J7650" s="3"/>
      <c r="K7650" s="3"/>
      <c r="L7650" s="3"/>
      <c r="M7650" s="3"/>
      <c r="N7650" s="3"/>
      <c r="O7650" s="3"/>
      <c r="P7650" s="3"/>
      <c r="Q7650" s="3"/>
      <c r="R7650" s="3"/>
      <c r="S7650" s="3"/>
      <c r="T7650" s="3"/>
      <c r="U7650" s="3"/>
      <c r="V7650" s="3"/>
      <c r="W7650" s="3"/>
      <c r="X7650" s="3"/>
      <c r="Y7650" s="3"/>
      <c r="Z7650" s="3"/>
    </row>
    <row r="7651">
      <c r="A7651" s="4">
        <v>45392.0</v>
      </c>
      <c r="B7651" s="5" t="s">
        <v>2912</v>
      </c>
      <c r="C7651" s="3" t="s">
        <v>2913</v>
      </c>
      <c r="D7651" s="3" t="str">
        <f>IFERROR(__xludf.DUMMYFUNCTION("REGEXEXTRACT(C7651,""[A-Z]{2,}"")"),"SET")</f>
        <v>SET</v>
      </c>
      <c r="E7651" s="3" t="s">
        <v>147</v>
      </c>
      <c r="F7651" s="3" t="s">
        <v>2916</v>
      </c>
      <c r="G7651" s="3" t="s">
        <v>12</v>
      </c>
      <c r="H7651" s="3"/>
      <c r="I7651" s="3"/>
      <c r="J7651" s="3"/>
      <c r="K7651" s="3"/>
      <c r="L7651" s="3"/>
      <c r="M7651" s="3"/>
      <c r="N7651" s="3"/>
      <c r="O7651" s="3"/>
      <c r="P7651" s="3"/>
      <c r="Q7651" s="3"/>
      <c r="R7651" s="3"/>
      <c r="S7651" s="3"/>
      <c r="T7651" s="3"/>
      <c r="U7651" s="3"/>
      <c r="V7651" s="3"/>
      <c r="W7651" s="3"/>
      <c r="X7651" s="3"/>
      <c r="Y7651" s="3"/>
      <c r="Z7651" s="3"/>
    </row>
    <row r="7652">
      <c r="A7652" s="4">
        <v>45392.0</v>
      </c>
      <c r="B7652" s="5" t="s">
        <v>2917</v>
      </c>
      <c r="C7652" s="3" t="s">
        <v>2918</v>
      </c>
      <c r="D7652" s="3" t="str">
        <f>IFERROR(__xludf.DUMMYFUNCTION("REGEXEXTRACT(C7652,""[A-Z]{2,}"")"),"AP")</f>
        <v>AP</v>
      </c>
      <c r="E7652" s="3" t="s">
        <v>1807</v>
      </c>
      <c r="F7652" s="3" t="s">
        <v>69</v>
      </c>
      <c r="G7652" s="3" t="s">
        <v>12</v>
      </c>
      <c r="H7652" s="3"/>
      <c r="I7652" s="3"/>
      <c r="J7652" s="3"/>
      <c r="K7652" s="3"/>
      <c r="L7652" s="3"/>
      <c r="M7652" s="3"/>
      <c r="N7652" s="3"/>
      <c r="O7652" s="3"/>
      <c r="P7652" s="3"/>
      <c r="Q7652" s="3"/>
      <c r="R7652" s="3"/>
      <c r="S7652" s="3"/>
      <c r="T7652" s="3"/>
      <c r="U7652" s="3"/>
      <c r="V7652" s="3"/>
      <c r="W7652" s="3"/>
      <c r="X7652" s="3"/>
      <c r="Y7652" s="3"/>
      <c r="Z7652" s="3"/>
    </row>
    <row r="7653">
      <c r="A7653" s="4">
        <v>45392.0</v>
      </c>
      <c r="B7653" s="5" t="s">
        <v>2917</v>
      </c>
      <c r="C7653" s="3" t="s">
        <v>2918</v>
      </c>
      <c r="D7653" s="3" t="str">
        <f>IFERROR(__xludf.DUMMYFUNCTION("REGEXEXTRACT(C7653,""[A-Z]{2,}"")"),"AP")</f>
        <v>AP</v>
      </c>
      <c r="E7653" s="3" t="s">
        <v>953</v>
      </c>
      <c r="F7653" s="3" t="s">
        <v>409</v>
      </c>
      <c r="G7653" s="3" t="s">
        <v>12</v>
      </c>
      <c r="H7653" s="3"/>
      <c r="I7653" s="3"/>
      <c r="J7653" s="3"/>
      <c r="K7653" s="3"/>
      <c r="L7653" s="3"/>
      <c r="M7653" s="3"/>
      <c r="N7653" s="3"/>
      <c r="O7653" s="3"/>
      <c r="P7653" s="3"/>
      <c r="Q7653" s="3"/>
      <c r="R7653" s="3"/>
      <c r="S7653" s="3"/>
      <c r="T7653" s="3"/>
      <c r="U7653" s="3"/>
      <c r="V7653" s="3"/>
      <c r="W7653" s="3"/>
      <c r="X7653" s="3"/>
      <c r="Y7653" s="3"/>
      <c r="Z7653" s="3"/>
    </row>
    <row r="7654">
      <c r="A7654" s="4">
        <v>45392.0</v>
      </c>
      <c r="B7654" s="5" t="s">
        <v>2917</v>
      </c>
      <c r="C7654" s="3" t="s">
        <v>2918</v>
      </c>
      <c r="D7654" s="3" t="str">
        <f>IFERROR(__xludf.DUMMYFUNCTION("REGEXEXTRACT(C7654,""[A-Z]{2,}"")"),"AP")</f>
        <v>AP</v>
      </c>
      <c r="E7654" s="3" t="s">
        <v>2919</v>
      </c>
      <c r="F7654" s="3" t="s">
        <v>2920</v>
      </c>
      <c r="G7654" s="3" t="s">
        <v>12</v>
      </c>
      <c r="H7654" s="3"/>
      <c r="I7654" s="3"/>
      <c r="J7654" s="3"/>
      <c r="K7654" s="3"/>
      <c r="L7654" s="3"/>
      <c r="M7654" s="3"/>
      <c r="N7654" s="3"/>
      <c r="O7654" s="3"/>
      <c r="P7654" s="3"/>
      <c r="Q7654" s="3"/>
      <c r="R7654" s="3"/>
      <c r="S7654" s="3"/>
      <c r="T7654" s="3"/>
      <c r="U7654" s="3"/>
      <c r="V7654" s="3"/>
      <c r="W7654" s="3"/>
      <c r="X7654" s="3"/>
      <c r="Y7654" s="3"/>
      <c r="Z7654" s="3"/>
    </row>
    <row r="7655">
      <c r="A7655" s="4">
        <v>45392.0</v>
      </c>
      <c r="B7655" s="5" t="s">
        <v>2921</v>
      </c>
      <c r="C7655" s="3" t="s">
        <v>2922</v>
      </c>
      <c r="D7655" s="3" t="str">
        <f>IFERROR(__xludf.DUMMYFUNCTION("REGEXEXTRACT(C7655,""[A-Z]{2,}"")"),"AEONTS")</f>
        <v>AEONTS</v>
      </c>
      <c r="E7655" s="3" t="s">
        <v>44</v>
      </c>
      <c r="F7655" s="3" t="s">
        <v>61</v>
      </c>
      <c r="G7655" s="3" t="s">
        <v>12</v>
      </c>
      <c r="H7655" s="3"/>
      <c r="I7655" s="3"/>
      <c r="J7655" s="3"/>
      <c r="K7655" s="3"/>
      <c r="L7655" s="3"/>
      <c r="M7655" s="3"/>
      <c r="N7655" s="3"/>
      <c r="O7655" s="3"/>
      <c r="P7655" s="3"/>
      <c r="Q7655" s="3"/>
      <c r="R7655" s="3"/>
      <c r="S7655" s="3"/>
      <c r="T7655" s="3"/>
      <c r="U7655" s="3"/>
      <c r="V7655" s="3"/>
      <c r="W7655" s="3"/>
      <c r="X7655" s="3"/>
      <c r="Y7655" s="3"/>
      <c r="Z7655" s="3"/>
    </row>
    <row r="7656">
      <c r="A7656" s="4">
        <v>45392.0</v>
      </c>
      <c r="B7656" s="5" t="s">
        <v>2921</v>
      </c>
      <c r="C7656" s="3" t="s">
        <v>2922</v>
      </c>
      <c r="D7656" s="3" t="str">
        <f>IFERROR(__xludf.DUMMYFUNCTION("REGEXEXTRACT(C7656,""[A-Z]{2,}"")"),"AEONTS")</f>
        <v>AEONTS</v>
      </c>
      <c r="E7656" s="3" t="s">
        <v>426</v>
      </c>
      <c r="F7656" s="3" t="s">
        <v>524</v>
      </c>
      <c r="G7656" s="3" t="s">
        <v>12</v>
      </c>
      <c r="H7656" s="3"/>
      <c r="I7656" s="3"/>
      <c r="J7656" s="3"/>
      <c r="K7656" s="3"/>
      <c r="L7656" s="3"/>
      <c r="M7656" s="3"/>
      <c r="N7656" s="3"/>
      <c r="O7656" s="3"/>
      <c r="P7656" s="3"/>
      <c r="Q7656" s="3"/>
      <c r="R7656" s="3"/>
      <c r="S7656" s="3"/>
      <c r="T7656" s="3"/>
      <c r="U7656" s="3"/>
      <c r="V7656" s="3"/>
      <c r="W7656" s="3"/>
      <c r="X7656" s="3"/>
      <c r="Y7656" s="3"/>
      <c r="Z7656" s="3"/>
    </row>
    <row r="7657">
      <c r="A7657" s="4">
        <v>45392.0</v>
      </c>
      <c r="B7657" s="5" t="s">
        <v>2923</v>
      </c>
      <c r="C7657" s="3" t="s">
        <v>2924</v>
      </c>
      <c r="D7657" s="3" t="str">
        <f>IFERROR(__xludf.DUMMYFUNCTION("REGEXEXTRACT(C7657,""[A-Z]{2,}"")"),"ITD")</f>
        <v>ITD</v>
      </c>
      <c r="E7657" s="3" t="s">
        <v>2108</v>
      </c>
      <c r="F7657" s="3" t="s">
        <v>2925</v>
      </c>
      <c r="G7657" s="3" t="s">
        <v>17</v>
      </c>
      <c r="H7657" s="3"/>
      <c r="I7657" s="3"/>
      <c r="J7657" s="3"/>
      <c r="K7657" s="3"/>
      <c r="L7657" s="3"/>
      <c r="M7657" s="3"/>
      <c r="N7657" s="3"/>
      <c r="O7657" s="3"/>
      <c r="P7657" s="3"/>
      <c r="Q7657" s="3"/>
      <c r="R7657" s="3"/>
      <c r="S7657" s="3"/>
      <c r="T7657" s="3"/>
      <c r="U7657" s="3"/>
      <c r="V7657" s="3"/>
      <c r="W7657" s="3"/>
      <c r="X7657" s="3"/>
      <c r="Y7657" s="3"/>
      <c r="Z7657" s="3"/>
    </row>
    <row r="7658">
      <c r="A7658" s="4">
        <v>45392.0</v>
      </c>
      <c r="B7658" s="5" t="s">
        <v>2923</v>
      </c>
      <c r="C7658" s="3" t="s">
        <v>2924</v>
      </c>
      <c r="D7658" s="3" t="str">
        <f>IFERROR(__xludf.DUMMYFUNCTION("REGEXEXTRACT(C7658,""[A-Z]{2,}"")"),"ITD")</f>
        <v>ITD</v>
      </c>
      <c r="E7658" s="3" t="s">
        <v>2108</v>
      </c>
      <c r="F7658" s="3" t="s">
        <v>1032</v>
      </c>
      <c r="G7658" s="3" t="s">
        <v>17</v>
      </c>
      <c r="H7658" s="3"/>
      <c r="I7658" s="3"/>
      <c r="J7658" s="3"/>
      <c r="K7658" s="3"/>
      <c r="L7658" s="3"/>
      <c r="M7658" s="3"/>
      <c r="N7658" s="3"/>
      <c r="O7658" s="3"/>
      <c r="P7658" s="3"/>
      <c r="Q7658" s="3"/>
      <c r="R7658" s="3"/>
      <c r="S7658" s="3"/>
      <c r="T7658" s="3"/>
      <c r="U7658" s="3"/>
      <c r="V7658" s="3"/>
      <c r="W7658" s="3"/>
      <c r="X7658" s="3"/>
      <c r="Y7658" s="3"/>
      <c r="Z7658" s="3"/>
    </row>
    <row r="7659">
      <c r="A7659" s="4">
        <v>45392.0</v>
      </c>
      <c r="B7659" s="5" t="s">
        <v>2926</v>
      </c>
      <c r="C7659" s="9" t="s">
        <v>2927</v>
      </c>
      <c r="D7659" s="3" t="str">
        <f>IFERROR(__xludf.DUMMYFUNCTION("REGEXEXTRACT(C7659,""[A-Z]{2,}"")"),"SABUY")</f>
        <v>SABUY</v>
      </c>
      <c r="E7659" s="3" t="s">
        <v>44</v>
      </c>
      <c r="F7659" s="3" t="s">
        <v>34</v>
      </c>
      <c r="G7659" s="3" t="s">
        <v>17</v>
      </c>
      <c r="H7659" s="3"/>
      <c r="I7659" s="3"/>
      <c r="J7659" s="3"/>
      <c r="K7659" s="3"/>
      <c r="L7659" s="3"/>
      <c r="M7659" s="3"/>
      <c r="N7659" s="3"/>
      <c r="O7659" s="3"/>
      <c r="P7659" s="3"/>
      <c r="Q7659" s="3"/>
      <c r="R7659" s="3"/>
      <c r="S7659" s="3"/>
      <c r="T7659" s="3"/>
      <c r="U7659" s="3"/>
      <c r="V7659" s="3"/>
      <c r="W7659" s="3"/>
      <c r="X7659" s="3"/>
      <c r="Y7659" s="3"/>
      <c r="Z7659" s="3"/>
    </row>
    <row r="7660">
      <c r="A7660" s="4">
        <v>45391.0</v>
      </c>
      <c r="B7660" s="5" t="s">
        <v>2928</v>
      </c>
      <c r="C7660" s="3" t="s">
        <v>2929</v>
      </c>
      <c r="D7660" s="3" t="str">
        <f>IFERROR(__xludf.DUMMYFUNCTION("REGEXEXTRACT(C7660,""[A-Z]{2,}"")"),"EA")</f>
        <v>EA</v>
      </c>
      <c r="E7660" s="3" t="s">
        <v>752</v>
      </c>
      <c r="F7660" s="3" t="s">
        <v>753</v>
      </c>
      <c r="G7660" s="3" t="s">
        <v>12</v>
      </c>
      <c r="H7660" s="3"/>
      <c r="I7660" s="3"/>
      <c r="J7660" s="3"/>
      <c r="K7660" s="3"/>
      <c r="L7660" s="3"/>
      <c r="M7660" s="3"/>
      <c r="N7660" s="3"/>
      <c r="O7660" s="3"/>
      <c r="P7660" s="3"/>
      <c r="Q7660" s="3"/>
      <c r="R7660" s="3"/>
      <c r="S7660" s="3"/>
      <c r="T7660" s="3"/>
      <c r="U7660" s="3"/>
      <c r="V7660" s="3"/>
      <c r="W7660" s="3"/>
      <c r="X7660" s="3"/>
      <c r="Y7660" s="3"/>
      <c r="Z7660" s="3"/>
    </row>
    <row r="7661">
      <c r="A7661" s="4">
        <v>45391.0</v>
      </c>
      <c r="B7661" s="5" t="s">
        <v>2930</v>
      </c>
      <c r="C7661" s="3" t="s">
        <v>2931</v>
      </c>
      <c r="D7661" s="3" t="str">
        <f>IFERROR(__xludf.DUMMYFUNCTION("REGEXEXTRACT(C7661,""[A-Z]{2,}"")"),"EA")</f>
        <v>EA</v>
      </c>
      <c r="E7661" s="3" t="s">
        <v>1592</v>
      </c>
      <c r="F7661" s="3" t="s">
        <v>735</v>
      </c>
      <c r="G7661" s="3" t="s">
        <v>12</v>
      </c>
      <c r="H7661" s="3"/>
      <c r="I7661" s="3"/>
      <c r="J7661" s="3"/>
      <c r="K7661" s="3"/>
      <c r="L7661" s="3"/>
      <c r="M7661" s="3"/>
      <c r="N7661" s="3"/>
      <c r="O7661" s="3"/>
      <c r="P7661" s="3"/>
      <c r="Q7661" s="3"/>
      <c r="R7661" s="3"/>
      <c r="S7661" s="3"/>
      <c r="T7661" s="3"/>
      <c r="U7661" s="3"/>
      <c r="V7661" s="3"/>
      <c r="W7661" s="3"/>
      <c r="X7661" s="3"/>
      <c r="Y7661" s="3"/>
      <c r="Z7661" s="3"/>
    </row>
    <row r="7662">
      <c r="A7662" s="4">
        <v>45391.0</v>
      </c>
      <c r="B7662" s="5" t="s">
        <v>2932</v>
      </c>
      <c r="C7662" s="3" t="s">
        <v>2933</v>
      </c>
      <c r="D7662" s="3" t="str">
        <f>IFERROR(__xludf.DUMMYFUNCTION("REGEXEXTRACT(C7662,""[A-Z]{2,}"")"),"NEO")</f>
        <v>NEO</v>
      </c>
      <c r="E7662" s="3" t="s">
        <v>2934</v>
      </c>
      <c r="F7662" s="3" t="s">
        <v>1922</v>
      </c>
      <c r="G7662" s="3" t="s">
        <v>12</v>
      </c>
      <c r="H7662" s="3"/>
      <c r="I7662" s="3"/>
      <c r="J7662" s="3"/>
      <c r="K7662" s="3"/>
      <c r="L7662" s="3"/>
      <c r="M7662" s="3"/>
      <c r="N7662" s="3"/>
      <c r="O7662" s="3"/>
      <c r="P7662" s="3"/>
      <c r="Q7662" s="3"/>
      <c r="R7662" s="3"/>
      <c r="S7662" s="3"/>
      <c r="T7662" s="3"/>
      <c r="U7662" s="3"/>
      <c r="V7662" s="3"/>
      <c r="W7662" s="3"/>
      <c r="X7662" s="3"/>
      <c r="Y7662" s="3"/>
      <c r="Z7662" s="3"/>
    </row>
    <row r="7663">
      <c r="A7663" s="4">
        <v>45391.0</v>
      </c>
      <c r="B7663" s="5" t="s">
        <v>2932</v>
      </c>
      <c r="C7663" s="3" t="s">
        <v>2933</v>
      </c>
      <c r="D7663" s="3" t="str">
        <f>IFERROR(__xludf.DUMMYFUNCTION("REGEXEXTRACT(C7663,""[A-Z]{2,}"")"),"NEO")</f>
        <v>NEO</v>
      </c>
      <c r="E7663" s="3" t="s">
        <v>1643</v>
      </c>
      <c r="F7663" s="3" t="s">
        <v>2935</v>
      </c>
      <c r="G7663" s="3" t="s">
        <v>12</v>
      </c>
      <c r="H7663" s="3"/>
      <c r="I7663" s="3"/>
      <c r="J7663" s="3"/>
      <c r="K7663" s="3"/>
      <c r="L7663" s="3"/>
      <c r="M7663" s="3"/>
      <c r="N7663" s="3"/>
      <c r="O7663" s="3"/>
      <c r="P7663" s="3"/>
      <c r="Q7663" s="3"/>
      <c r="R7663" s="3"/>
      <c r="S7663" s="3"/>
      <c r="T7663" s="3"/>
      <c r="U7663" s="3"/>
      <c r="V7663" s="3"/>
      <c r="W7663" s="3"/>
      <c r="X7663" s="3"/>
      <c r="Y7663" s="3"/>
      <c r="Z7663" s="3"/>
    </row>
    <row r="7664">
      <c r="A7664" s="4">
        <v>45391.0</v>
      </c>
      <c r="B7664" s="5" t="s">
        <v>2932</v>
      </c>
      <c r="C7664" s="3" t="s">
        <v>2933</v>
      </c>
      <c r="D7664" s="3" t="str">
        <f>IFERROR(__xludf.DUMMYFUNCTION("REGEXEXTRACT(C7664,""[A-Z]{2,}"")"),"NEO")</f>
        <v>NEO</v>
      </c>
      <c r="E7664" s="3" t="s">
        <v>190</v>
      </c>
      <c r="F7664" s="3" t="s">
        <v>191</v>
      </c>
      <c r="G7664" s="3" t="s">
        <v>12</v>
      </c>
      <c r="H7664" s="3"/>
      <c r="I7664" s="3"/>
      <c r="J7664" s="3"/>
      <c r="K7664" s="3"/>
      <c r="L7664" s="3"/>
      <c r="M7664" s="3"/>
      <c r="N7664" s="3"/>
      <c r="O7664" s="3"/>
      <c r="P7664" s="3"/>
      <c r="Q7664" s="3"/>
      <c r="R7664" s="3"/>
      <c r="S7664" s="3"/>
      <c r="T7664" s="3"/>
      <c r="U7664" s="3"/>
      <c r="V7664" s="3"/>
      <c r="W7664" s="3"/>
      <c r="X7664" s="3"/>
      <c r="Y7664" s="3"/>
      <c r="Z7664" s="3"/>
    </row>
    <row r="7665">
      <c r="A7665" s="4">
        <v>45391.0</v>
      </c>
      <c r="B7665" s="5" t="s">
        <v>2936</v>
      </c>
      <c r="C7665" s="3" t="s">
        <v>2937</v>
      </c>
      <c r="D7665" s="3" t="str">
        <f>IFERROR(__xludf.DUMMYFUNCTION("REGEXEXTRACT(C7665,""[A-Z]{2,}"")"),"SABUY")</f>
        <v>SABUY</v>
      </c>
      <c r="E7665" s="3"/>
      <c r="F7665" s="3" t="s">
        <v>524</v>
      </c>
      <c r="G7665" s="3" t="s">
        <v>12</v>
      </c>
      <c r="H7665" s="3" t="s">
        <v>44</v>
      </c>
      <c r="I7665" s="3"/>
      <c r="J7665" s="3"/>
      <c r="K7665" s="3"/>
      <c r="L7665" s="3"/>
      <c r="M7665" s="3"/>
      <c r="N7665" s="3"/>
      <c r="O7665" s="3"/>
      <c r="P7665" s="3"/>
      <c r="Q7665" s="3"/>
      <c r="R7665" s="3"/>
      <c r="S7665" s="3"/>
      <c r="T7665" s="3"/>
      <c r="U7665" s="3"/>
      <c r="V7665" s="3"/>
      <c r="W7665" s="3"/>
      <c r="X7665" s="3"/>
      <c r="Y7665" s="3"/>
      <c r="Z7665" s="3"/>
    </row>
    <row r="7666">
      <c r="A7666" s="4">
        <v>45390.0</v>
      </c>
      <c r="B7666" s="5" t="s">
        <v>2938</v>
      </c>
      <c r="C7666" s="3" t="s">
        <v>2939</v>
      </c>
      <c r="D7666" s="3" t="str">
        <f>IFERROR(__xludf.DUMMYFUNCTION("REGEXEXTRACT(C7666,""[A-Z]{2,}"")"),"SET")</f>
        <v>SET</v>
      </c>
      <c r="E7666" s="3" t="s">
        <v>2940</v>
      </c>
      <c r="F7666" s="3" t="s">
        <v>2941</v>
      </c>
      <c r="G7666" s="3" t="s">
        <v>12</v>
      </c>
      <c r="H7666" s="3"/>
      <c r="I7666" s="3"/>
      <c r="J7666" s="3"/>
      <c r="K7666" s="3"/>
      <c r="L7666" s="3"/>
      <c r="M7666" s="3"/>
      <c r="N7666" s="3"/>
      <c r="O7666" s="3"/>
      <c r="P7666" s="3"/>
      <c r="Q7666" s="3"/>
      <c r="R7666" s="3"/>
      <c r="S7666" s="3"/>
      <c r="T7666" s="3"/>
      <c r="U7666" s="3"/>
      <c r="V7666" s="3"/>
      <c r="W7666" s="3"/>
      <c r="X7666" s="3"/>
      <c r="Y7666" s="3"/>
      <c r="Z7666" s="3"/>
    </row>
    <row r="7667">
      <c r="A7667" s="4">
        <v>45388.0</v>
      </c>
      <c r="B7667" s="5" t="s">
        <v>2942</v>
      </c>
      <c r="C7667" s="3" t="s">
        <v>2943</v>
      </c>
      <c r="D7667" s="3" t="str">
        <f>IFERROR(__xludf.DUMMYFUNCTION("REGEXEXTRACT(C7667,""[A-Z]{2,}"")"),"PTTEP")</f>
        <v>PTTEP</v>
      </c>
      <c r="E7667" s="3" t="s">
        <v>519</v>
      </c>
      <c r="F7667" s="3" t="s">
        <v>2014</v>
      </c>
      <c r="G7667" s="3" t="s">
        <v>84</v>
      </c>
      <c r="H7667" s="3"/>
      <c r="I7667" s="3"/>
      <c r="J7667" s="3"/>
      <c r="K7667" s="3"/>
      <c r="L7667" s="3"/>
      <c r="M7667" s="3"/>
      <c r="N7667" s="3"/>
      <c r="O7667" s="3"/>
      <c r="P7667" s="3"/>
      <c r="Q7667" s="3"/>
      <c r="R7667" s="3"/>
      <c r="S7667" s="3"/>
      <c r="T7667" s="3"/>
      <c r="U7667" s="3"/>
      <c r="V7667" s="3"/>
      <c r="W7667" s="3"/>
      <c r="X7667" s="3"/>
      <c r="Y7667" s="3"/>
      <c r="Z7667" s="3"/>
    </row>
    <row r="7668">
      <c r="A7668" s="4">
        <v>45388.0</v>
      </c>
      <c r="B7668" s="5" t="s">
        <v>2942</v>
      </c>
      <c r="C7668" s="3" t="s">
        <v>2943</v>
      </c>
      <c r="D7668" s="3" t="str">
        <f>IFERROR(__xludf.DUMMYFUNCTION("REGEXEXTRACT(C7668,""[A-Z]{2,}"")"),"PTTEP")</f>
        <v>PTTEP</v>
      </c>
      <c r="E7668" s="3" t="s">
        <v>47</v>
      </c>
      <c r="F7668" s="3" t="s">
        <v>1152</v>
      </c>
      <c r="G7668" s="3" t="s">
        <v>17</v>
      </c>
      <c r="H7668" s="3"/>
      <c r="I7668" s="3"/>
      <c r="J7668" s="3"/>
      <c r="K7668" s="3"/>
      <c r="L7668" s="3"/>
      <c r="M7668" s="3"/>
      <c r="N7668" s="3"/>
      <c r="O7668" s="3"/>
      <c r="P7668" s="3"/>
      <c r="Q7668" s="3"/>
      <c r="R7668" s="3"/>
      <c r="S7668" s="3"/>
      <c r="T7668" s="3"/>
      <c r="U7668" s="3"/>
      <c r="V7668" s="3"/>
      <c r="W7668" s="3"/>
      <c r="X7668" s="3"/>
      <c r="Y7668" s="3"/>
      <c r="Z7668" s="3"/>
    </row>
    <row r="7669">
      <c r="A7669" s="4">
        <v>45388.0</v>
      </c>
      <c r="B7669" s="5" t="s">
        <v>2944</v>
      </c>
      <c r="C7669" s="3" t="s">
        <v>2945</v>
      </c>
      <c r="D7669" s="3" t="str">
        <f>IFERROR(__xludf.DUMMYFUNCTION("REGEXEXTRACT(C7669,""[A-Z]{2,}"")"),"PTTEP")</f>
        <v>PTTEP</v>
      </c>
      <c r="E7669" s="3" t="s">
        <v>519</v>
      </c>
      <c r="F7669" s="3" t="s">
        <v>2014</v>
      </c>
      <c r="G7669" s="3" t="s">
        <v>84</v>
      </c>
      <c r="H7669" s="3"/>
      <c r="I7669" s="3"/>
      <c r="J7669" s="3"/>
      <c r="K7669" s="3"/>
      <c r="L7669" s="3"/>
      <c r="M7669" s="3"/>
      <c r="N7669" s="3"/>
      <c r="O7669" s="3"/>
      <c r="P7669" s="3"/>
      <c r="Q7669" s="3"/>
      <c r="R7669" s="3"/>
      <c r="S7669" s="3"/>
      <c r="T7669" s="3"/>
      <c r="U7669" s="3"/>
      <c r="V7669" s="3"/>
      <c r="W7669" s="3"/>
      <c r="X7669" s="3"/>
      <c r="Y7669" s="3"/>
      <c r="Z7669" s="3"/>
    </row>
    <row r="7670">
      <c r="A7670" s="4">
        <v>45387.0</v>
      </c>
      <c r="B7670" s="5" t="s">
        <v>2946</v>
      </c>
      <c r="C7670" s="3" t="s">
        <v>2947</v>
      </c>
      <c r="D7670" s="3" t="str">
        <f>IFERROR(__xludf.DUMMYFUNCTION("REGEXEXTRACT(C7670,""[A-Z]{2,}"")"),"PTTEP")</f>
        <v>PTTEP</v>
      </c>
      <c r="E7670" s="3" t="s">
        <v>331</v>
      </c>
      <c r="F7670" s="3" t="s">
        <v>2948</v>
      </c>
      <c r="G7670" s="3" t="s">
        <v>12</v>
      </c>
      <c r="H7670" s="3"/>
      <c r="I7670" s="3"/>
      <c r="J7670" s="3"/>
      <c r="K7670" s="3"/>
      <c r="L7670" s="3"/>
      <c r="M7670" s="3"/>
      <c r="N7670" s="3"/>
      <c r="O7670" s="3"/>
      <c r="P7670" s="3"/>
      <c r="Q7670" s="3"/>
      <c r="R7670" s="3"/>
      <c r="S7670" s="3"/>
      <c r="T7670" s="3"/>
      <c r="U7670" s="3"/>
      <c r="V7670" s="3"/>
      <c r="W7670" s="3"/>
      <c r="X7670" s="3"/>
      <c r="Y7670" s="3"/>
      <c r="Z7670" s="3"/>
    </row>
    <row r="7671">
      <c r="A7671" s="4">
        <v>45387.0</v>
      </c>
      <c r="B7671" s="5" t="s">
        <v>2946</v>
      </c>
      <c r="C7671" s="3" t="s">
        <v>2947</v>
      </c>
      <c r="D7671" s="3" t="str">
        <f>IFERROR(__xludf.DUMMYFUNCTION("REGEXEXTRACT(C7671,""[A-Z]{2,}"")"),"PTTEP")</f>
        <v>PTTEP</v>
      </c>
      <c r="E7671" s="3" t="s">
        <v>1327</v>
      </c>
      <c r="F7671" s="3" t="s">
        <v>70</v>
      </c>
      <c r="G7671" s="3" t="s">
        <v>12</v>
      </c>
      <c r="H7671" s="3"/>
      <c r="I7671" s="3"/>
      <c r="J7671" s="3"/>
      <c r="K7671" s="3"/>
      <c r="L7671" s="3"/>
      <c r="M7671" s="3"/>
      <c r="N7671" s="3"/>
      <c r="O7671" s="3"/>
      <c r="P7671" s="3"/>
      <c r="Q7671" s="3"/>
      <c r="R7671" s="3"/>
      <c r="S7671" s="3"/>
      <c r="T7671" s="3"/>
      <c r="U7671" s="3"/>
      <c r="V7671" s="3"/>
      <c r="W7671" s="3"/>
      <c r="X7671" s="3"/>
      <c r="Y7671" s="3"/>
      <c r="Z7671" s="3"/>
    </row>
    <row r="7672">
      <c r="A7672" s="4">
        <v>45387.0</v>
      </c>
      <c r="B7672" s="5" t="s">
        <v>2949</v>
      </c>
      <c r="C7672" s="3" t="s">
        <v>2950</v>
      </c>
      <c r="D7672" s="3" t="str">
        <f>IFERROR(__xludf.DUMMYFUNCTION("REGEXEXTRACT(C7672,""[A-Z]{2,}"")"),"AP")</f>
        <v>AP</v>
      </c>
      <c r="E7672" s="3" t="s">
        <v>1780</v>
      </c>
      <c r="F7672" s="3" t="s">
        <v>31</v>
      </c>
      <c r="G7672" s="3" t="s">
        <v>12</v>
      </c>
      <c r="H7672" s="3"/>
      <c r="I7672" s="3"/>
      <c r="J7672" s="3"/>
      <c r="K7672" s="3"/>
      <c r="L7672" s="3"/>
      <c r="M7672" s="3"/>
      <c r="N7672" s="3"/>
      <c r="O7672" s="3"/>
      <c r="P7672" s="3"/>
      <c r="Q7672" s="3"/>
      <c r="R7672" s="3"/>
      <c r="S7672" s="3"/>
      <c r="T7672" s="3"/>
      <c r="U7672" s="3"/>
      <c r="V7672" s="3"/>
      <c r="W7672" s="3"/>
      <c r="X7672" s="3"/>
      <c r="Y7672" s="3"/>
      <c r="Z7672" s="3"/>
    </row>
    <row r="7673">
      <c r="A7673" s="4">
        <v>45387.0</v>
      </c>
      <c r="B7673" s="5" t="s">
        <v>2949</v>
      </c>
      <c r="C7673" s="3" t="s">
        <v>2950</v>
      </c>
      <c r="D7673" s="3" t="str">
        <f>IFERROR(__xludf.DUMMYFUNCTION("REGEXEXTRACT(C7673,""[A-Z]{2,}"")"),"AP")</f>
        <v>AP</v>
      </c>
      <c r="E7673" s="3" t="s">
        <v>413</v>
      </c>
      <c r="F7673" s="3" t="s">
        <v>55</v>
      </c>
      <c r="G7673" s="3" t="s">
        <v>12</v>
      </c>
      <c r="H7673" s="3"/>
      <c r="I7673" s="3"/>
      <c r="J7673" s="3"/>
      <c r="K7673" s="3"/>
      <c r="L7673" s="3"/>
      <c r="M7673" s="3"/>
      <c r="N7673" s="3"/>
      <c r="O7673" s="3"/>
      <c r="P7673" s="3"/>
      <c r="Q7673" s="3"/>
      <c r="R7673" s="3"/>
      <c r="S7673" s="3"/>
      <c r="T7673" s="3"/>
      <c r="U7673" s="3"/>
      <c r="V7673" s="3"/>
      <c r="W7673" s="3"/>
      <c r="X7673" s="3"/>
      <c r="Y7673" s="3"/>
      <c r="Z7673" s="3"/>
    </row>
    <row r="7674">
      <c r="A7674" s="4">
        <v>45387.0</v>
      </c>
      <c r="B7674" s="5" t="s">
        <v>2951</v>
      </c>
      <c r="C7674" s="3" t="s">
        <v>2952</v>
      </c>
      <c r="D7674" s="3" t="str">
        <f>IFERROR(__xludf.DUMMYFUNCTION("REGEXEXTRACT(C7674,""[A-Z]{2,}"")"),"SABUY")</f>
        <v>SABUY</v>
      </c>
      <c r="E7674" s="3" t="s">
        <v>44</v>
      </c>
      <c r="F7674" s="3" t="s">
        <v>83</v>
      </c>
      <c r="G7674" s="3" t="s">
        <v>84</v>
      </c>
      <c r="H7674" s="3"/>
      <c r="I7674" s="3"/>
      <c r="J7674" s="3"/>
      <c r="K7674" s="3"/>
      <c r="L7674" s="3"/>
      <c r="M7674" s="3"/>
      <c r="N7674" s="3"/>
      <c r="O7674" s="3"/>
      <c r="P7674" s="3"/>
      <c r="Q7674" s="3"/>
      <c r="R7674" s="3"/>
      <c r="S7674" s="3"/>
      <c r="T7674" s="3"/>
      <c r="U7674" s="3"/>
      <c r="V7674" s="3"/>
      <c r="W7674" s="3"/>
      <c r="X7674" s="3"/>
      <c r="Y7674" s="3"/>
      <c r="Z7674" s="3"/>
    </row>
    <row r="7675">
      <c r="A7675" s="4">
        <v>45387.0</v>
      </c>
      <c r="B7675" s="5" t="s">
        <v>2951</v>
      </c>
      <c r="C7675" s="3" t="s">
        <v>2952</v>
      </c>
      <c r="D7675" s="3" t="str">
        <f>IFERROR(__xludf.DUMMYFUNCTION("REGEXEXTRACT(C7675,""[A-Z]{2,}"")"),"SABUY")</f>
        <v>SABUY</v>
      </c>
      <c r="E7675" s="3" t="s">
        <v>1063</v>
      </c>
      <c r="F7675" s="3" t="s">
        <v>567</v>
      </c>
      <c r="G7675" s="3" t="s">
        <v>84</v>
      </c>
      <c r="H7675" s="3"/>
      <c r="I7675" s="3"/>
      <c r="J7675" s="3"/>
      <c r="K7675" s="3"/>
      <c r="L7675" s="3"/>
      <c r="M7675" s="3"/>
      <c r="N7675" s="3"/>
      <c r="O7675" s="3"/>
      <c r="P7675" s="3"/>
      <c r="Q7675" s="3"/>
      <c r="R7675" s="3"/>
      <c r="S7675" s="3"/>
      <c r="T7675" s="3"/>
      <c r="U7675" s="3"/>
      <c r="V7675" s="3"/>
      <c r="W7675" s="3"/>
      <c r="X7675" s="3"/>
      <c r="Y7675" s="3"/>
      <c r="Z7675" s="3"/>
    </row>
    <row r="7676">
      <c r="A7676" s="4">
        <v>45387.0</v>
      </c>
      <c r="B7676" s="5" t="s">
        <v>2953</v>
      </c>
      <c r="C7676" s="3" t="s">
        <v>2954</v>
      </c>
      <c r="D7676" s="3" t="str">
        <f>IFERROR(__xludf.DUMMYFUNCTION("REGEXEXTRACT(C7676,""[A-Z]{2,}"")"),"SABUY")</f>
        <v>SABUY</v>
      </c>
      <c r="E7676" s="3" t="s">
        <v>519</v>
      </c>
      <c r="F7676" s="3" t="s">
        <v>1070</v>
      </c>
      <c r="G7676" s="3" t="s">
        <v>84</v>
      </c>
      <c r="H7676" s="3"/>
      <c r="I7676" s="3"/>
      <c r="J7676" s="3"/>
      <c r="K7676" s="3"/>
      <c r="L7676" s="3"/>
      <c r="M7676" s="3"/>
      <c r="N7676" s="3"/>
      <c r="O7676" s="3"/>
      <c r="P7676" s="3"/>
      <c r="Q7676" s="3"/>
      <c r="R7676" s="3"/>
      <c r="S7676" s="3"/>
      <c r="T7676" s="3"/>
      <c r="U7676" s="3"/>
      <c r="V7676" s="3"/>
      <c r="W7676" s="3"/>
      <c r="X7676" s="3"/>
      <c r="Y7676" s="3"/>
      <c r="Z7676" s="3"/>
    </row>
    <row r="7677">
      <c r="A7677" s="4">
        <v>45387.0</v>
      </c>
      <c r="B7677" s="5" t="s">
        <v>2951</v>
      </c>
      <c r="C7677" s="3" t="s">
        <v>2954</v>
      </c>
      <c r="D7677" s="3" t="str">
        <f>IFERROR(__xludf.DUMMYFUNCTION("REGEXEXTRACT(C7677,""[A-Z]{2,}"")"),"SABUY")</f>
        <v>SABUY</v>
      </c>
      <c r="E7677" s="3" t="s">
        <v>465</v>
      </c>
      <c r="F7677" s="3" t="s">
        <v>105</v>
      </c>
      <c r="G7677" s="3" t="s">
        <v>84</v>
      </c>
      <c r="H7677" s="3"/>
      <c r="I7677" s="3"/>
      <c r="J7677" s="3"/>
      <c r="K7677" s="3"/>
      <c r="L7677" s="3"/>
      <c r="M7677" s="3"/>
      <c r="N7677" s="3"/>
      <c r="O7677" s="3"/>
      <c r="P7677" s="3"/>
      <c r="Q7677" s="3"/>
      <c r="R7677" s="3"/>
      <c r="S7677" s="3"/>
      <c r="T7677" s="3"/>
      <c r="U7677" s="3"/>
      <c r="V7677" s="3"/>
      <c r="W7677" s="3"/>
      <c r="X7677" s="3"/>
      <c r="Y7677" s="3"/>
      <c r="Z7677" s="3"/>
    </row>
    <row r="7678">
      <c r="A7678" s="4">
        <v>45387.0</v>
      </c>
      <c r="B7678" s="5" t="s">
        <v>2951</v>
      </c>
      <c r="C7678" s="3" t="s">
        <v>2954</v>
      </c>
      <c r="D7678" s="3" t="str">
        <f>IFERROR(__xludf.DUMMYFUNCTION("REGEXEXTRACT(C7678,""[A-Z]{2,}"")"),"SABUY")</f>
        <v>SABUY</v>
      </c>
      <c r="E7678" s="3" t="s">
        <v>459</v>
      </c>
      <c r="F7678" s="3" t="s">
        <v>63</v>
      </c>
      <c r="G7678" s="3" t="s">
        <v>84</v>
      </c>
      <c r="H7678" s="3"/>
      <c r="I7678" s="3"/>
      <c r="J7678" s="3"/>
      <c r="K7678" s="3"/>
      <c r="L7678" s="3"/>
      <c r="M7678" s="3"/>
      <c r="N7678" s="3"/>
      <c r="O7678" s="3"/>
      <c r="P7678" s="3"/>
      <c r="Q7678" s="3"/>
      <c r="R7678" s="3"/>
      <c r="S7678" s="3"/>
      <c r="T7678" s="3"/>
      <c r="U7678" s="3"/>
      <c r="V7678" s="3"/>
      <c r="W7678" s="3"/>
      <c r="X7678" s="3"/>
      <c r="Y7678" s="3"/>
      <c r="Z7678" s="3"/>
    </row>
    <row r="7679">
      <c r="A7679" s="4">
        <v>45386.0</v>
      </c>
      <c r="B7679" s="5" t="s">
        <v>2955</v>
      </c>
      <c r="C7679" s="9" t="s">
        <v>2956</v>
      </c>
      <c r="D7679" s="3" t="str">
        <f>IFERROR(__xludf.DUMMYFUNCTION("REGEXEXTRACT(C7679,""[A-Z]{2,}"")"),"SABUY")</f>
        <v>SABUY</v>
      </c>
      <c r="E7679" s="3" t="s">
        <v>104</v>
      </c>
      <c r="F7679" s="3" t="s">
        <v>181</v>
      </c>
      <c r="G7679" s="3" t="s">
        <v>17</v>
      </c>
      <c r="H7679" s="3"/>
      <c r="I7679" s="3"/>
      <c r="J7679" s="3"/>
      <c r="K7679" s="3"/>
      <c r="L7679" s="3"/>
      <c r="M7679" s="3"/>
      <c r="N7679" s="3"/>
      <c r="O7679" s="3"/>
      <c r="P7679" s="3"/>
      <c r="Q7679" s="3"/>
      <c r="R7679" s="3"/>
      <c r="S7679" s="3"/>
      <c r="T7679" s="3"/>
      <c r="U7679" s="3"/>
      <c r="V7679" s="3"/>
      <c r="W7679" s="3"/>
      <c r="X7679" s="3"/>
      <c r="Y7679" s="3"/>
      <c r="Z7679" s="3"/>
    </row>
    <row r="7680">
      <c r="A7680" s="4">
        <v>45386.0</v>
      </c>
      <c r="B7680" s="5" t="s">
        <v>2957</v>
      </c>
      <c r="C7680" s="3" t="s">
        <v>2958</v>
      </c>
      <c r="D7680" s="3" t="str">
        <f>IFERROR(__xludf.DUMMYFUNCTION("REGEXEXTRACT(C7680,""[A-Z]{2,}"")"),"MGI")</f>
        <v>MGI</v>
      </c>
      <c r="E7680" s="3"/>
      <c r="F7680" s="3" t="s">
        <v>83</v>
      </c>
      <c r="G7680" s="3" t="s">
        <v>84</v>
      </c>
      <c r="H7680" s="3" t="s">
        <v>44</v>
      </c>
      <c r="I7680" s="3"/>
      <c r="J7680" s="3"/>
      <c r="K7680" s="3"/>
      <c r="L7680" s="3"/>
      <c r="M7680" s="3"/>
      <c r="N7680" s="3"/>
      <c r="O7680" s="3"/>
      <c r="P7680" s="3"/>
      <c r="Q7680" s="3"/>
      <c r="R7680" s="3"/>
      <c r="S7680" s="3"/>
      <c r="T7680" s="3"/>
      <c r="U7680" s="3"/>
      <c r="V7680" s="3"/>
      <c r="W7680" s="3"/>
      <c r="X7680" s="3"/>
      <c r="Y7680" s="3"/>
      <c r="Z7680" s="3"/>
    </row>
    <row r="7681">
      <c r="A7681" s="4">
        <v>45386.0</v>
      </c>
      <c r="B7681" s="5" t="s">
        <v>2959</v>
      </c>
      <c r="C7681" s="3" t="s">
        <v>2960</v>
      </c>
      <c r="D7681" s="3" t="str">
        <f>IFERROR(__xludf.DUMMYFUNCTION("REGEXEXTRACT(C7681,""[A-Z]{2,}"")"),"STARK")</f>
        <v>STARK</v>
      </c>
      <c r="E7681" s="3" t="s">
        <v>1743</v>
      </c>
      <c r="F7681" s="3" t="s">
        <v>2961</v>
      </c>
      <c r="G7681" s="3" t="s">
        <v>17</v>
      </c>
      <c r="H7681" s="3"/>
      <c r="I7681" s="3"/>
      <c r="J7681" s="3"/>
      <c r="K7681" s="3"/>
      <c r="L7681" s="3"/>
      <c r="M7681" s="3"/>
      <c r="N7681" s="3"/>
      <c r="O7681" s="3"/>
      <c r="P7681" s="3"/>
      <c r="Q7681" s="3"/>
      <c r="R7681" s="3"/>
      <c r="S7681" s="3"/>
      <c r="T7681" s="3"/>
      <c r="U7681" s="3"/>
      <c r="V7681" s="3"/>
      <c r="W7681" s="3"/>
      <c r="X7681" s="3"/>
      <c r="Y7681" s="3"/>
      <c r="Z7681" s="3"/>
    </row>
    <row r="7682">
      <c r="A7682" s="4">
        <v>45386.0</v>
      </c>
      <c r="B7682" s="5" t="s">
        <v>2962</v>
      </c>
      <c r="C7682" s="3" t="s">
        <v>2963</v>
      </c>
      <c r="D7682" s="3" t="str">
        <f>IFERROR(__xludf.DUMMYFUNCTION("REGEXEXTRACT(C7682,""[A-Z]{2,}"")"),"SABUY")</f>
        <v>SABUY</v>
      </c>
      <c r="E7682" s="3" t="s">
        <v>44</v>
      </c>
      <c r="F7682" s="3" t="s">
        <v>124</v>
      </c>
      <c r="G7682" s="3" t="s">
        <v>84</v>
      </c>
      <c r="H7682" s="3"/>
      <c r="I7682" s="3"/>
      <c r="J7682" s="3"/>
      <c r="K7682" s="3"/>
      <c r="L7682" s="3"/>
      <c r="M7682" s="3"/>
      <c r="N7682" s="3"/>
      <c r="O7682" s="3"/>
      <c r="P7682" s="3"/>
      <c r="Q7682" s="3"/>
      <c r="R7682" s="3"/>
      <c r="S7682" s="3"/>
      <c r="T7682" s="3"/>
      <c r="U7682" s="3"/>
      <c r="V7682" s="3"/>
      <c r="W7682" s="3"/>
      <c r="X7682" s="3"/>
      <c r="Y7682" s="3"/>
      <c r="Z7682" s="3"/>
    </row>
    <row r="7683">
      <c r="A7683" s="4">
        <v>45386.0</v>
      </c>
      <c r="B7683" s="5" t="s">
        <v>2964</v>
      </c>
      <c r="C7683" s="3" t="s">
        <v>2965</v>
      </c>
      <c r="D7683" s="3" t="str">
        <f>IFERROR(__xludf.DUMMYFUNCTION("REGEXEXTRACT(C7683,""[A-Z]{2,}"")"),"MALEE")</f>
        <v>MALEE</v>
      </c>
      <c r="E7683" s="3" t="s">
        <v>338</v>
      </c>
      <c r="F7683" s="3" t="s">
        <v>133</v>
      </c>
      <c r="G7683" s="3" t="s">
        <v>12</v>
      </c>
      <c r="H7683" s="3"/>
      <c r="I7683" s="3"/>
      <c r="J7683" s="3"/>
      <c r="K7683" s="3"/>
      <c r="L7683" s="3"/>
      <c r="M7683" s="3"/>
      <c r="N7683" s="3"/>
      <c r="O7683" s="3"/>
      <c r="P7683" s="3"/>
      <c r="Q7683" s="3"/>
      <c r="R7683" s="3"/>
      <c r="S7683" s="3"/>
      <c r="T7683" s="3"/>
      <c r="U7683" s="3"/>
      <c r="V7683" s="3"/>
      <c r="W7683" s="3"/>
      <c r="X7683" s="3"/>
      <c r="Y7683" s="3"/>
      <c r="Z7683" s="3"/>
    </row>
    <row r="7684">
      <c r="A7684" s="4">
        <v>45386.0</v>
      </c>
      <c r="B7684" s="5" t="s">
        <v>2964</v>
      </c>
      <c r="C7684" s="3" t="s">
        <v>2965</v>
      </c>
      <c r="D7684" s="3" t="str">
        <f>IFERROR(__xludf.DUMMYFUNCTION("REGEXEXTRACT(C7684,""[A-Z]{2,}"")"),"MALEE")</f>
        <v>MALEE</v>
      </c>
      <c r="E7684" s="3" t="s">
        <v>331</v>
      </c>
      <c r="F7684" s="3" t="s">
        <v>37</v>
      </c>
      <c r="G7684" s="3" t="s">
        <v>12</v>
      </c>
      <c r="H7684" s="3"/>
      <c r="I7684" s="3"/>
      <c r="J7684" s="3"/>
      <c r="K7684" s="3"/>
      <c r="L7684" s="3"/>
      <c r="M7684" s="3"/>
      <c r="N7684" s="3"/>
      <c r="O7684" s="3"/>
      <c r="P7684" s="3"/>
      <c r="Q7684" s="3"/>
      <c r="R7684" s="3"/>
      <c r="S7684" s="3"/>
      <c r="T7684" s="3"/>
      <c r="U7684" s="3"/>
      <c r="V7684" s="3"/>
      <c r="W7684" s="3"/>
      <c r="X7684" s="3"/>
      <c r="Y7684" s="3"/>
      <c r="Z7684" s="3"/>
    </row>
    <row r="7685">
      <c r="A7685" s="4">
        <v>45386.0</v>
      </c>
      <c r="B7685" s="5" t="s">
        <v>2966</v>
      </c>
      <c r="C7685" s="3" t="s">
        <v>2967</v>
      </c>
      <c r="D7685" s="3" t="str">
        <f>IFERROR(__xludf.DUMMYFUNCTION("REGEXEXTRACT(C7685,""[A-Z]{2,}"")"),"MGI")</f>
        <v>MGI</v>
      </c>
      <c r="E7685" s="3" t="s">
        <v>44</v>
      </c>
      <c r="F7685" s="3" t="s">
        <v>83</v>
      </c>
      <c r="G7685" s="3" t="s">
        <v>84</v>
      </c>
      <c r="H7685" s="3"/>
      <c r="I7685" s="3"/>
      <c r="J7685" s="3"/>
      <c r="K7685" s="3"/>
      <c r="L7685" s="3"/>
      <c r="M7685" s="3"/>
      <c r="N7685" s="3"/>
      <c r="O7685" s="3"/>
      <c r="P7685" s="3"/>
      <c r="Q7685" s="3"/>
      <c r="R7685" s="3"/>
      <c r="S7685" s="3"/>
      <c r="T7685" s="3"/>
      <c r="U7685" s="3"/>
      <c r="V7685" s="3"/>
      <c r="W7685" s="3"/>
      <c r="X7685" s="3"/>
      <c r="Y7685" s="3"/>
      <c r="Z7685" s="3"/>
    </row>
    <row r="7686">
      <c r="A7686" s="4">
        <v>45386.0</v>
      </c>
      <c r="B7686" s="5" t="s">
        <v>2968</v>
      </c>
      <c r="C7686" s="3" t="s">
        <v>2969</v>
      </c>
      <c r="D7686" s="3" t="str">
        <f>IFERROR(__xludf.DUMMYFUNCTION("REGEXEXTRACT(C7686,""[A-Z]{2,}"")"),"OPEC")</f>
        <v>OPEC</v>
      </c>
      <c r="E7686" s="3" t="s">
        <v>2970</v>
      </c>
      <c r="F7686" s="3" t="s">
        <v>1036</v>
      </c>
      <c r="G7686" s="3" t="s">
        <v>17</v>
      </c>
      <c r="H7686" s="3"/>
      <c r="I7686" s="3"/>
      <c r="J7686" s="3"/>
      <c r="K7686" s="3"/>
      <c r="L7686" s="3"/>
      <c r="M7686" s="3"/>
      <c r="N7686" s="3"/>
      <c r="O7686" s="3"/>
      <c r="P7686" s="3"/>
      <c r="Q7686" s="3"/>
      <c r="R7686" s="3"/>
      <c r="S7686" s="3"/>
      <c r="T7686" s="3"/>
      <c r="U7686" s="3"/>
      <c r="V7686" s="3"/>
      <c r="W7686" s="3"/>
      <c r="X7686" s="3"/>
      <c r="Y7686" s="3"/>
      <c r="Z7686" s="3"/>
    </row>
    <row r="7687">
      <c r="A7687" s="4">
        <v>45386.0</v>
      </c>
      <c r="B7687" s="5" t="s">
        <v>2971</v>
      </c>
      <c r="C7687" s="3" t="s">
        <v>2972</v>
      </c>
      <c r="D7687" s="3" t="str">
        <f>IFERROR(__xludf.DUMMYFUNCTION("REGEXEXTRACT(C7687,""[A-Z]{2,}"")"),"QTCG")</f>
        <v>QTCG</v>
      </c>
      <c r="E7687" s="3" t="s">
        <v>44</v>
      </c>
      <c r="F7687" s="3" t="s">
        <v>2973</v>
      </c>
      <c r="G7687" s="3" t="s">
        <v>12</v>
      </c>
      <c r="H7687" s="3"/>
      <c r="I7687" s="3"/>
      <c r="J7687" s="3"/>
      <c r="K7687" s="3"/>
      <c r="L7687" s="3"/>
      <c r="M7687" s="3"/>
      <c r="N7687" s="3"/>
      <c r="O7687" s="3"/>
      <c r="P7687" s="3"/>
      <c r="Q7687" s="3"/>
      <c r="R7687" s="3"/>
      <c r="S7687" s="3"/>
      <c r="T7687" s="3"/>
      <c r="U7687" s="3"/>
      <c r="V7687" s="3"/>
      <c r="W7687" s="3"/>
      <c r="X7687" s="3"/>
      <c r="Y7687" s="3"/>
      <c r="Z7687" s="3"/>
    </row>
    <row r="7688">
      <c r="A7688" s="4">
        <v>45385.0</v>
      </c>
      <c r="B7688" s="5" t="s">
        <v>2974</v>
      </c>
      <c r="C7688" s="3" t="s">
        <v>2975</v>
      </c>
      <c r="D7688" s="3" t="str">
        <f>IFERROR(__xludf.DUMMYFUNCTION("REGEXEXTRACT(C7688,""[A-Z]{2,}"")"),"SET")</f>
        <v>SET</v>
      </c>
      <c r="E7688" s="3" t="s">
        <v>387</v>
      </c>
      <c r="F7688" s="3" t="s">
        <v>2739</v>
      </c>
      <c r="G7688" s="3" t="s">
        <v>84</v>
      </c>
      <c r="H7688" s="3"/>
      <c r="I7688" s="3"/>
      <c r="J7688" s="3"/>
      <c r="K7688" s="3"/>
      <c r="L7688" s="3"/>
      <c r="M7688" s="3"/>
      <c r="N7688" s="3"/>
      <c r="O7688" s="3"/>
      <c r="P7688" s="3"/>
      <c r="Q7688" s="3"/>
      <c r="R7688" s="3"/>
      <c r="S7688" s="3"/>
      <c r="T7688" s="3"/>
      <c r="U7688" s="3"/>
      <c r="V7688" s="3"/>
      <c r="W7688" s="3"/>
      <c r="X7688" s="3"/>
      <c r="Y7688" s="3"/>
      <c r="Z7688" s="3"/>
    </row>
    <row r="7689">
      <c r="A7689" s="4">
        <v>45385.0</v>
      </c>
      <c r="B7689" s="5" t="s">
        <v>2976</v>
      </c>
      <c r="C7689" s="3" t="s">
        <v>2977</v>
      </c>
      <c r="D7689" s="3" t="str">
        <f>IFERROR(__xludf.DUMMYFUNCTION("REGEXEXTRACT(C7689,""[A-Z]{2,}"")"),"AJA")</f>
        <v>AJA</v>
      </c>
      <c r="E7689" s="3" t="s">
        <v>44</v>
      </c>
      <c r="F7689" s="3" t="s">
        <v>83</v>
      </c>
      <c r="G7689" s="3" t="s">
        <v>84</v>
      </c>
      <c r="H7689" s="3"/>
      <c r="I7689" s="3"/>
      <c r="J7689" s="3"/>
      <c r="K7689" s="3"/>
      <c r="L7689" s="3"/>
      <c r="M7689" s="3"/>
      <c r="N7689" s="3"/>
      <c r="O7689" s="3"/>
      <c r="P7689" s="3"/>
      <c r="Q7689" s="3"/>
      <c r="R7689" s="3"/>
      <c r="S7689" s="3"/>
      <c r="T7689" s="3"/>
      <c r="U7689" s="3"/>
      <c r="V7689" s="3"/>
      <c r="W7689" s="3"/>
      <c r="X7689" s="3"/>
      <c r="Y7689" s="3"/>
      <c r="Z7689" s="3"/>
    </row>
    <row r="7690">
      <c r="A7690" s="4">
        <v>45385.0</v>
      </c>
      <c r="B7690" s="5" t="s">
        <v>2976</v>
      </c>
      <c r="C7690" s="3" t="s">
        <v>2977</v>
      </c>
      <c r="D7690" s="3" t="str">
        <f>IFERROR(__xludf.DUMMYFUNCTION("REGEXEXTRACT(C7690,""[A-Z]{2,}"")"),"AJA")</f>
        <v>AJA</v>
      </c>
      <c r="E7690" s="3" t="s">
        <v>44</v>
      </c>
      <c r="F7690" s="3" t="s">
        <v>124</v>
      </c>
      <c r="G7690" s="3" t="s">
        <v>84</v>
      </c>
      <c r="H7690" s="3"/>
      <c r="I7690" s="3"/>
      <c r="J7690" s="3"/>
      <c r="K7690" s="3"/>
      <c r="L7690" s="3"/>
      <c r="M7690" s="3"/>
      <c r="N7690" s="3"/>
      <c r="O7690" s="3"/>
      <c r="P7690" s="3"/>
      <c r="Q7690" s="3"/>
      <c r="R7690" s="3"/>
      <c r="S7690" s="3"/>
      <c r="T7690" s="3"/>
      <c r="U7690" s="3"/>
      <c r="V7690" s="3"/>
      <c r="W7690" s="3"/>
      <c r="X7690" s="3"/>
      <c r="Y7690" s="3"/>
      <c r="Z7690" s="3"/>
    </row>
    <row r="7691">
      <c r="A7691" s="4">
        <v>45385.0</v>
      </c>
      <c r="B7691" s="5" t="s">
        <v>2976</v>
      </c>
      <c r="C7691" s="3" t="s">
        <v>2977</v>
      </c>
      <c r="D7691" s="3" t="str">
        <f>IFERROR(__xludf.DUMMYFUNCTION("REGEXEXTRACT(C7691,""[A-Z]{2,}"")"),"AJA")</f>
        <v>AJA</v>
      </c>
      <c r="E7691" s="3" t="s">
        <v>98</v>
      </c>
      <c r="F7691" s="3" t="s">
        <v>255</v>
      </c>
      <c r="G7691" s="3" t="s">
        <v>84</v>
      </c>
      <c r="H7691" s="3"/>
      <c r="I7691" s="3"/>
      <c r="J7691" s="3"/>
      <c r="K7691" s="3"/>
      <c r="L7691" s="3"/>
      <c r="M7691" s="3"/>
      <c r="N7691" s="3"/>
      <c r="O7691" s="3"/>
      <c r="P7691" s="3"/>
      <c r="Q7691" s="3"/>
      <c r="R7691" s="3"/>
      <c r="S7691" s="3"/>
      <c r="T7691" s="3"/>
      <c r="U7691" s="3"/>
      <c r="V7691" s="3"/>
      <c r="W7691" s="3"/>
      <c r="X7691" s="3"/>
      <c r="Y7691" s="3"/>
      <c r="Z7691" s="3"/>
    </row>
    <row r="7692">
      <c r="A7692" s="4">
        <v>45385.0</v>
      </c>
      <c r="B7692" s="5" t="s">
        <v>2978</v>
      </c>
      <c r="C7692" s="3" t="s">
        <v>2979</v>
      </c>
      <c r="D7692" s="3" t="str">
        <f>IFERROR(__xludf.DUMMYFUNCTION("REGEXEXTRACT(C7692,""[A-Z]{2,}"")"),"BPS")</f>
        <v>BPS</v>
      </c>
      <c r="E7692" s="3" t="s">
        <v>44</v>
      </c>
      <c r="F7692" s="3" t="s">
        <v>2980</v>
      </c>
      <c r="G7692" s="3" t="s">
        <v>12</v>
      </c>
      <c r="H7692" s="3"/>
      <c r="I7692" s="3"/>
      <c r="J7692" s="3"/>
      <c r="K7692" s="3"/>
      <c r="L7692" s="3"/>
      <c r="M7692" s="3"/>
      <c r="N7692" s="3"/>
      <c r="O7692" s="3"/>
      <c r="P7692" s="3"/>
      <c r="Q7692" s="3"/>
      <c r="R7692" s="3"/>
      <c r="S7692" s="3"/>
      <c r="T7692" s="3"/>
      <c r="U7692" s="3"/>
      <c r="V7692" s="3"/>
      <c r="W7692" s="3"/>
      <c r="X7692" s="3"/>
      <c r="Y7692" s="3"/>
      <c r="Z7692" s="3"/>
    </row>
    <row r="7693">
      <c r="A7693" s="4">
        <v>45385.0</v>
      </c>
      <c r="B7693" s="5" t="s">
        <v>2978</v>
      </c>
      <c r="C7693" s="3" t="s">
        <v>2979</v>
      </c>
      <c r="D7693" s="3" t="str">
        <f>IFERROR(__xludf.DUMMYFUNCTION("REGEXEXTRACT(C7693,""[A-Z]{2,}"")"),"BPS")</f>
        <v>BPS</v>
      </c>
      <c r="E7693" s="3" t="s">
        <v>44</v>
      </c>
      <c r="F7693" s="3" t="s">
        <v>63</v>
      </c>
      <c r="G7693" s="3" t="s">
        <v>12</v>
      </c>
      <c r="H7693" s="3"/>
      <c r="I7693" s="3"/>
      <c r="J7693" s="3"/>
      <c r="K7693" s="3"/>
      <c r="L7693" s="3"/>
      <c r="M7693" s="3"/>
      <c r="N7693" s="3"/>
      <c r="O7693" s="3"/>
      <c r="P7693" s="3"/>
      <c r="Q7693" s="3"/>
      <c r="R7693" s="3"/>
      <c r="S7693" s="3"/>
      <c r="T7693" s="3"/>
      <c r="U7693" s="3"/>
      <c r="V7693" s="3"/>
      <c r="W7693" s="3"/>
      <c r="X7693" s="3"/>
      <c r="Y7693" s="3"/>
      <c r="Z7693" s="3"/>
    </row>
    <row r="7694">
      <c r="A7694" s="4">
        <v>45384.0</v>
      </c>
      <c r="B7694" s="5" t="s">
        <v>2981</v>
      </c>
      <c r="C7694" s="3" t="s">
        <v>2982</v>
      </c>
      <c r="D7694" s="3" t="str">
        <f>IFERROR(__xludf.DUMMYFUNCTION("REGEXEXTRACT(C7694,""[A-Z]{2,}"")"),"BM")</f>
        <v>BM</v>
      </c>
      <c r="E7694" s="3" t="s">
        <v>1651</v>
      </c>
      <c r="F7694" s="3" t="s">
        <v>1078</v>
      </c>
      <c r="G7694" s="3" t="s">
        <v>84</v>
      </c>
      <c r="H7694" s="3"/>
      <c r="I7694" s="3"/>
      <c r="J7694" s="3"/>
      <c r="K7694" s="3"/>
      <c r="L7694" s="3"/>
      <c r="M7694" s="3"/>
      <c r="N7694" s="3"/>
      <c r="O7694" s="3"/>
      <c r="P7694" s="3"/>
      <c r="Q7694" s="3"/>
      <c r="R7694" s="3"/>
      <c r="S7694" s="3"/>
      <c r="T7694" s="3"/>
      <c r="U7694" s="3"/>
      <c r="V7694" s="3"/>
      <c r="W7694" s="3"/>
      <c r="X7694" s="3"/>
      <c r="Y7694" s="3"/>
      <c r="Z7694" s="3"/>
    </row>
    <row r="7695">
      <c r="A7695" s="4">
        <v>45384.0</v>
      </c>
      <c r="B7695" s="5" t="s">
        <v>2981</v>
      </c>
      <c r="C7695" s="3" t="s">
        <v>2982</v>
      </c>
      <c r="D7695" s="3" t="str">
        <f>IFERROR(__xludf.DUMMYFUNCTION("REGEXEXTRACT(C7695,""[A-Z]{2,}"")"),"BM")</f>
        <v>BM</v>
      </c>
      <c r="E7695" s="3" t="s">
        <v>44</v>
      </c>
      <c r="F7695" s="3" t="s">
        <v>2983</v>
      </c>
      <c r="G7695" s="3" t="s">
        <v>84</v>
      </c>
      <c r="H7695" s="3"/>
      <c r="I7695" s="3"/>
      <c r="J7695" s="3"/>
      <c r="K7695" s="3"/>
      <c r="L7695" s="3"/>
      <c r="M7695" s="3"/>
      <c r="N7695" s="3"/>
      <c r="O7695" s="3"/>
      <c r="P7695" s="3"/>
      <c r="Q7695" s="3"/>
      <c r="R7695" s="3"/>
      <c r="S7695" s="3"/>
      <c r="T7695" s="3"/>
      <c r="U7695" s="3"/>
      <c r="V7695" s="3"/>
      <c r="W7695" s="3"/>
      <c r="X7695" s="3"/>
      <c r="Y7695" s="3"/>
      <c r="Z7695" s="3"/>
    </row>
    <row r="7696">
      <c r="A7696" s="4">
        <v>45384.0</v>
      </c>
      <c r="B7696" s="5" t="s">
        <v>2984</v>
      </c>
      <c r="C7696" s="3" t="s">
        <v>2985</v>
      </c>
      <c r="D7696" s="3" t="str">
        <f>IFERROR(__xludf.DUMMYFUNCTION("REGEXEXTRACT(C7696,""[A-Z]{2,}"")"),"SET")</f>
        <v>SET</v>
      </c>
      <c r="E7696" s="3" t="s">
        <v>44</v>
      </c>
      <c r="F7696" s="3" t="s">
        <v>83</v>
      </c>
      <c r="G7696" s="3" t="s">
        <v>84</v>
      </c>
      <c r="H7696" s="3"/>
      <c r="I7696" s="3"/>
      <c r="J7696" s="3"/>
      <c r="K7696" s="3"/>
      <c r="L7696" s="3"/>
      <c r="M7696" s="3"/>
      <c r="N7696" s="3"/>
      <c r="O7696" s="3"/>
      <c r="P7696" s="3"/>
      <c r="Q7696" s="3"/>
      <c r="R7696" s="3"/>
      <c r="S7696" s="3"/>
      <c r="T7696" s="3"/>
      <c r="U7696" s="3"/>
      <c r="V7696" s="3"/>
      <c r="W7696" s="3"/>
      <c r="X7696" s="3"/>
      <c r="Y7696" s="3"/>
      <c r="Z7696" s="3"/>
    </row>
    <row r="7697">
      <c r="A7697" s="4">
        <v>45384.0</v>
      </c>
      <c r="B7697" s="5" t="s">
        <v>2986</v>
      </c>
      <c r="C7697" s="3" t="s">
        <v>2987</v>
      </c>
      <c r="D7697" s="3" t="str">
        <f>IFERROR(__xludf.DUMMYFUNCTION("REGEXEXTRACT(C7697,""[A-Z]{2,}"")"),"APO")</f>
        <v>APO</v>
      </c>
      <c r="E7697" s="3" t="s">
        <v>44</v>
      </c>
      <c r="F7697" s="3" t="s">
        <v>2973</v>
      </c>
      <c r="G7697" s="3" t="s">
        <v>12</v>
      </c>
      <c r="H7697" s="3"/>
      <c r="I7697" s="3"/>
      <c r="J7697" s="3"/>
      <c r="K7697" s="3"/>
      <c r="L7697" s="3"/>
      <c r="M7697" s="3"/>
      <c r="N7697" s="3"/>
      <c r="O7697" s="3"/>
      <c r="P7697" s="3"/>
      <c r="Q7697" s="3"/>
      <c r="R7697" s="3"/>
      <c r="S7697" s="3"/>
      <c r="T7697" s="3"/>
      <c r="U7697" s="3"/>
      <c r="V7697" s="3"/>
      <c r="W7697" s="3"/>
      <c r="X7697" s="3"/>
      <c r="Y7697" s="3"/>
      <c r="Z7697" s="3"/>
    </row>
    <row r="7698">
      <c r="A7698" s="4">
        <v>45384.0</v>
      </c>
      <c r="B7698" s="5" t="s">
        <v>2986</v>
      </c>
      <c r="C7698" s="3" t="s">
        <v>2987</v>
      </c>
      <c r="D7698" s="3" t="str">
        <f>IFERROR(__xludf.DUMMYFUNCTION("REGEXEXTRACT(C7698,""[A-Z]{2,}"")"),"APO")</f>
        <v>APO</v>
      </c>
      <c r="E7698" s="3" t="s">
        <v>217</v>
      </c>
      <c r="F7698" s="3" t="s">
        <v>134</v>
      </c>
      <c r="G7698" s="3" t="s">
        <v>12</v>
      </c>
      <c r="H7698" s="3"/>
      <c r="I7698" s="3"/>
      <c r="J7698" s="3"/>
      <c r="K7698" s="3"/>
      <c r="L7698" s="3"/>
      <c r="M7698" s="3"/>
      <c r="N7698" s="3"/>
      <c r="O7698" s="3"/>
      <c r="P7698" s="3"/>
      <c r="Q7698" s="3"/>
      <c r="R7698" s="3"/>
      <c r="S7698" s="3"/>
      <c r="T7698" s="3"/>
      <c r="U7698" s="3"/>
      <c r="V7698" s="3"/>
      <c r="W7698" s="3"/>
      <c r="X7698" s="3"/>
      <c r="Y7698" s="3"/>
      <c r="Z7698" s="3"/>
    </row>
    <row r="7699">
      <c r="A7699" s="4">
        <v>45384.0</v>
      </c>
      <c r="B7699" s="5" t="s">
        <v>2988</v>
      </c>
      <c r="C7699" s="3" t="s">
        <v>2989</v>
      </c>
      <c r="D7699" s="3" t="str">
        <f>IFERROR(__xludf.DUMMYFUNCTION("REGEXEXTRACT(C7699,""[A-Z]{2,}"")"),"PTT")</f>
        <v>PTT</v>
      </c>
      <c r="E7699" s="3"/>
      <c r="F7699" s="3" t="s">
        <v>2990</v>
      </c>
      <c r="G7699" s="3" t="s">
        <v>84</v>
      </c>
      <c r="H7699" s="3" t="s">
        <v>44</v>
      </c>
      <c r="I7699" s="3"/>
      <c r="J7699" s="3"/>
      <c r="K7699" s="3"/>
      <c r="L7699" s="3"/>
      <c r="M7699" s="3"/>
      <c r="N7699" s="3"/>
      <c r="O7699" s="3"/>
      <c r="P7699" s="3"/>
      <c r="Q7699" s="3"/>
      <c r="R7699" s="3"/>
      <c r="S7699" s="3"/>
      <c r="T7699" s="3"/>
      <c r="U7699" s="3"/>
      <c r="V7699" s="3"/>
      <c r="W7699" s="3"/>
      <c r="X7699" s="3"/>
      <c r="Y7699" s="3"/>
      <c r="Z7699" s="3"/>
    </row>
    <row r="7700">
      <c r="A7700" s="4">
        <v>45383.0</v>
      </c>
      <c r="B7700" s="5" t="s">
        <v>2991</v>
      </c>
      <c r="C7700" s="3" t="s">
        <v>2992</v>
      </c>
      <c r="D7700" s="3" t="str">
        <f>IFERROR(__xludf.DUMMYFUNCTION("REGEXEXTRACT(C7700,""[A-Z]{2,}"")"),"SET")</f>
        <v>SET</v>
      </c>
      <c r="E7700" s="3" t="s">
        <v>44</v>
      </c>
      <c r="F7700" s="3" t="s">
        <v>1820</v>
      </c>
      <c r="G7700" s="3" t="s">
        <v>84</v>
      </c>
      <c r="H7700" s="3"/>
      <c r="I7700" s="3"/>
      <c r="J7700" s="3"/>
      <c r="K7700" s="3"/>
      <c r="L7700" s="3"/>
      <c r="M7700" s="3"/>
      <c r="N7700" s="3"/>
      <c r="O7700" s="3"/>
      <c r="P7700" s="3"/>
      <c r="Q7700" s="3"/>
      <c r="R7700" s="3"/>
      <c r="S7700" s="3"/>
      <c r="T7700" s="3"/>
      <c r="U7700" s="3"/>
      <c r="V7700" s="3"/>
      <c r="W7700" s="3"/>
      <c r="X7700" s="3"/>
      <c r="Y7700" s="3"/>
      <c r="Z7700" s="3"/>
    </row>
    <row r="7701">
      <c r="A7701" s="4">
        <v>45383.0</v>
      </c>
      <c r="B7701" s="5" t="s">
        <v>2991</v>
      </c>
      <c r="C7701" s="3" t="s">
        <v>2992</v>
      </c>
      <c r="D7701" s="3" t="str">
        <f>IFERROR(__xludf.DUMMYFUNCTION("REGEXEXTRACT(C7701,""[A-Z]{2,}"")"),"SET")</f>
        <v>SET</v>
      </c>
      <c r="E7701" s="3" t="s">
        <v>44</v>
      </c>
      <c r="F7701" s="3" t="s">
        <v>1332</v>
      </c>
      <c r="G7701" s="3" t="s">
        <v>84</v>
      </c>
      <c r="H7701" s="3"/>
      <c r="I7701" s="3"/>
      <c r="J7701" s="3"/>
      <c r="K7701" s="3"/>
      <c r="L7701" s="3"/>
      <c r="M7701" s="3"/>
      <c r="N7701" s="3"/>
      <c r="O7701" s="3"/>
      <c r="P7701" s="3"/>
      <c r="Q7701" s="3"/>
      <c r="R7701" s="3"/>
      <c r="S7701" s="3"/>
      <c r="T7701" s="3"/>
      <c r="U7701" s="3"/>
      <c r="V7701" s="3"/>
      <c r="W7701" s="3"/>
      <c r="X7701" s="3"/>
      <c r="Y7701" s="3"/>
      <c r="Z7701" s="3"/>
    </row>
    <row r="7702">
      <c r="A7702" s="4">
        <v>45383.0</v>
      </c>
      <c r="B7702" s="5" t="s">
        <v>2993</v>
      </c>
      <c r="C7702" s="3" t="s">
        <v>2994</v>
      </c>
      <c r="D7702" s="3" t="str">
        <f>IFERROR(__xludf.DUMMYFUNCTION("REGEXEXTRACT(C7702,""[A-Z]{2,}"")"),"GULF")</f>
        <v>GULF</v>
      </c>
      <c r="E7702" s="3" t="s">
        <v>2995</v>
      </c>
      <c r="F7702" s="3" t="s">
        <v>2996</v>
      </c>
      <c r="G7702" s="3" t="s">
        <v>12</v>
      </c>
      <c r="H7702" s="3"/>
      <c r="I7702" s="3"/>
      <c r="J7702" s="3"/>
      <c r="K7702" s="3"/>
      <c r="L7702" s="3"/>
      <c r="M7702" s="3"/>
      <c r="N7702" s="3"/>
      <c r="O7702" s="3"/>
      <c r="P7702" s="3"/>
      <c r="Q7702" s="3"/>
      <c r="R7702" s="3"/>
      <c r="S7702" s="3"/>
      <c r="T7702" s="3"/>
      <c r="U7702" s="3"/>
      <c r="V7702" s="3"/>
      <c r="W7702" s="3"/>
      <c r="X7702" s="3"/>
      <c r="Y7702" s="3"/>
      <c r="Z7702" s="3"/>
    </row>
    <row r="7703">
      <c r="A7703" s="4">
        <v>45383.0</v>
      </c>
      <c r="B7703" s="5" t="s">
        <v>2997</v>
      </c>
      <c r="C7703" s="3" t="s">
        <v>2998</v>
      </c>
      <c r="D7703" s="3" t="str">
        <f>IFERROR(__xludf.DUMMYFUNCTION("REGEXEXTRACT(C7703,""[A-Z]{2,}"")"),"DR")</f>
        <v>DR</v>
      </c>
      <c r="E7703" s="3" t="s">
        <v>47</v>
      </c>
      <c r="F7703" s="3" t="s">
        <v>1097</v>
      </c>
      <c r="G7703" s="3" t="s">
        <v>12</v>
      </c>
      <c r="H7703" s="3"/>
      <c r="I7703" s="3"/>
      <c r="J7703" s="3"/>
      <c r="K7703" s="3"/>
      <c r="L7703" s="3"/>
      <c r="M7703" s="3"/>
      <c r="N7703" s="3"/>
      <c r="O7703" s="3"/>
      <c r="P7703" s="3"/>
      <c r="Q7703" s="3"/>
      <c r="R7703" s="3"/>
      <c r="S7703" s="3"/>
      <c r="T7703" s="3"/>
      <c r="U7703" s="3"/>
      <c r="V7703" s="3"/>
      <c r="W7703" s="3"/>
      <c r="X7703" s="3"/>
      <c r="Y7703" s="3"/>
      <c r="Z7703" s="3"/>
    </row>
    <row r="7704">
      <c r="A7704" s="4">
        <v>45383.0</v>
      </c>
      <c r="B7704" s="5" t="s">
        <v>2999</v>
      </c>
      <c r="C7704" s="3" t="s">
        <v>3000</v>
      </c>
      <c r="D7704" s="3" t="str">
        <f>IFERROR(__xludf.DUMMYFUNCTION("REGEXEXTRACT(C7704,""[A-Z]{2,}"")"),"AURA")</f>
        <v>AURA</v>
      </c>
      <c r="E7704" s="3" t="s">
        <v>47</v>
      </c>
      <c r="F7704" s="3" t="s">
        <v>309</v>
      </c>
      <c r="G7704" s="3" t="s">
        <v>12</v>
      </c>
      <c r="H7704" s="3"/>
      <c r="I7704" s="3"/>
      <c r="J7704" s="3"/>
      <c r="K7704" s="3"/>
      <c r="L7704" s="3"/>
      <c r="M7704" s="3"/>
      <c r="N7704" s="3"/>
      <c r="O7704" s="3"/>
      <c r="P7704" s="3"/>
      <c r="Q7704" s="3"/>
      <c r="R7704" s="3"/>
      <c r="S7704" s="3"/>
      <c r="T7704" s="3"/>
      <c r="U7704" s="3"/>
      <c r="V7704" s="3"/>
      <c r="W7704" s="3"/>
      <c r="X7704" s="3"/>
      <c r="Y7704" s="3"/>
      <c r="Z7704" s="3"/>
    </row>
    <row r="7705">
      <c r="A7705" s="4">
        <v>45383.0</v>
      </c>
      <c r="B7705" s="5" t="s">
        <v>2999</v>
      </c>
      <c r="C7705" s="3" t="s">
        <v>3000</v>
      </c>
      <c r="D7705" s="3" t="str">
        <f>IFERROR(__xludf.DUMMYFUNCTION("REGEXEXTRACT(C7705,""[A-Z]{2,}"")"),"AURA")</f>
        <v>AURA</v>
      </c>
      <c r="E7705" s="3" t="s">
        <v>338</v>
      </c>
      <c r="F7705" s="3" t="s">
        <v>63</v>
      </c>
      <c r="G7705" s="3" t="s">
        <v>12</v>
      </c>
      <c r="H7705" s="3"/>
      <c r="I7705" s="3"/>
      <c r="J7705" s="3"/>
      <c r="K7705" s="3"/>
      <c r="L7705" s="3"/>
      <c r="M7705" s="3"/>
      <c r="N7705" s="3"/>
      <c r="O7705" s="3"/>
      <c r="P7705" s="3"/>
      <c r="Q7705" s="3"/>
      <c r="R7705" s="3"/>
      <c r="S7705" s="3"/>
      <c r="T7705" s="3"/>
      <c r="U7705" s="3"/>
      <c r="V7705" s="3"/>
      <c r="W7705" s="3"/>
      <c r="X7705" s="3"/>
      <c r="Y7705" s="3"/>
      <c r="Z7705" s="3"/>
    </row>
    <row r="7706">
      <c r="A7706" s="4">
        <v>45383.0</v>
      </c>
      <c r="B7706" s="5" t="s">
        <v>3001</v>
      </c>
      <c r="C7706" s="3" t="s">
        <v>3002</v>
      </c>
      <c r="D7706" s="3" t="str">
        <f>IFERROR(__xludf.DUMMYFUNCTION("REGEXEXTRACT(C7706,""[A-Z]{2,}"")"),"NEWS")</f>
        <v>NEWS</v>
      </c>
      <c r="E7706" s="3"/>
      <c r="F7706" s="3" t="s">
        <v>47</v>
      </c>
      <c r="G7706" s="3" t="s">
        <v>12</v>
      </c>
      <c r="H7706" s="3" t="s">
        <v>44</v>
      </c>
      <c r="I7706" s="3"/>
      <c r="J7706" s="3"/>
      <c r="K7706" s="3"/>
      <c r="L7706" s="3"/>
      <c r="M7706" s="3"/>
      <c r="N7706" s="3"/>
      <c r="O7706" s="3"/>
      <c r="P7706" s="3"/>
      <c r="Q7706" s="3"/>
      <c r="R7706" s="3"/>
      <c r="S7706" s="3"/>
      <c r="T7706" s="3"/>
      <c r="U7706" s="3"/>
      <c r="V7706" s="3"/>
      <c r="W7706" s="3"/>
      <c r="X7706" s="3"/>
      <c r="Y7706" s="3"/>
      <c r="Z7706" s="3"/>
    </row>
    <row r="7707">
      <c r="A7707" s="4">
        <v>45383.0</v>
      </c>
      <c r="B7707" s="5" t="s">
        <v>3001</v>
      </c>
      <c r="C7707" s="3" t="s">
        <v>3002</v>
      </c>
      <c r="D7707" s="3" t="str">
        <f>IFERROR(__xludf.DUMMYFUNCTION("REGEXEXTRACT(C7707,""[A-Z]{2,}"")"),"NEWS")</f>
        <v>NEWS</v>
      </c>
      <c r="E7707" s="3" t="s">
        <v>141</v>
      </c>
      <c r="F7707" s="3" t="s">
        <v>1539</v>
      </c>
      <c r="G7707" s="3" t="s">
        <v>12</v>
      </c>
      <c r="H7707" s="3"/>
      <c r="I7707" s="3"/>
      <c r="J7707" s="3"/>
      <c r="K7707" s="3"/>
      <c r="L7707" s="3"/>
      <c r="M7707" s="3"/>
      <c r="N7707" s="3"/>
      <c r="O7707" s="3"/>
      <c r="P7707" s="3"/>
      <c r="Q7707" s="3"/>
      <c r="R7707" s="3"/>
      <c r="S7707" s="3"/>
      <c r="T7707" s="3"/>
      <c r="U7707" s="3"/>
      <c r="V7707" s="3"/>
      <c r="W7707" s="3"/>
      <c r="X7707" s="3"/>
      <c r="Y7707" s="3"/>
      <c r="Z7707" s="3"/>
    </row>
    <row r="7708">
      <c r="A7708" s="4">
        <v>45383.0</v>
      </c>
      <c r="B7708" s="5" t="s">
        <v>3003</v>
      </c>
      <c r="C7708" s="3" t="s">
        <v>3004</v>
      </c>
      <c r="D7708" s="3" t="str">
        <f>IFERROR(__xludf.DUMMYFUNCTION("REGEXEXTRACT(C7708,""[A-Z]{2,}"")"),"BAM")</f>
        <v>BAM</v>
      </c>
      <c r="E7708" s="3" t="s">
        <v>3005</v>
      </c>
      <c r="F7708" s="3" t="s">
        <v>309</v>
      </c>
      <c r="G7708" s="3" t="s">
        <v>12</v>
      </c>
      <c r="H7708" s="3"/>
      <c r="I7708" s="3"/>
      <c r="J7708" s="3"/>
      <c r="K7708" s="3"/>
      <c r="L7708" s="3"/>
      <c r="M7708" s="3"/>
      <c r="N7708" s="3"/>
      <c r="O7708" s="3"/>
      <c r="P7708" s="3"/>
      <c r="Q7708" s="3"/>
      <c r="R7708" s="3"/>
      <c r="S7708" s="3"/>
      <c r="T7708" s="3"/>
      <c r="U7708" s="3"/>
      <c r="V7708" s="3"/>
      <c r="W7708" s="3"/>
      <c r="X7708" s="3"/>
      <c r="Y7708" s="3"/>
      <c r="Z7708" s="3"/>
    </row>
    <row r="7709">
      <c r="A7709" s="4">
        <v>45383.0</v>
      </c>
      <c r="B7709" s="5" t="s">
        <v>3006</v>
      </c>
      <c r="C7709" s="3" t="s">
        <v>3007</v>
      </c>
      <c r="D7709" s="3" t="str">
        <f>IFERROR(__xludf.DUMMYFUNCTION("REGEXEXTRACT(C7709,""[A-Z]{2,}"")"),"ITD")</f>
        <v>ITD</v>
      </c>
      <c r="E7709" s="3" t="s">
        <v>44</v>
      </c>
      <c r="F7709" s="3" t="s">
        <v>3008</v>
      </c>
      <c r="G7709" s="3" t="s">
        <v>84</v>
      </c>
      <c r="H7709" s="3"/>
      <c r="I7709" s="3"/>
      <c r="J7709" s="3"/>
      <c r="K7709" s="3"/>
      <c r="L7709" s="3"/>
      <c r="M7709" s="3"/>
      <c r="N7709" s="3"/>
      <c r="O7709" s="3"/>
      <c r="P7709" s="3"/>
      <c r="Q7709" s="3"/>
      <c r="R7709" s="3"/>
      <c r="S7709" s="3"/>
      <c r="T7709" s="3"/>
      <c r="U7709" s="3"/>
      <c r="V7709" s="3"/>
      <c r="W7709" s="3"/>
      <c r="X7709" s="3"/>
      <c r="Y7709" s="3"/>
      <c r="Z7709" s="3"/>
    </row>
    <row r="7710">
      <c r="A7710" s="4">
        <v>45383.0</v>
      </c>
      <c r="B7710" s="5" t="s">
        <v>3006</v>
      </c>
      <c r="C7710" s="3" t="s">
        <v>3007</v>
      </c>
      <c r="D7710" s="3" t="str">
        <f>IFERROR(__xludf.DUMMYFUNCTION("REGEXEXTRACT(C7710,""[A-Z]{2,}"")"),"ITD")</f>
        <v>ITD</v>
      </c>
      <c r="E7710" s="3" t="s">
        <v>44</v>
      </c>
      <c r="F7710" s="3" t="s">
        <v>3009</v>
      </c>
      <c r="G7710" s="3" t="s">
        <v>84</v>
      </c>
      <c r="H7710" s="3"/>
      <c r="I7710" s="3"/>
      <c r="J7710" s="3"/>
      <c r="K7710" s="3"/>
      <c r="L7710" s="3"/>
      <c r="M7710" s="3"/>
      <c r="N7710" s="3"/>
      <c r="O7710" s="3"/>
      <c r="P7710" s="3"/>
      <c r="Q7710" s="3"/>
      <c r="R7710" s="3"/>
      <c r="S7710" s="3"/>
      <c r="T7710" s="3"/>
      <c r="U7710" s="3"/>
      <c r="V7710" s="3"/>
      <c r="W7710" s="3"/>
      <c r="X7710" s="3"/>
      <c r="Y7710" s="3"/>
      <c r="Z7710" s="3"/>
    </row>
    <row r="7711">
      <c r="A7711" s="4">
        <v>45383.0</v>
      </c>
      <c r="B7711" s="5" t="s">
        <v>3006</v>
      </c>
      <c r="C7711" s="3" t="s">
        <v>3007</v>
      </c>
      <c r="D7711" s="3" t="str">
        <f>IFERROR(__xludf.DUMMYFUNCTION("REGEXEXTRACT(C7711,""[A-Z]{2,}"")"),"ITD")</f>
        <v>ITD</v>
      </c>
      <c r="E7711" s="3" t="s">
        <v>44</v>
      </c>
      <c r="F7711" s="3" t="s">
        <v>428</v>
      </c>
      <c r="G7711" s="3" t="s">
        <v>84</v>
      </c>
      <c r="H7711" s="3"/>
      <c r="I7711" s="3"/>
      <c r="J7711" s="3"/>
      <c r="K7711" s="3"/>
      <c r="L7711" s="3"/>
      <c r="M7711" s="3"/>
      <c r="N7711" s="3"/>
      <c r="O7711" s="3"/>
      <c r="P7711" s="3"/>
      <c r="Q7711" s="3"/>
      <c r="R7711" s="3"/>
      <c r="S7711" s="3"/>
      <c r="T7711" s="3"/>
      <c r="U7711" s="3"/>
      <c r="V7711" s="3"/>
      <c r="W7711" s="3"/>
      <c r="X7711" s="3"/>
      <c r="Y7711" s="3"/>
      <c r="Z7711" s="3"/>
    </row>
    <row r="7712">
      <c r="A7712" s="4">
        <v>45383.0</v>
      </c>
      <c r="B7712" s="5" t="s">
        <v>3006</v>
      </c>
      <c r="C7712" s="3" t="s">
        <v>3007</v>
      </c>
      <c r="D7712" s="3" t="str">
        <f>IFERROR(__xludf.DUMMYFUNCTION("REGEXEXTRACT(C7712,""[A-Z]{2,}"")"),"ITD")</f>
        <v>ITD</v>
      </c>
      <c r="E7712" s="3" t="s">
        <v>519</v>
      </c>
      <c r="F7712" s="3" t="s">
        <v>1877</v>
      </c>
      <c r="G7712" s="3" t="s">
        <v>84</v>
      </c>
      <c r="H7712" s="3"/>
      <c r="I7712" s="3"/>
      <c r="J7712" s="3"/>
      <c r="K7712" s="3"/>
      <c r="L7712" s="3"/>
      <c r="M7712" s="3"/>
      <c r="N7712" s="3"/>
      <c r="O7712" s="3"/>
      <c r="P7712" s="3"/>
      <c r="Q7712" s="3"/>
      <c r="R7712" s="3"/>
      <c r="S7712" s="3"/>
      <c r="T7712" s="3"/>
      <c r="U7712" s="3"/>
      <c r="V7712" s="3"/>
      <c r="W7712" s="3"/>
      <c r="X7712" s="3"/>
      <c r="Y7712" s="3"/>
      <c r="Z7712" s="3"/>
    </row>
    <row r="7713">
      <c r="A7713" s="4">
        <v>45383.0</v>
      </c>
      <c r="B7713" s="5" t="s">
        <v>3010</v>
      </c>
      <c r="C7713" s="3" t="s">
        <v>3011</v>
      </c>
      <c r="D7713" s="3" t="str">
        <f>IFERROR(__xludf.DUMMYFUNCTION("REGEXEXTRACT(C7713,""[A-Z]{2,}"")"),"JCR")</f>
        <v>JCR</v>
      </c>
      <c r="E7713" s="3" t="s">
        <v>3012</v>
      </c>
      <c r="F7713" s="3" t="s">
        <v>31</v>
      </c>
      <c r="G7713" s="3" t="s">
        <v>12</v>
      </c>
      <c r="H7713" s="3"/>
      <c r="I7713" s="3"/>
      <c r="J7713" s="3"/>
      <c r="K7713" s="3"/>
      <c r="L7713" s="3"/>
      <c r="M7713" s="3"/>
      <c r="N7713" s="3"/>
      <c r="O7713" s="3"/>
      <c r="P7713" s="3"/>
      <c r="Q7713" s="3"/>
      <c r="R7713" s="3"/>
      <c r="S7713" s="3"/>
      <c r="T7713" s="3"/>
      <c r="U7713" s="3"/>
      <c r="V7713" s="3"/>
      <c r="W7713" s="3"/>
      <c r="X7713" s="3"/>
      <c r="Y7713" s="3"/>
      <c r="Z7713" s="3"/>
    </row>
    <row r="7714">
      <c r="A7714" s="4">
        <v>45383.0</v>
      </c>
      <c r="B7714" s="5" t="s">
        <v>3010</v>
      </c>
      <c r="C7714" s="3" t="s">
        <v>3011</v>
      </c>
      <c r="D7714" s="3" t="str">
        <f>IFERROR(__xludf.DUMMYFUNCTION("REGEXEXTRACT(C7714,""[A-Z]{2,}"")"),"JCR")</f>
        <v>JCR</v>
      </c>
      <c r="E7714" s="3" t="s">
        <v>3012</v>
      </c>
      <c r="F7714" s="3" t="s">
        <v>31</v>
      </c>
      <c r="G7714" s="3" t="s">
        <v>12</v>
      </c>
      <c r="H7714" s="3"/>
      <c r="I7714" s="3"/>
      <c r="J7714" s="3"/>
      <c r="K7714" s="3"/>
      <c r="L7714" s="3"/>
      <c r="M7714" s="3"/>
      <c r="N7714" s="3"/>
      <c r="O7714" s="3"/>
      <c r="P7714" s="3"/>
      <c r="Q7714" s="3"/>
      <c r="R7714" s="3"/>
      <c r="S7714" s="3"/>
      <c r="T7714" s="3"/>
      <c r="U7714" s="3"/>
      <c r="V7714" s="3"/>
      <c r="W7714" s="3"/>
      <c r="X7714" s="3"/>
      <c r="Y7714" s="3"/>
      <c r="Z7714" s="3"/>
    </row>
    <row r="7715">
      <c r="A7715" s="4">
        <v>45383.0</v>
      </c>
      <c r="B7715" s="5" t="s">
        <v>3013</v>
      </c>
      <c r="C7715" s="3" t="s">
        <v>3014</v>
      </c>
      <c r="D7715" s="3" t="str">
        <f>IFERROR(__xludf.DUMMYFUNCTION("REGEXEXTRACT(C7715,""[A-Z]{2,}"")"),"GULF")</f>
        <v>GULF</v>
      </c>
      <c r="E7715" s="3" t="s">
        <v>3015</v>
      </c>
      <c r="F7715" s="3" t="s">
        <v>3016</v>
      </c>
      <c r="G7715" s="3" t="s">
        <v>12</v>
      </c>
      <c r="H7715" s="3"/>
      <c r="I7715" s="3"/>
      <c r="J7715" s="3"/>
      <c r="K7715" s="3"/>
      <c r="L7715" s="3"/>
      <c r="M7715" s="3"/>
      <c r="N7715" s="3"/>
      <c r="O7715" s="3"/>
      <c r="P7715" s="3"/>
      <c r="Q7715" s="3"/>
      <c r="R7715" s="3"/>
      <c r="S7715" s="3"/>
      <c r="T7715" s="3"/>
      <c r="U7715" s="3"/>
      <c r="V7715" s="3"/>
      <c r="W7715" s="3"/>
      <c r="X7715" s="3"/>
      <c r="Y7715" s="3"/>
      <c r="Z7715" s="3"/>
    </row>
    <row r="7716">
      <c r="A7716" s="4">
        <v>45383.0</v>
      </c>
      <c r="B7716" s="5" t="s">
        <v>3017</v>
      </c>
      <c r="C7716" s="3" t="s">
        <v>3018</v>
      </c>
      <c r="D7716" s="3" t="str">
        <f>IFERROR(__xludf.DUMMYFUNCTION("REGEXEXTRACT(C7716,""[A-Z]{2,}"")"),"SABUY")</f>
        <v>SABUY</v>
      </c>
      <c r="E7716" s="3" t="s">
        <v>44</v>
      </c>
      <c r="F7716" s="3" t="s">
        <v>34</v>
      </c>
      <c r="G7716" s="3" t="s">
        <v>17</v>
      </c>
      <c r="H7716" s="3"/>
      <c r="I7716" s="3"/>
      <c r="J7716" s="3"/>
      <c r="K7716" s="3"/>
      <c r="L7716" s="3"/>
      <c r="M7716" s="3"/>
      <c r="N7716" s="3"/>
      <c r="O7716" s="3"/>
      <c r="P7716" s="3"/>
      <c r="Q7716" s="3"/>
      <c r="R7716" s="3"/>
      <c r="S7716" s="3"/>
      <c r="T7716" s="3"/>
      <c r="U7716" s="3"/>
      <c r="V7716" s="3"/>
      <c r="W7716" s="3"/>
      <c r="X7716" s="3"/>
      <c r="Y7716" s="3"/>
      <c r="Z7716" s="3"/>
    </row>
    <row r="7717">
      <c r="A7717" s="4">
        <v>45383.0</v>
      </c>
      <c r="B7717" s="5" t="s">
        <v>3019</v>
      </c>
      <c r="C7717" s="3" t="s">
        <v>3020</v>
      </c>
      <c r="D7717" s="3" t="str">
        <f>IFERROR(__xludf.DUMMYFUNCTION("REGEXEXTRACT(C7717,""[A-Z]{2,}"")"),"MGI")</f>
        <v>MGI</v>
      </c>
      <c r="E7717" s="3" t="s">
        <v>3021</v>
      </c>
      <c r="F7717" s="3" t="s">
        <v>2906</v>
      </c>
      <c r="G7717" s="3" t="s">
        <v>17</v>
      </c>
      <c r="H7717" s="3"/>
      <c r="I7717" s="3"/>
      <c r="J7717" s="3"/>
      <c r="K7717" s="3"/>
      <c r="L7717" s="3"/>
      <c r="M7717" s="3"/>
      <c r="N7717" s="3"/>
      <c r="O7717" s="3"/>
      <c r="P7717" s="3"/>
      <c r="Q7717" s="3"/>
      <c r="R7717" s="3"/>
      <c r="S7717" s="3"/>
      <c r="T7717" s="3"/>
      <c r="U7717" s="3"/>
      <c r="V7717" s="3"/>
      <c r="W7717" s="3"/>
      <c r="X7717" s="3"/>
      <c r="Y7717" s="3"/>
      <c r="Z7717" s="3"/>
    </row>
    <row r="7718">
      <c r="A7718" s="4">
        <v>45381.0</v>
      </c>
      <c r="B7718" s="5" t="s">
        <v>3022</v>
      </c>
      <c r="C7718" s="3" t="s">
        <v>3023</v>
      </c>
      <c r="D7718" s="3" t="str">
        <f>IFERROR(__xludf.DUMMYFUNCTION("REGEXEXTRACT(C7718,""[A-Z]{2,}"")"),"NVDR")</f>
        <v>NVDR</v>
      </c>
      <c r="E7718" s="3" t="s">
        <v>631</v>
      </c>
      <c r="F7718" s="3" t="s">
        <v>3024</v>
      </c>
      <c r="G7718" s="3" t="s">
        <v>17</v>
      </c>
      <c r="H7718" s="3"/>
      <c r="I7718" s="3"/>
      <c r="J7718" s="3"/>
      <c r="K7718" s="3"/>
      <c r="L7718" s="3"/>
      <c r="M7718" s="3"/>
      <c r="N7718" s="3"/>
      <c r="O7718" s="3"/>
      <c r="P7718" s="3"/>
      <c r="Q7718" s="3"/>
      <c r="R7718" s="3"/>
      <c r="S7718" s="3"/>
      <c r="T7718" s="3"/>
      <c r="U7718" s="3"/>
      <c r="V7718" s="3"/>
      <c r="W7718" s="3"/>
      <c r="X7718" s="3"/>
      <c r="Y7718" s="3"/>
      <c r="Z7718" s="3"/>
    </row>
    <row r="7719">
      <c r="A7719" s="4">
        <v>45380.0</v>
      </c>
      <c r="B7719" s="5" t="s">
        <v>3025</v>
      </c>
      <c r="C7719" s="3" t="s">
        <v>3026</v>
      </c>
      <c r="D7719" s="3" t="str">
        <f>IFERROR(__xludf.DUMMYFUNCTION("REGEXEXTRACT(C7719,""[A-Z]{2,}"")"),"DR")</f>
        <v>DR</v>
      </c>
      <c r="E7719" s="3" t="s">
        <v>956</v>
      </c>
      <c r="F7719" s="3" t="s">
        <v>51</v>
      </c>
      <c r="G7719" s="3" t="s">
        <v>17</v>
      </c>
      <c r="H7719" s="3"/>
      <c r="I7719" s="3"/>
      <c r="J7719" s="3"/>
      <c r="K7719" s="3"/>
      <c r="L7719" s="3"/>
      <c r="M7719" s="3"/>
      <c r="N7719" s="3"/>
      <c r="O7719" s="3"/>
      <c r="P7719" s="3"/>
      <c r="Q7719" s="3"/>
      <c r="R7719" s="3"/>
      <c r="S7719" s="3"/>
      <c r="T7719" s="3"/>
      <c r="U7719" s="3"/>
      <c r="V7719" s="3"/>
      <c r="W7719" s="3"/>
      <c r="X7719" s="3"/>
      <c r="Y7719" s="3"/>
      <c r="Z7719" s="3"/>
    </row>
    <row r="7720">
      <c r="A7720" s="4">
        <v>45380.0</v>
      </c>
      <c r="B7720" s="5" t="s">
        <v>3027</v>
      </c>
      <c r="C7720" s="3" t="s">
        <v>3028</v>
      </c>
      <c r="D7720" s="3" t="str">
        <f>IFERROR(__xludf.DUMMYFUNCTION("REGEXEXTRACT(C7720,""[A-Z]{2,}"")"),"SET")</f>
        <v>SET</v>
      </c>
      <c r="E7720" s="3" t="s">
        <v>519</v>
      </c>
      <c r="F7720" s="3" t="s">
        <v>70</v>
      </c>
      <c r="G7720" s="3" t="s">
        <v>12</v>
      </c>
      <c r="H7720" s="3"/>
      <c r="I7720" s="3"/>
      <c r="J7720" s="3"/>
      <c r="K7720" s="3"/>
      <c r="L7720" s="3"/>
      <c r="M7720" s="3"/>
      <c r="N7720" s="3"/>
      <c r="O7720" s="3"/>
      <c r="P7720" s="3"/>
      <c r="Q7720" s="3"/>
      <c r="R7720" s="3"/>
      <c r="S7720" s="3"/>
      <c r="T7720" s="3"/>
      <c r="U7720" s="3"/>
      <c r="V7720" s="3"/>
      <c r="W7720" s="3"/>
      <c r="X7720" s="3"/>
      <c r="Y7720" s="3"/>
      <c r="Z7720" s="3"/>
    </row>
    <row r="7721">
      <c r="A7721" s="4">
        <v>45380.0</v>
      </c>
      <c r="B7721" s="5" t="s">
        <v>3029</v>
      </c>
      <c r="C7721" s="3" t="s">
        <v>3030</v>
      </c>
      <c r="D7721" s="3" t="str">
        <f>IFERROR(__xludf.DUMMYFUNCTION("REGEXEXTRACT(C7721,""[A-Z]{2,}"")"),"JKN")</f>
        <v>JKN</v>
      </c>
      <c r="E7721" s="3"/>
      <c r="F7721" s="3" t="s">
        <v>83</v>
      </c>
      <c r="G7721" s="3" t="s">
        <v>84</v>
      </c>
      <c r="H7721" s="3" t="s">
        <v>44</v>
      </c>
      <c r="I7721" s="3"/>
      <c r="J7721" s="3"/>
      <c r="K7721" s="3"/>
      <c r="L7721" s="3"/>
      <c r="M7721" s="3"/>
      <c r="N7721" s="3"/>
      <c r="O7721" s="3"/>
      <c r="P7721" s="3"/>
      <c r="Q7721" s="3"/>
      <c r="R7721" s="3"/>
      <c r="S7721" s="3"/>
      <c r="T7721" s="3"/>
      <c r="U7721" s="3"/>
      <c r="V7721" s="3"/>
      <c r="W7721" s="3"/>
      <c r="X7721" s="3"/>
      <c r="Y7721" s="3"/>
      <c r="Z7721" s="3"/>
    </row>
    <row r="7722">
      <c r="A7722" s="4">
        <v>45380.0</v>
      </c>
      <c r="B7722" s="5" t="s">
        <v>3029</v>
      </c>
      <c r="C7722" s="3" t="s">
        <v>3030</v>
      </c>
      <c r="D7722" s="3" t="str">
        <f>IFERROR(__xludf.DUMMYFUNCTION("REGEXEXTRACT(C7722,""[A-Z]{2,}"")"),"JKN")</f>
        <v>JKN</v>
      </c>
      <c r="E7722" s="3"/>
      <c r="F7722" s="3" t="s">
        <v>3031</v>
      </c>
      <c r="G7722" s="3" t="s">
        <v>84</v>
      </c>
      <c r="H7722" s="3" t="s">
        <v>44</v>
      </c>
      <c r="I7722" s="3"/>
      <c r="J7722" s="3"/>
      <c r="K7722" s="3"/>
      <c r="L7722" s="3"/>
      <c r="M7722" s="3"/>
      <c r="N7722" s="3"/>
      <c r="O7722" s="3"/>
      <c r="P7722" s="3"/>
      <c r="Q7722" s="3"/>
      <c r="R7722" s="3"/>
      <c r="S7722" s="3"/>
      <c r="T7722" s="3"/>
      <c r="U7722" s="3"/>
      <c r="V7722" s="3"/>
      <c r="W7722" s="3"/>
      <c r="X7722" s="3"/>
      <c r="Y7722" s="3"/>
      <c r="Z7722" s="3"/>
    </row>
    <row r="7723">
      <c r="A7723" s="4">
        <v>45380.0</v>
      </c>
      <c r="B7723" s="5" t="s">
        <v>3029</v>
      </c>
      <c r="C7723" s="3" t="s">
        <v>3030</v>
      </c>
      <c r="D7723" s="3" t="str">
        <f>IFERROR(__xludf.DUMMYFUNCTION("REGEXEXTRACT(C7723,""[A-Z]{2,}"")"),"JKN")</f>
        <v>JKN</v>
      </c>
      <c r="E7723" s="3" t="s">
        <v>426</v>
      </c>
      <c r="F7723" s="3" t="s">
        <v>428</v>
      </c>
      <c r="G7723" s="3" t="s">
        <v>84</v>
      </c>
      <c r="H7723" s="3"/>
      <c r="I7723" s="3"/>
      <c r="J7723" s="3"/>
      <c r="K7723" s="3"/>
      <c r="L7723" s="3"/>
      <c r="M7723" s="3"/>
      <c r="N7723" s="3"/>
      <c r="O7723" s="3"/>
      <c r="P7723" s="3"/>
      <c r="Q7723" s="3"/>
      <c r="R7723" s="3"/>
      <c r="S7723" s="3"/>
      <c r="T7723" s="3"/>
      <c r="U7723" s="3"/>
      <c r="V7723" s="3"/>
      <c r="W7723" s="3"/>
      <c r="X7723" s="3"/>
      <c r="Y7723" s="3"/>
      <c r="Z7723" s="3"/>
    </row>
    <row r="7724">
      <c r="A7724" s="4">
        <v>45380.0</v>
      </c>
      <c r="B7724" s="5" t="s">
        <v>3029</v>
      </c>
      <c r="C7724" s="3" t="s">
        <v>3030</v>
      </c>
      <c r="D7724" s="3" t="str">
        <f>IFERROR(__xludf.DUMMYFUNCTION("REGEXEXTRACT(C7724,""[A-Z]{2,}"")"),"JKN")</f>
        <v>JKN</v>
      </c>
      <c r="E7724" s="3" t="s">
        <v>1953</v>
      </c>
      <c r="F7724" s="3" t="s">
        <v>567</v>
      </c>
      <c r="G7724" s="3" t="s">
        <v>84</v>
      </c>
      <c r="H7724" s="3"/>
      <c r="I7724" s="3"/>
      <c r="J7724" s="3"/>
      <c r="K7724" s="3"/>
      <c r="L7724" s="3"/>
      <c r="M7724" s="3"/>
      <c r="N7724" s="3"/>
      <c r="O7724" s="3"/>
      <c r="P7724" s="3"/>
      <c r="Q7724" s="3"/>
      <c r="R7724" s="3"/>
      <c r="S7724" s="3"/>
      <c r="T7724" s="3"/>
      <c r="U7724" s="3"/>
      <c r="V7724" s="3"/>
      <c r="W7724" s="3"/>
      <c r="X7724" s="3"/>
      <c r="Y7724" s="3"/>
      <c r="Z7724" s="3"/>
    </row>
    <row r="7725">
      <c r="A7725" s="4">
        <v>45380.0</v>
      </c>
      <c r="B7725" s="5" t="s">
        <v>3032</v>
      </c>
      <c r="C7725" s="3" t="s">
        <v>3033</v>
      </c>
      <c r="D7725" s="3" t="str">
        <f>IFERROR(__xludf.DUMMYFUNCTION("REGEXEXTRACT(C7725,""[A-Z]{2,}"")"),"NUSA")</f>
        <v>NUSA</v>
      </c>
      <c r="E7725" s="3" t="s">
        <v>269</v>
      </c>
      <c r="F7725" s="3" t="s">
        <v>1491</v>
      </c>
      <c r="G7725" s="3" t="s">
        <v>17</v>
      </c>
      <c r="H7725" s="3"/>
      <c r="I7725" s="3"/>
      <c r="J7725" s="3"/>
      <c r="K7725" s="3"/>
      <c r="L7725" s="3"/>
      <c r="M7725" s="3"/>
      <c r="N7725" s="3"/>
      <c r="O7725" s="3"/>
      <c r="P7725" s="3"/>
      <c r="Q7725" s="3"/>
      <c r="R7725" s="3"/>
      <c r="S7725" s="3"/>
      <c r="T7725" s="3"/>
      <c r="U7725" s="3"/>
      <c r="V7725" s="3"/>
      <c r="W7725" s="3"/>
      <c r="X7725" s="3"/>
      <c r="Y7725" s="3"/>
      <c r="Z7725" s="3"/>
    </row>
    <row r="7726">
      <c r="A7726" s="4">
        <v>45380.0</v>
      </c>
      <c r="B7726" s="5" t="s">
        <v>3034</v>
      </c>
      <c r="C7726" s="3" t="s">
        <v>3035</v>
      </c>
      <c r="D7726" s="3" t="str">
        <f>IFERROR(__xludf.DUMMYFUNCTION("REGEXEXTRACT(C7726,""[A-Z]{2,}"")"),"MILL")</f>
        <v>MILL</v>
      </c>
      <c r="E7726" s="3" t="s">
        <v>3036</v>
      </c>
      <c r="F7726" s="3" t="s">
        <v>296</v>
      </c>
      <c r="G7726" s="3" t="s">
        <v>17</v>
      </c>
      <c r="H7726" s="3"/>
      <c r="I7726" s="3"/>
      <c r="J7726" s="3"/>
      <c r="K7726" s="3"/>
      <c r="L7726" s="3"/>
      <c r="M7726" s="3"/>
      <c r="N7726" s="3"/>
      <c r="O7726" s="3"/>
      <c r="P7726" s="3"/>
      <c r="Q7726" s="3"/>
      <c r="R7726" s="3"/>
      <c r="S7726" s="3"/>
      <c r="T7726" s="3"/>
      <c r="U7726" s="3"/>
      <c r="V7726" s="3"/>
      <c r="W7726" s="3"/>
      <c r="X7726" s="3"/>
      <c r="Y7726" s="3"/>
      <c r="Z7726" s="3"/>
    </row>
    <row r="7727">
      <c r="A7727" s="4">
        <v>45380.0</v>
      </c>
      <c r="B7727" s="5" t="s">
        <v>3037</v>
      </c>
      <c r="C7727" s="3" t="s">
        <v>3038</v>
      </c>
      <c r="D7727" s="3" t="str">
        <f>IFERROR(__xludf.DUMMYFUNCTION("REGEXEXTRACT(C7727,""[A-Z]{2,}"")"),"JKN")</f>
        <v>JKN</v>
      </c>
      <c r="E7727" s="3"/>
      <c r="F7727" s="3" t="s">
        <v>3039</v>
      </c>
      <c r="G7727" s="3" t="s">
        <v>84</v>
      </c>
      <c r="H7727" s="3" t="s">
        <v>44</v>
      </c>
      <c r="I7727" s="3"/>
      <c r="J7727" s="3"/>
      <c r="K7727" s="3"/>
      <c r="L7727" s="3"/>
      <c r="M7727" s="3"/>
      <c r="N7727" s="3"/>
      <c r="O7727" s="3"/>
      <c r="P7727" s="3"/>
      <c r="Q7727" s="3"/>
      <c r="R7727" s="3"/>
      <c r="S7727" s="3"/>
      <c r="T7727" s="3"/>
      <c r="U7727" s="3"/>
      <c r="V7727" s="3"/>
      <c r="W7727" s="3"/>
      <c r="X7727" s="3"/>
      <c r="Y7727" s="3"/>
      <c r="Z7727" s="3"/>
    </row>
    <row r="7728">
      <c r="A7728" s="4">
        <v>45380.0</v>
      </c>
      <c r="B7728" s="5" t="s">
        <v>3040</v>
      </c>
      <c r="C7728" s="3" t="s">
        <v>3041</v>
      </c>
      <c r="D7728" s="3" t="str">
        <f>IFERROR(__xludf.DUMMYFUNCTION("REGEXEXTRACT(C7728,""[A-Z]{2,}"")"),"ITD")</f>
        <v>ITD</v>
      </c>
      <c r="E7728" s="3" t="s">
        <v>426</v>
      </c>
      <c r="F7728" s="3" t="s">
        <v>428</v>
      </c>
      <c r="G7728" s="3" t="s">
        <v>84</v>
      </c>
      <c r="H7728" s="3"/>
      <c r="I7728" s="3"/>
      <c r="J7728" s="3"/>
      <c r="K7728" s="3"/>
      <c r="L7728" s="3"/>
      <c r="M7728" s="3"/>
      <c r="N7728" s="3"/>
      <c r="O7728" s="3"/>
      <c r="P7728" s="3"/>
      <c r="Q7728" s="3"/>
      <c r="R7728" s="3"/>
      <c r="S7728" s="3"/>
      <c r="T7728" s="3"/>
      <c r="U7728" s="3"/>
      <c r="V7728" s="3"/>
      <c r="W7728" s="3"/>
      <c r="X7728" s="3"/>
      <c r="Y7728" s="3"/>
      <c r="Z7728" s="3"/>
    </row>
    <row r="7729">
      <c r="A7729" s="4">
        <v>45379.0</v>
      </c>
      <c r="B7729" s="5" t="s">
        <v>3042</v>
      </c>
      <c r="C7729" s="3" t="s">
        <v>3043</v>
      </c>
      <c r="D7729" s="3" t="str">
        <f>IFERROR(__xludf.DUMMYFUNCTION("REGEXEXTRACT(C7729,""[A-Z]{2,}"")"),"JKN")</f>
        <v>JKN</v>
      </c>
      <c r="E7729" s="3"/>
      <c r="F7729" s="3" t="s">
        <v>428</v>
      </c>
      <c r="G7729" s="3" t="s">
        <v>84</v>
      </c>
      <c r="H7729" s="3" t="s">
        <v>44</v>
      </c>
      <c r="I7729" s="3"/>
      <c r="J7729" s="3"/>
      <c r="K7729" s="3"/>
      <c r="L7729" s="3"/>
      <c r="M7729" s="3"/>
      <c r="N7729" s="3"/>
      <c r="O7729" s="3"/>
      <c r="P7729" s="3"/>
      <c r="Q7729" s="3"/>
      <c r="R7729" s="3"/>
      <c r="S7729" s="3"/>
      <c r="T7729" s="3"/>
      <c r="U7729" s="3"/>
      <c r="V7729" s="3"/>
      <c r="W7729" s="3"/>
      <c r="X7729" s="3"/>
      <c r="Y7729" s="3"/>
      <c r="Z7729" s="3"/>
    </row>
    <row r="7730">
      <c r="A7730" s="4">
        <v>45379.0</v>
      </c>
      <c r="B7730" s="5" t="s">
        <v>3044</v>
      </c>
      <c r="C7730" s="3" t="s">
        <v>3045</v>
      </c>
      <c r="D7730" s="3" t="str">
        <f>IFERROR(__xludf.DUMMYFUNCTION("REGEXEXTRACT(C7730,""[A-Z]{2,}"")"),"ITD")</f>
        <v>ITD</v>
      </c>
      <c r="E7730" s="3" t="s">
        <v>209</v>
      </c>
      <c r="F7730" s="3" t="s">
        <v>3046</v>
      </c>
      <c r="G7730" s="3" t="s">
        <v>84</v>
      </c>
      <c r="H7730" s="3"/>
      <c r="I7730" s="3"/>
      <c r="J7730" s="3"/>
      <c r="K7730" s="3"/>
      <c r="L7730" s="3"/>
      <c r="M7730" s="3"/>
      <c r="N7730" s="3"/>
      <c r="O7730" s="3"/>
      <c r="P7730" s="3"/>
      <c r="Q7730" s="3"/>
      <c r="R7730" s="3"/>
      <c r="S7730" s="3"/>
      <c r="T7730" s="3"/>
      <c r="U7730" s="3"/>
      <c r="V7730" s="3"/>
      <c r="W7730" s="3"/>
      <c r="X7730" s="3"/>
      <c r="Y7730" s="3"/>
      <c r="Z7730" s="3"/>
    </row>
    <row r="7731">
      <c r="A7731" s="4">
        <v>45379.0</v>
      </c>
      <c r="B7731" s="5" t="s">
        <v>3044</v>
      </c>
      <c r="C7731" s="3" t="s">
        <v>3045</v>
      </c>
      <c r="D7731" s="3" t="str">
        <f>IFERROR(__xludf.DUMMYFUNCTION("REGEXEXTRACT(C7731,""[A-Z]{2,}"")"),"ITD")</f>
        <v>ITD</v>
      </c>
      <c r="E7731" s="3" t="s">
        <v>2445</v>
      </c>
      <c r="F7731" s="3" t="s">
        <v>941</v>
      </c>
      <c r="G7731" s="3" t="s">
        <v>84</v>
      </c>
      <c r="H7731" s="3"/>
      <c r="I7731" s="3"/>
      <c r="J7731" s="3"/>
      <c r="K7731" s="3"/>
      <c r="L7731" s="3"/>
      <c r="M7731" s="3"/>
      <c r="N7731" s="3"/>
      <c r="O7731" s="3"/>
      <c r="P7731" s="3"/>
      <c r="Q7731" s="3"/>
      <c r="R7731" s="3"/>
      <c r="S7731" s="3"/>
      <c r="T7731" s="3"/>
      <c r="U7731" s="3"/>
      <c r="V7731" s="3"/>
      <c r="W7731" s="3"/>
      <c r="X7731" s="3"/>
      <c r="Y7731" s="3"/>
      <c r="Z7731" s="3"/>
    </row>
    <row r="7732">
      <c r="A7732" s="4">
        <v>45379.0</v>
      </c>
      <c r="B7732" s="5" t="s">
        <v>3047</v>
      </c>
      <c r="C7732" s="3" t="s">
        <v>3048</v>
      </c>
      <c r="D7732" s="3" t="s">
        <v>3049</v>
      </c>
      <c r="E7732" s="3" t="s">
        <v>141</v>
      </c>
      <c r="F7732" s="3" t="s">
        <v>3050</v>
      </c>
      <c r="G7732" s="3" t="s">
        <v>84</v>
      </c>
      <c r="H7732" s="3"/>
      <c r="I7732" s="3"/>
      <c r="J7732" s="3"/>
      <c r="K7732" s="3"/>
      <c r="L7732" s="3"/>
      <c r="M7732" s="3"/>
      <c r="N7732" s="3"/>
      <c r="O7732" s="3"/>
      <c r="P7732" s="3"/>
      <c r="Q7732" s="3"/>
      <c r="R7732" s="3"/>
      <c r="S7732" s="3"/>
      <c r="T7732" s="3"/>
      <c r="U7732" s="3"/>
      <c r="V7732" s="3"/>
      <c r="W7732" s="3"/>
      <c r="X7732" s="3"/>
      <c r="Y7732" s="3"/>
      <c r="Z7732" s="3"/>
    </row>
    <row r="7733">
      <c r="A7733" s="4">
        <v>45378.0</v>
      </c>
      <c r="B7733" s="5" t="s">
        <v>3051</v>
      </c>
      <c r="C7733" s="3" t="s">
        <v>3052</v>
      </c>
      <c r="D7733" s="3" t="str">
        <f>IFERROR(__xludf.DUMMYFUNCTION("REGEXEXTRACT(C7733,""[A-Z]{2,}"")"),"SET")</f>
        <v>SET</v>
      </c>
      <c r="E7733" s="3" t="s">
        <v>47</v>
      </c>
      <c r="F7733" s="3" t="s">
        <v>1574</v>
      </c>
      <c r="G7733" s="3" t="s">
        <v>17</v>
      </c>
      <c r="H7733" s="3"/>
      <c r="I7733" s="3"/>
      <c r="J7733" s="3"/>
      <c r="K7733" s="3"/>
      <c r="L7733" s="3"/>
      <c r="M7733" s="3"/>
      <c r="N7733" s="3"/>
      <c r="O7733" s="3"/>
      <c r="P7733" s="3"/>
      <c r="Q7733" s="3"/>
      <c r="R7733" s="3"/>
      <c r="S7733" s="3"/>
      <c r="T7733" s="3"/>
      <c r="U7733" s="3"/>
      <c r="V7733" s="3"/>
      <c r="W7733" s="3"/>
      <c r="X7733" s="3"/>
      <c r="Y7733" s="3"/>
      <c r="Z7733" s="3"/>
    </row>
    <row r="7734">
      <c r="A7734" s="4">
        <v>45378.0</v>
      </c>
      <c r="B7734" s="5" t="s">
        <v>3051</v>
      </c>
      <c r="C7734" s="3" t="s">
        <v>3052</v>
      </c>
      <c r="D7734" s="3" t="str">
        <f>IFERROR(__xludf.DUMMYFUNCTION("REGEXEXTRACT(C7734,""[A-Z]{2,}"")"),"SET")</f>
        <v>SET</v>
      </c>
      <c r="E7734" s="3" t="s">
        <v>3053</v>
      </c>
      <c r="F7734" s="3" t="s">
        <v>3054</v>
      </c>
      <c r="G7734" s="3" t="s">
        <v>17</v>
      </c>
      <c r="H7734" s="3"/>
      <c r="I7734" s="3"/>
      <c r="J7734" s="3"/>
      <c r="K7734" s="3"/>
      <c r="L7734" s="3"/>
      <c r="M7734" s="3"/>
      <c r="N7734" s="3"/>
      <c r="O7734" s="3"/>
      <c r="P7734" s="3"/>
      <c r="Q7734" s="3"/>
      <c r="R7734" s="3"/>
      <c r="S7734" s="3"/>
      <c r="T7734" s="3"/>
      <c r="U7734" s="3"/>
      <c r="V7734" s="3"/>
      <c r="W7734" s="3"/>
      <c r="X7734" s="3"/>
      <c r="Y7734" s="3"/>
      <c r="Z7734" s="3"/>
    </row>
    <row r="7735">
      <c r="A7735" s="4">
        <v>45377.0</v>
      </c>
      <c r="B7735" s="5" t="s">
        <v>3055</v>
      </c>
      <c r="C7735" s="3" t="s">
        <v>3056</v>
      </c>
      <c r="D7735" s="3" t="str">
        <f>IFERROR(__xludf.DUMMYFUNCTION("REGEXEXTRACT(C7735,""[A-Z]{2,}"")"),"GULF")</f>
        <v>GULF</v>
      </c>
      <c r="E7735" s="3" t="s">
        <v>630</v>
      </c>
      <c r="F7735" s="3" t="s">
        <v>299</v>
      </c>
      <c r="G7735" s="3" t="s">
        <v>12</v>
      </c>
      <c r="H7735" s="3"/>
      <c r="I7735" s="3"/>
      <c r="J7735" s="3"/>
      <c r="K7735" s="3"/>
      <c r="L7735" s="3"/>
      <c r="M7735" s="3"/>
      <c r="N7735" s="3"/>
      <c r="O7735" s="3"/>
      <c r="P7735" s="3"/>
      <c r="Q7735" s="3"/>
      <c r="R7735" s="3"/>
      <c r="S7735" s="3"/>
      <c r="T7735" s="3"/>
      <c r="U7735" s="3"/>
      <c r="V7735" s="3"/>
      <c r="W7735" s="3"/>
      <c r="X7735" s="3"/>
      <c r="Y7735" s="3"/>
      <c r="Z7735" s="3"/>
    </row>
    <row r="7736">
      <c r="A7736" s="4">
        <v>45377.0</v>
      </c>
      <c r="B7736" s="5" t="s">
        <v>3057</v>
      </c>
      <c r="C7736" s="3" t="s">
        <v>3058</v>
      </c>
      <c r="D7736" s="3" t="str">
        <f>IFERROR(__xludf.DUMMYFUNCTION("REGEXEXTRACT(C7736,""[A-Z]{2,}"")"),"MORE")</f>
        <v>MORE</v>
      </c>
      <c r="E7736" s="3" t="s">
        <v>3059</v>
      </c>
      <c r="F7736" s="3" t="s">
        <v>3060</v>
      </c>
      <c r="G7736" s="3" t="s">
        <v>84</v>
      </c>
      <c r="H7736" s="3"/>
      <c r="I7736" s="3"/>
      <c r="J7736" s="3"/>
      <c r="K7736" s="3"/>
      <c r="L7736" s="3"/>
      <c r="M7736" s="3"/>
      <c r="N7736" s="3"/>
      <c r="O7736" s="3"/>
      <c r="P7736" s="3"/>
      <c r="Q7736" s="3"/>
      <c r="R7736" s="3"/>
      <c r="S7736" s="3"/>
      <c r="T7736" s="3"/>
      <c r="U7736" s="3"/>
      <c r="V7736" s="3"/>
      <c r="W7736" s="3"/>
      <c r="X7736" s="3"/>
      <c r="Y7736" s="3"/>
      <c r="Z7736" s="3"/>
    </row>
    <row r="7737">
      <c r="A7737" s="4">
        <v>45377.0</v>
      </c>
      <c r="B7737" s="5" t="s">
        <v>3057</v>
      </c>
      <c r="C7737" s="3" t="s">
        <v>3058</v>
      </c>
      <c r="D7737" s="3" t="str">
        <f>IFERROR(__xludf.DUMMYFUNCTION("REGEXEXTRACT(C7737,""[A-Z]{2,}"")"),"MORE")</f>
        <v>MORE</v>
      </c>
      <c r="E7737" s="3" t="s">
        <v>2179</v>
      </c>
      <c r="F7737" s="3" t="s">
        <v>1657</v>
      </c>
      <c r="G7737" s="3" t="s">
        <v>84</v>
      </c>
      <c r="H7737" s="3"/>
      <c r="I7737" s="3"/>
      <c r="J7737" s="3"/>
      <c r="K7737" s="3"/>
      <c r="L7737" s="3"/>
      <c r="M7737" s="3"/>
      <c r="N7737" s="3"/>
      <c r="O7737" s="3"/>
      <c r="P7737" s="3"/>
      <c r="Q7737" s="3"/>
      <c r="R7737" s="3"/>
      <c r="S7737" s="3"/>
      <c r="T7737" s="3"/>
      <c r="U7737" s="3"/>
      <c r="V7737" s="3"/>
      <c r="W7737" s="3"/>
      <c r="X7737" s="3"/>
      <c r="Y7737" s="3"/>
      <c r="Z7737" s="3"/>
    </row>
    <row r="7738">
      <c r="A7738" s="4">
        <v>45377.0</v>
      </c>
      <c r="B7738" s="5" t="s">
        <v>3061</v>
      </c>
      <c r="C7738" s="3" t="s">
        <v>3062</v>
      </c>
      <c r="D7738" s="3" t="str">
        <f>IFERROR(__xludf.DUMMYFUNCTION("REGEXEXTRACT(C7738,""[A-Z]{2,}"")"),"STARK")</f>
        <v>STARK</v>
      </c>
      <c r="E7738" s="3" t="s">
        <v>278</v>
      </c>
      <c r="F7738" s="3" t="s">
        <v>3063</v>
      </c>
      <c r="G7738" s="3" t="s">
        <v>17</v>
      </c>
      <c r="H7738" s="3"/>
      <c r="I7738" s="3"/>
      <c r="J7738" s="3"/>
      <c r="K7738" s="3"/>
      <c r="L7738" s="3"/>
      <c r="M7738" s="3"/>
      <c r="N7738" s="3"/>
      <c r="O7738" s="3"/>
      <c r="P7738" s="3"/>
      <c r="Q7738" s="3"/>
      <c r="R7738" s="3"/>
      <c r="S7738" s="3"/>
      <c r="T7738" s="3"/>
      <c r="U7738" s="3"/>
      <c r="V7738" s="3"/>
      <c r="W7738" s="3"/>
      <c r="X7738" s="3"/>
      <c r="Y7738" s="3"/>
      <c r="Z7738" s="3"/>
    </row>
    <row r="7739">
      <c r="A7739" s="4">
        <v>45377.0</v>
      </c>
      <c r="B7739" s="5" t="s">
        <v>3064</v>
      </c>
      <c r="C7739" s="9" t="s">
        <v>3065</v>
      </c>
      <c r="D7739" s="3" t="str">
        <f>IFERROR(__xludf.DUMMYFUNCTION("REGEXEXTRACT(C7739,""[A-Z]{2,}"")"),"SF")</f>
        <v>SF</v>
      </c>
      <c r="E7739" s="3" t="s">
        <v>44</v>
      </c>
      <c r="F7739" s="3" t="s">
        <v>3066</v>
      </c>
      <c r="G7739" s="3" t="s">
        <v>12</v>
      </c>
      <c r="H7739" s="3"/>
      <c r="I7739" s="3"/>
      <c r="J7739" s="3"/>
      <c r="K7739" s="3"/>
      <c r="L7739" s="3"/>
      <c r="M7739" s="3"/>
      <c r="N7739" s="3"/>
      <c r="O7739" s="3"/>
      <c r="P7739" s="3"/>
      <c r="Q7739" s="3"/>
      <c r="R7739" s="3"/>
      <c r="S7739" s="3"/>
      <c r="T7739" s="3"/>
      <c r="U7739" s="3"/>
      <c r="V7739" s="3"/>
      <c r="W7739" s="3"/>
      <c r="X7739" s="3"/>
      <c r="Y7739" s="3"/>
      <c r="Z7739" s="3"/>
    </row>
    <row r="7740">
      <c r="A7740" s="4">
        <v>45377.0</v>
      </c>
      <c r="B7740" s="5" t="s">
        <v>3064</v>
      </c>
      <c r="C7740" s="9" t="s">
        <v>3065</v>
      </c>
      <c r="D7740" s="3" t="str">
        <f>IFERROR(__xludf.DUMMYFUNCTION("REGEXEXTRACT(C7740,""[A-Z]{2,}"")"),"SF")</f>
        <v>SF</v>
      </c>
      <c r="E7740" s="3" t="s">
        <v>3067</v>
      </c>
      <c r="F7740" s="3" t="s">
        <v>70</v>
      </c>
      <c r="G7740" s="3" t="s">
        <v>12</v>
      </c>
      <c r="H7740" s="3"/>
      <c r="I7740" s="3"/>
      <c r="J7740" s="3"/>
      <c r="K7740" s="3"/>
      <c r="L7740" s="3"/>
      <c r="M7740" s="3"/>
      <c r="N7740" s="3"/>
      <c r="O7740" s="3"/>
      <c r="P7740" s="3"/>
      <c r="Q7740" s="3"/>
      <c r="R7740" s="3"/>
      <c r="S7740" s="3"/>
      <c r="T7740" s="3"/>
      <c r="U7740" s="3"/>
      <c r="V7740" s="3"/>
      <c r="W7740" s="3"/>
      <c r="X7740" s="3"/>
      <c r="Y7740" s="3"/>
      <c r="Z7740" s="3"/>
    </row>
    <row r="7741">
      <c r="A7741" s="4">
        <v>45377.0</v>
      </c>
      <c r="B7741" s="5" t="s">
        <v>3068</v>
      </c>
      <c r="C7741" s="3" t="s">
        <v>3069</v>
      </c>
      <c r="D7741" s="3" t="str">
        <f>IFERROR(__xludf.DUMMYFUNCTION("REGEXEXTRACT(C7741,""[A-Z]{2,}"")"),"SET")</f>
        <v>SET</v>
      </c>
      <c r="E7741" s="3" t="s">
        <v>1157</v>
      </c>
      <c r="F7741" s="3" t="s">
        <v>366</v>
      </c>
      <c r="G7741" s="3" t="s">
        <v>17</v>
      </c>
      <c r="H7741" s="3"/>
      <c r="I7741" s="3"/>
      <c r="J7741" s="3"/>
      <c r="K7741" s="3"/>
      <c r="L7741" s="3"/>
      <c r="M7741" s="3"/>
      <c r="N7741" s="3"/>
      <c r="O7741" s="3"/>
      <c r="P7741" s="3"/>
      <c r="Q7741" s="3"/>
      <c r="R7741" s="3"/>
      <c r="S7741" s="3"/>
      <c r="T7741" s="3"/>
      <c r="U7741" s="3"/>
      <c r="V7741" s="3"/>
      <c r="W7741" s="3"/>
      <c r="X7741" s="3"/>
      <c r="Y7741" s="3"/>
      <c r="Z7741" s="3"/>
    </row>
    <row r="7742">
      <c r="A7742" s="4">
        <v>45377.0</v>
      </c>
      <c r="B7742" s="5" t="s">
        <v>3070</v>
      </c>
      <c r="C7742" s="3" t="s">
        <v>3071</v>
      </c>
      <c r="D7742" s="3" t="str">
        <f>IFERROR(__xludf.DUMMYFUNCTION("REGEXEXTRACT(C7742,""[A-Z]{2,}"")"),"SABUY")</f>
        <v>SABUY</v>
      </c>
      <c r="E7742" s="3" t="s">
        <v>73</v>
      </c>
      <c r="F7742" s="3" t="s">
        <v>1941</v>
      </c>
      <c r="G7742" s="3" t="s">
        <v>84</v>
      </c>
      <c r="H7742" s="3"/>
      <c r="I7742" s="3"/>
      <c r="J7742" s="3"/>
      <c r="K7742" s="3"/>
      <c r="L7742" s="3"/>
      <c r="M7742" s="3"/>
      <c r="N7742" s="3"/>
      <c r="O7742" s="3"/>
      <c r="P7742" s="3"/>
      <c r="Q7742" s="3"/>
      <c r="R7742" s="3"/>
      <c r="S7742" s="3"/>
      <c r="T7742" s="3"/>
      <c r="U7742" s="3"/>
      <c r="V7742" s="3"/>
      <c r="W7742" s="3"/>
      <c r="X7742" s="3"/>
      <c r="Y7742" s="3"/>
      <c r="Z7742" s="3"/>
    </row>
    <row r="7743">
      <c r="A7743" s="4">
        <v>45377.0</v>
      </c>
      <c r="B7743" s="5" t="s">
        <v>3072</v>
      </c>
      <c r="C7743" s="3" t="s">
        <v>3073</v>
      </c>
      <c r="D7743" s="3" t="str">
        <f>IFERROR(__xludf.DUMMYFUNCTION("REGEXEXTRACT(C7743,""[A-Z]{2,}"")"),"ESG")</f>
        <v>ESG</v>
      </c>
      <c r="E7743" s="3" t="s">
        <v>2907</v>
      </c>
      <c r="F7743" s="3" t="s">
        <v>31</v>
      </c>
      <c r="G7743" s="3" t="s">
        <v>12</v>
      </c>
      <c r="H7743" s="3"/>
      <c r="I7743" s="3"/>
      <c r="J7743" s="3"/>
      <c r="K7743" s="3"/>
      <c r="L7743" s="3"/>
      <c r="M7743" s="3"/>
      <c r="N7743" s="3"/>
      <c r="O7743" s="3"/>
      <c r="P7743" s="3"/>
      <c r="Q7743" s="3"/>
      <c r="R7743" s="3"/>
      <c r="S7743" s="3"/>
      <c r="T7743" s="3"/>
      <c r="U7743" s="3"/>
      <c r="V7743" s="3"/>
      <c r="W7743" s="3"/>
      <c r="X7743" s="3"/>
      <c r="Y7743" s="3"/>
      <c r="Z7743" s="3"/>
    </row>
    <row r="7744">
      <c r="A7744" s="4">
        <v>45376.0</v>
      </c>
      <c r="B7744" s="5" t="s">
        <v>3074</v>
      </c>
      <c r="C7744" s="3" t="s">
        <v>3075</v>
      </c>
      <c r="D7744" s="3" t="str">
        <f>IFERROR(__xludf.DUMMYFUNCTION("REGEXEXTRACT(C7744,""[A-Z]{2,}"")"),"ITD")</f>
        <v>ITD</v>
      </c>
      <c r="E7744" s="3" t="s">
        <v>129</v>
      </c>
      <c r="F7744" s="3" t="s">
        <v>1424</v>
      </c>
      <c r="G7744" s="3" t="s">
        <v>84</v>
      </c>
      <c r="H7744" s="3"/>
      <c r="I7744" s="3"/>
      <c r="J7744" s="3"/>
      <c r="K7744" s="3"/>
      <c r="L7744" s="3"/>
      <c r="M7744" s="3"/>
      <c r="N7744" s="3"/>
      <c r="O7744" s="3"/>
      <c r="P7744" s="3"/>
      <c r="Q7744" s="3"/>
      <c r="R7744" s="3"/>
      <c r="S7744" s="3"/>
      <c r="T7744" s="3"/>
      <c r="U7744" s="3"/>
      <c r="V7744" s="3"/>
      <c r="W7744" s="3"/>
      <c r="X7744" s="3"/>
      <c r="Y7744" s="3"/>
      <c r="Z7744" s="3"/>
    </row>
    <row r="7745">
      <c r="A7745" s="4">
        <v>45376.0</v>
      </c>
      <c r="B7745" s="5" t="s">
        <v>3076</v>
      </c>
      <c r="C7745" s="3" t="s">
        <v>3077</v>
      </c>
      <c r="D7745" s="3" t="str">
        <f>IFERROR(__xludf.DUMMYFUNCTION("REGEXEXTRACT(C7745,""[A-Z]{2,}"")"),"GULF")</f>
        <v>GULF</v>
      </c>
      <c r="E7745" s="3" t="s">
        <v>1090</v>
      </c>
      <c r="F7745" s="3" t="s">
        <v>34</v>
      </c>
      <c r="G7745" s="3" t="s">
        <v>12</v>
      </c>
      <c r="H7745" s="3"/>
      <c r="I7745" s="3"/>
      <c r="J7745" s="3"/>
      <c r="K7745" s="3"/>
      <c r="L7745" s="3"/>
      <c r="M7745" s="3"/>
      <c r="N7745" s="3"/>
      <c r="O7745" s="3"/>
      <c r="P7745" s="3"/>
      <c r="Q7745" s="3"/>
      <c r="R7745" s="3"/>
      <c r="S7745" s="3"/>
      <c r="T7745" s="3"/>
      <c r="U7745" s="3"/>
      <c r="V7745" s="3"/>
      <c r="W7745" s="3"/>
      <c r="X7745" s="3"/>
      <c r="Y7745" s="3"/>
      <c r="Z7745" s="3"/>
    </row>
    <row r="7746">
      <c r="A7746" s="4">
        <v>45376.0</v>
      </c>
      <c r="B7746" s="5" t="s">
        <v>3076</v>
      </c>
      <c r="C7746" s="3" t="s">
        <v>3077</v>
      </c>
      <c r="D7746" s="3" t="str">
        <f>IFERROR(__xludf.DUMMYFUNCTION("REGEXEXTRACT(C7746,""[A-Z]{2,}"")"),"GULF")</f>
        <v>GULF</v>
      </c>
      <c r="E7746" s="3" t="s">
        <v>3005</v>
      </c>
      <c r="F7746" s="3" t="s">
        <v>309</v>
      </c>
      <c r="G7746" s="3" t="s">
        <v>12</v>
      </c>
      <c r="H7746" s="3"/>
      <c r="I7746" s="3"/>
      <c r="J7746" s="3"/>
      <c r="K7746" s="3"/>
      <c r="L7746" s="3"/>
      <c r="M7746" s="3"/>
      <c r="N7746" s="3"/>
      <c r="O7746" s="3"/>
      <c r="P7746" s="3"/>
      <c r="Q7746" s="3"/>
      <c r="R7746" s="3"/>
      <c r="S7746" s="3"/>
      <c r="T7746" s="3"/>
      <c r="U7746" s="3"/>
      <c r="V7746" s="3"/>
      <c r="W7746" s="3"/>
      <c r="X7746" s="3"/>
      <c r="Y7746" s="3"/>
      <c r="Z7746" s="3"/>
    </row>
    <row r="7747">
      <c r="A7747" s="4">
        <v>45376.0</v>
      </c>
      <c r="B7747" s="5" t="s">
        <v>3078</v>
      </c>
      <c r="C7747" s="3" t="s">
        <v>3079</v>
      </c>
      <c r="D7747" s="3" t="str">
        <f>IFERROR(__xludf.DUMMYFUNCTION("REGEXEXTRACT(C7747,""[A-Z]{2,}"")"),"MALEE")</f>
        <v>MALEE</v>
      </c>
      <c r="E7747" s="3" t="s">
        <v>44</v>
      </c>
      <c r="F7747" s="3" t="s">
        <v>61</v>
      </c>
      <c r="G7747" s="3" t="s">
        <v>12</v>
      </c>
      <c r="H7747" s="3"/>
      <c r="I7747" s="3"/>
      <c r="J7747" s="3"/>
      <c r="K7747" s="3"/>
      <c r="L7747" s="3"/>
      <c r="M7747" s="3"/>
      <c r="N7747" s="3"/>
      <c r="O7747" s="3"/>
      <c r="P7747" s="3"/>
      <c r="Q7747" s="3"/>
      <c r="R7747" s="3"/>
      <c r="S7747" s="3"/>
      <c r="T7747" s="3"/>
      <c r="U7747" s="3"/>
      <c r="V7747" s="3"/>
      <c r="W7747" s="3"/>
      <c r="X7747" s="3"/>
      <c r="Y7747" s="3"/>
      <c r="Z7747" s="3"/>
    </row>
    <row r="7748">
      <c r="A7748" s="4">
        <v>45376.0</v>
      </c>
      <c r="B7748" s="5" t="s">
        <v>3078</v>
      </c>
      <c r="C7748" s="3" t="s">
        <v>3079</v>
      </c>
      <c r="D7748" s="3" t="str">
        <f>IFERROR(__xludf.DUMMYFUNCTION("REGEXEXTRACT(C7748,""[A-Z]{2,}"")"),"MALEE")</f>
        <v>MALEE</v>
      </c>
      <c r="E7748" s="3" t="s">
        <v>3080</v>
      </c>
      <c r="F7748" s="3" t="s">
        <v>3081</v>
      </c>
      <c r="G7748" s="3" t="s">
        <v>12</v>
      </c>
      <c r="H7748" s="3"/>
      <c r="I7748" s="3"/>
      <c r="J7748" s="3"/>
      <c r="K7748" s="3"/>
      <c r="L7748" s="3"/>
      <c r="M7748" s="3"/>
      <c r="N7748" s="3"/>
      <c r="O7748" s="3"/>
      <c r="P7748" s="3"/>
      <c r="Q7748" s="3"/>
      <c r="R7748" s="3"/>
      <c r="S7748" s="3"/>
      <c r="T7748" s="3"/>
      <c r="U7748" s="3"/>
      <c r="V7748" s="3"/>
      <c r="W7748" s="3"/>
      <c r="X7748" s="3"/>
      <c r="Y7748" s="3"/>
      <c r="Z7748" s="3"/>
    </row>
    <row r="7749">
      <c r="A7749" s="4">
        <v>45376.0</v>
      </c>
      <c r="B7749" s="5" t="s">
        <v>3082</v>
      </c>
      <c r="C7749" s="3" t="s">
        <v>3083</v>
      </c>
      <c r="D7749" s="3" t="str">
        <f>IFERROR(__xludf.DUMMYFUNCTION("REGEXEXTRACT(C7749,""[A-Z]{2,}"")"),"EMC")</f>
        <v>EMC</v>
      </c>
      <c r="E7749" s="3" t="s">
        <v>214</v>
      </c>
      <c r="F7749" s="3" t="s">
        <v>31</v>
      </c>
      <c r="G7749" s="3" t="s">
        <v>12</v>
      </c>
      <c r="H7749" s="3"/>
      <c r="I7749" s="3"/>
      <c r="J7749" s="3"/>
      <c r="K7749" s="3"/>
      <c r="L7749" s="3"/>
      <c r="M7749" s="3"/>
      <c r="N7749" s="3"/>
      <c r="O7749" s="3"/>
      <c r="P7749" s="3"/>
      <c r="Q7749" s="3"/>
      <c r="R7749" s="3"/>
      <c r="S7749" s="3"/>
      <c r="T7749" s="3"/>
      <c r="U7749" s="3"/>
      <c r="V7749" s="3"/>
      <c r="W7749" s="3"/>
      <c r="X7749" s="3"/>
      <c r="Y7749" s="3"/>
      <c r="Z7749" s="3"/>
    </row>
    <row r="7750">
      <c r="A7750" s="4">
        <v>45376.0</v>
      </c>
      <c r="B7750" s="5" t="s">
        <v>3082</v>
      </c>
      <c r="C7750" s="3" t="s">
        <v>3083</v>
      </c>
      <c r="D7750" s="3" t="str">
        <f>IFERROR(__xludf.DUMMYFUNCTION("REGEXEXTRACT(C7750,""[A-Z]{2,}"")"),"EMC")</f>
        <v>EMC</v>
      </c>
      <c r="E7750" s="3" t="s">
        <v>141</v>
      </c>
      <c r="F7750" s="3" t="s">
        <v>519</v>
      </c>
      <c r="G7750" s="3" t="s">
        <v>12</v>
      </c>
      <c r="H7750" s="3"/>
      <c r="I7750" s="3"/>
      <c r="J7750" s="3"/>
      <c r="K7750" s="3"/>
      <c r="L7750" s="3"/>
      <c r="M7750" s="3"/>
      <c r="N7750" s="3"/>
      <c r="O7750" s="3"/>
      <c r="P7750" s="3"/>
      <c r="Q7750" s="3"/>
      <c r="R7750" s="3"/>
      <c r="S7750" s="3"/>
      <c r="T7750" s="3"/>
      <c r="U7750" s="3"/>
      <c r="V7750" s="3"/>
      <c r="W7750" s="3"/>
      <c r="X7750" s="3"/>
      <c r="Y7750" s="3"/>
      <c r="Z7750" s="3"/>
    </row>
    <row r="7751">
      <c r="A7751" s="4">
        <v>45374.0</v>
      </c>
      <c r="B7751" s="5" t="s">
        <v>3084</v>
      </c>
      <c r="C7751" s="3" t="s">
        <v>3085</v>
      </c>
      <c r="D7751" s="3" t="str">
        <f>IFERROR(__xludf.DUMMYFUNCTION("REGEXEXTRACT(C7751,""[A-Z]{2,}"")"),"JKN")</f>
        <v>JKN</v>
      </c>
      <c r="E7751" s="3" t="s">
        <v>40</v>
      </c>
      <c r="F7751" s="3" t="s">
        <v>268</v>
      </c>
      <c r="G7751" s="3" t="s">
        <v>84</v>
      </c>
      <c r="H7751" s="3"/>
      <c r="I7751" s="3"/>
      <c r="J7751" s="3"/>
      <c r="K7751" s="3"/>
      <c r="L7751" s="3"/>
      <c r="M7751" s="3"/>
      <c r="N7751" s="3"/>
      <c r="O7751" s="3"/>
      <c r="P7751" s="3"/>
      <c r="Q7751" s="3"/>
      <c r="R7751" s="3"/>
      <c r="S7751" s="3"/>
      <c r="T7751" s="3"/>
      <c r="U7751" s="3"/>
      <c r="V7751" s="3"/>
      <c r="W7751" s="3"/>
      <c r="X7751" s="3"/>
      <c r="Y7751" s="3"/>
      <c r="Z7751" s="3"/>
    </row>
    <row r="7752">
      <c r="A7752" s="4">
        <v>45374.0</v>
      </c>
      <c r="B7752" s="5" t="s">
        <v>3086</v>
      </c>
      <c r="C7752" s="3" t="s">
        <v>3087</v>
      </c>
      <c r="D7752" s="3" t="str">
        <f>IFERROR(__xludf.DUMMYFUNCTION("REGEXEXTRACT(C7752,""[A-Z]{2,}"")"),"JKN")</f>
        <v>JKN</v>
      </c>
      <c r="E7752" s="3" t="s">
        <v>1856</v>
      </c>
      <c r="F7752" s="3" t="s">
        <v>3088</v>
      </c>
      <c r="G7752" s="3" t="s">
        <v>84</v>
      </c>
      <c r="H7752" s="3"/>
      <c r="I7752" s="3"/>
      <c r="J7752" s="3"/>
      <c r="K7752" s="3"/>
      <c r="L7752" s="3"/>
      <c r="M7752" s="3"/>
      <c r="N7752" s="3"/>
      <c r="O7752" s="3"/>
      <c r="P7752" s="3"/>
      <c r="Q7752" s="3"/>
      <c r="R7752" s="3"/>
      <c r="S7752" s="3"/>
      <c r="T7752" s="3"/>
      <c r="U7752" s="3"/>
      <c r="V7752" s="3"/>
      <c r="W7752" s="3"/>
      <c r="X7752" s="3"/>
      <c r="Y7752" s="3"/>
      <c r="Z7752" s="3"/>
    </row>
    <row r="7753">
      <c r="A7753" s="4">
        <v>45374.0</v>
      </c>
      <c r="B7753" s="5" t="s">
        <v>3089</v>
      </c>
      <c r="C7753" s="3" t="s">
        <v>3090</v>
      </c>
      <c r="D7753" s="3" t="str">
        <f>IFERROR(__xludf.DUMMYFUNCTION("REGEXEXTRACT(C7753,""[A-Z]{2,}"")"),"CEO")</f>
        <v>CEO</v>
      </c>
      <c r="E7753" s="3" t="s">
        <v>44</v>
      </c>
      <c r="F7753" s="3" t="s">
        <v>3091</v>
      </c>
      <c r="G7753" s="3" t="s">
        <v>12</v>
      </c>
      <c r="H7753" s="3"/>
      <c r="I7753" s="3"/>
      <c r="J7753" s="3"/>
      <c r="K7753" s="3"/>
      <c r="L7753" s="3"/>
      <c r="M7753" s="3"/>
      <c r="N7753" s="3"/>
      <c r="O7753" s="3"/>
      <c r="P7753" s="3"/>
      <c r="Q7753" s="3"/>
      <c r="R7753" s="3"/>
      <c r="S7753" s="3"/>
      <c r="T7753" s="3"/>
      <c r="U7753" s="3"/>
      <c r="V7753" s="3"/>
      <c r="W7753" s="3"/>
      <c r="X7753" s="3"/>
      <c r="Y7753" s="3"/>
      <c r="Z7753" s="3"/>
    </row>
    <row r="7754">
      <c r="A7754" s="4">
        <v>45374.0</v>
      </c>
      <c r="B7754" s="5" t="s">
        <v>3089</v>
      </c>
      <c r="C7754" s="3" t="s">
        <v>3090</v>
      </c>
      <c r="D7754" s="3" t="str">
        <f>IFERROR(__xludf.DUMMYFUNCTION("REGEXEXTRACT(C7754,""[A-Z]{2,}"")"),"CEO")</f>
        <v>CEO</v>
      </c>
      <c r="E7754" s="3" t="s">
        <v>44</v>
      </c>
      <c r="F7754" s="3" t="s">
        <v>3092</v>
      </c>
      <c r="G7754" s="3" t="s">
        <v>12</v>
      </c>
      <c r="H7754" s="3"/>
      <c r="I7754" s="3"/>
      <c r="J7754" s="3"/>
      <c r="K7754" s="3"/>
      <c r="L7754" s="3"/>
      <c r="M7754" s="3"/>
      <c r="N7754" s="3"/>
      <c r="O7754" s="3"/>
      <c r="P7754" s="3"/>
      <c r="Q7754" s="3"/>
      <c r="R7754" s="3"/>
      <c r="S7754" s="3"/>
      <c r="T7754" s="3"/>
      <c r="U7754" s="3"/>
      <c r="V7754" s="3"/>
      <c r="W7754" s="3"/>
      <c r="X7754" s="3"/>
      <c r="Y7754" s="3"/>
      <c r="Z7754" s="3"/>
    </row>
    <row r="7755">
      <c r="A7755" s="4">
        <v>45374.0</v>
      </c>
      <c r="B7755" s="5" t="s">
        <v>3089</v>
      </c>
      <c r="C7755" s="3" t="s">
        <v>3090</v>
      </c>
      <c r="D7755" s="3" t="str">
        <f>IFERROR(__xludf.DUMMYFUNCTION("REGEXEXTRACT(C7755,""[A-Z]{2,}"")"),"CEO")</f>
        <v>CEO</v>
      </c>
      <c r="E7755" s="3" t="s">
        <v>46</v>
      </c>
      <c r="F7755" s="3" t="s">
        <v>31</v>
      </c>
      <c r="G7755" s="3" t="s">
        <v>12</v>
      </c>
      <c r="H7755" s="3"/>
      <c r="I7755" s="3"/>
      <c r="J7755" s="3"/>
      <c r="K7755" s="3"/>
      <c r="L7755" s="3"/>
      <c r="M7755" s="3"/>
      <c r="N7755" s="3"/>
      <c r="O7755" s="3"/>
      <c r="P7755" s="3"/>
      <c r="Q7755" s="3"/>
      <c r="R7755" s="3"/>
      <c r="S7755" s="3"/>
      <c r="T7755" s="3"/>
      <c r="U7755" s="3"/>
      <c r="V7755" s="3"/>
      <c r="W7755" s="3"/>
      <c r="X7755" s="3"/>
      <c r="Y7755" s="3"/>
      <c r="Z7755" s="3"/>
    </row>
    <row r="7756">
      <c r="A7756" s="4">
        <v>45373.0</v>
      </c>
      <c r="B7756" s="5" t="s">
        <v>3093</v>
      </c>
      <c r="C7756" s="3" t="s">
        <v>3094</v>
      </c>
      <c r="D7756" s="3" t="str">
        <f>IFERROR(__xludf.DUMMYFUNCTION("REGEXEXTRACT(C7756,""[A-Z]{2,}"")"),"KTB")</f>
        <v>KTB</v>
      </c>
      <c r="E7756" s="3" t="s">
        <v>1327</v>
      </c>
      <c r="F7756" s="3" t="s">
        <v>63</v>
      </c>
      <c r="G7756" s="3" t="s">
        <v>12</v>
      </c>
      <c r="H7756" s="3"/>
      <c r="I7756" s="3"/>
      <c r="J7756" s="3"/>
      <c r="K7756" s="3"/>
      <c r="L7756" s="3"/>
      <c r="M7756" s="3"/>
      <c r="N7756" s="3"/>
      <c r="O7756" s="3"/>
      <c r="P7756" s="3"/>
      <c r="Q7756" s="3"/>
      <c r="R7756" s="3"/>
      <c r="S7756" s="3"/>
      <c r="T7756" s="3"/>
      <c r="U7756" s="3"/>
      <c r="V7756" s="3"/>
      <c r="W7756" s="3"/>
      <c r="X7756" s="3"/>
      <c r="Y7756" s="3"/>
      <c r="Z7756" s="3"/>
    </row>
    <row r="7757">
      <c r="A7757" s="4">
        <v>45373.0</v>
      </c>
      <c r="B7757" s="5" t="s">
        <v>3093</v>
      </c>
      <c r="C7757" s="3" t="s">
        <v>3094</v>
      </c>
      <c r="D7757" s="3" t="str">
        <f>IFERROR(__xludf.DUMMYFUNCTION("REGEXEXTRACT(C7757,""[A-Z]{2,}"")"),"KTB")</f>
        <v>KTB</v>
      </c>
      <c r="E7757" s="3" t="s">
        <v>3095</v>
      </c>
      <c r="F7757" s="3" t="s">
        <v>63</v>
      </c>
      <c r="G7757" s="3" t="s">
        <v>12</v>
      </c>
      <c r="H7757" s="3"/>
      <c r="I7757" s="3"/>
      <c r="J7757" s="3"/>
      <c r="K7757" s="3"/>
      <c r="L7757" s="3"/>
      <c r="M7757" s="3"/>
      <c r="N7757" s="3"/>
      <c r="O7757" s="3"/>
      <c r="P7757" s="3"/>
      <c r="Q7757" s="3"/>
      <c r="R7757" s="3"/>
      <c r="S7757" s="3"/>
      <c r="T7757" s="3"/>
      <c r="U7757" s="3"/>
      <c r="V7757" s="3"/>
      <c r="W7757" s="3"/>
      <c r="X7757" s="3"/>
      <c r="Y7757" s="3"/>
      <c r="Z7757" s="3"/>
    </row>
    <row r="7758">
      <c r="A7758" s="4">
        <v>45373.0</v>
      </c>
      <c r="B7758" s="5" t="s">
        <v>3096</v>
      </c>
      <c r="C7758" s="3" t="s">
        <v>3097</v>
      </c>
      <c r="D7758" s="3" t="str">
        <f>IFERROR(__xludf.DUMMYFUNCTION("REGEXEXTRACT(C7758,""[A-Z]{2,}"")"),"GULF")</f>
        <v>GULF</v>
      </c>
      <c r="E7758" s="3" t="s">
        <v>2101</v>
      </c>
      <c r="F7758" s="3" t="s">
        <v>2561</v>
      </c>
      <c r="G7758" s="3" t="s">
        <v>12</v>
      </c>
      <c r="H7758" s="3"/>
      <c r="I7758" s="3"/>
      <c r="J7758" s="3"/>
      <c r="K7758" s="3"/>
      <c r="L7758" s="3"/>
      <c r="M7758" s="3"/>
      <c r="N7758" s="3"/>
      <c r="O7758" s="3"/>
      <c r="P7758" s="3"/>
      <c r="Q7758" s="3"/>
      <c r="R7758" s="3"/>
      <c r="S7758" s="3"/>
      <c r="T7758" s="3"/>
      <c r="U7758" s="3"/>
      <c r="V7758" s="3"/>
      <c r="W7758" s="3"/>
      <c r="X7758" s="3"/>
      <c r="Y7758" s="3"/>
      <c r="Z7758" s="3"/>
    </row>
    <row r="7759">
      <c r="A7759" s="4">
        <v>45372.0</v>
      </c>
      <c r="B7759" s="5" t="s">
        <v>3098</v>
      </c>
      <c r="C7759" s="3" t="s">
        <v>3099</v>
      </c>
      <c r="D7759" s="3" t="str">
        <f>IFERROR(__xludf.DUMMYFUNCTION("REGEXEXTRACT(C7759,""[A-Z]{2,}"")"),"GLOCON")</f>
        <v>GLOCON</v>
      </c>
      <c r="E7759" s="3" t="s">
        <v>3100</v>
      </c>
      <c r="F7759" s="3" t="s">
        <v>3101</v>
      </c>
      <c r="G7759" s="3" t="s">
        <v>17</v>
      </c>
      <c r="H7759" s="3"/>
      <c r="I7759" s="3"/>
      <c r="J7759" s="3"/>
      <c r="K7759" s="3"/>
      <c r="L7759" s="3"/>
      <c r="M7759" s="3"/>
      <c r="N7759" s="3"/>
      <c r="O7759" s="3"/>
      <c r="P7759" s="3"/>
      <c r="Q7759" s="3"/>
      <c r="R7759" s="3"/>
      <c r="S7759" s="3"/>
      <c r="T7759" s="3"/>
      <c r="U7759" s="3"/>
      <c r="V7759" s="3"/>
      <c r="W7759" s="3"/>
      <c r="X7759" s="3"/>
      <c r="Y7759" s="3"/>
      <c r="Z7759" s="3"/>
    </row>
    <row r="7760">
      <c r="A7760" s="4">
        <v>45372.0</v>
      </c>
      <c r="B7760" s="5" t="s">
        <v>3102</v>
      </c>
      <c r="C7760" s="3" t="s">
        <v>3103</v>
      </c>
      <c r="D7760" s="3" t="str">
        <f>IFERROR(__xludf.DUMMYFUNCTION("REGEXEXTRACT(C7760,""[A-Z]{2,}"")"),"SET")</f>
        <v>SET</v>
      </c>
      <c r="E7760" s="3" t="s">
        <v>514</v>
      </c>
      <c r="F7760" s="3" t="s">
        <v>766</v>
      </c>
      <c r="G7760" s="3" t="s">
        <v>12</v>
      </c>
      <c r="H7760" s="3"/>
      <c r="I7760" s="3"/>
      <c r="J7760" s="3"/>
      <c r="K7760" s="3"/>
      <c r="L7760" s="3"/>
      <c r="M7760" s="3"/>
      <c r="N7760" s="3"/>
      <c r="O7760" s="3"/>
      <c r="P7760" s="3"/>
      <c r="Q7760" s="3"/>
      <c r="R7760" s="3"/>
      <c r="S7760" s="3"/>
      <c r="T7760" s="3"/>
      <c r="U7760" s="3"/>
      <c r="V7760" s="3"/>
      <c r="W7760" s="3"/>
      <c r="X7760" s="3"/>
      <c r="Y7760" s="3"/>
      <c r="Z7760" s="3"/>
    </row>
    <row r="7761">
      <c r="A7761" s="4">
        <v>45372.0</v>
      </c>
      <c r="B7761" s="5" t="s">
        <v>3102</v>
      </c>
      <c r="C7761" s="3" t="s">
        <v>3103</v>
      </c>
      <c r="D7761" s="3" t="str">
        <f>IFERROR(__xludf.DUMMYFUNCTION("REGEXEXTRACT(C7761,""[A-Z]{2,}"")"),"SET")</f>
        <v>SET</v>
      </c>
      <c r="E7761" s="3" t="s">
        <v>147</v>
      </c>
      <c r="F7761" s="3" t="s">
        <v>3104</v>
      </c>
      <c r="G7761" s="3" t="s">
        <v>12</v>
      </c>
      <c r="H7761" s="3"/>
      <c r="I7761" s="3"/>
      <c r="J7761" s="3"/>
      <c r="K7761" s="3"/>
      <c r="L7761" s="3"/>
      <c r="M7761" s="3"/>
      <c r="N7761" s="3"/>
      <c r="O7761" s="3"/>
      <c r="P7761" s="3"/>
      <c r="Q7761" s="3"/>
      <c r="R7761" s="3"/>
      <c r="S7761" s="3"/>
      <c r="T7761" s="3"/>
      <c r="U7761" s="3"/>
      <c r="V7761" s="3"/>
      <c r="W7761" s="3"/>
      <c r="X7761" s="3"/>
      <c r="Y7761" s="3"/>
      <c r="Z7761" s="3"/>
    </row>
    <row r="7762">
      <c r="A7762" s="4">
        <v>45372.0</v>
      </c>
      <c r="B7762" s="5" t="s">
        <v>3105</v>
      </c>
      <c r="C7762" s="9" t="s">
        <v>3106</v>
      </c>
      <c r="D7762" s="3" t="str">
        <f>IFERROR(__xludf.DUMMYFUNCTION("REGEXEXTRACT(C7762,""[A-Z]{2,}"")"),"AMARIN")</f>
        <v>AMARIN</v>
      </c>
      <c r="E7762" s="3" t="s">
        <v>44</v>
      </c>
      <c r="F7762" s="3" t="s">
        <v>299</v>
      </c>
      <c r="G7762" s="3" t="s">
        <v>12</v>
      </c>
      <c r="H7762" s="3"/>
      <c r="I7762" s="3"/>
      <c r="J7762" s="3"/>
      <c r="K7762" s="3"/>
      <c r="L7762" s="3"/>
      <c r="M7762" s="3"/>
      <c r="N7762" s="3"/>
      <c r="O7762" s="3"/>
      <c r="P7762" s="3"/>
      <c r="Q7762" s="3"/>
      <c r="R7762" s="3"/>
      <c r="S7762" s="3"/>
      <c r="T7762" s="3"/>
      <c r="U7762" s="3"/>
      <c r="V7762" s="3"/>
      <c r="W7762" s="3"/>
      <c r="X7762" s="3"/>
      <c r="Y7762" s="3"/>
      <c r="Z7762" s="3"/>
    </row>
    <row r="7763">
      <c r="A7763" s="4">
        <v>45372.0</v>
      </c>
      <c r="B7763" s="5" t="s">
        <v>3107</v>
      </c>
      <c r="C7763" s="3" t="s">
        <v>3108</v>
      </c>
      <c r="D7763" s="3" t="str">
        <f>IFERROR(__xludf.DUMMYFUNCTION("REGEXEXTRACT(C7763,""[A-Z]{2,}"")"),"TFI")</f>
        <v>TFI</v>
      </c>
      <c r="E7763" s="3" t="s">
        <v>44</v>
      </c>
      <c r="F7763" s="3" t="s">
        <v>83</v>
      </c>
      <c r="G7763" s="3" t="s">
        <v>84</v>
      </c>
      <c r="H7763" s="3"/>
      <c r="I7763" s="3"/>
      <c r="J7763" s="3"/>
      <c r="K7763" s="3"/>
      <c r="L7763" s="3"/>
      <c r="M7763" s="3"/>
      <c r="N7763" s="3"/>
      <c r="O7763" s="3"/>
      <c r="P7763" s="3"/>
      <c r="Q7763" s="3"/>
      <c r="R7763" s="3"/>
      <c r="S7763" s="3"/>
      <c r="T7763" s="3"/>
      <c r="U7763" s="3"/>
      <c r="V7763" s="3"/>
      <c r="W7763" s="3"/>
      <c r="X7763" s="3"/>
      <c r="Y7763" s="3"/>
      <c r="Z7763" s="3"/>
    </row>
    <row r="7764">
      <c r="A7764" s="4">
        <v>45372.0</v>
      </c>
      <c r="B7764" s="5" t="s">
        <v>3109</v>
      </c>
      <c r="C7764" s="3" t="s">
        <v>3110</v>
      </c>
      <c r="D7764" s="3" t="str">
        <f>IFERROR(__xludf.DUMMYFUNCTION("REGEXEXTRACT(C7764,""[A-Z]{2,}"")"),"SIRI")</f>
        <v>SIRI</v>
      </c>
      <c r="E7764" s="3" t="s">
        <v>44</v>
      </c>
      <c r="F7764" s="3" t="s">
        <v>34</v>
      </c>
      <c r="G7764" s="3" t="s">
        <v>17</v>
      </c>
      <c r="H7764" s="3"/>
      <c r="I7764" s="3"/>
      <c r="J7764" s="3"/>
      <c r="K7764" s="3"/>
      <c r="L7764" s="3"/>
      <c r="M7764" s="3"/>
      <c r="N7764" s="3"/>
      <c r="O7764" s="3"/>
      <c r="P7764" s="3"/>
      <c r="Q7764" s="3"/>
      <c r="R7764" s="3"/>
      <c r="S7764" s="3"/>
      <c r="T7764" s="3"/>
      <c r="U7764" s="3"/>
      <c r="V7764" s="3"/>
      <c r="W7764" s="3"/>
      <c r="X7764" s="3"/>
      <c r="Y7764" s="3"/>
      <c r="Z7764" s="3"/>
    </row>
    <row r="7765">
      <c r="A7765" s="4">
        <v>45372.0</v>
      </c>
      <c r="B7765" s="5" t="s">
        <v>3111</v>
      </c>
      <c r="C7765" s="3" t="s">
        <v>3112</v>
      </c>
      <c r="D7765" s="3" t="str">
        <f>IFERROR(__xludf.DUMMYFUNCTION("REGEXEXTRACT(C7765,""[A-Z]{2,}"")"),"DELTA")</f>
        <v>DELTA</v>
      </c>
      <c r="E7765" s="3" t="s">
        <v>44</v>
      </c>
      <c r="F7765" s="3" t="s">
        <v>61</v>
      </c>
      <c r="G7765" s="3" t="s">
        <v>12</v>
      </c>
      <c r="H7765" s="3"/>
      <c r="I7765" s="3"/>
      <c r="J7765" s="3"/>
      <c r="K7765" s="3"/>
      <c r="L7765" s="3"/>
      <c r="M7765" s="3"/>
      <c r="N7765" s="3"/>
      <c r="O7765" s="3"/>
      <c r="P7765" s="3"/>
      <c r="Q7765" s="3"/>
      <c r="R7765" s="3"/>
      <c r="S7765" s="3"/>
      <c r="T7765" s="3"/>
      <c r="U7765" s="3"/>
      <c r="V7765" s="3"/>
      <c r="W7765" s="3"/>
      <c r="X7765" s="3"/>
      <c r="Y7765" s="3"/>
      <c r="Z7765" s="3"/>
    </row>
    <row r="7766">
      <c r="A7766" s="4">
        <v>45372.0</v>
      </c>
      <c r="B7766" s="5" t="s">
        <v>3111</v>
      </c>
      <c r="C7766" s="3" t="s">
        <v>3112</v>
      </c>
      <c r="D7766" s="3" t="str">
        <f>IFERROR(__xludf.DUMMYFUNCTION("REGEXEXTRACT(C7766,""[A-Z]{2,}"")"),"DELTA")</f>
        <v>DELTA</v>
      </c>
      <c r="E7766" s="3" t="s">
        <v>44</v>
      </c>
      <c r="F7766" s="3" t="s">
        <v>63</v>
      </c>
      <c r="G7766" s="3" t="s">
        <v>12</v>
      </c>
      <c r="H7766" s="3"/>
      <c r="I7766" s="3"/>
      <c r="J7766" s="3"/>
      <c r="K7766" s="3"/>
      <c r="L7766" s="3"/>
      <c r="M7766" s="3"/>
      <c r="N7766" s="3"/>
      <c r="O7766" s="3"/>
      <c r="P7766" s="3"/>
      <c r="Q7766" s="3"/>
      <c r="R7766" s="3"/>
      <c r="S7766" s="3"/>
      <c r="T7766" s="3"/>
      <c r="U7766" s="3"/>
      <c r="V7766" s="3"/>
      <c r="W7766" s="3"/>
      <c r="X7766" s="3"/>
      <c r="Y7766" s="3"/>
      <c r="Z7766" s="3"/>
    </row>
    <row r="7767">
      <c r="A7767" s="4">
        <v>45372.0</v>
      </c>
      <c r="B7767" s="5" t="s">
        <v>3111</v>
      </c>
      <c r="C7767" s="3" t="s">
        <v>3112</v>
      </c>
      <c r="D7767" s="3" t="str">
        <f>IFERROR(__xludf.DUMMYFUNCTION("REGEXEXTRACT(C7767,""[A-Z]{2,}"")"),"DELTA")</f>
        <v>DELTA</v>
      </c>
      <c r="E7767" s="3" t="s">
        <v>3113</v>
      </c>
      <c r="F7767" s="3" t="s">
        <v>3114</v>
      </c>
      <c r="G7767" s="3" t="s">
        <v>12</v>
      </c>
      <c r="H7767" s="3"/>
      <c r="I7767" s="3"/>
      <c r="J7767" s="3"/>
      <c r="K7767" s="3"/>
      <c r="L7767" s="3"/>
      <c r="M7767" s="3"/>
      <c r="N7767" s="3"/>
      <c r="O7767" s="3"/>
      <c r="P7767" s="3"/>
      <c r="Q7767" s="3"/>
      <c r="R7767" s="3"/>
      <c r="S7767" s="3"/>
      <c r="T7767" s="3"/>
      <c r="U7767" s="3"/>
      <c r="V7767" s="3"/>
      <c r="W7767" s="3"/>
      <c r="X7767" s="3"/>
      <c r="Y7767" s="3"/>
      <c r="Z7767" s="3"/>
    </row>
    <row r="7768">
      <c r="A7768" s="4">
        <v>45372.0</v>
      </c>
      <c r="B7768" s="5" t="s">
        <v>3111</v>
      </c>
      <c r="C7768" s="3" t="s">
        <v>3112</v>
      </c>
      <c r="D7768" s="3" t="str">
        <f>IFERROR(__xludf.DUMMYFUNCTION("REGEXEXTRACT(C7768,""[A-Z]{2,}"")"),"DELTA")</f>
        <v>DELTA</v>
      </c>
      <c r="E7768" s="3" t="s">
        <v>31</v>
      </c>
      <c r="F7768" s="3" t="s">
        <v>443</v>
      </c>
      <c r="G7768" s="3" t="s">
        <v>12</v>
      </c>
      <c r="H7768" s="3"/>
      <c r="I7768" s="3"/>
      <c r="J7768" s="3"/>
      <c r="K7768" s="3"/>
      <c r="L7768" s="3"/>
      <c r="M7768" s="3"/>
      <c r="N7768" s="3"/>
      <c r="O7768" s="3"/>
      <c r="P7768" s="3"/>
      <c r="Q7768" s="3"/>
      <c r="R7768" s="3"/>
      <c r="S7768" s="3"/>
      <c r="T7768" s="3"/>
      <c r="U7768" s="3"/>
      <c r="V7768" s="3"/>
      <c r="W7768" s="3"/>
      <c r="X7768" s="3"/>
      <c r="Y7768" s="3"/>
      <c r="Z7768" s="3"/>
    </row>
    <row r="7769">
      <c r="A7769" s="4">
        <v>45372.0</v>
      </c>
      <c r="B7769" s="5" t="s">
        <v>3115</v>
      </c>
      <c r="C7769" s="3" t="s">
        <v>3116</v>
      </c>
      <c r="D7769" s="3" t="str">
        <f>IFERROR(__xludf.DUMMYFUNCTION("REGEXEXTRACT(C7769,""[A-Z]{2,}"")"),"NUSA")</f>
        <v>NUSA</v>
      </c>
      <c r="E7769" s="3" t="s">
        <v>3117</v>
      </c>
      <c r="F7769" s="3" t="s">
        <v>3118</v>
      </c>
      <c r="G7769" s="3" t="s">
        <v>84</v>
      </c>
      <c r="H7769" s="3"/>
      <c r="I7769" s="3"/>
      <c r="J7769" s="3"/>
      <c r="K7769" s="3"/>
      <c r="L7769" s="3"/>
      <c r="M7769" s="3"/>
      <c r="N7769" s="3"/>
      <c r="O7769" s="3"/>
      <c r="P7769" s="3"/>
      <c r="Q7769" s="3"/>
      <c r="R7769" s="3"/>
      <c r="S7769" s="3"/>
      <c r="T7769" s="3"/>
      <c r="U7769" s="3"/>
      <c r="V7769" s="3"/>
      <c r="W7769" s="3"/>
      <c r="X7769" s="3"/>
      <c r="Y7769" s="3"/>
      <c r="Z7769" s="3"/>
    </row>
    <row r="7770">
      <c r="A7770" s="4">
        <v>45372.0</v>
      </c>
      <c r="B7770" s="5" t="s">
        <v>3119</v>
      </c>
      <c r="C7770" s="3" t="s">
        <v>3120</v>
      </c>
      <c r="D7770" s="3" t="str">
        <f>IFERROR(__xludf.DUMMYFUNCTION("REGEXEXTRACT(C7770,""[A-Z]{2,}"")"),"CREDIT")</f>
        <v>CREDIT</v>
      </c>
      <c r="E7770" s="3" t="s">
        <v>795</v>
      </c>
      <c r="F7770" s="3" t="s">
        <v>314</v>
      </c>
      <c r="G7770" s="3" t="s">
        <v>17</v>
      </c>
      <c r="H7770" s="3"/>
      <c r="I7770" s="3"/>
      <c r="J7770" s="3"/>
      <c r="K7770" s="3"/>
      <c r="L7770" s="3"/>
      <c r="M7770" s="3"/>
      <c r="N7770" s="3"/>
      <c r="O7770" s="3"/>
      <c r="P7770" s="3"/>
      <c r="Q7770" s="3"/>
      <c r="R7770" s="3"/>
      <c r="S7770" s="3"/>
      <c r="T7770" s="3"/>
      <c r="U7770" s="3"/>
      <c r="V7770" s="3"/>
      <c r="W7770" s="3"/>
      <c r="X7770" s="3"/>
      <c r="Y7770" s="3"/>
      <c r="Z7770" s="3"/>
    </row>
    <row r="7771">
      <c r="A7771" s="4">
        <v>45371.0</v>
      </c>
      <c r="B7771" s="5" t="s">
        <v>3121</v>
      </c>
      <c r="C7771" s="3" t="s">
        <v>3122</v>
      </c>
      <c r="D7771" s="3" t="str">
        <f>IFERROR(__xludf.DUMMYFUNCTION("REGEXEXTRACT(C7771,""[A-Z]{2,}"")"),"GULF")</f>
        <v>GULF</v>
      </c>
      <c r="E7771" s="3" t="s">
        <v>3123</v>
      </c>
      <c r="F7771" s="3" t="s">
        <v>3124</v>
      </c>
      <c r="G7771" s="3" t="s">
        <v>17</v>
      </c>
      <c r="H7771" s="3"/>
      <c r="I7771" s="3"/>
      <c r="J7771" s="3"/>
      <c r="K7771" s="3"/>
      <c r="L7771" s="3"/>
      <c r="M7771" s="3"/>
      <c r="N7771" s="3"/>
      <c r="O7771" s="3"/>
      <c r="P7771" s="3"/>
      <c r="Q7771" s="3"/>
      <c r="R7771" s="3"/>
      <c r="S7771" s="3"/>
      <c r="T7771" s="3"/>
      <c r="U7771" s="3"/>
      <c r="V7771" s="3"/>
      <c r="W7771" s="3"/>
      <c r="X7771" s="3"/>
      <c r="Y7771" s="3"/>
      <c r="Z7771" s="3"/>
    </row>
    <row r="7772">
      <c r="A7772" s="4">
        <v>45371.0</v>
      </c>
      <c r="B7772" s="5" t="s">
        <v>3125</v>
      </c>
      <c r="C7772" s="3" t="s">
        <v>3126</v>
      </c>
      <c r="D7772" s="3" t="str">
        <f>IFERROR(__xludf.DUMMYFUNCTION("REGEXEXTRACT(C7772,""[A-Z]{2,}"")"),"SABUY")</f>
        <v>SABUY</v>
      </c>
      <c r="E7772" s="3" t="s">
        <v>141</v>
      </c>
      <c r="F7772" s="3" t="s">
        <v>47</v>
      </c>
      <c r="G7772" s="3" t="s">
        <v>12</v>
      </c>
      <c r="H7772" s="3"/>
      <c r="I7772" s="3"/>
      <c r="J7772" s="3"/>
      <c r="K7772" s="3"/>
      <c r="L7772" s="3"/>
      <c r="M7772" s="3"/>
      <c r="N7772" s="3"/>
      <c r="O7772" s="3"/>
      <c r="P7772" s="3"/>
      <c r="Q7772" s="3"/>
      <c r="R7772" s="3"/>
      <c r="S7772" s="3"/>
      <c r="T7772" s="3"/>
      <c r="U7772" s="3"/>
      <c r="V7772" s="3"/>
      <c r="W7772" s="3"/>
      <c r="X7772" s="3"/>
      <c r="Y7772" s="3"/>
      <c r="Z7772" s="3"/>
    </row>
    <row r="7773">
      <c r="A7773" s="4">
        <v>45371.0</v>
      </c>
      <c r="B7773" s="5" t="s">
        <v>3125</v>
      </c>
      <c r="C7773" s="3" t="s">
        <v>3126</v>
      </c>
      <c r="D7773" s="3" t="str">
        <f>IFERROR(__xludf.DUMMYFUNCTION("REGEXEXTRACT(C7773,""[A-Z]{2,}"")"),"SABUY")</f>
        <v>SABUY</v>
      </c>
      <c r="E7773" s="3" t="s">
        <v>331</v>
      </c>
      <c r="F7773" s="3" t="s">
        <v>37</v>
      </c>
      <c r="G7773" s="3" t="s">
        <v>12</v>
      </c>
      <c r="H7773" s="3"/>
      <c r="I7773" s="3"/>
      <c r="J7773" s="3"/>
      <c r="K7773" s="3"/>
      <c r="L7773" s="3"/>
      <c r="M7773" s="3"/>
      <c r="N7773" s="3"/>
      <c r="O7773" s="3"/>
      <c r="P7773" s="3"/>
      <c r="Q7773" s="3"/>
      <c r="R7773" s="3"/>
      <c r="S7773" s="3"/>
      <c r="T7773" s="3"/>
      <c r="U7773" s="3"/>
      <c r="V7773" s="3"/>
      <c r="W7773" s="3"/>
      <c r="X7773" s="3"/>
      <c r="Y7773" s="3"/>
      <c r="Z7773" s="3"/>
    </row>
    <row r="7774">
      <c r="A7774" s="4">
        <v>45371.0</v>
      </c>
      <c r="B7774" s="5" t="s">
        <v>3125</v>
      </c>
      <c r="C7774" s="3" t="s">
        <v>3126</v>
      </c>
      <c r="D7774" s="3" t="str">
        <f>IFERROR(__xludf.DUMMYFUNCTION("REGEXEXTRACT(C7774,""[A-Z]{2,}"")"),"SABUY")</f>
        <v>SABUY</v>
      </c>
      <c r="E7774" s="3" t="s">
        <v>46</v>
      </c>
      <c r="F7774" s="3" t="s">
        <v>70</v>
      </c>
      <c r="G7774" s="3" t="s">
        <v>12</v>
      </c>
      <c r="H7774" s="3"/>
      <c r="I7774" s="3"/>
      <c r="J7774" s="3"/>
      <c r="K7774" s="3"/>
      <c r="L7774" s="3"/>
      <c r="M7774" s="3"/>
      <c r="N7774" s="3"/>
      <c r="O7774" s="3"/>
      <c r="P7774" s="3"/>
      <c r="Q7774" s="3"/>
      <c r="R7774" s="3"/>
      <c r="S7774" s="3"/>
      <c r="T7774" s="3"/>
      <c r="U7774" s="3"/>
      <c r="V7774" s="3"/>
      <c r="W7774" s="3"/>
      <c r="X7774" s="3"/>
      <c r="Y7774" s="3"/>
      <c r="Z7774" s="3"/>
    </row>
    <row r="7775">
      <c r="A7775" s="4">
        <v>45371.0</v>
      </c>
      <c r="B7775" s="5" t="s">
        <v>3127</v>
      </c>
      <c r="C7775" s="3" t="s">
        <v>3128</v>
      </c>
      <c r="D7775" s="3" t="str">
        <f>IFERROR(__xludf.DUMMYFUNCTION("REGEXEXTRACT(C7775,""[A-Z]{2,}"")"),"WHA")</f>
        <v>WHA</v>
      </c>
      <c r="E7775" s="3" t="s">
        <v>1157</v>
      </c>
      <c r="F7775" s="3" t="s">
        <v>519</v>
      </c>
      <c r="G7775" s="3" t="s">
        <v>12</v>
      </c>
      <c r="H7775" s="3"/>
      <c r="I7775" s="3"/>
      <c r="J7775" s="3"/>
      <c r="K7775" s="3"/>
      <c r="L7775" s="3"/>
      <c r="M7775" s="3"/>
      <c r="N7775" s="3"/>
      <c r="O7775" s="3"/>
      <c r="P7775" s="3"/>
      <c r="Q7775" s="3"/>
      <c r="R7775" s="3"/>
      <c r="S7775" s="3"/>
      <c r="T7775" s="3"/>
      <c r="U7775" s="3"/>
      <c r="V7775" s="3"/>
      <c r="W7775" s="3"/>
      <c r="X7775" s="3"/>
      <c r="Y7775" s="3"/>
      <c r="Z7775" s="3"/>
    </row>
    <row r="7776">
      <c r="A7776" s="4">
        <v>45371.0</v>
      </c>
      <c r="B7776" s="5" t="s">
        <v>3129</v>
      </c>
      <c r="C7776" s="3" t="s">
        <v>3130</v>
      </c>
      <c r="D7776" s="3" t="str">
        <f>IFERROR(__xludf.DUMMYFUNCTION("REGEXEXTRACT(C7776,""[A-Z]{2,}"")"),"SCB")</f>
        <v>SCB</v>
      </c>
      <c r="E7776" s="3" t="s">
        <v>1136</v>
      </c>
      <c r="F7776" s="3" t="s">
        <v>733</v>
      </c>
      <c r="G7776" s="3" t="s">
        <v>12</v>
      </c>
      <c r="H7776" s="3"/>
      <c r="I7776" s="3"/>
      <c r="J7776" s="3"/>
      <c r="K7776" s="3"/>
      <c r="L7776" s="3"/>
      <c r="M7776" s="3"/>
      <c r="N7776" s="3"/>
      <c r="O7776" s="3"/>
      <c r="P7776" s="3"/>
      <c r="Q7776" s="3"/>
      <c r="R7776" s="3"/>
      <c r="S7776" s="3"/>
      <c r="T7776" s="3"/>
      <c r="U7776" s="3"/>
      <c r="V7776" s="3"/>
      <c r="W7776" s="3"/>
      <c r="X7776" s="3"/>
      <c r="Y7776" s="3"/>
      <c r="Z7776" s="3"/>
    </row>
    <row r="7777">
      <c r="A7777" s="4">
        <v>45371.0</v>
      </c>
      <c r="B7777" s="5" t="s">
        <v>3131</v>
      </c>
      <c r="C7777" s="3" t="s">
        <v>3132</v>
      </c>
      <c r="D7777" s="3" t="str">
        <f>IFERROR(__xludf.DUMMYFUNCTION("REGEXEXTRACT(C7777,""[A-Z]{2,}"")"),"NEWS")</f>
        <v>NEWS</v>
      </c>
      <c r="E7777" s="3" t="s">
        <v>141</v>
      </c>
      <c r="F7777" s="3" t="s">
        <v>1420</v>
      </c>
      <c r="G7777" s="3" t="s">
        <v>12</v>
      </c>
      <c r="H7777" s="3"/>
      <c r="I7777" s="3"/>
      <c r="J7777" s="3"/>
      <c r="K7777" s="3"/>
      <c r="L7777" s="3"/>
      <c r="M7777" s="3"/>
      <c r="N7777" s="3"/>
      <c r="O7777" s="3"/>
      <c r="P7777" s="3"/>
      <c r="Q7777" s="3"/>
      <c r="R7777" s="3"/>
      <c r="S7777" s="3"/>
      <c r="T7777" s="3"/>
      <c r="U7777" s="3"/>
      <c r="V7777" s="3"/>
      <c r="W7777" s="3"/>
      <c r="X7777" s="3"/>
      <c r="Y7777" s="3"/>
      <c r="Z7777" s="3"/>
    </row>
    <row r="7778">
      <c r="A7778" s="4">
        <v>45371.0</v>
      </c>
      <c r="B7778" s="5" t="s">
        <v>3133</v>
      </c>
      <c r="C7778" s="3" t="s">
        <v>3134</v>
      </c>
      <c r="D7778" s="3" t="str">
        <f>IFERROR(__xludf.DUMMYFUNCTION("REGEXEXTRACT(C7778,""[A-Z]{2,}"")"),"BKGI")</f>
        <v>BKGI</v>
      </c>
      <c r="E7778" s="3" t="s">
        <v>44</v>
      </c>
      <c r="F7778" s="3" t="s">
        <v>63</v>
      </c>
      <c r="G7778" s="3" t="s">
        <v>12</v>
      </c>
      <c r="H7778" s="3"/>
      <c r="I7778" s="3"/>
      <c r="J7778" s="3"/>
      <c r="K7778" s="3"/>
      <c r="L7778" s="3"/>
      <c r="M7778" s="3"/>
      <c r="N7778" s="3"/>
      <c r="O7778" s="3"/>
      <c r="P7778" s="3"/>
      <c r="Q7778" s="3"/>
      <c r="R7778" s="3"/>
      <c r="S7778" s="3"/>
      <c r="T7778" s="3"/>
      <c r="U7778" s="3"/>
      <c r="V7778" s="3"/>
      <c r="W7778" s="3"/>
      <c r="X7778" s="3"/>
      <c r="Y7778" s="3"/>
      <c r="Z7778" s="3"/>
    </row>
    <row r="7779">
      <c r="A7779" s="4">
        <v>45371.0</v>
      </c>
      <c r="B7779" s="5" t="s">
        <v>3135</v>
      </c>
      <c r="C7779" s="3" t="s">
        <v>3136</v>
      </c>
      <c r="D7779" s="3" t="str">
        <f>IFERROR(__xludf.DUMMYFUNCTION("REGEXEXTRACT(C7779,""[A-Z]{2,}"")"),"NEWS")</f>
        <v>NEWS</v>
      </c>
      <c r="E7779" s="3" t="s">
        <v>44</v>
      </c>
      <c r="F7779" s="3" t="s">
        <v>299</v>
      </c>
      <c r="G7779" s="3" t="s">
        <v>12</v>
      </c>
      <c r="H7779" s="3"/>
      <c r="I7779" s="3"/>
      <c r="J7779" s="3"/>
      <c r="K7779" s="3"/>
      <c r="L7779" s="3"/>
      <c r="M7779" s="3"/>
      <c r="N7779" s="3"/>
      <c r="O7779" s="3"/>
      <c r="P7779" s="3"/>
      <c r="Q7779" s="3"/>
      <c r="R7779" s="3"/>
      <c r="S7779" s="3"/>
      <c r="T7779" s="3"/>
      <c r="U7779" s="3"/>
      <c r="V7779" s="3"/>
      <c r="W7779" s="3"/>
      <c r="X7779" s="3"/>
      <c r="Y7779" s="3"/>
      <c r="Z7779" s="3"/>
    </row>
    <row r="7780">
      <c r="A7780" s="4">
        <v>45370.0</v>
      </c>
      <c r="B7780" s="5" t="s">
        <v>3137</v>
      </c>
      <c r="C7780" s="3" t="s">
        <v>3138</v>
      </c>
      <c r="D7780" s="3" t="str">
        <f>IFERROR(__xludf.DUMMYFUNCTION("REGEXEXTRACT(C7780,""[A-Z]{2,}"")"),"PTT")</f>
        <v>PTT</v>
      </c>
      <c r="E7780" s="3" t="s">
        <v>273</v>
      </c>
      <c r="F7780" s="3" t="s">
        <v>314</v>
      </c>
      <c r="G7780" s="3" t="s">
        <v>12</v>
      </c>
      <c r="H7780" s="3"/>
      <c r="I7780" s="3"/>
      <c r="J7780" s="3"/>
      <c r="K7780" s="3"/>
      <c r="L7780" s="3"/>
      <c r="M7780" s="3"/>
      <c r="N7780" s="3"/>
      <c r="O7780" s="3"/>
      <c r="P7780" s="3"/>
      <c r="Q7780" s="3"/>
      <c r="R7780" s="3"/>
      <c r="S7780" s="3"/>
      <c r="T7780" s="3"/>
      <c r="U7780" s="3"/>
      <c r="V7780" s="3"/>
      <c r="W7780" s="3"/>
      <c r="X7780" s="3"/>
      <c r="Y7780" s="3"/>
      <c r="Z7780" s="3"/>
    </row>
    <row r="7781">
      <c r="A7781" s="4">
        <v>45370.0</v>
      </c>
      <c r="B7781" s="5" t="s">
        <v>3139</v>
      </c>
      <c r="C7781" s="3" t="s">
        <v>3140</v>
      </c>
      <c r="D7781" s="3" t="str">
        <f>IFERROR(__xludf.DUMMYFUNCTION("REGEXEXTRACT(C7781,""[A-Z]{2,}"")"),"GULF")</f>
        <v>GULF</v>
      </c>
      <c r="E7781" s="3" t="s">
        <v>3141</v>
      </c>
      <c r="F7781" s="3" t="s">
        <v>733</v>
      </c>
      <c r="G7781" s="3" t="s">
        <v>12</v>
      </c>
      <c r="H7781" s="3"/>
      <c r="I7781" s="3"/>
      <c r="J7781" s="3"/>
      <c r="K7781" s="3"/>
      <c r="L7781" s="3"/>
      <c r="M7781" s="3"/>
      <c r="N7781" s="3"/>
      <c r="O7781" s="3"/>
      <c r="P7781" s="3"/>
      <c r="Q7781" s="3"/>
      <c r="R7781" s="3"/>
      <c r="S7781" s="3"/>
      <c r="T7781" s="3"/>
      <c r="U7781" s="3"/>
      <c r="V7781" s="3"/>
      <c r="W7781" s="3"/>
      <c r="X7781" s="3"/>
      <c r="Y7781" s="3"/>
      <c r="Z7781" s="3"/>
    </row>
    <row r="7782">
      <c r="A7782" s="4">
        <v>45370.0</v>
      </c>
      <c r="B7782" s="5" t="s">
        <v>3142</v>
      </c>
      <c r="C7782" s="3" t="s">
        <v>3143</v>
      </c>
      <c r="D7782" s="3" t="str">
        <f>IFERROR(__xludf.DUMMYFUNCTION("REGEXEXTRACT(C7782,""[A-Z]{2,}"")"),"JMART")</f>
        <v>JMART</v>
      </c>
      <c r="E7782" s="3" t="s">
        <v>1117</v>
      </c>
      <c r="F7782" s="3" t="s">
        <v>851</v>
      </c>
      <c r="G7782" s="3" t="s">
        <v>84</v>
      </c>
      <c r="H7782" s="3"/>
      <c r="I7782" s="3"/>
      <c r="J7782" s="3"/>
      <c r="K7782" s="3"/>
      <c r="L7782" s="3"/>
      <c r="M7782" s="3"/>
      <c r="N7782" s="3"/>
      <c r="O7782" s="3"/>
      <c r="P7782" s="3"/>
      <c r="Q7782" s="3"/>
      <c r="R7782" s="3"/>
      <c r="S7782" s="3"/>
      <c r="T7782" s="3"/>
      <c r="U7782" s="3"/>
      <c r="V7782" s="3"/>
      <c r="W7782" s="3"/>
      <c r="X7782" s="3"/>
      <c r="Y7782" s="3"/>
      <c r="Z7782" s="3"/>
    </row>
    <row r="7783">
      <c r="A7783" s="4">
        <v>45370.0</v>
      </c>
      <c r="B7783" s="5" t="s">
        <v>3142</v>
      </c>
      <c r="C7783" s="3" t="s">
        <v>3143</v>
      </c>
      <c r="D7783" s="3" t="str">
        <f>IFERROR(__xludf.DUMMYFUNCTION("REGEXEXTRACT(C7783,""[A-Z]{2,}"")"),"JMART")</f>
        <v>JMART</v>
      </c>
      <c r="E7783" s="3" t="s">
        <v>1123</v>
      </c>
      <c r="F7783" s="3" t="s">
        <v>3144</v>
      </c>
      <c r="G7783" s="3" t="s">
        <v>84</v>
      </c>
      <c r="H7783" s="3"/>
      <c r="I7783" s="3"/>
      <c r="J7783" s="3"/>
      <c r="K7783" s="3"/>
      <c r="L7783" s="3"/>
      <c r="M7783" s="3"/>
      <c r="N7783" s="3"/>
      <c r="O7783" s="3"/>
      <c r="P7783" s="3"/>
      <c r="Q7783" s="3"/>
      <c r="R7783" s="3"/>
      <c r="S7783" s="3"/>
      <c r="T7783" s="3"/>
      <c r="U7783" s="3"/>
      <c r="V7783" s="3"/>
      <c r="W7783" s="3"/>
      <c r="X7783" s="3"/>
      <c r="Y7783" s="3"/>
      <c r="Z7783" s="3"/>
    </row>
    <row r="7784">
      <c r="A7784" s="4">
        <v>45369.0</v>
      </c>
      <c r="B7784" s="5" t="s">
        <v>3145</v>
      </c>
      <c r="C7784" s="3" t="s">
        <v>3146</v>
      </c>
      <c r="D7784" s="3" t="str">
        <f>IFERROR(__xludf.DUMMYFUNCTION("REGEXEXTRACT(C7784,""[A-Z]{2,}"")"),"BTS")</f>
        <v>BTS</v>
      </c>
      <c r="E7784" s="3" t="s">
        <v>1240</v>
      </c>
      <c r="F7784" s="3" t="s">
        <v>3147</v>
      </c>
      <c r="G7784" s="3" t="s">
        <v>17</v>
      </c>
      <c r="H7784" s="3"/>
      <c r="I7784" s="3"/>
      <c r="J7784" s="3"/>
      <c r="K7784" s="3"/>
      <c r="L7784" s="3"/>
      <c r="M7784" s="3"/>
      <c r="N7784" s="3"/>
      <c r="O7784" s="3"/>
      <c r="P7784" s="3"/>
      <c r="Q7784" s="3"/>
      <c r="R7784" s="3"/>
      <c r="S7784" s="3"/>
      <c r="T7784" s="3"/>
      <c r="U7784" s="3"/>
      <c r="V7784" s="3"/>
      <c r="W7784" s="3"/>
      <c r="X7784" s="3"/>
      <c r="Y7784" s="3"/>
      <c r="Z7784" s="3"/>
    </row>
    <row r="7785">
      <c r="A7785" s="4">
        <v>45369.0</v>
      </c>
      <c r="B7785" s="5" t="s">
        <v>3148</v>
      </c>
      <c r="C7785" s="3" t="s">
        <v>3149</v>
      </c>
      <c r="D7785" s="3" t="str">
        <f>IFERROR(__xludf.DUMMYFUNCTION("REGEXEXTRACT(C7785,""[A-Z]{2,}"")"),"DITTO")</f>
        <v>DITTO</v>
      </c>
      <c r="E7785" s="3" t="s">
        <v>1554</v>
      </c>
      <c r="F7785" s="3" t="s">
        <v>2561</v>
      </c>
      <c r="G7785" s="3" t="s">
        <v>12</v>
      </c>
      <c r="H7785" s="3"/>
      <c r="I7785" s="3"/>
      <c r="J7785" s="3"/>
      <c r="K7785" s="3"/>
      <c r="L7785" s="3"/>
      <c r="M7785" s="3"/>
      <c r="N7785" s="3"/>
      <c r="O7785" s="3"/>
      <c r="P7785" s="3"/>
      <c r="Q7785" s="3"/>
      <c r="R7785" s="3"/>
      <c r="S7785" s="3"/>
      <c r="T7785" s="3"/>
      <c r="U7785" s="3"/>
      <c r="V7785" s="3"/>
      <c r="W7785" s="3"/>
      <c r="X7785" s="3"/>
      <c r="Y7785" s="3"/>
      <c r="Z7785" s="3"/>
    </row>
    <row r="7786">
      <c r="A7786" s="4">
        <v>45369.0</v>
      </c>
      <c r="B7786" s="5" t="s">
        <v>3148</v>
      </c>
      <c r="C7786" s="3" t="s">
        <v>3149</v>
      </c>
      <c r="D7786" s="3" t="str">
        <f>IFERROR(__xludf.DUMMYFUNCTION("REGEXEXTRACT(C7786,""[A-Z]{2,}"")"),"DITTO")</f>
        <v>DITTO</v>
      </c>
      <c r="E7786" s="3" t="s">
        <v>630</v>
      </c>
      <c r="F7786" s="3" t="s">
        <v>2086</v>
      </c>
      <c r="G7786" s="3" t="s">
        <v>12</v>
      </c>
      <c r="H7786" s="3"/>
      <c r="I7786" s="3"/>
      <c r="J7786" s="3"/>
      <c r="K7786" s="3"/>
      <c r="L7786" s="3"/>
      <c r="M7786" s="3"/>
      <c r="N7786" s="3"/>
      <c r="O7786" s="3"/>
      <c r="P7786" s="3"/>
      <c r="Q7786" s="3"/>
      <c r="R7786" s="3"/>
      <c r="S7786" s="3"/>
      <c r="T7786" s="3"/>
      <c r="U7786" s="3"/>
      <c r="V7786" s="3"/>
      <c r="W7786" s="3"/>
      <c r="X7786" s="3"/>
      <c r="Y7786" s="3"/>
      <c r="Z7786" s="3"/>
    </row>
    <row r="7787">
      <c r="A7787" s="4">
        <v>45369.0</v>
      </c>
      <c r="B7787" s="5" t="s">
        <v>3150</v>
      </c>
      <c r="C7787" s="3" t="s">
        <v>3151</v>
      </c>
      <c r="D7787" s="3" t="str">
        <f>IFERROR(__xludf.DUMMYFUNCTION("REGEXEXTRACT(C7787,""[A-Z]{2,}"")"),"ROJNA")</f>
        <v>ROJNA</v>
      </c>
      <c r="E7787" s="3" t="s">
        <v>44</v>
      </c>
      <c r="F7787" s="3" t="s">
        <v>61</v>
      </c>
      <c r="G7787" s="3" t="s">
        <v>12</v>
      </c>
      <c r="H7787" s="3"/>
      <c r="I7787" s="3"/>
      <c r="J7787" s="3"/>
      <c r="K7787" s="3"/>
      <c r="L7787" s="3"/>
      <c r="M7787" s="3"/>
      <c r="N7787" s="3"/>
      <c r="O7787" s="3"/>
      <c r="P7787" s="3"/>
      <c r="Q7787" s="3"/>
      <c r="R7787" s="3"/>
      <c r="S7787" s="3"/>
      <c r="T7787" s="3"/>
      <c r="U7787" s="3"/>
      <c r="V7787" s="3"/>
      <c r="W7787" s="3"/>
      <c r="X7787" s="3"/>
      <c r="Y7787" s="3"/>
      <c r="Z7787" s="3"/>
    </row>
    <row r="7788">
      <c r="A7788" s="4">
        <v>45366.0</v>
      </c>
      <c r="B7788" s="5" t="s">
        <v>3152</v>
      </c>
      <c r="C7788" s="3" t="s">
        <v>3153</v>
      </c>
      <c r="D7788" s="3" t="str">
        <f>IFERROR(__xludf.DUMMYFUNCTION("REGEXEXTRACT(C7788,""[A-Z]{2,}"")"),"PTT")</f>
        <v>PTT</v>
      </c>
      <c r="E7788" s="3" t="s">
        <v>3154</v>
      </c>
      <c r="F7788" s="3" t="s">
        <v>519</v>
      </c>
      <c r="G7788" s="3" t="s">
        <v>12</v>
      </c>
      <c r="H7788" s="3"/>
      <c r="I7788" s="3"/>
      <c r="J7788" s="3"/>
      <c r="K7788" s="3"/>
      <c r="L7788" s="3"/>
      <c r="M7788" s="3"/>
      <c r="N7788" s="3"/>
      <c r="O7788" s="3"/>
      <c r="P7788" s="3"/>
      <c r="Q7788" s="3"/>
      <c r="R7788" s="3"/>
      <c r="S7788" s="3"/>
      <c r="T7788" s="3"/>
      <c r="U7788" s="3"/>
      <c r="V7788" s="3"/>
      <c r="W7788" s="3"/>
      <c r="X7788" s="3"/>
      <c r="Y7788" s="3"/>
      <c r="Z7788" s="3"/>
    </row>
    <row r="7789">
      <c r="A7789" s="4">
        <v>45366.0</v>
      </c>
      <c r="B7789" s="5" t="s">
        <v>3155</v>
      </c>
      <c r="C7789" s="3" t="s">
        <v>3156</v>
      </c>
      <c r="D7789" s="3" t="b">
        <v>1</v>
      </c>
      <c r="E7789" s="3" t="s">
        <v>1136</v>
      </c>
      <c r="F7789" s="3" t="s">
        <v>171</v>
      </c>
      <c r="G7789" s="3" t="s">
        <v>12</v>
      </c>
      <c r="H7789" s="3"/>
      <c r="I7789" s="3"/>
      <c r="J7789" s="3"/>
      <c r="K7789" s="3"/>
      <c r="L7789" s="3"/>
      <c r="M7789" s="3"/>
      <c r="N7789" s="3"/>
      <c r="O7789" s="3"/>
      <c r="P7789" s="3"/>
      <c r="Q7789" s="3"/>
      <c r="R7789" s="3"/>
      <c r="S7789" s="3"/>
      <c r="T7789" s="3"/>
      <c r="U7789" s="3"/>
      <c r="V7789" s="3"/>
      <c r="W7789" s="3"/>
      <c r="X7789" s="3"/>
      <c r="Y7789" s="3"/>
      <c r="Z7789" s="3"/>
    </row>
    <row r="7790">
      <c r="A7790" s="4">
        <v>45366.0</v>
      </c>
      <c r="B7790" s="5" t="s">
        <v>3157</v>
      </c>
      <c r="C7790" s="3" t="s">
        <v>3158</v>
      </c>
      <c r="D7790" s="3" t="str">
        <f>IFERROR(__xludf.DUMMYFUNCTION("REGEXEXTRACT(C7790,""[A-Z]{2,}"")"),"ITD")</f>
        <v>ITD</v>
      </c>
      <c r="E7790" s="3" t="s">
        <v>1117</v>
      </c>
      <c r="F7790" s="3" t="s">
        <v>1118</v>
      </c>
      <c r="G7790" s="3" t="s">
        <v>84</v>
      </c>
      <c r="H7790" s="3"/>
      <c r="I7790" s="3"/>
      <c r="J7790" s="3"/>
      <c r="K7790" s="3"/>
      <c r="L7790" s="3"/>
      <c r="M7790" s="3"/>
      <c r="N7790" s="3"/>
      <c r="O7790" s="3"/>
      <c r="P7790" s="3"/>
      <c r="Q7790" s="3"/>
      <c r="R7790" s="3"/>
      <c r="S7790" s="3"/>
      <c r="T7790" s="3"/>
      <c r="U7790" s="3"/>
      <c r="V7790" s="3"/>
      <c r="W7790" s="3"/>
      <c r="X7790" s="3"/>
      <c r="Y7790" s="3"/>
      <c r="Z7790" s="3"/>
    </row>
    <row r="7791">
      <c r="A7791" s="4">
        <v>45366.0</v>
      </c>
      <c r="B7791" s="5" t="s">
        <v>3157</v>
      </c>
      <c r="C7791" s="3" t="s">
        <v>3158</v>
      </c>
      <c r="D7791" s="3" t="str">
        <f>IFERROR(__xludf.DUMMYFUNCTION("REGEXEXTRACT(C7791,""[A-Z]{2,}"")"),"ITD")</f>
        <v>ITD</v>
      </c>
      <c r="E7791" s="3" t="s">
        <v>227</v>
      </c>
      <c r="F7791" s="3" t="s">
        <v>1135</v>
      </c>
      <c r="G7791" s="3" t="s">
        <v>84</v>
      </c>
      <c r="H7791" s="3"/>
      <c r="I7791" s="3"/>
      <c r="J7791" s="3"/>
      <c r="K7791" s="3"/>
      <c r="L7791" s="3"/>
      <c r="M7791" s="3"/>
      <c r="N7791" s="3"/>
      <c r="O7791" s="3"/>
      <c r="P7791" s="3"/>
      <c r="Q7791" s="3"/>
      <c r="R7791" s="3"/>
      <c r="S7791" s="3"/>
      <c r="T7791" s="3"/>
      <c r="U7791" s="3"/>
      <c r="V7791" s="3"/>
      <c r="W7791" s="3"/>
      <c r="X7791" s="3"/>
      <c r="Y7791" s="3"/>
      <c r="Z7791" s="3"/>
    </row>
    <row r="7792">
      <c r="A7792" s="4">
        <v>45366.0</v>
      </c>
      <c r="B7792" s="5" t="s">
        <v>3159</v>
      </c>
      <c r="C7792" s="3" t="s">
        <v>3160</v>
      </c>
      <c r="D7792" s="3" t="s">
        <v>775</v>
      </c>
      <c r="E7792" s="3" t="s">
        <v>98</v>
      </c>
      <c r="F7792" s="3" t="s">
        <v>63</v>
      </c>
      <c r="G7792" s="3" t="s">
        <v>12</v>
      </c>
      <c r="H7792" s="3"/>
      <c r="I7792" s="3"/>
      <c r="J7792" s="3"/>
      <c r="K7792" s="3"/>
      <c r="L7792" s="3"/>
      <c r="M7792" s="3"/>
      <c r="N7792" s="3"/>
      <c r="O7792" s="3"/>
      <c r="P7792" s="3"/>
      <c r="Q7792" s="3"/>
      <c r="R7792" s="3"/>
      <c r="S7792" s="3"/>
      <c r="T7792" s="3"/>
      <c r="U7792" s="3"/>
      <c r="V7792" s="3"/>
      <c r="W7792" s="3"/>
      <c r="X7792" s="3"/>
      <c r="Y7792" s="3"/>
      <c r="Z7792" s="3"/>
    </row>
    <row r="7793">
      <c r="A7793" s="4">
        <v>45366.0</v>
      </c>
      <c r="B7793" s="5" t="s">
        <v>3161</v>
      </c>
      <c r="C7793" s="3" t="s">
        <v>3162</v>
      </c>
      <c r="D7793" s="10" t="str">
        <f>IFERROR(__xludf.DUMMYFUNCTION("REGEXEXTRACT(C7793,""[A-Z]{2,}"")"),"INTUCH")</f>
        <v>INTUCH</v>
      </c>
      <c r="E7793" s="3" t="s">
        <v>3163</v>
      </c>
      <c r="F7793" s="3" t="s">
        <v>413</v>
      </c>
      <c r="G7793" s="3" t="s">
        <v>17</v>
      </c>
      <c r="H7793" s="3"/>
      <c r="I7793" s="3"/>
      <c r="J7793" s="3"/>
      <c r="K7793" s="3"/>
      <c r="L7793" s="3"/>
      <c r="M7793" s="3"/>
      <c r="N7793" s="3"/>
      <c r="O7793" s="3"/>
      <c r="P7793" s="3"/>
      <c r="Q7793" s="3"/>
      <c r="R7793" s="3"/>
      <c r="S7793" s="3"/>
      <c r="T7793" s="3"/>
      <c r="U7793" s="3"/>
      <c r="V7793" s="3"/>
      <c r="W7793" s="3"/>
      <c r="X7793" s="3"/>
      <c r="Y7793" s="3"/>
      <c r="Z7793" s="3"/>
    </row>
    <row r="7794">
      <c r="A7794" s="4">
        <v>45366.0</v>
      </c>
      <c r="B7794" s="5" t="s">
        <v>3161</v>
      </c>
      <c r="C7794" s="3" t="s">
        <v>3162</v>
      </c>
      <c r="D7794" s="10" t="str">
        <f>IFERROR(__xludf.DUMMYFUNCTION("REGEXEXTRACT(C7794,""[A-Z]{2,}"")"),"INTUCH")</f>
        <v>INTUCH</v>
      </c>
      <c r="E7794" s="3" t="s">
        <v>743</v>
      </c>
      <c r="F7794" s="3" t="s">
        <v>133</v>
      </c>
      <c r="G7794" s="3" t="s">
        <v>12</v>
      </c>
      <c r="H7794" s="3"/>
      <c r="I7794" s="3"/>
      <c r="J7794" s="3"/>
      <c r="K7794" s="3"/>
      <c r="L7794" s="3"/>
      <c r="M7794" s="3"/>
      <c r="N7794" s="3"/>
      <c r="O7794" s="3"/>
      <c r="P7794" s="3"/>
      <c r="Q7794" s="3"/>
      <c r="R7794" s="3"/>
      <c r="S7794" s="3"/>
      <c r="T7794" s="3"/>
      <c r="U7794" s="3"/>
      <c r="V7794" s="3"/>
      <c r="W7794" s="3"/>
      <c r="X7794" s="3"/>
      <c r="Y7794" s="3"/>
      <c r="Z7794" s="3"/>
    </row>
    <row r="7795">
      <c r="A7795" s="4">
        <v>45366.0</v>
      </c>
      <c r="B7795" s="5" t="s">
        <v>3164</v>
      </c>
      <c r="C7795" s="3" t="s">
        <v>3165</v>
      </c>
      <c r="D7795" s="10" t="str">
        <f>IFERROR(__xludf.DUMMYFUNCTION("REGEXEXTRACT(C7795,""[A-Z]{2,}"")"),"BROOK")</f>
        <v>BROOK</v>
      </c>
      <c r="E7795" s="3" t="s">
        <v>44</v>
      </c>
      <c r="F7795" s="3" t="s">
        <v>124</v>
      </c>
      <c r="G7795" s="3" t="s">
        <v>84</v>
      </c>
      <c r="H7795" s="3"/>
      <c r="I7795" s="3"/>
      <c r="J7795" s="3"/>
      <c r="K7795" s="3"/>
      <c r="L7795" s="3"/>
      <c r="M7795" s="3"/>
      <c r="N7795" s="3"/>
      <c r="O7795" s="3"/>
      <c r="P7795" s="3"/>
      <c r="Q7795" s="3"/>
      <c r="R7795" s="3"/>
      <c r="S7795" s="3"/>
      <c r="T7795" s="3"/>
      <c r="U7795" s="3"/>
      <c r="V7795" s="3"/>
      <c r="W7795" s="3"/>
      <c r="X7795" s="3"/>
      <c r="Y7795" s="3"/>
      <c r="Z7795" s="3"/>
    </row>
    <row r="7796">
      <c r="A7796" s="4">
        <v>45366.0</v>
      </c>
      <c r="B7796" s="5" t="s">
        <v>3164</v>
      </c>
      <c r="C7796" s="3" t="s">
        <v>3165</v>
      </c>
      <c r="D7796" s="10" t="str">
        <f>IFERROR(__xludf.DUMMYFUNCTION("REGEXEXTRACT(C7796,""[A-Z]{2,}"")"),"BROOK")</f>
        <v>BROOK</v>
      </c>
      <c r="E7796" s="3" t="s">
        <v>44</v>
      </c>
      <c r="F7796" s="3" t="s">
        <v>83</v>
      </c>
      <c r="G7796" s="3" t="s">
        <v>84</v>
      </c>
      <c r="H7796" s="3"/>
      <c r="I7796" s="3"/>
      <c r="J7796" s="3"/>
      <c r="K7796" s="3"/>
      <c r="L7796" s="3"/>
      <c r="M7796" s="3"/>
      <c r="N7796" s="3"/>
      <c r="O7796" s="3"/>
      <c r="P7796" s="3"/>
      <c r="Q7796" s="3"/>
      <c r="R7796" s="3"/>
      <c r="S7796" s="3"/>
      <c r="T7796" s="3"/>
      <c r="U7796" s="3"/>
      <c r="V7796" s="3"/>
      <c r="W7796" s="3"/>
      <c r="X7796" s="3"/>
      <c r="Y7796" s="3"/>
      <c r="Z7796" s="3"/>
    </row>
    <row r="7797">
      <c r="A7797" s="4">
        <v>45366.0</v>
      </c>
      <c r="B7797" s="5" t="s">
        <v>3164</v>
      </c>
      <c r="C7797" s="3" t="s">
        <v>3165</v>
      </c>
      <c r="D7797" s="10" t="str">
        <f>IFERROR(__xludf.DUMMYFUNCTION("REGEXEXTRACT(C7797,""[A-Z]{2,}"")"),"BROOK")</f>
        <v>BROOK</v>
      </c>
      <c r="E7797" s="3" t="s">
        <v>3166</v>
      </c>
      <c r="F7797" s="3" t="s">
        <v>255</v>
      </c>
      <c r="G7797" s="3" t="s">
        <v>84</v>
      </c>
      <c r="H7797" s="3"/>
      <c r="I7797" s="3"/>
      <c r="J7797" s="3"/>
      <c r="K7797" s="3"/>
      <c r="L7797" s="3"/>
      <c r="M7797" s="3"/>
      <c r="N7797" s="3"/>
      <c r="O7797" s="3"/>
      <c r="P7797" s="3"/>
      <c r="Q7797" s="3"/>
      <c r="R7797" s="3"/>
      <c r="S7797" s="3"/>
      <c r="T7797" s="3"/>
      <c r="U7797" s="3"/>
      <c r="V7797" s="3"/>
      <c r="W7797" s="3"/>
      <c r="X7797" s="3"/>
      <c r="Y7797" s="3"/>
      <c r="Z7797" s="3"/>
    </row>
    <row r="7798">
      <c r="A7798" s="4">
        <v>45365.0</v>
      </c>
      <c r="B7798" s="5" t="s">
        <v>3167</v>
      </c>
      <c r="C7798" s="3" t="s">
        <v>3168</v>
      </c>
      <c r="D7798" s="10" t="str">
        <f>IFERROR(__xludf.DUMMYFUNCTION("REGEXEXTRACT(C7798,""[A-Z]{2,}"")"),"STA")</f>
        <v>STA</v>
      </c>
      <c r="E7798" s="3" t="s">
        <v>44</v>
      </c>
      <c r="F7798" s="3" t="s">
        <v>61</v>
      </c>
      <c r="G7798" s="3" t="s">
        <v>12</v>
      </c>
      <c r="H7798" s="3"/>
      <c r="I7798" s="3"/>
      <c r="J7798" s="3"/>
      <c r="K7798" s="3"/>
      <c r="L7798" s="3"/>
      <c r="M7798" s="3"/>
      <c r="N7798" s="3"/>
      <c r="O7798" s="3"/>
      <c r="P7798" s="3"/>
      <c r="Q7798" s="3"/>
      <c r="R7798" s="3"/>
      <c r="S7798" s="3"/>
      <c r="T7798" s="3"/>
      <c r="U7798" s="3"/>
      <c r="V7798" s="3"/>
      <c r="W7798" s="3"/>
      <c r="X7798" s="3"/>
      <c r="Y7798" s="3"/>
      <c r="Z7798" s="3"/>
    </row>
    <row r="7799">
      <c r="A7799" s="4">
        <v>45365.0</v>
      </c>
      <c r="B7799" s="5" t="s">
        <v>3167</v>
      </c>
      <c r="C7799" s="3" t="s">
        <v>3168</v>
      </c>
      <c r="D7799" s="10" t="str">
        <f>IFERROR(__xludf.DUMMYFUNCTION("REGEXEXTRACT(C7799,""[A-Z]{2,}"")"),"STA")</f>
        <v>STA</v>
      </c>
      <c r="E7799" s="3" t="s">
        <v>98</v>
      </c>
      <c r="F7799" s="3" t="s">
        <v>3169</v>
      </c>
      <c r="G7799" s="3" t="s">
        <v>12</v>
      </c>
      <c r="H7799" s="3"/>
      <c r="I7799" s="3"/>
      <c r="J7799" s="3"/>
      <c r="K7799" s="3"/>
      <c r="L7799" s="3"/>
      <c r="M7799" s="3"/>
      <c r="N7799" s="3"/>
      <c r="O7799" s="3"/>
      <c r="P7799" s="3"/>
      <c r="Q7799" s="3"/>
      <c r="R7799" s="3"/>
      <c r="S7799" s="3"/>
      <c r="T7799" s="3"/>
      <c r="U7799" s="3"/>
      <c r="V7799" s="3"/>
      <c r="W7799" s="3"/>
      <c r="X7799" s="3"/>
      <c r="Y7799" s="3"/>
      <c r="Z7799" s="3"/>
    </row>
    <row r="7800">
      <c r="A7800" s="4">
        <v>45365.0</v>
      </c>
      <c r="B7800" s="5" t="s">
        <v>3170</v>
      </c>
      <c r="C7800" s="3" t="s">
        <v>3171</v>
      </c>
      <c r="D7800" s="10" t="str">
        <f>IFERROR(__xludf.DUMMYFUNCTION("REGEXEXTRACT(C7800,""[A-Z]{2,}"")"),"TRUBB")</f>
        <v>TRUBB</v>
      </c>
      <c r="E7800" s="3" t="s">
        <v>44</v>
      </c>
      <c r="F7800" s="3" t="s">
        <v>63</v>
      </c>
      <c r="G7800" s="3" t="s">
        <v>12</v>
      </c>
      <c r="H7800" s="3"/>
      <c r="I7800" s="3"/>
      <c r="J7800" s="3"/>
      <c r="K7800" s="3"/>
      <c r="L7800" s="3"/>
      <c r="M7800" s="3"/>
      <c r="N7800" s="3"/>
      <c r="O7800" s="3"/>
      <c r="P7800" s="3"/>
      <c r="Q7800" s="3"/>
      <c r="R7800" s="3"/>
      <c r="S7800" s="3"/>
      <c r="T7800" s="3"/>
      <c r="U7800" s="3"/>
      <c r="V7800" s="3"/>
      <c r="W7800" s="3"/>
      <c r="X7800" s="3"/>
      <c r="Y7800" s="3"/>
      <c r="Z7800" s="3"/>
    </row>
    <row r="7801">
      <c r="A7801" s="4">
        <v>45365.0</v>
      </c>
      <c r="B7801" s="5" t="s">
        <v>3172</v>
      </c>
      <c r="C7801" s="3" t="s">
        <v>3173</v>
      </c>
      <c r="D7801" s="10" t="str">
        <f>IFERROR(__xludf.DUMMYFUNCTION("REGEXEXTRACT(C7801,""[A-Z]{2,}"")"),"JKN")</f>
        <v>JKN</v>
      </c>
      <c r="E7801" s="3" t="s">
        <v>3174</v>
      </c>
      <c r="F7801" s="3" t="s">
        <v>3175</v>
      </c>
      <c r="G7801" s="3" t="s">
        <v>84</v>
      </c>
      <c r="H7801" s="3"/>
      <c r="I7801" s="3"/>
      <c r="J7801" s="3"/>
      <c r="K7801" s="3"/>
      <c r="L7801" s="3"/>
      <c r="M7801" s="3"/>
      <c r="N7801" s="3"/>
      <c r="O7801" s="3"/>
      <c r="P7801" s="3"/>
      <c r="Q7801" s="3"/>
      <c r="R7801" s="3"/>
      <c r="S7801" s="3"/>
      <c r="T7801" s="3"/>
      <c r="U7801" s="3"/>
      <c r="V7801" s="3"/>
      <c r="W7801" s="3"/>
      <c r="X7801" s="3"/>
      <c r="Y7801" s="3"/>
      <c r="Z7801" s="3"/>
    </row>
    <row r="7802">
      <c r="A7802" s="4">
        <v>45364.0</v>
      </c>
      <c r="B7802" s="5" t="s">
        <v>3176</v>
      </c>
      <c r="C7802" s="3" t="s">
        <v>3177</v>
      </c>
      <c r="D7802" s="10" t="str">
        <f>IFERROR(__xludf.DUMMYFUNCTION("REGEXEXTRACT(C7802,""[A-Z]{2,}"")"),"IVL")</f>
        <v>IVL</v>
      </c>
      <c r="E7802" s="3" t="s">
        <v>3178</v>
      </c>
      <c r="F7802" s="3" t="s">
        <v>3179</v>
      </c>
      <c r="G7802" s="3" t="s">
        <v>12</v>
      </c>
      <c r="H7802" s="3"/>
      <c r="I7802" s="3"/>
      <c r="J7802" s="3"/>
      <c r="K7802" s="3"/>
      <c r="L7802" s="3"/>
      <c r="M7802" s="3"/>
      <c r="N7802" s="3"/>
      <c r="O7802" s="3"/>
      <c r="P7802" s="3"/>
      <c r="Q7802" s="3"/>
      <c r="R7802" s="3"/>
      <c r="S7802" s="3"/>
      <c r="T7802" s="3"/>
      <c r="U7802" s="3"/>
      <c r="V7802" s="3"/>
      <c r="W7802" s="3"/>
      <c r="X7802" s="3"/>
      <c r="Y7802" s="3"/>
      <c r="Z7802" s="3"/>
    </row>
    <row r="7803">
      <c r="A7803" s="4">
        <v>45364.0</v>
      </c>
      <c r="B7803" s="5" t="s">
        <v>3176</v>
      </c>
      <c r="C7803" s="3" t="s">
        <v>3177</v>
      </c>
      <c r="D7803" s="10" t="str">
        <f>IFERROR(__xludf.DUMMYFUNCTION("REGEXEXTRACT(C7803,""[A-Z]{2,}"")"),"IVL")</f>
        <v>IVL</v>
      </c>
      <c r="E7803" s="3" t="s">
        <v>2444</v>
      </c>
      <c r="F7803" s="3" t="s">
        <v>30</v>
      </c>
      <c r="G7803" s="3" t="s">
        <v>12</v>
      </c>
      <c r="H7803" s="3"/>
      <c r="I7803" s="3"/>
      <c r="J7803" s="3"/>
      <c r="K7803" s="3"/>
      <c r="L7803" s="3"/>
      <c r="M7803" s="3"/>
      <c r="N7803" s="3"/>
      <c r="O7803" s="3"/>
      <c r="P7803" s="3"/>
      <c r="Q7803" s="3"/>
      <c r="R7803" s="3"/>
      <c r="S7803" s="3"/>
      <c r="T7803" s="3"/>
      <c r="U7803" s="3"/>
      <c r="V7803" s="3"/>
      <c r="W7803" s="3"/>
      <c r="X7803" s="3"/>
      <c r="Y7803" s="3"/>
      <c r="Z7803" s="3"/>
    </row>
    <row r="7804">
      <c r="A7804" s="4">
        <v>45364.0</v>
      </c>
      <c r="B7804" s="5" t="s">
        <v>3180</v>
      </c>
      <c r="C7804" s="3" t="s">
        <v>3181</v>
      </c>
      <c r="D7804" s="10" t="str">
        <f>IFERROR(__xludf.DUMMYFUNCTION("REGEXEXTRACT(C7804,""[A-Z]{2,}"")"),"ITD")</f>
        <v>ITD</v>
      </c>
      <c r="E7804" s="3" t="s">
        <v>77</v>
      </c>
      <c r="F7804" s="3" t="s">
        <v>109</v>
      </c>
      <c r="G7804" s="3" t="s">
        <v>17</v>
      </c>
      <c r="H7804" s="3"/>
      <c r="I7804" s="3"/>
      <c r="J7804" s="3"/>
      <c r="K7804" s="3"/>
      <c r="L7804" s="3"/>
      <c r="M7804" s="3"/>
      <c r="N7804" s="3"/>
      <c r="O7804" s="3"/>
      <c r="P7804" s="3"/>
      <c r="Q7804" s="3"/>
      <c r="R7804" s="3"/>
      <c r="S7804" s="3"/>
      <c r="T7804" s="3"/>
      <c r="U7804" s="3"/>
      <c r="V7804" s="3"/>
      <c r="W7804" s="3"/>
      <c r="X7804" s="3"/>
      <c r="Y7804" s="3"/>
      <c r="Z7804" s="3"/>
    </row>
    <row r="7805">
      <c r="A7805" s="4">
        <v>45364.0</v>
      </c>
      <c r="B7805" s="5" t="s">
        <v>3182</v>
      </c>
      <c r="C7805" s="3" t="s">
        <v>3183</v>
      </c>
      <c r="D7805" s="10" t="str">
        <f>IFERROR(__xludf.DUMMYFUNCTION("REGEXEXTRACT(C7805,""[A-Z]{2,}"")"),"YTD")</f>
        <v>YTD</v>
      </c>
      <c r="E7805" s="3" t="s">
        <v>3005</v>
      </c>
      <c r="F7805" s="3" t="s">
        <v>1332</v>
      </c>
      <c r="G7805" s="3" t="s">
        <v>84</v>
      </c>
      <c r="H7805" s="3"/>
      <c r="I7805" s="3"/>
      <c r="J7805" s="3"/>
      <c r="K7805" s="3"/>
      <c r="L7805" s="3"/>
      <c r="M7805" s="3"/>
      <c r="N7805" s="3"/>
      <c r="O7805" s="3"/>
      <c r="P7805" s="3"/>
      <c r="Q7805" s="3"/>
      <c r="R7805" s="3"/>
      <c r="S7805" s="3"/>
      <c r="T7805" s="3"/>
      <c r="U7805" s="3"/>
      <c r="V7805" s="3"/>
      <c r="W7805" s="3"/>
      <c r="X7805" s="3"/>
      <c r="Y7805" s="3"/>
      <c r="Z7805" s="3"/>
    </row>
    <row r="7806">
      <c r="A7806" s="4">
        <v>45364.0</v>
      </c>
      <c r="B7806" s="5" t="s">
        <v>3184</v>
      </c>
      <c r="C7806" s="3" t="s">
        <v>3185</v>
      </c>
      <c r="D7806" s="10" t="str">
        <f>IFERROR(__xludf.DUMMYFUNCTION("REGEXEXTRACT(C7806,""[A-Z]{2,}"")"),"TKN")</f>
        <v>TKN</v>
      </c>
      <c r="E7806" s="3" t="s">
        <v>44</v>
      </c>
      <c r="F7806" s="3" t="s">
        <v>61</v>
      </c>
      <c r="G7806" s="3" t="s">
        <v>12</v>
      </c>
      <c r="H7806" s="3"/>
      <c r="I7806" s="3"/>
      <c r="J7806" s="3"/>
      <c r="K7806" s="3"/>
      <c r="L7806" s="3"/>
      <c r="M7806" s="3"/>
      <c r="N7806" s="3"/>
      <c r="O7806" s="3"/>
      <c r="P7806" s="3"/>
      <c r="Q7806" s="3"/>
      <c r="R7806" s="3"/>
      <c r="S7806" s="3"/>
      <c r="T7806" s="3"/>
      <c r="U7806" s="3"/>
      <c r="V7806" s="3"/>
      <c r="W7806" s="3"/>
      <c r="X7806" s="3"/>
      <c r="Y7806" s="3"/>
      <c r="Z7806" s="3"/>
    </row>
    <row r="7807">
      <c r="A7807" s="4">
        <v>45364.0</v>
      </c>
      <c r="B7807" s="5" t="s">
        <v>3184</v>
      </c>
      <c r="C7807" s="3" t="s">
        <v>3185</v>
      </c>
      <c r="D7807" s="10" t="str">
        <f>IFERROR(__xludf.DUMMYFUNCTION("REGEXEXTRACT(C7807,""[A-Z]{2,}"")"),"TKN")</f>
        <v>TKN</v>
      </c>
      <c r="E7807" s="3" t="s">
        <v>46</v>
      </c>
      <c r="F7807" s="3" t="s">
        <v>133</v>
      </c>
      <c r="G7807" s="3" t="s">
        <v>12</v>
      </c>
      <c r="H7807" s="3"/>
      <c r="I7807" s="3"/>
      <c r="J7807" s="3"/>
      <c r="K7807" s="3"/>
      <c r="L7807" s="3"/>
      <c r="M7807" s="3"/>
      <c r="N7807" s="3"/>
      <c r="O7807" s="3"/>
      <c r="P7807" s="3"/>
      <c r="Q7807" s="3"/>
      <c r="R7807" s="3"/>
      <c r="S7807" s="3"/>
      <c r="T7807" s="3"/>
      <c r="U7807" s="3"/>
      <c r="V7807" s="3"/>
      <c r="W7807" s="3"/>
      <c r="X7807" s="3"/>
      <c r="Y7807" s="3"/>
      <c r="Z7807" s="3"/>
    </row>
    <row r="7808">
      <c r="A7808" s="4">
        <v>45364.0</v>
      </c>
      <c r="B7808" s="5" t="s">
        <v>3184</v>
      </c>
      <c r="C7808" s="3" t="s">
        <v>3185</v>
      </c>
      <c r="D7808" s="10" t="str">
        <f>IFERROR(__xludf.DUMMYFUNCTION("REGEXEXTRACT(C7808,""[A-Z]{2,}"")"),"TKN")</f>
        <v>TKN</v>
      </c>
      <c r="E7808" s="3" t="s">
        <v>46</v>
      </c>
      <c r="F7808" s="3" t="s">
        <v>61</v>
      </c>
      <c r="G7808" s="3" t="s">
        <v>12</v>
      </c>
      <c r="H7808" s="3"/>
      <c r="I7808" s="3"/>
      <c r="J7808" s="3"/>
      <c r="K7808" s="3"/>
      <c r="L7808" s="3"/>
      <c r="M7808" s="3"/>
      <c r="N7808" s="3"/>
      <c r="O7808" s="3"/>
      <c r="P7808" s="3"/>
      <c r="Q7808" s="3"/>
      <c r="R7808" s="3"/>
      <c r="S7808" s="3"/>
      <c r="T7808" s="3"/>
      <c r="U7808" s="3"/>
      <c r="V7808" s="3"/>
      <c r="W7808" s="3"/>
      <c r="X7808" s="3"/>
      <c r="Y7808" s="3"/>
      <c r="Z7808" s="3"/>
    </row>
    <row r="7809">
      <c r="A7809" s="4">
        <v>45364.0</v>
      </c>
      <c r="B7809" s="5" t="s">
        <v>3186</v>
      </c>
      <c r="C7809" s="3" t="s">
        <v>3187</v>
      </c>
      <c r="D7809" s="10" t="str">
        <f>IFERROR(__xludf.DUMMYFUNCTION("REGEXEXTRACT(C7809,""[A-Z]{2,}"")"),"GULF")</f>
        <v>GULF</v>
      </c>
      <c r="E7809" s="3" t="s">
        <v>47</v>
      </c>
      <c r="F7809" s="3" t="s">
        <v>3188</v>
      </c>
      <c r="G7809" s="3" t="s">
        <v>12</v>
      </c>
      <c r="H7809" s="3"/>
      <c r="I7809" s="3"/>
      <c r="J7809" s="3"/>
      <c r="K7809" s="3"/>
      <c r="L7809" s="3"/>
      <c r="M7809" s="3"/>
      <c r="N7809" s="3"/>
      <c r="O7809" s="3"/>
      <c r="P7809" s="3"/>
      <c r="Q7809" s="3"/>
      <c r="R7809" s="3"/>
      <c r="S7809" s="3"/>
      <c r="T7809" s="3"/>
      <c r="U7809" s="3"/>
      <c r="V7809" s="3"/>
      <c r="W7809" s="3"/>
      <c r="X7809" s="3"/>
      <c r="Y7809" s="3"/>
      <c r="Z7809" s="3"/>
    </row>
    <row r="7810">
      <c r="A7810" s="4">
        <v>45363.0</v>
      </c>
      <c r="B7810" s="5" t="s">
        <v>3189</v>
      </c>
      <c r="C7810" s="3" t="s">
        <v>3190</v>
      </c>
      <c r="D7810" s="10" t="str">
        <f>IFERROR(__xludf.DUMMYFUNCTION("REGEXEXTRACT(C7810,""[A-Z]{2,}"")"),"TRUE")</f>
        <v>TRUE</v>
      </c>
      <c r="E7810" s="3" t="s">
        <v>519</v>
      </c>
      <c r="F7810" s="3" t="s">
        <v>58</v>
      </c>
      <c r="G7810" s="3" t="s">
        <v>12</v>
      </c>
      <c r="H7810" s="3"/>
      <c r="I7810" s="3"/>
      <c r="J7810" s="3"/>
      <c r="K7810" s="3"/>
      <c r="L7810" s="3"/>
      <c r="M7810" s="3"/>
      <c r="N7810" s="3"/>
      <c r="O7810" s="3"/>
      <c r="P7810" s="3"/>
      <c r="Q7810" s="3"/>
      <c r="R7810" s="3"/>
      <c r="S7810" s="3"/>
      <c r="T7810" s="3"/>
      <c r="U7810" s="3"/>
      <c r="V7810" s="3"/>
      <c r="W7810" s="3"/>
      <c r="X7810" s="3"/>
      <c r="Y7810" s="3"/>
      <c r="Z7810" s="3"/>
    </row>
    <row r="7811">
      <c r="A7811" s="4">
        <v>45363.0</v>
      </c>
      <c r="B7811" s="5" t="s">
        <v>3189</v>
      </c>
      <c r="C7811" s="3" t="s">
        <v>3190</v>
      </c>
      <c r="D7811" s="10" t="str">
        <f>IFERROR(__xludf.DUMMYFUNCTION("REGEXEXTRACT(C7811,""[A-Z]{2,}"")"),"TRUE")</f>
        <v>TRUE</v>
      </c>
      <c r="E7811" s="3" t="s">
        <v>462</v>
      </c>
      <c r="F7811" s="3" t="s">
        <v>299</v>
      </c>
      <c r="G7811" s="3" t="s">
        <v>12</v>
      </c>
      <c r="H7811" s="3"/>
      <c r="I7811" s="3"/>
      <c r="J7811" s="3"/>
      <c r="K7811" s="3"/>
      <c r="L7811" s="3"/>
      <c r="M7811" s="3"/>
      <c r="N7811" s="3"/>
      <c r="O7811" s="3"/>
      <c r="P7811" s="3"/>
      <c r="Q7811" s="3"/>
      <c r="R7811" s="3"/>
      <c r="S7811" s="3"/>
      <c r="T7811" s="3"/>
      <c r="U7811" s="3"/>
      <c r="V7811" s="3"/>
      <c r="W7811" s="3"/>
      <c r="X7811" s="3"/>
      <c r="Y7811" s="3"/>
      <c r="Z7811" s="3"/>
    </row>
    <row r="7812">
      <c r="A7812" s="4">
        <v>45363.0</v>
      </c>
      <c r="B7812" s="5" t="s">
        <v>3189</v>
      </c>
      <c r="C7812" s="3" t="s">
        <v>3190</v>
      </c>
      <c r="D7812" s="10" t="str">
        <f>IFERROR(__xludf.DUMMYFUNCTION("REGEXEXTRACT(C7812,""[A-Z]{2,}"")"),"TRUE")</f>
        <v>TRUE</v>
      </c>
      <c r="E7812" s="3" t="s">
        <v>1496</v>
      </c>
      <c r="F7812" s="3" t="s">
        <v>3191</v>
      </c>
      <c r="G7812" s="3" t="s">
        <v>12</v>
      </c>
      <c r="H7812" s="3"/>
      <c r="I7812" s="3"/>
      <c r="J7812" s="3"/>
      <c r="K7812" s="3"/>
      <c r="L7812" s="3"/>
      <c r="M7812" s="3"/>
      <c r="N7812" s="3"/>
      <c r="O7812" s="3"/>
      <c r="P7812" s="3"/>
      <c r="Q7812" s="3"/>
      <c r="R7812" s="3"/>
      <c r="S7812" s="3"/>
      <c r="T7812" s="3"/>
      <c r="U7812" s="3"/>
      <c r="V7812" s="3"/>
      <c r="W7812" s="3"/>
      <c r="X7812" s="3"/>
      <c r="Y7812" s="3"/>
      <c r="Z7812" s="3"/>
    </row>
    <row r="7813">
      <c r="A7813" s="4">
        <v>45363.0</v>
      </c>
      <c r="B7813" s="5" t="s">
        <v>3192</v>
      </c>
      <c r="C7813" s="9" t="s">
        <v>3193</v>
      </c>
      <c r="D7813" s="10" t="str">
        <f>IFERROR(__xludf.DUMMYFUNCTION("REGEXEXTRACT(C7813,""[A-Z]{2,}"")"),"BRI")</f>
        <v>BRI</v>
      </c>
      <c r="E7813" s="3" t="s">
        <v>44</v>
      </c>
      <c r="F7813" s="3" t="s">
        <v>34</v>
      </c>
      <c r="G7813" s="3" t="s">
        <v>17</v>
      </c>
      <c r="H7813" s="3"/>
      <c r="I7813" s="3"/>
      <c r="J7813" s="3"/>
      <c r="K7813" s="3"/>
      <c r="L7813" s="3"/>
      <c r="M7813" s="3"/>
      <c r="N7813" s="3"/>
      <c r="O7813" s="3"/>
      <c r="P7813" s="3"/>
      <c r="Q7813" s="3"/>
      <c r="R7813" s="3"/>
      <c r="S7813" s="3"/>
      <c r="T7813" s="3"/>
      <c r="U7813" s="3"/>
      <c r="V7813" s="3"/>
      <c r="W7813" s="3"/>
      <c r="X7813" s="3"/>
      <c r="Y7813" s="3"/>
      <c r="Z7813" s="3"/>
    </row>
    <row r="7814">
      <c r="A7814" s="4">
        <v>45363.0</v>
      </c>
      <c r="B7814" s="5" t="s">
        <v>3192</v>
      </c>
      <c r="C7814" s="9" t="s">
        <v>3193</v>
      </c>
      <c r="D7814" s="10" t="str">
        <f>IFERROR(__xludf.DUMMYFUNCTION("REGEXEXTRACT(C7814,""[A-Z]{2,}"")"),"BRI")</f>
        <v>BRI</v>
      </c>
      <c r="E7814" s="3" t="s">
        <v>3194</v>
      </c>
      <c r="F7814" s="3" t="s">
        <v>69</v>
      </c>
      <c r="G7814" s="3" t="s">
        <v>17</v>
      </c>
      <c r="H7814" s="3"/>
      <c r="I7814" s="3"/>
      <c r="J7814" s="3"/>
      <c r="K7814" s="3"/>
      <c r="L7814" s="3"/>
      <c r="M7814" s="3"/>
      <c r="N7814" s="3"/>
      <c r="O7814" s="3"/>
      <c r="P7814" s="3"/>
      <c r="Q7814" s="3"/>
      <c r="R7814" s="3"/>
      <c r="S7814" s="3"/>
      <c r="T7814" s="3"/>
      <c r="U7814" s="3"/>
      <c r="V7814" s="3"/>
      <c r="W7814" s="3"/>
      <c r="X7814" s="3"/>
      <c r="Y7814" s="3"/>
      <c r="Z7814" s="3"/>
    </row>
    <row r="7815">
      <c r="A7815" s="4">
        <v>45363.0</v>
      </c>
      <c r="B7815" s="5" t="s">
        <v>3195</v>
      </c>
      <c r="C7815" s="3" t="s">
        <v>3196</v>
      </c>
      <c r="D7815" s="10" t="str">
        <f>IFERROR(__xludf.DUMMYFUNCTION("REGEXEXTRACT(C7815,""[A-Z]{2,}"")"),"STA")</f>
        <v>STA</v>
      </c>
      <c r="E7815" s="3" t="s">
        <v>44</v>
      </c>
      <c r="F7815" s="3" t="s">
        <v>61</v>
      </c>
      <c r="G7815" s="3" t="s">
        <v>12</v>
      </c>
      <c r="H7815" s="3"/>
      <c r="I7815" s="3"/>
      <c r="J7815" s="3"/>
      <c r="K7815" s="3"/>
      <c r="L7815" s="3"/>
      <c r="M7815" s="3"/>
      <c r="N7815" s="3"/>
      <c r="O7815" s="3"/>
      <c r="P7815" s="3"/>
      <c r="Q7815" s="3"/>
      <c r="R7815" s="3"/>
      <c r="S7815" s="3"/>
      <c r="T7815" s="3"/>
      <c r="U7815" s="3"/>
      <c r="V7815" s="3"/>
      <c r="W7815" s="3"/>
      <c r="X7815" s="3"/>
      <c r="Y7815" s="3"/>
      <c r="Z7815" s="3"/>
    </row>
    <row r="7816">
      <c r="A7816" s="4">
        <v>45363.0</v>
      </c>
      <c r="B7816" s="5" t="s">
        <v>3195</v>
      </c>
      <c r="C7816" s="3" t="s">
        <v>3196</v>
      </c>
      <c r="D7816" s="10" t="str">
        <f>IFERROR(__xludf.DUMMYFUNCTION("REGEXEXTRACT(C7816,""[A-Z]{2,}"")"),"STA")</f>
        <v>STA</v>
      </c>
      <c r="E7816" s="3" t="s">
        <v>98</v>
      </c>
      <c r="F7816" s="3" t="s">
        <v>3197</v>
      </c>
      <c r="G7816" s="3" t="s">
        <v>12</v>
      </c>
      <c r="H7816" s="3"/>
      <c r="I7816" s="3"/>
      <c r="J7816" s="3"/>
      <c r="K7816" s="3"/>
      <c r="L7816" s="3"/>
      <c r="M7816" s="3"/>
      <c r="N7816" s="3"/>
      <c r="O7816" s="3"/>
      <c r="P7816" s="3"/>
      <c r="Q7816" s="3"/>
      <c r="R7816" s="3"/>
      <c r="S7816" s="3"/>
      <c r="T7816" s="3"/>
      <c r="U7816" s="3"/>
      <c r="V7816" s="3"/>
      <c r="W7816" s="3"/>
      <c r="X7816" s="3"/>
      <c r="Y7816" s="3"/>
      <c r="Z7816" s="3"/>
    </row>
    <row r="7817">
      <c r="A7817" s="4">
        <v>45363.0</v>
      </c>
      <c r="B7817" s="5" t="s">
        <v>3198</v>
      </c>
      <c r="C7817" s="3" t="s">
        <v>3199</v>
      </c>
      <c r="D7817" s="10" t="str">
        <f>IFERROR(__xludf.DUMMYFUNCTION("REGEXEXTRACT(C7817,""[A-Z]{2,}"")"),"EV")</f>
        <v>EV</v>
      </c>
      <c r="E7817" s="3" t="s">
        <v>44</v>
      </c>
      <c r="F7817" s="3" t="s">
        <v>63</v>
      </c>
      <c r="G7817" s="3" t="s">
        <v>12</v>
      </c>
      <c r="H7817" s="3"/>
      <c r="I7817" s="3"/>
      <c r="J7817" s="3"/>
      <c r="K7817" s="3"/>
      <c r="L7817" s="3"/>
      <c r="M7817" s="3"/>
      <c r="N7817" s="3"/>
      <c r="O7817" s="3"/>
      <c r="P7817" s="3"/>
      <c r="Q7817" s="3"/>
      <c r="R7817" s="3"/>
      <c r="S7817" s="3"/>
      <c r="T7817" s="3"/>
      <c r="U7817" s="3"/>
      <c r="V7817" s="3"/>
      <c r="W7817" s="3"/>
      <c r="X7817" s="3"/>
      <c r="Y7817" s="3"/>
      <c r="Z7817" s="3"/>
    </row>
    <row r="7818">
      <c r="A7818" s="4">
        <v>45363.0</v>
      </c>
      <c r="B7818" s="5" t="s">
        <v>3200</v>
      </c>
      <c r="C7818" s="9" t="s">
        <v>3201</v>
      </c>
      <c r="D7818" s="10" t="str">
        <f>IFERROR(__xludf.DUMMYFUNCTION("REGEXEXTRACT(C7818,""[A-Z]{2,}"")"),"AMARIN")</f>
        <v>AMARIN</v>
      </c>
      <c r="E7818" s="3" t="s">
        <v>2601</v>
      </c>
      <c r="F7818" s="3" t="s">
        <v>477</v>
      </c>
      <c r="G7818" s="3" t="s">
        <v>12</v>
      </c>
      <c r="H7818" s="3"/>
      <c r="I7818" s="3"/>
      <c r="J7818" s="3"/>
      <c r="K7818" s="3"/>
      <c r="L7818" s="3"/>
      <c r="M7818" s="3"/>
      <c r="N7818" s="3"/>
      <c r="O7818" s="3"/>
      <c r="P7818" s="3"/>
      <c r="Q7818" s="3"/>
      <c r="R7818" s="3"/>
      <c r="S7818" s="3"/>
      <c r="T7818" s="3"/>
      <c r="U7818" s="3"/>
      <c r="V7818" s="3"/>
      <c r="W7818" s="3"/>
      <c r="X7818" s="3"/>
      <c r="Y7818" s="3"/>
      <c r="Z7818" s="3"/>
    </row>
    <row r="7819">
      <c r="A7819" s="4">
        <v>45363.0</v>
      </c>
      <c r="B7819" s="5" t="s">
        <v>3202</v>
      </c>
      <c r="C7819" s="3" t="s">
        <v>3203</v>
      </c>
      <c r="D7819" s="10" t="str">
        <f>IFERROR(__xludf.DUMMYFUNCTION("REGEXEXTRACT(C7819,""[A-Z]{2,}"")"),"SABUY")</f>
        <v>SABUY</v>
      </c>
      <c r="E7819" s="3" t="s">
        <v>795</v>
      </c>
      <c r="F7819" s="3" t="s">
        <v>314</v>
      </c>
      <c r="G7819" s="3" t="s">
        <v>17</v>
      </c>
      <c r="H7819" s="3"/>
      <c r="I7819" s="3"/>
      <c r="J7819" s="3"/>
      <c r="K7819" s="3"/>
      <c r="L7819" s="3"/>
      <c r="M7819" s="3"/>
      <c r="N7819" s="3"/>
      <c r="O7819" s="3"/>
      <c r="P7819" s="3"/>
      <c r="Q7819" s="3"/>
      <c r="R7819" s="3"/>
      <c r="S7819" s="3"/>
      <c r="T7819" s="3"/>
      <c r="U7819" s="3"/>
      <c r="V7819" s="3"/>
      <c r="W7819" s="3"/>
      <c r="X7819" s="3"/>
      <c r="Y7819" s="3"/>
      <c r="Z7819" s="3"/>
    </row>
    <row r="7820">
      <c r="A7820" s="4">
        <v>45363.0</v>
      </c>
      <c r="B7820" s="5" t="s">
        <v>3204</v>
      </c>
      <c r="C7820" s="3" t="s">
        <v>3205</v>
      </c>
      <c r="D7820" s="10" t="str">
        <f>IFERROR(__xludf.DUMMYFUNCTION("REGEXEXTRACT(C7820,""[A-Z]{2,}"")"),"NUSA")</f>
        <v>NUSA</v>
      </c>
      <c r="E7820" s="3" t="s">
        <v>3206</v>
      </c>
      <c r="F7820" s="3" t="s">
        <v>3207</v>
      </c>
      <c r="G7820" s="3" t="s">
        <v>17</v>
      </c>
      <c r="H7820" s="3"/>
      <c r="I7820" s="3"/>
      <c r="J7820" s="3"/>
      <c r="K7820" s="3"/>
      <c r="L7820" s="3"/>
      <c r="M7820" s="3"/>
      <c r="N7820" s="3"/>
      <c r="O7820" s="3"/>
      <c r="P7820" s="3"/>
      <c r="Q7820" s="3"/>
      <c r="R7820" s="3"/>
      <c r="S7820" s="3"/>
      <c r="T7820" s="3"/>
      <c r="U7820" s="3"/>
      <c r="V7820" s="3"/>
      <c r="W7820" s="3"/>
      <c r="X7820" s="3"/>
      <c r="Y7820" s="3"/>
      <c r="Z7820" s="3"/>
    </row>
    <row r="7821">
      <c r="A7821" s="4">
        <v>45363.0</v>
      </c>
      <c r="B7821" s="5" t="s">
        <v>3208</v>
      </c>
      <c r="C7821" s="3" t="s">
        <v>3209</v>
      </c>
      <c r="D7821" s="10" t="str">
        <f>IFERROR(__xludf.DUMMYFUNCTION("REGEXEXTRACT(C7821,""[A-Z]{2,}"")"),"GULF")</f>
        <v>GULF</v>
      </c>
      <c r="E7821" s="3" t="s">
        <v>519</v>
      </c>
      <c r="F7821" s="3" t="s">
        <v>231</v>
      </c>
      <c r="G7821" s="3" t="s">
        <v>12</v>
      </c>
      <c r="H7821" s="3"/>
      <c r="I7821" s="3"/>
      <c r="J7821" s="3"/>
      <c r="K7821" s="3"/>
      <c r="L7821" s="3"/>
      <c r="M7821" s="3"/>
      <c r="N7821" s="3"/>
      <c r="O7821" s="3"/>
      <c r="P7821" s="3"/>
      <c r="Q7821" s="3"/>
      <c r="R7821" s="3"/>
      <c r="S7821" s="3"/>
      <c r="T7821" s="3"/>
      <c r="U7821" s="3"/>
      <c r="V7821" s="3"/>
      <c r="W7821" s="3"/>
      <c r="X7821" s="3"/>
      <c r="Y7821" s="3"/>
      <c r="Z7821" s="3"/>
    </row>
    <row r="7822">
      <c r="A7822" s="4">
        <v>45363.0</v>
      </c>
      <c r="B7822" s="5" t="s">
        <v>3210</v>
      </c>
      <c r="C7822" s="3" t="s">
        <v>3211</v>
      </c>
      <c r="D7822" s="10" t="str">
        <f>IFERROR(__xludf.DUMMYFUNCTION("REGEXEXTRACT(C7822,""[A-Z]{2,}"")"),"JKN")</f>
        <v>JKN</v>
      </c>
      <c r="E7822" s="3" t="s">
        <v>1090</v>
      </c>
      <c r="F7822" s="3" t="s">
        <v>109</v>
      </c>
      <c r="G7822" s="3" t="s">
        <v>17</v>
      </c>
      <c r="H7822" s="3"/>
      <c r="I7822" s="3"/>
      <c r="J7822" s="3"/>
      <c r="K7822" s="3"/>
      <c r="L7822" s="3"/>
      <c r="M7822" s="3"/>
      <c r="N7822" s="3"/>
      <c r="O7822" s="3"/>
      <c r="P7822" s="3"/>
      <c r="Q7822" s="3"/>
      <c r="R7822" s="3"/>
      <c r="S7822" s="3"/>
      <c r="T7822" s="3"/>
      <c r="U7822" s="3"/>
      <c r="V7822" s="3"/>
      <c r="W7822" s="3"/>
      <c r="X7822" s="3"/>
      <c r="Y7822" s="3"/>
      <c r="Z7822" s="3"/>
    </row>
    <row r="7823">
      <c r="A7823" s="4">
        <v>45362.0</v>
      </c>
      <c r="B7823" s="5" t="s">
        <v>3212</v>
      </c>
      <c r="C7823" s="3" t="s">
        <v>3213</v>
      </c>
      <c r="D7823" s="3" t="str">
        <f>IFERROR(__xludf.DUMMYFUNCTION("REGEXEXTRACT(C7823,""[A-Z]{2,}"")"),"SCBX")</f>
        <v>SCBX</v>
      </c>
      <c r="E7823" s="3" t="s">
        <v>141</v>
      </c>
      <c r="F7823" s="3" t="s">
        <v>37</v>
      </c>
      <c r="G7823" s="3" t="s">
        <v>12</v>
      </c>
      <c r="H7823" s="3"/>
      <c r="I7823" s="3"/>
      <c r="J7823" s="3"/>
      <c r="K7823" s="3"/>
      <c r="L7823" s="3"/>
      <c r="M7823" s="3"/>
      <c r="N7823" s="3"/>
      <c r="O7823" s="3"/>
      <c r="P7823" s="3"/>
      <c r="Q7823" s="3"/>
      <c r="R7823" s="3"/>
      <c r="S7823" s="3"/>
      <c r="T7823" s="3"/>
      <c r="U7823" s="3"/>
      <c r="V7823" s="3"/>
      <c r="W7823" s="3"/>
      <c r="X7823" s="3"/>
      <c r="Y7823" s="3"/>
      <c r="Z7823" s="3"/>
    </row>
    <row r="7824">
      <c r="A7824" s="4">
        <v>45362.0</v>
      </c>
      <c r="B7824" s="5" t="s">
        <v>3214</v>
      </c>
      <c r="C7824" s="3" t="s">
        <v>3215</v>
      </c>
      <c r="D7824" s="3" t="str">
        <f>IFERROR(__xludf.DUMMYFUNCTION("REGEXEXTRACT(C7824,""[A-Z]{2,}"")"),"BJC")</f>
        <v>BJC</v>
      </c>
      <c r="E7824" s="3"/>
      <c r="F7824" s="3" t="s">
        <v>47</v>
      </c>
      <c r="G7824" s="3" t="s">
        <v>12</v>
      </c>
      <c r="H7824" s="3" t="s">
        <v>44</v>
      </c>
      <c r="I7824" s="3"/>
      <c r="J7824" s="3"/>
      <c r="K7824" s="3"/>
      <c r="L7824" s="3"/>
      <c r="M7824" s="3"/>
      <c r="N7824" s="3"/>
      <c r="O7824" s="3"/>
      <c r="P7824" s="3"/>
      <c r="Q7824" s="3"/>
      <c r="R7824" s="3"/>
      <c r="S7824" s="3"/>
      <c r="T7824" s="3"/>
      <c r="U7824" s="3"/>
      <c r="V7824" s="3"/>
      <c r="W7824" s="3"/>
      <c r="X7824" s="3"/>
      <c r="Y7824" s="3"/>
      <c r="Z7824" s="3"/>
    </row>
    <row r="7825">
      <c r="A7825" s="4">
        <v>45362.0</v>
      </c>
      <c r="B7825" s="5" t="s">
        <v>3216</v>
      </c>
      <c r="C7825" s="3" t="s">
        <v>3217</v>
      </c>
      <c r="D7825" s="3" t="str">
        <f>IFERROR(__xludf.DUMMYFUNCTION("REGEXEXTRACT(C7825,""[A-Z]{2,}"")"),"WHAUP")</f>
        <v>WHAUP</v>
      </c>
      <c r="E7825" s="3" t="s">
        <v>141</v>
      </c>
      <c r="F7825" s="3" t="s">
        <v>37</v>
      </c>
      <c r="G7825" s="3" t="s">
        <v>12</v>
      </c>
      <c r="H7825" s="3"/>
      <c r="I7825" s="3"/>
      <c r="J7825" s="3"/>
      <c r="K7825" s="3"/>
      <c r="L7825" s="3"/>
      <c r="M7825" s="3"/>
      <c r="N7825" s="3"/>
      <c r="O7825" s="3"/>
      <c r="P7825" s="3"/>
      <c r="Q7825" s="3"/>
      <c r="R7825" s="3"/>
      <c r="S7825" s="3"/>
      <c r="T7825" s="3"/>
      <c r="U7825" s="3"/>
      <c r="V7825" s="3"/>
      <c r="W7825" s="3"/>
      <c r="X7825" s="3"/>
      <c r="Y7825" s="3"/>
      <c r="Z7825" s="3"/>
    </row>
    <row r="7826">
      <c r="A7826" s="4">
        <v>45362.0</v>
      </c>
      <c r="B7826" s="5" t="s">
        <v>3218</v>
      </c>
      <c r="C7826" s="3" t="s">
        <v>3219</v>
      </c>
      <c r="D7826" s="3" t="str">
        <f>IFERROR(__xludf.DUMMYFUNCTION("REGEXEXTRACT(C7826,""[A-Z]{2,}"")"),"BGRIM")</f>
        <v>BGRIM</v>
      </c>
      <c r="E7826" s="3"/>
      <c r="F7826" s="3" t="s">
        <v>61</v>
      </c>
      <c r="G7826" s="3" t="s">
        <v>12</v>
      </c>
      <c r="H7826" s="3" t="s">
        <v>44</v>
      </c>
      <c r="I7826" s="3"/>
      <c r="J7826" s="3"/>
      <c r="K7826" s="3"/>
      <c r="L7826" s="3"/>
      <c r="M7826" s="3"/>
      <c r="N7826" s="3"/>
      <c r="O7826" s="3"/>
      <c r="P7826" s="3"/>
      <c r="Q7826" s="3"/>
      <c r="R7826" s="3"/>
      <c r="S7826" s="3"/>
      <c r="T7826" s="3"/>
      <c r="U7826" s="3"/>
      <c r="V7826" s="3"/>
      <c r="W7826" s="3"/>
      <c r="X7826" s="3"/>
      <c r="Y7826" s="3"/>
      <c r="Z7826" s="3"/>
    </row>
    <row r="7827">
      <c r="A7827" s="4">
        <v>45362.0</v>
      </c>
      <c r="B7827" s="5" t="s">
        <v>3220</v>
      </c>
      <c r="C7827" s="3" t="s">
        <v>3221</v>
      </c>
      <c r="D7827" s="3" t="str">
        <f>IFERROR(__xludf.DUMMYFUNCTION("REGEXEXTRACT(C7827,""[A-Z]{2,}"")"),"BTC")</f>
        <v>BTC</v>
      </c>
      <c r="E7827" s="3" t="s">
        <v>285</v>
      </c>
      <c r="F7827" s="3" t="s">
        <v>2941</v>
      </c>
      <c r="G7827" s="3" t="s">
        <v>12</v>
      </c>
      <c r="H7827" s="3"/>
      <c r="I7827" s="3"/>
      <c r="J7827" s="3"/>
      <c r="K7827" s="3"/>
      <c r="L7827" s="3"/>
      <c r="M7827" s="3"/>
      <c r="N7827" s="3"/>
      <c r="O7827" s="3"/>
      <c r="P7827" s="3"/>
      <c r="Q7827" s="3"/>
      <c r="R7827" s="3"/>
      <c r="S7827" s="3"/>
      <c r="T7827" s="3"/>
      <c r="U7827" s="3"/>
      <c r="V7827" s="3"/>
      <c r="W7827" s="3"/>
      <c r="X7827" s="3"/>
      <c r="Y7827" s="3"/>
      <c r="Z7827" s="3"/>
    </row>
    <row r="7828">
      <c r="A7828" s="4">
        <v>45362.0</v>
      </c>
      <c r="B7828" s="5" t="s">
        <v>3222</v>
      </c>
      <c r="C7828" s="3" t="s">
        <v>3223</v>
      </c>
      <c r="D7828" s="3" t="str">
        <f>IFERROR(__xludf.DUMMYFUNCTION("REGEXEXTRACT(C7828,""[A-Z]{2,}"")"),"TPOLY")</f>
        <v>TPOLY</v>
      </c>
      <c r="E7828" s="3" t="s">
        <v>3224</v>
      </c>
      <c r="F7828" s="3" t="s">
        <v>61</v>
      </c>
      <c r="G7828" s="3" t="s">
        <v>12</v>
      </c>
      <c r="H7828" s="3"/>
      <c r="I7828" s="3"/>
      <c r="J7828" s="3"/>
      <c r="K7828" s="3"/>
      <c r="L7828" s="3"/>
      <c r="M7828" s="3"/>
      <c r="N7828" s="3"/>
      <c r="O7828" s="3"/>
      <c r="P7828" s="3"/>
      <c r="Q7828" s="3"/>
      <c r="R7828" s="3"/>
      <c r="S7828" s="3"/>
      <c r="T7828" s="3"/>
      <c r="U7828" s="3"/>
      <c r="V7828" s="3"/>
      <c r="W7828" s="3"/>
      <c r="X7828" s="3"/>
      <c r="Y7828" s="3"/>
      <c r="Z7828" s="3"/>
    </row>
    <row r="7829">
      <c r="A7829" s="4">
        <v>45362.0</v>
      </c>
      <c r="B7829" s="5" t="s">
        <v>3225</v>
      </c>
      <c r="C7829" s="3" t="s">
        <v>3226</v>
      </c>
      <c r="D7829" s="3" t="str">
        <f>IFERROR(__xludf.DUMMYFUNCTION("REGEXEXTRACT(C7829,""[A-Z]{2,}"")"),"EGCO")</f>
        <v>EGCO</v>
      </c>
      <c r="E7829" s="3" t="s">
        <v>2468</v>
      </c>
      <c r="F7829" s="3" t="s">
        <v>796</v>
      </c>
      <c r="G7829" s="3" t="s">
        <v>17</v>
      </c>
      <c r="H7829" s="3"/>
      <c r="I7829" s="3"/>
      <c r="J7829" s="3"/>
      <c r="K7829" s="3"/>
      <c r="L7829" s="3"/>
      <c r="M7829" s="3"/>
      <c r="N7829" s="3"/>
      <c r="O7829" s="3"/>
      <c r="P7829" s="3"/>
      <c r="Q7829" s="3"/>
      <c r="R7829" s="3"/>
      <c r="S7829" s="3"/>
      <c r="T7829" s="3"/>
      <c r="U7829" s="3"/>
      <c r="V7829" s="3"/>
      <c r="W7829" s="3"/>
      <c r="X7829" s="3"/>
      <c r="Y7829" s="3"/>
      <c r="Z7829" s="3"/>
    </row>
    <row r="7830">
      <c r="A7830" s="4">
        <v>45360.0</v>
      </c>
      <c r="B7830" s="5" t="s">
        <v>3227</v>
      </c>
      <c r="C7830" s="3" t="s">
        <v>3228</v>
      </c>
      <c r="D7830" s="3" t="str">
        <f>IFERROR(__xludf.DUMMYFUNCTION("REGEXEXTRACT(C7830,""[A-Z]{2,}"")"),"MGI")</f>
        <v>MGI</v>
      </c>
      <c r="E7830" s="3" t="s">
        <v>3229</v>
      </c>
      <c r="F7830" s="3" t="s">
        <v>3230</v>
      </c>
      <c r="G7830" s="3" t="s">
        <v>17</v>
      </c>
      <c r="H7830" s="3"/>
      <c r="I7830" s="3"/>
      <c r="J7830" s="3"/>
      <c r="K7830" s="3"/>
      <c r="L7830" s="3"/>
      <c r="M7830" s="3"/>
      <c r="N7830" s="3"/>
      <c r="O7830" s="3"/>
      <c r="P7830" s="3"/>
      <c r="Q7830" s="3"/>
      <c r="R7830" s="3"/>
      <c r="S7830" s="3"/>
      <c r="T7830" s="3"/>
      <c r="U7830" s="3"/>
      <c r="V7830" s="3"/>
      <c r="W7830" s="3"/>
      <c r="X7830" s="3"/>
      <c r="Y7830" s="3"/>
      <c r="Z7830" s="3"/>
    </row>
    <row r="7831">
      <c r="A7831" s="4">
        <v>45360.0</v>
      </c>
      <c r="B7831" s="5" t="s">
        <v>3231</v>
      </c>
      <c r="C7831" s="3" t="s">
        <v>3232</v>
      </c>
      <c r="D7831" s="3" t="str">
        <f>IFERROR(__xludf.DUMMYFUNCTION("REGEXEXTRACT(C7831,""[A-Z]{2,}"")"),"JKN")</f>
        <v>JKN</v>
      </c>
      <c r="E7831" s="3" t="s">
        <v>2910</v>
      </c>
      <c r="F7831" s="3" t="s">
        <v>109</v>
      </c>
      <c r="G7831" s="3" t="s">
        <v>17</v>
      </c>
      <c r="H7831" s="3"/>
      <c r="I7831" s="3"/>
      <c r="J7831" s="3"/>
      <c r="K7831" s="3"/>
      <c r="L7831" s="3"/>
      <c r="M7831" s="3"/>
      <c r="N7831" s="3"/>
      <c r="O7831" s="3"/>
      <c r="P7831" s="3"/>
      <c r="Q7831" s="3"/>
      <c r="R7831" s="3"/>
      <c r="S7831" s="3"/>
      <c r="T7831" s="3"/>
      <c r="U7831" s="3"/>
      <c r="V7831" s="3"/>
      <c r="W7831" s="3"/>
      <c r="X7831" s="3"/>
      <c r="Y7831" s="3"/>
      <c r="Z7831" s="3"/>
    </row>
    <row r="7832">
      <c r="A7832" s="4">
        <v>45359.0</v>
      </c>
      <c r="B7832" s="5" t="s">
        <v>3233</v>
      </c>
      <c r="C7832" s="3" t="s">
        <v>3234</v>
      </c>
      <c r="D7832" s="3" t="str">
        <f>IFERROR(__xludf.DUMMYFUNCTION("REGEXEXTRACT(C7832,""[A-Z]{2,}"")"),"SET")</f>
        <v>SET</v>
      </c>
      <c r="E7832" s="3" t="s">
        <v>3224</v>
      </c>
      <c r="F7832" s="3" t="s">
        <v>35</v>
      </c>
      <c r="G7832" s="3" t="s">
        <v>12</v>
      </c>
      <c r="H7832" s="3"/>
      <c r="I7832" s="3"/>
      <c r="J7832" s="3"/>
      <c r="K7832" s="3"/>
      <c r="L7832" s="3"/>
      <c r="M7832" s="3"/>
      <c r="N7832" s="3"/>
      <c r="O7832" s="3"/>
      <c r="P7832" s="3"/>
      <c r="Q7832" s="3"/>
      <c r="R7832" s="3"/>
      <c r="S7832" s="3"/>
      <c r="T7832" s="3"/>
      <c r="U7832" s="3"/>
      <c r="V7832" s="3"/>
      <c r="W7832" s="3"/>
      <c r="X7832" s="3"/>
      <c r="Y7832" s="3"/>
      <c r="Z7832" s="3"/>
    </row>
    <row r="7833">
      <c r="A7833" s="4">
        <v>45359.0</v>
      </c>
      <c r="B7833" s="5" t="s">
        <v>3233</v>
      </c>
      <c r="C7833" s="3" t="s">
        <v>3234</v>
      </c>
      <c r="D7833" s="3" t="str">
        <f>IFERROR(__xludf.DUMMYFUNCTION("REGEXEXTRACT(C7833,""[A-Z]{2,}"")"),"SET")</f>
        <v>SET</v>
      </c>
      <c r="E7833" s="3" t="s">
        <v>514</v>
      </c>
      <c r="F7833" s="3" t="s">
        <v>386</v>
      </c>
      <c r="G7833" s="3" t="s">
        <v>12</v>
      </c>
      <c r="H7833" s="3"/>
      <c r="I7833" s="3"/>
      <c r="J7833" s="3"/>
      <c r="K7833" s="3"/>
      <c r="L7833" s="3"/>
      <c r="M7833" s="3"/>
      <c r="N7833" s="3"/>
      <c r="O7833" s="3"/>
      <c r="P7833" s="3"/>
      <c r="Q7833" s="3"/>
      <c r="R7833" s="3"/>
      <c r="S7833" s="3"/>
      <c r="T7833" s="3"/>
      <c r="U7833" s="3"/>
      <c r="V7833" s="3"/>
      <c r="W7833" s="3"/>
      <c r="X7833" s="3"/>
      <c r="Y7833" s="3"/>
      <c r="Z7833" s="3"/>
    </row>
    <row r="7834">
      <c r="A7834" s="4">
        <v>45359.0</v>
      </c>
      <c r="B7834" s="5" t="s">
        <v>3235</v>
      </c>
      <c r="C7834" s="3" t="s">
        <v>3236</v>
      </c>
      <c r="D7834" s="3" t="str">
        <f>IFERROR(__xludf.DUMMYFUNCTION("REGEXEXTRACT(C7834,""[A-Z]{2,}"")"),"SHR")</f>
        <v>SHR</v>
      </c>
      <c r="E7834" s="3" t="s">
        <v>3224</v>
      </c>
      <c r="F7834" s="3" t="s">
        <v>61</v>
      </c>
      <c r="G7834" s="3" t="s">
        <v>12</v>
      </c>
      <c r="H7834" s="3"/>
      <c r="I7834" s="3"/>
      <c r="J7834" s="3"/>
      <c r="K7834" s="3"/>
      <c r="L7834" s="3"/>
      <c r="M7834" s="3"/>
      <c r="N7834" s="3"/>
      <c r="O7834" s="3"/>
      <c r="P7834" s="3"/>
      <c r="Q7834" s="3"/>
      <c r="R7834" s="3"/>
      <c r="S7834" s="3"/>
      <c r="T7834" s="3"/>
      <c r="U7834" s="3"/>
      <c r="V7834" s="3"/>
      <c r="W7834" s="3"/>
      <c r="X7834" s="3"/>
      <c r="Y7834" s="3"/>
      <c r="Z7834" s="3"/>
    </row>
    <row r="7835">
      <c r="A7835" s="4">
        <v>45359.0</v>
      </c>
      <c r="B7835" s="5" t="s">
        <v>3235</v>
      </c>
      <c r="C7835" s="3" t="s">
        <v>3236</v>
      </c>
      <c r="D7835" s="3" t="str">
        <f>IFERROR(__xludf.DUMMYFUNCTION("REGEXEXTRACT(C7835,""[A-Z]{2,}"")"),"SHR")</f>
        <v>SHR</v>
      </c>
      <c r="E7835" s="3" t="s">
        <v>47</v>
      </c>
      <c r="F7835" s="3" t="s">
        <v>3237</v>
      </c>
      <c r="G7835" s="3" t="s">
        <v>12</v>
      </c>
      <c r="H7835" s="3"/>
      <c r="I7835" s="3"/>
      <c r="J7835" s="3"/>
      <c r="K7835" s="3"/>
      <c r="L7835" s="3"/>
      <c r="M7835" s="3"/>
      <c r="N7835" s="3"/>
      <c r="O7835" s="3"/>
      <c r="P7835" s="3"/>
      <c r="Q7835" s="3"/>
      <c r="R7835" s="3"/>
      <c r="S7835" s="3"/>
      <c r="T7835" s="3"/>
      <c r="U7835" s="3"/>
      <c r="V7835" s="3"/>
      <c r="W7835" s="3"/>
      <c r="X7835" s="3"/>
      <c r="Y7835" s="3"/>
      <c r="Z7835" s="3"/>
    </row>
    <row r="7836">
      <c r="A7836" s="4">
        <v>45359.0</v>
      </c>
      <c r="B7836" s="5" t="s">
        <v>3238</v>
      </c>
      <c r="C7836" s="3" t="s">
        <v>3239</v>
      </c>
      <c r="D7836" s="3" t="str">
        <f>IFERROR(__xludf.DUMMYFUNCTION("REGEXEXTRACT(C7836,""[A-Z]{2,}"")"),"SCGP")</f>
        <v>SCGP</v>
      </c>
      <c r="E7836" s="3" t="s">
        <v>3224</v>
      </c>
      <c r="F7836" s="3" t="s">
        <v>61</v>
      </c>
      <c r="G7836" s="3" t="s">
        <v>12</v>
      </c>
      <c r="H7836" s="3"/>
      <c r="I7836" s="3"/>
      <c r="J7836" s="3"/>
      <c r="K7836" s="3"/>
      <c r="L7836" s="3"/>
      <c r="M7836" s="3"/>
      <c r="N7836" s="3"/>
      <c r="O7836" s="3"/>
      <c r="P7836" s="3"/>
      <c r="Q7836" s="3"/>
      <c r="R7836" s="3"/>
      <c r="S7836" s="3"/>
      <c r="T7836" s="3"/>
      <c r="U7836" s="3"/>
      <c r="V7836" s="3"/>
      <c r="W7836" s="3"/>
      <c r="X7836" s="3"/>
      <c r="Y7836" s="3"/>
      <c r="Z7836" s="3"/>
    </row>
    <row r="7837">
      <c r="A7837" s="4">
        <v>45359.0</v>
      </c>
      <c r="B7837" s="5" t="s">
        <v>3238</v>
      </c>
      <c r="C7837" s="3" t="s">
        <v>3239</v>
      </c>
      <c r="D7837" s="3" t="str">
        <f>IFERROR(__xludf.DUMMYFUNCTION("REGEXEXTRACT(C7837,""[A-Z]{2,}"")"),"SCGP")</f>
        <v>SCGP</v>
      </c>
      <c r="E7837" s="3" t="s">
        <v>1780</v>
      </c>
      <c r="F7837" s="3" t="s">
        <v>524</v>
      </c>
      <c r="G7837" s="3" t="s">
        <v>12</v>
      </c>
      <c r="H7837" s="3"/>
      <c r="I7837" s="3"/>
      <c r="J7837" s="3"/>
      <c r="K7837" s="3"/>
      <c r="L7837" s="3"/>
      <c r="M7837" s="3"/>
      <c r="N7837" s="3"/>
      <c r="O7837" s="3"/>
      <c r="P7837" s="3"/>
      <c r="Q7837" s="3"/>
      <c r="R7837" s="3"/>
      <c r="S7837" s="3"/>
      <c r="T7837" s="3"/>
      <c r="U7837" s="3"/>
      <c r="V7837" s="3"/>
      <c r="W7837" s="3"/>
      <c r="X7837" s="3"/>
      <c r="Y7837" s="3"/>
      <c r="Z7837" s="3"/>
    </row>
    <row r="7838">
      <c r="A7838" s="4">
        <v>45359.0</v>
      </c>
      <c r="B7838" s="5" t="s">
        <v>3240</v>
      </c>
      <c r="C7838" s="3" t="s">
        <v>3241</v>
      </c>
      <c r="D7838" s="3" t="str">
        <f>IFERROR(__xludf.DUMMYFUNCTION("REGEXEXTRACT(C7838,""[A-Z]{2,}"")"),"THAI")</f>
        <v>THAI</v>
      </c>
      <c r="E7838" s="3" t="s">
        <v>37</v>
      </c>
      <c r="F7838" s="3" t="s">
        <v>3242</v>
      </c>
      <c r="G7838" s="3" t="s">
        <v>17</v>
      </c>
      <c r="H7838" s="3"/>
      <c r="I7838" s="3"/>
      <c r="J7838" s="3"/>
      <c r="K7838" s="3"/>
      <c r="L7838" s="3"/>
      <c r="M7838" s="3"/>
      <c r="N7838" s="3"/>
      <c r="O7838" s="3"/>
      <c r="P7838" s="3"/>
      <c r="Q7838" s="3"/>
      <c r="R7838" s="3"/>
      <c r="S7838" s="3"/>
      <c r="T7838" s="3"/>
      <c r="U7838" s="3"/>
      <c r="V7838" s="3"/>
      <c r="W7838" s="3"/>
      <c r="X7838" s="3"/>
      <c r="Y7838" s="3"/>
      <c r="Z7838" s="3"/>
    </row>
    <row r="7839">
      <c r="A7839" s="4">
        <v>45358.0</v>
      </c>
      <c r="B7839" s="5" t="s">
        <v>3243</v>
      </c>
      <c r="C7839" s="3" t="s">
        <v>3244</v>
      </c>
      <c r="D7839" s="3" t="str">
        <f>IFERROR(__xludf.DUMMYFUNCTION("REGEXEXTRACT(C7839,""[A-Z]{2,}"")"),"PTT")</f>
        <v>PTT</v>
      </c>
      <c r="E7839" s="3" t="s">
        <v>3245</v>
      </c>
      <c r="F7839" s="3" t="s">
        <v>121</v>
      </c>
      <c r="G7839" s="3" t="s">
        <v>12</v>
      </c>
      <c r="H7839" s="3"/>
      <c r="I7839" s="3"/>
      <c r="J7839" s="3"/>
      <c r="K7839" s="3"/>
      <c r="L7839" s="3"/>
      <c r="M7839" s="3"/>
      <c r="N7839" s="3"/>
      <c r="O7839" s="3"/>
      <c r="P7839" s="3"/>
      <c r="Q7839" s="3"/>
      <c r="R7839" s="3"/>
      <c r="S7839" s="3"/>
      <c r="T7839" s="3"/>
      <c r="U7839" s="3"/>
      <c r="V7839" s="3"/>
      <c r="W7839" s="3"/>
      <c r="X7839" s="3"/>
      <c r="Y7839" s="3"/>
      <c r="Z7839" s="3"/>
    </row>
    <row r="7840">
      <c r="A7840" s="4">
        <v>45358.0</v>
      </c>
      <c r="B7840" s="5" t="s">
        <v>3246</v>
      </c>
      <c r="C7840" s="3" t="s">
        <v>3247</v>
      </c>
      <c r="D7840" s="3" t="str">
        <f>IFERROR(__xludf.DUMMYFUNCTION("REGEXEXTRACT(C7840,""[A-Z]{2,}"")"),"SET")</f>
        <v>SET</v>
      </c>
      <c r="E7840" s="3" t="s">
        <v>465</v>
      </c>
      <c r="F7840" s="3" t="s">
        <v>386</v>
      </c>
      <c r="G7840" s="3" t="s">
        <v>12</v>
      </c>
      <c r="H7840" s="3"/>
      <c r="I7840" s="3"/>
      <c r="J7840" s="3"/>
      <c r="K7840" s="3"/>
      <c r="L7840" s="3"/>
      <c r="M7840" s="3"/>
      <c r="N7840" s="3"/>
      <c r="O7840" s="3"/>
      <c r="P7840" s="3"/>
      <c r="Q7840" s="3"/>
      <c r="R7840" s="3"/>
      <c r="S7840" s="3"/>
      <c r="T7840" s="3"/>
      <c r="U7840" s="3"/>
      <c r="V7840" s="3"/>
      <c r="W7840" s="3"/>
      <c r="X7840" s="3"/>
      <c r="Y7840" s="3"/>
      <c r="Z7840" s="3"/>
    </row>
    <row r="7841">
      <c r="A7841" s="4">
        <v>45358.0</v>
      </c>
      <c r="B7841" s="5" t="s">
        <v>3248</v>
      </c>
      <c r="C7841" s="3" t="s">
        <v>3249</v>
      </c>
      <c r="D7841" s="3" t="str">
        <f>IFERROR(__xludf.DUMMYFUNCTION("REGEXEXTRACT(C7841,""[A-Z]{2,}"")"),"JKN")</f>
        <v>JKN</v>
      </c>
      <c r="E7841" s="3" t="s">
        <v>3250</v>
      </c>
      <c r="F7841" s="3" t="s">
        <v>439</v>
      </c>
      <c r="G7841" s="3" t="s">
        <v>84</v>
      </c>
      <c r="H7841" s="3"/>
      <c r="I7841" s="3"/>
      <c r="J7841" s="3"/>
      <c r="K7841" s="3"/>
      <c r="L7841" s="3"/>
      <c r="M7841" s="3"/>
      <c r="N7841" s="3"/>
      <c r="O7841" s="3"/>
      <c r="P7841" s="3"/>
      <c r="Q7841" s="3"/>
      <c r="R7841" s="3"/>
      <c r="S7841" s="3"/>
      <c r="T7841" s="3"/>
      <c r="U7841" s="3"/>
      <c r="V7841" s="3"/>
      <c r="W7841" s="3"/>
      <c r="X7841" s="3"/>
      <c r="Y7841" s="3"/>
      <c r="Z7841" s="3"/>
    </row>
    <row r="7842">
      <c r="A7842" s="4">
        <v>45357.0</v>
      </c>
      <c r="B7842" s="5" t="s">
        <v>3251</v>
      </c>
      <c r="C7842" s="3" t="s">
        <v>3252</v>
      </c>
      <c r="D7842" s="3" t="str">
        <f>IFERROR(__xludf.DUMMYFUNCTION("REGEXEXTRACT(C7842,""[A-Z]{2,}"")"),"IFEC")</f>
        <v>IFEC</v>
      </c>
      <c r="E7842" s="3" t="s">
        <v>3253</v>
      </c>
      <c r="F7842" s="3" t="s">
        <v>296</v>
      </c>
      <c r="G7842" s="3" t="s">
        <v>84</v>
      </c>
      <c r="H7842" s="3"/>
      <c r="I7842" s="3"/>
      <c r="J7842" s="3"/>
      <c r="K7842" s="3"/>
      <c r="L7842" s="3"/>
      <c r="M7842" s="3"/>
      <c r="N7842" s="3"/>
      <c r="O7842" s="3"/>
      <c r="P7842" s="3"/>
      <c r="Q7842" s="3"/>
      <c r="R7842" s="3"/>
      <c r="S7842" s="3"/>
      <c r="T7842" s="3"/>
      <c r="U7842" s="3"/>
      <c r="V7842" s="3"/>
      <c r="W7842" s="3"/>
      <c r="X7842" s="3"/>
      <c r="Y7842" s="3"/>
      <c r="Z7842" s="3"/>
    </row>
    <row r="7843">
      <c r="A7843" s="4">
        <v>45357.0</v>
      </c>
      <c r="B7843" s="5" t="s">
        <v>3254</v>
      </c>
      <c r="C7843" s="3" t="s">
        <v>3255</v>
      </c>
      <c r="D7843" s="3" t="str">
        <f>IFERROR(__xludf.DUMMYFUNCTION("REGEXEXTRACT(C7843,""[A-Z]{2,}"")"),"BDMS")</f>
        <v>BDMS</v>
      </c>
      <c r="E7843" s="3" t="s">
        <v>1807</v>
      </c>
      <c r="F7843" s="3" t="s">
        <v>69</v>
      </c>
      <c r="G7843" s="3" t="s">
        <v>12</v>
      </c>
      <c r="H7843" s="3"/>
      <c r="I7843" s="3"/>
      <c r="J7843" s="3"/>
      <c r="K7843" s="3"/>
      <c r="L7843" s="3"/>
      <c r="M7843" s="3"/>
      <c r="N7843" s="3"/>
      <c r="O7843" s="3"/>
      <c r="P7843" s="3"/>
      <c r="Q7843" s="3"/>
      <c r="R7843" s="3"/>
      <c r="S7843" s="3"/>
      <c r="T7843" s="3"/>
      <c r="U7843" s="3"/>
      <c r="V7843" s="3"/>
      <c r="W7843" s="3"/>
      <c r="X7843" s="3"/>
      <c r="Y7843" s="3"/>
      <c r="Z7843" s="3"/>
    </row>
    <row r="7844">
      <c r="A7844" s="4">
        <v>45357.0</v>
      </c>
      <c r="B7844" s="5" t="s">
        <v>3254</v>
      </c>
      <c r="C7844" s="3" t="s">
        <v>3255</v>
      </c>
      <c r="D7844" s="3" t="str">
        <f>IFERROR(__xludf.DUMMYFUNCTION("REGEXEXTRACT(C7844,""[A-Z]{2,}"")"),"BDMS")</f>
        <v>BDMS</v>
      </c>
      <c r="E7844" s="3" t="s">
        <v>47</v>
      </c>
      <c r="F7844" s="3" t="s">
        <v>133</v>
      </c>
      <c r="G7844" s="3" t="s">
        <v>12</v>
      </c>
      <c r="H7844" s="3"/>
      <c r="I7844" s="3"/>
      <c r="J7844" s="3"/>
      <c r="K7844" s="3"/>
      <c r="L7844" s="3"/>
      <c r="M7844" s="3"/>
      <c r="N7844" s="3"/>
      <c r="O7844" s="3"/>
      <c r="P7844" s="3"/>
      <c r="Q7844" s="3"/>
      <c r="R7844" s="3"/>
      <c r="S7844" s="3"/>
      <c r="T7844" s="3"/>
      <c r="U7844" s="3"/>
      <c r="V7844" s="3"/>
      <c r="W7844" s="3"/>
      <c r="X7844" s="3"/>
      <c r="Y7844" s="3"/>
      <c r="Z7844" s="3"/>
    </row>
    <row r="7845">
      <c r="A7845" s="4">
        <v>45357.0</v>
      </c>
      <c r="B7845" s="5" t="s">
        <v>3256</v>
      </c>
      <c r="C7845" s="9" t="s">
        <v>3257</v>
      </c>
      <c r="D7845" s="3" t="str">
        <f>IFERROR(__xludf.DUMMYFUNCTION("REGEXEXTRACT(C7845,""[A-Z]{2,}"")"),"AMARIN")</f>
        <v>AMARIN</v>
      </c>
      <c r="E7845" s="3" t="s">
        <v>3224</v>
      </c>
      <c r="F7845" s="3" t="s">
        <v>788</v>
      </c>
      <c r="G7845" s="3" t="s">
        <v>12</v>
      </c>
      <c r="H7845" s="3"/>
      <c r="I7845" s="3"/>
      <c r="J7845" s="3"/>
      <c r="K7845" s="3"/>
      <c r="L7845" s="3"/>
      <c r="M7845" s="3"/>
      <c r="N7845" s="3"/>
      <c r="O7845" s="3"/>
      <c r="P7845" s="3"/>
      <c r="Q7845" s="3"/>
      <c r="R7845" s="3"/>
      <c r="S7845" s="3"/>
      <c r="T7845" s="3"/>
      <c r="U7845" s="3"/>
      <c r="V7845" s="3"/>
      <c r="W7845" s="3"/>
      <c r="X7845" s="3"/>
      <c r="Y7845" s="3"/>
      <c r="Z7845" s="3"/>
    </row>
    <row r="7846">
      <c r="A7846" s="4">
        <v>45357.0</v>
      </c>
      <c r="B7846" s="5" t="s">
        <v>3258</v>
      </c>
      <c r="C7846" s="3" t="s">
        <v>3259</v>
      </c>
      <c r="D7846" s="3" t="str">
        <f>IFERROR(__xludf.DUMMYFUNCTION("REGEXEXTRACT(C7846,""[A-Z]{2,}"")"),"PROEN")</f>
        <v>PROEN</v>
      </c>
      <c r="E7846" s="3" t="s">
        <v>3260</v>
      </c>
      <c r="F7846" s="3" t="s">
        <v>152</v>
      </c>
      <c r="G7846" s="3" t="s">
        <v>17</v>
      </c>
      <c r="H7846" s="3"/>
      <c r="I7846" s="3"/>
      <c r="J7846" s="3"/>
      <c r="K7846" s="3"/>
      <c r="L7846" s="3"/>
      <c r="M7846" s="3"/>
      <c r="N7846" s="3"/>
      <c r="O7846" s="3"/>
      <c r="P7846" s="3"/>
      <c r="Q7846" s="3"/>
      <c r="R7846" s="3"/>
      <c r="S7846" s="3"/>
      <c r="T7846" s="3"/>
      <c r="U7846" s="3"/>
      <c r="V7846" s="3"/>
      <c r="W7846" s="3"/>
      <c r="X7846" s="3"/>
      <c r="Y7846" s="3"/>
      <c r="Z7846" s="3"/>
    </row>
    <row r="7847">
      <c r="A7847" s="4">
        <v>45357.0</v>
      </c>
      <c r="B7847" s="5" t="s">
        <v>3258</v>
      </c>
      <c r="C7847" s="3" t="s">
        <v>3259</v>
      </c>
      <c r="D7847" s="3" t="str">
        <f>IFERROR(__xludf.DUMMYFUNCTION("REGEXEXTRACT(C7847,""[A-Z]{2,}"")"),"PROEN")</f>
        <v>PROEN</v>
      </c>
      <c r="E7847" s="3" t="s">
        <v>514</v>
      </c>
      <c r="F7847" s="3" t="s">
        <v>31</v>
      </c>
      <c r="G7847" s="3" t="s">
        <v>84</v>
      </c>
      <c r="H7847" s="3"/>
      <c r="I7847" s="3"/>
      <c r="J7847" s="3"/>
      <c r="K7847" s="3"/>
      <c r="L7847" s="3"/>
      <c r="M7847" s="3"/>
      <c r="N7847" s="3"/>
      <c r="O7847" s="3"/>
      <c r="P7847" s="3"/>
      <c r="Q7847" s="3"/>
      <c r="R7847" s="3"/>
      <c r="S7847" s="3"/>
      <c r="T7847" s="3"/>
      <c r="U7847" s="3"/>
      <c r="V7847" s="3"/>
      <c r="W7847" s="3"/>
      <c r="X7847" s="3"/>
      <c r="Y7847" s="3"/>
      <c r="Z7847" s="3"/>
    </row>
    <row r="7848">
      <c r="A7848" s="4">
        <v>45357.0</v>
      </c>
      <c r="B7848" s="5" t="s">
        <v>3261</v>
      </c>
      <c r="C7848" s="3" t="s">
        <v>3262</v>
      </c>
      <c r="D7848" s="3" t="str">
        <f>IFERROR(__xludf.DUMMYFUNCTION("REGEXEXTRACT(C7848,""[A-Z]{2,}"")"),"BDMS")</f>
        <v>BDMS</v>
      </c>
      <c r="E7848" s="3" t="s">
        <v>3224</v>
      </c>
      <c r="F7848" s="3" t="s">
        <v>61</v>
      </c>
      <c r="G7848" s="3" t="s">
        <v>12</v>
      </c>
      <c r="H7848" s="3"/>
      <c r="I7848" s="3"/>
      <c r="J7848" s="3"/>
      <c r="K7848" s="3"/>
      <c r="L7848" s="3"/>
      <c r="M7848" s="3"/>
      <c r="N7848" s="3"/>
      <c r="O7848" s="3"/>
      <c r="P7848" s="3"/>
      <c r="Q7848" s="3"/>
      <c r="R7848" s="3"/>
      <c r="S7848" s="3"/>
      <c r="T7848" s="3"/>
      <c r="U7848" s="3"/>
      <c r="V7848" s="3"/>
      <c r="W7848" s="3"/>
      <c r="X7848" s="3"/>
      <c r="Y7848" s="3"/>
      <c r="Z7848" s="3"/>
    </row>
    <row r="7849">
      <c r="A7849" s="4">
        <v>45357.0</v>
      </c>
      <c r="B7849" s="5" t="s">
        <v>3261</v>
      </c>
      <c r="C7849" s="3" t="s">
        <v>3262</v>
      </c>
      <c r="D7849" s="3" t="str">
        <f>IFERROR(__xludf.DUMMYFUNCTION("REGEXEXTRACT(C7849,""[A-Z]{2,}"")"),"BDMS")</f>
        <v>BDMS</v>
      </c>
      <c r="E7849" s="3" t="s">
        <v>46</v>
      </c>
      <c r="F7849" s="3" t="s">
        <v>309</v>
      </c>
      <c r="G7849" s="3" t="s">
        <v>12</v>
      </c>
      <c r="H7849" s="3"/>
      <c r="I7849" s="3"/>
      <c r="J7849" s="3"/>
      <c r="K7849" s="3"/>
      <c r="L7849" s="3"/>
      <c r="M7849" s="3"/>
      <c r="N7849" s="3"/>
      <c r="O7849" s="3"/>
      <c r="P7849" s="3"/>
      <c r="Q7849" s="3"/>
      <c r="R7849" s="3"/>
      <c r="S7849" s="3"/>
      <c r="T7849" s="3"/>
      <c r="U7849" s="3"/>
      <c r="V7849" s="3"/>
      <c r="W7849" s="3"/>
      <c r="X7849" s="3"/>
      <c r="Y7849" s="3"/>
      <c r="Z7849" s="3"/>
    </row>
    <row r="7850">
      <c r="A7850" s="4">
        <v>45357.0</v>
      </c>
      <c r="B7850" s="5" t="s">
        <v>3261</v>
      </c>
      <c r="C7850" s="3" t="s">
        <v>3262</v>
      </c>
      <c r="D7850" s="3" t="str">
        <f>IFERROR(__xludf.DUMMYFUNCTION("REGEXEXTRACT(C7850,""[A-Z]{2,}"")"),"BDMS")</f>
        <v>BDMS</v>
      </c>
      <c r="E7850" s="3" t="s">
        <v>3015</v>
      </c>
      <c r="F7850" s="3" t="s">
        <v>1097</v>
      </c>
      <c r="G7850" s="3" t="s">
        <v>12</v>
      </c>
      <c r="H7850" s="3"/>
      <c r="I7850" s="3"/>
      <c r="J7850" s="3"/>
      <c r="K7850" s="3"/>
      <c r="L7850" s="3"/>
      <c r="M7850" s="3"/>
      <c r="N7850" s="3"/>
      <c r="O7850" s="3"/>
      <c r="P7850" s="3"/>
      <c r="Q7850" s="3"/>
      <c r="R7850" s="3"/>
      <c r="S7850" s="3"/>
      <c r="T7850" s="3"/>
      <c r="U7850" s="3"/>
      <c r="V7850" s="3"/>
      <c r="W7850" s="3"/>
      <c r="X7850" s="3"/>
      <c r="Y7850" s="3"/>
      <c r="Z7850" s="3"/>
    </row>
    <row r="7851">
      <c r="A7851" s="4">
        <v>45357.0</v>
      </c>
      <c r="B7851" s="5" t="s">
        <v>3263</v>
      </c>
      <c r="C7851" s="3" t="s">
        <v>3264</v>
      </c>
      <c r="D7851" s="3" t="str">
        <f>IFERROR(__xludf.DUMMYFUNCTION("REGEXEXTRACT(C7851,""[A-Z]{2,}"")"),"MGI")</f>
        <v>MGI</v>
      </c>
      <c r="E7851" s="3" t="s">
        <v>3123</v>
      </c>
      <c r="F7851" s="3" t="s">
        <v>3124</v>
      </c>
      <c r="G7851" s="3" t="s">
        <v>12</v>
      </c>
      <c r="H7851" s="3"/>
      <c r="I7851" s="3"/>
      <c r="J7851" s="3"/>
      <c r="K7851" s="3"/>
      <c r="L7851" s="3"/>
      <c r="M7851" s="3"/>
      <c r="N7851" s="3"/>
      <c r="O7851" s="3"/>
      <c r="P7851" s="3"/>
      <c r="Q7851" s="3"/>
      <c r="R7851" s="3"/>
      <c r="S7851" s="3"/>
      <c r="T7851" s="3"/>
      <c r="U7851" s="3"/>
      <c r="V7851" s="3"/>
      <c r="W7851" s="3"/>
      <c r="X7851" s="3"/>
      <c r="Y7851" s="3"/>
      <c r="Z7851" s="3"/>
    </row>
    <row r="7852">
      <c r="A7852" s="4">
        <v>45357.0</v>
      </c>
      <c r="B7852" s="5" t="s">
        <v>3263</v>
      </c>
      <c r="C7852" s="3" t="s">
        <v>3264</v>
      </c>
      <c r="D7852" s="3" t="str">
        <f>IFERROR(__xludf.DUMMYFUNCTION("REGEXEXTRACT(C7852,""[A-Z]{2,}"")"),"MGI")</f>
        <v>MGI</v>
      </c>
      <c r="E7852" s="3" t="s">
        <v>2513</v>
      </c>
      <c r="F7852" s="3" t="s">
        <v>1647</v>
      </c>
      <c r="G7852" s="3" t="s">
        <v>12</v>
      </c>
      <c r="H7852" s="3"/>
      <c r="I7852" s="3"/>
      <c r="J7852" s="3"/>
      <c r="K7852" s="3"/>
      <c r="L7852" s="3"/>
      <c r="M7852" s="3"/>
      <c r="N7852" s="3"/>
      <c r="O7852" s="3"/>
      <c r="P7852" s="3"/>
      <c r="Q7852" s="3"/>
      <c r="R7852" s="3"/>
      <c r="S7852" s="3"/>
      <c r="T7852" s="3"/>
      <c r="U7852" s="3"/>
      <c r="V7852" s="3"/>
      <c r="W7852" s="3"/>
      <c r="X7852" s="3"/>
      <c r="Y7852" s="3"/>
      <c r="Z7852" s="3"/>
    </row>
    <row r="7853">
      <c r="A7853" s="4">
        <v>45357.0</v>
      </c>
      <c r="B7853" s="5" t="s">
        <v>3265</v>
      </c>
      <c r="C7853" s="3" t="s">
        <v>3266</v>
      </c>
      <c r="D7853" s="3" t="str">
        <f>IFERROR(__xludf.DUMMYFUNCTION("REGEXEXTRACT(C7853,""[A-Z]{2,}"")"),"MGI")</f>
        <v>MGI</v>
      </c>
      <c r="E7853" s="3" t="s">
        <v>2767</v>
      </c>
      <c r="F7853" s="3" t="s">
        <v>796</v>
      </c>
      <c r="G7853" s="3" t="s">
        <v>17</v>
      </c>
      <c r="H7853" s="3"/>
      <c r="I7853" s="3"/>
      <c r="J7853" s="3"/>
      <c r="K7853" s="3"/>
      <c r="L7853" s="3"/>
      <c r="M7853" s="3"/>
      <c r="N7853" s="3"/>
      <c r="O7853" s="3"/>
      <c r="P7853" s="3"/>
      <c r="Q7853" s="3"/>
      <c r="R7853" s="3"/>
      <c r="S7853" s="3"/>
      <c r="T7853" s="3"/>
      <c r="U7853" s="3"/>
      <c r="V7853" s="3"/>
      <c r="W7853" s="3"/>
      <c r="X7853" s="3"/>
      <c r="Y7853" s="3"/>
      <c r="Z7853" s="3"/>
    </row>
    <row r="7854">
      <c r="A7854" s="4">
        <v>45356.0</v>
      </c>
      <c r="B7854" s="5" t="s">
        <v>3267</v>
      </c>
      <c r="C7854" s="3" t="s">
        <v>3268</v>
      </c>
      <c r="D7854" s="3" t="str">
        <f>IFERROR(__xludf.DUMMYFUNCTION("REGEXEXTRACT(C7854,""[A-Z]{2,}"")"),"EPS")</f>
        <v>EPS</v>
      </c>
      <c r="E7854" s="3" t="s">
        <v>3269</v>
      </c>
      <c r="F7854" s="3" t="s">
        <v>86</v>
      </c>
      <c r="G7854" s="3" t="s">
        <v>84</v>
      </c>
      <c r="H7854" s="3"/>
      <c r="I7854" s="3"/>
      <c r="J7854" s="3"/>
      <c r="K7854" s="3"/>
      <c r="L7854" s="3"/>
      <c r="M7854" s="3"/>
      <c r="N7854" s="3"/>
      <c r="O7854" s="3"/>
      <c r="P7854" s="3"/>
      <c r="Q7854" s="3"/>
      <c r="R7854" s="3"/>
      <c r="S7854" s="3"/>
      <c r="T7854" s="3"/>
      <c r="U7854" s="3"/>
      <c r="V7854" s="3"/>
      <c r="W7854" s="3"/>
      <c r="X7854" s="3"/>
      <c r="Y7854" s="3"/>
      <c r="Z7854" s="3"/>
    </row>
    <row r="7855">
      <c r="A7855" s="4">
        <v>45356.0</v>
      </c>
      <c r="B7855" s="5" t="s">
        <v>3270</v>
      </c>
      <c r="C7855" s="3" t="s">
        <v>3271</v>
      </c>
      <c r="D7855" s="3" t="str">
        <f>IFERROR(__xludf.DUMMYFUNCTION("REGEXEXTRACT(C7855,""[A-Z]{2,}"")"),"PROEN")</f>
        <v>PROEN</v>
      </c>
      <c r="E7855" s="3" t="s">
        <v>252</v>
      </c>
      <c r="F7855" s="3" t="s">
        <v>152</v>
      </c>
      <c r="G7855" s="3" t="s">
        <v>17</v>
      </c>
      <c r="H7855" s="3"/>
      <c r="I7855" s="3"/>
      <c r="J7855" s="3"/>
      <c r="K7855" s="3"/>
      <c r="L7855" s="3"/>
      <c r="M7855" s="3"/>
      <c r="N7855" s="3"/>
      <c r="O7855" s="3"/>
      <c r="P7855" s="3"/>
      <c r="Q7855" s="3"/>
      <c r="R7855" s="3"/>
      <c r="S7855" s="3"/>
      <c r="T7855" s="3"/>
      <c r="U7855" s="3"/>
      <c r="V7855" s="3"/>
      <c r="W7855" s="3"/>
      <c r="X7855" s="3"/>
      <c r="Y7855" s="3"/>
      <c r="Z7855" s="3"/>
    </row>
    <row r="7856">
      <c r="A7856" s="4">
        <v>45356.0</v>
      </c>
      <c r="B7856" s="5" t="s">
        <v>3272</v>
      </c>
      <c r="C7856" s="9" t="s">
        <v>3273</v>
      </c>
      <c r="D7856" s="3" t="str">
        <f>IFERROR(__xludf.DUMMYFUNCTION("REGEXEXTRACT(C7856,""[A-Z]{2,}"")"),"BDMS")</f>
        <v>BDMS</v>
      </c>
      <c r="E7856" s="3" t="s">
        <v>299</v>
      </c>
      <c r="F7856" s="3" t="s">
        <v>31</v>
      </c>
      <c r="G7856" s="3" t="s">
        <v>12</v>
      </c>
      <c r="H7856" s="3"/>
      <c r="I7856" s="3"/>
      <c r="J7856" s="3"/>
      <c r="K7856" s="3"/>
      <c r="L7856" s="3"/>
      <c r="M7856" s="3"/>
      <c r="N7856" s="3"/>
      <c r="O7856" s="3"/>
      <c r="P7856" s="3"/>
      <c r="Q7856" s="3"/>
      <c r="R7856" s="3"/>
      <c r="S7856" s="3"/>
      <c r="T7856" s="3"/>
      <c r="U7856" s="3"/>
      <c r="V7856" s="3"/>
      <c r="W7856" s="3"/>
      <c r="X7856" s="3"/>
      <c r="Y7856" s="3"/>
      <c r="Z7856" s="3"/>
    </row>
    <row r="7857">
      <c r="A7857" s="4">
        <v>45355.0</v>
      </c>
      <c r="B7857" s="5" t="s">
        <v>3274</v>
      </c>
      <c r="C7857" s="3" t="s">
        <v>3275</v>
      </c>
      <c r="D7857" s="3" t="str">
        <f>IFERROR(__xludf.DUMMYFUNCTION("REGEXEXTRACT(C7857,""[A-Z]{2,}"")"),"SCB")</f>
        <v>SCB</v>
      </c>
      <c r="E7857" s="3" t="s">
        <v>135</v>
      </c>
      <c r="F7857" s="3" t="s">
        <v>63</v>
      </c>
      <c r="G7857" s="3" t="s">
        <v>12</v>
      </c>
      <c r="H7857" s="3"/>
      <c r="I7857" s="3"/>
      <c r="J7857" s="3"/>
      <c r="K7857" s="3"/>
      <c r="L7857" s="3"/>
      <c r="M7857" s="3"/>
      <c r="N7857" s="3"/>
      <c r="O7857" s="3"/>
      <c r="P7857" s="3"/>
      <c r="Q7857" s="3"/>
      <c r="R7857" s="3"/>
      <c r="S7857" s="3"/>
      <c r="T7857" s="3"/>
      <c r="U7857" s="3"/>
      <c r="V7857" s="3"/>
      <c r="W7857" s="3"/>
      <c r="X7857" s="3"/>
      <c r="Y7857" s="3"/>
      <c r="Z7857" s="3"/>
    </row>
    <row r="7858">
      <c r="A7858" s="4">
        <v>45355.0</v>
      </c>
      <c r="B7858" s="5" t="s">
        <v>3274</v>
      </c>
      <c r="C7858" s="3" t="s">
        <v>3275</v>
      </c>
      <c r="D7858" s="3" t="s">
        <v>3276</v>
      </c>
      <c r="E7858" s="3" t="s">
        <v>135</v>
      </c>
      <c r="F7858" s="3" t="s">
        <v>63</v>
      </c>
      <c r="G7858" s="3" t="s">
        <v>12</v>
      </c>
      <c r="H7858" s="3"/>
      <c r="I7858" s="3"/>
      <c r="J7858" s="3"/>
      <c r="K7858" s="3"/>
      <c r="L7858" s="3"/>
      <c r="M7858" s="3"/>
      <c r="N7858" s="3"/>
      <c r="O7858" s="3"/>
      <c r="P7858" s="3"/>
      <c r="Q7858" s="3"/>
      <c r="R7858" s="3"/>
      <c r="S7858" s="3"/>
      <c r="T7858" s="3"/>
      <c r="U7858" s="3"/>
      <c r="V7858" s="3"/>
      <c r="W7858" s="3"/>
      <c r="X7858" s="3"/>
      <c r="Y7858" s="3"/>
      <c r="Z7858" s="3"/>
    </row>
    <row r="7859">
      <c r="A7859" s="4">
        <v>45355.0</v>
      </c>
      <c r="B7859" s="5" t="s">
        <v>3274</v>
      </c>
      <c r="C7859" s="3" t="s">
        <v>3275</v>
      </c>
      <c r="D7859" s="3" t="s">
        <v>3277</v>
      </c>
      <c r="E7859" s="3" t="s">
        <v>135</v>
      </c>
      <c r="F7859" s="3" t="s">
        <v>63</v>
      </c>
      <c r="G7859" s="3" t="s">
        <v>12</v>
      </c>
      <c r="H7859" s="3"/>
      <c r="I7859" s="3"/>
      <c r="J7859" s="3"/>
      <c r="K7859" s="3"/>
      <c r="L7859" s="3"/>
      <c r="M7859" s="3"/>
      <c r="N7859" s="3"/>
      <c r="O7859" s="3"/>
      <c r="P7859" s="3"/>
      <c r="Q7859" s="3"/>
      <c r="R7859" s="3"/>
      <c r="S7859" s="3"/>
      <c r="T7859" s="3"/>
      <c r="U7859" s="3"/>
      <c r="V7859" s="3"/>
      <c r="W7859" s="3"/>
      <c r="X7859" s="3"/>
      <c r="Y7859" s="3"/>
      <c r="Z7859" s="3"/>
    </row>
    <row r="7860">
      <c r="A7860" s="4">
        <v>45355.0</v>
      </c>
      <c r="B7860" s="5" t="s">
        <v>3278</v>
      </c>
      <c r="C7860" s="3" t="s">
        <v>3279</v>
      </c>
      <c r="D7860" s="3" t="str">
        <f>IFERROR(__xludf.DUMMYFUNCTION("REGEXEXTRACT(C7860,""[A-Z]{2,}"")"),"TSMC")</f>
        <v>TSMC</v>
      </c>
      <c r="E7860" s="3" t="s">
        <v>195</v>
      </c>
      <c r="F7860" s="3" t="s">
        <v>171</v>
      </c>
      <c r="G7860" s="3" t="s">
        <v>12</v>
      </c>
      <c r="H7860" s="3"/>
      <c r="I7860" s="3"/>
      <c r="J7860" s="3"/>
      <c r="K7860" s="3"/>
      <c r="L7860" s="3"/>
      <c r="M7860" s="3"/>
      <c r="N7860" s="3"/>
      <c r="O7860" s="3"/>
      <c r="P7860" s="3"/>
      <c r="Q7860" s="3"/>
      <c r="R7860" s="3"/>
      <c r="S7860" s="3"/>
      <c r="T7860" s="3"/>
      <c r="U7860" s="3"/>
      <c r="V7860" s="3"/>
      <c r="W7860" s="3"/>
      <c r="X7860" s="3"/>
      <c r="Y7860" s="3"/>
      <c r="Z7860" s="3"/>
    </row>
    <row r="7861">
      <c r="A7861" s="4">
        <v>45355.0</v>
      </c>
      <c r="B7861" s="5" t="s">
        <v>3278</v>
      </c>
      <c r="C7861" s="3" t="s">
        <v>3279</v>
      </c>
      <c r="D7861" s="3" t="str">
        <f>IFERROR(__xludf.DUMMYFUNCTION("REGEXEXTRACT(C7861,""[A-Z]{2,}"")"),"TSMC")</f>
        <v>TSMC</v>
      </c>
      <c r="E7861" s="3" t="s">
        <v>3224</v>
      </c>
      <c r="F7861" s="3" t="s">
        <v>63</v>
      </c>
      <c r="G7861" s="3" t="s">
        <v>12</v>
      </c>
      <c r="H7861" s="3"/>
      <c r="I7861" s="3"/>
      <c r="J7861" s="3"/>
      <c r="K7861" s="3"/>
      <c r="L7861" s="3"/>
      <c r="M7861" s="3"/>
      <c r="N7861" s="3"/>
      <c r="O7861" s="3"/>
      <c r="P7861" s="3"/>
      <c r="Q7861" s="3"/>
      <c r="R7861" s="3"/>
      <c r="S7861" s="3"/>
      <c r="T7861" s="3"/>
      <c r="U7861" s="3"/>
      <c r="V7861" s="3"/>
      <c r="W7861" s="3"/>
      <c r="X7861" s="3"/>
      <c r="Y7861" s="3"/>
      <c r="Z7861" s="3"/>
    </row>
    <row r="7862">
      <c r="A7862" s="4">
        <v>45355.0</v>
      </c>
      <c r="B7862" s="5" t="s">
        <v>3280</v>
      </c>
      <c r="C7862" s="3" t="s">
        <v>3281</v>
      </c>
      <c r="D7862" s="3" t="str">
        <f>IFERROR(__xludf.DUMMYFUNCTION("REGEXEXTRACT(C7862,""[A-Z]{2,}"")"),"MGI")</f>
        <v>MGI</v>
      </c>
      <c r="E7862" s="3" t="s">
        <v>3224</v>
      </c>
      <c r="F7862" s="3" t="s">
        <v>83</v>
      </c>
      <c r="G7862" s="3" t="s">
        <v>84</v>
      </c>
      <c r="H7862" s="3"/>
      <c r="I7862" s="3"/>
      <c r="J7862" s="3"/>
      <c r="K7862" s="3"/>
      <c r="L7862" s="3"/>
      <c r="M7862" s="3"/>
      <c r="N7862" s="3"/>
      <c r="O7862" s="3"/>
      <c r="P7862" s="3"/>
      <c r="Q7862" s="3"/>
      <c r="R7862" s="3"/>
      <c r="S7862" s="3"/>
      <c r="T7862" s="3"/>
      <c r="U7862" s="3"/>
      <c r="V7862" s="3"/>
      <c r="W7862" s="3"/>
      <c r="X7862" s="3"/>
      <c r="Y7862" s="3"/>
      <c r="Z7862" s="3"/>
    </row>
    <row r="7863">
      <c r="A7863" s="4">
        <v>45355.0</v>
      </c>
      <c r="B7863" s="5" t="s">
        <v>3282</v>
      </c>
      <c r="C7863" s="3" t="s">
        <v>3283</v>
      </c>
      <c r="D7863" s="3" t="str">
        <f>IFERROR(__xludf.DUMMYFUNCTION("REGEXEXTRACT(C7863,""[A-Z]{2,}"")"),"MGI")</f>
        <v>MGI</v>
      </c>
      <c r="E7863" s="3" t="s">
        <v>3284</v>
      </c>
      <c r="F7863" s="3" t="s">
        <v>69</v>
      </c>
      <c r="G7863" s="3" t="s">
        <v>17</v>
      </c>
      <c r="H7863" s="3"/>
      <c r="I7863" s="3"/>
      <c r="J7863" s="3"/>
      <c r="K7863" s="3"/>
      <c r="L7863" s="3"/>
      <c r="M7863" s="3"/>
      <c r="N7863" s="3"/>
      <c r="O7863" s="3"/>
      <c r="P7863" s="3"/>
      <c r="Q7863" s="3"/>
      <c r="R7863" s="3"/>
      <c r="S7863" s="3"/>
      <c r="T7863" s="3"/>
      <c r="U7863" s="3"/>
      <c r="V7863" s="3"/>
      <c r="W7863" s="3"/>
      <c r="X7863" s="3"/>
      <c r="Y7863" s="3"/>
      <c r="Z7863" s="3"/>
    </row>
    <row r="7864">
      <c r="A7864" s="4">
        <v>45355.0</v>
      </c>
      <c r="B7864" s="5" t="s">
        <v>3285</v>
      </c>
      <c r="C7864" s="3" t="s">
        <v>3286</v>
      </c>
      <c r="D7864" s="3" t="str">
        <f>IFERROR(__xludf.DUMMYFUNCTION("REGEXEXTRACT(C7864,""[A-Z]{2,}"")"),"MGI")</f>
        <v>MGI</v>
      </c>
      <c r="E7864" s="3" t="s">
        <v>3287</v>
      </c>
      <c r="F7864" s="3" t="s">
        <v>2915</v>
      </c>
      <c r="G7864" s="3" t="s">
        <v>17</v>
      </c>
      <c r="H7864" s="3"/>
      <c r="I7864" s="3"/>
      <c r="J7864" s="3"/>
      <c r="K7864" s="3"/>
      <c r="L7864" s="3"/>
      <c r="M7864" s="3"/>
      <c r="N7864" s="3"/>
      <c r="O7864" s="3"/>
      <c r="P7864" s="3"/>
      <c r="Q7864" s="3"/>
      <c r="R7864" s="3"/>
      <c r="S7864" s="3"/>
      <c r="T7864" s="3"/>
      <c r="U7864" s="3"/>
      <c r="V7864" s="3"/>
      <c r="W7864" s="3"/>
      <c r="X7864" s="3"/>
      <c r="Y7864" s="3"/>
      <c r="Z7864" s="3"/>
    </row>
    <row r="7865">
      <c r="A7865" s="4">
        <v>45355.0</v>
      </c>
      <c r="B7865" s="5" t="s">
        <v>3288</v>
      </c>
      <c r="C7865" s="3" t="s">
        <v>3289</v>
      </c>
      <c r="D7865" s="3" t="str">
        <f>IFERROR(__xludf.DUMMYFUNCTION("REGEXEXTRACT(C7865,""[A-Z]{2,}"")"),"MGI")</f>
        <v>MGI</v>
      </c>
      <c r="E7865" s="3" t="s">
        <v>1856</v>
      </c>
      <c r="F7865" s="3" t="s">
        <v>3290</v>
      </c>
      <c r="G7865" s="3" t="s">
        <v>84</v>
      </c>
      <c r="H7865" s="3"/>
      <c r="I7865" s="3"/>
      <c r="J7865" s="3"/>
      <c r="K7865" s="3"/>
      <c r="L7865" s="3"/>
      <c r="M7865" s="3"/>
      <c r="N7865" s="3"/>
      <c r="O7865" s="3"/>
      <c r="P7865" s="3"/>
      <c r="Q7865" s="3"/>
      <c r="R7865" s="3"/>
      <c r="S7865" s="3"/>
      <c r="T7865" s="3"/>
      <c r="U7865" s="3"/>
      <c r="V7865" s="3"/>
      <c r="W7865" s="3"/>
      <c r="X7865" s="3"/>
      <c r="Y7865" s="3"/>
      <c r="Z7865" s="3"/>
    </row>
    <row r="7866">
      <c r="A7866" s="4">
        <v>45354.0</v>
      </c>
      <c r="B7866" s="5" t="s">
        <v>3291</v>
      </c>
      <c r="C7866" s="9" t="s">
        <v>3292</v>
      </c>
      <c r="D7866" s="3" t="str">
        <f>IFERROR(__xludf.DUMMYFUNCTION("REGEXEXTRACT(C7866,""[A-Z]{2,}"")"),"MGI")</f>
        <v>MGI</v>
      </c>
      <c r="E7866" s="3" t="s">
        <v>971</v>
      </c>
      <c r="F7866" s="3" t="s">
        <v>3293</v>
      </c>
      <c r="G7866" s="3" t="s">
        <v>12</v>
      </c>
      <c r="H7866" s="3"/>
      <c r="I7866" s="3"/>
      <c r="J7866" s="3"/>
      <c r="K7866" s="3"/>
      <c r="L7866" s="3"/>
      <c r="M7866" s="3"/>
      <c r="N7866" s="3"/>
      <c r="O7866" s="3"/>
      <c r="P7866" s="3"/>
      <c r="Q7866" s="3"/>
      <c r="R7866" s="3"/>
      <c r="S7866" s="3"/>
      <c r="T7866" s="3"/>
      <c r="U7866" s="3"/>
      <c r="V7866" s="3"/>
      <c r="W7866" s="3"/>
      <c r="X7866" s="3"/>
      <c r="Y7866" s="3"/>
      <c r="Z7866" s="3"/>
    </row>
    <row r="7867">
      <c r="A7867" s="4">
        <v>45354.0</v>
      </c>
      <c r="B7867" s="5" t="s">
        <v>3291</v>
      </c>
      <c r="C7867" s="9" t="s">
        <v>3292</v>
      </c>
      <c r="D7867" s="3" t="str">
        <f>IFERROR(__xludf.DUMMYFUNCTION("REGEXEXTRACT(C7867,""[A-Z]{2,}"")"),"MGI")</f>
        <v>MGI</v>
      </c>
      <c r="E7867" s="3" t="s">
        <v>299</v>
      </c>
      <c r="F7867" s="3" t="s">
        <v>31</v>
      </c>
      <c r="G7867" s="3" t="s">
        <v>12</v>
      </c>
      <c r="H7867" s="3"/>
      <c r="I7867" s="3"/>
      <c r="J7867" s="3"/>
      <c r="K7867" s="3"/>
      <c r="L7867" s="3"/>
      <c r="M7867" s="3"/>
      <c r="N7867" s="3"/>
      <c r="O7867" s="3"/>
      <c r="P7867" s="3"/>
      <c r="Q7867" s="3"/>
      <c r="R7867" s="3"/>
      <c r="S7867" s="3"/>
      <c r="T7867" s="3"/>
      <c r="U7867" s="3"/>
      <c r="V7867" s="3"/>
      <c r="W7867" s="3"/>
      <c r="X7867" s="3"/>
      <c r="Y7867" s="3"/>
      <c r="Z7867" s="3"/>
    </row>
    <row r="7868">
      <c r="A7868" s="4">
        <v>45353.0</v>
      </c>
      <c r="B7868" s="5" t="s">
        <v>3294</v>
      </c>
      <c r="C7868" s="3" t="s">
        <v>3295</v>
      </c>
      <c r="D7868" s="3" t="str">
        <f>IFERROR(__xludf.DUMMYFUNCTION("REGEXEXTRACT(C7868,""[A-Z]{2,}"")"),"MGI")</f>
        <v>MGI</v>
      </c>
      <c r="E7868" s="3" t="s">
        <v>44</v>
      </c>
      <c r="F7868" s="3" t="s">
        <v>83</v>
      </c>
      <c r="G7868" s="3" t="s">
        <v>12</v>
      </c>
      <c r="H7868" s="3"/>
      <c r="I7868" s="3"/>
      <c r="J7868" s="3"/>
      <c r="K7868" s="3"/>
      <c r="L7868" s="3"/>
      <c r="M7868" s="3"/>
      <c r="N7868" s="3"/>
      <c r="O7868" s="3"/>
      <c r="P7868" s="3"/>
      <c r="Q7868" s="3"/>
      <c r="R7868" s="3"/>
      <c r="S7868" s="3"/>
      <c r="T7868" s="3"/>
      <c r="U7868" s="3"/>
      <c r="V7868" s="3"/>
      <c r="W7868" s="3"/>
      <c r="X7868" s="3"/>
      <c r="Y7868" s="3"/>
      <c r="Z7868" s="3"/>
    </row>
    <row r="7869">
      <c r="A7869" s="4">
        <v>45353.0</v>
      </c>
      <c r="B7869" s="5" t="s">
        <v>3294</v>
      </c>
      <c r="C7869" s="3" t="s">
        <v>3295</v>
      </c>
      <c r="D7869" s="3" t="str">
        <f>IFERROR(__xludf.DUMMYFUNCTION("REGEXEXTRACT(C7869,""[A-Z]{2,}"")"),"MGI")</f>
        <v>MGI</v>
      </c>
      <c r="E7869" s="3" t="s">
        <v>44</v>
      </c>
      <c r="F7869" s="3" t="s">
        <v>3031</v>
      </c>
      <c r="G7869" s="3" t="s">
        <v>12</v>
      </c>
      <c r="H7869" s="3"/>
      <c r="I7869" s="3"/>
      <c r="J7869" s="3"/>
      <c r="K7869" s="3"/>
      <c r="L7869" s="3"/>
      <c r="M7869" s="3"/>
      <c r="N7869" s="3"/>
      <c r="O7869" s="3"/>
      <c r="P7869" s="3"/>
      <c r="Q7869" s="3"/>
      <c r="R7869" s="3"/>
      <c r="S7869" s="3"/>
      <c r="T7869" s="3"/>
      <c r="U7869" s="3"/>
      <c r="V7869" s="3"/>
      <c r="W7869" s="3"/>
      <c r="X7869" s="3"/>
      <c r="Y7869" s="3"/>
      <c r="Z7869" s="3"/>
    </row>
    <row r="7870">
      <c r="A7870" s="4">
        <v>45352.0</v>
      </c>
      <c r="B7870" s="5" t="s">
        <v>3296</v>
      </c>
      <c r="C7870" s="3" t="s">
        <v>3297</v>
      </c>
      <c r="D7870" s="3" t="str">
        <f>IFERROR(__xludf.DUMMYFUNCTION("REGEXEXTRACT(C7870,""[A-Z]{2,}"")"),"SET")</f>
        <v>SET</v>
      </c>
      <c r="E7870" s="3" t="s">
        <v>44</v>
      </c>
      <c r="F7870" s="3" t="s">
        <v>3298</v>
      </c>
      <c r="G7870" s="3" t="s">
        <v>12</v>
      </c>
      <c r="H7870" s="3"/>
      <c r="I7870" s="3"/>
      <c r="J7870" s="3"/>
      <c r="K7870" s="3"/>
      <c r="L7870" s="3"/>
      <c r="M7870" s="3"/>
      <c r="N7870" s="3"/>
      <c r="O7870" s="3"/>
      <c r="P7870" s="3"/>
      <c r="Q7870" s="3"/>
      <c r="R7870" s="3"/>
      <c r="S7870" s="3"/>
      <c r="T7870" s="3"/>
      <c r="U7870" s="3"/>
      <c r="V7870" s="3"/>
      <c r="W7870" s="3"/>
      <c r="X7870" s="3"/>
      <c r="Y7870" s="3"/>
      <c r="Z7870" s="3"/>
    </row>
    <row r="7871">
      <c r="A7871" s="4">
        <v>45352.0</v>
      </c>
      <c r="B7871" s="5" t="s">
        <v>3299</v>
      </c>
      <c r="C7871" s="3" t="s">
        <v>3300</v>
      </c>
      <c r="D7871" s="3" t="str">
        <f>IFERROR(__xludf.DUMMYFUNCTION("REGEXEXTRACT(C7871,""[A-Z]{2,}"")"),"SP")</f>
        <v>SP</v>
      </c>
      <c r="E7871" s="3" t="s">
        <v>3301</v>
      </c>
      <c r="F7871" s="3" t="s">
        <v>11</v>
      </c>
      <c r="G7871" s="3" t="s">
        <v>84</v>
      </c>
      <c r="H7871" s="3"/>
      <c r="I7871" s="3"/>
      <c r="J7871" s="3"/>
      <c r="K7871" s="3"/>
      <c r="L7871" s="3"/>
      <c r="M7871" s="3"/>
      <c r="N7871" s="3"/>
      <c r="O7871" s="3"/>
      <c r="P7871" s="3"/>
      <c r="Q7871" s="3"/>
      <c r="R7871" s="3"/>
      <c r="S7871" s="3"/>
      <c r="T7871" s="3"/>
      <c r="U7871" s="3"/>
      <c r="V7871" s="3"/>
      <c r="W7871" s="3"/>
      <c r="X7871" s="3"/>
      <c r="Y7871" s="3"/>
      <c r="Z7871" s="3"/>
    </row>
    <row r="7872">
      <c r="A7872" s="4">
        <v>45352.0</v>
      </c>
      <c r="B7872" s="5" t="s">
        <v>3299</v>
      </c>
      <c r="C7872" s="3" t="s">
        <v>3300</v>
      </c>
      <c r="D7872" s="3" t="str">
        <f>IFERROR(__xludf.DUMMYFUNCTION("REGEXEXTRACT(C7872,""[A-Z]{2,}"")"),"SP")</f>
        <v>SP</v>
      </c>
      <c r="E7872" s="3" t="s">
        <v>3302</v>
      </c>
      <c r="F7872" s="3" t="s">
        <v>3303</v>
      </c>
      <c r="G7872" s="3" t="s">
        <v>84</v>
      </c>
      <c r="H7872" s="3"/>
      <c r="I7872" s="3"/>
      <c r="J7872" s="3"/>
      <c r="K7872" s="3"/>
      <c r="L7872" s="3"/>
      <c r="M7872" s="3"/>
      <c r="N7872" s="3"/>
      <c r="O7872" s="3"/>
      <c r="P7872" s="3"/>
      <c r="Q7872" s="3"/>
      <c r="R7872" s="3"/>
      <c r="S7872" s="3"/>
      <c r="T7872" s="3"/>
      <c r="U7872" s="3"/>
      <c r="V7872" s="3"/>
      <c r="W7872" s="3"/>
      <c r="X7872" s="3"/>
      <c r="Y7872" s="3"/>
      <c r="Z7872" s="3"/>
    </row>
    <row r="7873">
      <c r="A7873" s="4">
        <v>45352.0</v>
      </c>
      <c r="B7873" s="5" t="s">
        <v>3304</v>
      </c>
      <c r="C7873" s="3" t="s">
        <v>3305</v>
      </c>
      <c r="D7873" s="3" t="str">
        <f>IFERROR(__xludf.DUMMYFUNCTION("REGEXEXTRACT(C7873,""[A-Z]{2,}"")"),"NRF")</f>
        <v>NRF</v>
      </c>
      <c r="E7873" s="3" t="s">
        <v>285</v>
      </c>
      <c r="F7873" s="3" t="s">
        <v>2941</v>
      </c>
      <c r="G7873" s="3" t="s">
        <v>12</v>
      </c>
      <c r="H7873" s="3"/>
      <c r="I7873" s="3"/>
      <c r="J7873" s="3"/>
      <c r="K7873" s="3"/>
      <c r="L7873" s="3"/>
      <c r="M7873" s="3"/>
      <c r="N7873" s="3"/>
      <c r="O7873" s="3"/>
      <c r="P7873" s="3"/>
      <c r="Q7873" s="3"/>
      <c r="R7873" s="3"/>
      <c r="S7873" s="3"/>
      <c r="T7873" s="3"/>
      <c r="U7873" s="3"/>
      <c r="V7873" s="3"/>
      <c r="W7873" s="3"/>
      <c r="X7873" s="3"/>
      <c r="Y7873" s="3"/>
      <c r="Z7873" s="3"/>
    </row>
    <row r="7874">
      <c r="A7874" s="4">
        <v>45352.0</v>
      </c>
      <c r="B7874" s="5" t="s">
        <v>3304</v>
      </c>
      <c r="C7874" s="3" t="s">
        <v>3305</v>
      </c>
      <c r="D7874" s="3" t="str">
        <f>IFERROR(__xludf.DUMMYFUNCTION("REGEXEXTRACT(C7874,""[A-Z]{2,}"")"),"NRF")</f>
        <v>NRF</v>
      </c>
      <c r="E7874" s="3" t="s">
        <v>46</v>
      </c>
      <c r="F7874" s="3" t="s">
        <v>3306</v>
      </c>
      <c r="G7874" s="3" t="s">
        <v>12</v>
      </c>
      <c r="H7874" s="3"/>
      <c r="I7874" s="3"/>
      <c r="J7874" s="3"/>
      <c r="K7874" s="3"/>
      <c r="L7874" s="3"/>
      <c r="M7874" s="3"/>
      <c r="N7874" s="3"/>
      <c r="O7874" s="3"/>
      <c r="P7874" s="3"/>
      <c r="Q7874" s="3"/>
      <c r="R7874" s="3"/>
      <c r="S7874" s="3"/>
      <c r="T7874" s="3"/>
      <c r="U7874" s="3"/>
      <c r="V7874" s="3"/>
      <c r="W7874" s="3"/>
      <c r="X7874" s="3"/>
      <c r="Y7874" s="3"/>
      <c r="Z7874" s="3"/>
    </row>
    <row r="7875">
      <c r="A7875" s="4">
        <v>45352.0</v>
      </c>
      <c r="B7875" s="5" t="s">
        <v>3304</v>
      </c>
      <c r="C7875" s="3" t="s">
        <v>3305</v>
      </c>
      <c r="D7875" s="3" t="str">
        <f>IFERROR(__xludf.DUMMYFUNCTION("REGEXEXTRACT(C7875,""[A-Z]{2,}"")"),"NRF")</f>
        <v>NRF</v>
      </c>
      <c r="E7875" s="3" t="s">
        <v>46</v>
      </c>
      <c r="F7875" s="3" t="s">
        <v>133</v>
      </c>
      <c r="G7875" s="3" t="s">
        <v>12</v>
      </c>
      <c r="H7875" s="3"/>
      <c r="I7875" s="3"/>
      <c r="J7875" s="3"/>
      <c r="K7875" s="3"/>
      <c r="L7875" s="3"/>
      <c r="M7875" s="3"/>
      <c r="N7875" s="3"/>
      <c r="O7875" s="3"/>
      <c r="P7875" s="3"/>
      <c r="Q7875" s="3"/>
      <c r="R7875" s="3"/>
      <c r="S7875" s="3"/>
      <c r="T7875" s="3"/>
      <c r="U7875" s="3"/>
      <c r="V7875" s="3"/>
      <c r="W7875" s="3"/>
      <c r="X7875" s="3"/>
      <c r="Y7875" s="3"/>
      <c r="Z7875" s="3"/>
    </row>
    <row r="7876">
      <c r="A7876" s="4">
        <v>45352.0</v>
      </c>
      <c r="B7876" s="5" t="s">
        <v>3307</v>
      </c>
      <c r="C7876" s="3" t="s">
        <v>3308</v>
      </c>
      <c r="D7876" s="3" t="str">
        <f>IFERROR(__xludf.DUMMYFUNCTION("REGEXEXTRACT(C7876,""[A-Z]{2,}"")"),"SCBX")</f>
        <v>SCBX</v>
      </c>
      <c r="E7876" s="3" t="s">
        <v>47</v>
      </c>
      <c r="F7876" s="3" t="s">
        <v>31</v>
      </c>
      <c r="G7876" s="3" t="s">
        <v>12</v>
      </c>
      <c r="H7876" s="3"/>
      <c r="I7876" s="3"/>
      <c r="J7876" s="3"/>
      <c r="K7876" s="3"/>
      <c r="L7876" s="3"/>
      <c r="M7876" s="3"/>
      <c r="N7876" s="3"/>
      <c r="O7876" s="3"/>
      <c r="P7876" s="3"/>
      <c r="Q7876" s="3"/>
      <c r="R7876" s="3"/>
      <c r="S7876" s="3"/>
      <c r="T7876" s="3"/>
      <c r="U7876" s="3"/>
      <c r="V7876" s="3"/>
      <c r="W7876" s="3"/>
      <c r="X7876" s="3"/>
      <c r="Y7876" s="3"/>
      <c r="Z7876" s="3"/>
    </row>
    <row r="7877">
      <c r="A7877" s="4">
        <v>45352.0</v>
      </c>
      <c r="B7877" s="5" t="s">
        <v>3307</v>
      </c>
      <c r="C7877" s="3" t="s">
        <v>3308</v>
      </c>
      <c r="D7877" s="3" t="str">
        <f>IFERROR(__xludf.DUMMYFUNCTION("REGEXEXTRACT(C7877,""[A-Z]{2,}"")"),"SCBX")</f>
        <v>SCBX</v>
      </c>
      <c r="E7877" s="3" t="s">
        <v>468</v>
      </c>
      <c r="F7877" s="3" t="s">
        <v>133</v>
      </c>
      <c r="G7877" s="3" t="s">
        <v>12</v>
      </c>
      <c r="H7877" s="3"/>
      <c r="I7877" s="3"/>
      <c r="J7877" s="3"/>
      <c r="K7877" s="3"/>
      <c r="L7877" s="3"/>
      <c r="M7877" s="3"/>
      <c r="N7877" s="3"/>
      <c r="O7877" s="3"/>
      <c r="P7877" s="3"/>
      <c r="Q7877" s="3"/>
      <c r="R7877" s="3"/>
      <c r="S7877" s="3"/>
      <c r="T7877" s="3"/>
      <c r="U7877" s="3"/>
      <c r="V7877" s="3"/>
      <c r="W7877" s="3"/>
      <c r="X7877" s="3"/>
      <c r="Y7877" s="3"/>
      <c r="Z7877" s="3"/>
    </row>
    <row r="7878">
      <c r="A7878" s="4">
        <v>45351.0</v>
      </c>
      <c r="B7878" s="5" t="s">
        <v>3309</v>
      </c>
      <c r="C7878" s="3" t="s">
        <v>3310</v>
      </c>
      <c r="D7878" s="3" t="str">
        <f>IFERROR(__xludf.DUMMYFUNCTION("REGEXEXTRACT(C7878,""[A-Z]{2,}"")"),"MONO")</f>
        <v>MONO</v>
      </c>
      <c r="E7878" s="3" t="s">
        <v>3311</v>
      </c>
      <c r="F7878" s="3" t="s">
        <v>3312</v>
      </c>
      <c r="G7878" s="3" t="s">
        <v>84</v>
      </c>
      <c r="H7878" s="3"/>
      <c r="I7878" s="3"/>
      <c r="J7878" s="3"/>
      <c r="K7878" s="3"/>
      <c r="L7878" s="3"/>
      <c r="M7878" s="3"/>
      <c r="N7878" s="3"/>
      <c r="O7878" s="3"/>
      <c r="P7878" s="3"/>
      <c r="Q7878" s="3"/>
      <c r="R7878" s="3"/>
      <c r="S7878" s="3"/>
      <c r="T7878" s="3"/>
      <c r="U7878" s="3"/>
      <c r="V7878" s="3"/>
      <c r="W7878" s="3"/>
      <c r="X7878" s="3"/>
      <c r="Y7878" s="3"/>
      <c r="Z7878" s="3"/>
    </row>
    <row r="7879">
      <c r="A7879" s="4">
        <v>45351.0</v>
      </c>
      <c r="B7879" s="5" t="s">
        <v>3309</v>
      </c>
      <c r="C7879" s="3" t="s">
        <v>3310</v>
      </c>
      <c r="D7879" s="3" t="str">
        <f>IFERROR(__xludf.DUMMYFUNCTION("REGEXEXTRACT(C7879,""[A-Z]{2,}"")"),"MONO")</f>
        <v>MONO</v>
      </c>
      <c r="E7879" s="3" t="s">
        <v>426</v>
      </c>
      <c r="F7879" s="3" t="s">
        <v>428</v>
      </c>
      <c r="G7879" s="3" t="s">
        <v>84</v>
      </c>
      <c r="H7879" s="3"/>
      <c r="I7879" s="3"/>
      <c r="J7879" s="3"/>
      <c r="K7879" s="3"/>
      <c r="L7879" s="3"/>
      <c r="M7879" s="3"/>
      <c r="N7879" s="3"/>
      <c r="O7879" s="3"/>
      <c r="P7879" s="3"/>
      <c r="Q7879" s="3"/>
      <c r="R7879" s="3"/>
      <c r="S7879" s="3"/>
      <c r="T7879" s="3"/>
      <c r="U7879" s="3"/>
      <c r="V7879" s="3"/>
      <c r="W7879" s="3"/>
      <c r="X7879" s="3"/>
      <c r="Y7879" s="3"/>
      <c r="Z7879" s="3"/>
    </row>
    <row r="7880">
      <c r="A7880" s="4">
        <v>45351.0</v>
      </c>
      <c r="B7880" s="5" t="s">
        <v>3313</v>
      </c>
      <c r="C7880" s="3" t="s">
        <v>3314</v>
      </c>
      <c r="D7880" s="3" t="str">
        <f>IFERROR(__xludf.DUMMYFUNCTION("REGEXEXTRACT(C7880,""[A-Z]{2,}"")"),"MGI")</f>
        <v>MGI</v>
      </c>
      <c r="E7880" s="3" t="s">
        <v>44</v>
      </c>
      <c r="F7880" s="3" t="s">
        <v>3315</v>
      </c>
      <c r="G7880" s="3" t="s">
        <v>84</v>
      </c>
      <c r="H7880" s="3"/>
      <c r="I7880" s="3"/>
      <c r="J7880" s="3"/>
      <c r="K7880" s="3"/>
      <c r="L7880" s="3"/>
      <c r="M7880" s="3"/>
      <c r="N7880" s="3"/>
      <c r="O7880" s="3"/>
      <c r="P7880" s="3"/>
      <c r="Q7880" s="3"/>
      <c r="R7880" s="3"/>
      <c r="S7880" s="3"/>
      <c r="T7880" s="3"/>
      <c r="U7880" s="3"/>
      <c r="V7880" s="3"/>
      <c r="W7880" s="3"/>
      <c r="X7880" s="3"/>
      <c r="Y7880" s="3"/>
      <c r="Z7880" s="3"/>
    </row>
    <row r="7881">
      <c r="A7881" s="4">
        <v>45351.0</v>
      </c>
      <c r="B7881" s="5" t="s">
        <v>3313</v>
      </c>
      <c r="C7881" s="3" t="s">
        <v>3314</v>
      </c>
      <c r="D7881" s="3" t="str">
        <f>IFERROR(__xludf.DUMMYFUNCTION("REGEXEXTRACT(C7881,""[A-Z]{2,}"")"),"MGI")</f>
        <v>MGI</v>
      </c>
      <c r="E7881" s="3" t="s">
        <v>46</v>
      </c>
      <c r="F7881" s="3" t="s">
        <v>133</v>
      </c>
      <c r="G7881" s="3" t="s">
        <v>12</v>
      </c>
      <c r="H7881" s="3"/>
      <c r="I7881" s="3"/>
      <c r="J7881" s="3"/>
      <c r="K7881" s="3"/>
      <c r="L7881" s="3"/>
      <c r="M7881" s="3"/>
      <c r="N7881" s="3"/>
      <c r="O7881" s="3"/>
      <c r="P7881" s="3"/>
      <c r="Q7881" s="3"/>
      <c r="R7881" s="3"/>
      <c r="S7881" s="3"/>
      <c r="T7881" s="3"/>
      <c r="U7881" s="3"/>
      <c r="V7881" s="3"/>
      <c r="W7881" s="3"/>
      <c r="X7881" s="3"/>
      <c r="Y7881" s="3"/>
      <c r="Z7881" s="3"/>
    </row>
    <row r="7882">
      <c r="A7882" s="4">
        <v>45351.0</v>
      </c>
      <c r="B7882" s="5" t="s">
        <v>3316</v>
      </c>
      <c r="C7882" s="3" t="s">
        <v>3317</v>
      </c>
      <c r="D7882" s="3" t="str">
        <f>IFERROR(__xludf.DUMMYFUNCTION("REGEXEXTRACT(C7882,""[A-Z]{2,}"")"),"SCBX")</f>
        <v>SCBX</v>
      </c>
      <c r="E7882" s="3" t="s">
        <v>1952</v>
      </c>
      <c r="F7882" s="3" t="s">
        <v>195</v>
      </c>
      <c r="G7882" s="3" t="s">
        <v>12</v>
      </c>
      <c r="H7882" s="3"/>
      <c r="I7882" s="3"/>
      <c r="J7882" s="3"/>
      <c r="K7882" s="3"/>
      <c r="L7882" s="3"/>
      <c r="M7882" s="3"/>
      <c r="N7882" s="3"/>
      <c r="O7882" s="3"/>
      <c r="P7882" s="3"/>
      <c r="Q7882" s="3"/>
      <c r="R7882" s="3"/>
      <c r="S7882" s="3"/>
      <c r="T7882" s="3"/>
      <c r="U7882" s="3"/>
      <c r="V7882" s="3"/>
      <c r="W7882" s="3"/>
      <c r="X7882" s="3"/>
      <c r="Y7882" s="3"/>
      <c r="Z7882" s="3"/>
    </row>
    <row r="7883">
      <c r="A7883" s="4">
        <v>45351.0</v>
      </c>
      <c r="B7883" s="5" t="s">
        <v>3318</v>
      </c>
      <c r="C7883" s="3" t="s">
        <v>3319</v>
      </c>
      <c r="D7883" s="3" t="str">
        <f>IFERROR(__xludf.DUMMYFUNCTION("REGEXEXTRACT(C7883,""[A-Z]{2,}"")"),"ITD")</f>
        <v>ITD</v>
      </c>
      <c r="E7883" s="3" t="s">
        <v>353</v>
      </c>
      <c r="F7883" s="3" t="s">
        <v>366</v>
      </c>
      <c r="G7883" s="3" t="s">
        <v>17</v>
      </c>
      <c r="H7883" s="3"/>
      <c r="I7883" s="3"/>
      <c r="J7883" s="3"/>
      <c r="K7883" s="3"/>
      <c r="L7883" s="3"/>
      <c r="M7883" s="3"/>
      <c r="N7883" s="3"/>
      <c r="O7883" s="3"/>
      <c r="P7883" s="3"/>
      <c r="Q7883" s="3"/>
      <c r="R7883" s="3"/>
      <c r="S7883" s="3"/>
      <c r="T7883" s="3"/>
      <c r="U7883" s="3"/>
      <c r="V7883" s="3"/>
      <c r="W7883" s="3"/>
      <c r="X7883" s="3"/>
      <c r="Y7883" s="3"/>
      <c r="Z7883" s="3"/>
    </row>
    <row r="7884">
      <c r="A7884" s="4">
        <v>45351.0</v>
      </c>
      <c r="B7884" s="5" t="s">
        <v>3320</v>
      </c>
      <c r="C7884" s="3" t="s">
        <v>3321</v>
      </c>
      <c r="D7884" s="3" t="str">
        <f>IFERROR(__xludf.DUMMYFUNCTION("REGEXEXTRACT(C7884,""[A-Z]{2,}"")"),"KAMART")</f>
        <v>KAMART</v>
      </c>
      <c r="E7884" s="3" t="s">
        <v>1856</v>
      </c>
      <c r="F7884" s="3" t="s">
        <v>3322</v>
      </c>
      <c r="G7884" s="3" t="s">
        <v>84</v>
      </c>
      <c r="H7884" s="3"/>
      <c r="I7884" s="3"/>
      <c r="J7884" s="3"/>
      <c r="K7884" s="3"/>
      <c r="L7884" s="3"/>
      <c r="M7884" s="3"/>
      <c r="N7884" s="3"/>
      <c r="O7884" s="3"/>
      <c r="P7884" s="3"/>
      <c r="Q7884" s="3"/>
      <c r="R7884" s="3"/>
      <c r="S7884" s="3"/>
      <c r="T7884" s="3"/>
      <c r="U7884" s="3"/>
      <c r="V7884" s="3"/>
      <c r="W7884" s="3"/>
      <c r="X7884" s="3"/>
      <c r="Y7884" s="3"/>
      <c r="Z7884" s="3"/>
    </row>
    <row r="7885">
      <c r="A7885" s="4">
        <v>45351.0</v>
      </c>
      <c r="B7885" s="5" t="s">
        <v>3320</v>
      </c>
      <c r="C7885" s="3" t="s">
        <v>3321</v>
      </c>
      <c r="D7885" s="3" t="str">
        <f>IFERROR(__xludf.DUMMYFUNCTION("REGEXEXTRACT(C7885,""[A-Z]{2,}"")"),"KAMART")</f>
        <v>KAMART</v>
      </c>
      <c r="E7885" s="3" t="s">
        <v>44</v>
      </c>
      <c r="F7885" s="3" t="s">
        <v>83</v>
      </c>
      <c r="G7885" s="3" t="s">
        <v>84</v>
      </c>
      <c r="H7885" s="3"/>
      <c r="I7885" s="3"/>
      <c r="J7885" s="3"/>
      <c r="K7885" s="3"/>
      <c r="L7885" s="3"/>
      <c r="M7885" s="3"/>
      <c r="N7885" s="3"/>
      <c r="O7885" s="3"/>
      <c r="P7885" s="3"/>
      <c r="Q7885" s="3"/>
      <c r="R7885" s="3"/>
      <c r="S7885" s="3"/>
      <c r="T7885" s="3"/>
      <c r="U7885" s="3"/>
      <c r="V7885" s="3"/>
      <c r="W7885" s="3"/>
      <c r="X7885" s="3"/>
      <c r="Y7885" s="3"/>
      <c r="Z7885" s="3"/>
    </row>
    <row r="7886">
      <c r="A7886" s="4">
        <v>45351.0</v>
      </c>
      <c r="B7886" s="5" t="s">
        <v>3320</v>
      </c>
      <c r="C7886" s="3" t="s">
        <v>3321</v>
      </c>
      <c r="D7886" s="3" t="str">
        <f>IFERROR(__xludf.DUMMYFUNCTION("REGEXEXTRACT(C7886,""[A-Z]{2,}"")"),"KAMART")</f>
        <v>KAMART</v>
      </c>
      <c r="E7886" s="3" t="s">
        <v>44</v>
      </c>
      <c r="F7886" s="3" t="s">
        <v>605</v>
      </c>
      <c r="G7886" s="3" t="s">
        <v>84</v>
      </c>
      <c r="H7886" s="3"/>
      <c r="I7886" s="3"/>
      <c r="J7886" s="3"/>
      <c r="K7886" s="3"/>
      <c r="L7886" s="3"/>
      <c r="M7886" s="3"/>
      <c r="N7886" s="3"/>
      <c r="O7886" s="3"/>
      <c r="P7886" s="3"/>
      <c r="Q7886" s="3"/>
      <c r="R7886" s="3"/>
      <c r="S7886" s="3"/>
      <c r="T7886" s="3"/>
      <c r="U7886" s="3"/>
      <c r="V7886" s="3"/>
      <c r="W7886" s="3"/>
      <c r="X7886" s="3"/>
      <c r="Y7886" s="3"/>
      <c r="Z7886" s="3"/>
    </row>
    <row r="7887">
      <c r="A7887" s="4">
        <v>45351.0</v>
      </c>
      <c r="B7887" s="5" t="s">
        <v>3320</v>
      </c>
      <c r="C7887" s="3" t="s">
        <v>3321</v>
      </c>
      <c r="D7887" s="3" t="str">
        <f>IFERROR(__xludf.DUMMYFUNCTION("REGEXEXTRACT(C7887,""[A-Z]{2,}"")"),"KAMART")</f>
        <v>KAMART</v>
      </c>
      <c r="E7887" s="3" t="s">
        <v>44</v>
      </c>
      <c r="F7887" s="3" t="s">
        <v>124</v>
      </c>
      <c r="G7887" s="3" t="s">
        <v>84</v>
      </c>
      <c r="H7887" s="3"/>
      <c r="I7887" s="3"/>
      <c r="J7887" s="3"/>
      <c r="K7887" s="3"/>
      <c r="L7887" s="3"/>
      <c r="M7887" s="3"/>
      <c r="N7887" s="3"/>
      <c r="O7887" s="3"/>
      <c r="P7887" s="3"/>
      <c r="Q7887" s="3"/>
      <c r="R7887" s="3"/>
      <c r="S7887" s="3"/>
      <c r="T7887" s="3"/>
      <c r="U7887" s="3"/>
      <c r="V7887" s="3"/>
      <c r="W7887" s="3"/>
      <c r="X7887" s="3"/>
      <c r="Y7887" s="3"/>
      <c r="Z7887" s="3"/>
    </row>
    <row r="7888">
      <c r="A7888" s="4">
        <v>45351.0</v>
      </c>
      <c r="B7888" s="5" t="s">
        <v>3323</v>
      </c>
      <c r="C7888" s="3" t="s">
        <v>3324</v>
      </c>
      <c r="D7888" s="3" t="str">
        <f>IFERROR(__xludf.DUMMYFUNCTION("REGEXEXTRACT(C7888,""[A-Z]{2,}"")"),"NEP")</f>
        <v>NEP</v>
      </c>
      <c r="E7888" s="3" t="s">
        <v>3325</v>
      </c>
      <c r="F7888" s="3" t="s">
        <v>416</v>
      </c>
      <c r="G7888" s="3" t="s">
        <v>84</v>
      </c>
      <c r="H7888" s="3"/>
      <c r="I7888" s="3"/>
      <c r="J7888" s="3"/>
      <c r="K7888" s="3"/>
      <c r="L7888" s="3"/>
      <c r="M7888" s="3"/>
      <c r="N7888" s="3"/>
      <c r="O7888" s="3"/>
      <c r="P7888" s="3"/>
      <c r="Q7888" s="3"/>
      <c r="R7888" s="3"/>
      <c r="S7888" s="3"/>
      <c r="T7888" s="3"/>
      <c r="U7888" s="3"/>
      <c r="V7888" s="3"/>
      <c r="W7888" s="3"/>
      <c r="X7888" s="3"/>
      <c r="Y7888" s="3"/>
      <c r="Z7888" s="3"/>
    </row>
    <row r="7889">
      <c r="A7889" s="4">
        <v>45351.0</v>
      </c>
      <c r="B7889" s="5" t="s">
        <v>3323</v>
      </c>
      <c r="C7889" s="3" t="s">
        <v>3324</v>
      </c>
      <c r="D7889" s="3" t="str">
        <f>IFERROR(__xludf.DUMMYFUNCTION("REGEXEXTRACT(C7889,""[A-Z]{2,}"")"),"NEP")</f>
        <v>NEP</v>
      </c>
      <c r="E7889" s="3" t="s">
        <v>34</v>
      </c>
      <c r="F7889" s="3" t="s">
        <v>416</v>
      </c>
      <c r="G7889" s="3" t="s">
        <v>84</v>
      </c>
      <c r="H7889" s="3"/>
      <c r="I7889" s="3"/>
      <c r="J7889" s="3"/>
      <c r="K7889" s="3"/>
      <c r="L7889" s="3"/>
      <c r="M7889" s="3"/>
      <c r="N7889" s="3"/>
      <c r="O7889" s="3"/>
      <c r="P7889" s="3"/>
      <c r="Q7889" s="3"/>
      <c r="R7889" s="3"/>
      <c r="S7889" s="3"/>
      <c r="T7889" s="3"/>
      <c r="U7889" s="3"/>
      <c r="V7889" s="3"/>
      <c r="W7889" s="3"/>
      <c r="X7889" s="3"/>
      <c r="Y7889" s="3"/>
      <c r="Z7889" s="3"/>
    </row>
    <row r="7890">
      <c r="A7890" s="4">
        <v>45351.0</v>
      </c>
      <c r="B7890" s="5" t="s">
        <v>3323</v>
      </c>
      <c r="C7890" s="3" t="s">
        <v>3324</v>
      </c>
      <c r="D7890" s="3" t="str">
        <f>IFERROR(__xludf.DUMMYFUNCTION("REGEXEXTRACT(C7890,""[A-Z]{2,}"")"),"NEP")</f>
        <v>NEP</v>
      </c>
      <c r="E7890" s="3" t="s">
        <v>3311</v>
      </c>
      <c r="F7890" s="3" t="s">
        <v>3326</v>
      </c>
      <c r="G7890" s="3" t="s">
        <v>84</v>
      </c>
      <c r="H7890" s="3"/>
      <c r="I7890" s="3"/>
      <c r="J7890" s="3"/>
      <c r="K7890" s="3"/>
      <c r="L7890" s="3"/>
      <c r="M7890" s="3"/>
      <c r="N7890" s="3"/>
      <c r="O7890" s="3"/>
      <c r="P7890" s="3"/>
      <c r="Q7890" s="3"/>
      <c r="R7890" s="3"/>
      <c r="S7890" s="3"/>
      <c r="T7890" s="3"/>
      <c r="U7890" s="3"/>
      <c r="V7890" s="3"/>
      <c r="W7890" s="3"/>
      <c r="X7890" s="3"/>
      <c r="Y7890" s="3"/>
      <c r="Z7890" s="3"/>
    </row>
    <row r="7891">
      <c r="A7891" s="4">
        <v>45351.0</v>
      </c>
      <c r="B7891" s="5" t="s">
        <v>3327</v>
      </c>
      <c r="C7891" s="3" t="s">
        <v>3328</v>
      </c>
      <c r="D7891" s="3" t="str">
        <f>IFERROR(__xludf.DUMMYFUNCTION("REGEXEXTRACT(C7891,""[A-Z]{2,}"")"),"MGI")</f>
        <v>MGI</v>
      </c>
      <c r="E7891" s="3" t="s">
        <v>44</v>
      </c>
      <c r="F7891" s="3" t="s">
        <v>124</v>
      </c>
      <c r="G7891" s="3" t="s">
        <v>84</v>
      </c>
      <c r="H7891" s="3"/>
      <c r="I7891" s="3"/>
      <c r="J7891" s="3"/>
      <c r="K7891" s="3"/>
      <c r="L7891" s="3"/>
      <c r="M7891" s="3"/>
      <c r="N7891" s="3"/>
      <c r="O7891" s="3"/>
      <c r="P7891" s="3"/>
      <c r="Q7891" s="3"/>
      <c r="R7891" s="3"/>
      <c r="S7891" s="3"/>
      <c r="T7891" s="3"/>
      <c r="U7891" s="3"/>
      <c r="V7891" s="3"/>
      <c r="W7891" s="3"/>
      <c r="X7891" s="3"/>
      <c r="Y7891" s="3"/>
      <c r="Z7891" s="3"/>
    </row>
    <row r="7892">
      <c r="A7892" s="4">
        <v>45351.0</v>
      </c>
      <c r="B7892" s="5" t="s">
        <v>3327</v>
      </c>
      <c r="C7892" s="3" t="s">
        <v>3328</v>
      </c>
      <c r="D7892" s="3" t="str">
        <f>IFERROR(__xludf.DUMMYFUNCTION("REGEXEXTRACT(C7892,""[A-Z]{2,}"")"),"MGI")</f>
        <v>MGI</v>
      </c>
      <c r="E7892" s="3" t="s">
        <v>44</v>
      </c>
      <c r="F7892" s="3" t="s">
        <v>83</v>
      </c>
      <c r="G7892" s="3" t="s">
        <v>84</v>
      </c>
      <c r="H7892" s="3"/>
      <c r="I7892" s="3"/>
      <c r="J7892" s="3"/>
      <c r="K7892" s="3"/>
      <c r="L7892" s="3"/>
      <c r="M7892" s="3"/>
      <c r="N7892" s="3"/>
      <c r="O7892" s="3"/>
      <c r="P7892" s="3"/>
      <c r="Q7892" s="3"/>
      <c r="R7892" s="3"/>
      <c r="S7892" s="3"/>
      <c r="T7892" s="3"/>
      <c r="U7892" s="3"/>
      <c r="V7892" s="3"/>
      <c r="W7892" s="3"/>
      <c r="X7892" s="3"/>
      <c r="Y7892" s="3"/>
      <c r="Z7892" s="3"/>
    </row>
    <row r="7893">
      <c r="A7893" s="4">
        <v>45351.0</v>
      </c>
      <c r="B7893" s="5" t="s">
        <v>3327</v>
      </c>
      <c r="C7893" s="3" t="s">
        <v>3328</v>
      </c>
      <c r="D7893" s="3" t="str">
        <f>IFERROR(__xludf.DUMMYFUNCTION("REGEXEXTRACT(C7893,""[A-Z]{2,}"")"),"MGI")</f>
        <v>MGI</v>
      </c>
      <c r="E7893" s="3" t="s">
        <v>83</v>
      </c>
      <c r="F7893" s="3" t="s">
        <v>3329</v>
      </c>
      <c r="G7893" s="3" t="s">
        <v>84</v>
      </c>
      <c r="H7893" s="3"/>
      <c r="I7893" s="3"/>
      <c r="J7893" s="3"/>
      <c r="K7893" s="3"/>
      <c r="L7893" s="3"/>
      <c r="M7893" s="3"/>
      <c r="N7893" s="3"/>
      <c r="O7893" s="3"/>
      <c r="P7893" s="3"/>
      <c r="Q7893" s="3"/>
      <c r="R7893" s="3"/>
      <c r="S7893" s="3"/>
      <c r="T7893" s="3"/>
      <c r="U7893" s="3"/>
      <c r="V7893" s="3"/>
      <c r="W7893" s="3"/>
      <c r="X7893" s="3"/>
      <c r="Y7893" s="3"/>
      <c r="Z7893" s="3"/>
    </row>
    <row r="7894">
      <c r="A7894" s="4">
        <v>45351.0</v>
      </c>
      <c r="B7894" s="5" t="s">
        <v>3330</v>
      </c>
      <c r="C7894" s="3" t="s">
        <v>3331</v>
      </c>
      <c r="D7894" s="3" t="str">
        <f>IFERROR(__xludf.DUMMYFUNCTION("REGEXEXTRACT(C7894,""[A-Z]{2,}"")"),"ONEE")</f>
        <v>ONEE</v>
      </c>
      <c r="E7894" s="3" t="s">
        <v>190</v>
      </c>
      <c r="F7894" s="3" t="s">
        <v>191</v>
      </c>
      <c r="G7894" s="3" t="s">
        <v>17</v>
      </c>
      <c r="H7894" s="3"/>
      <c r="I7894" s="3"/>
      <c r="J7894" s="3"/>
      <c r="K7894" s="3"/>
      <c r="L7894" s="3"/>
      <c r="M7894" s="3"/>
      <c r="N7894" s="3"/>
      <c r="O7894" s="3"/>
      <c r="P7894" s="3"/>
      <c r="Q7894" s="3"/>
      <c r="R7894" s="3"/>
      <c r="S7894" s="3"/>
      <c r="T7894" s="3"/>
      <c r="U7894" s="3"/>
      <c r="V7894" s="3"/>
      <c r="W7894" s="3"/>
      <c r="X7894" s="3"/>
      <c r="Y7894" s="3"/>
      <c r="Z7894" s="3"/>
    </row>
    <row r="7895">
      <c r="A7895" s="4">
        <v>45351.0</v>
      </c>
      <c r="B7895" s="5" t="s">
        <v>3330</v>
      </c>
      <c r="C7895" s="3" t="s">
        <v>3331</v>
      </c>
      <c r="D7895" s="3" t="str">
        <f>IFERROR(__xludf.DUMMYFUNCTION("REGEXEXTRACT(C7895,""[A-Z]{2,}"")"),"ONEE")</f>
        <v>ONEE</v>
      </c>
      <c r="E7895" s="3" t="s">
        <v>141</v>
      </c>
      <c r="F7895" s="3" t="s">
        <v>303</v>
      </c>
      <c r="G7895" s="3" t="s">
        <v>17</v>
      </c>
      <c r="H7895" s="3"/>
      <c r="I7895" s="3"/>
      <c r="J7895" s="3"/>
      <c r="K7895" s="3"/>
      <c r="L7895" s="3"/>
      <c r="M7895" s="3"/>
      <c r="N7895" s="3"/>
      <c r="O7895" s="3"/>
      <c r="P7895" s="3"/>
      <c r="Q7895" s="3"/>
      <c r="R7895" s="3"/>
      <c r="S7895" s="3"/>
      <c r="T7895" s="3"/>
      <c r="U7895" s="3"/>
      <c r="V7895" s="3"/>
      <c r="W7895" s="3"/>
      <c r="X7895" s="3"/>
      <c r="Y7895" s="3"/>
      <c r="Z7895" s="3"/>
    </row>
    <row r="7896">
      <c r="A7896" s="4">
        <v>45351.0</v>
      </c>
      <c r="B7896" s="5" t="s">
        <v>3332</v>
      </c>
      <c r="C7896" s="9" t="s">
        <v>3333</v>
      </c>
      <c r="D7896" s="3" t="str">
        <f>IFERROR(__xludf.DUMMYFUNCTION("REGEXEXTRACT(C7896,""[A-Z]{2,}"")"),"MGI")</f>
        <v>MGI</v>
      </c>
      <c r="E7896" s="3" t="s">
        <v>141</v>
      </c>
      <c r="F7896" s="3" t="s">
        <v>55</v>
      </c>
      <c r="G7896" s="3" t="s">
        <v>12</v>
      </c>
      <c r="H7896" s="3"/>
      <c r="I7896" s="3"/>
      <c r="J7896" s="3"/>
      <c r="K7896" s="3"/>
      <c r="L7896" s="3"/>
      <c r="M7896" s="3"/>
      <c r="N7896" s="3"/>
      <c r="O7896" s="3"/>
      <c r="P7896" s="3"/>
      <c r="Q7896" s="3"/>
      <c r="R7896" s="3"/>
      <c r="S7896" s="3"/>
      <c r="T7896" s="3"/>
      <c r="U7896" s="3"/>
      <c r="V7896" s="3"/>
      <c r="W7896" s="3"/>
      <c r="X7896" s="3"/>
      <c r="Y7896" s="3"/>
      <c r="Z7896" s="3"/>
    </row>
    <row r="7897">
      <c r="A7897" s="4">
        <v>45351.0</v>
      </c>
      <c r="B7897" s="5" t="s">
        <v>3332</v>
      </c>
      <c r="C7897" s="9" t="s">
        <v>3333</v>
      </c>
      <c r="D7897" s="3" t="str">
        <f>IFERROR(__xludf.DUMMYFUNCTION("REGEXEXTRACT(C7897,""[A-Z]{2,}"")"),"MGI")</f>
        <v>MGI</v>
      </c>
      <c r="E7897" s="3" t="s">
        <v>3334</v>
      </c>
      <c r="F7897" s="3" t="s">
        <v>1046</v>
      </c>
      <c r="G7897" s="3" t="s">
        <v>12</v>
      </c>
      <c r="H7897" s="3"/>
      <c r="I7897" s="3"/>
      <c r="J7897" s="3"/>
      <c r="K7897" s="3"/>
      <c r="L7897" s="3"/>
      <c r="M7897" s="3"/>
      <c r="N7897" s="3"/>
      <c r="O7897" s="3"/>
      <c r="P7897" s="3"/>
      <c r="Q7897" s="3"/>
      <c r="R7897" s="3"/>
      <c r="S7897" s="3"/>
      <c r="T7897" s="3"/>
      <c r="U7897" s="3"/>
      <c r="V7897" s="3"/>
      <c r="W7897" s="3"/>
      <c r="X7897" s="3"/>
      <c r="Y7897" s="3"/>
      <c r="Z7897" s="3"/>
    </row>
    <row r="7898">
      <c r="A7898" s="4">
        <v>45350.0</v>
      </c>
      <c r="B7898" s="5" t="s">
        <v>3335</v>
      </c>
      <c r="C7898" s="3" t="s">
        <v>3336</v>
      </c>
      <c r="D7898" s="3" t="str">
        <f>IFERROR(__xludf.DUMMYFUNCTION("REGEXEXTRACT(C7898,""[A-Z]{2,}"")"),"TIPH")</f>
        <v>TIPH</v>
      </c>
      <c r="E7898" s="3" t="s">
        <v>3337</v>
      </c>
      <c r="F7898" s="3" t="s">
        <v>47</v>
      </c>
      <c r="G7898" s="3" t="s">
        <v>12</v>
      </c>
      <c r="H7898" s="3"/>
      <c r="I7898" s="3"/>
      <c r="J7898" s="3"/>
      <c r="K7898" s="3"/>
      <c r="L7898" s="3"/>
      <c r="M7898" s="3"/>
      <c r="N7898" s="3"/>
      <c r="O7898" s="3"/>
      <c r="P7898" s="3"/>
      <c r="Q7898" s="3"/>
      <c r="R7898" s="3"/>
      <c r="S7898" s="3"/>
      <c r="T7898" s="3"/>
      <c r="U7898" s="3"/>
      <c r="V7898" s="3"/>
      <c r="W7898" s="3"/>
      <c r="X7898" s="3"/>
      <c r="Y7898" s="3"/>
      <c r="Z7898" s="3"/>
    </row>
    <row r="7899">
      <c r="A7899" s="4">
        <v>45350.0</v>
      </c>
      <c r="B7899" s="5" t="s">
        <v>3335</v>
      </c>
      <c r="C7899" s="3" t="s">
        <v>3336</v>
      </c>
      <c r="D7899" s="3" t="str">
        <f>IFERROR(__xludf.DUMMYFUNCTION("REGEXEXTRACT(C7899,""[A-Z]{2,}"")"),"TIPH")</f>
        <v>TIPH</v>
      </c>
      <c r="E7899" s="3" t="s">
        <v>47</v>
      </c>
      <c r="F7899" s="3" t="s">
        <v>133</v>
      </c>
      <c r="G7899" s="3" t="s">
        <v>12</v>
      </c>
      <c r="H7899" s="3"/>
      <c r="I7899" s="3"/>
      <c r="J7899" s="3"/>
      <c r="K7899" s="3"/>
      <c r="L7899" s="3"/>
      <c r="M7899" s="3"/>
      <c r="N7899" s="3"/>
      <c r="O7899" s="3"/>
      <c r="P7899" s="3"/>
      <c r="Q7899" s="3"/>
      <c r="R7899" s="3"/>
      <c r="S7899" s="3"/>
      <c r="T7899" s="3"/>
      <c r="U7899" s="3"/>
      <c r="V7899" s="3"/>
      <c r="W7899" s="3"/>
      <c r="X7899" s="3"/>
      <c r="Y7899" s="3"/>
      <c r="Z7899" s="3"/>
    </row>
    <row r="7900">
      <c r="A7900" s="4">
        <v>45350.0</v>
      </c>
      <c r="B7900" s="5" t="s">
        <v>3335</v>
      </c>
      <c r="C7900" s="3" t="s">
        <v>3336</v>
      </c>
      <c r="D7900" s="3" t="str">
        <f>IFERROR(__xludf.DUMMYFUNCTION("REGEXEXTRACT(C7900,""[A-Z]{2,}"")"),"TIPH")</f>
        <v>TIPH</v>
      </c>
      <c r="E7900" s="3" t="s">
        <v>324</v>
      </c>
      <c r="F7900" s="3" t="s">
        <v>519</v>
      </c>
      <c r="G7900" s="3" t="s">
        <v>12</v>
      </c>
      <c r="H7900" s="3"/>
      <c r="I7900" s="3"/>
      <c r="J7900" s="3"/>
      <c r="K7900" s="3"/>
      <c r="L7900" s="3"/>
      <c r="M7900" s="3"/>
      <c r="N7900" s="3"/>
      <c r="O7900" s="3"/>
      <c r="P7900" s="3"/>
      <c r="Q7900" s="3"/>
      <c r="R7900" s="3"/>
      <c r="S7900" s="3"/>
      <c r="T7900" s="3"/>
      <c r="U7900" s="3"/>
      <c r="V7900" s="3"/>
      <c r="W7900" s="3"/>
      <c r="X7900" s="3"/>
      <c r="Y7900" s="3"/>
      <c r="Z7900" s="3"/>
    </row>
    <row r="7901">
      <c r="A7901" s="4">
        <v>45350.0</v>
      </c>
      <c r="B7901" s="5" t="s">
        <v>3338</v>
      </c>
      <c r="C7901" s="3" t="s">
        <v>3339</v>
      </c>
      <c r="D7901" s="3" t="str">
        <f>IFERROR(__xludf.DUMMYFUNCTION("REGEXEXTRACT(C7901,""[A-Z]{2,}"")"),"CPF")</f>
        <v>CPF</v>
      </c>
      <c r="E7901" s="3" t="s">
        <v>47</v>
      </c>
      <c r="F7901" s="3" t="s">
        <v>941</v>
      </c>
      <c r="G7901" s="3" t="s">
        <v>84</v>
      </c>
      <c r="H7901" s="3"/>
      <c r="I7901" s="3"/>
      <c r="J7901" s="3"/>
      <c r="K7901" s="3"/>
      <c r="L7901" s="3"/>
      <c r="M7901" s="3"/>
      <c r="N7901" s="3"/>
      <c r="O7901" s="3"/>
      <c r="P7901" s="3"/>
      <c r="Q7901" s="3"/>
      <c r="R7901" s="3"/>
      <c r="S7901" s="3"/>
      <c r="T7901" s="3"/>
      <c r="U7901" s="3"/>
      <c r="V7901" s="3"/>
      <c r="W7901" s="3"/>
      <c r="X7901" s="3"/>
      <c r="Y7901" s="3"/>
      <c r="Z7901" s="3"/>
    </row>
    <row r="7902">
      <c r="A7902" s="4">
        <v>45350.0</v>
      </c>
      <c r="B7902" s="5" t="s">
        <v>3340</v>
      </c>
      <c r="C7902" s="3" t="s">
        <v>3341</v>
      </c>
      <c r="D7902" s="3" t="str">
        <f>IFERROR(__xludf.DUMMYFUNCTION("REGEXEXTRACT(C7902,""[A-Z]{2,}"")"),"HANA")</f>
        <v>HANA</v>
      </c>
      <c r="E7902" s="3"/>
      <c r="F7902" s="3" t="s">
        <v>83</v>
      </c>
      <c r="G7902" s="3" t="s">
        <v>84</v>
      </c>
      <c r="H7902" s="3" t="s">
        <v>44</v>
      </c>
      <c r="I7902" s="3"/>
      <c r="J7902" s="3"/>
      <c r="K7902" s="3"/>
      <c r="L7902" s="3"/>
      <c r="M7902" s="3"/>
      <c r="N7902" s="3"/>
      <c r="O7902" s="3"/>
      <c r="P7902" s="3"/>
      <c r="Q7902" s="3"/>
      <c r="R7902" s="3"/>
      <c r="S7902" s="3"/>
      <c r="T7902" s="3"/>
      <c r="U7902" s="3"/>
      <c r="V7902" s="3"/>
      <c r="W7902" s="3"/>
      <c r="X7902" s="3"/>
      <c r="Y7902" s="3"/>
      <c r="Z7902" s="3"/>
    </row>
    <row r="7903">
      <c r="A7903" s="4">
        <v>45350.0</v>
      </c>
      <c r="B7903" s="5" t="s">
        <v>3340</v>
      </c>
      <c r="C7903" s="3" t="s">
        <v>3341</v>
      </c>
      <c r="D7903" s="3" t="str">
        <f>IFERROR(__xludf.DUMMYFUNCTION("REGEXEXTRACT(C7903,""[A-Z]{2,}"")"),"HANA")</f>
        <v>HANA</v>
      </c>
      <c r="E7903" s="3" t="s">
        <v>47</v>
      </c>
      <c r="F7903" s="3" t="s">
        <v>3342</v>
      </c>
      <c r="G7903" s="3" t="s">
        <v>84</v>
      </c>
      <c r="H7903" s="3"/>
      <c r="I7903" s="3"/>
      <c r="J7903" s="3"/>
      <c r="K7903" s="3"/>
      <c r="L7903" s="3"/>
      <c r="M7903" s="3"/>
      <c r="N7903" s="3"/>
      <c r="O7903" s="3"/>
      <c r="P7903" s="3"/>
      <c r="Q7903" s="3"/>
      <c r="R7903" s="3"/>
      <c r="S7903" s="3"/>
      <c r="T7903" s="3"/>
      <c r="U7903" s="3"/>
      <c r="V7903" s="3"/>
      <c r="W7903" s="3"/>
      <c r="X7903" s="3"/>
      <c r="Y7903" s="3"/>
      <c r="Z7903" s="3"/>
    </row>
    <row r="7904">
      <c r="A7904" s="4">
        <v>45349.0</v>
      </c>
      <c r="B7904" s="5" t="s">
        <v>3343</v>
      </c>
      <c r="C7904" s="3" t="s">
        <v>3344</v>
      </c>
      <c r="D7904" s="3" t="s">
        <v>1557</v>
      </c>
      <c r="E7904" s="3" t="s">
        <v>44</v>
      </c>
      <c r="F7904" s="3" t="s">
        <v>47</v>
      </c>
      <c r="G7904" s="3" t="s">
        <v>12</v>
      </c>
      <c r="H7904" s="3"/>
      <c r="I7904" s="3"/>
      <c r="J7904" s="3"/>
      <c r="K7904" s="3"/>
      <c r="L7904" s="3"/>
      <c r="M7904" s="3"/>
      <c r="N7904" s="3"/>
      <c r="O7904" s="3"/>
      <c r="P7904" s="3"/>
      <c r="Q7904" s="3"/>
      <c r="R7904" s="3"/>
      <c r="S7904" s="3"/>
      <c r="T7904" s="3"/>
      <c r="U7904" s="3"/>
      <c r="V7904" s="3"/>
      <c r="W7904" s="3"/>
      <c r="X7904" s="3"/>
      <c r="Y7904" s="3"/>
      <c r="Z7904" s="3"/>
    </row>
    <row r="7905">
      <c r="A7905" s="4">
        <v>45349.0</v>
      </c>
      <c r="B7905" s="5" t="s">
        <v>3343</v>
      </c>
      <c r="C7905" s="3" t="s">
        <v>3344</v>
      </c>
      <c r="D7905" s="3" t="s">
        <v>1557</v>
      </c>
      <c r="E7905" s="3" t="s">
        <v>47</v>
      </c>
      <c r="F7905" s="3" t="s">
        <v>61</v>
      </c>
      <c r="G7905" s="3" t="s">
        <v>12</v>
      </c>
      <c r="H7905" s="3"/>
      <c r="I7905" s="3"/>
      <c r="J7905" s="3"/>
      <c r="K7905" s="3"/>
      <c r="L7905" s="3"/>
      <c r="M7905" s="3"/>
      <c r="N7905" s="3"/>
      <c r="O7905" s="3"/>
      <c r="P7905" s="3"/>
      <c r="Q7905" s="3"/>
      <c r="R7905" s="3"/>
      <c r="S7905" s="3"/>
      <c r="T7905" s="3"/>
      <c r="U7905" s="3"/>
      <c r="V7905" s="3"/>
      <c r="W7905" s="3"/>
      <c r="X7905" s="3"/>
      <c r="Y7905" s="3"/>
      <c r="Z7905" s="3"/>
    </row>
    <row r="7906">
      <c r="A7906" s="4">
        <v>45349.0</v>
      </c>
      <c r="B7906" s="5" t="s">
        <v>3345</v>
      </c>
      <c r="C7906" s="3" t="s">
        <v>3346</v>
      </c>
      <c r="D7906" s="3" t="s">
        <v>1591</v>
      </c>
      <c r="E7906" s="3" t="s">
        <v>11</v>
      </c>
      <c r="F7906" s="3" t="s">
        <v>3347</v>
      </c>
      <c r="G7906" s="3" t="s">
        <v>84</v>
      </c>
      <c r="H7906" s="3"/>
      <c r="I7906" s="3"/>
      <c r="J7906" s="3"/>
      <c r="K7906" s="3"/>
      <c r="L7906" s="3"/>
      <c r="M7906" s="3"/>
      <c r="N7906" s="3"/>
      <c r="O7906" s="3"/>
      <c r="P7906" s="3"/>
      <c r="Q7906" s="3"/>
      <c r="R7906" s="3"/>
      <c r="S7906" s="3"/>
      <c r="T7906" s="3"/>
      <c r="U7906" s="3"/>
      <c r="V7906" s="3"/>
      <c r="W7906" s="3"/>
      <c r="X7906" s="3"/>
      <c r="Y7906" s="3"/>
      <c r="Z7906" s="3"/>
    </row>
    <row r="7907">
      <c r="A7907" s="4">
        <v>45349.0</v>
      </c>
      <c r="B7907" s="5" t="s">
        <v>3345</v>
      </c>
      <c r="C7907" s="3" t="s">
        <v>3346</v>
      </c>
      <c r="D7907" s="3" t="s">
        <v>1591</v>
      </c>
      <c r="E7907" s="3" t="s">
        <v>51</v>
      </c>
      <c r="F7907" s="3" t="s">
        <v>1100</v>
      </c>
      <c r="G7907" s="3" t="s">
        <v>84</v>
      </c>
      <c r="H7907" s="3"/>
      <c r="I7907" s="3"/>
      <c r="J7907" s="3"/>
      <c r="K7907" s="3"/>
      <c r="L7907" s="3"/>
      <c r="M7907" s="3"/>
      <c r="N7907" s="3"/>
      <c r="O7907" s="3"/>
      <c r="P7907" s="3"/>
      <c r="Q7907" s="3"/>
      <c r="R7907" s="3"/>
      <c r="S7907" s="3"/>
      <c r="T7907" s="3"/>
      <c r="U7907" s="3"/>
      <c r="V7907" s="3"/>
      <c r="W7907" s="3"/>
      <c r="X7907" s="3"/>
      <c r="Y7907" s="3"/>
      <c r="Z7907" s="3"/>
    </row>
    <row r="7908">
      <c r="A7908" s="4">
        <v>45349.0</v>
      </c>
      <c r="B7908" s="5" t="s">
        <v>3348</v>
      </c>
      <c r="C7908" s="3" t="s">
        <v>3349</v>
      </c>
      <c r="D7908" s="3" t="s">
        <v>1623</v>
      </c>
      <c r="E7908" s="3" t="s">
        <v>3059</v>
      </c>
      <c r="F7908" s="3" t="s">
        <v>1182</v>
      </c>
      <c r="G7908" s="3" t="s">
        <v>84</v>
      </c>
      <c r="H7908" s="3"/>
      <c r="I7908" s="3"/>
      <c r="J7908" s="3"/>
      <c r="K7908" s="3"/>
      <c r="L7908" s="3"/>
      <c r="M7908" s="3"/>
      <c r="N7908" s="3"/>
      <c r="O7908" s="3"/>
      <c r="P7908" s="3"/>
      <c r="Q7908" s="3"/>
      <c r="R7908" s="3"/>
      <c r="S7908" s="3"/>
      <c r="T7908" s="3"/>
      <c r="U7908" s="3"/>
      <c r="V7908" s="3"/>
      <c r="W7908" s="3"/>
      <c r="X7908" s="3"/>
      <c r="Y7908" s="3"/>
      <c r="Z7908" s="3"/>
    </row>
    <row r="7909">
      <c r="A7909" s="4">
        <v>45349.0</v>
      </c>
      <c r="B7909" s="5" t="s">
        <v>3348</v>
      </c>
      <c r="C7909" s="3" t="s">
        <v>3349</v>
      </c>
      <c r="D7909" s="3" t="s">
        <v>1623</v>
      </c>
      <c r="E7909" s="3" t="s">
        <v>3302</v>
      </c>
      <c r="F7909" s="3" t="s">
        <v>3350</v>
      </c>
      <c r="G7909" s="3" t="s">
        <v>84</v>
      </c>
      <c r="H7909" s="3"/>
      <c r="I7909" s="3"/>
      <c r="J7909" s="3"/>
      <c r="K7909" s="3"/>
      <c r="L7909" s="3"/>
      <c r="M7909" s="3"/>
      <c r="N7909" s="3"/>
      <c r="O7909" s="3"/>
      <c r="P7909" s="3"/>
      <c r="Q7909" s="3"/>
      <c r="R7909" s="3"/>
      <c r="S7909" s="3"/>
      <c r="T7909" s="3"/>
      <c r="U7909" s="3"/>
      <c r="V7909" s="3"/>
      <c r="W7909" s="3"/>
      <c r="X7909" s="3"/>
      <c r="Y7909" s="3"/>
      <c r="Z7909" s="3"/>
    </row>
    <row r="7910">
      <c r="A7910" s="4">
        <v>45349.0</v>
      </c>
      <c r="B7910" s="5" t="s">
        <v>3351</v>
      </c>
      <c r="C7910" s="3" t="s">
        <v>3352</v>
      </c>
      <c r="D7910" s="3" t="str">
        <f>IFERROR(__xludf.DUMMYFUNCTION("REGEXEXTRACT(C7910,""[A-Z]{2,}"")"),"MGI")</f>
        <v>MGI</v>
      </c>
      <c r="E7910" s="3"/>
      <c r="F7910" s="3" t="s">
        <v>171</v>
      </c>
      <c r="G7910" s="3" t="s">
        <v>12</v>
      </c>
      <c r="H7910" s="3" t="s">
        <v>44</v>
      </c>
      <c r="I7910" s="3"/>
      <c r="J7910" s="3"/>
      <c r="K7910" s="3"/>
      <c r="L7910" s="3"/>
      <c r="M7910" s="3"/>
      <c r="N7910" s="3"/>
      <c r="O7910" s="3"/>
      <c r="P7910" s="3"/>
      <c r="Q7910" s="3"/>
      <c r="R7910" s="3"/>
      <c r="S7910" s="3"/>
      <c r="T7910" s="3"/>
      <c r="U7910" s="3"/>
      <c r="V7910" s="3"/>
      <c r="W7910" s="3"/>
      <c r="X7910" s="3"/>
      <c r="Y7910" s="3"/>
      <c r="Z7910" s="3"/>
    </row>
    <row r="7911">
      <c r="A7911" s="4">
        <v>45349.0</v>
      </c>
      <c r="B7911" s="5" t="s">
        <v>3351</v>
      </c>
      <c r="C7911" s="3" t="s">
        <v>3352</v>
      </c>
      <c r="D7911" s="3" t="str">
        <f>IFERROR(__xludf.DUMMYFUNCTION("REGEXEXTRACT(C7911,""[A-Z]{2,}"")"),"MGI")</f>
        <v>MGI</v>
      </c>
      <c r="E7911" s="3" t="s">
        <v>44</v>
      </c>
      <c r="F7911" s="3" t="s">
        <v>3353</v>
      </c>
      <c r="G7911" s="3" t="s">
        <v>17</v>
      </c>
      <c r="H7911" s="3"/>
      <c r="I7911" s="3"/>
      <c r="J7911" s="3"/>
      <c r="K7911" s="3"/>
      <c r="L7911" s="3"/>
      <c r="M7911" s="3"/>
      <c r="N7911" s="3"/>
      <c r="O7911" s="3"/>
      <c r="P7911" s="3"/>
      <c r="Q7911" s="3"/>
      <c r="R7911" s="3"/>
      <c r="S7911" s="3"/>
      <c r="T7911" s="3"/>
      <c r="U7911" s="3"/>
      <c r="V7911" s="3"/>
      <c r="W7911" s="3"/>
      <c r="X7911" s="3"/>
      <c r="Y7911" s="3"/>
      <c r="Z7911" s="3"/>
    </row>
    <row r="7912">
      <c r="A7912" s="4">
        <v>45349.0</v>
      </c>
      <c r="B7912" s="5" t="s">
        <v>3354</v>
      </c>
      <c r="C7912" s="3" t="s">
        <v>3355</v>
      </c>
      <c r="D7912" s="3" t="str">
        <f>IFERROR(__xludf.DUMMYFUNCTION("REGEXEXTRACT(C7912,""[A-Z]{2,}"")"),"AJA")</f>
        <v>AJA</v>
      </c>
      <c r="E7912" s="3" t="s">
        <v>44</v>
      </c>
      <c r="F7912" s="3" t="s">
        <v>63</v>
      </c>
      <c r="G7912" s="3" t="s">
        <v>12</v>
      </c>
      <c r="H7912" s="3"/>
      <c r="I7912" s="3"/>
      <c r="J7912" s="3"/>
      <c r="K7912" s="3"/>
      <c r="L7912" s="3"/>
      <c r="M7912" s="3"/>
      <c r="N7912" s="3"/>
      <c r="O7912" s="3"/>
      <c r="P7912" s="3"/>
      <c r="Q7912" s="3"/>
      <c r="R7912" s="3"/>
      <c r="S7912" s="3"/>
      <c r="T7912" s="3"/>
      <c r="U7912" s="3"/>
      <c r="V7912" s="3"/>
      <c r="W7912" s="3"/>
      <c r="X7912" s="3"/>
      <c r="Y7912" s="3"/>
      <c r="Z7912" s="3"/>
    </row>
    <row r="7913">
      <c r="A7913" s="4">
        <v>45349.0</v>
      </c>
      <c r="B7913" s="5" t="s">
        <v>3354</v>
      </c>
      <c r="C7913" s="3" t="s">
        <v>3355</v>
      </c>
      <c r="D7913" s="3" t="str">
        <f>IFERROR(__xludf.DUMMYFUNCTION("REGEXEXTRACT(C7913,""[A-Z]{2,}"")"),"AJA")</f>
        <v>AJA</v>
      </c>
      <c r="E7913" s="3" t="s">
        <v>44</v>
      </c>
      <c r="F7913" s="3" t="s">
        <v>3356</v>
      </c>
      <c r="G7913" s="3" t="s">
        <v>12</v>
      </c>
      <c r="H7913" s="3"/>
      <c r="I7913" s="3"/>
      <c r="J7913" s="3"/>
      <c r="K7913" s="3"/>
      <c r="L7913" s="3"/>
      <c r="M7913" s="3"/>
      <c r="N7913" s="3"/>
      <c r="O7913" s="3"/>
      <c r="P7913" s="3"/>
      <c r="Q7913" s="3"/>
      <c r="R7913" s="3"/>
      <c r="S7913" s="3"/>
      <c r="T7913" s="3"/>
      <c r="U7913" s="3"/>
      <c r="V7913" s="3"/>
      <c r="W7913" s="3"/>
      <c r="X7913" s="3"/>
      <c r="Y7913" s="3"/>
      <c r="Z7913" s="3"/>
    </row>
    <row r="7914">
      <c r="A7914" s="4">
        <v>45349.0</v>
      </c>
      <c r="B7914" s="5" t="s">
        <v>3354</v>
      </c>
      <c r="C7914" s="3" t="s">
        <v>3355</v>
      </c>
      <c r="D7914" s="3" t="str">
        <f>IFERROR(__xludf.DUMMYFUNCTION("REGEXEXTRACT(C7914,""[A-Z]{2,}"")"),"AJA")</f>
        <v>AJA</v>
      </c>
      <c r="E7914" s="3" t="s">
        <v>190</v>
      </c>
      <c r="F7914" s="3" t="s">
        <v>191</v>
      </c>
      <c r="G7914" s="3" t="s">
        <v>12</v>
      </c>
      <c r="H7914" s="3"/>
      <c r="I7914" s="3"/>
      <c r="J7914" s="3"/>
      <c r="K7914" s="3"/>
      <c r="L7914" s="3"/>
      <c r="M7914" s="3"/>
      <c r="N7914" s="3"/>
      <c r="O7914" s="3"/>
      <c r="P7914" s="3"/>
      <c r="Q7914" s="3"/>
      <c r="R7914" s="3"/>
      <c r="S7914" s="3"/>
      <c r="T7914" s="3"/>
      <c r="U7914" s="3"/>
      <c r="V7914" s="3"/>
      <c r="W7914" s="3"/>
      <c r="X7914" s="3"/>
      <c r="Y7914" s="3"/>
      <c r="Z7914" s="3"/>
    </row>
    <row r="7915">
      <c r="A7915" s="4">
        <v>45349.0</v>
      </c>
      <c r="B7915" s="5" t="s">
        <v>3357</v>
      </c>
      <c r="C7915" s="3" t="s">
        <v>3358</v>
      </c>
      <c r="D7915" s="3" t="str">
        <f>IFERROR(__xludf.DUMMYFUNCTION("REGEXEXTRACT(C7915,""[A-Z]{2,}"")"),"MGI")</f>
        <v>MGI</v>
      </c>
      <c r="E7915" s="3" t="s">
        <v>1743</v>
      </c>
      <c r="F7915" s="3" t="s">
        <v>296</v>
      </c>
      <c r="G7915" s="3" t="s">
        <v>84</v>
      </c>
      <c r="H7915" s="3"/>
      <c r="I7915" s="3"/>
      <c r="J7915" s="3"/>
      <c r="K7915" s="3"/>
      <c r="L7915" s="3"/>
      <c r="M7915" s="3"/>
      <c r="N7915" s="3"/>
      <c r="O7915" s="3"/>
      <c r="P7915" s="3"/>
      <c r="Q7915" s="3"/>
      <c r="R7915" s="3"/>
      <c r="S7915" s="3"/>
      <c r="T7915" s="3"/>
      <c r="U7915" s="3"/>
      <c r="V7915" s="3"/>
      <c r="W7915" s="3"/>
      <c r="X7915" s="3"/>
      <c r="Y7915" s="3"/>
      <c r="Z7915" s="3"/>
    </row>
    <row r="7916">
      <c r="A7916" s="4">
        <v>45349.0</v>
      </c>
      <c r="B7916" s="5" t="s">
        <v>3357</v>
      </c>
      <c r="C7916" s="3" t="s">
        <v>3358</v>
      </c>
      <c r="D7916" s="3" t="str">
        <f>IFERROR(__xludf.DUMMYFUNCTION("REGEXEXTRACT(C7916,""[A-Z]{2,}"")"),"MGI")</f>
        <v>MGI</v>
      </c>
      <c r="E7916" s="3" t="s">
        <v>3359</v>
      </c>
      <c r="F7916" s="3" t="s">
        <v>601</v>
      </c>
      <c r="G7916" s="3" t="s">
        <v>84</v>
      </c>
      <c r="H7916" s="3"/>
      <c r="I7916" s="3"/>
      <c r="J7916" s="3"/>
      <c r="K7916" s="3"/>
      <c r="L7916" s="3"/>
      <c r="M7916" s="3"/>
      <c r="N7916" s="3"/>
      <c r="O7916" s="3"/>
      <c r="P7916" s="3"/>
      <c r="Q7916" s="3"/>
      <c r="R7916" s="3"/>
      <c r="S7916" s="3"/>
      <c r="T7916" s="3"/>
      <c r="U7916" s="3"/>
      <c r="V7916" s="3"/>
      <c r="W7916" s="3"/>
      <c r="X7916" s="3"/>
      <c r="Y7916" s="3"/>
      <c r="Z7916" s="3"/>
    </row>
    <row r="7917">
      <c r="A7917" s="4">
        <v>45349.0</v>
      </c>
      <c r="B7917" s="5" t="s">
        <v>3357</v>
      </c>
      <c r="C7917" s="3" t="s">
        <v>3358</v>
      </c>
      <c r="D7917" s="3" t="str">
        <f>IFERROR(__xludf.DUMMYFUNCTION("REGEXEXTRACT(C7917,""[A-Z]{2,}"")"),"MGI")</f>
        <v>MGI</v>
      </c>
      <c r="E7917" s="3" t="s">
        <v>98</v>
      </c>
      <c r="F7917" s="3" t="s">
        <v>3360</v>
      </c>
      <c r="G7917" s="3" t="s">
        <v>84</v>
      </c>
      <c r="H7917" s="3"/>
      <c r="I7917" s="3"/>
      <c r="J7917" s="3"/>
      <c r="K7917" s="3"/>
      <c r="L7917" s="3"/>
      <c r="M7917" s="3"/>
      <c r="N7917" s="3"/>
      <c r="O7917" s="3"/>
      <c r="P7917" s="3"/>
      <c r="Q7917" s="3"/>
      <c r="R7917" s="3"/>
      <c r="S7917" s="3"/>
      <c r="T7917" s="3"/>
      <c r="U7917" s="3"/>
      <c r="V7917" s="3"/>
      <c r="W7917" s="3"/>
      <c r="X7917" s="3"/>
      <c r="Y7917" s="3"/>
      <c r="Z7917" s="3"/>
    </row>
    <row r="7918">
      <c r="A7918" s="4">
        <v>45349.0</v>
      </c>
      <c r="B7918" s="5" t="s">
        <v>3361</v>
      </c>
      <c r="C7918" s="3" t="s">
        <v>3362</v>
      </c>
      <c r="D7918" s="3" t="str">
        <f>IFERROR(__xludf.DUMMYFUNCTION("REGEXEXTRACT(C7918,""[A-Z]{2,}"")"),"DITTO")</f>
        <v>DITTO</v>
      </c>
      <c r="E7918" s="3" t="s">
        <v>47</v>
      </c>
      <c r="F7918" s="3" t="s">
        <v>63</v>
      </c>
      <c r="G7918" s="3" t="s">
        <v>12</v>
      </c>
      <c r="H7918" s="3"/>
      <c r="I7918" s="3"/>
      <c r="J7918" s="3"/>
      <c r="K7918" s="3"/>
      <c r="L7918" s="3"/>
      <c r="M7918" s="3"/>
      <c r="N7918" s="3"/>
      <c r="O7918" s="3"/>
      <c r="P7918" s="3"/>
      <c r="Q7918" s="3"/>
      <c r="R7918" s="3"/>
      <c r="S7918" s="3"/>
      <c r="T7918" s="3"/>
      <c r="U7918" s="3"/>
      <c r="V7918" s="3"/>
      <c r="W7918" s="3"/>
      <c r="X7918" s="3"/>
      <c r="Y7918" s="3"/>
      <c r="Z7918" s="3"/>
    </row>
    <row r="7919">
      <c r="A7919" s="4">
        <v>45349.0</v>
      </c>
      <c r="B7919" s="5" t="s">
        <v>3361</v>
      </c>
      <c r="C7919" s="3" t="s">
        <v>3362</v>
      </c>
      <c r="D7919" s="3" t="str">
        <f>IFERROR(__xludf.DUMMYFUNCTION("REGEXEXTRACT(C7919,""[A-Z]{2,}"")"),"DITTO")</f>
        <v>DITTO</v>
      </c>
      <c r="E7919" s="3" t="s">
        <v>47</v>
      </c>
      <c r="F7919" s="3" t="s">
        <v>133</v>
      </c>
      <c r="G7919" s="3" t="s">
        <v>12</v>
      </c>
      <c r="H7919" s="3"/>
      <c r="I7919" s="3"/>
      <c r="J7919" s="3"/>
      <c r="K7919" s="3"/>
      <c r="L7919" s="3"/>
      <c r="M7919" s="3"/>
      <c r="N7919" s="3"/>
      <c r="O7919" s="3"/>
      <c r="P7919" s="3"/>
      <c r="Q7919" s="3"/>
      <c r="R7919" s="3"/>
      <c r="S7919" s="3"/>
      <c r="T7919" s="3"/>
      <c r="U7919" s="3"/>
      <c r="V7919" s="3"/>
      <c r="W7919" s="3"/>
      <c r="X7919" s="3"/>
      <c r="Y7919" s="3"/>
      <c r="Z7919" s="3"/>
    </row>
    <row r="7920">
      <c r="A7920" s="4">
        <v>45349.0</v>
      </c>
      <c r="B7920" s="5" t="s">
        <v>3363</v>
      </c>
      <c r="C7920" s="3" t="s">
        <v>3364</v>
      </c>
      <c r="D7920" s="3" t="str">
        <f>IFERROR(__xludf.DUMMYFUNCTION("REGEXEXTRACT(C7920,""[A-Z]{2,}"")"),"MGI")</f>
        <v>MGI</v>
      </c>
      <c r="E7920" s="3" t="s">
        <v>44</v>
      </c>
      <c r="F7920" s="3" t="s">
        <v>3360</v>
      </c>
      <c r="G7920" s="3" t="s">
        <v>12</v>
      </c>
      <c r="H7920" s="3"/>
      <c r="I7920" s="3"/>
      <c r="J7920" s="3"/>
      <c r="K7920" s="3"/>
      <c r="L7920" s="3"/>
      <c r="M7920" s="3"/>
      <c r="N7920" s="3"/>
      <c r="O7920" s="3"/>
      <c r="P7920" s="3"/>
      <c r="Q7920" s="3"/>
      <c r="R7920" s="3"/>
      <c r="S7920" s="3"/>
      <c r="T7920" s="3"/>
      <c r="U7920" s="3"/>
      <c r="V7920" s="3"/>
      <c r="W7920" s="3"/>
      <c r="X7920" s="3"/>
      <c r="Y7920" s="3"/>
      <c r="Z7920" s="3"/>
    </row>
    <row r="7921">
      <c r="A7921" s="4">
        <v>45349.0</v>
      </c>
      <c r="B7921" s="5" t="s">
        <v>3365</v>
      </c>
      <c r="C7921" s="3" t="s">
        <v>3366</v>
      </c>
      <c r="D7921" s="3" t="str">
        <f>IFERROR(__xludf.DUMMYFUNCTION("REGEXEXTRACT(C7921,""[A-Z]{2,}"")"),"MGI")</f>
        <v>MGI</v>
      </c>
      <c r="E7921" s="3" t="s">
        <v>3036</v>
      </c>
      <c r="F7921" s="3" t="s">
        <v>296</v>
      </c>
      <c r="G7921" s="3" t="s">
        <v>17</v>
      </c>
      <c r="H7921" s="3"/>
      <c r="I7921" s="3"/>
      <c r="J7921" s="3"/>
      <c r="K7921" s="3"/>
      <c r="L7921" s="3"/>
      <c r="M7921" s="3"/>
      <c r="N7921" s="3"/>
      <c r="O7921" s="3"/>
      <c r="P7921" s="3"/>
      <c r="Q7921" s="3"/>
      <c r="R7921" s="3"/>
      <c r="S7921" s="3"/>
      <c r="T7921" s="3"/>
      <c r="U7921" s="3"/>
      <c r="V7921" s="3"/>
      <c r="W7921" s="3"/>
      <c r="X7921" s="3"/>
      <c r="Y7921" s="3"/>
      <c r="Z7921" s="3"/>
    </row>
    <row r="7922">
      <c r="A7922" s="4">
        <v>45349.0</v>
      </c>
      <c r="B7922" s="5" t="s">
        <v>3367</v>
      </c>
      <c r="C7922" s="3" t="s">
        <v>3368</v>
      </c>
      <c r="D7922" s="3" t="str">
        <f>IFERROR(__xludf.DUMMYFUNCTION("REGEXEXTRACT(C7922,""[A-Z]{2,}"")"),"BANPU")</f>
        <v>BANPU</v>
      </c>
      <c r="E7922" s="3"/>
      <c r="F7922" s="3" t="s">
        <v>3369</v>
      </c>
      <c r="G7922" s="3" t="s">
        <v>84</v>
      </c>
      <c r="H7922" s="3" t="s">
        <v>44</v>
      </c>
      <c r="I7922" s="3"/>
      <c r="J7922" s="3"/>
      <c r="K7922" s="3"/>
      <c r="L7922" s="3"/>
      <c r="M7922" s="3"/>
      <c r="N7922" s="3"/>
      <c r="O7922" s="3"/>
      <c r="P7922" s="3"/>
      <c r="Q7922" s="3"/>
      <c r="R7922" s="3"/>
      <c r="S7922" s="3"/>
      <c r="T7922" s="3"/>
      <c r="U7922" s="3"/>
      <c r="V7922" s="3"/>
      <c r="W7922" s="3"/>
      <c r="X7922" s="3"/>
      <c r="Y7922" s="3"/>
      <c r="Z7922" s="3"/>
    </row>
    <row r="7923">
      <c r="A7923" s="4">
        <v>45348.0</v>
      </c>
      <c r="B7923" s="5" t="s">
        <v>3370</v>
      </c>
      <c r="C7923" s="3" t="s">
        <v>3371</v>
      </c>
      <c r="D7923" s="3" t="str">
        <f>IFERROR(__xludf.DUMMYFUNCTION("REGEXEXTRACT(C7923,""[A-Z]{2,}"")"),"SET")</f>
        <v>SET</v>
      </c>
      <c r="E7923" s="3" t="s">
        <v>3372</v>
      </c>
      <c r="F7923" s="3" t="s">
        <v>3373</v>
      </c>
      <c r="G7923" s="3" t="s">
        <v>12</v>
      </c>
      <c r="H7923" s="3"/>
      <c r="I7923" s="3"/>
      <c r="J7923" s="3"/>
      <c r="K7923" s="3"/>
      <c r="L7923" s="3"/>
      <c r="M7923" s="3"/>
      <c r="N7923" s="3"/>
      <c r="O7923" s="3"/>
      <c r="P7923" s="3"/>
      <c r="Q7923" s="3"/>
      <c r="R7923" s="3"/>
      <c r="S7923" s="3"/>
      <c r="T7923" s="3"/>
      <c r="U7923" s="3"/>
      <c r="V7923" s="3"/>
      <c r="W7923" s="3"/>
      <c r="X7923" s="3"/>
      <c r="Y7923" s="3"/>
      <c r="Z7923" s="3"/>
    </row>
    <row r="7924">
      <c r="A7924" s="4">
        <v>45348.0</v>
      </c>
      <c r="B7924" s="5" t="s">
        <v>3370</v>
      </c>
      <c r="C7924" s="3" t="s">
        <v>3371</v>
      </c>
      <c r="D7924" s="3" t="str">
        <f>IFERROR(__xludf.DUMMYFUNCTION("REGEXEXTRACT(C7924,""[A-Z]{2,}"")"),"SET")</f>
        <v>SET</v>
      </c>
      <c r="E7924" s="3" t="s">
        <v>408</v>
      </c>
      <c r="F7924" s="3" t="s">
        <v>808</v>
      </c>
      <c r="G7924" s="3" t="s">
        <v>12</v>
      </c>
      <c r="H7924" s="3"/>
      <c r="I7924" s="3"/>
      <c r="J7924" s="3"/>
      <c r="K7924" s="3"/>
      <c r="L7924" s="3"/>
      <c r="M7924" s="3"/>
      <c r="N7924" s="3"/>
      <c r="O7924" s="3"/>
      <c r="P7924" s="3"/>
      <c r="Q7924" s="3"/>
      <c r="R7924" s="3"/>
      <c r="S7924" s="3"/>
      <c r="T7924" s="3"/>
      <c r="U7924" s="3"/>
      <c r="V7924" s="3"/>
      <c r="W7924" s="3"/>
      <c r="X7924" s="3"/>
      <c r="Y7924" s="3"/>
      <c r="Z7924" s="3"/>
    </row>
    <row r="7925">
      <c r="A7925" s="4">
        <v>45347.0</v>
      </c>
      <c r="B7925" s="5" t="s">
        <v>3374</v>
      </c>
      <c r="C7925" s="3" t="s">
        <v>3375</v>
      </c>
      <c r="D7925" s="3" t="str">
        <f>IFERROR(__xludf.DUMMYFUNCTION("REGEXEXTRACT(C7925,""[A-Z]{2,}"")"),"FSMART")</f>
        <v>FSMART</v>
      </c>
      <c r="E7925" s="3" t="s">
        <v>413</v>
      </c>
      <c r="F7925" s="3" t="s">
        <v>47</v>
      </c>
      <c r="G7925" s="3" t="s">
        <v>12</v>
      </c>
      <c r="H7925" s="3"/>
      <c r="I7925" s="3"/>
      <c r="J7925" s="3"/>
      <c r="K7925" s="3"/>
      <c r="L7925" s="3"/>
      <c r="M7925" s="3"/>
      <c r="N7925" s="3"/>
      <c r="O7925" s="3"/>
      <c r="P7925" s="3"/>
      <c r="Q7925" s="3"/>
      <c r="R7925" s="3"/>
      <c r="S7925" s="3"/>
      <c r="T7925" s="3"/>
      <c r="U7925" s="3"/>
      <c r="V7925" s="3"/>
      <c r="W7925" s="3"/>
      <c r="X7925" s="3"/>
      <c r="Y7925" s="3"/>
      <c r="Z7925" s="3"/>
    </row>
    <row r="7926">
      <c r="A7926" s="4">
        <v>45347.0</v>
      </c>
      <c r="B7926" s="5" t="s">
        <v>3374</v>
      </c>
      <c r="C7926" s="3" t="s">
        <v>3375</v>
      </c>
      <c r="D7926" s="3" t="str">
        <f>IFERROR(__xludf.DUMMYFUNCTION("REGEXEXTRACT(C7926,""[A-Z]{2,}"")"),"FSMART")</f>
        <v>FSMART</v>
      </c>
      <c r="E7926" s="3" t="s">
        <v>338</v>
      </c>
      <c r="F7926" s="3" t="s">
        <v>578</v>
      </c>
      <c r="G7926" s="3" t="s">
        <v>12</v>
      </c>
      <c r="H7926" s="3"/>
      <c r="I7926" s="3"/>
      <c r="J7926" s="3"/>
      <c r="K7926" s="3"/>
      <c r="L7926" s="3"/>
      <c r="M7926" s="3"/>
      <c r="N7926" s="3"/>
      <c r="O7926" s="3"/>
      <c r="P7926" s="3"/>
      <c r="Q7926" s="3"/>
      <c r="R7926" s="3"/>
      <c r="S7926" s="3"/>
      <c r="T7926" s="3"/>
      <c r="U7926" s="3"/>
      <c r="V7926" s="3"/>
      <c r="W7926" s="3"/>
      <c r="X7926" s="3"/>
      <c r="Y7926" s="3"/>
      <c r="Z7926" s="3"/>
    </row>
    <row r="7927">
      <c r="A7927" s="4">
        <v>45347.0</v>
      </c>
      <c r="B7927" s="5" t="s">
        <v>3376</v>
      </c>
      <c r="C7927" s="3" t="s">
        <v>3377</v>
      </c>
      <c r="D7927" s="3" t="str">
        <f>IFERROR(__xludf.DUMMYFUNCTION("REGEXEXTRACT(C7927,""[A-Z]{2,}"")"),"AJA")</f>
        <v>AJA</v>
      </c>
      <c r="E7927" s="3" t="s">
        <v>104</v>
      </c>
      <c r="F7927" s="3" t="s">
        <v>314</v>
      </c>
      <c r="G7927" s="3" t="s">
        <v>12</v>
      </c>
      <c r="H7927" s="3"/>
      <c r="I7927" s="3"/>
      <c r="J7927" s="3"/>
      <c r="K7927" s="3"/>
      <c r="L7927" s="3"/>
      <c r="M7927" s="3"/>
      <c r="N7927" s="3"/>
      <c r="O7927" s="3"/>
      <c r="P7927" s="3"/>
      <c r="Q7927" s="3"/>
      <c r="R7927" s="3"/>
      <c r="S7927" s="3"/>
      <c r="T7927" s="3"/>
      <c r="U7927" s="3"/>
      <c r="V7927" s="3"/>
      <c r="W7927" s="3"/>
      <c r="X7927" s="3"/>
      <c r="Y7927" s="3"/>
      <c r="Z7927" s="3"/>
    </row>
    <row r="7928">
      <c r="A7928" s="4">
        <v>45347.0</v>
      </c>
      <c r="B7928" s="5" t="s">
        <v>3376</v>
      </c>
      <c r="C7928" s="3" t="s">
        <v>3377</v>
      </c>
      <c r="D7928" s="3" t="str">
        <f>IFERROR(__xludf.DUMMYFUNCTION("REGEXEXTRACT(C7928,""[A-Z]{2,}"")"),"AJA")</f>
        <v>AJA</v>
      </c>
      <c r="E7928" s="3" t="s">
        <v>190</v>
      </c>
      <c r="F7928" s="3" t="s">
        <v>191</v>
      </c>
      <c r="G7928" s="3" t="s">
        <v>12</v>
      </c>
      <c r="H7928" s="3"/>
      <c r="I7928" s="3"/>
      <c r="J7928" s="3"/>
      <c r="K7928" s="3"/>
      <c r="L7928" s="3"/>
      <c r="M7928" s="3"/>
      <c r="N7928" s="3"/>
      <c r="O7928" s="3"/>
      <c r="P7928" s="3"/>
      <c r="Q7928" s="3"/>
      <c r="R7928" s="3"/>
      <c r="S7928" s="3"/>
      <c r="T7928" s="3"/>
      <c r="U7928" s="3"/>
      <c r="V7928" s="3"/>
      <c r="W7928" s="3"/>
      <c r="X7928" s="3"/>
      <c r="Y7928" s="3"/>
      <c r="Z7928" s="3"/>
    </row>
    <row r="7929">
      <c r="A7929" s="4">
        <v>45345.0</v>
      </c>
      <c r="B7929" s="5" t="s">
        <v>3378</v>
      </c>
      <c r="C7929" s="3" t="s">
        <v>3379</v>
      </c>
      <c r="D7929" s="3" t="str">
        <f>IFERROR(__xludf.DUMMYFUNCTION("REGEXEXTRACT(C7929,""[A-Z]{2,}"")"),"GULF")</f>
        <v>GULF</v>
      </c>
      <c r="E7929" s="3" t="s">
        <v>47</v>
      </c>
      <c r="F7929" s="3" t="s">
        <v>3337</v>
      </c>
      <c r="G7929" s="3" t="s">
        <v>12</v>
      </c>
      <c r="H7929" s="3"/>
      <c r="I7929" s="3"/>
      <c r="J7929" s="3"/>
      <c r="K7929" s="3"/>
      <c r="L7929" s="3"/>
      <c r="M7929" s="3"/>
      <c r="N7929" s="3"/>
      <c r="O7929" s="3"/>
      <c r="P7929" s="3"/>
      <c r="Q7929" s="3"/>
      <c r="R7929" s="3"/>
      <c r="S7929" s="3"/>
      <c r="T7929" s="3"/>
      <c r="U7929" s="3"/>
      <c r="V7929" s="3"/>
      <c r="W7929" s="3"/>
      <c r="X7929" s="3"/>
      <c r="Y7929" s="3"/>
      <c r="Z7929" s="3"/>
    </row>
    <row r="7930">
      <c r="A7930" s="4">
        <v>45345.0</v>
      </c>
      <c r="B7930" s="5" t="s">
        <v>3380</v>
      </c>
      <c r="C7930" s="3" t="s">
        <v>3381</v>
      </c>
      <c r="D7930" s="3" t="str">
        <f>IFERROR(__xludf.DUMMYFUNCTION("REGEXEXTRACT(C7930,""[A-Z]{2,}"")"),"MGI")</f>
        <v>MGI</v>
      </c>
      <c r="E7930" s="3" t="s">
        <v>98</v>
      </c>
      <c r="F7930" s="3" t="s">
        <v>356</v>
      </c>
      <c r="G7930" s="3" t="s">
        <v>12</v>
      </c>
      <c r="H7930" s="3"/>
      <c r="I7930" s="3"/>
      <c r="J7930" s="3"/>
      <c r="K7930" s="3"/>
      <c r="L7930" s="3"/>
      <c r="M7930" s="3"/>
      <c r="N7930" s="3"/>
      <c r="O7930" s="3"/>
      <c r="P7930" s="3"/>
      <c r="Q7930" s="3"/>
      <c r="R7930" s="3"/>
      <c r="S7930" s="3"/>
      <c r="T7930" s="3"/>
      <c r="U7930" s="3"/>
      <c r="V7930" s="3"/>
      <c r="W7930" s="3"/>
      <c r="X7930" s="3"/>
      <c r="Y7930" s="3"/>
      <c r="Z7930" s="3"/>
    </row>
    <row r="7931">
      <c r="A7931" s="4">
        <v>45345.0</v>
      </c>
      <c r="B7931" s="5" t="s">
        <v>3382</v>
      </c>
      <c r="C7931" s="3" t="s">
        <v>3383</v>
      </c>
      <c r="D7931" s="3" t="str">
        <f>IFERROR(__xludf.DUMMYFUNCTION("REGEXEXTRACT(C7931,""[A-Z]{2,}"")"),"ITD")</f>
        <v>ITD</v>
      </c>
      <c r="E7931" s="3" t="s">
        <v>44</v>
      </c>
      <c r="F7931" s="3" t="s">
        <v>356</v>
      </c>
      <c r="G7931" s="3" t="s">
        <v>12</v>
      </c>
      <c r="H7931" s="3"/>
      <c r="I7931" s="3"/>
      <c r="J7931" s="3"/>
      <c r="K7931" s="3"/>
      <c r="L7931" s="3"/>
      <c r="M7931" s="3"/>
      <c r="N7931" s="3"/>
      <c r="O7931" s="3"/>
      <c r="P7931" s="3"/>
      <c r="Q7931" s="3"/>
      <c r="R7931" s="3"/>
      <c r="S7931" s="3"/>
      <c r="T7931" s="3"/>
      <c r="U7931" s="3"/>
      <c r="V7931" s="3"/>
      <c r="W7931" s="3"/>
      <c r="X7931" s="3"/>
      <c r="Y7931" s="3"/>
      <c r="Z7931" s="3"/>
    </row>
    <row r="7932">
      <c r="A7932" s="4">
        <v>45345.0</v>
      </c>
      <c r="B7932" s="5" t="s">
        <v>3384</v>
      </c>
      <c r="C7932" s="3" t="s">
        <v>3385</v>
      </c>
      <c r="D7932" s="3" t="str">
        <f>IFERROR(__xludf.DUMMYFUNCTION("REGEXEXTRACT(C7932,""[A-Z]{2,}"")"),"TRUE")</f>
        <v>TRUE</v>
      </c>
      <c r="E7932" s="3" t="s">
        <v>47</v>
      </c>
      <c r="F7932" s="3" t="s">
        <v>133</v>
      </c>
      <c r="G7932" s="3" t="s">
        <v>12</v>
      </c>
      <c r="H7932" s="3"/>
      <c r="I7932" s="3"/>
      <c r="J7932" s="3"/>
      <c r="K7932" s="3"/>
      <c r="L7932" s="3"/>
      <c r="M7932" s="3"/>
      <c r="N7932" s="3"/>
      <c r="O7932" s="3"/>
      <c r="P7932" s="3"/>
      <c r="Q7932" s="3"/>
      <c r="R7932" s="3"/>
      <c r="S7932" s="3"/>
      <c r="T7932" s="3"/>
      <c r="U7932" s="3"/>
      <c r="V7932" s="3"/>
      <c r="W7932" s="3"/>
      <c r="X7932" s="3"/>
      <c r="Y7932" s="3"/>
      <c r="Z7932" s="3"/>
    </row>
    <row r="7933">
      <c r="A7933" s="4">
        <v>45345.0</v>
      </c>
      <c r="B7933" s="5" t="s">
        <v>3386</v>
      </c>
      <c r="C7933" s="3" t="s">
        <v>3387</v>
      </c>
      <c r="D7933" s="3" t="str">
        <f>IFERROR(__xludf.DUMMYFUNCTION("REGEXEXTRACT(C7933,""[A-Z]{2,}"")"),"THAI")</f>
        <v>THAI</v>
      </c>
      <c r="E7933" s="3" t="s">
        <v>47</v>
      </c>
      <c r="F7933" s="3" t="s">
        <v>63</v>
      </c>
      <c r="G7933" s="3" t="s">
        <v>12</v>
      </c>
      <c r="H7933" s="3"/>
      <c r="I7933" s="3"/>
      <c r="J7933" s="3"/>
      <c r="K7933" s="3"/>
      <c r="L7933" s="3"/>
      <c r="M7933" s="3"/>
      <c r="N7933" s="3"/>
      <c r="O7933" s="3"/>
      <c r="P7933" s="3"/>
      <c r="Q7933" s="3"/>
      <c r="R7933" s="3"/>
      <c r="S7933" s="3"/>
      <c r="T7933" s="3"/>
      <c r="U7933" s="3"/>
      <c r="V7933" s="3"/>
      <c r="W7933" s="3"/>
      <c r="X7933" s="3"/>
      <c r="Y7933" s="3"/>
      <c r="Z7933" s="3"/>
    </row>
    <row r="7934">
      <c r="A7934" s="4">
        <v>45345.0</v>
      </c>
      <c r="B7934" s="5" t="s">
        <v>3388</v>
      </c>
      <c r="C7934" s="3" t="s">
        <v>3389</v>
      </c>
      <c r="D7934" s="3" t="str">
        <f>IFERROR(__xludf.DUMMYFUNCTION("REGEXEXTRACT(C7934,""[A-Z]{2,}"")"),"COM")</f>
        <v>COM</v>
      </c>
      <c r="E7934" s="3" t="s">
        <v>44</v>
      </c>
      <c r="F7934" s="3" t="s">
        <v>83</v>
      </c>
      <c r="G7934" s="3" t="s">
        <v>84</v>
      </c>
      <c r="H7934" s="3"/>
      <c r="I7934" s="3"/>
      <c r="J7934" s="3"/>
      <c r="K7934" s="3"/>
      <c r="L7934" s="3"/>
      <c r="M7934" s="3"/>
      <c r="N7934" s="3"/>
      <c r="O7934" s="3"/>
      <c r="P7934" s="3"/>
      <c r="Q7934" s="3"/>
      <c r="R7934" s="3"/>
      <c r="S7934" s="3"/>
      <c r="T7934" s="3"/>
      <c r="U7934" s="3"/>
      <c r="V7934" s="3"/>
      <c r="W7934" s="3"/>
      <c r="X7934" s="3"/>
      <c r="Y7934" s="3"/>
      <c r="Z7934" s="3"/>
    </row>
    <row r="7935">
      <c r="A7935" s="4">
        <v>45345.0</v>
      </c>
      <c r="B7935" s="5" t="s">
        <v>3388</v>
      </c>
      <c r="C7935" s="3" t="s">
        <v>3389</v>
      </c>
      <c r="D7935" s="3" t="str">
        <f>IFERROR(__xludf.DUMMYFUNCTION("REGEXEXTRACT(C7935,""[A-Z]{2,}"")"),"COM")</f>
        <v>COM</v>
      </c>
      <c r="E7935" s="3" t="s">
        <v>85</v>
      </c>
      <c r="F7935" s="3" t="s">
        <v>86</v>
      </c>
      <c r="G7935" s="3" t="s">
        <v>84</v>
      </c>
      <c r="H7935" s="3"/>
      <c r="I7935" s="3"/>
      <c r="J7935" s="3"/>
      <c r="K7935" s="3"/>
      <c r="L7935" s="3"/>
      <c r="M7935" s="3"/>
      <c r="N7935" s="3"/>
      <c r="O7935" s="3"/>
      <c r="P7935" s="3"/>
      <c r="Q7935" s="3"/>
      <c r="R7935" s="3"/>
      <c r="S7935" s="3"/>
      <c r="T7935" s="3"/>
      <c r="U7935" s="3"/>
      <c r="V7935" s="3"/>
      <c r="W7935" s="3"/>
      <c r="X7935" s="3"/>
      <c r="Y7935" s="3"/>
      <c r="Z7935" s="3"/>
    </row>
    <row r="7936">
      <c r="A7936" s="4">
        <v>45345.0</v>
      </c>
      <c r="B7936" s="5" t="s">
        <v>3388</v>
      </c>
      <c r="C7936" s="3" t="s">
        <v>3389</v>
      </c>
      <c r="D7936" s="3" t="str">
        <f>IFERROR(__xludf.DUMMYFUNCTION("REGEXEXTRACT(C7936,""[A-Z]{2,}"")"),"COM")</f>
        <v>COM</v>
      </c>
      <c r="E7936" s="3" t="s">
        <v>3390</v>
      </c>
      <c r="F7936" s="3" t="s">
        <v>556</v>
      </c>
      <c r="G7936" s="3" t="s">
        <v>84</v>
      </c>
      <c r="H7936" s="3"/>
      <c r="I7936" s="3"/>
      <c r="J7936" s="3"/>
      <c r="K7936" s="3"/>
      <c r="L7936" s="3"/>
      <c r="M7936" s="3"/>
      <c r="N7936" s="3"/>
      <c r="O7936" s="3"/>
      <c r="P7936" s="3"/>
      <c r="Q7936" s="3"/>
      <c r="R7936" s="3"/>
      <c r="S7936" s="3"/>
      <c r="T7936" s="3"/>
      <c r="U7936" s="3"/>
      <c r="V7936" s="3"/>
      <c r="W7936" s="3"/>
      <c r="X7936" s="3"/>
      <c r="Y7936" s="3"/>
      <c r="Z7936" s="3"/>
    </row>
    <row r="7937">
      <c r="A7937" s="4">
        <v>45345.0</v>
      </c>
      <c r="B7937" s="5" t="s">
        <v>3388</v>
      </c>
      <c r="C7937" s="3" t="s">
        <v>3389</v>
      </c>
      <c r="D7937" s="3" t="str">
        <f>IFERROR(__xludf.DUMMYFUNCTION("REGEXEXTRACT(C7937,""[A-Z]{2,}"")"),"COM")</f>
        <v>COM</v>
      </c>
      <c r="E7937" s="3" t="s">
        <v>3391</v>
      </c>
      <c r="F7937" s="3" t="s">
        <v>3392</v>
      </c>
      <c r="G7937" s="3" t="s">
        <v>84</v>
      </c>
      <c r="H7937" s="3"/>
      <c r="I7937" s="3"/>
      <c r="J7937" s="3"/>
      <c r="K7937" s="3"/>
      <c r="L7937" s="3"/>
      <c r="M7937" s="3"/>
      <c r="N7937" s="3"/>
      <c r="O7937" s="3"/>
      <c r="P7937" s="3"/>
      <c r="Q7937" s="3"/>
      <c r="R7937" s="3"/>
      <c r="S7937" s="3"/>
      <c r="T7937" s="3"/>
      <c r="U7937" s="3"/>
      <c r="V7937" s="3"/>
      <c r="W7937" s="3"/>
      <c r="X7937" s="3"/>
      <c r="Y7937" s="3"/>
      <c r="Z7937" s="3"/>
    </row>
    <row r="7938">
      <c r="A7938" s="4">
        <v>45345.0</v>
      </c>
      <c r="B7938" s="5" t="s">
        <v>3393</v>
      </c>
      <c r="C7938" s="3" t="s">
        <v>3394</v>
      </c>
      <c r="D7938" s="3" t="s">
        <v>3395</v>
      </c>
      <c r="E7938" s="3" t="s">
        <v>3306</v>
      </c>
      <c r="F7938" s="3" t="s">
        <v>47</v>
      </c>
      <c r="G7938" s="3" t="s">
        <v>12</v>
      </c>
      <c r="H7938" s="3"/>
      <c r="I7938" s="3"/>
      <c r="J7938" s="3"/>
      <c r="K7938" s="3"/>
      <c r="L7938" s="3"/>
      <c r="M7938" s="3"/>
      <c r="N7938" s="3"/>
      <c r="O7938" s="3"/>
      <c r="P7938" s="3"/>
      <c r="Q7938" s="3"/>
      <c r="R7938" s="3"/>
      <c r="S7938" s="3"/>
      <c r="T7938" s="3"/>
      <c r="U7938" s="3"/>
      <c r="V7938" s="3"/>
      <c r="W7938" s="3"/>
      <c r="X7938" s="3"/>
      <c r="Y7938" s="3"/>
      <c r="Z7938" s="3"/>
    </row>
    <row r="7939">
      <c r="A7939" s="4">
        <v>45345.0</v>
      </c>
      <c r="B7939" s="5" t="s">
        <v>3396</v>
      </c>
      <c r="C7939" s="3" t="s">
        <v>3397</v>
      </c>
      <c r="D7939" s="3" t="str">
        <f>IFERROR(__xludf.DUMMYFUNCTION("REGEXEXTRACT(C7939,""[A-Z]{2,}"")"),"MGI")</f>
        <v>MGI</v>
      </c>
      <c r="E7939" s="3" t="s">
        <v>44</v>
      </c>
      <c r="F7939" s="3" t="s">
        <v>63</v>
      </c>
      <c r="G7939" s="3" t="s">
        <v>12</v>
      </c>
      <c r="H7939" s="3"/>
      <c r="I7939" s="3"/>
      <c r="J7939" s="3"/>
      <c r="K7939" s="3"/>
      <c r="L7939" s="3"/>
      <c r="M7939" s="3"/>
      <c r="N7939" s="3"/>
      <c r="O7939" s="3"/>
      <c r="P7939" s="3"/>
      <c r="Q7939" s="3"/>
      <c r="R7939" s="3"/>
      <c r="S7939" s="3"/>
      <c r="T7939" s="3"/>
      <c r="U7939" s="3"/>
      <c r="V7939" s="3"/>
      <c r="W7939" s="3"/>
      <c r="X7939" s="3"/>
      <c r="Y7939" s="3"/>
      <c r="Z7939" s="3"/>
    </row>
    <row r="7940">
      <c r="A7940" s="4">
        <v>45345.0</v>
      </c>
      <c r="B7940" s="5" t="s">
        <v>3396</v>
      </c>
      <c r="C7940" s="3" t="s">
        <v>3397</v>
      </c>
      <c r="D7940" s="3" t="str">
        <f>IFERROR(__xludf.DUMMYFUNCTION("REGEXEXTRACT(C7940,""[A-Z]{2,}"")"),"MGI")</f>
        <v>MGI</v>
      </c>
      <c r="E7940" s="3" t="s">
        <v>2934</v>
      </c>
      <c r="F7940" s="3" t="s">
        <v>164</v>
      </c>
      <c r="G7940" s="3" t="s">
        <v>12</v>
      </c>
      <c r="H7940" s="3"/>
      <c r="I7940" s="3"/>
      <c r="J7940" s="3"/>
      <c r="K7940" s="3"/>
      <c r="L7940" s="3"/>
      <c r="M7940" s="3"/>
      <c r="N7940" s="3"/>
      <c r="O7940" s="3"/>
      <c r="P7940" s="3"/>
      <c r="Q7940" s="3"/>
      <c r="R7940" s="3"/>
      <c r="S7940" s="3"/>
      <c r="T7940" s="3"/>
      <c r="U7940" s="3"/>
      <c r="V7940" s="3"/>
      <c r="W7940" s="3"/>
      <c r="X7940" s="3"/>
      <c r="Y7940" s="3"/>
      <c r="Z7940" s="3"/>
    </row>
    <row r="7941">
      <c r="A7941" s="4">
        <v>45344.0</v>
      </c>
      <c r="B7941" s="5" t="s">
        <v>3398</v>
      </c>
      <c r="C7941" s="3" t="s">
        <v>3399</v>
      </c>
      <c r="D7941" s="3" t="str">
        <f>IFERROR(__xludf.DUMMYFUNCTION("REGEXEXTRACT(C7941,""[A-Z]{2,}"")"),"TCAP")</f>
        <v>TCAP</v>
      </c>
      <c r="E7941" s="3" t="s">
        <v>47</v>
      </c>
      <c r="F7941" s="3" t="s">
        <v>133</v>
      </c>
      <c r="G7941" s="3" t="s">
        <v>84</v>
      </c>
      <c r="H7941" s="3"/>
      <c r="I7941" s="3"/>
      <c r="J7941" s="3"/>
      <c r="K7941" s="3"/>
      <c r="L7941" s="3"/>
      <c r="M7941" s="3"/>
      <c r="N7941" s="3"/>
      <c r="O7941" s="3"/>
      <c r="P7941" s="3"/>
      <c r="Q7941" s="3"/>
      <c r="R7941" s="3"/>
      <c r="S7941" s="3"/>
      <c r="T7941" s="3"/>
      <c r="U7941" s="3"/>
      <c r="V7941" s="3"/>
      <c r="W7941" s="3"/>
      <c r="X7941" s="3"/>
      <c r="Y7941" s="3"/>
      <c r="Z7941" s="3"/>
    </row>
    <row r="7942">
      <c r="A7942" s="4">
        <v>45344.0</v>
      </c>
      <c r="B7942" s="5" t="s">
        <v>3398</v>
      </c>
      <c r="C7942" s="3" t="s">
        <v>3399</v>
      </c>
      <c r="D7942" s="3" t="str">
        <f>IFERROR(__xludf.DUMMYFUNCTION("REGEXEXTRACT(C7942,""[A-Z]{2,}"")"),"TCAP")</f>
        <v>TCAP</v>
      </c>
      <c r="E7942" s="3" t="s">
        <v>47</v>
      </c>
      <c r="F7942" s="3" t="s">
        <v>31</v>
      </c>
      <c r="G7942" s="3" t="s">
        <v>84</v>
      </c>
      <c r="H7942" s="3"/>
      <c r="I7942" s="3"/>
      <c r="J7942" s="3"/>
      <c r="K7942" s="3"/>
      <c r="L7942" s="3"/>
      <c r="M7942" s="3"/>
      <c r="N7942" s="3"/>
      <c r="O7942" s="3"/>
      <c r="P7942" s="3"/>
      <c r="Q7942" s="3"/>
      <c r="R7942" s="3"/>
      <c r="S7942" s="3"/>
      <c r="T7942" s="3"/>
      <c r="U7942" s="3"/>
      <c r="V7942" s="3"/>
      <c r="W7942" s="3"/>
      <c r="X7942" s="3"/>
      <c r="Y7942" s="3"/>
      <c r="Z7942" s="3"/>
    </row>
    <row r="7943">
      <c r="A7943" s="4">
        <v>45344.0</v>
      </c>
      <c r="B7943" s="5" t="s">
        <v>3400</v>
      </c>
      <c r="C7943" s="3" t="s">
        <v>3401</v>
      </c>
      <c r="D7943" s="3" t="str">
        <f>IFERROR(__xludf.DUMMYFUNCTION("REGEXEXTRACT(C7943,""[A-Z]{2,}"")"),"COCOCO")</f>
        <v>COCOCO</v>
      </c>
      <c r="E7943" s="3" t="s">
        <v>44</v>
      </c>
      <c r="F7943" s="3" t="s">
        <v>61</v>
      </c>
      <c r="G7943" s="3" t="s">
        <v>12</v>
      </c>
      <c r="H7943" s="3"/>
      <c r="I7943" s="3"/>
      <c r="J7943" s="3"/>
      <c r="K7943" s="3"/>
      <c r="L7943" s="3"/>
      <c r="M7943" s="3"/>
      <c r="N7943" s="3"/>
      <c r="O7943" s="3"/>
      <c r="P7943" s="3"/>
      <c r="Q7943" s="3"/>
      <c r="R7943" s="3"/>
      <c r="S7943" s="3"/>
      <c r="T7943" s="3"/>
      <c r="U7943" s="3"/>
      <c r="V7943" s="3"/>
      <c r="W7943" s="3"/>
      <c r="X7943" s="3"/>
      <c r="Y7943" s="3"/>
      <c r="Z7943" s="3"/>
    </row>
    <row r="7944">
      <c r="A7944" s="4">
        <v>45344.0</v>
      </c>
      <c r="B7944" s="5" t="s">
        <v>3400</v>
      </c>
      <c r="C7944" s="3" t="s">
        <v>3401</v>
      </c>
      <c r="D7944" s="3" t="str">
        <f>IFERROR(__xludf.DUMMYFUNCTION("REGEXEXTRACT(C7944,""[A-Z]{2,}"")"),"COCOCO")</f>
        <v>COCOCO</v>
      </c>
      <c r="E7944" s="3" t="s">
        <v>285</v>
      </c>
      <c r="F7944" s="3" t="s">
        <v>171</v>
      </c>
      <c r="G7944" s="3" t="s">
        <v>12</v>
      </c>
      <c r="H7944" s="3"/>
      <c r="I7944" s="3"/>
      <c r="J7944" s="3"/>
      <c r="K7944" s="3"/>
      <c r="L7944" s="3"/>
      <c r="M7944" s="3"/>
      <c r="N7944" s="3"/>
      <c r="O7944" s="3"/>
      <c r="P7944" s="3"/>
      <c r="Q7944" s="3"/>
      <c r="R7944" s="3"/>
      <c r="S7944" s="3"/>
      <c r="T7944" s="3"/>
      <c r="U7944" s="3"/>
      <c r="V7944" s="3"/>
      <c r="W7944" s="3"/>
      <c r="X7944" s="3"/>
      <c r="Y7944" s="3"/>
      <c r="Z7944" s="3"/>
    </row>
    <row r="7945">
      <c r="A7945" s="4">
        <v>45344.0</v>
      </c>
      <c r="B7945" s="5" t="s">
        <v>3400</v>
      </c>
      <c r="C7945" s="3" t="s">
        <v>3401</v>
      </c>
      <c r="D7945" s="3" t="str">
        <f>IFERROR(__xludf.DUMMYFUNCTION("REGEXEXTRACT(C7945,""[A-Z]{2,}"")"),"COCOCO")</f>
        <v>COCOCO</v>
      </c>
      <c r="E7945" s="3" t="s">
        <v>338</v>
      </c>
      <c r="F7945" s="3" t="s">
        <v>31</v>
      </c>
      <c r="G7945" s="3" t="s">
        <v>12</v>
      </c>
      <c r="H7945" s="3"/>
      <c r="I7945" s="3"/>
      <c r="J7945" s="3"/>
      <c r="K7945" s="3"/>
      <c r="L7945" s="3"/>
      <c r="M7945" s="3"/>
      <c r="N7945" s="3"/>
      <c r="O7945" s="3"/>
      <c r="P7945" s="3"/>
      <c r="Q7945" s="3"/>
      <c r="R7945" s="3"/>
      <c r="S7945" s="3"/>
      <c r="T7945" s="3"/>
      <c r="U7945" s="3"/>
      <c r="V7945" s="3"/>
      <c r="W7945" s="3"/>
      <c r="X7945" s="3"/>
      <c r="Y7945" s="3"/>
      <c r="Z7945" s="3"/>
    </row>
    <row r="7946">
      <c r="A7946" s="4">
        <v>45344.0</v>
      </c>
      <c r="B7946" s="5" t="s">
        <v>3402</v>
      </c>
      <c r="C7946" s="3" t="s">
        <v>3403</v>
      </c>
      <c r="D7946" s="3" t="str">
        <f>IFERROR(__xludf.DUMMYFUNCTION("REGEXEXTRACT(C7946,""[A-Z]{2,}"")"),"PANEL")</f>
        <v>PANEL</v>
      </c>
      <c r="E7946" s="3" t="s">
        <v>184</v>
      </c>
      <c r="F7946" s="3" t="s">
        <v>2973</v>
      </c>
      <c r="G7946" s="3" t="s">
        <v>12</v>
      </c>
      <c r="H7946" s="3"/>
      <c r="I7946" s="3"/>
      <c r="J7946" s="3"/>
      <c r="K7946" s="3"/>
      <c r="L7946" s="3"/>
      <c r="M7946" s="3"/>
      <c r="N7946" s="3"/>
      <c r="O7946" s="3"/>
      <c r="P7946" s="3"/>
      <c r="Q7946" s="3"/>
      <c r="R7946" s="3"/>
      <c r="S7946" s="3"/>
      <c r="T7946" s="3"/>
      <c r="U7946" s="3"/>
      <c r="V7946" s="3"/>
      <c r="W7946" s="3"/>
      <c r="X7946" s="3"/>
      <c r="Y7946" s="3"/>
      <c r="Z7946" s="3"/>
    </row>
    <row r="7947">
      <c r="A7947" s="4">
        <v>45343.0</v>
      </c>
      <c r="B7947" s="5" t="s">
        <v>3404</v>
      </c>
      <c r="C7947" s="3" t="s">
        <v>3405</v>
      </c>
      <c r="D7947" s="3" t="str">
        <f>IFERROR(__xludf.DUMMYFUNCTION("REGEXEXTRACT(C7947,""[A-Z]{2,}"")"),"BANPU")</f>
        <v>BANPU</v>
      </c>
      <c r="E7947" s="3" t="s">
        <v>314</v>
      </c>
      <c r="F7947" s="3" t="s">
        <v>795</v>
      </c>
      <c r="G7947" s="3" t="s">
        <v>17</v>
      </c>
      <c r="H7947" s="3"/>
      <c r="I7947" s="3"/>
      <c r="J7947" s="3"/>
      <c r="K7947" s="3"/>
      <c r="L7947" s="3"/>
      <c r="M7947" s="3"/>
      <c r="N7947" s="3"/>
      <c r="O7947" s="3"/>
      <c r="P7947" s="3"/>
      <c r="Q7947" s="3"/>
      <c r="R7947" s="3"/>
      <c r="S7947" s="3"/>
      <c r="T7947" s="3"/>
      <c r="U7947" s="3"/>
      <c r="V7947" s="3"/>
      <c r="W7947" s="3"/>
      <c r="X7947" s="3"/>
      <c r="Y7947" s="3"/>
      <c r="Z7947" s="3"/>
    </row>
    <row r="7948">
      <c r="A7948" s="4">
        <v>45343.0</v>
      </c>
      <c r="B7948" s="5" t="s">
        <v>3406</v>
      </c>
      <c r="C7948" s="3" t="s">
        <v>3407</v>
      </c>
      <c r="D7948" s="3" t="str">
        <f>IFERROR(__xludf.DUMMYFUNCTION("REGEXEXTRACT(C7948,""[A-Z]{2,}"")"),"MTC")</f>
        <v>MTC</v>
      </c>
      <c r="E7948" s="3" t="s">
        <v>752</v>
      </c>
      <c r="F7948" s="3" t="s">
        <v>753</v>
      </c>
      <c r="G7948" s="3" t="s">
        <v>17</v>
      </c>
      <c r="H7948" s="3"/>
      <c r="I7948" s="3"/>
      <c r="J7948" s="3"/>
      <c r="K7948" s="3"/>
      <c r="L7948" s="3"/>
      <c r="M7948" s="3"/>
      <c r="N7948" s="3"/>
      <c r="O7948" s="3"/>
      <c r="P7948" s="3"/>
      <c r="Q7948" s="3"/>
      <c r="R7948" s="3"/>
      <c r="S7948" s="3"/>
      <c r="T7948" s="3"/>
      <c r="U7948" s="3"/>
      <c r="V7948" s="3"/>
      <c r="W7948" s="3"/>
      <c r="X7948" s="3"/>
      <c r="Y7948" s="3"/>
      <c r="Z7948" s="3"/>
    </row>
    <row r="7949">
      <c r="A7949" s="4">
        <v>45343.0</v>
      </c>
      <c r="B7949" s="5" t="s">
        <v>3408</v>
      </c>
      <c r="C7949" s="3" t="s">
        <v>3409</v>
      </c>
      <c r="D7949" s="3" t="str">
        <f>IFERROR(__xludf.DUMMYFUNCTION("REGEXEXTRACT(C7949,""[A-Z]{2,}"")"),"KKP")</f>
        <v>KKP</v>
      </c>
      <c r="E7949" s="3" t="s">
        <v>44</v>
      </c>
      <c r="F7949" s="3" t="s">
        <v>61</v>
      </c>
      <c r="G7949" s="3" t="s">
        <v>12</v>
      </c>
      <c r="H7949" s="3"/>
      <c r="I7949" s="3"/>
      <c r="J7949" s="3"/>
      <c r="K7949" s="3"/>
      <c r="L7949" s="3"/>
      <c r="M7949" s="3"/>
      <c r="N7949" s="3"/>
      <c r="O7949" s="3"/>
      <c r="P7949" s="3"/>
      <c r="Q7949" s="3"/>
      <c r="R7949" s="3"/>
      <c r="S7949" s="3"/>
      <c r="T7949" s="3"/>
      <c r="U7949" s="3"/>
      <c r="V7949" s="3"/>
      <c r="W7949" s="3"/>
      <c r="X7949" s="3"/>
      <c r="Y7949" s="3"/>
      <c r="Z7949" s="3"/>
    </row>
    <row r="7950">
      <c r="A7950" s="4">
        <v>45343.0</v>
      </c>
      <c r="B7950" s="5" t="s">
        <v>3408</v>
      </c>
      <c r="C7950" s="3" t="s">
        <v>3409</v>
      </c>
      <c r="D7950" s="3" t="str">
        <f>IFERROR(__xludf.DUMMYFUNCTION("REGEXEXTRACT(C7950,""[A-Z]{2,}"")"),"KKP")</f>
        <v>KKP</v>
      </c>
      <c r="E7950" s="3" t="s">
        <v>514</v>
      </c>
      <c r="F7950" s="3" t="s">
        <v>386</v>
      </c>
      <c r="G7950" s="3" t="s">
        <v>12</v>
      </c>
      <c r="H7950" s="3"/>
      <c r="I7950" s="3"/>
      <c r="J7950" s="3"/>
      <c r="K7950" s="3"/>
      <c r="L7950" s="3"/>
      <c r="M7950" s="3"/>
      <c r="N7950" s="3"/>
      <c r="O7950" s="3"/>
      <c r="P7950" s="3"/>
      <c r="Q7950" s="3"/>
      <c r="R7950" s="3"/>
      <c r="S7950" s="3"/>
      <c r="T7950" s="3"/>
      <c r="U7950" s="3"/>
      <c r="V7950" s="3"/>
      <c r="W7950" s="3"/>
      <c r="X7950" s="3"/>
      <c r="Y7950" s="3"/>
      <c r="Z7950" s="3"/>
    </row>
    <row r="7951">
      <c r="A7951" s="4">
        <v>45343.0</v>
      </c>
      <c r="B7951" s="5" t="s">
        <v>3410</v>
      </c>
      <c r="C7951" s="3" t="s">
        <v>3411</v>
      </c>
      <c r="D7951" s="3" t="str">
        <f>IFERROR(__xludf.DUMMYFUNCTION("REGEXEXTRACT(C7951,""[A-Z]{2,}"")"),"SET")</f>
        <v>SET</v>
      </c>
      <c r="E7951" s="3" t="s">
        <v>404</v>
      </c>
      <c r="F7951" s="3" t="s">
        <v>58</v>
      </c>
      <c r="G7951" s="3" t="s">
        <v>12</v>
      </c>
      <c r="H7951" s="3"/>
      <c r="I7951" s="3"/>
      <c r="J7951" s="3"/>
      <c r="K7951" s="3"/>
      <c r="L7951" s="3"/>
      <c r="M7951" s="3"/>
      <c r="N7951" s="3"/>
      <c r="O7951" s="3"/>
      <c r="P7951" s="3"/>
      <c r="Q7951" s="3"/>
      <c r="R7951" s="3"/>
      <c r="S7951" s="3"/>
      <c r="T7951" s="3"/>
      <c r="U7951" s="3"/>
      <c r="V7951" s="3"/>
      <c r="W7951" s="3"/>
      <c r="X7951" s="3"/>
      <c r="Y7951" s="3"/>
      <c r="Z7951" s="3"/>
    </row>
    <row r="7952">
      <c r="A7952" s="4">
        <v>45343.0</v>
      </c>
      <c r="B7952" s="5" t="s">
        <v>3410</v>
      </c>
      <c r="C7952" s="3" t="s">
        <v>3411</v>
      </c>
      <c r="D7952" s="3" t="str">
        <f>IFERROR(__xludf.DUMMYFUNCTION("REGEXEXTRACT(C7952,""[A-Z]{2,}"")"),"SET")</f>
        <v>SET</v>
      </c>
      <c r="E7952" s="3" t="s">
        <v>677</v>
      </c>
      <c r="F7952" s="3" t="s">
        <v>3412</v>
      </c>
      <c r="G7952" s="3" t="s">
        <v>12</v>
      </c>
      <c r="H7952" s="3"/>
      <c r="I7952" s="3"/>
      <c r="J7952" s="3"/>
      <c r="K7952" s="3"/>
      <c r="L7952" s="3"/>
      <c r="M7952" s="3"/>
      <c r="N7952" s="3"/>
      <c r="O7952" s="3"/>
      <c r="P7952" s="3"/>
      <c r="Q7952" s="3"/>
      <c r="R7952" s="3"/>
      <c r="S7952" s="3"/>
      <c r="T7952" s="3"/>
      <c r="U7952" s="3"/>
      <c r="V7952" s="3"/>
      <c r="W7952" s="3"/>
      <c r="X7952" s="3"/>
      <c r="Y7952" s="3"/>
      <c r="Z7952" s="3"/>
    </row>
    <row r="7953">
      <c r="A7953" s="4">
        <v>45343.0</v>
      </c>
      <c r="B7953" s="5" t="s">
        <v>3413</v>
      </c>
      <c r="C7953" s="3" t="s">
        <v>3414</v>
      </c>
      <c r="D7953" s="3" t="str">
        <f>IFERROR(__xludf.DUMMYFUNCTION("REGEXEXTRACT(C7953,""[A-Z]{2,}"")"),"CKP")</f>
        <v>CKP</v>
      </c>
      <c r="E7953" s="3" t="s">
        <v>46</v>
      </c>
      <c r="F7953" s="3" t="s">
        <v>3306</v>
      </c>
      <c r="G7953" s="3" t="s">
        <v>12</v>
      </c>
      <c r="H7953" s="3"/>
      <c r="I7953" s="3"/>
      <c r="J7953" s="3"/>
      <c r="K7953" s="3"/>
      <c r="L7953" s="3"/>
      <c r="M7953" s="3"/>
      <c r="N7953" s="3"/>
      <c r="O7953" s="3"/>
      <c r="P7953" s="3"/>
      <c r="Q7953" s="3"/>
      <c r="R7953" s="3"/>
      <c r="S7953" s="3"/>
      <c r="T7953" s="3"/>
      <c r="U7953" s="3"/>
      <c r="V7953" s="3"/>
      <c r="W7953" s="3"/>
      <c r="X7953" s="3"/>
      <c r="Y7953" s="3"/>
      <c r="Z7953" s="3"/>
    </row>
    <row r="7954">
      <c r="A7954" s="4">
        <v>45343.0</v>
      </c>
      <c r="B7954" s="5" t="s">
        <v>3413</v>
      </c>
      <c r="C7954" s="3" t="s">
        <v>3414</v>
      </c>
      <c r="D7954" s="3" t="str">
        <f>IFERROR(__xludf.DUMMYFUNCTION("REGEXEXTRACT(C7954,""[A-Z]{2,}"")"),"CKP")</f>
        <v>CKP</v>
      </c>
      <c r="E7954" s="3" t="s">
        <v>1889</v>
      </c>
      <c r="F7954" s="3" t="s">
        <v>303</v>
      </c>
      <c r="G7954" s="3" t="s">
        <v>12</v>
      </c>
      <c r="H7954" s="3"/>
      <c r="I7954" s="3"/>
      <c r="J7954" s="3"/>
      <c r="K7954" s="3"/>
      <c r="L7954" s="3"/>
      <c r="M7954" s="3"/>
      <c r="N7954" s="3"/>
      <c r="O7954" s="3"/>
      <c r="P7954" s="3"/>
      <c r="Q7954" s="3"/>
      <c r="R7954" s="3"/>
      <c r="S7954" s="3"/>
      <c r="T7954" s="3"/>
      <c r="U7954" s="3"/>
      <c r="V7954" s="3"/>
      <c r="W7954" s="3"/>
      <c r="X7954" s="3"/>
      <c r="Y7954" s="3"/>
      <c r="Z7954" s="3"/>
    </row>
    <row r="7955">
      <c r="A7955" s="4">
        <v>45343.0</v>
      </c>
      <c r="B7955" s="5" t="s">
        <v>3415</v>
      </c>
      <c r="C7955" s="3" t="s">
        <v>3416</v>
      </c>
      <c r="D7955" s="3" t="str">
        <f>IFERROR(__xludf.DUMMYFUNCTION("REGEXEXTRACT(C7955,""[A-Z]{2,}"")"),"SCB")</f>
        <v>SCB</v>
      </c>
      <c r="E7955" s="3" t="s">
        <v>44</v>
      </c>
      <c r="F7955" s="3" t="s">
        <v>61</v>
      </c>
      <c r="G7955" s="3" t="s">
        <v>12</v>
      </c>
      <c r="H7955" s="3"/>
      <c r="I7955" s="3"/>
      <c r="J7955" s="3"/>
      <c r="K7955" s="3"/>
      <c r="L7955" s="3"/>
      <c r="M7955" s="3"/>
      <c r="N7955" s="3"/>
      <c r="O7955" s="3"/>
      <c r="P7955" s="3"/>
      <c r="Q7955" s="3"/>
      <c r="R7955" s="3"/>
      <c r="S7955" s="3"/>
      <c r="T7955" s="3"/>
      <c r="U7955" s="3"/>
      <c r="V7955" s="3"/>
      <c r="W7955" s="3"/>
      <c r="X7955" s="3"/>
      <c r="Y7955" s="3"/>
      <c r="Z7955" s="3"/>
    </row>
    <row r="7956">
      <c r="A7956" s="4">
        <v>45343.0</v>
      </c>
      <c r="B7956" s="5" t="s">
        <v>3415</v>
      </c>
      <c r="C7956" s="3" t="s">
        <v>3416</v>
      </c>
      <c r="D7956" s="3" t="str">
        <f>IFERROR(__xludf.DUMMYFUNCTION("REGEXEXTRACT(C7956,""[A-Z]{2,}"")"),"SCB")</f>
        <v>SCB</v>
      </c>
      <c r="E7956" s="3" t="s">
        <v>135</v>
      </c>
      <c r="F7956" s="3" t="s">
        <v>530</v>
      </c>
      <c r="G7956" s="3" t="s">
        <v>12</v>
      </c>
      <c r="H7956" s="3"/>
      <c r="I7956" s="3"/>
      <c r="J7956" s="3"/>
      <c r="K7956" s="3"/>
      <c r="L7956" s="3"/>
      <c r="M7956" s="3"/>
      <c r="N7956" s="3"/>
      <c r="O7956" s="3"/>
      <c r="P7956" s="3"/>
      <c r="Q7956" s="3"/>
      <c r="R7956" s="3"/>
      <c r="S7956" s="3"/>
      <c r="T7956" s="3"/>
      <c r="U7956" s="3"/>
      <c r="V7956" s="3"/>
      <c r="W7956" s="3"/>
      <c r="X7956" s="3"/>
      <c r="Y7956" s="3"/>
      <c r="Z7956" s="3"/>
    </row>
    <row r="7957">
      <c r="A7957" s="4">
        <v>45343.0</v>
      </c>
      <c r="B7957" s="5" t="s">
        <v>3417</v>
      </c>
      <c r="C7957" s="3" t="s">
        <v>3418</v>
      </c>
      <c r="D7957" s="3" t="str">
        <f>IFERROR(__xludf.DUMMYFUNCTION("REGEXEXTRACT(C7957,""[A-Z]{2,}"")"),"MGI")</f>
        <v>MGI</v>
      </c>
      <c r="E7957" s="3" t="s">
        <v>44</v>
      </c>
      <c r="F7957" s="3" t="s">
        <v>47</v>
      </c>
      <c r="G7957" s="3" t="s">
        <v>12</v>
      </c>
      <c r="H7957" s="3"/>
      <c r="I7957" s="3"/>
      <c r="J7957" s="3"/>
      <c r="K7957" s="3"/>
      <c r="L7957" s="3"/>
      <c r="M7957" s="3"/>
      <c r="N7957" s="3"/>
      <c r="O7957" s="3"/>
      <c r="P7957" s="3"/>
      <c r="Q7957" s="3"/>
      <c r="R7957" s="3"/>
      <c r="S7957" s="3"/>
      <c r="T7957" s="3"/>
      <c r="U7957" s="3"/>
      <c r="V7957" s="3"/>
      <c r="W7957" s="3"/>
      <c r="X7957" s="3"/>
      <c r="Y7957" s="3"/>
      <c r="Z7957" s="3"/>
    </row>
    <row r="7958">
      <c r="A7958" s="4">
        <v>45342.0</v>
      </c>
      <c r="B7958" s="5" t="s">
        <v>3419</v>
      </c>
      <c r="C7958" s="3" t="s">
        <v>3420</v>
      </c>
      <c r="D7958" s="3" t="str">
        <f>IFERROR(__xludf.DUMMYFUNCTION("REGEXEXTRACT(C7958,""[A-Z]{2,}"")"),"SCGP")</f>
        <v>SCGP</v>
      </c>
      <c r="E7958" s="3" t="s">
        <v>752</v>
      </c>
      <c r="F7958" s="3" t="s">
        <v>753</v>
      </c>
      <c r="G7958" s="3" t="s">
        <v>17</v>
      </c>
      <c r="H7958" s="3"/>
      <c r="I7958" s="3"/>
      <c r="J7958" s="3"/>
      <c r="K7958" s="3"/>
      <c r="L7958" s="3"/>
      <c r="M7958" s="3"/>
      <c r="N7958" s="3"/>
      <c r="O7958" s="3"/>
      <c r="P7958" s="3"/>
      <c r="Q7958" s="3"/>
      <c r="R7958" s="3"/>
      <c r="S7958" s="3"/>
      <c r="T7958" s="3"/>
      <c r="U7958" s="3"/>
      <c r="V7958" s="3"/>
      <c r="W7958" s="3"/>
      <c r="X7958" s="3"/>
      <c r="Y7958" s="3"/>
      <c r="Z7958" s="3"/>
    </row>
    <row r="7959">
      <c r="A7959" s="4">
        <v>45342.0</v>
      </c>
      <c r="B7959" s="5" t="s">
        <v>3421</v>
      </c>
      <c r="C7959" s="3" t="s">
        <v>3422</v>
      </c>
      <c r="D7959" s="3" t="str">
        <f>IFERROR(__xludf.DUMMYFUNCTION("REGEXEXTRACT(C7959,""[A-Z]{2,}"")"),"MORE")</f>
        <v>MORE</v>
      </c>
      <c r="E7959" s="3" t="s">
        <v>278</v>
      </c>
      <c r="F7959" s="3" t="s">
        <v>296</v>
      </c>
      <c r="G7959" s="3" t="s">
        <v>84</v>
      </c>
      <c r="H7959" s="3"/>
      <c r="I7959" s="3"/>
      <c r="J7959" s="3"/>
      <c r="K7959" s="3"/>
      <c r="L7959" s="3"/>
      <c r="M7959" s="3"/>
      <c r="N7959" s="3"/>
      <c r="O7959" s="3"/>
      <c r="P7959" s="3"/>
      <c r="Q7959" s="3"/>
      <c r="R7959" s="3"/>
      <c r="S7959" s="3"/>
      <c r="T7959" s="3"/>
      <c r="U7959" s="3"/>
      <c r="V7959" s="3"/>
      <c r="W7959" s="3"/>
      <c r="X7959" s="3"/>
      <c r="Y7959" s="3"/>
      <c r="Z7959" s="3"/>
    </row>
    <row r="7960">
      <c r="A7960" s="4">
        <v>45342.0</v>
      </c>
      <c r="B7960" s="5" t="s">
        <v>3423</v>
      </c>
      <c r="C7960" s="3" t="s">
        <v>3424</v>
      </c>
      <c r="D7960" s="3" t="str">
        <f>IFERROR(__xludf.DUMMYFUNCTION("REGEXEXTRACT(C7960,""[A-Z]{2,}"")"),"CPAXT")</f>
        <v>CPAXT</v>
      </c>
      <c r="E7960" s="3" t="s">
        <v>1574</v>
      </c>
      <c r="F7960" s="3" t="s">
        <v>47</v>
      </c>
      <c r="G7960" s="3" t="s">
        <v>12</v>
      </c>
      <c r="H7960" s="3"/>
      <c r="I7960" s="3"/>
      <c r="J7960" s="3"/>
      <c r="K7960" s="3"/>
      <c r="L7960" s="3"/>
      <c r="M7960" s="3"/>
      <c r="N7960" s="3"/>
      <c r="O7960" s="3"/>
      <c r="P7960" s="3"/>
      <c r="Q7960" s="3"/>
      <c r="R7960" s="3"/>
      <c r="S7960" s="3"/>
      <c r="T7960" s="3"/>
      <c r="U7960" s="3"/>
      <c r="V7960" s="3"/>
      <c r="W7960" s="3"/>
      <c r="X7960" s="3"/>
      <c r="Y7960" s="3"/>
      <c r="Z7960" s="3"/>
    </row>
    <row r="7961">
      <c r="A7961" s="4">
        <v>45342.0</v>
      </c>
      <c r="B7961" s="5" t="s">
        <v>3425</v>
      </c>
      <c r="C7961" s="3" t="s">
        <v>3426</v>
      </c>
      <c r="D7961" s="3" t="str">
        <f>IFERROR(__xludf.DUMMYFUNCTION("REGEXEXTRACT(C7961,""[A-Z]{2,}"")"),"PR")</f>
        <v>PR</v>
      </c>
      <c r="E7961" s="3" t="s">
        <v>44</v>
      </c>
      <c r="F7961" s="3" t="s">
        <v>47</v>
      </c>
      <c r="G7961" s="3" t="s">
        <v>12</v>
      </c>
      <c r="H7961" s="3"/>
      <c r="I7961" s="3"/>
      <c r="J7961" s="3"/>
      <c r="K7961" s="3"/>
      <c r="L7961" s="3"/>
      <c r="M7961" s="3"/>
      <c r="N7961" s="3"/>
      <c r="O7961" s="3"/>
      <c r="P7961" s="3"/>
      <c r="Q7961" s="3"/>
      <c r="R7961" s="3"/>
      <c r="S7961" s="3"/>
      <c r="T7961" s="3"/>
      <c r="U7961" s="3"/>
      <c r="V7961" s="3"/>
      <c r="W7961" s="3"/>
      <c r="X7961" s="3"/>
      <c r="Y7961" s="3"/>
      <c r="Z7961" s="3"/>
    </row>
    <row r="7962">
      <c r="A7962" s="4">
        <v>45342.0</v>
      </c>
      <c r="B7962" s="5" t="s">
        <v>3425</v>
      </c>
      <c r="C7962" s="3" t="s">
        <v>3426</v>
      </c>
      <c r="D7962" s="3" t="str">
        <f>IFERROR(__xludf.DUMMYFUNCTION("REGEXEXTRACT(C7962,""[A-Z]{2,}"")"),"PR")</f>
        <v>PR</v>
      </c>
      <c r="E7962" s="3" t="s">
        <v>46</v>
      </c>
      <c r="F7962" s="3" t="s">
        <v>133</v>
      </c>
      <c r="G7962" s="3" t="s">
        <v>12</v>
      </c>
      <c r="H7962" s="3"/>
      <c r="I7962" s="3"/>
      <c r="J7962" s="3"/>
      <c r="K7962" s="3"/>
      <c r="L7962" s="3"/>
      <c r="M7962" s="3"/>
      <c r="N7962" s="3"/>
      <c r="O7962" s="3"/>
      <c r="P7962" s="3"/>
      <c r="Q7962" s="3"/>
      <c r="R7962" s="3"/>
      <c r="S7962" s="3"/>
      <c r="T7962" s="3"/>
      <c r="U7962" s="3"/>
      <c r="V7962" s="3"/>
      <c r="W7962" s="3"/>
      <c r="X7962" s="3"/>
      <c r="Y7962" s="3"/>
      <c r="Z7962" s="3"/>
    </row>
    <row r="7963">
      <c r="A7963" s="4">
        <v>45342.0</v>
      </c>
      <c r="B7963" s="5" t="s">
        <v>3427</v>
      </c>
      <c r="C7963" s="3" t="s">
        <v>3428</v>
      </c>
      <c r="D7963" s="3" t="str">
        <f>IFERROR(__xludf.DUMMYFUNCTION("REGEXEXTRACT(C7963,""[A-Z]{2,}"")"),"NL")</f>
        <v>NL</v>
      </c>
      <c r="E7963" s="3" t="s">
        <v>44</v>
      </c>
      <c r="F7963" s="3" t="s">
        <v>63</v>
      </c>
      <c r="G7963" s="3" t="s">
        <v>12</v>
      </c>
      <c r="H7963" s="3"/>
      <c r="I7963" s="3"/>
      <c r="J7963" s="3"/>
      <c r="K7963" s="3"/>
      <c r="L7963" s="3"/>
      <c r="M7963" s="3"/>
      <c r="N7963" s="3"/>
      <c r="O7963" s="3"/>
      <c r="P7963" s="3"/>
      <c r="Q7963" s="3"/>
      <c r="R7963" s="3"/>
      <c r="S7963" s="3"/>
      <c r="T7963" s="3"/>
      <c r="U7963" s="3"/>
      <c r="V7963" s="3"/>
      <c r="W7963" s="3"/>
      <c r="X7963" s="3"/>
      <c r="Y7963" s="3"/>
      <c r="Z7963" s="3"/>
    </row>
    <row r="7964">
      <c r="A7964" s="4">
        <v>45342.0</v>
      </c>
      <c r="B7964" s="5" t="s">
        <v>3429</v>
      </c>
      <c r="C7964" s="3" t="s">
        <v>3430</v>
      </c>
      <c r="D7964" s="3" t="str">
        <f>IFERROR(__xludf.DUMMYFUNCTION("REGEXEXTRACT(C7964,""[A-Z]{2,}"")"),"OR")</f>
        <v>OR</v>
      </c>
      <c r="E7964" s="3" t="s">
        <v>141</v>
      </c>
      <c r="F7964" s="3" t="s">
        <v>808</v>
      </c>
      <c r="G7964" s="3" t="s">
        <v>12</v>
      </c>
      <c r="H7964" s="3"/>
      <c r="I7964" s="3"/>
      <c r="J7964" s="3"/>
      <c r="K7964" s="3"/>
      <c r="L7964" s="3"/>
      <c r="M7964" s="3"/>
      <c r="N7964" s="3"/>
      <c r="O7964" s="3"/>
      <c r="P7964" s="3"/>
      <c r="Q7964" s="3"/>
      <c r="R7964" s="3"/>
      <c r="S7964" s="3"/>
      <c r="T7964" s="3"/>
      <c r="U7964" s="3"/>
      <c r="V7964" s="3"/>
      <c r="W7964" s="3"/>
      <c r="X7964" s="3"/>
      <c r="Y7964" s="3"/>
      <c r="Z7964" s="3"/>
    </row>
    <row r="7965">
      <c r="A7965" s="4">
        <v>45341.0</v>
      </c>
      <c r="B7965" s="5" t="s">
        <v>3431</v>
      </c>
      <c r="C7965" s="3" t="s">
        <v>3432</v>
      </c>
      <c r="D7965" s="3" t="str">
        <f>IFERROR(__xludf.DUMMYFUNCTION("REGEXEXTRACT(C7965,""[A-Z]{2,}"")"),"ACAP")</f>
        <v>ACAP</v>
      </c>
      <c r="E7965" s="3" t="s">
        <v>278</v>
      </c>
      <c r="F7965" s="3" t="s">
        <v>296</v>
      </c>
      <c r="G7965" s="3" t="s">
        <v>84</v>
      </c>
      <c r="H7965" s="3"/>
      <c r="I7965" s="3"/>
      <c r="J7965" s="3"/>
      <c r="K7965" s="3"/>
      <c r="L7965" s="3"/>
      <c r="M7965" s="3"/>
      <c r="N7965" s="3"/>
      <c r="O7965" s="3"/>
      <c r="P7965" s="3"/>
      <c r="Q7965" s="3"/>
      <c r="R7965" s="3"/>
      <c r="S7965" s="3"/>
      <c r="T7965" s="3"/>
      <c r="U7965" s="3"/>
      <c r="V7965" s="3"/>
      <c r="W7965" s="3"/>
      <c r="X7965" s="3"/>
      <c r="Y7965" s="3"/>
      <c r="Z7965" s="3"/>
    </row>
    <row r="7966">
      <c r="A7966" s="4">
        <v>45341.0</v>
      </c>
      <c r="B7966" s="5" t="s">
        <v>3433</v>
      </c>
      <c r="C7966" s="3" t="s">
        <v>3434</v>
      </c>
      <c r="D7966" s="3" t="str">
        <f>IFERROR(__xludf.DUMMYFUNCTION("REGEXEXTRACT(C7966,""[A-Z]{2,}"")"),"MORE")</f>
        <v>MORE</v>
      </c>
      <c r="E7966" s="3" t="s">
        <v>214</v>
      </c>
      <c r="F7966" s="3" t="s">
        <v>31</v>
      </c>
      <c r="G7966" s="3" t="s">
        <v>17</v>
      </c>
      <c r="H7966" s="3"/>
      <c r="I7966" s="3"/>
      <c r="J7966" s="3"/>
      <c r="K7966" s="3"/>
      <c r="L7966" s="3"/>
      <c r="M7966" s="3"/>
      <c r="N7966" s="3"/>
      <c r="O7966" s="3"/>
      <c r="P7966" s="3"/>
      <c r="Q7966" s="3"/>
      <c r="R7966" s="3"/>
      <c r="S7966" s="3"/>
      <c r="T7966" s="3"/>
      <c r="U7966" s="3"/>
      <c r="V7966" s="3"/>
      <c r="W7966" s="3"/>
      <c r="X7966" s="3"/>
      <c r="Y7966" s="3"/>
      <c r="Z7966" s="3"/>
    </row>
    <row r="7967">
      <c r="A7967" s="4">
        <v>45341.0</v>
      </c>
      <c r="B7967" s="5" t="s">
        <v>3433</v>
      </c>
      <c r="C7967" s="3" t="s">
        <v>3434</v>
      </c>
      <c r="D7967" s="3" t="str">
        <f>IFERROR(__xludf.DUMMYFUNCTION("REGEXEXTRACT(C7967,""[A-Z]{2,}"")"),"MORE")</f>
        <v>MORE</v>
      </c>
      <c r="E7967" s="3" t="s">
        <v>141</v>
      </c>
      <c r="F7967" s="3" t="s">
        <v>55</v>
      </c>
      <c r="G7967" s="3" t="s">
        <v>17</v>
      </c>
      <c r="H7967" s="3"/>
      <c r="I7967" s="3"/>
      <c r="J7967" s="3"/>
      <c r="K7967" s="3"/>
      <c r="L7967" s="3"/>
      <c r="M7967" s="3"/>
      <c r="N7967" s="3"/>
      <c r="O7967" s="3"/>
      <c r="P7967" s="3"/>
      <c r="Q7967" s="3"/>
      <c r="R7967" s="3"/>
      <c r="S7967" s="3"/>
      <c r="T7967" s="3"/>
      <c r="U7967" s="3"/>
      <c r="V7967" s="3"/>
      <c r="W7967" s="3"/>
      <c r="X7967" s="3"/>
      <c r="Y7967" s="3"/>
      <c r="Z7967" s="3"/>
    </row>
    <row r="7968">
      <c r="A7968" s="4">
        <v>45341.0</v>
      </c>
      <c r="B7968" s="5" t="s">
        <v>3435</v>
      </c>
      <c r="C7968" s="3" t="s">
        <v>3436</v>
      </c>
      <c r="D7968" s="3" t="str">
        <f>IFERROR(__xludf.DUMMYFUNCTION("REGEXEXTRACT(C7968,""[A-Z]{2,}"")"),"PRM")</f>
        <v>PRM</v>
      </c>
      <c r="E7968" s="3" t="s">
        <v>3437</v>
      </c>
      <c r="F7968" s="3" t="s">
        <v>530</v>
      </c>
      <c r="G7968" s="3" t="s">
        <v>12</v>
      </c>
      <c r="H7968" s="3"/>
      <c r="I7968" s="3"/>
      <c r="J7968" s="3"/>
      <c r="K7968" s="3"/>
      <c r="L7968" s="3"/>
      <c r="M7968" s="3"/>
      <c r="N7968" s="3"/>
      <c r="O7968" s="3"/>
      <c r="P7968" s="3"/>
      <c r="Q7968" s="3"/>
      <c r="R7968" s="3"/>
      <c r="S7968" s="3"/>
      <c r="T7968" s="3"/>
      <c r="U7968" s="3"/>
      <c r="V7968" s="3"/>
      <c r="W7968" s="3"/>
      <c r="X7968" s="3"/>
      <c r="Y7968" s="3"/>
      <c r="Z7968" s="3"/>
    </row>
    <row r="7969">
      <c r="A7969" s="4">
        <v>45341.0</v>
      </c>
      <c r="B7969" s="5" t="s">
        <v>3438</v>
      </c>
      <c r="C7969" s="3" t="s">
        <v>3439</v>
      </c>
      <c r="D7969" s="3" t="str">
        <f>IFERROR(__xludf.DUMMYFUNCTION("REGEXEXTRACT(C7969,""[A-Z]{2,}"")"),"YLG")</f>
        <v>YLG</v>
      </c>
      <c r="E7969" s="3" t="s">
        <v>498</v>
      </c>
      <c r="F7969" s="3" t="s">
        <v>3440</v>
      </c>
      <c r="G7969" s="3" t="s">
        <v>12</v>
      </c>
      <c r="H7969" s="3"/>
      <c r="I7969" s="3"/>
      <c r="J7969" s="3"/>
      <c r="K7969" s="3"/>
      <c r="L7969" s="3"/>
      <c r="M7969" s="3"/>
      <c r="N7969" s="3"/>
      <c r="O7969" s="3"/>
      <c r="P7969" s="3"/>
      <c r="Q7969" s="3"/>
      <c r="R7969" s="3"/>
      <c r="S7969" s="3"/>
      <c r="T7969" s="3"/>
      <c r="U7969" s="3"/>
      <c r="V7969" s="3"/>
      <c r="W7969" s="3"/>
      <c r="X7969" s="3"/>
      <c r="Y7969" s="3"/>
      <c r="Z7969" s="3"/>
    </row>
    <row r="7970">
      <c r="A7970" s="4">
        <v>45341.0</v>
      </c>
      <c r="B7970" s="5" t="s">
        <v>3441</v>
      </c>
      <c r="C7970" s="3" t="s">
        <v>3442</v>
      </c>
      <c r="D7970" s="3" t="str">
        <f>IFERROR(__xludf.DUMMYFUNCTION("REGEXEXTRACT(C7970,""[A-Z]{2,}"")"),"MORE")</f>
        <v>MORE</v>
      </c>
      <c r="E7970" s="3" t="s">
        <v>214</v>
      </c>
      <c r="F7970" s="3" t="s">
        <v>31</v>
      </c>
      <c r="G7970" s="3" t="s">
        <v>17</v>
      </c>
      <c r="H7970" s="3"/>
      <c r="I7970" s="3"/>
      <c r="J7970" s="3"/>
      <c r="K7970" s="3"/>
      <c r="L7970" s="3"/>
      <c r="M7970" s="3"/>
      <c r="N7970" s="3"/>
      <c r="O7970" s="3"/>
      <c r="P7970" s="3"/>
      <c r="Q7970" s="3"/>
      <c r="R7970" s="3"/>
      <c r="S7970" s="3"/>
      <c r="T7970" s="3"/>
      <c r="U7970" s="3"/>
      <c r="V7970" s="3"/>
      <c r="W7970" s="3"/>
      <c r="X7970" s="3"/>
      <c r="Y7970" s="3"/>
      <c r="Z7970" s="3"/>
    </row>
    <row r="7971">
      <c r="A7971" s="4">
        <v>45341.0</v>
      </c>
      <c r="B7971" s="5" t="s">
        <v>3441</v>
      </c>
      <c r="C7971" s="3" t="s">
        <v>3442</v>
      </c>
      <c r="D7971" s="3" t="str">
        <f>IFERROR(__xludf.DUMMYFUNCTION("REGEXEXTRACT(C7971,""[A-Z]{2,}"")"),"MORE")</f>
        <v>MORE</v>
      </c>
      <c r="E7971" s="3" t="s">
        <v>141</v>
      </c>
      <c r="F7971" s="3" t="s">
        <v>55</v>
      </c>
      <c r="G7971" s="3" t="s">
        <v>17</v>
      </c>
      <c r="H7971" s="3"/>
      <c r="I7971" s="3"/>
      <c r="J7971" s="3"/>
      <c r="K7971" s="3"/>
      <c r="L7971" s="3"/>
      <c r="M7971" s="3"/>
      <c r="N7971" s="3"/>
      <c r="O7971" s="3"/>
      <c r="P7971" s="3"/>
      <c r="Q7971" s="3"/>
      <c r="R7971" s="3"/>
      <c r="S7971" s="3"/>
      <c r="T7971" s="3"/>
      <c r="U7971" s="3"/>
      <c r="V7971" s="3"/>
      <c r="W7971" s="3"/>
      <c r="X7971" s="3"/>
      <c r="Y7971" s="3"/>
      <c r="Z7971" s="3"/>
    </row>
    <row r="7972">
      <c r="A7972" s="4">
        <v>45338.0</v>
      </c>
      <c r="B7972" s="5" t="s">
        <v>3443</v>
      </c>
      <c r="C7972" s="3" t="s">
        <v>3444</v>
      </c>
      <c r="D7972" s="3" t="str">
        <f>IFERROR(__xludf.DUMMYFUNCTION("REGEXEXTRACT(C7972,""[A-Z]{2,}"")"),"SET")</f>
        <v>SET</v>
      </c>
      <c r="E7972" s="3" t="s">
        <v>44</v>
      </c>
      <c r="F7972" s="3" t="s">
        <v>3445</v>
      </c>
      <c r="G7972" s="3" t="s">
        <v>17</v>
      </c>
      <c r="H7972" s="3"/>
      <c r="I7972" s="3"/>
      <c r="J7972" s="3"/>
      <c r="K7972" s="3"/>
      <c r="L7972" s="3"/>
      <c r="M7972" s="3"/>
      <c r="N7972" s="3"/>
      <c r="O7972" s="3"/>
      <c r="P7972" s="3"/>
      <c r="Q7972" s="3"/>
      <c r="R7972" s="3"/>
      <c r="S7972" s="3"/>
      <c r="T7972" s="3"/>
      <c r="U7972" s="3"/>
      <c r="V7972" s="3"/>
      <c r="W7972" s="3"/>
      <c r="X7972" s="3"/>
      <c r="Y7972" s="3"/>
      <c r="Z7972" s="3"/>
    </row>
    <row r="7973">
      <c r="A7973" s="4">
        <v>45338.0</v>
      </c>
      <c r="B7973" s="5" t="s">
        <v>3446</v>
      </c>
      <c r="C7973" s="3" t="s">
        <v>3447</v>
      </c>
      <c r="D7973" s="3" t="str">
        <f>IFERROR(__xludf.DUMMYFUNCTION("REGEXEXTRACT(C7973,""[A-Z]{2,}"")"),"DELTA")</f>
        <v>DELTA</v>
      </c>
      <c r="E7973" s="3" t="s">
        <v>2914</v>
      </c>
      <c r="F7973" s="3" t="s">
        <v>970</v>
      </c>
      <c r="G7973" s="3" t="s">
        <v>84</v>
      </c>
      <c r="H7973" s="3"/>
      <c r="I7973" s="3"/>
      <c r="J7973" s="3"/>
      <c r="K7973" s="3"/>
      <c r="L7973" s="3"/>
      <c r="M7973" s="3"/>
      <c r="N7973" s="3"/>
      <c r="O7973" s="3"/>
      <c r="P7973" s="3"/>
      <c r="Q7973" s="3"/>
      <c r="R7973" s="3"/>
      <c r="S7973" s="3"/>
      <c r="T7973" s="3"/>
      <c r="U7973" s="3"/>
      <c r="V7973" s="3"/>
      <c r="W7973" s="3"/>
      <c r="X7973" s="3"/>
      <c r="Y7973" s="3"/>
      <c r="Z7973" s="3"/>
    </row>
    <row r="7974">
      <c r="A7974" s="4">
        <v>45338.0</v>
      </c>
      <c r="B7974" s="5" t="s">
        <v>3448</v>
      </c>
      <c r="C7974" s="3" t="s">
        <v>3449</v>
      </c>
      <c r="D7974" s="3" t="str">
        <f>IFERROR(__xludf.DUMMYFUNCTION("REGEXEXTRACT(C7974,""[A-Z]{2,}"")"),"NAT")</f>
        <v>NAT</v>
      </c>
      <c r="E7974" s="3" t="s">
        <v>44</v>
      </c>
      <c r="F7974" s="3" t="s">
        <v>61</v>
      </c>
      <c r="G7974" s="3" t="s">
        <v>12</v>
      </c>
      <c r="H7974" s="3"/>
      <c r="I7974" s="3"/>
      <c r="J7974" s="3"/>
      <c r="K7974" s="3"/>
      <c r="L7974" s="3"/>
      <c r="M7974" s="3"/>
      <c r="N7974" s="3"/>
      <c r="O7974" s="3"/>
      <c r="P7974" s="3"/>
      <c r="Q7974" s="3"/>
      <c r="R7974" s="3"/>
      <c r="S7974" s="3"/>
      <c r="T7974" s="3"/>
      <c r="U7974" s="3"/>
      <c r="V7974" s="3"/>
      <c r="W7974" s="3"/>
      <c r="X7974" s="3"/>
      <c r="Y7974" s="3"/>
      <c r="Z7974" s="3"/>
    </row>
    <row r="7975">
      <c r="A7975" s="4">
        <v>45338.0</v>
      </c>
      <c r="B7975" s="5" t="s">
        <v>3448</v>
      </c>
      <c r="C7975" s="3" t="s">
        <v>3449</v>
      </c>
      <c r="D7975" s="3" t="str">
        <f>IFERROR(__xludf.DUMMYFUNCTION("REGEXEXTRACT(C7975,""[A-Z]{2,}"")"),"NAT")</f>
        <v>NAT</v>
      </c>
      <c r="E7975" s="3" t="s">
        <v>47</v>
      </c>
      <c r="F7975" s="3" t="s">
        <v>133</v>
      </c>
      <c r="G7975" s="3" t="s">
        <v>12</v>
      </c>
      <c r="H7975" s="3"/>
      <c r="I7975" s="3"/>
      <c r="J7975" s="3"/>
      <c r="K7975" s="3"/>
      <c r="L7975" s="3"/>
      <c r="M7975" s="3"/>
      <c r="N7975" s="3"/>
      <c r="O7975" s="3"/>
      <c r="P7975" s="3"/>
      <c r="Q7975" s="3"/>
      <c r="R7975" s="3"/>
      <c r="S7975" s="3"/>
      <c r="T7975" s="3"/>
      <c r="U7975" s="3"/>
      <c r="V7975" s="3"/>
      <c r="W7975" s="3"/>
      <c r="X7975" s="3"/>
      <c r="Y7975" s="3"/>
      <c r="Z7975" s="3"/>
    </row>
    <row r="7976">
      <c r="A7976" s="4">
        <v>45338.0</v>
      </c>
      <c r="B7976" s="5" t="s">
        <v>3448</v>
      </c>
      <c r="C7976" s="3" t="s">
        <v>3449</v>
      </c>
      <c r="D7976" s="3" t="str">
        <f>IFERROR(__xludf.DUMMYFUNCTION("REGEXEXTRACT(C7976,""[A-Z]{2,}"")"),"NAT")</f>
        <v>NAT</v>
      </c>
      <c r="E7976" s="3" t="s">
        <v>47</v>
      </c>
      <c r="F7976" s="3" t="s">
        <v>31</v>
      </c>
      <c r="G7976" s="3" t="s">
        <v>12</v>
      </c>
      <c r="H7976" s="3"/>
      <c r="I7976" s="3"/>
      <c r="J7976" s="3"/>
      <c r="K7976" s="3"/>
      <c r="L7976" s="3"/>
      <c r="M7976" s="3"/>
      <c r="N7976" s="3"/>
      <c r="O7976" s="3"/>
      <c r="P7976" s="3"/>
      <c r="Q7976" s="3"/>
      <c r="R7976" s="3"/>
      <c r="S7976" s="3"/>
      <c r="T7976" s="3"/>
      <c r="U7976" s="3"/>
      <c r="V7976" s="3"/>
      <c r="W7976" s="3"/>
      <c r="X7976" s="3"/>
      <c r="Y7976" s="3"/>
      <c r="Z7976" s="3"/>
    </row>
    <row r="7977">
      <c r="A7977" s="4">
        <v>45338.0</v>
      </c>
      <c r="B7977" s="5" t="s">
        <v>3450</v>
      </c>
      <c r="C7977" s="3" t="s">
        <v>3451</v>
      </c>
      <c r="D7977" s="3" t="str">
        <f>IFERROR(__xludf.DUMMYFUNCTION("REGEXEXTRACT(C7977,""[A-Z]{2,}"")"),"JKN")</f>
        <v>JKN</v>
      </c>
      <c r="E7977" s="3" t="s">
        <v>366</v>
      </c>
      <c r="F7977" s="3" t="s">
        <v>3452</v>
      </c>
      <c r="G7977" s="3" t="s">
        <v>84</v>
      </c>
      <c r="H7977" s="3"/>
      <c r="I7977" s="3"/>
      <c r="J7977" s="3"/>
      <c r="K7977" s="3"/>
      <c r="L7977" s="3"/>
      <c r="M7977" s="3"/>
      <c r="N7977" s="3"/>
      <c r="O7977" s="3"/>
      <c r="P7977" s="3"/>
      <c r="Q7977" s="3"/>
      <c r="R7977" s="3"/>
      <c r="S7977" s="3"/>
      <c r="T7977" s="3"/>
      <c r="U7977" s="3"/>
      <c r="V7977" s="3"/>
      <c r="W7977" s="3"/>
      <c r="X7977" s="3"/>
      <c r="Y7977" s="3"/>
      <c r="Z7977" s="3"/>
    </row>
    <row r="7978">
      <c r="A7978" s="4">
        <v>45337.0</v>
      </c>
      <c r="B7978" s="5" t="s">
        <v>3453</v>
      </c>
      <c r="C7978" s="3" t="s">
        <v>3454</v>
      </c>
      <c r="D7978" s="3" t="str">
        <f>IFERROR(__xludf.DUMMYFUNCTION("REGEXEXTRACT(C7978,""[A-Z]{2,}"")"),"PTT")</f>
        <v>PTT</v>
      </c>
      <c r="E7978" s="3"/>
      <c r="F7978" s="3" t="s">
        <v>47</v>
      </c>
      <c r="G7978" s="3" t="s">
        <v>12</v>
      </c>
      <c r="H7978" s="3" t="s">
        <v>44</v>
      </c>
      <c r="I7978" s="3"/>
      <c r="J7978" s="3"/>
      <c r="K7978" s="3"/>
      <c r="L7978" s="3"/>
      <c r="M7978" s="3"/>
      <c r="N7978" s="3"/>
      <c r="O7978" s="3"/>
      <c r="P7978" s="3"/>
      <c r="Q7978" s="3"/>
      <c r="R7978" s="3"/>
      <c r="S7978" s="3"/>
      <c r="T7978" s="3"/>
      <c r="U7978" s="3"/>
      <c r="V7978" s="3"/>
      <c r="W7978" s="3"/>
      <c r="X7978" s="3"/>
      <c r="Y7978" s="3"/>
      <c r="Z7978" s="3"/>
    </row>
    <row r="7979">
      <c r="A7979" s="4">
        <v>45337.0</v>
      </c>
      <c r="B7979" s="5" t="s">
        <v>3453</v>
      </c>
      <c r="C7979" s="3" t="s">
        <v>3454</v>
      </c>
      <c r="D7979" s="3" t="str">
        <f>IFERROR(__xludf.DUMMYFUNCTION("REGEXEXTRACT(C7979,""[A-Z]{2,}"")"),"PTT")</f>
        <v>PTT</v>
      </c>
      <c r="E7979" s="3" t="s">
        <v>3455</v>
      </c>
      <c r="F7979" s="3" t="s">
        <v>31</v>
      </c>
      <c r="G7979" s="3" t="s">
        <v>12</v>
      </c>
      <c r="H7979" s="3" t="s">
        <v>44</v>
      </c>
      <c r="I7979" s="3"/>
      <c r="J7979" s="3"/>
      <c r="K7979" s="3"/>
      <c r="L7979" s="3"/>
      <c r="M7979" s="3"/>
      <c r="N7979" s="3"/>
      <c r="O7979" s="3"/>
      <c r="P7979" s="3"/>
      <c r="Q7979" s="3"/>
      <c r="R7979" s="3"/>
      <c r="S7979" s="3"/>
      <c r="T7979" s="3"/>
      <c r="U7979" s="3"/>
      <c r="V7979" s="3"/>
      <c r="W7979" s="3"/>
      <c r="X7979" s="3"/>
      <c r="Y7979" s="3"/>
      <c r="Z7979" s="3"/>
    </row>
    <row r="7980">
      <c r="A7980" s="4">
        <v>45337.0</v>
      </c>
      <c r="B7980" s="5" t="s">
        <v>3453</v>
      </c>
      <c r="C7980" s="3" t="s">
        <v>3454</v>
      </c>
      <c r="D7980" s="3" t="str">
        <f>IFERROR(__xludf.DUMMYFUNCTION("REGEXEXTRACT(C7980,""[A-Z]{2,}"")"),"PTT")</f>
        <v>PTT</v>
      </c>
      <c r="E7980" s="3" t="s">
        <v>459</v>
      </c>
      <c r="F7980" s="3" t="s">
        <v>386</v>
      </c>
      <c r="G7980" s="3" t="s">
        <v>12</v>
      </c>
      <c r="H7980" s="3" t="s">
        <v>44</v>
      </c>
      <c r="I7980" s="3"/>
      <c r="J7980" s="3"/>
      <c r="K7980" s="3"/>
      <c r="L7980" s="3"/>
      <c r="M7980" s="3"/>
      <c r="N7980" s="3"/>
      <c r="O7980" s="3"/>
      <c r="P7980" s="3"/>
      <c r="Q7980" s="3"/>
      <c r="R7980" s="3"/>
      <c r="S7980" s="3"/>
      <c r="T7980" s="3"/>
      <c r="U7980" s="3"/>
      <c r="V7980" s="3"/>
      <c r="W7980" s="3"/>
      <c r="X7980" s="3"/>
      <c r="Y7980" s="3"/>
      <c r="Z7980" s="3"/>
    </row>
    <row r="7981">
      <c r="A7981" s="4">
        <v>45337.0</v>
      </c>
      <c r="B7981" s="5" t="s">
        <v>3456</v>
      </c>
      <c r="C7981" s="3" t="s">
        <v>3457</v>
      </c>
      <c r="D7981" s="3" t="str">
        <f>IFERROR(__xludf.DUMMYFUNCTION("REGEXEXTRACT(C7981,""[A-Z]{2,}"")"),"DELTA")</f>
        <v>DELTA</v>
      </c>
      <c r="E7981" s="3" t="s">
        <v>47</v>
      </c>
      <c r="F7981" s="3" t="s">
        <v>61</v>
      </c>
      <c r="G7981" s="3" t="s">
        <v>12</v>
      </c>
      <c r="H7981" s="3"/>
      <c r="I7981" s="3"/>
      <c r="J7981" s="3"/>
      <c r="K7981" s="3"/>
      <c r="L7981" s="3"/>
      <c r="M7981" s="3"/>
      <c r="N7981" s="3"/>
      <c r="O7981" s="3"/>
      <c r="P7981" s="3"/>
      <c r="Q7981" s="3"/>
      <c r="R7981" s="3"/>
      <c r="S7981" s="3"/>
      <c r="T7981" s="3"/>
      <c r="U7981" s="3"/>
      <c r="V7981" s="3"/>
      <c r="W7981" s="3"/>
      <c r="X7981" s="3"/>
      <c r="Y7981" s="3"/>
      <c r="Z7981" s="3"/>
    </row>
    <row r="7982">
      <c r="A7982" s="4">
        <v>45337.0</v>
      </c>
      <c r="B7982" s="5" t="s">
        <v>3456</v>
      </c>
      <c r="C7982" s="3" t="s">
        <v>3457</v>
      </c>
      <c r="D7982" s="3" t="str">
        <f>IFERROR(__xludf.DUMMYFUNCTION("REGEXEXTRACT(C7982,""[A-Z]{2,}"")"),"DELTA")</f>
        <v>DELTA</v>
      </c>
      <c r="E7982" s="3" t="s">
        <v>1136</v>
      </c>
      <c r="F7982" s="3" t="s">
        <v>135</v>
      </c>
      <c r="G7982" s="3" t="s">
        <v>12</v>
      </c>
      <c r="H7982" s="3"/>
      <c r="I7982" s="3"/>
      <c r="J7982" s="3"/>
      <c r="K7982" s="3"/>
      <c r="L7982" s="3"/>
      <c r="M7982" s="3"/>
      <c r="N7982" s="3"/>
      <c r="O7982" s="3"/>
      <c r="P7982" s="3"/>
      <c r="Q7982" s="3"/>
      <c r="R7982" s="3"/>
      <c r="S7982" s="3"/>
      <c r="T7982" s="3"/>
      <c r="U7982" s="3"/>
      <c r="V7982" s="3"/>
      <c r="W7982" s="3"/>
      <c r="X7982" s="3"/>
      <c r="Y7982" s="3"/>
      <c r="Z7982" s="3"/>
    </row>
    <row r="7983">
      <c r="A7983" s="4">
        <v>45337.0</v>
      </c>
      <c r="B7983" s="5" t="s">
        <v>3458</v>
      </c>
      <c r="C7983" s="3" t="s">
        <v>3459</v>
      </c>
      <c r="D7983" s="3" t="str">
        <f>IFERROR(__xludf.DUMMYFUNCTION("REGEXEXTRACT(C7983,""[A-Z]{2,}"")"),"GULF")</f>
        <v>GULF</v>
      </c>
      <c r="E7983" s="3" t="s">
        <v>47</v>
      </c>
      <c r="F7983" s="3" t="s">
        <v>133</v>
      </c>
      <c r="G7983" s="3" t="s">
        <v>12</v>
      </c>
      <c r="H7983" s="3"/>
      <c r="I7983" s="3"/>
      <c r="J7983" s="3"/>
      <c r="K7983" s="3"/>
      <c r="L7983" s="3"/>
      <c r="M7983" s="3"/>
      <c r="N7983" s="3"/>
      <c r="O7983" s="3"/>
      <c r="P7983" s="3"/>
      <c r="Q7983" s="3"/>
      <c r="R7983" s="3"/>
      <c r="S7983" s="3"/>
      <c r="T7983" s="3"/>
      <c r="U7983" s="3"/>
      <c r="V7983" s="3"/>
      <c r="W7983" s="3"/>
      <c r="X7983" s="3"/>
      <c r="Y7983" s="3"/>
      <c r="Z7983" s="3"/>
    </row>
    <row r="7984">
      <c r="A7984" s="4">
        <v>45337.0</v>
      </c>
      <c r="B7984" s="5" t="s">
        <v>3458</v>
      </c>
      <c r="C7984" s="3" t="s">
        <v>3459</v>
      </c>
      <c r="D7984" s="3" t="str">
        <f>IFERROR(__xludf.DUMMYFUNCTION("REGEXEXTRACT(C7984,""[A-Z]{2,}"")"),"GULF")</f>
        <v>GULF</v>
      </c>
      <c r="E7984" s="3" t="s">
        <v>1592</v>
      </c>
      <c r="F7984" s="3" t="s">
        <v>519</v>
      </c>
      <c r="G7984" s="3" t="s">
        <v>12</v>
      </c>
      <c r="H7984" s="3"/>
      <c r="I7984" s="3"/>
      <c r="J7984" s="3"/>
      <c r="K7984" s="3"/>
      <c r="L7984" s="3"/>
      <c r="M7984" s="3"/>
      <c r="N7984" s="3"/>
      <c r="O7984" s="3"/>
      <c r="P7984" s="3"/>
      <c r="Q7984" s="3"/>
      <c r="R7984" s="3"/>
      <c r="S7984" s="3"/>
      <c r="T7984" s="3"/>
      <c r="U7984" s="3"/>
      <c r="V7984" s="3"/>
      <c r="W7984" s="3"/>
      <c r="X7984" s="3"/>
      <c r="Y7984" s="3"/>
      <c r="Z7984" s="3"/>
    </row>
    <row r="7985">
      <c r="A7985" s="4">
        <v>45337.0</v>
      </c>
      <c r="B7985" s="5" t="s">
        <v>3460</v>
      </c>
      <c r="C7985" s="3" t="s">
        <v>3461</v>
      </c>
      <c r="D7985" s="3" t="str">
        <f>IFERROR(__xludf.DUMMYFUNCTION("REGEXEXTRACT(C7985,""[A-Z]{2,}"")"),"CPAXT")</f>
        <v>CPAXT</v>
      </c>
      <c r="E7985" s="3" t="s">
        <v>1574</v>
      </c>
      <c r="F7985" s="3" t="s">
        <v>47</v>
      </c>
      <c r="G7985" s="3" t="s">
        <v>12</v>
      </c>
      <c r="H7985" s="3"/>
      <c r="I7985" s="3"/>
      <c r="J7985" s="3"/>
      <c r="K7985" s="3"/>
      <c r="L7985" s="3"/>
      <c r="M7985" s="3"/>
      <c r="N7985" s="3"/>
      <c r="O7985" s="3"/>
      <c r="P7985" s="3"/>
      <c r="Q7985" s="3"/>
      <c r="R7985" s="3"/>
      <c r="S7985" s="3"/>
      <c r="T7985" s="3"/>
      <c r="U7985" s="3"/>
      <c r="V7985" s="3"/>
      <c r="W7985" s="3"/>
      <c r="X7985" s="3"/>
      <c r="Y7985" s="3"/>
      <c r="Z7985" s="3"/>
    </row>
    <row r="7986">
      <c r="A7986" s="4">
        <v>45337.0</v>
      </c>
      <c r="B7986" s="5" t="s">
        <v>3460</v>
      </c>
      <c r="C7986" s="3" t="s">
        <v>3461</v>
      </c>
      <c r="D7986" s="3" t="str">
        <f>IFERROR(__xludf.DUMMYFUNCTION("REGEXEXTRACT(C7986,""[A-Z]{2,}"")"),"CPAXT")</f>
        <v>CPAXT</v>
      </c>
      <c r="E7986" s="3" t="s">
        <v>141</v>
      </c>
      <c r="F7986" s="3" t="s">
        <v>1096</v>
      </c>
      <c r="G7986" s="3" t="s">
        <v>12</v>
      </c>
      <c r="H7986" s="3"/>
      <c r="I7986" s="3"/>
      <c r="J7986" s="3"/>
      <c r="K7986" s="3"/>
      <c r="L7986" s="3"/>
      <c r="M7986" s="3"/>
      <c r="N7986" s="3"/>
      <c r="O7986" s="3"/>
      <c r="P7986" s="3"/>
      <c r="Q7986" s="3"/>
      <c r="R7986" s="3"/>
      <c r="S7986" s="3"/>
      <c r="T7986" s="3"/>
      <c r="U7986" s="3"/>
      <c r="V7986" s="3"/>
      <c r="W7986" s="3"/>
      <c r="X7986" s="3"/>
      <c r="Y7986" s="3"/>
      <c r="Z7986" s="3"/>
    </row>
    <row r="7987">
      <c r="A7987" s="4">
        <v>45337.0</v>
      </c>
      <c r="B7987" s="5" t="s">
        <v>3462</v>
      </c>
      <c r="C7987" s="3" t="s">
        <v>3463</v>
      </c>
      <c r="D7987" s="3" t="str">
        <f>IFERROR(__xludf.DUMMYFUNCTION("REGEXEXTRACT(C7987,""[A-Z]{2,}"")"),"NAT")</f>
        <v>NAT</v>
      </c>
      <c r="E7987" s="3" t="s">
        <v>184</v>
      </c>
      <c r="F7987" s="3" t="s">
        <v>2973</v>
      </c>
      <c r="G7987" s="3" t="s">
        <v>12</v>
      </c>
      <c r="H7987" s="3"/>
      <c r="I7987" s="3"/>
      <c r="J7987" s="3"/>
      <c r="K7987" s="3"/>
      <c r="L7987" s="3"/>
      <c r="M7987" s="3"/>
      <c r="N7987" s="3"/>
      <c r="O7987" s="3"/>
      <c r="P7987" s="3"/>
      <c r="Q7987" s="3"/>
      <c r="R7987" s="3"/>
      <c r="S7987" s="3"/>
      <c r="T7987" s="3"/>
      <c r="U7987" s="3"/>
      <c r="V7987" s="3"/>
      <c r="W7987" s="3"/>
      <c r="X7987" s="3"/>
      <c r="Y7987" s="3"/>
      <c r="Z7987" s="3"/>
    </row>
    <row r="7988">
      <c r="A7988" s="4">
        <v>45337.0</v>
      </c>
      <c r="B7988" s="5" t="s">
        <v>3462</v>
      </c>
      <c r="C7988" s="3" t="s">
        <v>3463</v>
      </c>
      <c r="D7988" s="3" t="str">
        <f>IFERROR(__xludf.DUMMYFUNCTION("REGEXEXTRACT(C7988,""[A-Z]{2,}"")"),"NAT")</f>
        <v>NAT</v>
      </c>
      <c r="E7988" s="3" t="s">
        <v>184</v>
      </c>
      <c r="F7988" s="3" t="s">
        <v>61</v>
      </c>
      <c r="G7988" s="3" t="s">
        <v>12</v>
      </c>
      <c r="H7988" s="3"/>
      <c r="I7988" s="3"/>
      <c r="J7988" s="3"/>
      <c r="K7988" s="3"/>
      <c r="L7988" s="3"/>
      <c r="M7988" s="3"/>
      <c r="N7988" s="3"/>
      <c r="O7988" s="3"/>
      <c r="P7988" s="3"/>
      <c r="Q7988" s="3"/>
      <c r="R7988" s="3"/>
      <c r="S7988" s="3"/>
      <c r="T7988" s="3"/>
      <c r="U7988" s="3"/>
      <c r="V7988" s="3"/>
      <c r="W7988" s="3"/>
      <c r="X7988" s="3"/>
      <c r="Y7988" s="3"/>
      <c r="Z7988" s="3"/>
    </row>
    <row r="7989">
      <c r="A7989" s="4">
        <v>45337.0</v>
      </c>
      <c r="B7989" s="5" t="s">
        <v>3462</v>
      </c>
      <c r="C7989" s="3" t="s">
        <v>3463</v>
      </c>
      <c r="D7989" s="3" t="str">
        <f>IFERROR(__xludf.DUMMYFUNCTION("REGEXEXTRACT(C7989,""[A-Z]{2,}"")"),"NAT")</f>
        <v>NAT</v>
      </c>
      <c r="E7989" s="3" t="s">
        <v>184</v>
      </c>
      <c r="F7989" s="3" t="s">
        <v>63</v>
      </c>
      <c r="G7989" s="3" t="s">
        <v>12</v>
      </c>
      <c r="H7989" s="3"/>
      <c r="I7989" s="3"/>
      <c r="J7989" s="3"/>
      <c r="K7989" s="3"/>
      <c r="L7989" s="3"/>
      <c r="M7989" s="3"/>
      <c r="N7989" s="3"/>
      <c r="O7989" s="3"/>
      <c r="P7989" s="3"/>
      <c r="Q7989" s="3"/>
      <c r="R7989" s="3"/>
      <c r="S7989" s="3"/>
      <c r="T7989" s="3"/>
      <c r="U7989" s="3"/>
      <c r="V7989" s="3"/>
      <c r="W7989" s="3"/>
      <c r="X7989" s="3"/>
      <c r="Y7989" s="3"/>
      <c r="Z7989" s="3"/>
    </row>
    <row r="7990">
      <c r="A7990" s="4">
        <v>45337.0</v>
      </c>
      <c r="B7990" s="5" t="s">
        <v>3464</v>
      </c>
      <c r="C7990" s="3" t="s">
        <v>3465</v>
      </c>
      <c r="D7990" s="3" t="str">
        <f>IFERROR(__xludf.DUMMYFUNCTION("REGEXEXTRACT(C7990,""[A-Z]{2,}"")"),"CPAXT")</f>
        <v>CPAXT</v>
      </c>
      <c r="E7990" s="3" t="s">
        <v>44</v>
      </c>
      <c r="F7990" s="3" t="s">
        <v>61</v>
      </c>
      <c r="G7990" s="3" t="s">
        <v>12</v>
      </c>
      <c r="H7990" s="3"/>
      <c r="I7990" s="3"/>
      <c r="J7990" s="3"/>
      <c r="K7990" s="3"/>
      <c r="L7990" s="3"/>
      <c r="M7990" s="3"/>
      <c r="N7990" s="3"/>
      <c r="O7990" s="3"/>
      <c r="P7990" s="3"/>
      <c r="Q7990" s="3"/>
      <c r="R7990" s="3"/>
      <c r="S7990" s="3"/>
      <c r="T7990" s="3"/>
      <c r="U7990" s="3"/>
      <c r="V7990" s="3"/>
      <c r="W7990" s="3"/>
      <c r="X7990" s="3"/>
      <c r="Y7990" s="3"/>
      <c r="Z7990" s="3"/>
    </row>
    <row r="7991">
      <c r="A7991" s="4">
        <v>45337.0</v>
      </c>
      <c r="B7991" s="5" t="s">
        <v>3464</v>
      </c>
      <c r="C7991" s="3" t="s">
        <v>3465</v>
      </c>
      <c r="D7991" s="3" t="str">
        <f>IFERROR(__xludf.DUMMYFUNCTION("REGEXEXTRACT(C7991,""[A-Z]{2,}"")"),"CPAXT")</f>
        <v>CPAXT</v>
      </c>
      <c r="E7991" s="3" t="s">
        <v>44</v>
      </c>
      <c r="F7991" s="3" t="s">
        <v>63</v>
      </c>
      <c r="G7991" s="3" t="s">
        <v>12</v>
      </c>
      <c r="H7991" s="3"/>
      <c r="I7991" s="3"/>
      <c r="J7991" s="3"/>
      <c r="K7991" s="3"/>
      <c r="L7991" s="3"/>
      <c r="M7991" s="3"/>
      <c r="N7991" s="3"/>
      <c r="O7991" s="3"/>
      <c r="P7991" s="3"/>
      <c r="Q7991" s="3"/>
      <c r="R7991" s="3"/>
      <c r="S7991" s="3"/>
      <c r="T7991" s="3"/>
      <c r="U7991" s="3"/>
      <c r="V7991" s="3"/>
      <c r="W7991" s="3"/>
      <c r="X7991" s="3"/>
      <c r="Y7991" s="3"/>
      <c r="Z7991" s="3"/>
    </row>
    <row r="7992">
      <c r="A7992" s="4">
        <v>45337.0</v>
      </c>
      <c r="B7992" s="5" t="s">
        <v>3464</v>
      </c>
      <c r="C7992" s="3" t="s">
        <v>3465</v>
      </c>
      <c r="D7992" s="3" t="str">
        <f>IFERROR(__xludf.DUMMYFUNCTION("REGEXEXTRACT(C7992,""[A-Z]{2,}"")"),"CPAXT")</f>
        <v>CPAXT</v>
      </c>
      <c r="E7992" s="3" t="s">
        <v>47</v>
      </c>
      <c r="F7992" s="3" t="s">
        <v>524</v>
      </c>
      <c r="G7992" s="3" t="s">
        <v>12</v>
      </c>
      <c r="H7992" s="3"/>
      <c r="I7992" s="3"/>
      <c r="J7992" s="3"/>
      <c r="K7992" s="3"/>
      <c r="L7992" s="3"/>
      <c r="M7992" s="3"/>
      <c r="N7992" s="3"/>
      <c r="O7992" s="3"/>
      <c r="P7992" s="3"/>
      <c r="Q7992" s="3"/>
      <c r="R7992" s="3"/>
      <c r="S7992" s="3"/>
      <c r="T7992" s="3"/>
      <c r="U7992" s="3"/>
      <c r="V7992" s="3"/>
      <c r="W7992" s="3"/>
      <c r="X7992" s="3"/>
      <c r="Y7992" s="3"/>
      <c r="Z7992" s="3"/>
    </row>
    <row r="7993">
      <c r="A7993" s="4">
        <v>45337.0</v>
      </c>
      <c r="B7993" s="5" t="s">
        <v>3464</v>
      </c>
      <c r="C7993" s="3" t="s">
        <v>3465</v>
      </c>
      <c r="D7993" s="3" t="str">
        <f>IFERROR(__xludf.DUMMYFUNCTION("REGEXEXTRACT(C7993,""[A-Z]{2,}"")"),"CPAXT")</f>
        <v>CPAXT</v>
      </c>
      <c r="E7993" s="3" t="s">
        <v>46</v>
      </c>
      <c r="F7993" s="3" t="s">
        <v>524</v>
      </c>
      <c r="G7993" s="3" t="s">
        <v>12</v>
      </c>
      <c r="H7993" s="3"/>
      <c r="I7993" s="3"/>
      <c r="J7993" s="3"/>
      <c r="K7993" s="3"/>
      <c r="L7993" s="3"/>
      <c r="M7993" s="3"/>
      <c r="N7993" s="3"/>
      <c r="O7993" s="3"/>
      <c r="P7993" s="3"/>
      <c r="Q7993" s="3"/>
      <c r="R7993" s="3"/>
      <c r="S7993" s="3"/>
      <c r="T7993" s="3"/>
      <c r="U7993" s="3"/>
      <c r="V7993" s="3"/>
      <c r="W7993" s="3"/>
      <c r="X7993" s="3"/>
      <c r="Y7993" s="3"/>
      <c r="Z7993" s="3"/>
    </row>
    <row r="7994">
      <c r="A7994" s="4">
        <v>45337.0</v>
      </c>
      <c r="B7994" s="5" t="s">
        <v>3464</v>
      </c>
      <c r="C7994" s="3" t="s">
        <v>3465</v>
      </c>
      <c r="D7994" s="3" t="str">
        <f>IFERROR(__xludf.DUMMYFUNCTION("REGEXEXTRACT(C7994,""[A-Z]{2,}"")"),"CPAXT")</f>
        <v>CPAXT</v>
      </c>
      <c r="E7994" s="3" t="s">
        <v>112</v>
      </c>
      <c r="F7994" s="3" t="s">
        <v>135</v>
      </c>
      <c r="G7994" s="3" t="s">
        <v>12</v>
      </c>
      <c r="H7994" s="3"/>
      <c r="I7994" s="3"/>
      <c r="J7994" s="3"/>
      <c r="K7994" s="3"/>
      <c r="L7994" s="3"/>
      <c r="M7994" s="3"/>
      <c r="N7994" s="3"/>
      <c r="O7994" s="3"/>
      <c r="P7994" s="3"/>
      <c r="Q7994" s="3"/>
      <c r="R7994" s="3"/>
      <c r="S7994" s="3"/>
      <c r="T7994" s="3"/>
      <c r="U7994" s="3"/>
      <c r="V7994" s="3"/>
      <c r="W7994" s="3"/>
      <c r="X7994" s="3"/>
      <c r="Y7994" s="3"/>
      <c r="Z7994" s="3"/>
    </row>
    <row r="7995">
      <c r="A7995" s="4">
        <v>45337.0</v>
      </c>
      <c r="B7995" s="5" t="s">
        <v>3466</v>
      </c>
      <c r="C7995" s="3" t="s">
        <v>3467</v>
      </c>
      <c r="D7995" s="3" t="str">
        <f>IFERROR(__xludf.DUMMYFUNCTION("REGEXEXTRACT(C7995,""[A-Z]{2,}"")"),"CMO")</f>
        <v>CMO</v>
      </c>
      <c r="E7995" s="3" t="s">
        <v>426</v>
      </c>
      <c r="F7995" s="3" t="s">
        <v>2906</v>
      </c>
      <c r="G7995" s="3" t="s">
        <v>84</v>
      </c>
      <c r="H7995" s="3"/>
      <c r="I7995" s="3"/>
      <c r="J7995" s="3"/>
      <c r="K7995" s="3"/>
      <c r="L7995" s="3"/>
      <c r="M7995" s="3"/>
      <c r="N7995" s="3"/>
      <c r="O7995" s="3"/>
      <c r="P7995" s="3"/>
      <c r="Q7995" s="3"/>
      <c r="R7995" s="3"/>
      <c r="S7995" s="3"/>
      <c r="T7995" s="3"/>
      <c r="U7995" s="3"/>
      <c r="V7995" s="3"/>
      <c r="W7995" s="3"/>
      <c r="X7995" s="3"/>
      <c r="Y7995" s="3"/>
      <c r="Z7995" s="3"/>
    </row>
    <row r="7996">
      <c r="A7996" s="4">
        <v>45337.0</v>
      </c>
      <c r="B7996" s="5" t="s">
        <v>3466</v>
      </c>
      <c r="C7996" s="3" t="s">
        <v>3467</v>
      </c>
      <c r="D7996" s="3" t="str">
        <f>IFERROR(__xludf.DUMMYFUNCTION("REGEXEXTRACT(C7996,""[A-Z]{2,}"")"),"CMO")</f>
        <v>CMO</v>
      </c>
      <c r="E7996" s="3" t="s">
        <v>112</v>
      </c>
      <c r="F7996" s="3" t="s">
        <v>3468</v>
      </c>
      <c r="G7996" s="3" t="s">
        <v>84</v>
      </c>
      <c r="H7996" s="3"/>
      <c r="I7996" s="3"/>
      <c r="J7996" s="3"/>
      <c r="K7996" s="3"/>
      <c r="L7996" s="3"/>
      <c r="M7996" s="3"/>
      <c r="N7996" s="3"/>
      <c r="O7996" s="3"/>
      <c r="P7996" s="3"/>
      <c r="Q7996" s="3"/>
      <c r="R7996" s="3"/>
      <c r="S7996" s="3"/>
      <c r="T7996" s="3"/>
      <c r="U7996" s="3"/>
      <c r="V7996" s="3"/>
      <c r="W7996" s="3"/>
      <c r="X7996" s="3"/>
      <c r="Y7996" s="3"/>
      <c r="Z7996" s="3"/>
    </row>
    <row r="7997">
      <c r="A7997" s="4">
        <v>45336.0</v>
      </c>
      <c r="B7997" s="5" t="s">
        <v>3469</v>
      </c>
      <c r="C7997" s="3" t="s">
        <v>3470</v>
      </c>
      <c r="D7997" s="3" t="str">
        <f>IFERROR(__xludf.DUMMYFUNCTION("REGEXEXTRACT(C7997,""[A-Z]{2,}"")"),"KCE")</f>
        <v>KCE</v>
      </c>
      <c r="E7997" s="3" t="s">
        <v>752</v>
      </c>
      <c r="F7997" s="3" t="s">
        <v>753</v>
      </c>
      <c r="G7997" s="3" t="s">
        <v>17</v>
      </c>
      <c r="H7997" s="3"/>
      <c r="I7997" s="3"/>
      <c r="J7997" s="3"/>
      <c r="K7997" s="3"/>
      <c r="L7997" s="3"/>
      <c r="M7997" s="3"/>
      <c r="N7997" s="3"/>
      <c r="O7997" s="3"/>
      <c r="P7997" s="3"/>
      <c r="Q7997" s="3"/>
      <c r="R7997" s="3"/>
      <c r="S7997" s="3"/>
      <c r="T7997" s="3"/>
      <c r="U7997" s="3"/>
      <c r="V7997" s="3"/>
      <c r="W7997" s="3"/>
      <c r="X7997" s="3"/>
      <c r="Y7997" s="3"/>
      <c r="Z7997" s="3"/>
    </row>
    <row r="7998">
      <c r="A7998" s="4">
        <v>45336.0</v>
      </c>
      <c r="B7998" s="5" t="s">
        <v>3471</v>
      </c>
      <c r="C7998" s="3" t="s">
        <v>3472</v>
      </c>
      <c r="D7998" s="3" t="str">
        <f>IFERROR(__xludf.DUMMYFUNCTION("REGEXEXTRACT(C7998,""[A-Z]{2,}"")"),"SET")</f>
        <v>SET</v>
      </c>
      <c r="E7998" s="3" t="s">
        <v>387</v>
      </c>
      <c r="F7998" s="3" t="s">
        <v>1810</v>
      </c>
      <c r="G7998" s="3" t="s">
        <v>84</v>
      </c>
      <c r="H7998" s="3"/>
      <c r="I7998" s="3"/>
      <c r="J7998" s="3"/>
      <c r="K7998" s="3"/>
      <c r="L7998" s="3"/>
      <c r="M7998" s="3"/>
      <c r="N7998" s="3"/>
      <c r="O7998" s="3"/>
      <c r="P7998" s="3"/>
      <c r="Q7998" s="3"/>
      <c r="R7998" s="3"/>
      <c r="S7998" s="3"/>
      <c r="T7998" s="3"/>
      <c r="U7998" s="3"/>
      <c r="V7998" s="3"/>
      <c r="W7998" s="3"/>
      <c r="X7998" s="3"/>
      <c r="Y7998" s="3"/>
      <c r="Z7998" s="3"/>
    </row>
    <row r="7999">
      <c r="A7999" s="4">
        <v>45336.0</v>
      </c>
      <c r="B7999" s="5" t="s">
        <v>3471</v>
      </c>
      <c r="C7999" s="3" t="s">
        <v>3472</v>
      </c>
      <c r="D7999" s="3" t="str">
        <f>IFERROR(__xludf.DUMMYFUNCTION("REGEXEXTRACT(C7999,""[A-Z]{2,}"")"),"SET")</f>
        <v>SET</v>
      </c>
      <c r="E7999" s="3" t="s">
        <v>44</v>
      </c>
      <c r="F7999" s="3" t="s">
        <v>766</v>
      </c>
      <c r="G7999" s="3" t="s">
        <v>84</v>
      </c>
      <c r="H7999" s="3"/>
      <c r="I7999" s="3"/>
      <c r="J7999" s="3"/>
      <c r="K7999" s="3"/>
      <c r="L7999" s="3"/>
      <c r="M7999" s="3"/>
      <c r="N7999" s="3"/>
      <c r="O7999" s="3"/>
      <c r="P7999" s="3"/>
      <c r="Q7999" s="3"/>
      <c r="R7999" s="3"/>
      <c r="S7999" s="3"/>
      <c r="T7999" s="3"/>
      <c r="U7999" s="3"/>
      <c r="V7999" s="3"/>
      <c r="W7999" s="3"/>
      <c r="X7999" s="3"/>
      <c r="Y7999" s="3"/>
      <c r="Z7999" s="3"/>
    </row>
    <row r="8000">
      <c r="A8000" s="4">
        <v>45336.0</v>
      </c>
      <c r="B8000" s="5" t="s">
        <v>3473</v>
      </c>
      <c r="C8000" s="3" t="s">
        <v>3474</v>
      </c>
      <c r="D8000" s="3" t="str">
        <f>IFERROR(__xludf.DUMMYFUNCTION("REGEXEXTRACT(C8000,""[A-Z]{2,}"")"),"KCE")</f>
        <v>KCE</v>
      </c>
      <c r="E8000" s="3" t="s">
        <v>44</v>
      </c>
      <c r="F8000" s="3" t="s">
        <v>83</v>
      </c>
      <c r="G8000" s="3" t="s">
        <v>84</v>
      </c>
      <c r="H8000" s="3"/>
      <c r="I8000" s="3"/>
      <c r="J8000" s="3"/>
      <c r="K8000" s="3"/>
      <c r="L8000" s="3"/>
      <c r="M8000" s="3"/>
      <c r="N8000" s="3"/>
      <c r="O8000" s="3"/>
      <c r="P8000" s="3"/>
      <c r="Q8000" s="3"/>
      <c r="R8000" s="3"/>
      <c r="S8000" s="3"/>
      <c r="T8000" s="3"/>
      <c r="U8000" s="3"/>
      <c r="V8000" s="3"/>
      <c r="W8000" s="3"/>
      <c r="X8000" s="3"/>
      <c r="Y8000" s="3"/>
      <c r="Z8000" s="3"/>
    </row>
    <row r="8001">
      <c r="A8001" s="4">
        <v>45336.0</v>
      </c>
      <c r="B8001" s="5" t="s">
        <v>3473</v>
      </c>
      <c r="C8001" s="3" t="s">
        <v>3474</v>
      </c>
      <c r="D8001" s="3" t="str">
        <f>IFERROR(__xludf.DUMMYFUNCTION("REGEXEXTRACT(C8001,""[A-Z]{2,}"")"),"KCE")</f>
        <v>KCE</v>
      </c>
      <c r="E8001" s="3" t="s">
        <v>47</v>
      </c>
      <c r="F8001" s="3" t="s">
        <v>578</v>
      </c>
      <c r="G8001" s="3" t="s">
        <v>84</v>
      </c>
      <c r="H8001" s="3"/>
      <c r="I8001" s="3"/>
      <c r="J8001" s="3"/>
      <c r="K8001" s="3"/>
      <c r="L8001" s="3"/>
      <c r="M8001" s="3"/>
      <c r="N8001" s="3"/>
      <c r="O8001" s="3"/>
      <c r="P8001" s="3"/>
      <c r="Q8001" s="3"/>
      <c r="R8001" s="3"/>
      <c r="S8001" s="3"/>
      <c r="T8001" s="3"/>
      <c r="U8001" s="3"/>
      <c r="V8001" s="3"/>
      <c r="W8001" s="3"/>
      <c r="X8001" s="3"/>
      <c r="Y8001" s="3"/>
      <c r="Z8001" s="3"/>
    </row>
    <row r="8002">
      <c r="A8002" s="4">
        <v>45336.0</v>
      </c>
      <c r="B8002" s="5" t="s">
        <v>3473</v>
      </c>
      <c r="C8002" s="3" t="s">
        <v>3474</v>
      </c>
      <c r="D8002" s="3" t="str">
        <f>IFERROR(__xludf.DUMMYFUNCTION("REGEXEXTRACT(C8002,""[A-Z]{2,}"")"),"KCE")</f>
        <v>KCE</v>
      </c>
      <c r="E8002" s="3" t="s">
        <v>46</v>
      </c>
      <c r="F8002" s="3" t="s">
        <v>578</v>
      </c>
      <c r="G8002" s="3" t="s">
        <v>84</v>
      </c>
      <c r="H8002" s="3"/>
      <c r="I8002" s="3"/>
      <c r="J8002" s="3"/>
      <c r="K8002" s="3"/>
      <c r="L8002" s="3"/>
      <c r="M8002" s="3"/>
      <c r="N8002" s="3"/>
      <c r="O8002" s="3"/>
      <c r="P8002" s="3"/>
      <c r="Q8002" s="3"/>
      <c r="R8002" s="3"/>
      <c r="S8002" s="3"/>
      <c r="T8002" s="3"/>
      <c r="U8002" s="3"/>
      <c r="V8002" s="3"/>
      <c r="W8002" s="3"/>
      <c r="X8002" s="3"/>
      <c r="Y8002" s="3"/>
      <c r="Z8002" s="3"/>
    </row>
    <row r="8003">
      <c r="A8003" s="4">
        <v>45336.0</v>
      </c>
      <c r="B8003" s="5" t="s">
        <v>3473</v>
      </c>
      <c r="C8003" s="3" t="s">
        <v>3474</v>
      </c>
      <c r="D8003" s="3" t="str">
        <f>IFERROR(__xludf.DUMMYFUNCTION("REGEXEXTRACT(C8003,""[A-Z]{2,}"")"),"KCE")</f>
        <v>KCE</v>
      </c>
      <c r="E8003" s="3" t="s">
        <v>459</v>
      </c>
      <c r="F8003" s="3" t="s">
        <v>63</v>
      </c>
      <c r="G8003" s="3" t="s">
        <v>84</v>
      </c>
      <c r="H8003" s="3"/>
      <c r="I8003" s="3"/>
      <c r="J8003" s="3"/>
      <c r="K8003" s="3"/>
      <c r="L8003" s="3"/>
      <c r="M8003" s="3"/>
      <c r="N8003" s="3"/>
      <c r="O8003" s="3"/>
      <c r="P8003" s="3"/>
      <c r="Q8003" s="3"/>
      <c r="R8003" s="3"/>
      <c r="S8003" s="3"/>
      <c r="T8003" s="3"/>
      <c r="U8003" s="3"/>
      <c r="V8003" s="3"/>
      <c r="W8003" s="3"/>
      <c r="X8003" s="3"/>
      <c r="Y8003" s="3"/>
      <c r="Z8003" s="3"/>
    </row>
    <row r="8004">
      <c r="A8004" s="4">
        <v>45336.0</v>
      </c>
      <c r="B8004" s="5" t="s">
        <v>3475</v>
      </c>
      <c r="C8004" s="3" t="s">
        <v>3476</v>
      </c>
      <c r="D8004" s="3" t="str">
        <f>IFERROR(__xludf.DUMMYFUNCTION("REGEXEXTRACT(C8004,""[A-Z]{2,}"")"),"CMO")</f>
        <v>CMO</v>
      </c>
      <c r="E8004" s="3" t="s">
        <v>3477</v>
      </c>
      <c r="F8004" s="3" t="s">
        <v>3478</v>
      </c>
      <c r="G8004" s="3" t="s">
        <v>84</v>
      </c>
      <c r="H8004" s="3"/>
      <c r="I8004" s="3"/>
      <c r="J8004" s="3"/>
      <c r="K8004" s="3"/>
      <c r="L8004" s="3"/>
      <c r="M8004" s="3"/>
      <c r="N8004" s="3"/>
      <c r="O8004" s="3"/>
      <c r="P8004" s="3"/>
      <c r="Q8004" s="3"/>
      <c r="R8004" s="3"/>
      <c r="S8004" s="3"/>
      <c r="T8004" s="3"/>
      <c r="U8004" s="3"/>
      <c r="V8004" s="3"/>
      <c r="W8004" s="3"/>
      <c r="X8004" s="3"/>
      <c r="Y8004" s="3"/>
      <c r="Z8004" s="3"/>
    </row>
    <row r="8005">
      <c r="A8005" s="4">
        <v>45336.0</v>
      </c>
      <c r="B8005" s="5" t="s">
        <v>3479</v>
      </c>
      <c r="C8005" s="3" t="s">
        <v>3480</v>
      </c>
      <c r="D8005" s="3" t="str">
        <f>IFERROR(__xludf.DUMMYFUNCTION("REGEXEXTRACT(C8005,""[A-Z]{2,}"")"),"EURO")</f>
        <v>EURO</v>
      </c>
      <c r="E8005" s="3" t="s">
        <v>51</v>
      </c>
      <c r="F8005" s="3" t="s">
        <v>86</v>
      </c>
      <c r="G8005" s="3" t="s">
        <v>84</v>
      </c>
      <c r="H8005" s="3"/>
      <c r="I8005" s="3"/>
      <c r="J8005" s="3"/>
      <c r="K8005" s="3"/>
      <c r="L8005" s="3"/>
      <c r="M8005" s="3"/>
      <c r="N8005" s="3"/>
      <c r="O8005" s="3"/>
      <c r="P8005" s="3"/>
      <c r="Q8005" s="3"/>
      <c r="R8005" s="3"/>
      <c r="S8005" s="3"/>
      <c r="T8005" s="3"/>
      <c r="U8005" s="3"/>
      <c r="V8005" s="3"/>
      <c r="W8005" s="3"/>
      <c r="X8005" s="3"/>
      <c r="Y8005" s="3"/>
      <c r="Z8005" s="3"/>
    </row>
    <row r="8006">
      <c r="A8006" s="4">
        <v>45335.0</v>
      </c>
      <c r="B8006" s="5" t="s">
        <v>3481</v>
      </c>
      <c r="C8006" s="3" t="s">
        <v>3482</v>
      </c>
      <c r="D8006" s="3" t="str">
        <f>IFERROR(__xludf.DUMMYFUNCTION("REGEXEXTRACT(C8006,""[A-Z]{2,}"")"),"BANPU")</f>
        <v>BANPU</v>
      </c>
      <c r="E8006" s="3"/>
      <c r="F8006" s="3" t="s">
        <v>3483</v>
      </c>
      <c r="G8006" s="3" t="s">
        <v>84</v>
      </c>
      <c r="H8006" s="3" t="s">
        <v>44</v>
      </c>
      <c r="I8006" s="3"/>
      <c r="J8006" s="3"/>
      <c r="K8006" s="3"/>
      <c r="L8006" s="3"/>
      <c r="M8006" s="3"/>
      <c r="N8006" s="3"/>
      <c r="O8006" s="3"/>
      <c r="P8006" s="3"/>
      <c r="Q8006" s="3"/>
      <c r="R8006" s="3"/>
      <c r="S8006" s="3"/>
      <c r="T8006" s="3"/>
      <c r="U8006" s="3"/>
      <c r="V8006" s="3"/>
      <c r="W8006" s="3"/>
      <c r="X8006" s="3"/>
      <c r="Y8006" s="3"/>
      <c r="Z8006" s="3"/>
    </row>
    <row r="8007">
      <c r="A8007" s="4">
        <v>45334.0</v>
      </c>
      <c r="B8007" s="5" t="s">
        <v>3484</v>
      </c>
      <c r="C8007" s="3" t="s">
        <v>3485</v>
      </c>
      <c r="D8007" s="3" t="str">
        <f>IFERROR(__xludf.DUMMYFUNCTION("REGEXEXTRACT(C8007,""[A-Z]{2,}"")"),"JMART")</f>
        <v>JMART</v>
      </c>
      <c r="E8007" s="3"/>
      <c r="F8007" s="3" t="s">
        <v>1917</v>
      </c>
      <c r="G8007" s="3" t="s">
        <v>84</v>
      </c>
      <c r="H8007" s="3" t="s">
        <v>44</v>
      </c>
      <c r="I8007" s="3"/>
      <c r="J8007" s="3"/>
      <c r="K8007" s="3"/>
      <c r="L8007" s="3"/>
      <c r="M8007" s="3"/>
      <c r="N8007" s="3"/>
      <c r="O8007" s="3"/>
      <c r="P8007" s="3"/>
      <c r="Q8007" s="3"/>
      <c r="R8007" s="3"/>
      <c r="S8007" s="3"/>
      <c r="T8007" s="3"/>
      <c r="U8007" s="3"/>
      <c r="V8007" s="3"/>
      <c r="W8007" s="3"/>
      <c r="X8007" s="3"/>
      <c r="Y8007" s="3"/>
      <c r="Z8007" s="3"/>
    </row>
    <row r="8008">
      <c r="A8008" s="4">
        <v>45334.0</v>
      </c>
      <c r="B8008" s="5" t="s">
        <v>3484</v>
      </c>
      <c r="C8008" s="3" t="s">
        <v>3485</v>
      </c>
      <c r="D8008" s="3" t="str">
        <f>IFERROR(__xludf.DUMMYFUNCTION("REGEXEXTRACT(C8008,""[A-Z]{2,}"")"),"JMART")</f>
        <v>JMART</v>
      </c>
      <c r="E8008" s="3"/>
      <c r="F8008" s="3" t="s">
        <v>428</v>
      </c>
      <c r="G8008" s="3" t="s">
        <v>84</v>
      </c>
      <c r="H8008" s="3" t="s">
        <v>44</v>
      </c>
      <c r="I8008" s="3"/>
      <c r="J8008" s="3"/>
      <c r="K8008" s="3"/>
      <c r="L8008" s="3"/>
      <c r="M8008" s="3"/>
      <c r="N8008" s="3"/>
      <c r="O8008" s="3"/>
      <c r="P8008" s="3"/>
      <c r="Q8008" s="3"/>
      <c r="R8008" s="3"/>
      <c r="S8008" s="3"/>
      <c r="T8008" s="3"/>
      <c r="U8008" s="3"/>
      <c r="V8008" s="3"/>
      <c r="W8008" s="3"/>
      <c r="X8008" s="3"/>
      <c r="Y8008" s="3"/>
      <c r="Z8008" s="3"/>
    </row>
    <row r="8009">
      <c r="A8009" s="4">
        <v>45334.0</v>
      </c>
      <c r="B8009" s="5" t="s">
        <v>3484</v>
      </c>
      <c r="C8009" s="3" t="s">
        <v>3485</v>
      </c>
      <c r="D8009" s="3" t="str">
        <f>IFERROR(__xludf.DUMMYFUNCTION("REGEXEXTRACT(C8009,""[A-Z]{2,}"")"),"JMART")</f>
        <v>JMART</v>
      </c>
      <c r="E8009" s="3" t="s">
        <v>426</v>
      </c>
      <c r="F8009" s="3" t="s">
        <v>124</v>
      </c>
      <c r="G8009" s="3" t="s">
        <v>84</v>
      </c>
      <c r="H8009" s="3"/>
      <c r="I8009" s="3"/>
      <c r="J8009" s="3"/>
      <c r="K8009" s="3"/>
      <c r="L8009" s="3"/>
      <c r="M8009" s="3"/>
      <c r="N8009" s="3"/>
      <c r="O8009" s="3"/>
      <c r="P8009" s="3"/>
      <c r="Q8009" s="3"/>
      <c r="R8009" s="3"/>
      <c r="S8009" s="3"/>
      <c r="T8009" s="3"/>
      <c r="U8009" s="3"/>
      <c r="V8009" s="3"/>
      <c r="W8009" s="3"/>
      <c r="X8009" s="3"/>
      <c r="Y8009" s="3"/>
      <c r="Z8009" s="3"/>
    </row>
    <row r="8010">
      <c r="A8010" s="4">
        <v>45334.0</v>
      </c>
      <c r="B8010" s="5" t="s">
        <v>3486</v>
      </c>
      <c r="C8010" s="3" t="s">
        <v>3487</v>
      </c>
      <c r="D8010" s="3" t="str">
        <f>IFERROR(__xludf.DUMMYFUNCTION("REGEXEXTRACT(C8010,""[A-Z]{2,}"")"),"AOT")</f>
        <v>AOT</v>
      </c>
      <c r="E8010" s="3"/>
      <c r="F8010" s="3" t="s">
        <v>47</v>
      </c>
      <c r="G8010" s="3" t="s">
        <v>12</v>
      </c>
      <c r="H8010" s="3" t="s">
        <v>44</v>
      </c>
      <c r="I8010" s="3"/>
      <c r="J8010" s="3"/>
      <c r="K8010" s="3"/>
      <c r="L8010" s="3"/>
      <c r="M8010" s="3"/>
      <c r="N8010" s="3"/>
      <c r="O8010" s="3"/>
      <c r="P8010" s="3"/>
      <c r="Q8010" s="3"/>
      <c r="R8010" s="3"/>
      <c r="S8010" s="3"/>
      <c r="T8010" s="3"/>
      <c r="U8010" s="3"/>
      <c r="V8010" s="3"/>
      <c r="W8010" s="3"/>
      <c r="X8010" s="3"/>
      <c r="Y8010" s="3"/>
      <c r="Z8010" s="3"/>
    </row>
    <row r="8011">
      <c r="A8011" s="4">
        <v>45334.0</v>
      </c>
      <c r="B8011" s="5" t="s">
        <v>3488</v>
      </c>
      <c r="C8011" s="3" t="s">
        <v>3489</v>
      </c>
      <c r="D8011" s="3" t="str">
        <f>IFERROR(__xludf.DUMMYFUNCTION("REGEXEXTRACT(C8011,""[A-Z]{2,}"")"),"PTTGC")</f>
        <v>PTTGC</v>
      </c>
      <c r="E8011" s="3" t="s">
        <v>47</v>
      </c>
      <c r="F8011" s="3" t="s">
        <v>133</v>
      </c>
      <c r="G8011" s="3" t="s">
        <v>12</v>
      </c>
      <c r="H8011" s="3"/>
      <c r="I8011" s="3"/>
      <c r="J8011" s="3"/>
      <c r="K8011" s="3"/>
      <c r="L8011" s="3"/>
      <c r="M8011" s="3"/>
      <c r="N8011" s="3"/>
      <c r="O8011" s="3"/>
      <c r="P8011" s="3"/>
      <c r="Q8011" s="3"/>
      <c r="R8011" s="3"/>
      <c r="S8011" s="3"/>
      <c r="T8011" s="3"/>
      <c r="U8011" s="3"/>
      <c r="V8011" s="3"/>
      <c r="W8011" s="3"/>
      <c r="X8011" s="3"/>
      <c r="Y8011" s="3"/>
      <c r="Z8011" s="3"/>
    </row>
    <row r="8012">
      <c r="A8012" s="4">
        <v>45334.0</v>
      </c>
      <c r="B8012" s="5" t="s">
        <v>3488</v>
      </c>
      <c r="C8012" s="3" t="s">
        <v>3489</v>
      </c>
      <c r="D8012" s="3" t="str">
        <f>IFERROR(__xludf.DUMMYFUNCTION("REGEXEXTRACT(C8012,""[A-Z]{2,}"")"),"PTTGC")</f>
        <v>PTTGC</v>
      </c>
      <c r="E8012" s="3" t="s">
        <v>3490</v>
      </c>
      <c r="F8012" s="3" t="s">
        <v>47</v>
      </c>
      <c r="G8012" s="3" t="s">
        <v>12</v>
      </c>
      <c r="H8012" s="3"/>
      <c r="I8012" s="3"/>
      <c r="J8012" s="3"/>
      <c r="K8012" s="3"/>
      <c r="L8012" s="3"/>
      <c r="M8012" s="3"/>
      <c r="N8012" s="3"/>
      <c r="O8012" s="3"/>
      <c r="P8012" s="3"/>
      <c r="Q8012" s="3"/>
      <c r="R8012" s="3"/>
      <c r="S8012" s="3"/>
      <c r="T8012" s="3"/>
      <c r="U8012" s="3"/>
      <c r="V8012" s="3"/>
      <c r="W8012" s="3"/>
      <c r="X8012" s="3"/>
      <c r="Y8012" s="3"/>
      <c r="Z8012" s="3"/>
    </row>
    <row r="8013">
      <c r="A8013" s="4">
        <v>45334.0</v>
      </c>
      <c r="B8013" s="5" t="s">
        <v>3491</v>
      </c>
      <c r="C8013" s="3" t="s">
        <v>3492</v>
      </c>
      <c r="D8013" s="3" t="str">
        <f>IFERROR(__xludf.DUMMYFUNCTION("REGEXEXTRACT(C8013,""[A-Z]{2,}"")"),"BANPU")</f>
        <v>BANPU</v>
      </c>
      <c r="E8013" s="3"/>
      <c r="F8013" s="3" t="s">
        <v>936</v>
      </c>
      <c r="G8013" s="3" t="s">
        <v>84</v>
      </c>
      <c r="H8013" s="3" t="s">
        <v>44</v>
      </c>
      <c r="I8013" s="3"/>
      <c r="J8013" s="3"/>
      <c r="K8013" s="3"/>
      <c r="L8013" s="3"/>
      <c r="M8013" s="3"/>
      <c r="N8013" s="3"/>
      <c r="O8013" s="3"/>
      <c r="P8013" s="3"/>
      <c r="Q8013" s="3"/>
      <c r="R8013" s="3"/>
      <c r="S8013" s="3"/>
      <c r="T8013" s="3"/>
      <c r="U8013" s="3"/>
      <c r="V8013" s="3"/>
      <c r="W8013" s="3"/>
      <c r="X8013" s="3"/>
      <c r="Y8013" s="3"/>
      <c r="Z8013" s="3"/>
    </row>
    <row r="8014">
      <c r="A8014" s="4">
        <v>45334.0</v>
      </c>
      <c r="B8014" s="5" t="s">
        <v>3491</v>
      </c>
      <c r="C8014" s="3" t="s">
        <v>3492</v>
      </c>
      <c r="D8014" s="3" t="str">
        <f>IFERROR(__xludf.DUMMYFUNCTION("REGEXEXTRACT(C8014,""[A-Z]{2,}"")"),"BANPU")</f>
        <v>BANPU</v>
      </c>
      <c r="E8014" s="3" t="s">
        <v>47</v>
      </c>
      <c r="F8014" s="3" t="s">
        <v>3039</v>
      </c>
      <c r="G8014" s="3" t="s">
        <v>84</v>
      </c>
      <c r="H8014" s="3"/>
      <c r="I8014" s="3"/>
      <c r="J8014" s="3"/>
      <c r="K8014" s="3"/>
      <c r="L8014" s="3"/>
      <c r="M8014" s="3"/>
      <c r="N8014" s="3"/>
      <c r="O8014" s="3"/>
      <c r="P8014" s="3"/>
      <c r="Q8014" s="3"/>
      <c r="R8014" s="3"/>
      <c r="S8014" s="3"/>
      <c r="T8014" s="3"/>
      <c r="U8014" s="3"/>
      <c r="V8014" s="3"/>
      <c r="W8014" s="3"/>
      <c r="X8014" s="3"/>
      <c r="Y8014" s="3"/>
      <c r="Z8014" s="3"/>
    </row>
    <row r="8015">
      <c r="A8015" s="4">
        <v>45334.0</v>
      </c>
      <c r="B8015" s="5" t="s">
        <v>3493</v>
      </c>
      <c r="C8015" s="3" t="s">
        <v>3494</v>
      </c>
      <c r="D8015" s="3" t="str">
        <f>IFERROR(__xludf.DUMMYFUNCTION("REGEXEXTRACT(C8015,""[A-Z]{2,}"")"),"BMA")</f>
        <v>BMA</v>
      </c>
      <c r="E8015" s="3" t="s">
        <v>285</v>
      </c>
      <c r="F8015" s="3" t="s">
        <v>735</v>
      </c>
      <c r="G8015" s="3" t="s">
        <v>12</v>
      </c>
      <c r="H8015" s="3"/>
      <c r="I8015" s="3"/>
      <c r="J8015" s="3"/>
      <c r="K8015" s="3"/>
      <c r="L8015" s="3"/>
      <c r="M8015" s="3"/>
      <c r="N8015" s="3"/>
      <c r="O8015" s="3"/>
      <c r="P8015" s="3"/>
      <c r="Q8015" s="3"/>
      <c r="R8015" s="3"/>
      <c r="S8015" s="3"/>
      <c r="T8015" s="3"/>
      <c r="U8015" s="3"/>
      <c r="V8015" s="3"/>
      <c r="W8015" s="3"/>
      <c r="X8015" s="3"/>
      <c r="Y8015" s="3"/>
      <c r="Z8015" s="3"/>
    </row>
    <row r="8016">
      <c r="A8016" s="4">
        <v>45334.0</v>
      </c>
      <c r="B8016" s="5" t="s">
        <v>3495</v>
      </c>
      <c r="C8016" s="3" t="s">
        <v>3496</v>
      </c>
      <c r="D8016" s="3" t="str">
        <f>IFERROR(__xludf.DUMMYFUNCTION("REGEXEXTRACT(C8016,""[A-Z]{2,}"")"),"SCC")</f>
        <v>SCC</v>
      </c>
      <c r="E8016" s="3" t="s">
        <v>191</v>
      </c>
      <c r="F8016" s="3" t="s">
        <v>519</v>
      </c>
      <c r="G8016" s="3" t="s">
        <v>12</v>
      </c>
      <c r="H8016" s="3"/>
      <c r="I8016" s="3"/>
      <c r="J8016" s="3"/>
      <c r="K8016" s="3"/>
      <c r="L8016" s="3"/>
      <c r="M8016" s="3"/>
      <c r="N8016" s="3"/>
      <c r="O8016" s="3"/>
      <c r="P8016" s="3"/>
      <c r="Q8016" s="3"/>
      <c r="R8016" s="3"/>
      <c r="S8016" s="3"/>
      <c r="T8016" s="3"/>
      <c r="U8016" s="3"/>
      <c r="V8016" s="3"/>
      <c r="W8016" s="3"/>
      <c r="X8016" s="3"/>
      <c r="Y8016" s="3"/>
      <c r="Z8016" s="3"/>
    </row>
    <row r="8017">
      <c r="A8017" s="4">
        <v>45334.0</v>
      </c>
      <c r="B8017" s="5" t="s">
        <v>3495</v>
      </c>
      <c r="C8017" s="3" t="s">
        <v>3496</v>
      </c>
      <c r="D8017" s="3" t="str">
        <f>IFERROR(__xludf.DUMMYFUNCTION("REGEXEXTRACT(C8017,""[A-Z]{2,}"")"),"SCC")</f>
        <v>SCC</v>
      </c>
      <c r="E8017" s="3" t="s">
        <v>1889</v>
      </c>
      <c r="F8017" s="3" t="s">
        <v>1592</v>
      </c>
      <c r="G8017" s="3" t="s">
        <v>12</v>
      </c>
      <c r="H8017" s="3"/>
      <c r="I8017" s="3"/>
      <c r="J8017" s="3"/>
      <c r="K8017" s="3"/>
      <c r="L8017" s="3"/>
      <c r="M8017" s="3"/>
      <c r="N8017" s="3"/>
      <c r="O8017" s="3"/>
      <c r="P8017" s="3"/>
      <c r="Q8017" s="3"/>
      <c r="R8017" s="3"/>
      <c r="S8017" s="3"/>
      <c r="T8017" s="3"/>
      <c r="U8017" s="3"/>
      <c r="V8017" s="3"/>
      <c r="W8017" s="3"/>
      <c r="X8017" s="3"/>
      <c r="Y8017" s="3"/>
      <c r="Z8017" s="3"/>
    </row>
    <row r="8018">
      <c r="A8018" s="4">
        <v>45331.0</v>
      </c>
      <c r="B8018" s="5" t="s">
        <v>3497</v>
      </c>
      <c r="C8018" s="3" t="s">
        <v>3498</v>
      </c>
      <c r="D8018" s="3" t="str">
        <f>IFERROR(__xludf.DUMMYFUNCTION("REGEXEXTRACT(C8018,""[A-Z]{2,}"")"),"JTS")</f>
        <v>JTS</v>
      </c>
      <c r="E8018" s="3" t="s">
        <v>44</v>
      </c>
      <c r="F8018" s="3" t="s">
        <v>61</v>
      </c>
      <c r="G8018" s="3" t="s">
        <v>12</v>
      </c>
      <c r="H8018" s="3"/>
      <c r="I8018" s="3"/>
      <c r="J8018" s="3"/>
      <c r="K8018" s="3"/>
      <c r="L8018" s="3"/>
      <c r="M8018" s="3"/>
      <c r="N8018" s="3"/>
      <c r="O8018" s="3"/>
      <c r="P8018" s="3"/>
      <c r="Q8018" s="3"/>
      <c r="R8018" s="3"/>
      <c r="S8018" s="3"/>
      <c r="T8018" s="3"/>
      <c r="U8018" s="3"/>
      <c r="V8018" s="3"/>
      <c r="W8018" s="3"/>
      <c r="X8018" s="3"/>
      <c r="Y8018" s="3"/>
      <c r="Z8018" s="3"/>
    </row>
    <row r="8019">
      <c r="A8019" s="4">
        <v>45331.0</v>
      </c>
      <c r="B8019" s="5" t="s">
        <v>3497</v>
      </c>
      <c r="C8019" s="3" t="s">
        <v>3498</v>
      </c>
      <c r="D8019" s="3" t="str">
        <f>IFERROR(__xludf.DUMMYFUNCTION("REGEXEXTRACT(C8019,""[A-Z]{2,}"")"),"JTS")</f>
        <v>JTS</v>
      </c>
      <c r="E8019" s="3" t="s">
        <v>44</v>
      </c>
      <c r="F8019" s="3" t="s">
        <v>63</v>
      </c>
      <c r="G8019" s="3" t="s">
        <v>12</v>
      </c>
      <c r="H8019" s="3"/>
      <c r="I8019" s="3"/>
      <c r="J8019" s="3"/>
      <c r="K8019" s="3"/>
      <c r="L8019" s="3"/>
      <c r="M8019" s="3"/>
      <c r="N8019" s="3"/>
      <c r="O8019" s="3"/>
      <c r="P8019" s="3"/>
      <c r="Q8019" s="3"/>
      <c r="R8019" s="3"/>
      <c r="S8019" s="3"/>
      <c r="T8019" s="3"/>
      <c r="U8019" s="3"/>
      <c r="V8019" s="3"/>
      <c r="W8019" s="3"/>
      <c r="X8019" s="3"/>
      <c r="Y8019" s="3"/>
      <c r="Z8019" s="3"/>
    </row>
    <row r="8020">
      <c r="A8020" s="4">
        <v>45331.0</v>
      </c>
      <c r="B8020" s="5" t="s">
        <v>3499</v>
      </c>
      <c r="C8020" s="3" t="s">
        <v>3500</v>
      </c>
      <c r="D8020" s="3" t="str">
        <f>IFERROR(__xludf.DUMMYFUNCTION("REGEXEXTRACT(C8020,""[A-Z]{2,}"")"),"STARK")</f>
        <v>STARK</v>
      </c>
      <c r="E8020" s="3" t="s">
        <v>3501</v>
      </c>
      <c r="F8020" s="3" t="s">
        <v>366</v>
      </c>
      <c r="G8020" s="3" t="s">
        <v>84</v>
      </c>
      <c r="H8020" s="3"/>
      <c r="I8020" s="3"/>
      <c r="J8020" s="3"/>
      <c r="K8020" s="3"/>
      <c r="L8020" s="3"/>
      <c r="M8020" s="3"/>
      <c r="N8020" s="3"/>
      <c r="O8020" s="3"/>
      <c r="P8020" s="3"/>
      <c r="Q8020" s="3"/>
      <c r="R8020" s="3"/>
      <c r="S8020" s="3"/>
      <c r="T8020" s="3"/>
      <c r="U8020" s="3"/>
      <c r="V8020" s="3"/>
      <c r="W8020" s="3"/>
      <c r="X8020" s="3"/>
      <c r="Y8020" s="3"/>
      <c r="Z8020" s="3"/>
    </row>
    <row r="8021">
      <c r="A8021" s="4">
        <v>45331.0</v>
      </c>
      <c r="B8021" s="5" t="s">
        <v>3502</v>
      </c>
      <c r="C8021" s="3" t="s">
        <v>3503</v>
      </c>
      <c r="D8021" s="3" t="str">
        <f>IFERROR(__xludf.DUMMYFUNCTION("REGEXEXTRACT(C8021,""[A-Z]{2,}"")"),"ESG")</f>
        <v>ESG</v>
      </c>
      <c r="E8021" s="3" t="s">
        <v>47</v>
      </c>
      <c r="F8021" s="3" t="s">
        <v>1097</v>
      </c>
      <c r="G8021" s="3" t="s">
        <v>12</v>
      </c>
      <c r="H8021" s="3"/>
      <c r="I8021" s="3"/>
      <c r="J8021" s="3"/>
      <c r="K8021" s="3"/>
      <c r="L8021" s="3"/>
      <c r="M8021" s="3"/>
      <c r="N8021" s="3"/>
      <c r="O8021" s="3"/>
      <c r="P8021" s="3"/>
      <c r="Q8021" s="3"/>
      <c r="R8021" s="3"/>
      <c r="S8021" s="3"/>
      <c r="T8021" s="3"/>
      <c r="U8021" s="3"/>
      <c r="V8021" s="3"/>
      <c r="W8021" s="3"/>
      <c r="X8021" s="3"/>
      <c r="Y8021" s="3"/>
      <c r="Z8021" s="3"/>
    </row>
    <row r="8022">
      <c r="A8022" s="4">
        <v>45331.0</v>
      </c>
      <c r="B8022" s="5" t="s">
        <v>3504</v>
      </c>
      <c r="C8022" s="3" t="s">
        <v>3505</v>
      </c>
      <c r="D8022" s="3" t="str">
        <f>IFERROR(__xludf.DUMMYFUNCTION("REGEXEXTRACT(C8022,""[A-Z]{2,}"")"),"STARK")</f>
        <v>STARK</v>
      </c>
      <c r="E8022" s="3" t="s">
        <v>40</v>
      </c>
      <c r="F8022" s="3" t="s">
        <v>268</v>
      </c>
      <c r="G8022" s="3" t="s">
        <v>84</v>
      </c>
      <c r="H8022" s="3"/>
      <c r="I8022" s="3"/>
      <c r="J8022" s="3"/>
      <c r="K8022" s="3"/>
      <c r="L8022" s="3"/>
      <c r="M8022" s="3"/>
      <c r="N8022" s="3"/>
      <c r="O8022" s="3"/>
      <c r="P8022" s="3"/>
      <c r="Q8022" s="3"/>
      <c r="R8022" s="3"/>
      <c r="S8022" s="3"/>
      <c r="T8022" s="3"/>
      <c r="U8022" s="3"/>
      <c r="V8022" s="3"/>
      <c r="W8022" s="3"/>
      <c r="X8022" s="3"/>
      <c r="Y8022" s="3"/>
      <c r="Z8022" s="3"/>
    </row>
    <row r="8023">
      <c r="A8023" s="4">
        <v>45331.0</v>
      </c>
      <c r="B8023" s="5" t="s">
        <v>3506</v>
      </c>
      <c r="C8023" s="3" t="s">
        <v>3507</v>
      </c>
      <c r="D8023" s="3" t="str">
        <f>IFERROR(__xludf.DUMMYFUNCTION("REGEXEXTRACT(C8023,""[A-Z]{2,}"")"),"CREDIT")</f>
        <v>CREDIT</v>
      </c>
      <c r="E8023" s="3" t="s">
        <v>184</v>
      </c>
      <c r="F8023" s="3" t="s">
        <v>86</v>
      </c>
      <c r="G8023" s="3" t="s">
        <v>84</v>
      </c>
      <c r="H8023" s="3"/>
      <c r="I8023" s="3"/>
      <c r="J8023" s="3"/>
      <c r="K8023" s="3"/>
      <c r="L8023" s="3"/>
      <c r="M8023" s="3"/>
      <c r="N8023" s="3"/>
      <c r="O8023" s="3"/>
      <c r="P8023" s="3"/>
      <c r="Q8023" s="3"/>
      <c r="R8023" s="3"/>
      <c r="S8023" s="3"/>
      <c r="T8023" s="3"/>
      <c r="U8023" s="3"/>
      <c r="V8023" s="3"/>
      <c r="W8023" s="3"/>
      <c r="X8023" s="3"/>
      <c r="Y8023" s="3"/>
      <c r="Z8023" s="3"/>
    </row>
    <row r="8024">
      <c r="A8024" s="4">
        <v>45330.0</v>
      </c>
      <c r="B8024" s="5" t="s">
        <v>3508</v>
      </c>
      <c r="C8024" s="3" t="s">
        <v>3509</v>
      </c>
      <c r="D8024" s="3" t="str">
        <f>IFERROR(__xludf.DUMMYFUNCTION("REGEXEXTRACT(C8024,""[A-Z]{2,}"")"),"DAOL")</f>
        <v>DAOL</v>
      </c>
      <c r="E8024" s="3" t="s">
        <v>1743</v>
      </c>
      <c r="F8024" s="3" t="s">
        <v>296</v>
      </c>
      <c r="G8024" s="3" t="s">
        <v>17</v>
      </c>
      <c r="H8024" s="3"/>
      <c r="I8024" s="3"/>
      <c r="J8024" s="3"/>
      <c r="K8024" s="3"/>
      <c r="L8024" s="3"/>
      <c r="M8024" s="3"/>
      <c r="N8024" s="3"/>
      <c r="O8024" s="3"/>
      <c r="P8024" s="3"/>
      <c r="Q8024" s="3"/>
      <c r="R8024" s="3"/>
      <c r="S8024" s="3"/>
      <c r="T8024" s="3"/>
      <c r="U8024" s="3"/>
      <c r="V8024" s="3"/>
      <c r="W8024" s="3"/>
      <c r="X8024" s="3"/>
      <c r="Y8024" s="3"/>
      <c r="Z8024" s="3"/>
    </row>
    <row r="8025">
      <c r="A8025" s="4">
        <v>45330.0</v>
      </c>
      <c r="B8025" s="5" t="s">
        <v>3510</v>
      </c>
      <c r="C8025" s="3" t="s">
        <v>3511</v>
      </c>
      <c r="D8025" s="3" t="str">
        <f>IFERROR(__xludf.DUMMYFUNCTION("REGEXEXTRACT(C8025,""[A-Z]{2,}"")"),"GLOCON")</f>
        <v>GLOCON</v>
      </c>
      <c r="E8025" s="3" t="s">
        <v>278</v>
      </c>
      <c r="F8025" s="3" t="s">
        <v>3512</v>
      </c>
      <c r="G8025" s="3" t="s">
        <v>17</v>
      </c>
      <c r="H8025" s="3"/>
      <c r="I8025" s="3"/>
      <c r="J8025" s="3"/>
      <c r="K8025" s="3"/>
      <c r="L8025" s="3"/>
      <c r="M8025" s="3"/>
      <c r="N8025" s="3"/>
      <c r="O8025" s="3"/>
      <c r="P8025" s="3"/>
      <c r="Q8025" s="3"/>
      <c r="R8025" s="3"/>
      <c r="S8025" s="3"/>
      <c r="T8025" s="3"/>
      <c r="U8025" s="3"/>
      <c r="V8025" s="3"/>
      <c r="W8025" s="3"/>
      <c r="X8025" s="3"/>
      <c r="Y8025" s="3"/>
      <c r="Z8025" s="3"/>
    </row>
    <row r="8026">
      <c r="A8026" s="4">
        <v>45330.0</v>
      </c>
      <c r="B8026" s="5" t="s">
        <v>3513</v>
      </c>
      <c r="C8026" s="3" t="s">
        <v>3514</v>
      </c>
      <c r="D8026" s="3" t="str">
        <f>IFERROR(__xludf.DUMMYFUNCTION("REGEXEXTRACT(C8026,""[A-Z]{2,}"")"),"TIDLOR")</f>
        <v>TIDLOR</v>
      </c>
      <c r="E8026" s="3" t="s">
        <v>3515</v>
      </c>
      <c r="F8026" s="3" t="s">
        <v>601</v>
      </c>
      <c r="G8026" s="3" t="s">
        <v>17</v>
      </c>
      <c r="H8026" s="3"/>
      <c r="I8026" s="3"/>
      <c r="J8026" s="3"/>
      <c r="K8026" s="3"/>
      <c r="L8026" s="3"/>
      <c r="M8026" s="3"/>
      <c r="N8026" s="3"/>
      <c r="O8026" s="3"/>
      <c r="P8026" s="3"/>
      <c r="Q8026" s="3"/>
      <c r="R8026" s="3"/>
      <c r="S8026" s="3"/>
      <c r="T8026" s="3"/>
      <c r="U8026" s="3"/>
      <c r="V8026" s="3"/>
      <c r="W8026" s="3"/>
      <c r="X8026" s="3"/>
      <c r="Y8026" s="3"/>
      <c r="Z8026" s="3"/>
    </row>
    <row r="8027">
      <c r="A8027" s="4">
        <v>45330.0</v>
      </c>
      <c r="B8027" s="5" t="s">
        <v>3516</v>
      </c>
      <c r="C8027" s="3" t="s">
        <v>3517</v>
      </c>
      <c r="D8027" s="3" t="str">
        <f>IFERROR(__xludf.DUMMYFUNCTION("REGEXEXTRACT(C8027,""[A-Z]{2,}"")"),"BEAUTY")</f>
        <v>BEAUTY</v>
      </c>
      <c r="E8027" s="3" t="s">
        <v>44</v>
      </c>
      <c r="F8027" s="3" t="s">
        <v>61</v>
      </c>
      <c r="G8027" s="3" t="s">
        <v>12</v>
      </c>
      <c r="H8027" s="3"/>
      <c r="I8027" s="3"/>
      <c r="J8027" s="3"/>
      <c r="K8027" s="3"/>
      <c r="L8027" s="3"/>
      <c r="M8027" s="3"/>
      <c r="N8027" s="3"/>
      <c r="O8027" s="3"/>
      <c r="P8027" s="3"/>
      <c r="Q8027" s="3"/>
      <c r="R8027" s="3"/>
      <c r="S8027" s="3"/>
      <c r="T8027" s="3"/>
      <c r="U8027" s="3"/>
      <c r="V8027" s="3"/>
      <c r="W8027" s="3"/>
      <c r="X8027" s="3"/>
      <c r="Y8027" s="3"/>
      <c r="Z8027" s="3"/>
    </row>
    <row r="8028">
      <c r="A8028" s="4">
        <v>45330.0</v>
      </c>
      <c r="B8028" s="5" t="s">
        <v>3516</v>
      </c>
      <c r="C8028" s="3" t="s">
        <v>3517</v>
      </c>
      <c r="D8028" s="3" t="str">
        <f>IFERROR(__xludf.DUMMYFUNCTION("REGEXEXTRACT(C8028,""[A-Z]{2,}"")"),"BEAUTY")</f>
        <v>BEAUTY</v>
      </c>
      <c r="E8028" s="3" t="s">
        <v>44</v>
      </c>
      <c r="F8028" s="3" t="s">
        <v>63</v>
      </c>
      <c r="G8028" s="3" t="s">
        <v>12</v>
      </c>
      <c r="H8028" s="3"/>
      <c r="I8028" s="3"/>
      <c r="J8028" s="3"/>
      <c r="K8028" s="3"/>
      <c r="L8028" s="3"/>
      <c r="M8028" s="3"/>
      <c r="N8028" s="3"/>
      <c r="O8028" s="3"/>
      <c r="P8028" s="3"/>
      <c r="Q8028" s="3"/>
      <c r="R8028" s="3"/>
      <c r="S8028" s="3"/>
      <c r="T8028" s="3"/>
      <c r="U8028" s="3"/>
      <c r="V8028" s="3"/>
      <c r="W8028" s="3"/>
      <c r="X8028" s="3"/>
      <c r="Y8028" s="3"/>
      <c r="Z8028" s="3"/>
    </row>
    <row r="8029">
      <c r="A8029" s="4">
        <v>45330.0</v>
      </c>
      <c r="B8029" s="5" t="s">
        <v>3516</v>
      </c>
      <c r="C8029" s="3" t="s">
        <v>3517</v>
      </c>
      <c r="D8029" s="3" t="str">
        <f>IFERROR(__xludf.DUMMYFUNCTION("REGEXEXTRACT(C8029,""[A-Z]{2,}"")"),"BEAUTY")</f>
        <v>BEAUTY</v>
      </c>
      <c r="E8029" s="3" t="s">
        <v>69</v>
      </c>
      <c r="F8029" s="3" t="s">
        <v>1807</v>
      </c>
      <c r="G8029" s="3" t="s">
        <v>12</v>
      </c>
      <c r="H8029" s="3"/>
      <c r="I8029" s="3"/>
      <c r="J8029" s="3"/>
      <c r="K8029" s="3"/>
      <c r="L8029" s="3"/>
      <c r="M8029" s="3"/>
      <c r="N8029" s="3"/>
      <c r="O8029" s="3"/>
      <c r="P8029" s="3"/>
      <c r="Q8029" s="3"/>
      <c r="R8029" s="3"/>
      <c r="S8029" s="3"/>
      <c r="T8029" s="3"/>
      <c r="U8029" s="3"/>
      <c r="V8029" s="3"/>
      <c r="W8029" s="3"/>
      <c r="X8029" s="3"/>
      <c r="Y8029" s="3"/>
      <c r="Z8029" s="3"/>
    </row>
    <row r="8030">
      <c r="A8030" s="4">
        <v>45330.0</v>
      </c>
      <c r="B8030" s="5" t="s">
        <v>3518</v>
      </c>
      <c r="C8030" s="3" t="s">
        <v>3519</v>
      </c>
      <c r="D8030" s="3" t="str">
        <f>IFERROR(__xludf.DUMMYFUNCTION("REGEXEXTRACT(C8030,""[A-Z]{2,}"")"),"INTUCH")</f>
        <v>INTUCH</v>
      </c>
      <c r="E8030" s="3" t="s">
        <v>47</v>
      </c>
      <c r="F8030" s="3" t="s">
        <v>133</v>
      </c>
      <c r="G8030" s="3" t="s">
        <v>12</v>
      </c>
      <c r="H8030" s="3"/>
      <c r="I8030" s="3"/>
      <c r="J8030" s="3"/>
      <c r="K8030" s="3"/>
      <c r="L8030" s="3"/>
      <c r="M8030" s="3"/>
      <c r="N8030" s="3"/>
      <c r="O8030" s="3"/>
      <c r="P8030" s="3"/>
      <c r="Q8030" s="3"/>
      <c r="R8030" s="3"/>
      <c r="S8030" s="3"/>
      <c r="T8030" s="3"/>
      <c r="U8030" s="3"/>
      <c r="V8030" s="3"/>
      <c r="W8030" s="3"/>
      <c r="X8030" s="3"/>
      <c r="Y8030" s="3"/>
      <c r="Z8030" s="3"/>
    </row>
    <row r="8031">
      <c r="A8031" s="4">
        <v>45330.0</v>
      </c>
      <c r="B8031" s="5" t="s">
        <v>3518</v>
      </c>
      <c r="C8031" s="3" t="s">
        <v>3519</v>
      </c>
      <c r="D8031" s="3" t="str">
        <f>IFERROR(__xludf.DUMMYFUNCTION("REGEXEXTRACT(C8031,""[A-Z]{2,}"")"),"INTUCH")</f>
        <v>INTUCH</v>
      </c>
      <c r="E8031" s="3" t="s">
        <v>304</v>
      </c>
      <c r="F8031" s="3" t="s">
        <v>135</v>
      </c>
      <c r="G8031" s="3" t="s">
        <v>12</v>
      </c>
      <c r="H8031" s="3"/>
      <c r="I8031" s="3"/>
      <c r="J8031" s="3"/>
      <c r="K8031" s="3"/>
      <c r="L8031" s="3"/>
      <c r="M8031" s="3"/>
      <c r="N8031" s="3"/>
      <c r="O8031" s="3"/>
      <c r="P8031" s="3"/>
      <c r="Q8031" s="3"/>
      <c r="R8031" s="3"/>
      <c r="S8031" s="3"/>
      <c r="T8031" s="3"/>
      <c r="U8031" s="3"/>
      <c r="V8031" s="3"/>
      <c r="W8031" s="3"/>
      <c r="X8031" s="3"/>
      <c r="Y8031" s="3"/>
      <c r="Z8031" s="3"/>
    </row>
    <row r="8032">
      <c r="A8032" s="4">
        <v>45330.0</v>
      </c>
      <c r="B8032" s="5" t="s">
        <v>3520</v>
      </c>
      <c r="C8032" s="3" t="s">
        <v>3521</v>
      </c>
      <c r="D8032" s="3" t="str">
        <f>IFERROR(__xludf.DUMMYFUNCTION("REGEXEXTRACT(C8032,""[A-Z]{2,}"")"),"JKN")</f>
        <v>JKN</v>
      </c>
      <c r="E8032" s="3" t="s">
        <v>3522</v>
      </c>
      <c r="F8032" s="3" t="s">
        <v>109</v>
      </c>
      <c r="G8032" s="3" t="s">
        <v>17</v>
      </c>
      <c r="H8032" s="3"/>
      <c r="I8032" s="3"/>
      <c r="J8032" s="3"/>
      <c r="K8032" s="3"/>
      <c r="L8032" s="3"/>
      <c r="M8032" s="3"/>
      <c r="N8032" s="3"/>
      <c r="O8032" s="3"/>
      <c r="P8032" s="3"/>
      <c r="Q8032" s="3"/>
      <c r="R8032" s="3"/>
      <c r="S8032" s="3"/>
      <c r="T8032" s="3"/>
      <c r="U8032" s="3"/>
      <c r="V8032" s="3"/>
      <c r="W8032" s="3"/>
      <c r="X8032" s="3"/>
      <c r="Y8032" s="3"/>
      <c r="Z8032" s="3"/>
    </row>
    <row r="8033">
      <c r="A8033" s="4">
        <v>45330.0</v>
      </c>
      <c r="B8033" s="5" t="s">
        <v>3523</v>
      </c>
      <c r="C8033" s="3" t="s">
        <v>3524</v>
      </c>
      <c r="D8033" s="3" t="str">
        <f>IFERROR(__xludf.DUMMYFUNCTION("REGEXEXTRACT(C8033,""[A-Z]{2,}"")"),"KEX")</f>
        <v>KEX</v>
      </c>
      <c r="E8033" s="3" t="s">
        <v>3525</v>
      </c>
      <c r="F8033" s="3" t="s">
        <v>3526</v>
      </c>
      <c r="G8033" s="3" t="s">
        <v>17</v>
      </c>
      <c r="H8033" s="3"/>
      <c r="I8033" s="3"/>
      <c r="J8033" s="3"/>
      <c r="K8033" s="3"/>
      <c r="L8033" s="3"/>
      <c r="M8033" s="3"/>
      <c r="N8033" s="3"/>
      <c r="O8033" s="3"/>
      <c r="P8033" s="3"/>
      <c r="Q8033" s="3"/>
      <c r="R8033" s="3"/>
      <c r="S8033" s="3"/>
      <c r="T8033" s="3"/>
      <c r="U8033" s="3"/>
      <c r="V8033" s="3"/>
      <c r="W8033" s="3"/>
      <c r="X8033" s="3"/>
      <c r="Y8033" s="3"/>
      <c r="Z8033" s="3"/>
    </row>
    <row r="8034">
      <c r="A8034" s="4">
        <v>45329.0</v>
      </c>
      <c r="B8034" s="5" t="s">
        <v>3527</v>
      </c>
      <c r="C8034" s="3" t="s">
        <v>3528</v>
      </c>
      <c r="D8034" s="3" t="str">
        <f>IFERROR(__xludf.DUMMYFUNCTION("REGEXEXTRACT(C8034,""[A-Z]{2,}"")"),"VGI")</f>
        <v>VGI</v>
      </c>
      <c r="E8034" s="3" t="s">
        <v>34</v>
      </c>
      <c r="F8034" s="3" t="s">
        <v>3529</v>
      </c>
      <c r="G8034" s="3" t="s">
        <v>17</v>
      </c>
      <c r="H8034" s="3"/>
      <c r="I8034" s="3"/>
      <c r="J8034" s="3"/>
      <c r="K8034" s="3"/>
      <c r="L8034" s="3"/>
      <c r="M8034" s="3"/>
      <c r="N8034" s="3"/>
      <c r="O8034" s="3"/>
      <c r="P8034" s="3"/>
      <c r="Q8034" s="3"/>
      <c r="R8034" s="3"/>
      <c r="S8034" s="3"/>
      <c r="T8034" s="3"/>
      <c r="U8034" s="3"/>
      <c r="V8034" s="3"/>
      <c r="W8034" s="3"/>
      <c r="X8034" s="3"/>
      <c r="Y8034" s="3"/>
      <c r="Z8034" s="3"/>
    </row>
    <row r="8035">
      <c r="A8035" s="4">
        <v>45329.0</v>
      </c>
      <c r="B8035" s="5" t="s">
        <v>3530</v>
      </c>
      <c r="C8035" s="3" t="s">
        <v>3531</v>
      </c>
      <c r="D8035" s="3" t="str">
        <f>IFERROR(__xludf.DUMMYFUNCTION("REGEXEXTRACT(C8035,""[A-Z]{2,}"")"),"SCAP")</f>
        <v>SCAP</v>
      </c>
      <c r="E8035" s="3" t="s">
        <v>468</v>
      </c>
      <c r="F8035" s="3" t="s">
        <v>133</v>
      </c>
      <c r="G8035" s="3" t="s">
        <v>12</v>
      </c>
      <c r="H8035" s="3"/>
      <c r="I8035" s="3"/>
      <c r="J8035" s="3"/>
      <c r="K8035" s="3"/>
      <c r="L8035" s="3"/>
      <c r="M8035" s="3"/>
      <c r="N8035" s="3"/>
      <c r="O8035" s="3"/>
      <c r="P8035" s="3"/>
      <c r="Q8035" s="3"/>
      <c r="R8035" s="3"/>
      <c r="S8035" s="3"/>
      <c r="T8035" s="3"/>
      <c r="U8035" s="3"/>
      <c r="V8035" s="3"/>
      <c r="W8035" s="3"/>
      <c r="X8035" s="3"/>
      <c r="Y8035" s="3"/>
      <c r="Z8035" s="3"/>
    </row>
    <row r="8036">
      <c r="A8036" s="4">
        <v>45329.0</v>
      </c>
      <c r="B8036" s="5" t="s">
        <v>3530</v>
      </c>
      <c r="C8036" s="3" t="s">
        <v>3531</v>
      </c>
      <c r="D8036" s="3" t="str">
        <f>IFERROR(__xludf.DUMMYFUNCTION("REGEXEXTRACT(C8036,""[A-Z]{2,}"")"),"SCAP")</f>
        <v>SCAP</v>
      </c>
      <c r="E8036" s="3" t="s">
        <v>37</v>
      </c>
      <c r="F8036" s="3" t="s">
        <v>331</v>
      </c>
      <c r="G8036" s="3" t="s">
        <v>12</v>
      </c>
      <c r="H8036" s="3"/>
      <c r="I8036" s="3"/>
      <c r="J8036" s="3"/>
      <c r="K8036" s="3"/>
      <c r="L8036" s="3"/>
      <c r="M8036" s="3"/>
      <c r="N8036" s="3"/>
      <c r="O8036" s="3"/>
      <c r="P8036" s="3"/>
      <c r="Q8036" s="3"/>
      <c r="R8036" s="3"/>
      <c r="S8036" s="3"/>
      <c r="T8036" s="3"/>
      <c r="U8036" s="3"/>
      <c r="V8036" s="3"/>
      <c r="W8036" s="3"/>
      <c r="X8036" s="3"/>
      <c r="Y8036" s="3"/>
      <c r="Z8036" s="3"/>
    </row>
    <row r="8037">
      <c r="A8037" s="4">
        <v>45329.0</v>
      </c>
      <c r="B8037" s="5" t="s">
        <v>3532</v>
      </c>
      <c r="C8037" s="3" t="s">
        <v>3533</v>
      </c>
      <c r="D8037" s="3" t="str">
        <f>IFERROR(__xludf.DUMMYFUNCTION("REGEXEXTRACT(C8037,""[A-Z]{2,}"")"),"VGI")</f>
        <v>VGI</v>
      </c>
      <c r="E8037" s="3" t="s">
        <v>44</v>
      </c>
      <c r="F8037" s="3" t="s">
        <v>63</v>
      </c>
      <c r="G8037" s="3" t="s">
        <v>12</v>
      </c>
      <c r="H8037" s="3"/>
      <c r="I8037" s="3"/>
      <c r="J8037" s="3"/>
      <c r="K8037" s="3"/>
      <c r="L8037" s="3"/>
      <c r="M8037" s="3"/>
      <c r="N8037" s="3"/>
      <c r="O8037" s="3"/>
      <c r="P8037" s="3"/>
      <c r="Q8037" s="3"/>
      <c r="R8037" s="3"/>
      <c r="S8037" s="3"/>
      <c r="T8037" s="3"/>
      <c r="U8037" s="3"/>
      <c r="V8037" s="3"/>
      <c r="W8037" s="3"/>
      <c r="X8037" s="3"/>
      <c r="Y8037" s="3"/>
      <c r="Z8037" s="3"/>
    </row>
    <row r="8038">
      <c r="A8038" s="4">
        <v>45329.0</v>
      </c>
      <c r="B8038" s="5" t="s">
        <v>3532</v>
      </c>
      <c r="C8038" s="3" t="s">
        <v>3533</v>
      </c>
      <c r="D8038" s="3" t="str">
        <f>IFERROR(__xludf.DUMMYFUNCTION("REGEXEXTRACT(C8038,""[A-Z]{2,}"")"),"VGI")</f>
        <v>VGI</v>
      </c>
      <c r="E8038" s="3" t="s">
        <v>503</v>
      </c>
      <c r="F8038" s="3" t="s">
        <v>58</v>
      </c>
      <c r="G8038" s="3" t="s">
        <v>12</v>
      </c>
      <c r="H8038" s="3"/>
      <c r="I8038" s="3"/>
      <c r="J8038" s="3"/>
      <c r="K8038" s="3"/>
      <c r="L8038" s="3"/>
      <c r="M8038" s="3"/>
      <c r="N8038" s="3"/>
      <c r="O8038" s="3"/>
      <c r="P8038" s="3"/>
      <c r="Q8038" s="3"/>
      <c r="R8038" s="3"/>
      <c r="S8038" s="3"/>
      <c r="T8038" s="3"/>
      <c r="U8038" s="3"/>
      <c r="V8038" s="3"/>
      <c r="W8038" s="3"/>
      <c r="X8038" s="3"/>
      <c r="Y8038" s="3"/>
      <c r="Z8038" s="3"/>
    </row>
    <row r="8039">
      <c r="A8039" s="4">
        <v>45329.0</v>
      </c>
      <c r="B8039" s="5" t="s">
        <v>3534</v>
      </c>
      <c r="C8039" s="3" t="s">
        <v>3535</v>
      </c>
      <c r="D8039" s="3" t="str">
        <f>IFERROR(__xludf.DUMMYFUNCTION("REGEXEXTRACT(C8039,""[A-Z]{2,}"")"),"JKN")</f>
        <v>JKN</v>
      </c>
      <c r="E8039" s="3" t="s">
        <v>3536</v>
      </c>
      <c r="F8039" s="3" t="s">
        <v>109</v>
      </c>
      <c r="G8039" s="3" t="s">
        <v>17</v>
      </c>
      <c r="H8039" s="3"/>
      <c r="I8039" s="3"/>
      <c r="J8039" s="3"/>
      <c r="K8039" s="3"/>
      <c r="L8039" s="3"/>
      <c r="M8039" s="3"/>
      <c r="N8039" s="3"/>
      <c r="O8039" s="3"/>
      <c r="P8039" s="3"/>
      <c r="Q8039" s="3"/>
      <c r="R8039" s="3"/>
      <c r="S8039" s="3"/>
      <c r="T8039" s="3"/>
      <c r="U8039" s="3"/>
      <c r="V8039" s="3"/>
      <c r="W8039" s="3"/>
      <c r="X8039" s="3"/>
      <c r="Y8039" s="3"/>
      <c r="Z8039" s="3"/>
    </row>
    <row r="8040">
      <c r="A8040" s="4">
        <v>45328.0</v>
      </c>
      <c r="B8040" s="5" t="s">
        <v>3537</v>
      </c>
      <c r="C8040" s="3" t="s">
        <v>3538</v>
      </c>
      <c r="D8040" s="3" t="str">
        <f>IFERROR(__xludf.DUMMYFUNCTION("REGEXEXTRACT(C8040,""[A-Z]{2,}"")"),"AIS")</f>
        <v>AIS</v>
      </c>
      <c r="E8040" s="3" t="s">
        <v>3306</v>
      </c>
      <c r="F8040" s="3" t="s">
        <v>47</v>
      </c>
      <c r="G8040" s="3" t="s">
        <v>12</v>
      </c>
      <c r="H8040" s="3"/>
      <c r="I8040" s="3"/>
      <c r="J8040" s="3"/>
      <c r="K8040" s="3"/>
      <c r="L8040" s="3"/>
      <c r="M8040" s="3"/>
      <c r="N8040" s="3"/>
      <c r="O8040" s="3"/>
      <c r="P8040" s="3"/>
      <c r="Q8040" s="3"/>
      <c r="R8040" s="3"/>
      <c r="S8040" s="3"/>
      <c r="T8040" s="3"/>
      <c r="U8040" s="3"/>
      <c r="V8040" s="3"/>
      <c r="W8040" s="3"/>
      <c r="X8040" s="3"/>
      <c r="Y8040" s="3"/>
      <c r="Z8040" s="3"/>
    </row>
    <row r="8041">
      <c r="A8041" s="4">
        <v>45328.0</v>
      </c>
      <c r="B8041" s="5" t="s">
        <v>3539</v>
      </c>
      <c r="C8041" s="3" t="s">
        <v>3540</v>
      </c>
      <c r="D8041" s="3" t="str">
        <f>IFERROR(__xludf.DUMMYFUNCTION("REGEXEXTRACT(C8041,""[A-Z]{2,}"")"),"JASIF")</f>
        <v>JASIF</v>
      </c>
      <c r="E8041" s="3" t="s">
        <v>462</v>
      </c>
      <c r="F8041" s="3" t="s">
        <v>428</v>
      </c>
      <c r="G8041" s="3" t="s">
        <v>84</v>
      </c>
      <c r="H8041" s="3"/>
      <c r="I8041" s="3"/>
      <c r="J8041" s="3"/>
      <c r="K8041" s="3"/>
      <c r="L8041" s="3"/>
      <c r="M8041" s="3"/>
      <c r="N8041" s="3"/>
      <c r="O8041" s="3"/>
      <c r="P8041" s="3"/>
      <c r="Q8041" s="3"/>
      <c r="R8041" s="3"/>
      <c r="S8041" s="3"/>
      <c r="T8041" s="3"/>
      <c r="U8041" s="3"/>
      <c r="V8041" s="3"/>
      <c r="W8041" s="3"/>
      <c r="X8041" s="3"/>
      <c r="Y8041" s="3"/>
      <c r="Z8041" s="3"/>
    </row>
    <row r="8042">
      <c r="A8042" s="4">
        <v>45328.0</v>
      </c>
      <c r="B8042" s="5" t="s">
        <v>3541</v>
      </c>
      <c r="C8042" s="3" t="s">
        <v>3542</v>
      </c>
      <c r="D8042" s="3" t="str">
        <f>IFERROR(__xludf.DUMMYFUNCTION("REGEXEXTRACT(C8042,""[A-Z]{2,}"")"),"KEX")</f>
        <v>KEX</v>
      </c>
      <c r="E8042" s="3" t="s">
        <v>2394</v>
      </c>
      <c r="F8042" s="3" t="s">
        <v>61</v>
      </c>
      <c r="G8042" s="3" t="s">
        <v>12</v>
      </c>
      <c r="H8042" s="3"/>
      <c r="I8042" s="3"/>
      <c r="J8042" s="3"/>
      <c r="K8042" s="3"/>
      <c r="L8042" s="3"/>
      <c r="M8042" s="3"/>
      <c r="N8042" s="3"/>
      <c r="O8042" s="3"/>
      <c r="P8042" s="3"/>
      <c r="Q8042" s="3"/>
      <c r="R8042" s="3"/>
      <c r="S8042" s="3"/>
      <c r="T8042" s="3"/>
      <c r="U8042" s="3"/>
      <c r="V8042" s="3"/>
      <c r="W8042" s="3"/>
      <c r="X8042" s="3"/>
      <c r="Y8042" s="3"/>
      <c r="Z8042" s="3"/>
    </row>
    <row r="8043">
      <c r="A8043" s="4">
        <v>45328.0</v>
      </c>
      <c r="B8043" s="5" t="s">
        <v>3541</v>
      </c>
      <c r="C8043" s="3" t="s">
        <v>3542</v>
      </c>
      <c r="D8043" s="3" t="str">
        <f>IFERROR(__xludf.DUMMYFUNCTION("REGEXEXTRACT(C8043,""[A-Z]{2,}"")"),"KEX")</f>
        <v>KEX</v>
      </c>
      <c r="E8043" s="3" t="s">
        <v>373</v>
      </c>
      <c r="F8043" s="3" t="s">
        <v>299</v>
      </c>
      <c r="G8043" s="3" t="s">
        <v>12</v>
      </c>
      <c r="H8043" s="3"/>
      <c r="I8043" s="3"/>
      <c r="J8043" s="3"/>
      <c r="K8043" s="3"/>
      <c r="L8043" s="3"/>
      <c r="M8043" s="3"/>
      <c r="N8043" s="3"/>
      <c r="O8043" s="3"/>
      <c r="P8043" s="3"/>
      <c r="Q8043" s="3"/>
      <c r="R8043" s="3"/>
      <c r="S8043" s="3"/>
      <c r="T8043" s="3"/>
      <c r="U8043" s="3"/>
      <c r="V8043" s="3"/>
      <c r="W8043" s="3"/>
      <c r="X8043" s="3"/>
      <c r="Y8043" s="3"/>
      <c r="Z8043" s="3"/>
    </row>
    <row r="8044">
      <c r="A8044" s="4">
        <v>45328.0</v>
      </c>
      <c r="B8044" s="5" t="s">
        <v>3543</v>
      </c>
      <c r="C8044" s="3" t="s">
        <v>3544</v>
      </c>
      <c r="D8044" s="3" t="str">
        <f>IFERROR(__xludf.DUMMYFUNCTION("REGEXEXTRACT(C8044,""[A-Z]{2,}"")"),"AOT")</f>
        <v>AOT</v>
      </c>
      <c r="E8044" s="3"/>
      <c r="F8044" s="3" t="s">
        <v>67</v>
      </c>
      <c r="G8044" s="3" t="s">
        <v>12</v>
      </c>
      <c r="H8044" s="3" t="s">
        <v>44</v>
      </c>
      <c r="I8044" s="3"/>
      <c r="J8044" s="3"/>
      <c r="K8044" s="3"/>
      <c r="L8044" s="3"/>
      <c r="M8044" s="3"/>
      <c r="N8044" s="3"/>
      <c r="O8044" s="3"/>
      <c r="P8044" s="3"/>
      <c r="Q8044" s="3"/>
      <c r="R8044" s="3"/>
      <c r="S8044" s="3"/>
      <c r="T8044" s="3"/>
      <c r="U8044" s="3"/>
      <c r="V8044" s="3"/>
      <c r="W8044" s="3"/>
      <c r="X8044" s="3"/>
      <c r="Y8044" s="3"/>
      <c r="Z8044" s="3"/>
    </row>
    <row r="8045">
      <c r="A8045" s="4">
        <v>45328.0</v>
      </c>
      <c r="B8045" s="5" t="s">
        <v>3543</v>
      </c>
      <c r="C8045" s="3" t="s">
        <v>3544</v>
      </c>
      <c r="D8045" s="3" t="str">
        <f>IFERROR(__xludf.DUMMYFUNCTION("REGEXEXTRACT(C8045,""[A-Z]{2,}"")"),"AOT")</f>
        <v>AOT</v>
      </c>
      <c r="E8045" s="3" t="s">
        <v>1424</v>
      </c>
      <c r="F8045" s="3" t="s">
        <v>47</v>
      </c>
      <c r="G8045" s="3" t="s">
        <v>12</v>
      </c>
      <c r="H8045" s="3"/>
      <c r="I8045" s="3"/>
      <c r="J8045" s="3"/>
      <c r="K8045" s="3"/>
      <c r="L8045" s="3"/>
      <c r="M8045" s="3"/>
      <c r="N8045" s="3"/>
      <c r="O8045" s="3"/>
      <c r="P8045" s="3"/>
      <c r="Q8045" s="3"/>
      <c r="R8045" s="3"/>
      <c r="S8045" s="3"/>
      <c r="T8045" s="3"/>
      <c r="U8045" s="3"/>
      <c r="V8045" s="3"/>
      <c r="W8045" s="3"/>
      <c r="X8045" s="3"/>
      <c r="Y8045" s="3"/>
      <c r="Z8045" s="3"/>
    </row>
    <row r="8046">
      <c r="A8046" s="4">
        <v>45327.0</v>
      </c>
      <c r="B8046" s="5" t="s">
        <v>3545</v>
      </c>
      <c r="C8046" s="3" t="s">
        <v>3546</v>
      </c>
      <c r="D8046" s="3" t="str">
        <f>IFERROR(__xludf.DUMMYFUNCTION("REGEXEXTRACT(C8046,""[A-Z]{2,}"")"),"CREDIT")</f>
        <v>CREDIT</v>
      </c>
      <c r="E8046" s="3" t="s">
        <v>299</v>
      </c>
      <c r="F8046" s="3" t="s">
        <v>3547</v>
      </c>
      <c r="G8046" s="3" t="s">
        <v>12</v>
      </c>
      <c r="H8046" s="3"/>
      <c r="I8046" s="3"/>
      <c r="J8046" s="3"/>
      <c r="K8046" s="3"/>
      <c r="L8046" s="3"/>
      <c r="M8046" s="3"/>
      <c r="N8046" s="3"/>
      <c r="O8046" s="3"/>
      <c r="P8046" s="3"/>
      <c r="Q8046" s="3"/>
      <c r="R8046" s="3"/>
      <c r="S8046" s="3"/>
      <c r="T8046" s="3"/>
      <c r="U8046" s="3"/>
      <c r="V8046" s="3"/>
      <c r="W8046" s="3"/>
      <c r="X8046" s="3"/>
      <c r="Y8046" s="3"/>
      <c r="Z8046" s="3"/>
    </row>
    <row r="8047">
      <c r="A8047" s="4">
        <v>45327.0</v>
      </c>
      <c r="B8047" s="5" t="s">
        <v>3548</v>
      </c>
      <c r="C8047" s="3" t="s">
        <v>3549</v>
      </c>
      <c r="D8047" s="3" t="str">
        <f>IFERROR(__xludf.DUMMYFUNCTION("REGEXEXTRACT(C8047,""[A-Z]{2,}"")"),"ADVICE")</f>
        <v>ADVICE</v>
      </c>
      <c r="E8047" s="3" t="s">
        <v>44</v>
      </c>
      <c r="F8047" s="3" t="s">
        <v>63</v>
      </c>
      <c r="G8047" s="3" t="s">
        <v>12</v>
      </c>
      <c r="H8047" s="3"/>
      <c r="I8047" s="3"/>
      <c r="J8047" s="3"/>
      <c r="K8047" s="3"/>
      <c r="L8047" s="3"/>
      <c r="M8047" s="3"/>
      <c r="N8047" s="3"/>
      <c r="O8047" s="3"/>
      <c r="P8047" s="3"/>
      <c r="Q8047" s="3"/>
      <c r="R8047" s="3"/>
      <c r="S8047" s="3"/>
      <c r="T8047" s="3"/>
      <c r="U8047" s="3"/>
      <c r="V8047" s="3"/>
      <c r="W8047" s="3"/>
      <c r="X8047" s="3"/>
      <c r="Y8047" s="3"/>
      <c r="Z8047" s="3"/>
    </row>
    <row r="8048">
      <c r="A8048" s="4">
        <v>45327.0</v>
      </c>
      <c r="B8048" s="5" t="s">
        <v>3548</v>
      </c>
      <c r="C8048" s="3" t="s">
        <v>3549</v>
      </c>
      <c r="D8048" s="3" t="str">
        <f>IFERROR(__xludf.DUMMYFUNCTION("REGEXEXTRACT(C8048,""[A-Z]{2,}"")"),"ADVICE")</f>
        <v>ADVICE</v>
      </c>
      <c r="E8048" s="3" t="s">
        <v>360</v>
      </c>
      <c r="F8048" s="3" t="s">
        <v>37</v>
      </c>
      <c r="G8048" s="3" t="s">
        <v>12</v>
      </c>
      <c r="H8048" s="3"/>
      <c r="I8048" s="3"/>
      <c r="J8048" s="3"/>
      <c r="K8048" s="3"/>
      <c r="L8048" s="3"/>
      <c r="M8048" s="3"/>
      <c r="N8048" s="3"/>
      <c r="O8048" s="3"/>
      <c r="P8048" s="3"/>
      <c r="Q8048" s="3"/>
      <c r="R8048" s="3"/>
      <c r="S8048" s="3"/>
      <c r="T8048" s="3"/>
      <c r="U8048" s="3"/>
      <c r="V8048" s="3"/>
      <c r="W8048" s="3"/>
      <c r="X8048" s="3"/>
      <c r="Y8048" s="3"/>
      <c r="Z8048" s="3"/>
    </row>
    <row r="8049">
      <c r="A8049" s="4">
        <v>45324.0</v>
      </c>
      <c r="B8049" s="5" t="s">
        <v>3550</v>
      </c>
      <c r="C8049" s="3" t="s">
        <v>3551</v>
      </c>
      <c r="D8049" s="3" t="str">
        <f>IFERROR(__xludf.DUMMYFUNCTION("REGEXEXTRACT(C8049,""[A-Z]{2,}"")"),"AOT")</f>
        <v>AOT</v>
      </c>
      <c r="E8049" s="3" t="s">
        <v>44</v>
      </c>
      <c r="F8049" s="3" t="s">
        <v>3440</v>
      </c>
      <c r="G8049" s="3" t="s">
        <v>12</v>
      </c>
      <c r="H8049" s="3"/>
      <c r="I8049" s="3"/>
      <c r="J8049" s="3"/>
      <c r="K8049" s="3"/>
      <c r="L8049" s="3"/>
      <c r="M8049" s="3"/>
      <c r="N8049" s="3"/>
      <c r="O8049" s="3"/>
      <c r="P8049" s="3"/>
      <c r="Q8049" s="3"/>
      <c r="R8049" s="3"/>
      <c r="S8049" s="3"/>
      <c r="T8049" s="3"/>
      <c r="U8049" s="3"/>
      <c r="V8049" s="3"/>
      <c r="W8049" s="3"/>
      <c r="X8049" s="3"/>
      <c r="Y8049" s="3"/>
      <c r="Z8049" s="3"/>
    </row>
    <row r="8050">
      <c r="A8050" s="4">
        <v>45323.0</v>
      </c>
      <c r="B8050" s="5" t="s">
        <v>3552</v>
      </c>
      <c r="C8050" s="3" t="s">
        <v>3553</v>
      </c>
      <c r="D8050" s="3" t="str">
        <f>IFERROR(__xludf.DUMMYFUNCTION("REGEXEXTRACT(C8050,""[A-Z]{2,}"")"),"JKN")</f>
        <v>JKN</v>
      </c>
      <c r="E8050" s="3" t="s">
        <v>269</v>
      </c>
      <c r="F8050" s="3" t="s">
        <v>109</v>
      </c>
      <c r="G8050" s="3" t="s">
        <v>17</v>
      </c>
      <c r="H8050" s="3"/>
      <c r="I8050" s="3"/>
      <c r="J8050" s="3"/>
      <c r="K8050" s="3"/>
      <c r="L8050" s="3"/>
      <c r="M8050" s="3"/>
      <c r="N8050" s="3"/>
      <c r="O8050" s="3"/>
      <c r="P8050" s="3"/>
      <c r="Q8050" s="3"/>
      <c r="R8050" s="3"/>
      <c r="S8050" s="3"/>
      <c r="T8050" s="3"/>
      <c r="U8050" s="3"/>
      <c r="V8050" s="3"/>
      <c r="W8050" s="3"/>
      <c r="X8050" s="3"/>
      <c r="Y8050" s="3"/>
      <c r="Z8050" s="3"/>
    </row>
    <row r="8051">
      <c r="A8051" s="4">
        <v>45323.0</v>
      </c>
      <c r="B8051" s="5" t="s">
        <v>3554</v>
      </c>
      <c r="C8051" s="3" t="s">
        <v>3555</v>
      </c>
      <c r="D8051" s="3" t="str">
        <f>IFERROR(__xludf.DUMMYFUNCTION("REGEXEXTRACT(C8051,""[A-Z]{2,}"")"),"DR")</f>
        <v>DR</v>
      </c>
      <c r="E8051" s="3" t="s">
        <v>519</v>
      </c>
      <c r="F8051" s="3" t="s">
        <v>3529</v>
      </c>
      <c r="G8051" s="3" t="s">
        <v>12</v>
      </c>
      <c r="H8051" s="3"/>
      <c r="I8051" s="3"/>
      <c r="J8051" s="3"/>
      <c r="K8051" s="3"/>
      <c r="L8051" s="3"/>
      <c r="M8051" s="3"/>
      <c r="N8051" s="3"/>
      <c r="O8051" s="3"/>
      <c r="P8051" s="3"/>
      <c r="Q8051" s="3"/>
      <c r="R8051" s="3"/>
      <c r="S8051" s="3"/>
      <c r="T8051" s="3"/>
      <c r="U8051" s="3"/>
      <c r="V8051" s="3"/>
      <c r="W8051" s="3"/>
      <c r="X8051" s="3"/>
      <c r="Y8051" s="3"/>
      <c r="Z8051" s="3"/>
    </row>
    <row r="8052">
      <c r="A8052" s="4">
        <v>45322.0</v>
      </c>
      <c r="B8052" s="5" t="s">
        <v>3556</v>
      </c>
      <c r="C8052" s="3" t="s">
        <v>3557</v>
      </c>
      <c r="D8052" s="3" t="str">
        <f>IFERROR(__xludf.DUMMYFUNCTION("REGEXEXTRACT(C8052,""[A-Z]{2,}"")"),"JKN")</f>
        <v>JKN</v>
      </c>
      <c r="E8052" s="3" t="s">
        <v>3558</v>
      </c>
      <c r="F8052" s="3" t="s">
        <v>3559</v>
      </c>
      <c r="G8052" s="3" t="s">
        <v>17</v>
      </c>
      <c r="H8052" s="3"/>
      <c r="I8052" s="3"/>
      <c r="J8052" s="3"/>
      <c r="K8052" s="3"/>
      <c r="L8052" s="3"/>
      <c r="M8052" s="3"/>
      <c r="N8052" s="3"/>
      <c r="O8052" s="3"/>
      <c r="P8052" s="3"/>
      <c r="Q8052" s="3"/>
      <c r="R8052" s="3"/>
      <c r="S8052" s="3"/>
      <c r="T8052" s="3"/>
      <c r="U8052" s="3"/>
      <c r="V8052" s="3"/>
      <c r="W8052" s="3"/>
      <c r="X8052" s="3"/>
      <c r="Y8052" s="3"/>
      <c r="Z8052" s="3"/>
    </row>
    <row r="8053">
      <c r="A8053" s="4">
        <v>45322.0</v>
      </c>
      <c r="B8053" s="5" t="s">
        <v>3560</v>
      </c>
      <c r="C8053" s="3" t="s">
        <v>3561</v>
      </c>
      <c r="D8053" s="3" t="str">
        <f>IFERROR(__xludf.DUMMYFUNCTION("REGEXEXTRACT(C8053,""[A-Z]{2,}"")"),"AOT")</f>
        <v>AOT</v>
      </c>
      <c r="E8053" s="3" t="s">
        <v>11</v>
      </c>
      <c r="F8053" s="3" t="s">
        <v>3562</v>
      </c>
      <c r="G8053" s="3" t="s">
        <v>84</v>
      </c>
      <c r="H8053" s="3"/>
      <c r="I8053" s="3"/>
      <c r="J8053" s="3"/>
      <c r="K8053" s="3"/>
      <c r="L8053" s="3"/>
      <c r="M8053" s="3"/>
      <c r="N8053" s="3"/>
      <c r="O8053" s="3"/>
      <c r="P8053" s="3"/>
      <c r="Q8053" s="3"/>
      <c r="R8053" s="3"/>
      <c r="S8053" s="3"/>
      <c r="T8053" s="3"/>
      <c r="U8053" s="3"/>
      <c r="V8053" s="3"/>
      <c r="W8053" s="3"/>
      <c r="X8053" s="3"/>
      <c r="Y8053" s="3"/>
      <c r="Z8053" s="3"/>
    </row>
    <row r="8054">
      <c r="A8054" s="4">
        <v>45322.0</v>
      </c>
      <c r="B8054" s="5" t="s">
        <v>3563</v>
      </c>
      <c r="C8054" s="3" t="s">
        <v>3564</v>
      </c>
      <c r="D8054" s="3" t="str">
        <f>IFERROR(__xludf.DUMMYFUNCTION("REGEXEXTRACT(C8054,""[A-Z]{2,}"")"),"GLOCON")</f>
        <v>GLOCON</v>
      </c>
      <c r="E8054" s="3" t="s">
        <v>112</v>
      </c>
      <c r="F8054" s="3" t="s">
        <v>366</v>
      </c>
      <c r="G8054" s="3" t="s">
        <v>17</v>
      </c>
      <c r="H8054" s="3"/>
      <c r="I8054" s="3"/>
      <c r="J8054" s="3"/>
      <c r="K8054" s="3"/>
      <c r="L8054" s="3"/>
      <c r="M8054" s="3"/>
      <c r="N8054" s="3"/>
      <c r="O8054" s="3"/>
      <c r="P8054" s="3"/>
      <c r="Q8054" s="3"/>
      <c r="R8054" s="3"/>
      <c r="S8054" s="3"/>
      <c r="T8054" s="3"/>
      <c r="U8054" s="3"/>
      <c r="V8054" s="3"/>
      <c r="W8054" s="3"/>
      <c r="X8054" s="3"/>
      <c r="Y8054" s="3"/>
      <c r="Z8054" s="3"/>
    </row>
    <row r="8055">
      <c r="A8055" s="4">
        <v>45322.0</v>
      </c>
      <c r="B8055" s="5" t="s">
        <v>3565</v>
      </c>
      <c r="C8055" s="3" t="s">
        <v>3566</v>
      </c>
      <c r="D8055" s="3" t="str">
        <f>IFERROR(__xludf.DUMMYFUNCTION("REGEXEXTRACT(C8055,""[A-Z]{2,}"")"),"CMDF")</f>
        <v>CMDF</v>
      </c>
      <c r="E8055" s="3" t="s">
        <v>2059</v>
      </c>
      <c r="F8055" s="3" t="s">
        <v>3567</v>
      </c>
      <c r="G8055" s="3" t="s">
        <v>12</v>
      </c>
      <c r="H8055" s="3"/>
      <c r="I8055" s="3"/>
      <c r="J8055" s="3"/>
      <c r="K8055" s="3"/>
      <c r="L8055" s="3"/>
      <c r="M8055" s="3"/>
      <c r="N8055" s="3"/>
      <c r="O8055" s="3"/>
      <c r="P8055" s="3"/>
      <c r="Q8055" s="3"/>
      <c r="R8055" s="3"/>
      <c r="S8055" s="3"/>
      <c r="T8055" s="3"/>
      <c r="U8055" s="3"/>
      <c r="V8055" s="3"/>
      <c r="W8055" s="3"/>
      <c r="X8055" s="3"/>
      <c r="Y8055" s="3"/>
      <c r="Z8055" s="3"/>
    </row>
    <row r="8056">
      <c r="A8056" s="4">
        <v>45321.0</v>
      </c>
      <c r="B8056" s="5" t="s">
        <v>3568</v>
      </c>
      <c r="C8056" s="3" t="s">
        <v>3569</v>
      </c>
      <c r="D8056" s="3" t="str">
        <f>IFERROR(__xludf.DUMMYFUNCTION("REGEXEXTRACT(C8056,""[A-Z]{2,}"")"),"ITD")</f>
        <v>ITD</v>
      </c>
      <c r="E8056" s="3" t="s">
        <v>3570</v>
      </c>
      <c r="F8056" s="3" t="s">
        <v>619</v>
      </c>
      <c r="G8056" s="3" t="s">
        <v>12</v>
      </c>
      <c r="H8056" s="3"/>
      <c r="I8056" s="3"/>
      <c r="J8056" s="3"/>
      <c r="K8056" s="3"/>
      <c r="L8056" s="3"/>
      <c r="M8056" s="3"/>
      <c r="N8056" s="3"/>
      <c r="O8056" s="3"/>
      <c r="P8056" s="3"/>
      <c r="Q8056" s="3"/>
      <c r="R8056" s="3"/>
      <c r="S8056" s="3"/>
      <c r="T8056" s="3"/>
      <c r="U8056" s="3"/>
      <c r="V8056" s="3"/>
      <c r="W8056" s="3"/>
      <c r="X8056" s="3"/>
      <c r="Y8056" s="3"/>
      <c r="Z8056" s="3"/>
    </row>
    <row r="8057">
      <c r="A8057" s="4">
        <v>45321.0</v>
      </c>
      <c r="B8057" s="5" t="s">
        <v>3571</v>
      </c>
      <c r="C8057" s="3" t="s">
        <v>3572</v>
      </c>
      <c r="D8057" s="3" t="str">
        <f>IFERROR(__xludf.DUMMYFUNCTION("REGEXEXTRACT(C8057,""[A-Z]{2,}"")"),"SAWAD")</f>
        <v>SAWAD</v>
      </c>
      <c r="E8057" s="3" t="s">
        <v>3573</v>
      </c>
      <c r="F8057" s="3" t="s">
        <v>1866</v>
      </c>
      <c r="G8057" s="3" t="s">
        <v>12</v>
      </c>
      <c r="H8057" s="3"/>
      <c r="I8057" s="3"/>
      <c r="J8057" s="3"/>
      <c r="K8057" s="3"/>
      <c r="L8057" s="3"/>
      <c r="M8057" s="3"/>
      <c r="N8057" s="3"/>
      <c r="O8057" s="3"/>
      <c r="P8057" s="3"/>
      <c r="Q8057" s="3"/>
      <c r="R8057" s="3"/>
      <c r="S8057" s="3"/>
      <c r="T8057" s="3"/>
      <c r="U8057" s="3"/>
      <c r="V8057" s="3"/>
      <c r="W8057" s="3"/>
      <c r="X8057" s="3"/>
      <c r="Y8057" s="3"/>
      <c r="Z8057" s="3"/>
    </row>
    <row r="8058">
      <c r="A8058" s="4">
        <v>45321.0</v>
      </c>
      <c r="B8058" s="5" t="s">
        <v>3574</v>
      </c>
      <c r="C8058" s="3" t="s">
        <v>3575</v>
      </c>
      <c r="D8058" s="3" t="str">
        <f>IFERROR(__xludf.DUMMYFUNCTION("REGEXEXTRACT(C8058,""[A-Z]{2,}"")"),"ITD")</f>
        <v>ITD</v>
      </c>
      <c r="E8058" s="3" t="s">
        <v>3576</v>
      </c>
      <c r="F8058" s="3" t="s">
        <v>571</v>
      </c>
      <c r="G8058" s="3" t="s">
        <v>17</v>
      </c>
      <c r="H8058" s="3"/>
      <c r="I8058" s="3"/>
      <c r="J8058" s="3"/>
      <c r="K8058" s="3"/>
      <c r="L8058" s="3"/>
      <c r="M8058" s="3"/>
      <c r="N8058" s="3"/>
      <c r="O8058" s="3"/>
      <c r="P8058" s="3"/>
      <c r="Q8058" s="3"/>
      <c r="R8058" s="3"/>
      <c r="S8058" s="3"/>
      <c r="T8058" s="3"/>
      <c r="U8058" s="3"/>
      <c r="V8058" s="3"/>
      <c r="W8058" s="3"/>
      <c r="X8058" s="3"/>
      <c r="Y8058" s="3"/>
      <c r="Z8058" s="3"/>
    </row>
    <row r="8059">
      <c r="A8059" s="4">
        <v>45321.0</v>
      </c>
      <c r="B8059" s="5" t="s">
        <v>3577</v>
      </c>
      <c r="C8059" s="3" t="s">
        <v>3578</v>
      </c>
      <c r="D8059" s="3" t="str">
        <f>IFERROR(__xludf.DUMMYFUNCTION("REGEXEXTRACT(C8059,""[A-Z]{2,}"")"),"MQDC")</f>
        <v>MQDC</v>
      </c>
      <c r="E8059" s="3" t="s">
        <v>3579</v>
      </c>
      <c r="F8059" s="3" t="s">
        <v>3580</v>
      </c>
      <c r="G8059" s="3" t="s">
        <v>17</v>
      </c>
      <c r="H8059" s="3"/>
      <c r="I8059" s="3"/>
      <c r="J8059" s="3"/>
      <c r="K8059" s="3"/>
      <c r="L8059" s="3"/>
      <c r="M8059" s="3"/>
      <c r="N8059" s="3"/>
      <c r="O8059" s="3"/>
      <c r="P8059" s="3"/>
      <c r="Q8059" s="3"/>
      <c r="R8059" s="3"/>
      <c r="S8059" s="3"/>
      <c r="T8059" s="3"/>
      <c r="U8059" s="3"/>
      <c r="V8059" s="3"/>
      <c r="W8059" s="3"/>
      <c r="X8059" s="3"/>
      <c r="Y8059" s="3"/>
      <c r="Z8059" s="3"/>
    </row>
    <row r="8060">
      <c r="A8060" s="4">
        <v>45320.0</v>
      </c>
      <c r="B8060" s="5" t="s">
        <v>3581</v>
      </c>
      <c r="C8060" s="3" t="s">
        <v>3582</v>
      </c>
      <c r="D8060" s="3" t="str">
        <f>IFERROR(__xludf.DUMMYFUNCTION("REGEXEXTRACT(C8060,""[A-Z]{2,}"")"),"SET")</f>
        <v>SET</v>
      </c>
      <c r="E8060" s="3" t="s">
        <v>85</v>
      </c>
      <c r="F8060" s="3" t="s">
        <v>63</v>
      </c>
      <c r="G8060" s="3" t="s">
        <v>12</v>
      </c>
      <c r="H8060" s="3"/>
      <c r="I8060" s="3"/>
      <c r="J8060" s="3"/>
      <c r="K8060" s="3"/>
      <c r="L8060" s="3"/>
      <c r="M8060" s="3"/>
      <c r="N8060" s="3"/>
      <c r="O8060" s="3"/>
      <c r="P8060" s="3"/>
      <c r="Q8060" s="3"/>
      <c r="R8060" s="3"/>
      <c r="S8060" s="3"/>
      <c r="T8060" s="3"/>
      <c r="U8060" s="3"/>
      <c r="V8060" s="3"/>
      <c r="W8060" s="3"/>
      <c r="X8060" s="3"/>
      <c r="Y8060" s="3"/>
      <c r="Z8060" s="3"/>
    </row>
    <row r="8061">
      <c r="A8061" s="4">
        <v>45320.0</v>
      </c>
      <c r="B8061" s="5" t="s">
        <v>3583</v>
      </c>
      <c r="C8061" s="3" t="s">
        <v>3584</v>
      </c>
      <c r="D8061" s="3" t="str">
        <f>IFERROR(__xludf.DUMMYFUNCTION("REGEXEXTRACT(C8061,""[A-Z]{2,}"")"),"JKN")</f>
        <v>JKN</v>
      </c>
      <c r="E8061" s="3" t="s">
        <v>3585</v>
      </c>
      <c r="F8061" s="3" t="s">
        <v>366</v>
      </c>
      <c r="G8061" s="3" t="s">
        <v>17</v>
      </c>
      <c r="H8061" s="3"/>
      <c r="I8061" s="3"/>
      <c r="J8061" s="3"/>
      <c r="K8061" s="3"/>
      <c r="L8061" s="3"/>
      <c r="M8061" s="3"/>
      <c r="N8061" s="3"/>
      <c r="O8061" s="3"/>
      <c r="P8061" s="3"/>
      <c r="Q8061" s="3"/>
      <c r="R8061" s="3"/>
      <c r="S8061" s="3"/>
      <c r="T8061" s="3"/>
      <c r="U8061" s="3"/>
      <c r="V8061" s="3"/>
      <c r="W8061" s="3"/>
      <c r="X8061" s="3"/>
      <c r="Y8061" s="3"/>
      <c r="Z8061" s="3"/>
    </row>
    <row r="8062">
      <c r="A8062" s="4">
        <v>45320.0</v>
      </c>
      <c r="B8062" s="5" t="s">
        <v>3586</v>
      </c>
      <c r="C8062" s="3" t="s">
        <v>3587</v>
      </c>
      <c r="D8062" s="3" t="str">
        <f>IFERROR(__xludf.DUMMYFUNCTION("REGEXEXTRACT(C8062,""[A-Z]{2,}"")"),"JKN")</f>
        <v>JKN</v>
      </c>
      <c r="E8062" s="3" t="s">
        <v>1647</v>
      </c>
      <c r="F8062" s="3" t="s">
        <v>970</v>
      </c>
      <c r="G8062" s="3" t="s">
        <v>84</v>
      </c>
      <c r="H8062" s="3"/>
      <c r="I8062" s="3"/>
      <c r="J8062" s="3"/>
      <c r="K8062" s="3"/>
      <c r="L8062" s="3"/>
      <c r="M8062" s="3"/>
      <c r="N8062" s="3"/>
      <c r="O8062" s="3"/>
      <c r="P8062" s="3"/>
      <c r="Q8062" s="3"/>
      <c r="R8062" s="3"/>
      <c r="S8062" s="3"/>
      <c r="T8062" s="3"/>
      <c r="U8062" s="3"/>
      <c r="V8062" s="3"/>
      <c r="W8062" s="3"/>
      <c r="X8062" s="3"/>
      <c r="Y8062" s="3"/>
      <c r="Z8062" s="3"/>
    </row>
    <row r="8063">
      <c r="A8063" s="4">
        <v>45318.0</v>
      </c>
      <c r="B8063" s="5" t="s">
        <v>3588</v>
      </c>
      <c r="C8063" s="3" t="s">
        <v>3589</v>
      </c>
      <c r="D8063" s="3" t="str">
        <f>IFERROR(__xludf.DUMMYFUNCTION("REGEXEXTRACT(C8063,""[A-Z]{2,}"")"),"TU")</f>
        <v>TU</v>
      </c>
      <c r="E8063" s="3" t="s">
        <v>365</v>
      </c>
      <c r="F8063" s="3" t="s">
        <v>504</v>
      </c>
      <c r="G8063" s="3" t="s">
        <v>17</v>
      </c>
      <c r="H8063" s="3"/>
      <c r="I8063" s="3"/>
      <c r="J8063" s="3"/>
      <c r="K8063" s="3"/>
      <c r="L8063" s="3"/>
      <c r="M8063" s="3"/>
      <c r="N8063" s="3"/>
      <c r="O8063" s="3"/>
      <c r="P8063" s="3"/>
      <c r="Q8063" s="3"/>
      <c r="R8063" s="3"/>
      <c r="S8063" s="3"/>
      <c r="T8063" s="3"/>
      <c r="U8063" s="3"/>
      <c r="V8063" s="3"/>
      <c r="W8063" s="3"/>
      <c r="X8063" s="3"/>
      <c r="Y8063" s="3"/>
      <c r="Z8063" s="3"/>
    </row>
    <row r="8064">
      <c r="A8064" s="4">
        <v>45318.0</v>
      </c>
      <c r="B8064" s="5" t="s">
        <v>3588</v>
      </c>
      <c r="C8064" s="3" t="s">
        <v>3589</v>
      </c>
      <c r="D8064" s="3" t="str">
        <f>IFERROR(__xludf.DUMMYFUNCTION("REGEXEXTRACT(C8064,""[A-Z]{2,}"")"),"TU")</f>
        <v>TU</v>
      </c>
      <c r="E8064" s="3" t="s">
        <v>1852</v>
      </c>
      <c r="F8064" s="3" t="s">
        <v>762</v>
      </c>
      <c r="G8064" s="3" t="s">
        <v>17</v>
      </c>
      <c r="H8064" s="3"/>
      <c r="I8064" s="3"/>
      <c r="J8064" s="3"/>
      <c r="K8064" s="3"/>
      <c r="L8064" s="3"/>
      <c r="M8064" s="3"/>
      <c r="N8064" s="3"/>
      <c r="O8064" s="3"/>
      <c r="P8064" s="3"/>
      <c r="Q8064" s="3"/>
      <c r="R8064" s="3"/>
      <c r="S8064" s="3"/>
      <c r="T8064" s="3"/>
      <c r="U8064" s="3"/>
      <c r="V8064" s="3"/>
      <c r="W8064" s="3"/>
      <c r="X8064" s="3"/>
      <c r="Y8064" s="3"/>
      <c r="Z8064" s="3"/>
    </row>
    <row r="8065">
      <c r="A8065" s="4">
        <v>45317.0</v>
      </c>
      <c r="B8065" s="5" t="s">
        <v>3590</v>
      </c>
      <c r="C8065" s="3" t="s">
        <v>3591</v>
      </c>
      <c r="D8065" s="3" t="str">
        <f>IFERROR(__xludf.DUMMYFUNCTION("REGEXEXTRACT(C8065,""[A-Z]{2,}"")"),"SET")</f>
        <v>SET</v>
      </c>
      <c r="E8065" s="3" t="s">
        <v>3592</v>
      </c>
      <c r="F8065" s="3" t="s">
        <v>2847</v>
      </c>
      <c r="G8065" s="3" t="s">
        <v>12</v>
      </c>
      <c r="H8065" s="3"/>
      <c r="I8065" s="3"/>
      <c r="J8065" s="3"/>
      <c r="K8065" s="3"/>
      <c r="L8065" s="3"/>
      <c r="M8065" s="3"/>
      <c r="N8065" s="3"/>
      <c r="O8065" s="3"/>
      <c r="P8065" s="3"/>
      <c r="Q8065" s="3"/>
      <c r="R8065" s="3"/>
      <c r="S8065" s="3"/>
      <c r="T8065" s="3"/>
      <c r="U8065" s="3"/>
      <c r="V8065" s="3"/>
      <c r="W8065" s="3"/>
      <c r="X8065" s="3"/>
      <c r="Y8065" s="3"/>
      <c r="Z8065" s="3"/>
    </row>
    <row r="8066">
      <c r="A8066" s="4">
        <v>45317.0</v>
      </c>
      <c r="B8066" s="5" t="s">
        <v>3590</v>
      </c>
      <c r="C8066" s="3" t="s">
        <v>3591</v>
      </c>
      <c r="D8066" s="3" t="str">
        <f>IFERROR(__xludf.DUMMYFUNCTION("REGEXEXTRACT(C8066,""[A-Z]{2,}"")"),"SET")</f>
        <v>SET</v>
      </c>
      <c r="E8066" s="3" t="s">
        <v>44</v>
      </c>
      <c r="F8066" s="3" t="s">
        <v>2847</v>
      </c>
      <c r="G8066" s="3" t="s">
        <v>12</v>
      </c>
      <c r="H8066" s="3"/>
      <c r="I8066" s="3"/>
      <c r="J8066" s="3"/>
      <c r="K8066" s="3"/>
      <c r="L8066" s="3"/>
      <c r="M8066" s="3"/>
      <c r="N8066" s="3"/>
      <c r="O8066" s="3"/>
      <c r="P8066" s="3"/>
      <c r="Q8066" s="3"/>
      <c r="R8066" s="3"/>
      <c r="S8066" s="3"/>
      <c r="T8066" s="3"/>
      <c r="U8066" s="3"/>
      <c r="V8066" s="3"/>
      <c r="W8066" s="3"/>
      <c r="X8066" s="3"/>
      <c r="Y8066" s="3"/>
      <c r="Z8066" s="3"/>
    </row>
    <row r="8067">
      <c r="A8067" s="4">
        <v>45317.0</v>
      </c>
      <c r="B8067" s="5" t="s">
        <v>3593</v>
      </c>
      <c r="C8067" s="3" t="s">
        <v>3594</v>
      </c>
      <c r="D8067" s="3" t="str">
        <f>IFERROR(__xludf.DUMMYFUNCTION("REGEXEXTRACT(C8067,""[A-Z]{2,}"")"),"NUSA")</f>
        <v>NUSA</v>
      </c>
      <c r="E8067" s="3" t="s">
        <v>269</v>
      </c>
      <c r="F8067" s="3" t="s">
        <v>109</v>
      </c>
      <c r="G8067" s="3" t="s">
        <v>17</v>
      </c>
      <c r="H8067" s="3"/>
      <c r="I8067" s="3"/>
      <c r="J8067" s="3"/>
      <c r="K8067" s="3"/>
      <c r="L8067" s="3"/>
      <c r="M8067" s="3"/>
      <c r="N8067" s="3"/>
      <c r="O8067" s="3"/>
      <c r="P8067" s="3"/>
      <c r="Q8067" s="3"/>
      <c r="R8067" s="3"/>
      <c r="S8067" s="3"/>
      <c r="T8067" s="3"/>
      <c r="U8067" s="3"/>
      <c r="V8067" s="3"/>
      <c r="W8067" s="3"/>
      <c r="X8067" s="3"/>
      <c r="Y8067" s="3"/>
      <c r="Z8067" s="3"/>
    </row>
    <row r="8068">
      <c r="A8068" s="4">
        <v>45315.0</v>
      </c>
      <c r="B8068" s="5" t="s">
        <v>3595</v>
      </c>
      <c r="C8068" s="3" t="s">
        <v>3596</v>
      </c>
      <c r="D8068" s="3" t="str">
        <f>IFERROR(__xludf.DUMMYFUNCTION("REGEXEXTRACT(C8068,""[A-Z]{2,}"")"),"JKN")</f>
        <v>JKN</v>
      </c>
      <c r="E8068" s="3" t="s">
        <v>44</v>
      </c>
      <c r="F8068" s="3" t="s">
        <v>63</v>
      </c>
      <c r="G8068" s="3" t="s">
        <v>12</v>
      </c>
      <c r="H8068" s="3"/>
      <c r="I8068" s="3"/>
      <c r="J8068" s="3"/>
      <c r="K8068" s="3"/>
      <c r="L8068" s="3"/>
      <c r="M8068" s="3"/>
      <c r="N8068" s="3"/>
      <c r="O8068" s="3"/>
      <c r="P8068" s="3"/>
      <c r="Q8068" s="3"/>
      <c r="R8068" s="3"/>
      <c r="S8068" s="3"/>
      <c r="T8068" s="3"/>
      <c r="U8068" s="3"/>
      <c r="V8068" s="3"/>
      <c r="W8068" s="3"/>
      <c r="X8068" s="3"/>
      <c r="Y8068" s="3"/>
      <c r="Z8068" s="3"/>
    </row>
    <row r="8069">
      <c r="A8069" s="4">
        <v>45314.0</v>
      </c>
      <c r="B8069" s="5" t="s">
        <v>3597</v>
      </c>
      <c r="C8069" s="3" t="s">
        <v>3598</v>
      </c>
      <c r="D8069" s="3" t="str">
        <f>IFERROR(__xludf.DUMMYFUNCTION("REGEXEXTRACT(C8069,""[A-Z]{2,}"")"),"EPS")</f>
        <v>EPS</v>
      </c>
      <c r="E8069" s="3" t="s">
        <v>44</v>
      </c>
      <c r="F8069" s="3" t="s">
        <v>1424</v>
      </c>
      <c r="G8069" s="3" t="s">
        <v>84</v>
      </c>
      <c r="H8069" s="3"/>
      <c r="I8069" s="3"/>
      <c r="J8069" s="3"/>
      <c r="K8069" s="3"/>
      <c r="L8069" s="3"/>
      <c r="M8069" s="3"/>
      <c r="N8069" s="3"/>
      <c r="O8069" s="3"/>
      <c r="P8069" s="3"/>
      <c r="Q8069" s="3"/>
      <c r="R8069" s="3"/>
      <c r="S8069" s="3"/>
      <c r="T8069" s="3"/>
      <c r="U8069" s="3"/>
      <c r="V8069" s="3"/>
      <c r="W8069" s="3"/>
      <c r="X8069" s="3"/>
      <c r="Y8069" s="3"/>
      <c r="Z8069" s="3"/>
    </row>
    <row r="8070">
      <c r="A8070" s="4">
        <v>45314.0</v>
      </c>
      <c r="B8070" s="5" t="s">
        <v>3597</v>
      </c>
      <c r="C8070" s="3" t="s">
        <v>3598</v>
      </c>
      <c r="D8070" s="3" t="str">
        <f>IFERROR(__xludf.DUMMYFUNCTION("REGEXEXTRACT(C8070,""[A-Z]{2,}"")"),"EPS")</f>
        <v>EPS</v>
      </c>
      <c r="E8070" s="3" t="s">
        <v>58</v>
      </c>
      <c r="F8070" s="3" t="s">
        <v>1144</v>
      </c>
      <c r="G8070" s="3" t="s">
        <v>84</v>
      </c>
      <c r="H8070" s="3"/>
      <c r="I8070" s="3"/>
      <c r="J8070" s="3"/>
      <c r="K8070" s="3"/>
      <c r="L8070" s="3"/>
      <c r="M8070" s="3"/>
      <c r="N8070" s="3"/>
      <c r="O8070" s="3"/>
      <c r="P8070" s="3"/>
      <c r="Q8070" s="3"/>
      <c r="R8070" s="3"/>
      <c r="S8070" s="3"/>
      <c r="T8070" s="3"/>
      <c r="U8070" s="3"/>
      <c r="V8070" s="3"/>
      <c r="W8070" s="3"/>
      <c r="X8070" s="3"/>
      <c r="Y8070" s="3"/>
      <c r="Z8070" s="3"/>
    </row>
    <row r="8071">
      <c r="A8071" s="4">
        <v>45314.0</v>
      </c>
      <c r="B8071" s="5" t="s">
        <v>3599</v>
      </c>
      <c r="C8071" s="3" t="s">
        <v>3600</v>
      </c>
      <c r="D8071" s="3" t="str">
        <f>IFERROR(__xludf.DUMMYFUNCTION("REGEXEXTRACT(C8071,""[A-Z]{2,}"")"),"SCGP")</f>
        <v>SCGP</v>
      </c>
      <c r="E8071" s="3" t="s">
        <v>2481</v>
      </c>
      <c r="F8071" s="3" t="s">
        <v>67</v>
      </c>
      <c r="G8071" s="3" t="s">
        <v>12</v>
      </c>
      <c r="H8071" s="3"/>
      <c r="I8071" s="3"/>
      <c r="J8071" s="3"/>
      <c r="K8071" s="3"/>
      <c r="L8071" s="3"/>
      <c r="M8071" s="3"/>
      <c r="N8071" s="3"/>
      <c r="O8071" s="3"/>
      <c r="P8071" s="3"/>
      <c r="Q8071" s="3"/>
      <c r="R8071" s="3"/>
      <c r="S8071" s="3"/>
      <c r="T8071" s="3"/>
      <c r="U8071" s="3"/>
      <c r="V8071" s="3"/>
      <c r="W8071" s="3"/>
      <c r="X8071" s="3"/>
      <c r="Y8071" s="3"/>
      <c r="Z8071" s="3"/>
    </row>
    <row r="8072">
      <c r="A8072" s="4">
        <v>45314.0</v>
      </c>
      <c r="B8072" s="5" t="s">
        <v>3599</v>
      </c>
      <c r="C8072" s="3" t="s">
        <v>3600</v>
      </c>
      <c r="D8072" s="3" t="str">
        <f>IFERROR(__xludf.DUMMYFUNCTION("REGEXEXTRACT(C8072,""[A-Z]{2,}"")"),"SCGP")</f>
        <v>SCGP</v>
      </c>
      <c r="E8072" s="3" t="s">
        <v>46</v>
      </c>
      <c r="F8072" s="3" t="s">
        <v>133</v>
      </c>
      <c r="G8072" s="3" t="s">
        <v>12</v>
      </c>
      <c r="H8072" s="3"/>
      <c r="I8072" s="3"/>
      <c r="J8072" s="3"/>
      <c r="K8072" s="3"/>
      <c r="L8072" s="3"/>
      <c r="M8072" s="3"/>
      <c r="N8072" s="3"/>
      <c r="O8072" s="3"/>
      <c r="P8072" s="3"/>
      <c r="Q8072" s="3"/>
      <c r="R8072" s="3"/>
      <c r="S8072" s="3"/>
      <c r="T8072" s="3"/>
      <c r="U8072" s="3"/>
      <c r="V8072" s="3"/>
      <c r="W8072" s="3"/>
      <c r="X8072" s="3"/>
      <c r="Y8072" s="3"/>
      <c r="Z8072" s="3"/>
    </row>
    <row r="8073">
      <c r="A8073" s="4">
        <v>45314.0</v>
      </c>
      <c r="B8073" s="5" t="s">
        <v>3601</v>
      </c>
      <c r="C8073" s="3" t="s">
        <v>3602</v>
      </c>
      <c r="D8073" s="3" t="str">
        <f>IFERROR(__xludf.DUMMYFUNCTION("REGEXEXTRACT(C8073,""[A-Z]{2,}"")"),"APEX")</f>
        <v>APEX</v>
      </c>
      <c r="E8073" s="3" t="s">
        <v>74</v>
      </c>
      <c r="F8073" s="3" t="s">
        <v>737</v>
      </c>
      <c r="G8073" s="3" t="s">
        <v>84</v>
      </c>
      <c r="H8073" s="3"/>
      <c r="I8073" s="3"/>
      <c r="J8073" s="3"/>
      <c r="K8073" s="3"/>
      <c r="L8073" s="3"/>
      <c r="M8073" s="3"/>
      <c r="N8073" s="3"/>
      <c r="O8073" s="3"/>
      <c r="P8073" s="3"/>
      <c r="Q8073" s="3"/>
      <c r="R8073" s="3"/>
      <c r="S8073" s="3"/>
      <c r="T8073" s="3"/>
      <c r="U8073" s="3"/>
      <c r="V8073" s="3"/>
      <c r="W8073" s="3"/>
      <c r="X8073" s="3"/>
      <c r="Y8073" s="3"/>
      <c r="Z8073" s="3"/>
    </row>
    <row r="8074">
      <c r="A8074" s="4">
        <v>45314.0</v>
      </c>
      <c r="B8074" s="5" t="s">
        <v>3601</v>
      </c>
      <c r="C8074" s="3" t="s">
        <v>3602</v>
      </c>
      <c r="D8074" s="3" t="str">
        <f>IFERROR(__xludf.DUMMYFUNCTION("REGEXEXTRACT(C8074,""[A-Z]{2,}"")"),"APEX")</f>
        <v>APEX</v>
      </c>
      <c r="E8074" s="3" t="s">
        <v>227</v>
      </c>
      <c r="F8074" s="3" t="s">
        <v>814</v>
      </c>
      <c r="G8074" s="3" t="s">
        <v>84</v>
      </c>
      <c r="H8074" s="3"/>
      <c r="I8074" s="3"/>
      <c r="J8074" s="3"/>
      <c r="K8074" s="3"/>
      <c r="L8074" s="3"/>
      <c r="M8074" s="3"/>
      <c r="N8074" s="3"/>
      <c r="O8074" s="3"/>
      <c r="P8074" s="3"/>
      <c r="Q8074" s="3"/>
      <c r="R8074" s="3"/>
      <c r="S8074" s="3"/>
      <c r="T8074" s="3"/>
      <c r="U8074" s="3"/>
      <c r="V8074" s="3"/>
      <c r="W8074" s="3"/>
      <c r="X8074" s="3"/>
      <c r="Y8074" s="3"/>
      <c r="Z8074" s="3"/>
    </row>
    <row r="8075">
      <c r="A8075" s="4">
        <v>45314.0</v>
      </c>
      <c r="B8075" s="5" t="s">
        <v>3601</v>
      </c>
      <c r="C8075" s="3" t="s">
        <v>3602</v>
      </c>
      <c r="D8075" s="3" t="str">
        <f>IFERROR(__xludf.DUMMYFUNCTION("REGEXEXTRACT(C8075,""[A-Z]{2,}"")"),"APEX")</f>
        <v>APEX</v>
      </c>
      <c r="E8075" s="3" t="s">
        <v>129</v>
      </c>
      <c r="F8075" s="3" t="s">
        <v>1803</v>
      </c>
      <c r="G8075" s="3" t="s">
        <v>84</v>
      </c>
      <c r="H8075" s="3"/>
      <c r="I8075" s="3"/>
      <c r="J8075" s="3"/>
      <c r="K8075" s="3"/>
      <c r="L8075" s="3"/>
      <c r="M8075" s="3"/>
      <c r="N8075" s="3"/>
      <c r="O8075" s="3"/>
      <c r="P8075" s="3"/>
      <c r="Q8075" s="3"/>
      <c r="R8075" s="3"/>
      <c r="S8075" s="3"/>
      <c r="T8075" s="3"/>
      <c r="U8075" s="3"/>
      <c r="V8075" s="3"/>
      <c r="W8075" s="3"/>
      <c r="X8075" s="3"/>
      <c r="Y8075" s="3"/>
      <c r="Z8075" s="3"/>
    </row>
    <row r="8076">
      <c r="A8076" s="4">
        <v>45313.0</v>
      </c>
      <c r="B8076" s="5" t="s">
        <v>3603</v>
      </c>
      <c r="C8076" s="3" t="s">
        <v>3604</v>
      </c>
      <c r="D8076" s="3" t="str">
        <f>IFERROR(__xludf.DUMMYFUNCTION("REGEXEXTRACT(C8076,""[A-Z]{2,}"")"),"SET")</f>
        <v>SET</v>
      </c>
      <c r="E8076" s="3" t="s">
        <v>971</v>
      </c>
      <c r="F8076" s="3" t="s">
        <v>67</v>
      </c>
      <c r="G8076" s="3" t="s">
        <v>12</v>
      </c>
      <c r="H8076" s="3"/>
      <c r="I8076" s="3"/>
      <c r="J8076" s="3"/>
      <c r="K8076" s="3"/>
      <c r="L8076" s="3"/>
      <c r="M8076" s="3"/>
      <c r="N8076" s="3"/>
      <c r="O8076" s="3"/>
      <c r="P8076" s="3"/>
      <c r="Q8076" s="3"/>
      <c r="R8076" s="3"/>
      <c r="S8076" s="3"/>
      <c r="T8076" s="3"/>
      <c r="U8076" s="3"/>
      <c r="V8076" s="3"/>
      <c r="W8076" s="3"/>
      <c r="X8076" s="3"/>
      <c r="Y8076" s="3"/>
      <c r="Z8076" s="3"/>
    </row>
    <row r="8077">
      <c r="A8077" s="4">
        <v>45313.0</v>
      </c>
      <c r="B8077" s="5" t="s">
        <v>3605</v>
      </c>
      <c r="C8077" s="3" t="s">
        <v>3606</v>
      </c>
      <c r="D8077" s="3" t="str">
        <f>IFERROR(__xludf.DUMMYFUNCTION("REGEXEXTRACT(C8077,""[A-Z]{2,}"")"),"NUSA")</f>
        <v>NUSA</v>
      </c>
      <c r="E8077" s="3" t="s">
        <v>269</v>
      </c>
      <c r="F8077" s="3" t="s">
        <v>109</v>
      </c>
      <c r="G8077" s="3" t="s">
        <v>17</v>
      </c>
      <c r="H8077" s="3"/>
      <c r="I8077" s="3"/>
      <c r="J8077" s="3"/>
      <c r="K8077" s="3"/>
      <c r="L8077" s="3"/>
      <c r="M8077" s="3"/>
      <c r="N8077" s="3"/>
      <c r="O8077" s="3"/>
      <c r="P8077" s="3"/>
      <c r="Q8077" s="3"/>
      <c r="R8077" s="3"/>
      <c r="S8077" s="3"/>
      <c r="T8077" s="3"/>
      <c r="U8077" s="3"/>
      <c r="V8077" s="3"/>
      <c r="W8077" s="3"/>
      <c r="X8077" s="3"/>
      <c r="Y8077" s="3"/>
      <c r="Z8077" s="3"/>
    </row>
    <row r="8078">
      <c r="A8078" s="4">
        <v>45313.0</v>
      </c>
      <c r="B8078" s="5" t="s">
        <v>3607</v>
      </c>
      <c r="C8078" s="3" t="s">
        <v>3608</v>
      </c>
      <c r="D8078" s="3" t="str">
        <f>IFERROR(__xludf.DUMMYFUNCTION("REGEXEXTRACT(C8078,""[A-Z]{2,}"")"),"SLM")</f>
        <v>SLM</v>
      </c>
      <c r="E8078" s="3" t="s">
        <v>181</v>
      </c>
      <c r="F8078" s="3" t="s">
        <v>172</v>
      </c>
      <c r="G8078" s="3" t="s">
        <v>17</v>
      </c>
      <c r="H8078" s="3"/>
      <c r="I8078" s="3"/>
      <c r="J8078" s="3"/>
      <c r="K8078" s="3"/>
      <c r="L8078" s="3"/>
      <c r="M8078" s="3"/>
      <c r="N8078" s="3"/>
      <c r="O8078" s="3"/>
      <c r="P8078" s="3"/>
      <c r="Q8078" s="3"/>
      <c r="R8078" s="3"/>
      <c r="S8078" s="3"/>
      <c r="T8078" s="3"/>
      <c r="U8078" s="3"/>
      <c r="V8078" s="3"/>
      <c r="W8078" s="3"/>
      <c r="X8078" s="3"/>
      <c r="Y8078" s="3"/>
      <c r="Z8078" s="3"/>
    </row>
    <row r="8079">
      <c r="A8079" s="4">
        <v>45313.0</v>
      </c>
      <c r="B8079" s="5" t="s">
        <v>3609</v>
      </c>
      <c r="C8079" s="3" t="s">
        <v>3610</v>
      </c>
      <c r="D8079" s="3" t="str">
        <f>IFERROR(__xludf.DUMMYFUNCTION("REGEXEXTRACT(C8079,""[A-Z]{2,}"")"),"KTB")</f>
        <v>KTB</v>
      </c>
      <c r="E8079" s="3" t="s">
        <v>44</v>
      </c>
      <c r="F8079" s="3" t="s">
        <v>83</v>
      </c>
      <c r="G8079" s="3" t="s">
        <v>84</v>
      </c>
      <c r="H8079" s="3"/>
      <c r="I8079" s="3"/>
      <c r="J8079" s="3"/>
      <c r="K8079" s="3"/>
      <c r="L8079" s="3"/>
      <c r="M8079" s="3"/>
      <c r="N8079" s="3"/>
      <c r="O8079" s="3"/>
      <c r="P8079" s="3"/>
      <c r="Q8079" s="3"/>
      <c r="R8079" s="3"/>
      <c r="S8079" s="3"/>
      <c r="T8079" s="3"/>
      <c r="U8079" s="3"/>
      <c r="V8079" s="3"/>
      <c r="W8079" s="3"/>
      <c r="X8079" s="3"/>
      <c r="Y8079" s="3"/>
      <c r="Z8079" s="3"/>
    </row>
    <row r="8080">
      <c r="A8080" s="4">
        <v>45313.0</v>
      </c>
      <c r="B8080" s="5" t="s">
        <v>3609</v>
      </c>
      <c r="C8080" s="3" t="s">
        <v>3610</v>
      </c>
      <c r="D8080" s="3" t="str">
        <f>IFERROR(__xludf.DUMMYFUNCTION("REGEXEXTRACT(C8080,""[A-Z]{2,}"")"),"KTB")</f>
        <v>KTB</v>
      </c>
      <c r="E8080" s="3" t="s">
        <v>44</v>
      </c>
      <c r="F8080" s="3" t="s">
        <v>124</v>
      </c>
      <c r="G8080" s="3" t="s">
        <v>84</v>
      </c>
      <c r="H8080" s="3"/>
      <c r="I8080" s="3"/>
      <c r="J8080" s="3"/>
      <c r="K8080" s="3"/>
      <c r="L8080" s="3"/>
      <c r="M8080" s="3"/>
      <c r="N8080" s="3"/>
      <c r="O8080" s="3"/>
      <c r="P8080" s="3"/>
      <c r="Q8080" s="3"/>
      <c r="R8080" s="3"/>
      <c r="S8080" s="3"/>
      <c r="T8080" s="3"/>
      <c r="U8080" s="3"/>
      <c r="V8080" s="3"/>
      <c r="W8080" s="3"/>
      <c r="X8080" s="3"/>
      <c r="Y8080" s="3"/>
      <c r="Z8080" s="3"/>
    </row>
    <row r="8081">
      <c r="A8081" s="4">
        <v>45313.0</v>
      </c>
      <c r="B8081" s="5" t="s">
        <v>3609</v>
      </c>
      <c r="C8081" s="3" t="s">
        <v>3610</v>
      </c>
      <c r="D8081" s="3" t="str">
        <f>IFERROR(__xludf.DUMMYFUNCTION("REGEXEXTRACT(C8081,""[A-Z]{2,}"")"),"KTB")</f>
        <v>KTB</v>
      </c>
      <c r="E8081" s="3" t="s">
        <v>2226</v>
      </c>
      <c r="F8081" s="3" t="s">
        <v>3342</v>
      </c>
      <c r="G8081" s="3" t="s">
        <v>84</v>
      </c>
      <c r="H8081" s="3"/>
      <c r="I8081" s="3"/>
      <c r="J8081" s="3"/>
      <c r="K8081" s="3"/>
      <c r="L8081" s="3"/>
      <c r="M8081" s="3"/>
      <c r="N8081" s="3"/>
      <c r="O8081" s="3"/>
      <c r="P8081" s="3"/>
      <c r="Q8081" s="3"/>
      <c r="R8081" s="3"/>
      <c r="S8081" s="3"/>
      <c r="T8081" s="3"/>
      <c r="U8081" s="3"/>
      <c r="V8081" s="3"/>
      <c r="W8081" s="3"/>
      <c r="X8081" s="3"/>
      <c r="Y8081" s="3"/>
      <c r="Z8081" s="3"/>
    </row>
    <row r="8082">
      <c r="A8082" s="4">
        <v>45310.0</v>
      </c>
      <c r="B8082" s="5" t="s">
        <v>3611</v>
      </c>
      <c r="C8082" s="3" t="s">
        <v>3612</v>
      </c>
      <c r="D8082" s="3" t="str">
        <f>IFERROR(__xludf.DUMMYFUNCTION("REGEXEXTRACT(C8082,""[A-Z]{2,}"")"),"KTC")</f>
        <v>KTC</v>
      </c>
      <c r="E8082" s="3" t="s">
        <v>47</v>
      </c>
      <c r="F8082" s="3" t="s">
        <v>31</v>
      </c>
      <c r="G8082" s="3" t="s">
        <v>12</v>
      </c>
      <c r="H8082" s="3"/>
      <c r="I8082" s="3"/>
      <c r="J8082" s="3"/>
      <c r="K8082" s="3"/>
      <c r="L8082" s="3"/>
      <c r="M8082" s="3"/>
      <c r="N8082" s="3"/>
      <c r="O8082" s="3"/>
      <c r="P8082" s="3"/>
      <c r="Q8082" s="3"/>
      <c r="R8082" s="3"/>
      <c r="S8082" s="3"/>
      <c r="T8082" s="3"/>
      <c r="U8082" s="3"/>
      <c r="V8082" s="3"/>
      <c r="W8082" s="3"/>
      <c r="X8082" s="3"/>
      <c r="Y8082" s="3"/>
      <c r="Z8082" s="3"/>
    </row>
    <row r="8083">
      <c r="A8083" s="4">
        <v>45310.0</v>
      </c>
      <c r="B8083" s="5" t="s">
        <v>3611</v>
      </c>
      <c r="C8083" s="3" t="s">
        <v>3612</v>
      </c>
      <c r="D8083" s="3" t="str">
        <f>IFERROR(__xludf.DUMMYFUNCTION("REGEXEXTRACT(C8083,""[A-Z]{2,}"")"),"KTC")</f>
        <v>KTC</v>
      </c>
      <c r="E8083" s="3" t="s">
        <v>412</v>
      </c>
      <c r="F8083" s="3" t="s">
        <v>1097</v>
      </c>
      <c r="G8083" s="3" t="s">
        <v>12</v>
      </c>
      <c r="H8083" s="3"/>
      <c r="I8083" s="3"/>
      <c r="J8083" s="3"/>
      <c r="K8083" s="3"/>
      <c r="L8083" s="3"/>
      <c r="M8083" s="3"/>
      <c r="N8083" s="3"/>
      <c r="O8083" s="3"/>
      <c r="P8083" s="3"/>
      <c r="Q8083" s="3"/>
      <c r="R8083" s="3"/>
      <c r="S8083" s="3"/>
      <c r="T8083" s="3"/>
      <c r="U8083" s="3"/>
      <c r="V8083" s="3"/>
      <c r="W8083" s="3"/>
      <c r="X8083" s="3"/>
      <c r="Y8083" s="3"/>
      <c r="Z8083" s="3"/>
    </row>
    <row r="8084">
      <c r="A8084" s="4">
        <v>45309.0</v>
      </c>
      <c r="B8084" s="5" t="s">
        <v>3613</v>
      </c>
      <c r="C8084" s="3" t="s">
        <v>3614</v>
      </c>
      <c r="D8084" s="3" t="str">
        <f>IFERROR(__xludf.DUMMYFUNCTION("REGEXEXTRACT(C8084,""[A-Z]{2,}"")"),"BBL")</f>
        <v>BBL</v>
      </c>
      <c r="E8084" s="3" t="s">
        <v>47</v>
      </c>
      <c r="F8084" s="3" t="s">
        <v>567</v>
      </c>
      <c r="G8084" s="3" t="s">
        <v>84</v>
      </c>
      <c r="H8084" s="3"/>
      <c r="I8084" s="3"/>
      <c r="J8084" s="3"/>
      <c r="K8084" s="3"/>
      <c r="L8084" s="3"/>
      <c r="M8084" s="3"/>
      <c r="N8084" s="3"/>
      <c r="O8084" s="3"/>
      <c r="P8084" s="3"/>
      <c r="Q8084" s="3"/>
      <c r="R8084" s="3"/>
      <c r="S8084" s="3"/>
      <c r="T8084" s="3"/>
      <c r="U8084" s="3"/>
      <c r="V8084" s="3"/>
      <c r="W8084" s="3"/>
      <c r="X8084" s="3"/>
      <c r="Y8084" s="3"/>
      <c r="Z8084" s="3"/>
    </row>
    <row r="8085">
      <c r="A8085" s="4">
        <v>45309.0</v>
      </c>
      <c r="B8085" s="5" t="s">
        <v>3615</v>
      </c>
      <c r="C8085" s="3" t="s">
        <v>3616</v>
      </c>
      <c r="D8085" s="3" t="str">
        <f>IFERROR(__xludf.DUMMYFUNCTION("REGEXEXTRACT(C8085,""[A-Z]{2,}"")"),"GRAMMY")</f>
        <v>GRAMMY</v>
      </c>
      <c r="E8085" s="3" t="s">
        <v>44</v>
      </c>
      <c r="F8085" s="3" t="s">
        <v>83</v>
      </c>
      <c r="G8085" s="3" t="s">
        <v>84</v>
      </c>
      <c r="H8085" s="3"/>
      <c r="I8085" s="3"/>
      <c r="J8085" s="3"/>
      <c r="K8085" s="3"/>
      <c r="L8085" s="3"/>
      <c r="M8085" s="3"/>
      <c r="N8085" s="3"/>
      <c r="O8085" s="3"/>
      <c r="P8085" s="3"/>
      <c r="Q8085" s="3"/>
      <c r="R8085" s="3"/>
      <c r="S8085" s="3"/>
      <c r="T8085" s="3"/>
      <c r="U8085" s="3"/>
      <c r="V8085" s="3"/>
      <c r="W8085" s="3"/>
      <c r="X8085" s="3"/>
      <c r="Y8085" s="3"/>
      <c r="Z8085" s="3"/>
    </row>
    <row r="8086">
      <c r="A8086" s="4">
        <v>45309.0</v>
      </c>
      <c r="B8086" s="5" t="s">
        <v>3617</v>
      </c>
      <c r="C8086" s="3" t="s">
        <v>3618</v>
      </c>
      <c r="D8086" s="3" t="str">
        <f>IFERROR(__xludf.DUMMYFUNCTION("REGEXEXTRACT(C8086,""[A-Z]{2,}"")"),"SCC")</f>
        <v>SCC</v>
      </c>
      <c r="E8086" s="3"/>
      <c r="F8086" s="3" t="s">
        <v>970</v>
      </c>
      <c r="G8086" s="3" t="s">
        <v>84</v>
      </c>
      <c r="H8086" s="3" t="s">
        <v>44</v>
      </c>
      <c r="I8086" s="3"/>
      <c r="J8086" s="3"/>
      <c r="K8086" s="3"/>
      <c r="L8086" s="3"/>
      <c r="M8086" s="3"/>
      <c r="N8086" s="3"/>
      <c r="O8086" s="3"/>
      <c r="P8086" s="3"/>
      <c r="Q8086" s="3"/>
      <c r="R8086" s="3"/>
      <c r="S8086" s="3"/>
      <c r="T8086" s="3"/>
      <c r="U8086" s="3"/>
      <c r="V8086" s="3"/>
      <c r="W8086" s="3"/>
      <c r="X8086" s="3"/>
      <c r="Y8086" s="3"/>
      <c r="Z8086" s="3"/>
    </row>
    <row r="8087">
      <c r="A8087" s="4">
        <v>45309.0</v>
      </c>
      <c r="B8087" s="5" t="s">
        <v>3619</v>
      </c>
      <c r="C8087" s="3" t="s">
        <v>3620</v>
      </c>
      <c r="D8087" s="3" t="str">
        <f>IFERROR(__xludf.DUMMYFUNCTION("REGEXEXTRACT(C8087,""[A-Z]{2,}"")"),"ITD")</f>
        <v>ITD</v>
      </c>
      <c r="E8087" s="3" t="s">
        <v>1090</v>
      </c>
      <c r="F8087" s="3" t="s">
        <v>3621</v>
      </c>
      <c r="G8087" s="3" t="s">
        <v>12</v>
      </c>
      <c r="H8087" s="3"/>
      <c r="I8087" s="3"/>
      <c r="J8087" s="3"/>
      <c r="K8087" s="3"/>
      <c r="L8087" s="3"/>
      <c r="M8087" s="3"/>
      <c r="N8087" s="3"/>
      <c r="O8087" s="3"/>
      <c r="P8087" s="3"/>
      <c r="Q8087" s="3"/>
      <c r="R8087" s="3"/>
      <c r="S8087" s="3"/>
      <c r="T8087" s="3"/>
      <c r="U8087" s="3"/>
      <c r="V8087" s="3"/>
      <c r="W8087" s="3"/>
      <c r="X8087" s="3"/>
      <c r="Y8087" s="3"/>
      <c r="Z8087" s="3"/>
    </row>
    <row r="8088">
      <c r="A8088" s="4">
        <v>45308.0</v>
      </c>
      <c r="B8088" s="5" t="s">
        <v>3622</v>
      </c>
      <c r="C8088" s="3" t="s">
        <v>3623</v>
      </c>
      <c r="D8088" s="3" t="str">
        <f>IFERROR(__xludf.DUMMYFUNCTION("REGEXEXTRACT(C8088,""[A-Z]{2,}"")"),"ITD")</f>
        <v>ITD</v>
      </c>
      <c r="E8088" s="3" t="s">
        <v>570</v>
      </c>
      <c r="F8088" s="3" t="s">
        <v>571</v>
      </c>
      <c r="G8088" s="3" t="s">
        <v>17</v>
      </c>
      <c r="H8088" s="3"/>
      <c r="I8088" s="3"/>
      <c r="J8088" s="3"/>
      <c r="K8088" s="3"/>
      <c r="L8088" s="3"/>
      <c r="M8088" s="3"/>
      <c r="N8088" s="3"/>
      <c r="O8088" s="3"/>
      <c r="P8088" s="3"/>
      <c r="Q8088" s="3"/>
      <c r="R8088" s="3"/>
      <c r="S8088" s="3"/>
      <c r="T8088" s="3"/>
      <c r="U8088" s="3"/>
      <c r="V8088" s="3"/>
      <c r="W8088" s="3"/>
      <c r="X8088" s="3"/>
      <c r="Y8088" s="3"/>
      <c r="Z8088" s="3"/>
    </row>
    <row r="8089">
      <c r="A8089" s="4">
        <v>45308.0</v>
      </c>
      <c r="B8089" s="5" t="s">
        <v>3624</v>
      </c>
      <c r="C8089" s="3" t="s">
        <v>3625</v>
      </c>
      <c r="D8089" s="3" t="str">
        <f>IFERROR(__xludf.DUMMYFUNCTION("REGEXEXTRACT(C8089,""[A-Z]{2,}"")"),"DITTO")</f>
        <v>DITTO</v>
      </c>
      <c r="E8089" s="3" t="s">
        <v>141</v>
      </c>
      <c r="F8089" s="3" t="s">
        <v>37</v>
      </c>
      <c r="G8089" s="3" t="s">
        <v>12</v>
      </c>
      <c r="H8089" s="3"/>
      <c r="I8089" s="3"/>
      <c r="J8089" s="3"/>
      <c r="K8089" s="3"/>
      <c r="L8089" s="3"/>
      <c r="M8089" s="3"/>
      <c r="N8089" s="3"/>
      <c r="O8089" s="3"/>
      <c r="P8089" s="3"/>
      <c r="Q8089" s="3"/>
      <c r="R8089" s="3"/>
      <c r="S8089" s="3"/>
      <c r="T8089" s="3"/>
      <c r="U8089" s="3"/>
      <c r="V8089" s="3"/>
      <c r="W8089" s="3"/>
      <c r="X8089" s="3"/>
      <c r="Y8089" s="3"/>
      <c r="Z8089" s="3"/>
    </row>
    <row r="8090">
      <c r="A8090" s="4">
        <v>45308.0</v>
      </c>
      <c r="B8090" s="5" t="s">
        <v>3624</v>
      </c>
      <c r="C8090" s="3" t="s">
        <v>3625</v>
      </c>
      <c r="D8090" s="3" t="str">
        <f>IFERROR(__xludf.DUMMYFUNCTION("REGEXEXTRACT(C8090,""[A-Z]{2,}"")"),"DITTO")</f>
        <v>DITTO</v>
      </c>
      <c r="E8090" s="3" t="s">
        <v>3626</v>
      </c>
      <c r="F8090" s="3" t="s">
        <v>1826</v>
      </c>
      <c r="G8090" s="3" t="s">
        <v>12</v>
      </c>
      <c r="H8090" s="3"/>
      <c r="I8090" s="3"/>
      <c r="J8090" s="3"/>
      <c r="K8090" s="3"/>
      <c r="L8090" s="3"/>
      <c r="M8090" s="3"/>
      <c r="N8090" s="3"/>
      <c r="O8090" s="3"/>
      <c r="P8090" s="3"/>
      <c r="Q8090" s="3"/>
      <c r="R8090" s="3"/>
      <c r="S8090" s="3"/>
      <c r="T8090" s="3"/>
      <c r="U8090" s="3"/>
      <c r="V8090" s="3"/>
      <c r="W8090" s="3"/>
      <c r="X8090" s="3"/>
      <c r="Y8090" s="3"/>
      <c r="Z8090" s="3"/>
    </row>
    <row r="8091">
      <c r="A8091" s="4">
        <v>45308.0</v>
      </c>
      <c r="B8091" s="5" t="s">
        <v>3627</v>
      </c>
      <c r="C8091" s="3" t="s">
        <v>3628</v>
      </c>
      <c r="D8091" s="3" t="str">
        <f>IFERROR(__xludf.DUMMYFUNCTION("REGEXEXTRACT(C8091,""[A-Z]{2,}"")"),"TRUE")</f>
        <v>TRUE</v>
      </c>
      <c r="E8091" s="3" t="s">
        <v>3629</v>
      </c>
      <c r="F8091" s="3" t="s">
        <v>3630</v>
      </c>
      <c r="G8091" s="3" t="s">
        <v>17</v>
      </c>
      <c r="H8091" s="3"/>
      <c r="I8091" s="3"/>
      <c r="J8091" s="3"/>
      <c r="K8091" s="3"/>
      <c r="L8091" s="3"/>
      <c r="M8091" s="3"/>
      <c r="N8091" s="3"/>
      <c r="O8091" s="3"/>
      <c r="P8091" s="3"/>
      <c r="Q8091" s="3"/>
      <c r="R8091" s="3"/>
      <c r="S8091" s="3"/>
      <c r="T8091" s="3"/>
      <c r="U8091" s="3"/>
      <c r="V8091" s="3"/>
      <c r="W8091" s="3"/>
      <c r="X8091" s="3"/>
      <c r="Y8091" s="3"/>
      <c r="Z8091" s="3"/>
    </row>
    <row r="8092">
      <c r="A8092" s="4">
        <v>45308.0</v>
      </c>
      <c r="B8092" s="5" t="s">
        <v>3631</v>
      </c>
      <c r="C8092" s="3" t="s">
        <v>3632</v>
      </c>
      <c r="D8092" s="3" t="str">
        <f>IFERROR(__xludf.DUMMYFUNCTION("REGEXEXTRACT(C8092,""[A-Z]{2,}"")"),"MORE")</f>
        <v>MORE</v>
      </c>
      <c r="E8092" s="3" t="s">
        <v>365</v>
      </c>
      <c r="F8092" s="3" t="s">
        <v>3633</v>
      </c>
      <c r="G8092" s="3" t="s">
        <v>84</v>
      </c>
      <c r="H8092" s="3"/>
      <c r="I8092" s="3"/>
      <c r="J8092" s="3"/>
      <c r="K8092" s="3"/>
      <c r="L8092" s="3"/>
      <c r="M8092" s="3"/>
      <c r="N8092" s="3"/>
      <c r="O8092" s="3"/>
      <c r="P8092" s="3"/>
      <c r="Q8092" s="3"/>
      <c r="R8092" s="3"/>
      <c r="S8092" s="3"/>
      <c r="T8092" s="3"/>
      <c r="U8092" s="3"/>
      <c r="V8092" s="3"/>
      <c r="W8092" s="3"/>
      <c r="X8092" s="3"/>
      <c r="Y8092" s="3"/>
      <c r="Z8092" s="3"/>
    </row>
    <row r="8093">
      <c r="A8093" s="4">
        <v>45307.0</v>
      </c>
      <c r="B8093" s="5" t="s">
        <v>3634</v>
      </c>
      <c r="C8093" s="3" t="s">
        <v>3635</v>
      </c>
      <c r="D8093" s="3" t="str">
        <f>IFERROR(__xludf.DUMMYFUNCTION("REGEXEXTRACT(C8093,""[A-Z]{2,}"")"),"TU")</f>
        <v>TU</v>
      </c>
      <c r="E8093" s="3" t="s">
        <v>2014</v>
      </c>
      <c r="F8093" s="3" t="s">
        <v>172</v>
      </c>
      <c r="G8093" s="3" t="s">
        <v>17</v>
      </c>
      <c r="H8093" s="3"/>
      <c r="I8093" s="3"/>
      <c r="J8093" s="3"/>
      <c r="K8093" s="3"/>
      <c r="L8093" s="3"/>
      <c r="M8093" s="3"/>
      <c r="N8093" s="3"/>
      <c r="O8093" s="3"/>
      <c r="P8093" s="3"/>
      <c r="Q8093" s="3"/>
      <c r="R8093" s="3"/>
      <c r="S8093" s="3"/>
      <c r="T8093" s="3"/>
      <c r="U8093" s="3"/>
      <c r="V8093" s="3"/>
      <c r="W8093" s="3"/>
      <c r="X8093" s="3"/>
      <c r="Y8093" s="3"/>
      <c r="Z8093" s="3"/>
    </row>
    <row r="8094">
      <c r="A8094" s="4">
        <v>45307.0</v>
      </c>
      <c r="B8094" s="5" t="s">
        <v>3636</v>
      </c>
      <c r="C8094" s="3" t="s">
        <v>3637</v>
      </c>
      <c r="D8094" s="3" t="str">
        <f>IFERROR(__xludf.DUMMYFUNCTION("REGEXEXTRACT(C8094,""[A-Z]{2,}"")"),"DITTO")</f>
        <v>DITTO</v>
      </c>
      <c r="E8094" s="3" t="s">
        <v>3638</v>
      </c>
      <c r="F8094" s="3" t="s">
        <v>3639</v>
      </c>
      <c r="G8094" s="3" t="s">
        <v>12</v>
      </c>
      <c r="H8094" s="3"/>
      <c r="I8094" s="3"/>
      <c r="J8094" s="3"/>
      <c r="K8094" s="3"/>
      <c r="L8094" s="3"/>
      <c r="M8094" s="3"/>
      <c r="N8094" s="3"/>
      <c r="O8094" s="3"/>
      <c r="P8094" s="3"/>
      <c r="Q8094" s="3"/>
      <c r="R8094" s="3"/>
      <c r="S8094" s="3"/>
      <c r="T8094" s="3"/>
      <c r="U8094" s="3"/>
      <c r="V8094" s="3"/>
      <c r="W8094" s="3"/>
      <c r="X8094" s="3"/>
      <c r="Y8094" s="3"/>
      <c r="Z8094" s="3"/>
    </row>
    <row r="8095">
      <c r="A8095" s="4">
        <v>45307.0</v>
      </c>
      <c r="B8095" s="5" t="s">
        <v>3636</v>
      </c>
      <c r="C8095" s="3" t="s">
        <v>3637</v>
      </c>
      <c r="D8095" s="3" t="str">
        <f>IFERROR(__xludf.DUMMYFUNCTION("REGEXEXTRACT(C8095,""[A-Z]{2,}"")"),"DITTO")</f>
        <v>DITTO</v>
      </c>
      <c r="E8095" s="3" t="s">
        <v>762</v>
      </c>
      <c r="F8095" s="3" t="s">
        <v>3179</v>
      </c>
      <c r="G8095" s="3" t="s">
        <v>12</v>
      </c>
      <c r="H8095" s="3"/>
      <c r="I8095" s="3"/>
      <c r="J8095" s="3"/>
      <c r="K8095" s="3"/>
      <c r="L8095" s="3"/>
      <c r="M8095" s="3"/>
      <c r="N8095" s="3"/>
      <c r="O8095" s="3"/>
      <c r="P8095" s="3"/>
      <c r="Q8095" s="3"/>
      <c r="R8095" s="3"/>
      <c r="S8095" s="3"/>
      <c r="T8095" s="3"/>
      <c r="U8095" s="3"/>
      <c r="V8095" s="3"/>
      <c r="W8095" s="3"/>
      <c r="X8095" s="3"/>
      <c r="Y8095" s="3"/>
      <c r="Z8095" s="3"/>
    </row>
    <row r="8096">
      <c r="A8096" s="4">
        <v>45307.0</v>
      </c>
      <c r="B8096" s="5" t="s">
        <v>3636</v>
      </c>
      <c r="C8096" s="3" t="s">
        <v>3637</v>
      </c>
      <c r="D8096" s="3" t="str">
        <f>IFERROR(__xludf.DUMMYFUNCTION("REGEXEXTRACT(C8096,""[A-Z]{2,}"")"),"DITTO")</f>
        <v>DITTO</v>
      </c>
      <c r="E8096" s="3" t="s">
        <v>389</v>
      </c>
      <c r="F8096" s="3" t="s">
        <v>133</v>
      </c>
      <c r="G8096" s="3" t="s">
        <v>12</v>
      </c>
      <c r="H8096" s="3"/>
      <c r="I8096" s="3"/>
      <c r="J8096" s="3"/>
      <c r="K8096" s="3"/>
      <c r="L8096" s="3"/>
      <c r="M8096" s="3"/>
      <c r="N8096" s="3"/>
      <c r="O8096" s="3"/>
      <c r="P8096" s="3"/>
      <c r="Q8096" s="3"/>
      <c r="R8096" s="3"/>
      <c r="S8096" s="3"/>
      <c r="T8096" s="3"/>
      <c r="U8096" s="3"/>
      <c r="V8096" s="3"/>
      <c r="W8096" s="3"/>
      <c r="X8096" s="3"/>
      <c r="Y8096" s="3"/>
      <c r="Z8096" s="3"/>
    </row>
    <row r="8097">
      <c r="A8097" s="4">
        <v>45307.0</v>
      </c>
      <c r="B8097" s="5" t="s">
        <v>3640</v>
      </c>
      <c r="C8097" s="3" t="s">
        <v>3641</v>
      </c>
      <c r="D8097" s="3" t="str">
        <f>IFERROR(__xludf.DUMMYFUNCTION("REGEXEXTRACT(C8097,""[A-Z]{2,}"")"),"ITD")</f>
        <v>ITD</v>
      </c>
      <c r="E8097" s="3" t="s">
        <v>3642</v>
      </c>
      <c r="F8097" s="3" t="s">
        <v>498</v>
      </c>
      <c r="G8097" s="3" t="s">
        <v>17</v>
      </c>
      <c r="H8097" s="3"/>
      <c r="I8097" s="3"/>
      <c r="J8097" s="3"/>
      <c r="K8097" s="3"/>
      <c r="L8097" s="3"/>
      <c r="M8097" s="3"/>
      <c r="N8097" s="3"/>
      <c r="O8097" s="3"/>
      <c r="P8097" s="3"/>
      <c r="Q8097" s="3"/>
      <c r="R8097" s="3"/>
      <c r="S8097" s="3"/>
      <c r="T8097" s="3"/>
      <c r="U8097" s="3"/>
      <c r="V8097" s="3"/>
      <c r="W8097" s="3"/>
      <c r="X8097" s="3"/>
      <c r="Y8097" s="3"/>
      <c r="Z8097" s="3"/>
    </row>
    <row r="8098">
      <c r="A8098" s="4">
        <v>45306.0</v>
      </c>
      <c r="B8098" s="5" t="s">
        <v>3643</v>
      </c>
      <c r="C8098" s="3" t="s">
        <v>3644</v>
      </c>
      <c r="D8098" s="3" t="str">
        <f>IFERROR(__xludf.DUMMYFUNCTION("REGEXEXTRACT(C8098,""[A-Z]{2,}"")"),"MORE")</f>
        <v>MORE</v>
      </c>
      <c r="E8098" s="3" t="s">
        <v>269</v>
      </c>
      <c r="F8098" s="3" t="s">
        <v>1491</v>
      </c>
      <c r="G8098" s="3" t="s">
        <v>17</v>
      </c>
      <c r="H8098" s="3"/>
      <c r="I8098" s="3"/>
      <c r="J8098" s="3"/>
      <c r="K8098" s="3"/>
      <c r="L8098" s="3"/>
      <c r="M8098" s="3"/>
      <c r="N8098" s="3"/>
      <c r="O8098" s="3"/>
      <c r="P8098" s="3"/>
      <c r="Q8098" s="3"/>
      <c r="R8098" s="3"/>
      <c r="S8098" s="3"/>
      <c r="T8098" s="3"/>
      <c r="U8098" s="3"/>
      <c r="V8098" s="3"/>
      <c r="W8098" s="3"/>
      <c r="X8098" s="3"/>
      <c r="Y8098" s="3"/>
      <c r="Z8098" s="3"/>
    </row>
    <row r="8099">
      <c r="A8099" s="4">
        <v>45306.0</v>
      </c>
      <c r="B8099" s="5" t="s">
        <v>3645</v>
      </c>
      <c r="C8099" s="3" t="s">
        <v>3646</v>
      </c>
      <c r="D8099" s="3" t="str">
        <f>IFERROR(__xludf.DUMMYFUNCTION("REGEXEXTRACT(C8099,""[A-Z]{2,}"")"),"TISCO")</f>
        <v>TISCO</v>
      </c>
      <c r="E8099" s="3" t="s">
        <v>47</v>
      </c>
      <c r="F8099" s="3" t="s">
        <v>133</v>
      </c>
      <c r="G8099" s="3" t="s">
        <v>12</v>
      </c>
      <c r="H8099" s="3"/>
      <c r="I8099" s="3"/>
      <c r="J8099" s="3"/>
      <c r="K8099" s="3"/>
      <c r="L8099" s="3"/>
      <c r="M8099" s="3"/>
      <c r="N8099" s="3"/>
      <c r="O8099" s="3"/>
      <c r="P8099" s="3"/>
      <c r="Q8099" s="3"/>
      <c r="R8099" s="3"/>
      <c r="S8099" s="3"/>
      <c r="T8099" s="3"/>
      <c r="U8099" s="3"/>
      <c r="V8099" s="3"/>
      <c r="W8099" s="3"/>
      <c r="X8099" s="3"/>
      <c r="Y8099" s="3"/>
      <c r="Z8099" s="3"/>
    </row>
    <row r="8100">
      <c r="A8100" s="4">
        <v>45306.0</v>
      </c>
      <c r="B8100" s="5" t="s">
        <v>3645</v>
      </c>
      <c r="C8100" s="3" t="s">
        <v>3646</v>
      </c>
      <c r="D8100" s="3" t="str">
        <f>IFERROR(__xludf.DUMMYFUNCTION("REGEXEXTRACT(C8100,""[A-Z]{2,}"")"),"TISCO")</f>
        <v>TISCO</v>
      </c>
      <c r="E8100" s="3" t="s">
        <v>46</v>
      </c>
      <c r="F8100" s="3" t="s">
        <v>133</v>
      </c>
      <c r="G8100" s="3" t="s">
        <v>12</v>
      </c>
      <c r="H8100" s="3"/>
      <c r="I8100" s="3"/>
      <c r="J8100" s="3"/>
      <c r="K8100" s="3"/>
      <c r="L8100" s="3"/>
      <c r="M8100" s="3"/>
      <c r="N8100" s="3"/>
      <c r="O8100" s="3"/>
      <c r="P8100" s="3"/>
      <c r="Q8100" s="3"/>
      <c r="R8100" s="3"/>
      <c r="S8100" s="3"/>
      <c r="T8100" s="3"/>
      <c r="U8100" s="3"/>
      <c r="V8100" s="3"/>
      <c r="W8100" s="3"/>
      <c r="X8100" s="3"/>
      <c r="Y8100" s="3"/>
      <c r="Z8100" s="3"/>
    </row>
    <row r="8101">
      <c r="A8101" s="4">
        <v>45303.0</v>
      </c>
      <c r="B8101" s="5" t="s">
        <v>3647</v>
      </c>
      <c r="C8101" s="3" t="s">
        <v>3648</v>
      </c>
      <c r="D8101" s="3" t="str">
        <f>IFERROR(__xludf.DUMMYFUNCTION("REGEXEXTRACT(C8101,""[A-Z]{2,}"")"),"ITD")</f>
        <v>ITD</v>
      </c>
      <c r="E8101" s="3" t="s">
        <v>278</v>
      </c>
      <c r="F8101" s="3" t="s">
        <v>296</v>
      </c>
      <c r="G8101" s="3" t="s">
        <v>17</v>
      </c>
      <c r="H8101" s="3"/>
      <c r="I8101" s="3"/>
      <c r="J8101" s="3"/>
      <c r="K8101" s="3"/>
      <c r="L8101" s="3"/>
      <c r="M8101" s="3"/>
      <c r="N8101" s="3"/>
      <c r="O8101" s="3"/>
      <c r="P8101" s="3"/>
      <c r="Q8101" s="3"/>
      <c r="R8101" s="3"/>
      <c r="S8101" s="3"/>
      <c r="T8101" s="3"/>
      <c r="U8101" s="3"/>
      <c r="V8101" s="3"/>
      <c r="W8101" s="3"/>
      <c r="X8101" s="3"/>
      <c r="Y8101" s="3"/>
      <c r="Z8101" s="3"/>
    </row>
    <row r="8102">
      <c r="A8102" s="4">
        <v>45303.0</v>
      </c>
      <c r="B8102" s="5" t="s">
        <v>3647</v>
      </c>
      <c r="C8102" s="3" t="s">
        <v>3648</v>
      </c>
      <c r="D8102" s="3" t="str">
        <f>IFERROR(__xludf.DUMMYFUNCTION("REGEXEXTRACT(C8102,""[A-Z]{2,}"")"),"ITD")</f>
        <v>ITD</v>
      </c>
      <c r="E8102" s="3" t="s">
        <v>252</v>
      </c>
      <c r="F8102" s="3" t="s">
        <v>3649</v>
      </c>
      <c r="G8102" s="3" t="s">
        <v>17</v>
      </c>
      <c r="H8102" s="3"/>
      <c r="I8102" s="3"/>
      <c r="J8102" s="3"/>
      <c r="K8102" s="3"/>
      <c r="L8102" s="3"/>
      <c r="M8102" s="3"/>
      <c r="N8102" s="3"/>
      <c r="O8102" s="3"/>
      <c r="P8102" s="3"/>
      <c r="Q8102" s="3"/>
      <c r="R8102" s="3"/>
      <c r="S8102" s="3"/>
      <c r="T8102" s="3"/>
      <c r="U8102" s="3"/>
      <c r="V8102" s="3"/>
      <c r="W8102" s="3"/>
      <c r="X8102" s="3"/>
      <c r="Y8102" s="3"/>
      <c r="Z8102" s="3"/>
    </row>
    <row r="8103">
      <c r="A8103" s="4">
        <v>45303.0</v>
      </c>
      <c r="B8103" s="5" t="s">
        <v>3650</v>
      </c>
      <c r="C8103" s="3" t="s">
        <v>3651</v>
      </c>
      <c r="D8103" s="3" t="str">
        <f>IFERROR(__xludf.DUMMYFUNCTION("REGEXEXTRACT(C8103,""[A-Z]{2,}"")"),"TFEX")</f>
        <v>TFEX</v>
      </c>
      <c r="E8103" s="3" t="s">
        <v>184</v>
      </c>
      <c r="F8103" s="3" t="s">
        <v>3649</v>
      </c>
      <c r="G8103" s="3" t="s">
        <v>12</v>
      </c>
      <c r="H8103" s="3"/>
      <c r="I8103" s="3"/>
      <c r="J8103" s="3"/>
      <c r="K8103" s="3"/>
      <c r="L8103" s="3"/>
      <c r="M8103" s="3"/>
      <c r="N8103" s="3"/>
      <c r="O8103" s="3"/>
      <c r="P8103" s="3"/>
      <c r="Q8103" s="3"/>
      <c r="R8103" s="3"/>
      <c r="S8103" s="3"/>
      <c r="T8103" s="3"/>
      <c r="U8103" s="3"/>
      <c r="V8103" s="3"/>
      <c r="W8103" s="3"/>
      <c r="X8103" s="3"/>
      <c r="Y8103" s="3"/>
      <c r="Z8103" s="3"/>
    </row>
    <row r="8104">
      <c r="A8104" s="4">
        <v>45303.0</v>
      </c>
      <c r="B8104" s="5" t="s">
        <v>3652</v>
      </c>
      <c r="C8104" s="3" t="s">
        <v>3653</v>
      </c>
      <c r="D8104" s="3" t="str">
        <f>IFERROR(__xludf.DUMMYFUNCTION("REGEXEXTRACT(C8104,""[A-Z]{2,}"")"),"CPAXT")</f>
        <v>CPAXT</v>
      </c>
      <c r="E8104" s="3" t="s">
        <v>44</v>
      </c>
      <c r="F8104" s="3" t="s">
        <v>61</v>
      </c>
      <c r="G8104" s="3" t="s">
        <v>12</v>
      </c>
      <c r="H8104" s="3"/>
      <c r="I8104" s="3"/>
      <c r="J8104" s="3"/>
      <c r="K8104" s="3"/>
      <c r="L8104" s="3"/>
      <c r="M8104" s="3"/>
      <c r="N8104" s="3"/>
      <c r="O8104" s="3"/>
      <c r="P8104" s="3"/>
      <c r="Q8104" s="3"/>
      <c r="R8104" s="3"/>
      <c r="S8104" s="3"/>
      <c r="T8104" s="3"/>
      <c r="U8104" s="3"/>
      <c r="V8104" s="3"/>
      <c r="W8104" s="3"/>
      <c r="X8104" s="3"/>
      <c r="Y8104" s="3"/>
      <c r="Z8104" s="3"/>
    </row>
    <row r="8105">
      <c r="A8105" s="4">
        <v>45303.0</v>
      </c>
      <c r="B8105" s="5" t="s">
        <v>3652</v>
      </c>
      <c r="C8105" s="3" t="s">
        <v>3653</v>
      </c>
      <c r="D8105" s="3" t="str">
        <f>IFERROR(__xludf.DUMMYFUNCTION("REGEXEXTRACT(C8105,""[A-Z]{2,}"")"),"CPAXT")</f>
        <v>CPAXT</v>
      </c>
      <c r="E8105" s="3" t="s">
        <v>426</v>
      </c>
      <c r="F8105" s="3" t="s">
        <v>524</v>
      </c>
      <c r="G8105" s="3" t="s">
        <v>12</v>
      </c>
      <c r="H8105" s="3"/>
      <c r="I8105" s="3"/>
      <c r="J8105" s="3"/>
      <c r="K8105" s="3"/>
      <c r="L8105" s="3"/>
      <c r="M8105" s="3"/>
      <c r="N8105" s="3"/>
      <c r="O8105" s="3"/>
      <c r="P8105" s="3"/>
      <c r="Q8105" s="3"/>
      <c r="R8105" s="3"/>
      <c r="S8105" s="3"/>
      <c r="T8105" s="3"/>
      <c r="U8105" s="3"/>
      <c r="V8105" s="3"/>
      <c r="W8105" s="3"/>
      <c r="X8105" s="3"/>
      <c r="Y8105" s="3"/>
      <c r="Z8105" s="3"/>
    </row>
    <row r="8106">
      <c r="A8106" s="4">
        <v>45302.0</v>
      </c>
      <c r="B8106" s="5" t="s">
        <v>3654</v>
      </c>
      <c r="C8106" s="3" t="s">
        <v>3655</v>
      </c>
      <c r="D8106" s="3" t="str">
        <f>IFERROR(__xludf.DUMMYFUNCTION("REGEXEXTRACT(C8106,""[A-Z]{2,}"")"),"JMART")</f>
        <v>JMART</v>
      </c>
      <c r="E8106" s="3" t="s">
        <v>44</v>
      </c>
      <c r="F8106" s="3" t="s">
        <v>83</v>
      </c>
      <c r="G8106" s="3" t="s">
        <v>84</v>
      </c>
      <c r="H8106" s="3"/>
      <c r="I8106" s="3"/>
      <c r="J8106" s="3"/>
      <c r="K8106" s="3"/>
      <c r="L8106" s="3"/>
      <c r="M8106" s="3"/>
      <c r="N8106" s="3"/>
      <c r="O8106" s="3"/>
      <c r="P8106" s="3"/>
      <c r="Q8106" s="3"/>
      <c r="R8106" s="3"/>
      <c r="S8106" s="3"/>
      <c r="T8106" s="3"/>
      <c r="U8106" s="3"/>
      <c r="V8106" s="3"/>
      <c r="W8106" s="3"/>
      <c r="X8106" s="3"/>
      <c r="Y8106" s="3"/>
      <c r="Z8106" s="3"/>
    </row>
    <row r="8107">
      <c r="A8107" s="4">
        <v>45302.0</v>
      </c>
      <c r="B8107" s="5" t="s">
        <v>3654</v>
      </c>
      <c r="C8107" s="3" t="s">
        <v>3655</v>
      </c>
      <c r="D8107" s="3" t="str">
        <f>IFERROR(__xludf.DUMMYFUNCTION("REGEXEXTRACT(C8107,""[A-Z]{2,}"")"),"JMART")</f>
        <v>JMART</v>
      </c>
      <c r="E8107" s="3" t="s">
        <v>44</v>
      </c>
      <c r="F8107" s="3" t="s">
        <v>124</v>
      </c>
      <c r="G8107" s="3" t="s">
        <v>84</v>
      </c>
      <c r="H8107" s="3"/>
      <c r="I8107" s="3"/>
      <c r="J8107" s="3"/>
      <c r="K8107" s="3"/>
      <c r="L8107" s="3"/>
      <c r="M8107" s="3"/>
      <c r="N8107" s="3"/>
      <c r="O8107" s="3"/>
      <c r="P8107" s="3"/>
      <c r="Q8107" s="3"/>
      <c r="R8107" s="3"/>
      <c r="S8107" s="3"/>
      <c r="T8107" s="3"/>
      <c r="U8107" s="3"/>
      <c r="V8107" s="3"/>
      <c r="W8107" s="3"/>
      <c r="X8107" s="3"/>
      <c r="Y8107" s="3"/>
      <c r="Z8107" s="3"/>
    </row>
    <row r="8108">
      <c r="A8108" s="4">
        <v>45302.0</v>
      </c>
      <c r="B8108" s="5" t="s">
        <v>3654</v>
      </c>
      <c r="C8108" s="3" t="s">
        <v>3655</v>
      </c>
      <c r="D8108" s="3" t="str">
        <f>IFERROR(__xludf.DUMMYFUNCTION("REGEXEXTRACT(C8108,""[A-Z]{2,}"")"),"JMART")</f>
        <v>JMART</v>
      </c>
      <c r="E8108" s="3" t="s">
        <v>47</v>
      </c>
      <c r="F8108" s="3" t="s">
        <v>3656</v>
      </c>
      <c r="G8108" s="3" t="s">
        <v>84</v>
      </c>
      <c r="H8108" s="3"/>
      <c r="I8108" s="3"/>
      <c r="J8108" s="3"/>
      <c r="K8108" s="3"/>
      <c r="L8108" s="3"/>
      <c r="M8108" s="3"/>
      <c r="N8108" s="3"/>
      <c r="O8108" s="3"/>
      <c r="P8108" s="3"/>
      <c r="Q8108" s="3"/>
      <c r="R8108" s="3"/>
      <c r="S8108" s="3"/>
      <c r="T8108" s="3"/>
      <c r="U8108" s="3"/>
      <c r="V8108" s="3"/>
      <c r="W8108" s="3"/>
      <c r="X8108" s="3"/>
      <c r="Y8108" s="3"/>
      <c r="Z8108" s="3"/>
    </row>
    <row r="8109">
      <c r="A8109" s="4">
        <v>45302.0</v>
      </c>
      <c r="B8109" s="5" t="s">
        <v>3657</v>
      </c>
      <c r="C8109" s="3" t="s">
        <v>3658</v>
      </c>
      <c r="D8109" s="3" t="str">
        <f>IFERROR(__xludf.DUMMYFUNCTION("REGEXEXTRACT(C8109,""[A-Z]{2,}"")"),"MINT")</f>
        <v>MINT</v>
      </c>
      <c r="E8109" s="3" t="s">
        <v>3659</v>
      </c>
      <c r="F8109" s="3" t="s">
        <v>3660</v>
      </c>
      <c r="G8109" s="3" t="s">
        <v>84</v>
      </c>
      <c r="H8109" s="3"/>
      <c r="I8109" s="3"/>
      <c r="J8109" s="3"/>
      <c r="K8109" s="3"/>
      <c r="L8109" s="3"/>
      <c r="M8109" s="3"/>
      <c r="N8109" s="3"/>
      <c r="O8109" s="3"/>
      <c r="P8109" s="3"/>
      <c r="Q8109" s="3"/>
      <c r="R8109" s="3"/>
      <c r="S8109" s="3"/>
      <c r="T8109" s="3"/>
      <c r="U8109" s="3"/>
      <c r="V8109" s="3"/>
      <c r="W8109" s="3"/>
      <c r="X8109" s="3"/>
      <c r="Y8109" s="3"/>
      <c r="Z8109" s="3"/>
    </row>
    <row r="8110">
      <c r="A8110" s="4">
        <v>45301.0</v>
      </c>
      <c r="B8110" s="5" t="s">
        <v>3661</v>
      </c>
      <c r="C8110" s="3" t="s">
        <v>3662</v>
      </c>
      <c r="D8110" s="3" t="str">
        <f>IFERROR(__xludf.DUMMYFUNCTION("REGEXEXTRACT(C8110,""[A-Z]{2,}"")"),"ITD")</f>
        <v>ITD</v>
      </c>
      <c r="E8110" s="3" t="s">
        <v>530</v>
      </c>
      <c r="F8110" s="3" t="s">
        <v>601</v>
      </c>
      <c r="G8110" s="3" t="s">
        <v>84</v>
      </c>
      <c r="H8110" s="3"/>
      <c r="I8110" s="3"/>
      <c r="J8110" s="3"/>
      <c r="K8110" s="3"/>
      <c r="L8110" s="3"/>
      <c r="M8110" s="3"/>
      <c r="N8110" s="3"/>
      <c r="O8110" s="3"/>
      <c r="P8110" s="3"/>
      <c r="Q8110" s="3"/>
      <c r="R8110" s="3"/>
      <c r="S8110" s="3"/>
      <c r="T8110" s="3"/>
      <c r="U8110" s="3"/>
      <c r="V8110" s="3"/>
      <c r="W8110" s="3"/>
      <c r="X8110" s="3"/>
      <c r="Y8110" s="3"/>
      <c r="Z8110" s="3"/>
    </row>
    <row r="8111">
      <c r="A8111" s="4">
        <v>45301.0</v>
      </c>
      <c r="B8111" s="5" t="s">
        <v>3661</v>
      </c>
      <c r="C8111" s="3" t="s">
        <v>3662</v>
      </c>
      <c r="D8111" s="3" t="str">
        <f>IFERROR(__xludf.DUMMYFUNCTION("REGEXEXTRACT(C8111,""[A-Z]{2,}"")"),"ITD")</f>
        <v>ITD</v>
      </c>
      <c r="E8111" s="3" t="s">
        <v>44</v>
      </c>
      <c r="F8111" s="3" t="s">
        <v>941</v>
      </c>
      <c r="G8111" s="3" t="s">
        <v>84</v>
      </c>
      <c r="H8111" s="3"/>
      <c r="I8111" s="3"/>
      <c r="J8111" s="3"/>
      <c r="K8111" s="3"/>
      <c r="L8111" s="3"/>
      <c r="M8111" s="3"/>
      <c r="N8111" s="3"/>
      <c r="O8111" s="3"/>
      <c r="P8111" s="3"/>
      <c r="Q8111" s="3"/>
      <c r="R8111" s="3"/>
      <c r="S8111" s="3"/>
      <c r="T8111" s="3"/>
      <c r="U8111" s="3"/>
      <c r="V8111" s="3"/>
      <c r="W8111" s="3"/>
      <c r="X8111" s="3"/>
      <c r="Y8111" s="3"/>
      <c r="Z8111" s="3"/>
    </row>
    <row r="8112">
      <c r="A8112" s="4">
        <v>45300.0</v>
      </c>
      <c r="B8112" s="5" t="s">
        <v>3663</v>
      </c>
      <c r="C8112" s="3" t="s">
        <v>3664</v>
      </c>
      <c r="D8112" s="3" t="str">
        <f>IFERROR(__xludf.DUMMYFUNCTION("REGEXEXTRACT(C8112,""[A-Z]{2,}"")"),"RCL")</f>
        <v>RCL</v>
      </c>
      <c r="E8112" s="3" t="s">
        <v>752</v>
      </c>
      <c r="F8112" s="3" t="s">
        <v>753</v>
      </c>
      <c r="G8112" s="3" t="s">
        <v>17</v>
      </c>
      <c r="H8112" s="3"/>
      <c r="I8112" s="3"/>
      <c r="J8112" s="3"/>
      <c r="K8112" s="3"/>
      <c r="L8112" s="3"/>
      <c r="M8112" s="3"/>
      <c r="N8112" s="3"/>
      <c r="O8112" s="3"/>
      <c r="P8112" s="3"/>
      <c r="Q8112" s="3"/>
      <c r="R8112" s="3"/>
      <c r="S8112" s="3"/>
      <c r="T8112" s="3"/>
      <c r="U8112" s="3"/>
      <c r="V8112" s="3"/>
      <c r="W8112" s="3"/>
      <c r="X8112" s="3"/>
      <c r="Y8112" s="3"/>
      <c r="Z8112" s="3"/>
    </row>
    <row r="8113">
      <c r="A8113" s="4">
        <v>45300.0</v>
      </c>
      <c r="B8113" s="5" t="s">
        <v>3665</v>
      </c>
      <c r="C8113" s="3" t="s">
        <v>3666</v>
      </c>
      <c r="D8113" s="3" t="str">
        <f>IFERROR(__xludf.DUMMYFUNCTION("REGEXEXTRACT(C8113,""[A-Z]{2,}"")"),"ITD")</f>
        <v>ITD</v>
      </c>
      <c r="E8113" s="3" t="s">
        <v>44</v>
      </c>
      <c r="F8113" s="3" t="s">
        <v>1332</v>
      </c>
      <c r="G8113" s="3" t="s">
        <v>84</v>
      </c>
      <c r="H8113" s="3"/>
      <c r="I8113" s="3"/>
      <c r="J8113" s="3"/>
      <c r="K8113" s="3"/>
      <c r="L8113" s="3"/>
      <c r="M8113" s="3"/>
      <c r="N8113" s="3"/>
      <c r="O8113" s="3"/>
      <c r="P8113" s="3"/>
      <c r="Q8113" s="3"/>
      <c r="R8113" s="3"/>
      <c r="S8113" s="3"/>
      <c r="T8113" s="3"/>
      <c r="U8113" s="3"/>
      <c r="V8113" s="3"/>
      <c r="W8113" s="3"/>
      <c r="X8113" s="3"/>
      <c r="Y8113" s="3"/>
      <c r="Z8113" s="3"/>
    </row>
    <row r="8114">
      <c r="A8114" s="4">
        <v>45300.0</v>
      </c>
      <c r="B8114" s="5" t="s">
        <v>3667</v>
      </c>
      <c r="C8114" s="3" t="s">
        <v>3668</v>
      </c>
      <c r="D8114" s="3" t="str">
        <f>IFERROR(__xludf.DUMMYFUNCTION("REGEXEXTRACT(C8114,""[A-Z]{2,}"")"),"SET")</f>
        <v>SET</v>
      </c>
      <c r="E8114" s="3" t="s">
        <v>44</v>
      </c>
      <c r="F8114" s="3" t="s">
        <v>3669</v>
      </c>
      <c r="G8114" s="3" t="s">
        <v>84</v>
      </c>
      <c r="H8114" s="3"/>
      <c r="I8114" s="3"/>
      <c r="J8114" s="3"/>
      <c r="K8114" s="3"/>
      <c r="L8114" s="3"/>
      <c r="M8114" s="3"/>
      <c r="N8114" s="3"/>
      <c r="O8114" s="3"/>
      <c r="P8114" s="3"/>
      <c r="Q8114" s="3"/>
      <c r="R8114" s="3"/>
      <c r="S8114" s="3"/>
      <c r="T8114" s="3"/>
      <c r="U8114" s="3"/>
      <c r="V8114" s="3"/>
      <c r="W8114" s="3"/>
      <c r="X8114" s="3"/>
      <c r="Y8114" s="3"/>
      <c r="Z8114" s="3"/>
    </row>
    <row r="8115">
      <c r="A8115" s="4">
        <v>45300.0</v>
      </c>
      <c r="B8115" s="5" t="s">
        <v>3670</v>
      </c>
      <c r="C8115" s="3" t="s">
        <v>3671</v>
      </c>
      <c r="D8115" s="3" t="str">
        <f>IFERROR(__xludf.DUMMYFUNCTION("REGEXEXTRACT(C8115,""[A-Z]{2,}"")"),"DELTA")</f>
        <v>DELTA</v>
      </c>
      <c r="E8115" s="3" t="s">
        <v>44</v>
      </c>
      <c r="F8115" s="3" t="s">
        <v>2847</v>
      </c>
      <c r="G8115" s="3" t="s">
        <v>12</v>
      </c>
      <c r="H8115" s="3"/>
      <c r="I8115" s="3"/>
      <c r="J8115" s="3"/>
      <c r="K8115" s="3"/>
      <c r="L8115" s="3"/>
      <c r="M8115" s="3"/>
      <c r="N8115" s="3"/>
      <c r="O8115" s="3"/>
      <c r="P8115" s="3"/>
      <c r="Q8115" s="3"/>
      <c r="R8115" s="3"/>
      <c r="S8115" s="3"/>
      <c r="T8115" s="3"/>
      <c r="U8115" s="3"/>
      <c r="V8115" s="3"/>
      <c r="W8115" s="3"/>
      <c r="X8115" s="3"/>
      <c r="Y8115" s="3"/>
      <c r="Z8115" s="3"/>
    </row>
    <row r="8116">
      <c r="A8116" s="4">
        <v>45300.0</v>
      </c>
      <c r="B8116" s="5" t="s">
        <v>3672</v>
      </c>
      <c r="C8116" s="3" t="s">
        <v>3673</v>
      </c>
      <c r="D8116" s="3" t="str">
        <f>IFERROR(__xludf.DUMMYFUNCTION("REGEXEXTRACT(C8116,""[A-Z]{2,}"")"),"ALL")</f>
        <v>ALL</v>
      </c>
      <c r="E8116" s="3" t="s">
        <v>2342</v>
      </c>
      <c r="F8116" s="3" t="s">
        <v>3674</v>
      </c>
      <c r="G8116" s="3" t="s">
        <v>84</v>
      </c>
      <c r="H8116" s="3"/>
      <c r="I8116" s="3"/>
      <c r="J8116" s="3"/>
      <c r="K8116" s="3"/>
      <c r="L8116" s="3"/>
      <c r="M8116" s="3"/>
      <c r="N8116" s="3"/>
      <c r="O8116" s="3"/>
      <c r="P8116" s="3"/>
      <c r="Q8116" s="3"/>
      <c r="R8116" s="3"/>
      <c r="S8116" s="3"/>
      <c r="T8116" s="3"/>
      <c r="U8116" s="3"/>
      <c r="V8116" s="3"/>
      <c r="W8116" s="3"/>
      <c r="X8116" s="3"/>
      <c r="Y8116" s="3"/>
      <c r="Z8116" s="3"/>
    </row>
    <row r="8117">
      <c r="A8117" s="4">
        <v>45300.0</v>
      </c>
      <c r="B8117" s="5" t="s">
        <v>3675</v>
      </c>
      <c r="C8117" s="3" t="s">
        <v>3676</v>
      </c>
      <c r="D8117" s="3" t="str">
        <f>IFERROR(__xludf.DUMMYFUNCTION("REGEXEXTRACT(C8117,""[A-Z]{2,}"")"),"RCL")</f>
        <v>RCL</v>
      </c>
      <c r="E8117" s="3" t="s">
        <v>44</v>
      </c>
      <c r="F8117" s="3" t="s">
        <v>83</v>
      </c>
      <c r="G8117" s="3" t="s">
        <v>84</v>
      </c>
      <c r="H8117" s="3"/>
      <c r="I8117" s="3"/>
      <c r="J8117" s="3"/>
      <c r="K8117" s="3"/>
      <c r="L8117" s="3"/>
      <c r="M8117" s="3"/>
      <c r="N8117" s="3"/>
      <c r="O8117" s="3"/>
      <c r="P8117" s="3"/>
      <c r="Q8117" s="3"/>
      <c r="R8117" s="3"/>
      <c r="S8117" s="3"/>
      <c r="T8117" s="3"/>
      <c r="U8117" s="3"/>
      <c r="V8117" s="3"/>
      <c r="W8117" s="3"/>
      <c r="X8117" s="3"/>
      <c r="Y8117" s="3"/>
      <c r="Z8117" s="3"/>
    </row>
    <row r="8118">
      <c r="A8118" s="4">
        <v>45299.0</v>
      </c>
      <c r="B8118" s="5" t="s">
        <v>3677</v>
      </c>
      <c r="C8118" s="3" t="s">
        <v>3678</v>
      </c>
      <c r="D8118" s="3" t="str">
        <f>IFERROR(__xludf.DUMMYFUNCTION("REGEXEXTRACT(C8118,""[A-Z]{2,}"")"),"ITD")</f>
        <v>ITD</v>
      </c>
      <c r="E8118" s="3" t="s">
        <v>3679</v>
      </c>
      <c r="F8118" s="3" t="s">
        <v>314</v>
      </c>
      <c r="G8118" s="3" t="s">
        <v>17</v>
      </c>
      <c r="H8118" s="3"/>
      <c r="I8118" s="3"/>
      <c r="J8118" s="3"/>
      <c r="K8118" s="3"/>
      <c r="L8118" s="3"/>
      <c r="M8118" s="3"/>
      <c r="N8118" s="3"/>
      <c r="O8118" s="3"/>
      <c r="P8118" s="3"/>
      <c r="Q8118" s="3"/>
      <c r="R8118" s="3"/>
      <c r="S8118" s="3"/>
      <c r="T8118" s="3"/>
      <c r="U8118" s="3"/>
      <c r="V8118" s="3"/>
      <c r="W8118" s="3"/>
      <c r="X8118" s="3"/>
      <c r="Y8118" s="3"/>
      <c r="Z8118" s="3"/>
    </row>
    <row r="8119">
      <c r="A8119" s="4">
        <v>45299.0</v>
      </c>
      <c r="B8119" s="5" t="s">
        <v>3677</v>
      </c>
      <c r="C8119" s="3" t="s">
        <v>3678</v>
      </c>
      <c r="D8119" s="3" t="str">
        <f>IFERROR(__xludf.DUMMYFUNCTION("REGEXEXTRACT(C8119,""[A-Z]{2,}"")"),"ITD")</f>
        <v>ITD</v>
      </c>
      <c r="E8119" s="3" t="s">
        <v>112</v>
      </c>
      <c r="F8119" s="3" t="s">
        <v>366</v>
      </c>
      <c r="G8119" s="3" t="s">
        <v>17</v>
      </c>
      <c r="H8119" s="3"/>
      <c r="I8119" s="3"/>
      <c r="J8119" s="3"/>
      <c r="K8119" s="3"/>
      <c r="L8119" s="3"/>
      <c r="M8119" s="3"/>
      <c r="N8119" s="3"/>
      <c r="O8119" s="3"/>
      <c r="P8119" s="3"/>
      <c r="Q8119" s="3"/>
      <c r="R8119" s="3"/>
      <c r="S8119" s="3"/>
      <c r="T8119" s="3"/>
      <c r="U8119" s="3"/>
      <c r="V8119" s="3"/>
      <c r="W8119" s="3"/>
      <c r="X8119" s="3"/>
      <c r="Y8119" s="3"/>
      <c r="Z8119" s="3"/>
    </row>
    <row r="8120">
      <c r="A8120" s="4">
        <v>45299.0</v>
      </c>
      <c r="B8120" s="5" t="s">
        <v>3677</v>
      </c>
      <c r="C8120" s="3" t="s">
        <v>3678</v>
      </c>
      <c r="D8120" s="3" t="str">
        <f>IFERROR(__xludf.DUMMYFUNCTION("REGEXEXTRACT(C8120,""[A-Z]{2,}"")"),"ITD")</f>
        <v>ITD</v>
      </c>
      <c r="E8120" s="3" t="s">
        <v>365</v>
      </c>
      <c r="F8120" s="3" t="s">
        <v>439</v>
      </c>
      <c r="G8120" s="3" t="s">
        <v>17</v>
      </c>
      <c r="H8120" s="3"/>
      <c r="I8120" s="3"/>
      <c r="J8120" s="3"/>
      <c r="K8120" s="3"/>
      <c r="L8120" s="3"/>
      <c r="M8120" s="3"/>
      <c r="N8120" s="3"/>
      <c r="O8120" s="3"/>
      <c r="P8120" s="3"/>
      <c r="Q8120" s="3"/>
      <c r="R8120" s="3"/>
      <c r="S8120" s="3"/>
      <c r="T8120" s="3"/>
      <c r="U8120" s="3"/>
      <c r="V8120" s="3"/>
      <c r="W8120" s="3"/>
      <c r="X8120" s="3"/>
      <c r="Y8120" s="3"/>
      <c r="Z8120" s="3"/>
    </row>
    <row r="8121">
      <c r="A8121" s="4">
        <v>45299.0</v>
      </c>
      <c r="B8121" s="5" t="s">
        <v>3680</v>
      </c>
      <c r="C8121" s="3" t="s">
        <v>3681</v>
      </c>
      <c r="D8121" s="3" t="str">
        <f>IFERROR(__xludf.DUMMYFUNCTION("REGEXEXTRACT(C8121,""[A-Z]{2,}"")"),"ITD")</f>
        <v>ITD</v>
      </c>
      <c r="E8121" s="3" t="s">
        <v>1144</v>
      </c>
      <c r="F8121" s="3" t="s">
        <v>1270</v>
      </c>
      <c r="G8121" s="3" t="s">
        <v>84</v>
      </c>
      <c r="H8121" s="3"/>
      <c r="I8121" s="3"/>
      <c r="J8121" s="3"/>
      <c r="K8121" s="3"/>
      <c r="L8121" s="3"/>
      <c r="M8121" s="3"/>
      <c r="N8121" s="3"/>
      <c r="O8121" s="3"/>
      <c r="P8121" s="3"/>
      <c r="Q8121" s="3"/>
      <c r="R8121" s="3"/>
      <c r="S8121" s="3"/>
      <c r="T8121" s="3"/>
      <c r="U8121" s="3"/>
      <c r="V8121" s="3"/>
      <c r="W8121" s="3"/>
      <c r="X8121" s="3"/>
      <c r="Y8121" s="3"/>
      <c r="Z8121" s="3"/>
    </row>
    <row r="8122">
      <c r="A8122" s="4">
        <v>45299.0</v>
      </c>
      <c r="B8122" s="5" t="s">
        <v>3680</v>
      </c>
      <c r="C8122" s="3" t="s">
        <v>3681</v>
      </c>
      <c r="D8122" s="3" t="str">
        <f>IFERROR(__xludf.DUMMYFUNCTION("REGEXEXTRACT(C8122,""[A-Z]{2,}"")"),"ITD")</f>
        <v>ITD</v>
      </c>
      <c r="E8122" s="3" t="s">
        <v>1803</v>
      </c>
      <c r="F8122" s="3" t="s">
        <v>3682</v>
      </c>
      <c r="G8122" s="3" t="s">
        <v>84</v>
      </c>
      <c r="H8122" s="3"/>
      <c r="I8122" s="3"/>
      <c r="J8122" s="3"/>
      <c r="K8122" s="3"/>
      <c r="L8122" s="3"/>
      <c r="M8122" s="3"/>
      <c r="N8122" s="3"/>
      <c r="O8122" s="3"/>
      <c r="P8122" s="3"/>
      <c r="Q8122" s="3"/>
      <c r="R8122" s="3"/>
      <c r="S8122" s="3"/>
      <c r="T8122" s="3"/>
      <c r="U8122" s="3"/>
      <c r="V8122" s="3"/>
      <c r="W8122" s="3"/>
      <c r="X8122" s="3"/>
      <c r="Y8122" s="3"/>
      <c r="Z8122" s="3"/>
    </row>
    <row r="8123">
      <c r="A8123" s="4">
        <v>45299.0</v>
      </c>
      <c r="B8123" s="5" t="s">
        <v>3683</v>
      </c>
      <c r="C8123" s="3" t="s">
        <v>3684</v>
      </c>
      <c r="D8123" s="3" t="str">
        <f>IFERROR(__xludf.DUMMYFUNCTION("REGEXEXTRACT(C8123,""[A-Z]{2,}"")"),"ITD")</f>
        <v>ITD</v>
      </c>
      <c r="E8123" s="3" t="s">
        <v>44</v>
      </c>
      <c r="F8123" s="3" t="s">
        <v>124</v>
      </c>
      <c r="G8123" s="3" t="s">
        <v>84</v>
      </c>
      <c r="H8123" s="3"/>
      <c r="I8123" s="3"/>
      <c r="J8123" s="3"/>
      <c r="K8123" s="3"/>
      <c r="L8123" s="3"/>
      <c r="M8123" s="3"/>
      <c r="N8123" s="3"/>
      <c r="O8123" s="3"/>
      <c r="P8123" s="3"/>
      <c r="Q8123" s="3"/>
      <c r="R8123" s="3"/>
      <c r="S8123" s="3"/>
      <c r="T8123" s="3"/>
      <c r="U8123" s="3"/>
      <c r="V8123" s="3"/>
      <c r="W8123" s="3"/>
      <c r="X8123" s="3"/>
      <c r="Y8123" s="3"/>
      <c r="Z8123" s="3"/>
    </row>
    <row r="8124">
      <c r="A8124" s="4">
        <v>45296.0</v>
      </c>
      <c r="B8124" s="5" t="s">
        <v>3685</v>
      </c>
      <c r="C8124" s="3" t="s">
        <v>3686</v>
      </c>
      <c r="D8124" s="3" t="str">
        <f>IFERROR(__xludf.DUMMYFUNCTION("REGEXEXTRACT(C8124,""[A-Z]{2,}"")"),"AOT")</f>
        <v>AOT</v>
      </c>
      <c r="E8124" s="3" t="s">
        <v>331</v>
      </c>
      <c r="F8124" s="3" t="s">
        <v>2458</v>
      </c>
      <c r="G8124" s="3" t="s">
        <v>12</v>
      </c>
      <c r="H8124" s="3"/>
      <c r="I8124" s="3"/>
      <c r="J8124" s="3"/>
      <c r="K8124" s="3"/>
      <c r="L8124" s="3"/>
      <c r="M8124" s="3"/>
      <c r="N8124" s="3"/>
      <c r="O8124" s="3"/>
      <c r="P8124" s="3"/>
      <c r="Q8124" s="3"/>
      <c r="R8124" s="3"/>
      <c r="S8124" s="3"/>
      <c r="T8124" s="3"/>
      <c r="U8124" s="3"/>
      <c r="V8124" s="3"/>
      <c r="W8124" s="3"/>
      <c r="X8124" s="3"/>
      <c r="Y8124" s="3"/>
      <c r="Z8124" s="3"/>
    </row>
    <row r="8125">
      <c r="A8125" s="4">
        <v>45296.0</v>
      </c>
      <c r="B8125" s="5" t="s">
        <v>3687</v>
      </c>
      <c r="C8125" s="3" t="s">
        <v>3688</v>
      </c>
      <c r="D8125" s="3" t="str">
        <f>IFERROR(__xludf.DUMMYFUNCTION("REGEXEXTRACT(C8125,""[A-Z]{2,}"")"),"CRC")</f>
        <v>CRC</v>
      </c>
      <c r="E8125" s="3" t="s">
        <v>519</v>
      </c>
      <c r="F8125" s="3" t="s">
        <v>109</v>
      </c>
      <c r="G8125" s="3" t="s">
        <v>17</v>
      </c>
      <c r="H8125" s="3"/>
      <c r="I8125" s="3"/>
      <c r="J8125" s="3"/>
      <c r="K8125" s="3"/>
      <c r="L8125" s="3"/>
      <c r="M8125" s="3"/>
      <c r="N8125" s="3"/>
      <c r="O8125" s="3"/>
      <c r="P8125" s="3"/>
      <c r="Q8125" s="3"/>
      <c r="R8125" s="3"/>
      <c r="S8125" s="3"/>
      <c r="T8125" s="3"/>
      <c r="U8125" s="3"/>
      <c r="V8125" s="3"/>
      <c r="W8125" s="3"/>
      <c r="X8125" s="3"/>
      <c r="Y8125" s="3"/>
      <c r="Z8125" s="3"/>
    </row>
    <row r="8126">
      <c r="A8126" s="4">
        <v>45296.0</v>
      </c>
      <c r="B8126" s="5" t="s">
        <v>3689</v>
      </c>
      <c r="C8126" s="3" t="s">
        <v>3690</v>
      </c>
      <c r="D8126" s="3" t="str">
        <f>IFERROR(__xludf.DUMMYFUNCTION("REGEXEXTRACT(C8126,""[A-Z]{2,}"")"),"HENG")</f>
        <v>HENG</v>
      </c>
      <c r="E8126" s="3" t="s">
        <v>3691</v>
      </c>
      <c r="F8126" s="3" t="s">
        <v>3692</v>
      </c>
      <c r="G8126" s="3" t="s">
        <v>17</v>
      </c>
      <c r="H8126" s="3"/>
      <c r="I8126" s="3"/>
      <c r="J8126" s="3"/>
      <c r="K8126" s="3"/>
      <c r="L8126" s="3"/>
      <c r="M8126" s="3"/>
      <c r="N8126" s="3"/>
      <c r="O8126" s="3"/>
      <c r="P8126" s="3"/>
      <c r="Q8126" s="3"/>
      <c r="R8126" s="3"/>
      <c r="S8126" s="3"/>
      <c r="T8126" s="3"/>
      <c r="U8126" s="3"/>
      <c r="V8126" s="3"/>
      <c r="W8126" s="3"/>
      <c r="X8126" s="3"/>
      <c r="Y8126" s="3"/>
      <c r="Z8126" s="3"/>
    </row>
    <row r="8127">
      <c r="A8127" s="4">
        <v>45295.0</v>
      </c>
      <c r="B8127" s="5" t="s">
        <v>3693</v>
      </c>
      <c r="C8127" s="3" t="s">
        <v>3694</v>
      </c>
      <c r="D8127" s="3" t="str">
        <f>IFERROR(__xludf.DUMMYFUNCTION("REGEXEXTRACT(C8127,""[A-Z]{2,}"")"),"EV")</f>
        <v>EV</v>
      </c>
      <c r="E8127" s="3" t="s">
        <v>331</v>
      </c>
      <c r="F8127" s="3" t="s">
        <v>3695</v>
      </c>
      <c r="G8127" s="3" t="s">
        <v>12</v>
      </c>
      <c r="H8127" s="3"/>
      <c r="I8127" s="3"/>
      <c r="J8127" s="3"/>
      <c r="K8127" s="3"/>
      <c r="L8127" s="3"/>
      <c r="M8127" s="3"/>
      <c r="N8127" s="3"/>
      <c r="O8127" s="3"/>
      <c r="P8127" s="3"/>
      <c r="Q8127" s="3"/>
      <c r="R8127" s="3"/>
      <c r="S8127" s="3"/>
      <c r="T8127" s="3"/>
      <c r="U8127" s="3"/>
      <c r="V8127" s="3"/>
      <c r="W8127" s="3"/>
      <c r="X8127" s="3"/>
      <c r="Y8127" s="3"/>
      <c r="Z8127" s="3"/>
    </row>
    <row r="8128">
      <c r="A8128" s="4">
        <v>45295.0</v>
      </c>
      <c r="B8128" s="5" t="s">
        <v>3696</v>
      </c>
      <c r="C8128" s="3" t="s">
        <v>3697</v>
      </c>
      <c r="D8128" s="3" t="str">
        <f>IFERROR(__xludf.DUMMYFUNCTION("REGEXEXTRACT(C8128,""[A-Z]{2,}"")"),"GIFT")</f>
        <v>GIFT</v>
      </c>
      <c r="E8128" s="3" t="s">
        <v>3698</v>
      </c>
      <c r="F8128" s="3" t="s">
        <v>3699</v>
      </c>
      <c r="G8128" s="3" t="s">
        <v>12</v>
      </c>
      <c r="H8128" s="3"/>
      <c r="I8128" s="3"/>
      <c r="J8128" s="3"/>
      <c r="K8128" s="3"/>
      <c r="L8128" s="3"/>
      <c r="M8128" s="3"/>
      <c r="N8128" s="3"/>
      <c r="O8128" s="3"/>
      <c r="P8128" s="3"/>
      <c r="Q8128" s="3"/>
      <c r="R8128" s="3"/>
      <c r="S8128" s="3"/>
      <c r="T8128" s="3"/>
      <c r="U8128" s="3"/>
      <c r="V8128" s="3"/>
      <c r="W8128" s="3"/>
      <c r="X8128" s="3"/>
      <c r="Y8128" s="3"/>
      <c r="Z8128" s="3"/>
    </row>
    <row r="8129">
      <c r="A8129" s="4">
        <v>45295.0</v>
      </c>
      <c r="B8129" s="5" t="s">
        <v>3700</v>
      </c>
      <c r="C8129" s="3" t="s">
        <v>3701</v>
      </c>
      <c r="D8129" s="3" t="str">
        <f>IFERROR(__xludf.DUMMYFUNCTION("REGEXEXTRACT(C8129,""[A-Z]{2,}"")"),"EA")</f>
        <v>EA</v>
      </c>
      <c r="E8129" s="3" t="s">
        <v>720</v>
      </c>
      <c r="F8129" s="3" t="s">
        <v>421</v>
      </c>
      <c r="G8129" s="3" t="s">
        <v>12</v>
      </c>
      <c r="H8129" s="3"/>
      <c r="I8129" s="3"/>
      <c r="J8129" s="3"/>
      <c r="K8129" s="3"/>
      <c r="L8129" s="3"/>
      <c r="M8129" s="3"/>
      <c r="N8129" s="3"/>
      <c r="O8129" s="3"/>
      <c r="P8129" s="3"/>
      <c r="Q8129" s="3"/>
      <c r="R8129" s="3"/>
      <c r="S8129" s="3"/>
      <c r="T8129" s="3"/>
      <c r="U8129" s="3"/>
      <c r="V8129" s="3"/>
      <c r="W8129" s="3"/>
      <c r="X8129" s="3"/>
      <c r="Y8129" s="3"/>
      <c r="Z8129" s="3"/>
    </row>
    <row r="8130">
      <c r="A8130" s="4">
        <v>45294.0</v>
      </c>
      <c r="B8130" s="5" t="s">
        <v>3702</v>
      </c>
      <c r="C8130" s="3" t="s">
        <v>3703</v>
      </c>
      <c r="D8130" s="3" t="str">
        <f>IFERROR(__xludf.DUMMYFUNCTION("REGEXEXTRACT(C8130,""[A-Z]{2,}"")"),"PTT")</f>
        <v>PTT</v>
      </c>
      <c r="E8130" s="3" t="s">
        <v>3704</v>
      </c>
      <c r="F8130" s="3" t="s">
        <v>314</v>
      </c>
      <c r="G8130" s="3" t="s">
        <v>12</v>
      </c>
      <c r="H8130" s="3"/>
      <c r="I8130" s="3"/>
      <c r="J8130" s="3"/>
      <c r="K8130" s="3"/>
      <c r="L8130" s="3"/>
      <c r="M8130" s="3"/>
      <c r="N8130" s="3"/>
      <c r="O8130" s="3"/>
      <c r="P8130" s="3"/>
      <c r="Q8130" s="3"/>
      <c r="R8130" s="3"/>
      <c r="S8130" s="3"/>
      <c r="T8130" s="3"/>
      <c r="U8130" s="3"/>
      <c r="V8130" s="3"/>
      <c r="W8130" s="3"/>
      <c r="X8130" s="3"/>
      <c r="Y8130" s="3"/>
      <c r="Z8130" s="3"/>
    </row>
    <row r="8131">
      <c r="A8131" s="4">
        <v>45294.0</v>
      </c>
      <c r="B8131" s="5" t="s">
        <v>3705</v>
      </c>
      <c r="C8131" s="3" t="s">
        <v>3706</v>
      </c>
      <c r="D8131" s="3" t="str">
        <f>IFERROR(__xludf.DUMMYFUNCTION("REGEXEXTRACT(C8131,""[A-Z]{2,}"")"),"KEX")</f>
        <v>KEX</v>
      </c>
      <c r="E8131" s="3" t="s">
        <v>141</v>
      </c>
      <c r="F8131" s="3" t="s">
        <v>3124</v>
      </c>
      <c r="G8131" s="3" t="s">
        <v>17</v>
      </c>
      <c r="H8131" s="3"/>
      <c r="I8131" s="3"/>
      <c r="J8131" s="3"/>
      <c r="K8131" s="3"/>
      <c r="L8131" s="3"/>
      <c r="M8131" s="3"/>
      <c r="N8131" s="3"/>
      <c r="O8131" s="3"/>
      <c r="P8131" s="3"/>
      <c r="Q8131" s="3"/>
      <c r="R8131" s="3"/>
      <c r="S8131" s="3"/>
      <c r="T8131" s="3"/>
      <c r="U8131" s="3"/>
      <c r="V8131" s="3"/>
      <c r="W8131" s="3"/>
      <c r="X8131" s="3"/>
      <c r="Y8131" s="3"/>
      <c r="Z8131" s="3"/>
    </row>
    <row r="8132">
      <c r="A8132" s="4">
        <v>45294.0</v>
      </c>
      <c r="B8132" s="5" t="s">
        <v>3707</v>
      </c>
      <c r="C8132" s="3" t="s">
        <v>3708</v>
      </c>
      <c r="D8132" s="3" t="str">
        <f>IFERROR(__xludf.DUMMYFUNCTION("REGEXEXTRACT(C8132,""[A-Z]{2,}"")"),"CPN")</f>
        <v>CPN</v>
      </c>
      <c r="E8132" s="3" t="s">
        <v>472</v>
      </c>
      <c r="F8132" s="3" t="s">
        <v>83</v>
      </c>
      <c r="G8132" s="3" t="s">
        <v>84</v>
      </c>
      <c r="H8132" s="3"/>
      <c r="I8132" s="3"/>
      <c r="J8132" s="3"/>
      <c r="K8132" s="3"/>
      <c r="L8132" s="3"/>
      <c r="M8132" s="3"/>
      <c r="N8132" s="3"/>
      <c r="O8132" s="3"/>
      <c r="P8132" s="3"/>
      <c r="Q8132" s="3"/>
      <c r="R8132" s="3"/>
      <c r="S8132" s="3"/>
      <c r="T8132" s="3"/>
      <c r="U8132" s="3"/>
      <c r="V8132" s="3"/>
      <c r="W8132" s="3"/>
      <c r="X8132" s="3"/>
      <c r="Y8132" s="3"/>
      <c r="Z8132" s="3"/>
    </row>
    <row r="8133">
      <c r="A8133" s="4">
        <v>45293.0</v>
      </c>
      <c r="B8133" s="5" t="s">
        <v>3709</v>
      </c>
      <c r="C8133" s="3" t="s">
        <v>3710</v>
      </c>
      <c r="D8133" s="3" t="str">
        <f>IFERROR(__xludf.DUMMYFUNCTION("REGEXEXTRACT(C8133,""[A-Z]{2,}"")"),"KEX")</f>
        <v>KEX</v>
      </c>
      <c r="E8133" s="3" t="s">
        <v>141</v>
      </c>
      <c r="F8133" s="3" t="s">
        <v>3711</v>
      </c>
      <c r="G8133" s="3" t="s">
        <v>84</v>
      </c>
      <c r="H8133" s="3"/>
      <c r="I8133" s="3"/>
      <c r="J8133" s="3"/>
      <c r="K8133" s="3"/>
      <c r="L8133" s="3"/>
      <c r="M8133" s="3"/>
      <c r="N8133" s="3"/>
      <c r="O8133" s="3"/>
      <c r="P8133" s="3"/>
      <c r="Q8133" s="3"/>
      <c r="R8133" s="3"/>
      <c r="S8133" s="3"/>
      <c r="T8133" s="3"/>
      <c r="U8133" s="3"/>
      <c r="V8133" s="3"/>
      <c r="W8133" s="3"/>
      <c r="X8133" s="3"/>
      <c r="Y8133" s="3"/>
      <c r="Z8133" s="3"/>
    </row>
    <row r="8134">
      <c r="A8134" s="4">
        <v>45293.0</v>
      </c>
      <c r="B8134" s="5" t="s">
        <v>3709</v>
      </c>
      <c r="C8134" s="3" t="s">
        <v>3710</v>
      </c>
      <c r="D8134" s="3" t="str">
        <f>IFERROR(__xludf.DUMMYFUNCTION("REGEXEXTRACT(C8134,""[A-Z]{2,}"")"),"KEX")</f>
        <v>KEX</v>
      </c>
      <c r="E8134" s="3" t="s">
        <v>44</v>
      </c>
      <c r="F8134" s="3" t="s">
        <v>941</v>
      </c>
      <c r="G8134" s="3" t="s">
        <v>84</v>
      </c>
      <c r="H8134" s="3"/>
      <c r="I8134" s="3"/>
      <c r="J8134" s="3"/>
      <c r="K8134" s="3"/>
      <c r="L8134" s="3"/>
      <c r="M8134" s="3"/>
      <c r="N8134" s="3"/>
      <c r="O8134" s="3"/>
      <c r="P8134" s="3"/>
      <c r="Q8134" s="3"/>
      <c r="R8134" s="3"/>
      <c r="S8134" s="3"/>
      <c r="T8134" s="3"/>
      <c r="U8134" s="3"/>
      <c r="V8134" s="3"/>
      <c r="W8134" s="3"/>
      <c r="X8134" s="3"/>
      <c r="Y8134" s="3"/>
      <c r="Z8134" s="3"/>
    </row>
    <row r="8135">
      <c r="A8135" s="4">
        <v>45293.0</v>
      </c>
      <c r="B8135" s="5" t="s">
        <v>3712</v>
      </c>
      <c r="C8135" s="3" t="s">
        <v>3713</v>
      </c>
      <c r="D8135" s="3" t="str">
        <f>IFERROR(__xludf.DUMMYFUNCTION("REGEXEXTRACT(C8135,""[A-Z]{2,}"")"),"KEX")</f>
        <v>KEX</v>
      </c>
      <c r="E8135" s="3" t="s">
        <v>44</v>
      </c>
      <c r="F8135" s="3" t="s">
        <v>63</v>
      </c>
      <c r="G8135" s="3" t="s">
        <v>12</v>
      </c>
      <c r="H8135" s="3"/>
      <c r="I8135" s="3"/>
      <c r="J8135" s="3"/>
      <c r="K8135" s="3"/>
      <c r="L8135" s="3"/>
      <c r="M8135" s="3"/>
      <c r="N8135" s="3"/>
      <c r="O8135" s="3"/>
      <c r="P8135" s="3"/>
      <c r="Q8135" s="3"/>
      <c r="R8135" s="3"/>
      <c r="S8135" s="3"/>
      <c r="T8135" s="3"/>
      <c r="U8135" s="3"/>
      <c r="V8135" s="3"/>
      <c r="W8135" s="3"/>
      <c r="X8135" s="3"/>
      <c r="Y8135" s="3"/>
      <c r="Z8135" s="3"/>
    </row>
    <row r="8136">
      <c r="A8136" s="4">
        <v>45293.0</v>
      </c>
      <c r="B8136" s="5" t="s">
        <v>3712</v>
      </c>
      <c r="C8136" s="3" t="s">
        <v>3713</v>
      </c>
      <c r="D8136" s="3" t="str">
        <f>IFERROR(__xludf.DUMMYFUNCTION("REGEXEXTRACT(C8136,""[A-Z]{2,}"")"),"KEX")</f>
        <v>KEX</v>
      </c>
      <c r="E8136" s="3" t="s">
        <v>44</v>
      </c>
      <c r="F8136" s="3" t="s">
        <v>356</v>
      </c>
      <c r="G8136" s="3" t="s">
        <v>12</v>
      </c>
      <c r="H8136" s="3"/>
      <c r="I8136" s="3"/>
      <c r="J8136" s="3"/>
      <c r="K8136" s="3"/>
      <c r="L8136" s="3"/>
      <c r="M8136" s="3"/>
      <c r="N8136" s="3"/>
      <c r="O8136" s="3"/>
      <c r="P8136" s="3"/>
      <c r="Q8136" s="3"/>
      <c r="R8136" s="3"/>
      <c r="S8136" s="3"/>
      <c r="T8136" s="3"/>
      <c r="U8136" s="3"/>
      <c r="V8136" s="3"/>
      <c r="W8136" s="3"/>
      <c r="X8136" s="3"/>
      <c r="Y8136" s="3"/>
      <c r="Z8136" s="3"/>
    </row>
    <row r="8137">
      <c r="A8137" s="4">
        <v>45287.0</v>
      </c>
      <c r="B8137" s="5" t="s">
        <v>3714</v>
      </c>
      <c r="C8137" s="3" t="s">
        <v>3715</v>
      </c>
      <c r="D8137" s="3" t="str">
        <f>IFERROR(__xludf.DUMMYFUNCTION("REGEXEXTRACT(C8137,""[A-Z]{2,}"")"),"MGI")</f>
        <v>MGI</v>
      </c>
      <c r="E8137" s="3" t="s">
        <v>44</v>
      </c>
      <c r="F8137" s="3" t="s">
        <v>63</v>
      </c>
      <c r="G8137" s="3" t="s">
        <v>17</v>
      </c>
      <c r="H8137" s="3"/>
      <c r="I8137" s="3"/>
      <c r="J8137" s="3"/>
      <c r="K8137" s="3"/>
      <c r="L8137" s="3"/>
      <c r="M8137" s="3"/>
      <c r="N8137" s="3"/>
      <c r="O8137" s="3"/>
      <c r="P8137" s="3"/>
      <c r="Q8137" s="3"/>
      <c r="R8137" s="3"/>
      <c r="S8137" s="3"/>
      <c r="T8137" s="3"/>
      <c r="U8137" s="3"/>
      <c r="V8137" s="3"/>
      <c r="W8137" s="3"/>
      <c r="X8137" s="3"/>
      <c r="Y8137" s="3"/>
      <c r="Z8137" s="3"/>
    </row>
    <row r="8138">
      <c r="A8138" s="4">
        <v>45285.0</v>
      </c>
      <c r="B8138" s="5" t="s">
        <v>3716</v>
      </c>
      <c r="C8138" s="3" t="s">
        <v>3717</v>
      </c>
      <c r="D8138" s="3" t="str">
        <f>IFERROR(__xludf.DUMMYFUNCTION("REGEXEXTRACT(C8138,""[A-Z]{2,}"")"),"CMDF")</f>
        <v>CMDF</v>
      </c>
      <c r="E8138" s="3" t="s">
        <v>1033</v>
      </c>
      <c r="F8138" s="3" t="s">
        <v>717</v>
      </c>
      <c r="G8138" s="3" t="s">
        <v>12</v>
      </c>
      <c r="H8138" s="3"/>
      <c r="I8138" s="3"/>
      <c r="J8138" s="3"/>
      <c r="K8138" s="3"/>
      <c r="L8138" s="3"/>
      <c r="M8138" s="3"/>
      <c r="N8138" s="3"/>
      <c r="O8138" s="3"/>
      <c r="P8138" s="3"/>
      <c r="Q8138" s="3"/>
      <c r="R8138" s="3"/>
      <c r="S8138" s="3"/>
      <c r="T8138" s="3"/>
      <c r="U8138" s="3"/>
      <c r="V8138" s="3"/>
      <c r="W8138" s="3"/>
      <c r="X8138" s="3"/>
      <c r="Y8138" s="3"/>
      <c r="Z8138" s="3"/>
    </row>
    <row r="8139">
      <c r="A8139" s="4">
        <v>45285.0</v>
      </c>
      <c r="B8139" s="5" t="s">
        <v>3716</v>
      </c>
      <c r="C8139" s="3" t="s">
        <v>3717</v>
      </c>
      <c r="D8139" s="3" t="str">
        <f>IFERROR(__xludf.DUMMYFUNCTION("REGEXEXTRACT(C8139,""[A-Z]{2,}"")"),"CMDF")</f>
        <v>CMDF</v>
      </c>
      <c r="E8139" s="3" t="s">
        <v>882</v>
      </c>
      <c r="F8139" s="3" t="s">
        <v>3718</v>
      </c>
      <c r="G8139" s="3" t="s">
        <v>12</v>
      </c>
      <c r="H8139" s="3"/>
      <c r="I8139" s="3"/>
      <c r="J8139" s="3"/>
      <c r="K8139" s="3"/>
      <c r="L8139" s="3"/>
      <c r="M8139" s="3"/>
      <c r="N8139" s="3"/>
      <c r="O8139" s="3"/>
      <c r="P8139" s="3"/>
      <c r="Q8139" s="3"/>
      <c r="R8139" s="3"/>
      <c r="S8139" s="3"/>
      <c r="T8139" s="3"/>
      <c r="U8139" s="3"/>
      <c r="V8139" s="3"/>
      <c r="W8139" s="3"/>
      <c r="X8139" s="3"/>
      <c r="Y8139" s="3"/>
      <c r="Z8139" s="3"/>
    </row>
    <row r="8140">
      <c r="A8140" s="4">
        <v>45285.0</v>
      </c>
      <c r="B8140" s="5" t="s">
        <v>3719</v>
      </c>
      <c r="C8140" s="3" t="s">
        <v>3720</v>
      </c>
      <c r="D8140" s="3" t="str">
        <f>IFERROR(__xludf.DUMMYFUNCTION("REGEXEXTRACT(C8140,""[A-Z]{2,}"")"),"SET")</f>
        <v>SET</v>
      </c>
      <c r="E8140" s="3" t="s">
        <v>44</v>
      </c>
      <c r="F8140" s="3" t="s">
        <v>1049</v>
      </c>
      <c r="G8140" s="3" t="s">
        <v>17</v>
      </c>
      <c r="H8140" s="3"/>
      <c r="I8140" s="3"/>
      <c r="J8140" s="3"/>
      <c r="K8140" s="3"/>
      <c r="L8140" s="3"/>
      <c r="M8140" s="3"/>
      <c r="N8140" s="3"/>
      <c r="O8140" s="3"/>
      <c r="P8140" s="3"/>
      <c r="Q8140" s="3"/>
      <c r="R8140" s="3"/>
      <c r="S8140" s="3"/>
      <c r="T8140" s="3"/>
      <c r="U8140" s="3"/>
      <c r="V8140" s="3"/>
      <c r="W8140" s="3"/>
      <c r="X8140" s="3"/>
      <c r="Y8140" s="3"/>
      <c r="Z8140" s="3"/>
    </row>
    <row r="8141">
      <c r="A8141" s="4">
        <v>45285.0</v>
      </c>
      <c r="B8141" s="5" t="s">
        <v>3721</v>
      </c>
      <c r="C8141" s="3" t="s">
        <v>3722</v>
      </c>
      <c r="D8141" s="3" t="str">
        <f>IFERROR(__xludf.DUMMYFUNCTION("REGEXEXTRACT(C8141,""[A-Z]{2,}"")"),"NUSA")</f>
        <v>NUSA</v>
      </c>
      <c r="E8141" s="3" t="s">
        <v>2475</v>
      </c>
      <c r="F8141" s="3" t="s">
        <v>109</v>
      </c>
      <c r="G8141" s="3" t="s">
        <v>17</v>
      </c>
      <c r="H8141" s="3"/>
      <c r="I8141" s="3"/>
      <c r="J8141" s="3"/>
      <c r="K8141" s="3"/>
      <c r="L8141" s="3"/>
      <c r="M8141" s="3"/>
      <c r="N8141" s="3"/>
      <c r="O8141" s="3"/>
      <c r="P8141" s="3"/>
      <c r="Q8141" s="3"/>
      <c r="R8141" s="3"/>
      <c r="S8141" s="3"/>
      <c r="T8141" s="3"/>
      <c r="U8141" s="3"/>
      <c r="V8141" s="3"/>
      <c r="W8141" s="3"/>
      <c r="X8141" s="3"/>
      <c r="Y8141" s="3"/>
      <c r="Z8141" s="3"/>
    </row>
    <row r="8142">
      <c r="A8142" s="4">
        <v>45285.0</v>
      </c>
      <c r="B8142" s="5" t="s">
        <v>3721</v>
      </c>
      <c r="C8142" s="3" t="s">
        <v>3722</v>
      </c>
      <c r="D8142" s="3" t="str">
        <f>IFERROR(__xludf.DUMMYFUNCTION("REGEXEXTRACT(C8142,""[A-Z]{2,}"")"),"NUSA")</f>
        <v>NUSA</v>
      </c>
      <c r="E8142" s="3" t="s">
        <v>280</v>
      </c>
      <c r="F8142" s="3" t="s">
        <v>314</v>
      </c>
      <c r="G8142" s="3" t="s">
        <v>17</v>
      </c>
      <c r="H8142" s="3"/>
      <c r="I8142" s="3"/>
      <c r="J8142" s="3"/>
      <c r="K8142" s="3"/>
      <c r="L8142" s="3"/>
      <c r="M8142" s="3"/>
      <c r="N8142" s="3"/>
      <c r="O8142" s="3"/>
      <c r="P8142" s="3"/>
      <c r="Q8142" s="3"/>
      <c r="R8142" s="3"/>
      <c r="S8142" s="3"/>
      <c r="T8142" s="3"/>
      <c r="U8142" s="3"/>
      <c r="V8142" s="3"/>
      <c r="W8142" s="3"/>
      <c r="X8142" s="3"/>
      <c r="Y8142" s="3"/>
      <c r="Z8142" s="3"/>
    </row>
    <row r="8143">
      <c r="A8143" s="4">
        <v>45285.0</v>
      </c>
      <c r="B8143" s="5" t="s">
        <v>3723</v>
      </c>
      <c r="C8143" s="3" t="s">
        <v>3724</v>
      </c>
      <c r="D8143" s="3" t="str">
        <f>IFERROR(__xludf.DUMMYFUNCTION("REGEXEXTRACT(C8143,""[A-Z]{2,}"")"),"BIOTEC")</f>
        <v>BIOTEC</v>
      </c>
      <c r="E8143" s="3" t="s">
        <v>141</v>
      </c>
      <c r="F8143" s="3" t="s">
        <v>299</v>
      </c>
      <c r="G8143" s="3" t="s">
        <v>12</v>
      </c>
      <c r="H8143" s="3"/>
      <c r="I8143" s="3"/>
      <c r="J8143" s="3"/>
      <c r="K8143" s="3"/>
      <c r="L8143" s="3"/>
      <c r="M8143" s="3"/>
      <c r="N8143" s="3"/>
      <c r="O8143" s="3"/>
      <c r="P8143" s="3"/>
      <c r="Q8143" s="3"/>
      <c r="R8143" s="3"/>
      <c r="S8143" s="3"/>
      <c r="T8143" s="3"/>
      <c r="U8143" s="3"/>
      <c r="V8143" s="3"/>
      <c r="W8143" s="3"/>
      <c r="X8143" s="3"/>
      <c r="Y8143" s="3"/>
      <c r="Z8143" s="3"/>
    </row>
    <row r="8144">
      <c r="A8144" s="4">
        <v>45283.0</v>
      </c>
      <c r="B8144" s="5" t="s">
        <v>3725</v>
      </c>
      <c r="C8144" s="3" t="s">
        <v>3726</v>
      </c>
      <c r="D8144" s="3" t="str">
        <f>IFERROR(__xludf.DUMMYFUNCTION("REGEXEXTRACT(C8144,""[A-Z]{2,}"")"),"MGI")</f>
        <v>MGI</v>
      </c>
      <c r="E8144" s="3" t="s">
        <v>3178</v>
      </c>
      <c r="F8144" s="3" t="s">
        <v>571</v>
      </c>
      <c r="G8144" s="3" t="s">
        <v>17</v>
      </c>
      <c r="H8144" s="3"/>
      <c r="I8144" s="3"/>
      <c r="J8144" s="3"/>
      <c r="K8144" s="3"/>
      <c r="L8144" s="3"/>
      <c r="M8144" s="3"/>
      <c r="N8144" s="3"/>
      <c r="O8144" s="3"/>
      <c r="P8144" s="3"/>
      <c r="Q8144" s="3"/>
      <c r="R8144" s="3"/>
      <c r="S8144" s="3"/>
      <c r="T8144" s="3"/>
      <c r="U8144" s="3"/>
      <c r="V8144" s="3"/>
      <c r="W8144" s="3"/>
      <c r="X8144" s="3"/>
      <c r="Y8144" s="3"/>
      <c r="Z8144" s="3"/>
    </row>
    <row r="8145">
      <c r="A8145" s="4">
        <v>45282.0</v>
      </c>
      <c r="B8145" s="5" t="s">
        <v>3727</v>
      </c>
      <c r="C8145" s="3" t="s">
        <v>3728</v>
      </c>
      <c r="D8145" s="3" t="str">
        <f>IFERROR(__xludf.DUMMYFUNCTION("REGEXEXTRACT(C8145,""[A-Z]{2,}"")"),"PTT")</f>
        <v>PTT</v>
      </c>
      <c r="E8145" s="3" t="s">
        <v>181</v>
      </c>
      <c r="F8145" s="3" t="s">
        <v>172</v>
      </c>
      <c r="G8145" s="3" t="s">
        <v>17</v>
      </c>
      <c r="H8145" s="3"/>
      <c r="I8145" s="3"/>
      <c r="J8145" s="3"/>
      <c r="K8145" s="3"/>
      <c r="L8145" s="3"/>
      <c r="M8145" s="3"/>
      <c r="N8145" s="3"/>
      <c r="O8145" s="3"/>
      <c r="P8145" s="3"/>
      <c r="Q8145" s="3"/>
      <c r="R8145" s="3"/>
      <c r="S8145" s="3"/>
      <c r="T8145" s="3"/>
      <c r="U8145" s="3"/>
      <c r="V8145" s="3"/>
      <c r="W8145" s="3"/>
      <c r="X8145" s="3"/>
      <c r="Y8145" s="3"/>
      <c r="Z8145" s="3"/>
    </row>
    <row r="8146">
      <c r="A8146" s="4">
        <v>45282.0</v>
      </c>
      <c r="B8146" s="5" t="s">
        <v>3729</v>
      </c>
      <c r="C8146" s="3" t="s">
        <v>3730</v>
      </c>
      <c r="D8146" s="3" t="str">
        <f>IFERROR(__xludf.DUMMYFUNCTION("REGEXEXTRACT(C8146,""[A-Z]{2,}"")"),"RCL")</f>
        <v>RCL</v>
      </c>
      <c r="E8146" s="3" t="s">
        <v>2394</v>
      </c>
      <c r="F8146" s="3" t="s">
        <v>63</v>
      </c>
      <c r="G8146" s="3" t="s">
        <v>12</v>
      </c>
      <c r="H8146" s="3"/>
      <c r="I8146" s="3"/>
      <c r="J8146" s="3"/>
      <c r="K8146" s="3"/>
      <c r="L8146" s="3"/>
      <c r="M8146" s="3"/>
      <c r="N8146" s="3"/>
      <c r="O8146" s="3"/>
      <c r="P8146" s="3"/>
      <c r="Q8146" s="3"/>
      <c r="R8146" s="3"/>
      <c r="S8146" s="3"/>
      <c r="T8146" s="3"/>
      <c r="U8146" s="3"/>
      <c r="V8146" s="3"/>
      <c r="W8146" s="3"/>
      <c r="X8146" s="3"/>
      <c r="Y8146" s="3"/>
      <c r="Z8146" s="3"/>
    </row>
    <row r="8147">
      <c r="A8147" s="4">
        <v>45282.0</v>
      </c>
      <c r="B8147" s="5" t="s">
        <v>3731</v>
      </c>
      <c r="C8147" s="3" t="s">
        <v>3732</v>
      </c>
      <c r="D8147" s="3" t="str">
        <f>IFERROR(__xludf.DUMMYFUNCTION("REGEXEXTRACT(C8147,""[A-Z]{2,}"")"),"XPG")</f>
        <v>XPG</v>
      </c>
      <c r="E8147" s="3" t="s">
        <v>3733</v>
      </c>
      <c r="F8147" s="3" t="s">
        <v>3734</v>
      </c>
      <c r="G8147" s="3" t="s">
        <v>12</v>
      </c>
      <c r="H8147" s="3"/>
      <c r="I8147" s="3"/>
      <c r="J8147" s="3"/>
      <c r="K8147" s="3"/>
      <c r="L8147" s="3"/>
      <c r="M8147" s="3"/>
      <c r="N8147" s="3"/>
      <c r="O8147" s="3"/>
      <c r="P8147" s="3"/>
      <c r="Q8147" s="3"/>
      <c r="R8147" s="3"/>
      <c r="S8147" s="3"/>
      <c r="T8147" s="3"/>
      <c r="U8147" s="3"/>
      <c r="V8147" s="3"/>
      <c r="W8147" s="3"/>
      <c r="X8147" s="3"/>
      <c r="Y8147" s="3"/>
      <c r="Z8147" s="3"/>
    </row>
    <row r="8148">
      <c r="A8148" s="4">
        <v>45281.0</v>
      </c>
      <c r="B8148" s="5" t="s">
        <v>3735</v>
      </c>
      <c r="C8148" s="3" t="s">
        <v>3736</v>
      </c>
      <c r="D8148" s="3" t="str">
        <f>IFERROR(__xludf.DUMMYFUNCTION("REGEXEXTRACT(C8148,""[A-Z]{2,}"")"),"GULF")</f>
        <v>GULF</v>
      </c>
      <c r="E8148" s="3" t="s">
        <v>519</v>
      </c>
      <c r="F8148" s="3" t="s">
        <v>1592</v>
      </c>
      <c r="G8148" s="3" t="s">
        <v>12</v>
      </c>
      <c r="H8148" s="3"/>
      <c r="I8148" s="3"/>
      <c r="J8148" s="3"/>
      <c r="K8148" s="3"/>
      <c r="L8148" s="3"/>
      <c r="M8148" s="3"/>
      <c r="N8148" s="3"/>
      <c r="O8148" s="3"/>
      <c r="P8148" s="3"/>
      <c r="Q8148" s="3"/>
      <c r="R8148" s="3"/>
      <c r="S8148" s="3"/>
      <c r="T8148" s="3"/>
      <c r="U8148" s="3"/>
      <c r="V8148" s="3"/>
      <c r="W8148" s="3"/>
      <c r="X8148" s="3"/>
      <c r="Y8148" s="3"/>
      <c r="Z8148" s="3"/>
    </row>
    <row r="8149">
      <c r="A8149" s="4">
        <v>45281.0</v>
      </c>
      <c r="B8149" s="5" t="s">
        <v>3735</v>
      </c>
      <c r="C8149" s="3" t="s">
        <v>3736</v>
      </c>
      <c r="D8149" s="3" t="str">
        <f>IFERROR(__xludf.DUMMYFUNCTION("REGEXEXTRACT(C8149,""[A-Z]{2,}"")"),"GULF")</f>
        <v>GULF</v>
      </c>
      <c r="E8149" s="3" t="s">
        <v>141</v>
      </c>
      <c r="F8149" s="3" t="s">
        <v>519</v>
      </c>
      <c r="G8149" s="3" t="s">
        <v>12</v>
      </c>
      <c r="H8149" s="3"/>
      <c r="I8149" s="3"/>
      <c r="J8149" s="3"/>
      <c r="K8149" s="3"/>
      <c r="L8149" s="3"/>
      <c r="M8149" s="3"/>
      <c r="N8149" s="3"/>
      <c r="O8149" s="3"/>
      <c r="P8149" s="3"/>
      <c r="Q8149" s="3"/>
      <c r="R8149" s="3"/>
      <c r="S8149" s="3"/>
      <c r="T8149" s="3"/>
      <c r="U8149" s="3"/>
      <c r="V8149" s="3"/>
      <c r="W8149" s="3"/>
      <c r="X8149" s="3"/>
      <c r="Y8149" s="3"/>
      <c r="Z8149" s="3"/>
    </row>
    <row r="8150">
      <c r="A8150" s="4">
        <v>45281.0</v>
      </c>
      <c r="B8150" s="5" t="s">
        <v>3737</v>
      </c>
      <c r="C8150" s="3" t="s">
        <v>3738</v>
      </c>
      <c r="D8150" s="3" t="str">
        <f>IFERROR(__xludf.DUMMYFUNCTION("REGEXEXTRACT(C8150,""[A-Z]{2,}"")"),"NUSA")</f>
        <v>NUSA</v>
      </c>
      <c r="E8150" s="3" t="s">
        <v>3117</v>
      </c>
      <c r="F8150" s="3" t="s">
        <v>268</v>
      </c>
      <c r="G8150" s="3" t="s">
        <v>84</v>
      </c>
      <c r="H8150" s="3"/>
      <c r="I8150" s="3"/>
      <c r="J8150" s="3"/>
      <c r="K8150" s="3"/>
      <c r="L8150" s="3"/>
      <c r="M8150" s="3"/>
      <c r="N8150" s="3"/>
      <c r="O8150" s="3"/>
      <c r="P8150" s="3"/>
      <c r="Q8150" s="3"/>
      <c r="R8150" s="3"/>
      <c r="S8150" s="3"/>
      <c r="T8150" s="3"/>
      <c r="U8150" s="3"/>
      <c r="V8150" s="3"/>
      <c r="W8150" s="3"/>
      <c r="X8150" s="3"/>
      <c r="Y8150" s="3"/>
      <c r="Z8150" s="3"/>
    </row>
    <row r="8151">
      <c r="A8151" s="4">
        <v>45281.0</v>
      </c>
      <c r="B8151" s="5" t="s">
        <v>3739</v>
      </c>
      <c r="C8151" s="3" t="s">
        <v>3740</v>
      </c>
      <c r="D8151" s="3" t="str">
        <f>IFERROR(__xludf.DUMMYFUNCTION("REGEXEXTRACT(C8151,""[A-Z]{2,}"")"),"BGRIM")</f>
        <v>BGRIM</v>
      </c>
      <c r="E8151" s="3" t="s">
        <v>1826</v>
      </c>
      <c r="F8151" s="3" t="s">
        <v>735</v>
      </c>
      <c r="G8151" s="3" t="s">
        <v>12</v>
      </c>
      <c r="H8151" s="3"/>
      <c r="I8151" s="3"/>
      <c r="J8151" s="3"/>
      <c r="K8151" s="3"/>
      <c r="L8151" s="3"/>
      <c r="M8151" s="3"/>
      <c r="N8151" s="3"/>
      <c r="O8151" s="3"/>
      <c r="P8151" s="3"/>
      <c r="Q8151" s="3"/>
      <c r="R8151" s="3"/>
      <c r="S8151" s="3"/>
      <c r="T8151" s="3"/>
      <c r="U8151" s="3"/>
      <c r="V8151" s="3"/>
      <c r="W8151" s="3"/>
      <c r="X8151" s="3"/>
      <c r="Y8151" s="3"/>
      <c r="Z8151" s="3"/>
    </row>
    <row r="8152">
      <c r="A8152" s="4">
        <v>45281.0</v>
      </c>
      <c r="B8152" s="5" t="s">
        <v>3739</v>
      </c>
      <c r="C8152" s="3" t="s">
        <v>3740</v>
      </c>
      <c r="D8152" s="3" t="str">
        <f>IFERROR(__xludf.DUMMYFUNCTION("REGEXEXTRACT(C8152,""[A-Z]{2,}"")"),"BGRIM")</f>
        <v>BGRIM</v>
      </c>
      <c r="E8152" s="3" t="s">
        <v>1826</v>
      </c>
      <c r="F8152" s="3" t="s">
        <v>231</v>
      </c>
      <c r="G8152" s="3" t="s">
        <v>12</v>
      </c>
      <c r="H8152" s="3"/>
      <c r="I8152" s="3"/>
      <c r="J8152" s="3"/>
      <c r="K8152" s="3"/>
      <c r="L8152" s="3"/>
      <c r="M8152" s="3"/>
      <c r="N8152" s="3"/>
      <c r="O8152" s="3"/>
      <c r="P8152" s="3"/>
      <c r="Q8152" s="3"/>
      <c r="R8152" s="3"/>
      <c r="S8152" s="3"/>
      <c r="T8152" s="3"/>
      <c r="U8152" s="3"/>
      <c r="V8152" s="3"/>
      <c r="W8152" s="3"/>
      <c r="X8152" s="3"/>
      <c r="Y8152" s="3"/>
      <c r="Z8152" s="3"/>
    </row>
    <row r="8153">
      <c r="A8153" s="4">
        <v>45281.0</v>
      </c>
      <c r="B8153" s="5" t="s">
        <v>3741</v>
      </c>
      <c r="C8153" s="3" t="s">
        <v>3742</v>
      </c>
      <c r="D8153" s="3" t="str">
        <f>IFERROR(__xludf.DUMMYFUNCTION("REGEXEXTRACT(C8153,""[A-Z]{2,}"")"),"GULF")</f>
        <v>GULF</v>
      </c>
      <c r="E8153" s="3" t="s">
        <v>3743</v>
      </c>
      <c r="F8153" s="3" t="s">
        <v>3744</v>
      </c>
      <c r="G8153" s="3" t="s">
        <v>12</v>
      </c>
      <c r="H8153" s="3"/>
      <c r="I8153" s="3"/>
      <c r="J8153" s="3"/>
      <c r="K8153" s="3"/>
      <c r="L8153" s="3"/>
      <c r="M8153" s="3"/>
      <c r="N8153" s="3"/>
      <c r="O8153" s="3"/>
      <c r="P8153" s="3"/>
      <c r="Q8153" s="3"/>
      <c r="R8153" s="3"/>
      <c r="S8153" s="3"/>
      <c r="T8153" s="3"/>
      <c r="U8153" s="3"/>
      <c r="V8153" s="3"/>
      <c r="W8153" s="3"/>
      <c r="X8153" s="3"/>
      <c r="Y8153" s="3"/>
      <c r="Z8153" s="3"/>
    </row>
    <row r="8154">
      <c r="A8154" s="4">
        <v>45281.0</v>
      </c>
      <c r="B8154" s="5" t="s">
        <v>3745</v>
      </c>
      <c r="C8154" s="3" t="s">
        <v>3746</v>
      </c>
      <c r="D8154" s="3" t="str">
        <f>IFERROR(__xludf.DUMMYFUNCTION("REGEXEXTRACT(C8154,""[A-Z]{2,}"")"),"JAS")</f>
        <v>JAS</v>
      </c>
      <c r="E8154" s="3" t="s">
        <v>44</v>
      </c>
      <c r="F8154" s="3" t="s">
        <v>83</v>
      </c>
      <c r="G8154" s="3" t="s">
        <v>84</v>
      </c>
      <c r="H8154" s="3"/>
      <c r="I8154" s="3"/>
      <c r="J8154" s="3"/>
      <c r="K8154" s="3"/>
      <c r="L8154" s="3"/>
      <c r="M8154" s="3"/>
      <c r="N8154" s="3"/>
      <c r="O8154" s="3"/>
      <c r="P8154" s="3"/>
      <c r="Q8154" s="3"/>
      <c r="R8154" s="3"/>
      <c r="S8154" s="3"/>
      <c r="T8154" s="3"/>
      <c r="U8154" s="3"/>
      <c r="V8154" s="3"/>
      <c r="W8154" s="3"/>
      <c r="X8154" s="3"/>
      <c r="Y8154" s="3"/>
      <c r="Z8154" s="3"/>
    </row>
    <row r="8155">
      <c r="A8155" s="4">
        <v>45281.0</v>
      </c>
      <c r="B8155" s="5" t="s">
        <v>3745</v>
      </c>
      <c r="C8155" s="3" t="s">
        <v>3746</v>
      </c>
      <c r="D8155" s="3" t="str">
        <f>IFERROR(__xludf.DUMMYFUNCTION("REGEXEXTRACT(C8155,""[A-Z]{2,}"")"),"JAS")</f>
        <v>JAS</v>
      </c>
      <c r="E8155" s="3" t="s">
        <v>47</v>
      </c>
      <c r="F8155" s="3" t="s">
        <v>1233</v>
      </c>
      <c r="G8155" s="3" t="s">
        <v>84</v>
      </c>
      <c r="H8155" s="3"/>
      <c r="I8155" s="3"/>
      <c r="J8155" s="3"/>
      <c r="K8155" s="3"/>
      <c r="L8155" s="3"/>
      <c r="M8155" s="3"/>
      <c r="N8155" s="3"/>
      <c r="O8155" s="3"/>
      <c r="P8155" s="3"/>
      <c r="Q8155" s="3"/>
      <c r="R8155" s="3"/>
      <c r="S8155" s="3"/>
      <c r="T8155" s="3"/>
      <c r="U8155" s="3"/>
      <c r="V8155" s="3"/>
      <c r="W8155" s="3"/>
      <c r="X8155" s="3"/>
      <c r="Y8155" s="3"/>
      <c r="Z8155" s="3"/>
    </row>
    <row r="8156">
      <c r="A8156" s="4">
        <v>45280.0</v>
      </c>
      <c r="B8156" s="5" t="s">
        <v>3747</v>
      </c>
      <c r="C8156" s="3" t="s">
        <v>3748</v>
      </c>
      <c r="D8156" s="3" t="str">
        <f>IFERROR(__xludf.DUMMYFUNCTION("REGEXEXTRACT(C8156,""[A-Z]{2,}"")"),"MGI")</f>
        <v>MGI</v>
      </c>
      <c r="E8156" s="3" t="s">
        <v>1743</v>
      </c>
      <c r="F8156" s="3" t="s">
        <v>296</v>
      </c>
      <c r="G8156" s="3" t="s">
        <v>84</v>
      </c>
      <c r="H8156" s="3"/>
      <c r="I8156" s="3"/>
      <c r="J8156" s="3"/>
      <c r="K8156" s="3"/>
      <c r="L8156" s="3"/>
      <c r="M8156" s="3"/>
      <c r="N8156" s="3"/>
      <c r="O8156" s="3"/>
      <c r="P8156" s="3"/>
      <c r="Q8156" s="3"/>
      <c r="R8156" s="3"/>
      <c r="S8156" s="3"/>
      <c r="T8156" s="3"/>
      <c r="U8156" s="3"/>
      <c r="V8156" s="3"/>
      <c r="W8156" s="3"/>
      <c r="X8156" s="3"/>
      <c r="Y8156" s="3"/>
      <c r="Z8156" s="3"/>
    </row>
    <row r="8157">
      <c r="A8157" s="4">
        <v>45280.0</v>
      </c>
      <c r="B8157" s="5" t="s">
        <v>3747</v>
      </c>
      <c r="C8157" s="3" t="s">
        <v>3748</v>
      </c>
      <c r="D8157" s="3" t="str">
        <f>IFERROR(__xludf.DUMMYFUNCTION("REGEXEXTRACT(C8157,""[A-Z]{2,}"")"),"MGI")</f>
        <v>MGI</v>
      </c>
      <c r="E8157" s="3" t="s">
        <v>98</v>
      </c>
      <c r="F8157" s="3" t="s">
        <v>602</v>
      </c>
      <c r="G8157" s="3" t="s">
        <v>84</v>
      </c>
      <c r="H8157" s="3"/>
      <c r="I8157" s="3"/>
      <c r="J8157" s="3"/>
      <c r="K8157" s="3"/>
      <c r="L8157" s="3"/>
      <c r="M8157" s="3"/>
      <c r="N8157" s="3"/>
      <c r="O8157" s="3"/>
      <c r="P8157" s="3"/>
      <c r="Q8157" s="3"/>
      <c r="R8157" s="3"/>
      <c r="S8157" s="3"/>
      <c r="T8157" s="3"/>
      <c r="U8157" s="3"/>
      <c r="V8157" s="3"/>
      <c r="W8157" s="3"/>
      <c r="X8157" s="3"/>
      <c r="Y8157" s="3"/>
      <c r="Z8157" s="3"/>
    </row>
    <row r="8158">
      <c r="A8158" s="4">
        <v>45280.0</v>
      </c>
      <c r="B8158" s="5" t="s">
        <v>3749</v>
      </c>
      <c r="C8158" s="3" t="s">
        <v>3750</v>
      </c>
      <c r="D8158" s="3" t="str">
        <f>IFERROR(__xludf.DUMMYFUNCTION("REGEXEXTRACT(C8158,""[A-Z]{2,}"")"),"DELTA")</f>
        <v>DELTA</v>
      </c>
      <c r="E8158" s="3" t="s">
        <v>44</v>
      </c>
      <c r="F8158" s="3" t="s">
        <v>2948</v>
      </c>
      <c r="G8158" s="3" t="s">
        <v>12</v>
      </c>
      <c r="H8158" s="3"/>
      <c r="I8158" s="3"/>
      <c r="J8158" s="3"/>
      <c r="K8158" s="3"/>
      <c r="L8158" s="3"/>
      <c r="M8158" s="3"/>
      <c r="N8158" s="3"/>
      <c r="O8158" s="3"/>
      <c r="P8158" s="3"/>
      <c r="Q8158" s="3"/>
      <c r="R8158" s="3"/>
      <c r="S8158" s="3"/>
      <c r="T8158" s="3"/>
      <c r="U8158" s="3"/>
      <c r="V8158" s="3"/>
      <c r="W8158" s="3"/>
      <c r="X8158" s="3"/>
      <c r="Y8158" s="3"/>
      <c r="Z8158" s="3"/>
    </row>
    <row r="8159">
      <c r="A8159" s="4">
        <v>45280.0</v>
      </c>
      <c r="B8159" s="5" t="s">
        <v>3749</v>
      </c>
      <c r="C8159" s="3" t="s">
        <v>3750</v>
      </c>
      <c r="D8159" s="3" t="str">
        <f>IFERROR(__xludf.DUMMYFUNCTION("REGEXEXTRACT(C8159,""[A-Z]{2,}"")"),"DELTA")</f>
        <v>DELTA</v>
      </c>
      <c r="E8159" s="3" t="s">
        <v>882</v>
      </c>
      <c r="F8159" s="3" t="s">
        <v>2861</v>
      </c>
      <c r="G8159" s="3" t="s">
        <v>12</v>
      </c>
      <c r="H8159" s="3"/>
      <c r="I8159" s="3"/>
      <c r="J8159" s="3"/>
      <c r="K8159" s="3"/>
      <c r="L8159" s="3"/>
      <c r="M8159" s="3"/>
      <c r="N8159" s="3"/>
      <c r="O8159" s="3"/>
      <c r="P8159" s="3"/>
      <c r="Q8159" s="3"/>
      <c r="R8159" s="3"/>
      <c r="S8159" s="3"/>
      <c r="T8159" s="3"/>
      <c r="U8159" s="3"/>
      <c r="V8159" s="3"/>
      <c r="W8159" s="3"/>
      <c r="X8159" s="3"/>
      <c r="Y8159" s="3"/>
      <c r="Z8159" s="3"/>
    </row>
    <row r="8160">
      <c r="A8160" s="4">
        <v>45279.0</v>
      </c>
      <c r="B8160" s="5" t="s">
        <v>3751</v>
      </c>
      <c r="C8160" s="3" t="s">
        <v>3752</v>
      </c>
      <c r="D8160" s="3" t="str">
        <f>IFERROR(__xludf.DUMMYFUNCTION("REGEXEXTRACT(C8160,""[A-Z]{2,}"")"),"DITTO")</f>
        <v>DITTO</v>
      </c>
      <c r="E8160" s="3" t="s">
        <v>44</v>
      </c>
      <c r="F8160" s="3" t="s">
        <v>299</v>
      </c>
      <c r="G8160" s="3" t="s">
        <v>12</v>
      </c>
      <c r="H8160" s="3"/>
      <c r="I8160" s="3"/>
      <c r="J8160" s="3"/>
      <c r="K8160" s="3"/>
      <c r="L8160" s="3"/>
      <c r="M8160" s="3"/>
      <c r="N8160" s="3"/>
      <c r="O8160" s="3"/>
      <c r="P8160" s="3"/>
      <c r="Q8160" s="3"/>
      <c r="R8160" s="3"/>
      <c r="S8160" s="3"/>
      <c r="T8160" s="3"/>
      <c r="U8160" s="3"/>
      <c r="V8160" s="3"/>
      <c r="W8160" s="3"/>
      <c r="X8160" s="3"/>
      <c r="Y8160" s="3"/>
      <c r="Z8160" s="3"/>
    </row>
    <row r="8161">
      <c r="A8161" s="4">
        <v>45279.0</v>
      </c>
      <c r="B8161" s="5" t="s">
        <v>3753</v>
      </c>
      <c r="C8161" s="3" t="s">
        <v>3754</v>
      </c>
      <c r="D8161" s="3" t="str">
        <f>IFERROR(__xludf.DUMMYFUNCTION("REGEXEXTRACT(C8161,""[A-Z]{2,}"")"),"TLI")</f>
        <v>TLI</v>
      </c>
      <c r="E8161" s="3" t="s">
        <v>752</v>
      </c>
      <c r="F8161" s="3" t="s">
        <v>753</v>
      </c>
      <c r="G8161" s="3" t="s">
        <v>17</v>
      </c>
      <c r="H8161" s="3"/>
      <c r="I8161" s="3"/>
      <c r="J8161" s="3"/>
      <c r="K8161" s="3"/>
      <c r="L8161" s="3"/>
      <c r="M8161" s="3"/>
      <c r="N8161" s="3"/>
      <c r="O8161" s="3"/>
      <c r="P8161" s="3"/>
      <c r="Q8161" s="3"/>
      <c r="R8161" s="3"/>
      <c r="S8161" s="3"/>
      <c r="T8161" s="3"/>
      <c r="U8161" s="3"/>
      <c r="V8161" s="3"/>
      <c r="W8161" s="3"/>
      <c r="X8161" s="3"/>
      <c r="Y8161" s="3"/>
      <c r="Z8161" s="3"/>
    </row>
    <row r="8162">
      <c r="A8162" s="4">
        <v>45279.0</v>
      </c>
      <c r="B8162" s="5" t="s">
        <v>3755</v>
      </c>
      <c r="C8162" s="3" t="s">
        <v>3756</v>
      </c>
      <c r="D8162" s="3" t="str">
        <f>IFERROR(__xludf.DUMMYFUNCTION("REGEXEXTRACT(C8162,""[A-Z]{2,}"")"),"DELTA")</f>
        <v>DELTA</v>
      </c>
      <c r="E8162" s="3" t="s">
        <v>3757</v>
      </c>
      <c r="F8162" s="3" t="s">
        <v>3562</v>
      </c>
      <c r="G8162" s="3" t="s">
        <v>84</v>
      </c>
      <c r="H8162" s="3"/>
      <c r="I8162" s="3"/>
      <c r="J8162" s="3"/>
      <c r="K8162" s="3"/>
      <c r="L8162" s="3"/>
      <c r="M8162" s="3"/>
      <c r="N8162" s="3"/>
      <c r="O8162" s="3"/>
      <c r="P8162" s="3"/>
      <c r="Q8162" s="3"/>
      <c r="R8162" s="3"/>
      <c r="S8162" s="3"/>
      <c r="T8162" s="3"/>
      <c r="U8162" s="3"/>
      <c r="V8162" s="3"/>
      <c r="W8162" s="3"/>
      <c r="X8162" s="3"/>
      <c r="Y8162" s="3"/>
      <c r="Z8162" s="3"/>
    </row>
    <row r="8163">
      <c r="A8163" s="4">
        <v>45279.0</v>
      </c>
      <c r="B8163" s="5" t="s">
        <v>3755</v>
      </c>
      <c r="C8163" s="3" t="s">
        <v>3756</v>
      </c>
      <c r="D8163" s="3" t="str">
        <f>IFERROR(__xludf.DUMMYFUNCTION("REGEXEXTRACT(C8163,""[A-Z]{2,}"")"),"DELTA")</f>
        <v>DELTA</v>
      </c>
      <c r="E8163" s="3" t="s">
        <v>1777</v>
      </c>
      <c r="F8163" s="3" t="s">
        <v>970</v>
      </c>
      <c r="G8163" s="3" t="s">
        <v>84</v>
      </c>
      <c r="H8163" s="3"/>
      <c r="I8163" s="3"/>
      <c r="J8163" s="3"/>
      <c r="K8163" s="3"/>
      <c r="L8163" s="3"/>
      <c r="M8163" s="3"/>
      <c r="N8163" s="3"/>
      <c r="O8163" s="3"/>
      <c r="P8163" s="3"/>
      <c r="Q8163" s="3"/>
      <c r="R8163" s="3"/>
      <c r="S8163" s="3"/>
      <c r="T8163" s="3"/>
      <c r="U8163" s="3"/>
      <c r="V8163" s="3"/>
      <c r="W8163" s="3"/>
      <c r="X8163" s="3"/>
      <c r="Y8163" s="3"/>
      <c r="Z8163" s="3"/>
    </row>
    <row r="8164">
      <c r="A8164" s="4">
        <v>45279.0</v>
      </c>
      <c r="B8164" s="5" t="s">
        <v>3758</v>
      </c>
      <c r="C8164" s="3" t="s">
        <v>3759</v>
      </c>
      <c r="D8164" s="3" t="str">
        <f>IFERROR(__xludf.DUMMYFUNCTION("REGEXEXTRACT(C8164,""[A-Z]{2,}"")"),"MGI")</f>
        <v>MGI</v>
      </c>
      <c r="E8164" s="3" t="s">
        <v>44</v>
      </c>
      <c r="F8164" s="3" t="s">
        <v>3356</v>
      </c>
      <c r="G8164" s="3" t="s">
        <v>12</v>
      </c>
      <c r="H8164" s="3"/>
      <c r="I8164" s="3"/>
      <c r="J8164" s="3"/>
      <c r="K8164" s="3"/>
      <c r="L8164" s="3"/>
      <c r="M8164" s="3"/>
      <c r="N8164" s="3"/>
      <c r="O8164" s="3"/>
      <c r="P8164" s="3"/>
      <c r="Q8164" s="3"/>
      <c r="R8164" s="3"/>
      <c r="S8164" s="3"/>
      <c r="T8164" s="3"/>
      <c r="U8164" s="3"/>
      <c r="V8164" s="3"/>
      <c r="W8164" s="3"/>
      <c r="X8164" s="3"/>
      <c r="Y8164" s="3"/>
      <c r="Z8164" s="3"/>
    </row>
    <row r="8165">
      <c r="A8165" s="4">
        <v>45279.0</v>
      </c>
      <c r="B8165" s="5" t="s">
        <v>3758</v>
      </c>
      <c r="C8165" s="3" t="s">
        <v>3759</v>
      </c>
      <c r="D8165" s="3" t="str">
        <f>IFERROR(__xludf.DUMMYFUNCTION("REGEXEXTRACT(C8165,""[A-Z]{2,}"")"),"MGI")</f>
        <v>MGI</v>
      </c>
      <c r="E8165" s="3" t="s">
        <v>44</v>
      </c>
      <c r="F8165" s="3" t="s">
        <v>61</v>
      </c>
      <c r="G8165" s="3" t="s">
        <v>12</v>
      </c>
      <c r="H8165" s="3"/>
      <c r="I8165" s="3"/>
      <c r="J8165" s="3"/>
      <c r="K8165" s="3"/>
      <c r="L8165" s="3"/>
      <c r="M8165" s="3"/>
      <c r="N8165" s="3"/>
      <c r="O8165" s="3"/>
      <c r="P8165" s="3"/>
      <c r="Q8165" s="3"/>
      <c r="R8165" s="3"/>
      <c r="S8165" s="3"/>
      <c r="T8165" s="3"/>
      <c r="U8165" s="3"/>
      <c r="V8165" s="3"/>
      <c r="W8165" s="3"/>
      <c r="X8165" s="3"/>
      <c r="Y8165" s="3"/>
      <c r="Z8165" s="3"/>
    </row>
    <row r="8166">
      <c r="A8166" s="4">
        <v>45279.0</v>
      </c>
      <c r="B8166" s="5" t="s">
        <v>3758</v>
      </c>
      <c r="C8166" s="3" t="s">
        <v>3759</v>
      </c>
      <c r="D8166" s="3" t="str">
        <f>IFERROR(__xludf.DUMMYFUNCTION("REGEXEXTRACT(C8166,""[A-Z]{2,}"")"),"MGI")</f>
        <v>MGI</v>
      </c>
      <c r="E8166" s="3" t="s">
        <v>44</v>
      </c>
      <c r="F8166" s="3" t="s">
        <v>63</v>
      </c>
      <c r="G8166" s="3" t="s">
        <v>12</v>
      </c>
      <c r="H8166" s="3"/>
      <c r="I8166" s="3"/>
      <c r="J8166" s="3"/>
      <c r="K8166" s="3"/>
      <c r="L8166" s="3"/>
      <c r="M8166" s="3"/>
      <c r="N8166" s="3"/>
      <c r="O8166" s="3"/>
      <c r="P8166" s="3"/>
      <c r="Q8166" s="3"/>
      <c r="R8166" s="3"/>
      <c r="S8166" s="3"/>
      <c r="T8166" s="3"/>
      <c r="U8166" s="3"/>
      <c r="V8166" s="3"/>
      <c r="W8166" s="3"/>
      <c r="X8166" s="3"/>
      <c r="Y8166" s="3"/>
      <c r="Z8166" s="3"/>
    </row>
    <row r="8167">
      <c r="A8167" s="4">
        <v>45279.0</v>
      </c>
      <c r="B8167" s="5" t="s">
        <v>3760</v>
      </c>
      <c r="C8167" s="3" t="s">
        <v>3761</v>
      </c>
      <c r="D8167" s="3" t="str">
        <f>IFERROR(__xludf.DUMMYFUNCTION("REGEXEXTRACT(C8167,""[A-Z]{2,}"")"),"SABUY")</f>
        <v>SABUY</v>
      </c>
      <c r="E8167" s="3" t="s">
        <v>44</v>
      </c>
      <c r="F8167" s="3" t="s">
        <v>61</v>
      </c>
      <c r="G8167" s="3" t="s">
        <v>12</v>
      </c>
      <c r="H8167" s="3"/>
      <c r="I8167" s="3"/>
      <c r="J8167" s="3"/>
      <c r="K8167" s="3"/>
      <c r="L8167" s="3"/>
      <c r="M8167" s="3"/>
      <c r="N8167" s="3"/>
      <c r="O8167" s="3"/>
      <c r="P8167" s="3"/>
      <c r="Q8167" s="3"/>
      <c r="R8167" s="3"/>
      <c r="S8167" s="3"/>
      <c r="T8167" s="3"/>
      <c r="U8167" s="3"/>
      <c r="V8167" s="3"/>
      <c r="W8167" s="3"/>
      <c r="X8167" s="3"/>
      <c r="Y8167" s="3"/>
      <c r="Z8167" s="3"/>
    </row>
    <row r="8168">
      <c r="A8168" s="4">
        <v>45279.0</v>
      </c>
      <c r="B8168" s="5" t="s">
        <v>3760</v>
      </c>
      <c r="C8168" s="3" t="s">
        <v>3761</v>
      </c>
      <c r="D8168" s="3" t="str">
        <f>IFERROR(__xludf.DUMMYFUNCTION("REGEXEXTRACT(C8168,""[A-Z]{2,}"")"),"SABUY")</f>
        <v>SABUY</v>
      </c>
      <c r="E8168" s="3" t="s">
        <v>44</v>
      </c>
      <c r="F8168" s="3" t="s">
        <v>63</v>
      </c>
      <c r="G8168" s="3" t="s">
        <v>12</v>
      </c>
      <c r="H8168" s="3"/>
      <c r="I8168" s="3"/>
      <c r="J8168" s="3"/>
      <c r="K8168" s="3"/>
      <c r="L8168" s="3"/>
      <c r="M8168" s="3"/>
      <c r="N8168" s="3"/>
      <c r="O8168" s="3"/>
      <c r="P8168" s="3"/>
      <c r="Q8168" s="3"/>
      <c r="R8168" s="3"/>
      <c r="S8168" s="3"/>
      <c r="T8168" s="3"/>
      <c r="U8168" s="3"/>
      <c r="V8168" s="3"/>
      <c r="W8168" s="3"/>
      <c r="X8168" s="3"/>
      <c r="Y8168" s="3"/>
      <c r="Z8168" s="3"/>
    </row>
    <row r="8169">
      <c r="A8169" s="4">
        <v>45278.0</v>
      </c>
      <c r="B8169" s="5" t="s">
        <v>3762</v>
      </c>
      <c r="C8169" s="3" t="s">
        <v>3763</v>
      </c>
      <c r="D8169" s="3" t="str">
        <f>IFERROR(__xludf.DUMMYFUNCTION("REGEXEXTRACT(C8169,""[A-Z]{2,}"")"),"ITD")</f>
        <v>ITD</v>
      </c>
      <c r="E8169" s="3" t="s">
        <v>227</v>
      </c>
      <c r="F8169" s="3" t="s">
        <v>574</v>
      </c>
      <c r="G8169" s="3" t="s">
        <v>84</v>
      </c>
      <c r="H8169" s="3"/>
      <c r="I8169" s="3"/>
      <c r="J8169" s="3"/>
      <c r="K8169" s="3"/>
      <c r="L8169" s="3"/>
      <c r="M8169" s="3"/>
      <c r="N8169" s="3"/>
      <c r="O8169" s="3"/>
      <c r="P8169" s="3"/>
      <c r="Q8169" s="3"/>
      <c r="R8169" s="3"/>
      <c r="S8169" s="3"/>
      <c r="T8169" s="3"/>
      <c r="U8169" s="3"/>
      <c r="V8169" s="3"/>
      <c r="W8169" s="3"/>
      <c r="X8169" s="3"/>
      <c r="Y8169" s="3"/>
      <c r="Z8169" s="3"/>
    </row>
    <row r="8170">
      <c r="A8170" s="4">
        <v>45278.0</v>
      </c>
      <c r="B8170" s="5" t="s">
        <v>3764</v>
      </c>
      <c r="C8170" s="3" t="s">
        <v>3765</v>
      </c>
      <c r="D8170" s="3" t="str">
        <f>IFERROR(__xludf.DUMMYFUNCTION("REGEXEXTRACT(C8170,""[A-Z]{2,}"")"),"THG")</f>
        <v>THG</v>
      </c>
      <c r="E8170" s="3" t="s">
        <v>3766</v>
      </c>
      <c r="F8170" s="3" t="s">
        <v>31</v>
      </c>
      <c r="G8170" s="3" t="s">
        <v>12</v>
      </c>
      <c r="H8170" s="3"/>
      <c r="I8170" s="3"/>
      <c r="J8170" s="3"/>
      <c r="K8170" s="3"/>
      <c r="L8170" s="3"/>
      <c r="M8170" s="3"/>
      <c r="N8170" s="3"/>
      <c r="O8170" s="3"/>
      <c r="P8170" s="3"/>
      <c r="Q8170" s="3"/>
      <c r="R8170" s="3"/>
      <c r="S8170" s="3"/>
      <c r="T8170" s="3"/>
      <c r="U8170" s="3"/>
      <c r="V8170" s="3"/>
      <c r="W8170" s="3"/>
      <c r="X8170" s="3"/>
      <c r="Y8170" s="3"/>
      <c r="Z8170" s="3"/>
    </row>
    <row r="8171">
      <c r="A8171" s="4">
        <v>45278.0</v>
      </c>
      <c r="B8171" s="5" t="s">
        <v>3764</v>
      </c>
      <c r="C8171" s="3" t="s">
        <v>3765</v>
      </c>
      <c r="D8171" s="3" t="str">
        <f>IFERROR(__xludf.DUMMYFUNCTION("REGEXEXTRACT(C8171,""[A-Z]{2,}"")"),"THG")</f>
        <v>THG</v>
      </c>
      <c r="E8171" s="3" t="s">
        <v>519</v>
      </c>
      <c r="F8171" s="3" t="s">
        <v>31</v>
      </c>
      <c r="G8171" s="3" t="s">
        <v>12</v>
      </c>
      <c r="H8171" s="3"/>
      <c r="I8171" s="3"/>
      <c r="J8171" s="3"/>
      <c r="K8171" s="3"/>
      <c r="L8171" s="3"/>
      <c r="M8171" s="3"/>
      <c r="N8171" s="3"/>
      <c r="O8171" s="3"/>
      <c r="P8171" s="3"/>
      <c r="Q8171" s="3"/>
      <c r="R8171" s="3"/>
      <c r="S8171" s="3"/>
      <c r="T8171" s="3"/>
      <c r="U8171" s="3"/>
      <c r="V8171" s="3"/>
      <c r="W8171" s="3"/>
      <c r="X8171" s="3"/>
      <c r="Y8171" s="3"/>
      <c r="Z8171" s="3"/>
    </row>
    <row r="8172">
      <c r="A8172" s="4">
        <v>45278.0</v>
      </c>
      <c r="B8172" s="5" t="s">
        <v>3767</v>
      </c>
      <c r="C8172" s="3" t="s">
        <v>3768</v>
      </c>
      <c r="D8172" s="3" t="str">
        <f>IFERROR(__xludf.DUMMYFUNCTION("REGEXEXTRACT(C8172,""[A-Z]{2,}"")"),"STGT")</f>
        <v>STGT</v>
      </c>
      <c r="E8172" s="3" t="s">
        <v>752</v>
      </c>
      <c r="F8172" s="3" t="s">
        <v>753</v>
      </c>
      <c r="G8172" s="3" t="s">
        <v>17</v>
      </c>
      <c r="H8172" s="3"/>
      <c r="I8172" s="3"/>
      <c r="J8172" s="3"/>
      <c r="K8172" s="3"/>
      <c r="L8172" s="3"/>
      <c r="M8172" s="3"/>
      <c r="N8172" s="3"/>
      <c r="O8172" s="3"/>
      <c r="P8172" s="3"/>
      <c r="Q8172" s="3"/>
      <c r="R8172" s="3"/>
      <c r="S8172" s="3"/>
      <c r="T8172" s="3"/>
      <c r="U8172" s="3"/>
      <c r="V8172" s="3"/>
      <c r="W8172" s="3"/>
      <c r="X8172" s="3"/>
      <c r="Y8172" s="3"/>
      <c r="Z8172" s="3"/>
    </row>
    <row r="8173">
      <c r="A8173" s="4">
        <v>45278.0</v>
      </c>
      <c r="B8173" s="5" t="s">
        <v>3769</v>
      </c>
      <c r="C8173" s="3" t="s">
        <v>3770</v>
      </c>
      <c r="D8173" s="3" t="str">
        <f>IFERROR(__xludf.DUMMYFUNCTION("REGEXEXTRACT(C8173,""[A-Z]{2,}"")"),"ESG")</f>
        <v>ESG</v>
      </c>
      <c r="E8173" s="3" t="s">
        <v>47</v>
      </c>
      <c r="F8173" s="3" t="s">
        <v>133</v>
      </c>
      <c r="G8173" s="3" t="s">
        <v>12</v>
      </c>
      <c r="H8173" s="3"/>
      <c r="I8173" s="3"/>
      <c r="J8173" s="3"/>
      <c r="K8173" s="3"/>
      <c r="L8173" s="3"/>
      <c r="M8173" s="3"/>
      <c r="N8173" s="3"/>
      <c r="O8173" s="3"/>
      <c r="P8173" s="3"/>
      <c r="Q8173" s="3"/>
      <c r="R8173" s="3"/>
      <c r="S8173" s="3"/>
      <c r="T8173" s="3"/>
      <c r="U8173" s="3"/>
      <c r="V8173" s="3"/>
      <c r="W8173" s="3"/>
      <c r="X8173" s="3"/>
      <c r="Y8173" s="3"/>
      <c r="Z8173" s="3"/>
    </row>
    <row r="8174">
      <c r="A8174" s="4">
        <v>45278.0</v>
      </c>
      <c r="B8174" s="5" t="s">
        <v>3771</v>
      </c>
      <c r="C8174" s="3" t="s">
        <v>3772</v>
      </c>
      <c r="D8174" s="3" t="str">
        <f>IFERROR(__xludf.DUMMYFUNCTION("REGEXEXTRACT(C8174,""[A-Z]{2,}"")"),"SET")</f>
        <v>SET</v>
      </c>
      <c r="E8174" s="3" t="s">
        <v>1777</v>
      </c>
      <c r="F8174" s="3" t="s">
        <v>498</v>
      </c>
      <c r="G8174" s="3" t="s">
        <v>17</v>
      </c>
      <c r="H8174" s="3"/>
      <c r="I8174" s="3"/>
      <c r="J8174" s="3"/>
      <c r="K8174" s="3"/>
      <c r="L8174" s="3"/>
      <c r="M8174" s="3"/>
      <c r="N8174" s="3"/>
      <c r="O8174" s="3"/>
      <c r="P8174" s="3"/>
      <c r="Q8174" s="3"/>
      <c r="R8174" s="3"/>
      <c r="S8174" s="3"/>
      <c r="T8174" s="3"/>
      <c r="U8174" s="3"/>
      <c r="V8174" s="3"/>
      <c r="W8174" s="3"/>
      <c r="X8174" s="3"/>
      <c r="Y8174" s="3"/>
      <c r="Z8174" s="3"/>
    </row>
    <row r="8175">
      <c r="A8175" s="4">
        <v>45278.0</v>
      </c>
      <c r="B8175" s="5" t="s">
        <v>3773</v>
      </c>
      <c r="C8175" s="3" t="s">
        <v>3774</v>
      </c>
      <c r="D8175" s="3" t="str">
        <f>IFERROR(__xludf.DUMMYFUNCTION("REGEXEXTRACT(C8175,""[A-Z]{2,}"")"),"MGI")</f>
        <v>MGI</v>
      </c>
      <c r="E8175" s="3" t="s">
        <v>44</v>
      </c>
      <c r="F8175" s="3" t="s">
        <v>63</v>
      </c>
      <c r="G8175" s="3" t="s">
        <v>12</v>
      </c>
      <c r="H8175" s="3"/>
      <c r="I8175" s="3"/>
      <c r="J8175" s="3"/>
      <c r="K8175" s="3"/>
      <c r="L8175" s="3"/>
      <c r="M8175" s="3"/>
      <c r="N8175" s="3"/>
      <c r="O8175" s="3"/>
      <c r="P8175" s="3"/>
      <c r="Q8175" s="3"/>
      <c r="R8175" s="3"/>
      <c r="S8175" s="3"/>
      <c r="T8175" s="3"/>
      <c r="U8175" s="3"/>
      <c r="V8175" s="3"/>
      <c r="W8175" s="3"/>
      <c r="X8175" s="3"/>
      <c r="Y8175" s="3"/>
      <c r="Z8175" s="3"/>
    </row>
    <row r="8176">
      <c r="A8176" s="4">
        <v>45278.0</v>
      </c>
      <c r="B8176" s="5" t="s">
        <v>3773</v>
      </c>
      <c r="C8176" s="3" t="s">
        <v>3774</v>
      </c>
      <c r="D8176" s="3" t="str">
        <f>IFERROR(__xludf.DUMMYFUNCTION("REGEXEXTRACT(C8176,""[A-Z]{2,}"")"),"MGI")</f>
        <v>MGI</v>
      </c>
      <c r="E8176" s="3" t="s">
        <v>285</v>
      </c>
      <c r="F8176" s="3" t="s">
        <v>171</v>
      </c>
      <c r="G8176" s="3" t="s">
        <v>12</v>
      </c>
      <c r="H8176" s="3"/>
      <c r="I8176" s="3"/>
      <c r="J8176" s="3"/>
      <c r="K8176" s="3"/>
      <c r="L8176" s="3"/>
      <c r="M8176" s="3"/>
      <c r="N8176" s="3"/>
      <c r="O8176" s="3"/>
      <c r="P8176" s="3"/>
      <c r="Q8176" s="3"/>
      <c r="R8176" s="3"/>
      <c r="S8176" s="3"/>
      <c r="T8176" s="3"/>
      <c r="U8176" s="3"/>
      <c r="V8176" s="3"/>
      <c r="W8176" s="3"/>
      <c r="X8176" s="3"/>
      <c r="Y8176" s="3"/>
      <c r="Z8176" s="3"/>
    </row>
    <row r="8177">
      <c r="A8177" s="4">
        <v>45278.0</v>
      </c>
      <c r="B8177" s="5" t="s">
        <v>3773</v>
      </c>
      <c r="C8177" s="3" t="s">
        <v>3774</v>
      </c>
      <c r="D8177" s="3" t="str">
        <f>IFERROR(__xludf.DUMMYFUNCTION("REGEXEXTRACT(C8177,""[A-Z]{2,}"")"),"MGI")</f>
        <v>MGI</v>
      </c>
      <c r="E8177" s="3" t="s">
        <v>2465</v>
      </c>
      <c r="F8177" s="3" t="s">
        <v>47</v>
      </c>
      <c r="G8177" s="3" t="s">
        <v>12</v>
      </c>
      <c r="H8177" s="3"/>
      <c r="I8177" s="3"/>
      <c r="J8177" s="3"/>
      <c r="K8177" s="3"/>
      <c r="L8177" s="3"/>
      <c r="M8177" s="3"/>
      <c r="N8177" s="3"/>
      <c r="O8177" s="3"/>
      <c r="P8177" s="3"/>
      <c r="Q8177" s="3"/>
      <c r="R8177" s="3"/>
      <c r="S8177" s="3"/>
      <c r="T8177" s="3"/>
      <c r="U8177" s="3"/>
      <c r="V8177" s="3"/>
      <c r="W8177" s="3"/>
      <c r="X8177" s="3"/>
      <c r="Y8177" s="3"/>
      <c r="Z8177" s="3"/>
    </row>
    <row r="8178">
      <c r="A8178" s="4">
        <v>45278.0</v>
      </c>
      <c r="B8178" s="5" t="s">
        <v>3775</v>
      </c>
      <c r="C8178" s="3" t="s">
        <v>3776</v>
      </c>
      <c r="D8178" s="3" t="str">
        <f>IFERROR(__xludf.DUMMYFUNCTION("REGEXEXTRACT(C8178,""[A-Z]{2,}"")"),"RCL")</f>
        <v>RCL</v>
      </c>
      <c r="E8178" s="3" t="s">
        <v>44</v>
      </c>
      <c r="F8178" s="3" t="s">
        <v>61</v>
      </c>
      <c r="G8178" s="3" t="s">
        <v>12</v>
      </c>
      <c r="H8178" s="3"/>
      <c r="I8178" s="3"/>
      <c r="J8178" s="3"/>
      <c r="K8178" s="3"/>
      <c r="L8178" s="3"/>
      <c r="M8178" s="3"/>
      <c r="N8178" s="3"/>
      <c r="O8178" s="3"/>
      <c r="P8178" s="3"/>
      <c r="Q8178" s="3"/>
      <c r="R8178" s="3"/>
      <c r="S8178" s="3"/>
      <c r="T8178" s="3"/>
      <c r="U8178" s="3"/>
      <c r="V8178" s="3"/>
      <c r="W8178" s="3"/>
      <c r="X8178" s="3"/>
      <c r="Y8178" s="3"/>
      <c r="Z8178" s="3"/>
    </row>
    <row r="8179">
      <c r="A8179" s="4">
        <v>45275.0</v>
      </c>
      <c r="B8179" s="5" t="s">
        <v>3777</v>
      </c>
      <c r="C8179" s="3" t="s">
        <v>3778</v>
      </c>
      <c r="D8179" s="3" t="str">
        <f>IFERROR(__xludf.DUMMYFUNCTION("REGEXEXTRACT(C8179,""[A-Z]{2,}"")"),"SABUY")</f>
        <v>SABUY</v>
      </c>
      <c r="E8179" s="3" t="s">
        <v>25</v>
      </c>
      <c r="F8179" s="3" t="s">
        <v>439</v>
      </c>
      <c r="G8179" s="3" t="s">
        <v>12</v>
      </c>
      <c r="H8179" s="3"/>
      <c r="I8179" s="3"/>
      <c r="J8179" s="3"/>
      <c r="K8179" s="3"/>
      <c r="L8179" s="3"/>
      <c r="M8179" s="3"/>
      <c r="N8179" s="3"/>
      <c r="O8179" s="3"/>
      <c r="P8179" s="3"/>
      <c r="Q8179" s="3"/>
      <c r="R8179" s="3"/>
      <c r="S8179" s="3"/>
      <c r="T8179" s="3"/>
      <c r="U8179" s="3"/>
      <c r="V8179" s="3"/>
      <c r="W8179" s="3"/>
      <c r="X8179" s="3"/>
      <c r="Y8179" s="3"/>
      <c r="Z8179" s="3"/>
    </row>
    <row r="8180">
      <c r="A8180" s="4">
        <v>45275.0</v>
      </c>
      <c r="B8180" s="5" t="s">
        <v>3779</v>
      </c>
      <c r="C8180" s="3" t="s">
        <v>3780</v>
      </c>
      <c r="D8180" s="3" t="str">
        <f>IFERROR(__xludf.DUMMYFUNCTION("REGEXEXTRACT(C8180,""[A-Z]{2,}"")"),"IRPC")</f>
        <v>IRPC</v>
      </c>
      <c r="E8180" s="3" t="s">
        <v>752</v>
      </c>
      <c r="F8180" s="3" t="s">
        <v>753</v>
      </c>
      <c r="G8180" s="3" t="s">
        <v>17</v>
      </c>
      <c r="H8180" s="3"/>
      <c r="I8180" s="3"/>
      <c r="J8180" s="3"/>
      <c r="K8180" s="3"/>
      <c r="L8180" s="3"/>
      <c r="M8180" s="3"/>
      <c r="N8180" s="3"/>
      <c r="O8180" s="3"/>
      <c r="P8180" s="3"/>
      <c r="Q8180" s="3"/>
      <c r="R8180" s="3"/>
      <c r="S8180" s="3"/>
      <c r="T8180" s="3"/>
      <c r="U8180" s="3"/>
      <c r="V8180" s="3"/>
      <c r="W8180" s="3"/>
      <c r="X8180" s="3"/>
      <c r="Y8180" s="3"/>
      <c r="Z8180" s="3"/>
    </row>
    <row r="8181">
      <c r="A8181" s="4">
        <v>45274.0</v>
      </c>
      <c r="B8181" s="5" t="s">
        <v>3781</v>
      </c>
      <c r="C8181" s="3" t="s">
        <v>3782</v>
      </c>
      <c r="D8181" s="3" t="str">
        <f>IFERROR(__xludf.DUMMYFUNCTION("REGEXEXTRACT(C8181,""[A-Z]{2,}"")"),"TIDLOR")</f>
        <v>TIDLOR</v>
      </c>
      <c r="E8181" s="3" t="s">
        <v>752</v>
      </c>
      <c r="F8181" s="3" t="s">
        <v>753</v>
      </c>
      <c r="G8181" s="3" t="s">
        <v>17</v>
      </c>
      <c r="H8181" s="3"/>
      <c r="I8181" s="3"/>
      <c r="J8181" s="3"/>
      <c r="K8181" s="3"/>
      <c r="L8181" s="3"/>
      <c r="M8181" s="3"/>
      <c r="N8181" s="3"/>
      <c r="O8181" s="3"/>
      <c r="P8181" s="3"/>
      <c r="Q8181" s="3"/>
      <c r="R8181" s="3"/>
      <c r="S8181" s="3"/>
      <c r="T8181" s="3"/>
      <c r="U8181" s="3"/>
      <c r="V8181" s="3"/>
      <c r="W8181" s="3"/>
      <c r="X8181" s="3"/>
      <c r="Y8181" s="3"/>
      <c r="Z8181" s="3"/>
    </row>
    <row r="8182">
      <c r="A8182" s="4">
        <v>45274.0</v>
      </c>
      <c r="B8182" s="5" t="s">
        <v>3783</v>
      </c>
      <c r="C8182" s="3" t="s">
        <v>3784</v>
      </c>
      <c r="D8182" s="3" t="str">
        <f>IFERROR(__xludf.DUMMYFUNCTION("REGEXEXTRACT(C8182,""[A-Z]{2,}"")"),"MGI")</f>
        <v>MGI</v>
      </c>
      <c r="E8182" s="3" t="s">
        <v>44</v>
      </c>
      <c r="F8182" s="3" t="s">
        <v>63</v>
      </c>
      <c r="G8182" s="3" t="s">
        <v>12</v>
      </c>
      <c r="H8182" s="3"/>
      <c r="I8182" s="3"/>
      <c r="J8182" s="3"/>
      <c r="K8182" s="3"/>
      <c r="L8182" s="3"/>
      <c r="M8182" s="3"/>
      <c r="N8182" s="3"/>
      <c r="O8182" s="3"/>
      <c r="P8182" s="3"/>
      <c r="Q8182" s="3"/>
      <c r="R8182" s="3"/>
      <c r="S8182" s="3"/>
      <c r="T8182" s="3"/>
      <c r="U8182" s="3"/>
      <c r="V8182" s="3"/>
      <c r="W8182" s="3"/>
      <c r="X8182" s="3"/>
      <c r="Y8182" s="3"/>
      <c r="Z8182" s="3"/>
    </row>
    <row r="8183">
      <c r="A8183" s="4">
        <v>45274.0</v>
      </c>
      <c r="B8183" s="5" t="s">
        <v>3783</v>
      </c>
      <c r="C8183" s="3" t="s">
        <v>3784</v>
      </c>
      <c r="D8183" s="3" t="str">
        <f>IFERROR(__xludf.DUMMYFUNCTION("REGEXEXTRACT(C8183,""[A-Z]{2,}"")"),"MGI")</f>
        <v>MGI</v>
      </c>
      <c r="E8183" s="3" t="s">
        <v>47</v>
      </c>
      <c r="F8183" s="3" t="s">
        <v>3785</v>
      </c>
      <c r="G8183" s="3" t="s">
        <v>12</v>
      </c>
      <c r="H8183" s="3"/>
      <c r="I8183" s="3"/>
      <c r="J8183" s="3"/>
      <c r="K8183" s="3"/>
      <c r="L8183" s="3"/>
      <c r="M8183" s="3"/>
      <c r="N8183" s="3"/>
      <c r="O8183" s="3"/>
      <c r="P8183" s="3"/>
      <c r="Q8183" s="3"/>
      <c r="R8183" s="3"/>
      <c r="S8183" s="3"/>
      <c r="T8183" s="3"/>
      <c r="U8183" s="3"/>
      <c r="V8183" s="3"/>
      <c r="W8183" s="3"/>
      <c r="X8183" s="3"/>
      <c r="Y8183" s="3"/>
      <c r="Z8183" s="3"/>
    </row>
    <row r="8184">
      <c r="A8184" s="4">
        <v>45273.0</v>
      </c>
      <c r="B8184" s="5" t="s">
        <v>3786</v>
      </c>
      <c r="C8184" s="3" t="s">
        <v>3787</v>
      </c>
      <c r="D8184" s="3" t="str">
        <f>IFERROR(__xludf.DUMMYFUNCTION("REGEXEXTRACT(C8184,""[A-Z]{2,}"")"),"JMT")</f>
        <v>JMT</v>
      </c>
      <c r="E8184" s="3" t="s">
        <v>752</v>
      </c>
      <c r="F8184" s="3" t="s">
        <v>753</v>
      </c>
      <c r="G8184" s="3" t="s">
        <v>12</v>
      </c>
      <c r="H8184" s="3"/>
      <c r="I8184" s="3"/>
      <c r="J8184" s="3"/>
      <c r="K8184" s="3"/>
      <c r="L8184" s="3"/>
      <c r="M8184" s="3"/>
      <c r="N8184" s="3"/>
      <c r="O8184" s="3"/>
      <c r="P8184" s="3"/>
      <c r="Q8184" s="3"/>
      <c r="R8184" s="3"/>
      <c r="S8184" s="3"/>
      <c r="T8184" s="3"/>
      <c r="U8184" s="3"/>
      <c r="V8184" s="3"/>
      <c r="W8184" s="3"/>
      <c r="X8184" s="3"/>
      <c r="Y8184" s="3"/>
      <c r="Z8184" s="3"/>
    </row>
    <row r="8185">
      <c r="A8185" s="4">
        <v>45273.0</v>
      </c>
      <c r="B8185" s="5" t="s">
        <v>3788</v>
      </c>
      <c r="C8185" s="3" t="s">
        <v>3789</v>
      </c>
      <c r="D8185" s="3" t="str">
        <f>IFERROR(__xludf.DUMMYFUNCTION("REGEXEXTRACT(C8185,""[A-Z]{2,}"")"),"JAS")</f>
        <v>JAS</v>
      </c>
      <c r="E8185" s="3" t="s">
        <v>44</v>
      </c>
      <c r="F8185" s="3" t="s">
        <v>124</v>
      </c>
      <c r="G8185" s="3" t="s">
        <v>84</v>
      </c>
      <c r="H8185" s="3"/>
      <c r="I8185" s="3"/>
      <c r="J8185" s="3"/>
      <c r="K8185" s="3"/>
      <c r="L8185" s="3"/>
      <c r="M8185" s="3"/>
      <c r="N8185" s="3"/>
      <c r="O8185" s="3"/>
      <c r="P8185" s="3"/>
      <c r="Q8185" s="3"/>
      <c r="R8185" s="3"/>
      <c r="S8185" s="3"/>
      <c r="T8185" s="3"/>
      <c r="U8185" s="3"/>
      <c r="V8185" s="3"/>
      <c r="W8185" s="3"/>
      <c r="X8185" s="3"/>
      <c r="Y8185" s="3"/>
      <c r="Z8185" s="3"/>
    </row>
    <row r="8186">
      <c r="A8186" s="4">
        <v>45273.0</v>
      </c>
      <c r="B8186" s="5" t="s">
        <v>3788</v>
      </c>
      <c r="C8186" s="3" t="s">
        <v>3789</v>
      </c>
      <c r="D8186" s="3" t="str">
        <f>IFERROR(__xludf.DUMMYFUNCTION("REGEXEXTRACT(C8186,""[A-Z]{2,}"")"),"JAS")</f>
        <v>JAS</v>
      </c>
      <c r="E8186" s="3" t="s">
        <v>46</v>
      </c>
      <c r="F8186" s="3" t="s">
        <v>55</v>
      </c>
      <c r="G8186" s="3" t="s">
        <v>84</v>
      </c>
      <c r="H8186" s="3"/>
      <c r="I8186" s="3"/>
      <c r="J8186" s="3"/>
      <c r="K8186" s="3"/>
      <c r="L8186" s="3"/>
      <c r="M8186" s="3"/>
      <c r="N8186" s="3"/>
      <c r="O8186" s="3"/>
      <c r="P8186" s="3"/>
      <c r="Q8186" s="3"/>
      <c r="R8186" s="3"/>
      <c r="S8186" s="3"/>
      <c r="T8186" s="3"/>
      <c r="U8186" s="3"/>
      <c r="V8186" s="3"/>
      <c r="W8186" s="3"/>
      <c r="X8186" s="3"/>
      <c r="Y8186" s="3"/>
      <c r="Z8186" s="3"/>
    </row>
    <row r="8187">
      <c r="A8187" s="4">
        <v>45273.0</v>
      </c>
      <c r="B8187" s="5" t="s">
        <v>3790</v>
      </c>
      <c r="C8187" s="3" t="s">
        <v>3791</v>
      </c>
      <c r="D8187" s="3" t="str">
        <f>IFERROR(__xludf.DUMMYFUNCTION("REGEXEXTRACT(C8187,""[A-Z]{2,}"")"),"EGCO")</f>
        <v>EGCO</v>
      </c>
      <c r="E8187" s="3" t="s">
        <v>477</v>
      </c>
      <c r="F8187" s="3" t="s">
        <v>1592</v>
      </c>
      <c r="G8187" s="3" t="s">
        <v>12</v>
      </c>
      <c r="H8187" s="3"/>
      <c r="I8187" s="3"/>
      <c r="J8187" s="3"/>
      <c r="K8187" s="3"/>
      <c r="L8187" s="3"/>
      <c r="M8187" s="3"/>
      <c r="N8187" s="3"/>
      <c r="O8187" s="3"/>
      <c r="P8187" s="3"/>
      <c r="Q8187" s="3"/>
      <c r="R8187" s="3"/>
      <c r="S8187" s="3"/>
      <c r="T8187" s="3"/>
      <c r="U8187" s="3"/>
      <c r="V8187" s="3"/>
      <c r="W8187" s="3"/>
      <c r="X8187" s="3"/>
      <c r="Y8187" s="3"/>
      <c r="Z8187" s="3"/>
    </row>
    <row r="8188">
      <c r="A8188" s="4">
        <v>45272.0</v>
      </c>
      <c r="B8188" s="5" t="s">
        <v>3792</v>
      </c>
      <c r="C8188" s="3" t="s">
        <v>3793</v>
      </c>
      <c r="D8188" s="3" t="str">
        <f>IFERROR(__xludf.DUMMYFUNCTION("REGEXEXTRACT(C8188,""[A-Z]{2,}"")"),"BJC")</f>
        <v>BJC</v>
      </c>
      <c r="E8188" s="3" t="s">
        <v>752</v>
      </c>
      <c r="F8188" s="3" t="s">
        <v>753</v>
      </c>
      <c r="G8188" s="3" t="s">
        <v>17</v>
      </c>
      <c r="H8188" s="3"/>
      <c r="I8188" s="3"/>
      <c r="J8188" s="3"/>
      <c r="K8188" s="3"/>
      <c r="L8188" s="3"/>
      <c r="M8188" s="3"/>
      <c r="N8188" s="3"/>
      <c r="O8188" s="3"/>
      <c r="P8188" s="3"/>
      <c r="Q8188" s="3"/>
      <c r="R8188" s="3"/>
      <c r="S8188" s="3"/>
      <c r="T8188" s="3"/>
      <c r="U8188" s="3"/>
      <c r="V8188" s="3"/>
      <c r="W8188" s="3"/>
      <c r="X8188" s="3"/>
      <c r="Y8188" s="3"/>
      <c r="Z8188" s="3"/>
    </row>
    <row r="8189">
      <c r="A8189" s="4">
        <v>45272.0</v>
      </c>
      <c r="B8189" s="5" t="s">
        <v>3794</v>
      </c>
      <c r="C8189" s="3" t="s">
        <v>3795</v>
      </c>
      <c r="D8189" s="3" t="str">
        <f>IFERROR(__xludf.DUMMYFUNCTION("REGEXEXTRACT(C8189,""[A-Z]{2,}"")"),"CPF")</f>
        <v>CPF</v>
      </c>
      <c r="E8189" s="3" t="s">
        <v>519</v>
      </c>
      <c r="F8189" s="3" t="s">
        <v>3796</v>
      </c>
      <c r="G8189" s="3" t="s">
        <v>12</v>
      </c>
      <c r="H8189" s="3"/>
      <c r="I8189" s="3"/>
      <c r="J8189" s="3"/>
      <c r="K8189" s="3"/>
      <c r="L8189" s="3"/>
      <c r="M8189" s="3"/>
      <c r="N8189" s="3"/>
      <c r="O8189" s="3"/>
      <c r="P8189" s="3"/>
      <c r="Q8189" s="3"/>
      <c r="R8189" s="3"/>
      <c r="S8189" s="3"/>
      <c r="T8189" s="3"/>
      <c r="U8189" s="3"/>
      <c r="V8189" s="3"/>
      <c r="W8189" s="3"/>
      <c r="X8189" s="3"/>
      <c r="Y8189" s="3"/>
      <c r="Z8189" s="3"/>
    </row>
    <row r="8190">
      <c r="A8190" s="4">
        <v>45272.0</v>
      </c>
      <c r="B8190" s="5" t="s">
        <v>3797</v>
      </c>
      <c r="C8190" s="3" t="s">
        <v>3798</v>
      </c>
      <c r="D8190" s="3" t="str">
        <f>IFERROR(__xludf.DUMMYFUNCTION("REGEXEXTRACT(C8190,""[A-Z]{2,}"")"),"SINGER")</f>
        <v>SINGER</v>
      </c>
      <c r="E8190" s="3" t="s">
        <v>44</v>
      </c>
      <c r="F8190" s="3" t="s">
        <v>124</v>
      </c>
      <c r="G8190" s="3" t="s">
        <v>84</v>
      </c>
      <c r="H8190" s="3"/>
      <c r="I8190" s="3"/>
      <c r="J8190" s="3"/>
      <c r="K8190" s="3"/>
      <c r="L8190" s="3"/>
      <c r="M8190" s="3"/>
      <c r="N8190" s="3"/>
      <c r="O8190" s="3"/>
      <c r="P8190" s="3"/>
      <c r="Q8190" s="3"/>
      <c r="R8190" s="3"/>
      <c r="S8190" s="3"/>
      <c r="T8190" s="3"/>
      <c r="U8190" s="3"/>
      <c r="V8190" s="3"/>
      <c r="W8190" s="3"/>
      <c r="X8190" s="3"/>
      <c r="Y8190" s="3"/>
      <c r="Z8190" s="3"/>
    </row>
    <row r="8191">
      <c r="A8191" s="4">
        <v>45272.0</v>
      </c>
      <c r="B8191" s="5" t="s">
        <v>3797</v>
      </c>
      <c r="C8191" s="3" t="s">
        <v>3798</v>
      </c>
      <c r="D8191" s="3" t="str">
        <f>IFERROR(__xludf.DUMMYFUNCTION("REGEXEXTRACT(C8191,""[A-Z]{2,}"")"),"SINGER")</f>
        <v>SINGER</v>
      </c>
      <c r="E8191" s="3" t="s">
        <v>44</v>
      </c>
      <c r="F8191" s="3" t="s">
        <v>83</v>
      </c>
      <c r="G8191" s="3" t="s">
        <v>84</v>
      </c>
      <c r="H8191" s="3"/>
      <c r="I8191" s="3"/>
      <c r="J8191" s="3"/>
      <c r="K8191" s="3"/>
      <c r="L8191" s="3"/>
      <c r="M8191" s="3"/>
      <c r="N8191" s="3"/>
      <c r="O8191" s="3"/>
      <c r="P8191" s="3"/>
      <c r="Q8191" s="3"/>
      <c r="R8191" s="3"/>
      <c r="S8191" s="3"/>
      <c r="T8191" s="3"/>
      <c r="U8191" s="3"/>
      <c r="V8191" s="3"/>
      <c r="W8191" s="3"/>
      <c r="X8191" s="3"/>
      <c r="Y8191" s="3"/>
      <c r="Z8191" s="3"/>
    </row>
    <row r="8192">
      <c r="A8192" s="4">
        <v>45272.0</v>
      </c>
      <c r="B8192" s="5" t="s">
        <v>3799</v>
      </c>
      <c r="C8192" s="3" t="s">
        <v>3800</v>
      </c>
      <c r="D8192" s="3" t="str">
        <f>IFERROR(__xludf.DUMMYFUNCTION("REGEXEXTRACT(C8192,""[A-Z]{2,}"")"),"JKN")</f>
        <v>JKN</v>
      </c>
      <c r="E8192" s="3" t="s">
        <v>209</v>
      </c>
      <c r="F8192" s="3" t="s">
        <v>268</v>
      </c>
      <c r="G8192" s="3" t="s">
        <v>84</v>
      </c>
      <c r="H8192" s="3"/>
      <c r="I8192" s="3"/>
      <c r="J8192" s="3"/>
      <c r="K8192" s="3"/>
      <c r="L8192" s="3"/>
      <c r="M8192" s="3"/>
      <c r="N8192" s="3"/>
      <c r="O8192" s="3"/>
      <c r="P8192" s="3"/>
      <c r="Q8192" s="3"/>
      <c r="R8192" s="3"/>
      <c r="S8192" s="3"/>
      <c r="T8192" s="3"/>
      <c r="U8192" s="3"/>
      <c r="V8192" s="3"/>
      <c r="W8192" s="3"/>
      <c r="X8192" s="3"/>
      <c r="Y8192" s="3"/>
      <c r="Z8192" s="3"/>
    </row>
    <row r="8193">
      <c r="A8193" s="4">
        <v>45268.0</v>
      </c>
      <c r="B8193" s="5" t="s">
        <v>3801</v>
      </c>
      <c r="C8193" s="3" t="s">
        <v>3802</v>
      </c>
      <c r="D8193" s="3" t="str">
        <f>IFERROR(__xludf.DUMMYFUNCTION("REGEXEXTRACT(C8193,""[A-Z]{2,}"")"),"HANA")</f>
        <v>HANA</v>
      </c>
      <c r="E8193" s="3" t="s">
        <v>752</v>
      </c>
      <c r="F8193" s="3" t="s">
        <v>753</v>
      </c>
      <c r="G8193" s="3" t="s">
        <v>17</v>
      </c>
      <c r="H8193" s="3"/>
      <c r="I8193" s="3"/>
      <c r="J8193" s="3"/>
      <c r="K8193" s="3"/>
      <c r="L8193" s="3"/>
      <c r="M8193" s="3"/>
      <c r="N8193" s="3"/>
      <c r="O8193" s="3"/>
      <c r="P8193" s="3"/>
      <c r="Q8193" s="3"/>
      <c r="R8193" s="3"/>
      <c r="S8193" s="3"/>
      <c r="T8193" s="3"/>
      <c r="U8193" s="3"/>
      <c r="V8193" s="3"/>
      <c r="W8193" s="3"/>
      <c r="X8193" s="3"/>
      <c r="Y8193" s="3"/>
      <c r="Z8193" s="3"/>
    </row>
    <row r="8194">
      <c r="A8194" s="4">
        <v>45268.0</v>
      </c>
      <c r="B8194" s="5" t="s">
        <v>3803</v>
      </c>
      <c r="C8194" s="3" t="s">
        <v>3804</v>
      </c>
      <c r="D8194" s="3" t="str">
        <f>IFERROR(__xludf.DUMMYFUNCTION("REGEXEXTRACT(C8194,""[A-Z]{2,}"")"),"ITD")</f>
        <v>ITD</v>
      </c>
      <c r="E8194" s="3" t="s">
        <v>44</v>
      </c>
      <c r="F8194" s="3" t="s">
        <v>83</v>
      </c>
      <c r="G8194" s="3" t="s">
        <v>84</v>
      </c>
      <c r="H8194" s="3"/>
      <c r="I8194" s="3"/>
      <c r="J8194" s="3"/>
      <c r="K8194" s="3"/>
      <c r="L8194" s="3"/>
      <c r="M8194" s="3"/>
      <c r="N8194" s="3"/>
      <c r="O8194" s="3"/>
      <c r="P8194" s="3"/>
      <c r="Q8194" s="3"/>
      <c r="R8194" s="3"/>
      <c r="S8194" s="3"/>
      <c r="T8194" s="3"/>
      <c r="U8194" s="3"/>
      <c r="V8194" s="3"/>
      <c r="W8194" s="3"/>
      <c r="X8194" s="3"/>
      <c r="Y8194" s="3"/>
      <c r="Z8194" s="3"/>
    </row>
    <row r="8195">
      <c r="A8195" s="4">
        <v>45267.0</v>
      </c>
      <c r="B8195" s="5" t="s">
        <v>3805</v>
      </c>
      <c r="C8195" s="3" t="s">
        <v>3806</v>
      </c>
      <c r="D8195" s="3" t="str">
        <f>IFERROR(__xludf.DUMMYFUNCTION("REGEXEXTRACT(C8195,""[A-Z]{2,}"")"),"BANPU")</f>
        <v>BANPU</v>
      </c>
      <c r="E8195" s="3" t="s">
        <v>752</v>
      </c>
      <c r="F8195" s="3" t="s">
        <v>753</v>
      </c>
      <c r="G8195" s="3" t="s">
        <v>17</v>
      </c>
      <c r="H8195" s="3"/>
      <c r="I8195" s="3"/>
      <c r="J8195" s="3"/>
      <c r="K8195" s="3"/>
      <c r="L8195" s="3"/>
      <c r="M8195" s="3"/>
      <c r="N8195" s="3"/>
      <c r="O8195" s="3"/>
      <c r="P8195" s="3"/>
      <c r="Q8195" s="3"/>
      <c r="R8195" s="3"/>
      <c r="S8195" s="3"/>
      <c r="T8195" s="3"/>
      <c r="U8195" s="3"/>
      <c r="V8195" s="3"/>
      <c r="W8195" s="3"/>
      <c r="X8195" s="3"/>
      <c r="Y8195" s="3"/>
      <c r="Z8195" s="3"/>
    </row>
    <row r="8196">
      <c r="A8196" s="4">
        <v>45267.0</v>
      </c>
      <c r="B8196" s="5" t="s">
        <v>3807</v>
      </c>
      <c r="C8196" s="3" t="s">
        <v>3808</v>
      </c>
      <c r="D8196" s="3" t="str">
        <f>IFERROR(__xludf.DUMMYFUNCTION("REGEXEXTRACT(C8196,""[A-Z]{2,}"")"),"MASTER")</f>
        <v>MASTER</v>
      </c>
      <c r="E8196" s="3" t="s">
        <v>141</v>
      </c>
      <c r="F8196" s="3" t="s">
        <v>37</v>
      </c>
      <c r="G8196" s="3" t="s">
        <v>12</v>
      </c>
      <c r="H8196" s="3"/>
      <c r="I8196" s="3"/>
      <c r="J8196" s="3"/>
      <c r="K8196" s="3"/>
      <c r="L8196" s="3"/>
      <c r="M8196" s="3"/>
      <c r="N8196" s="3"/>
      <c r="O8196" s="3"/>
      <c r="P8196" s="3"/>
      <c r="Q8196" s="3"/>
      <c r="R8196" s="3"/>
      <c r="S8196" s="3"/>
      <c r="T8196" s="3"/>
      <c r="U8196" s="3"/>
      <c r="V8196" s="3"/>
      <c r="W8196" s="3"/>
      <c r="X8196" s="3"/>
      <c r="Y8196" s="3"/>
      <c r="Z8196" s="3"/>
    </row>
    <row r="8197">
      <c r="A8197" s="4">
        <v>45267.0</v>
      </c>
      <c r="B8197" s="5" t="s">
        <v>3807</v>
      </c>
      <c r="C8197" s="3" t="s">
        <v>3808</v>
      </c>
      <c r="D8197" s="3" t="str">
        <f>IFERROR(__xludf.DUMMYFUNCTION("REGEXEXTRACT(C8197,""[A-Z]{2,}"")"),"MASTER")</f>
        <v>MASTER</v>
      </c>
      <c r="E8197" s="3" t="s">
        <v>477</v>
      </c>
      <c r="F8197" s="3" t="s">
        <v>299</v>
      </c>
      <c r="G8197" s="3" t="s">
        <v>12</v>
      </c>
      <c r="H8197" s="3"/>
      <c r="I8197" s="3"/>
      <c r="J8197" s="3"/>
      <c r="K8197" s="3"/>
      <c r="L8197" s="3"/>
      <c r="M8197" s="3"/>
      <c r="N8197" s="3"/>
      <c r="O8197" s="3"/>
      <c r="P8197" s="3"/>
      <c r="Q8197" s="3"/>
      <c r="R8197" s="3"/>
      <c r="S8197" s="3"/>
      <c r="T8197" s="3"/>
      <c r="U8197" s="3"/>
      <c r="V8197" s="3"/>
      <c r="W8197" s="3"/>
      <c r="X8197" s="3"/>
      <c r="Y8197" s="3"/>
      <c r="Z8197" s="3"/>
    </row>
    <row r="8198">
      <c r="A8198" s="4">
        <v>45267.0</v>
      </c>
      <c r="B8198" s="5" t="s">
        <v>3809</v>
      </c>
      <c r="C8198" s="3" t="s">
        <v>3810</v>
      </c>
      <c r="D8198" s="3" t="str">
        <f>IFERROR(__xludf.DUMMYFUNCTION("REGEXEXTRACT(C8198,""[A-Z]{2,}"")"),"JKN")</f>
        <v>JKN</v>
      </c>
      <c r="E8198" s="3" t="s">
        <v>353</v>
      </c>
      <c r="F8198" s="3" t="s">
        <v>366</v>
      </c>
      <c r="G8198" s="3" t="s">
        <v>84</v>
      </c>
      <c r="H8198" s="3"/>
      <c r="I8198" s="3"/>
      <c r="J8198" s="3"/>
      <c r="K8198" s="3"/>
      <c r="L8198" s="3"/>
      <c r="M8198" s="3"/>
      <c r="N8198" s="3"/>
      <c r="O8198" s="3"/>
      <c r="P8198" s="3"/>
      <c r="Q8198" s="3"/>
      <c r="R8198" s="3"/>
      <c r="S8198" s="3"/>
      <c r="T8198" s="3"/>
      <c r="U8198" s="3"/>
      <c r="V8198" s="3"/>
      <c r="W8198" s="3"/>
      <c r="X8198" s="3"/>
      <c r="Y8198" s="3"/>
      <c r="Z8198" s="3"/>
    </row>
    <row r="8199">
      <c r="A8199" s="4">
        <v>45267.0</v>
      </c>
      <c r="B8199" s="5" t="s">
        <v>3811</v>
      </c>
      <c r="C8199" s="3" t="s">
        <v>3812</v>
      </c>
      <c r="D8199" s="3" t="str">
        <f>IFERROR(__xludf.DUMMYFUNCTION("REGEXEXTRACT(C8199,""[A-Z]{2,}"")"),"JKN")</f>
        <v>JKN</v>
      </c>
      <c r="E8199" s="3" t="s">
        <v>867</v>
      </c>
      <c r="F8199" s="3" t="s">
        <v>268</v>
      </c>
      <c r="G8199" s="3" t="s">
        <v>84</v>
      </c>
      <c r="H8199" s="3"/>
      <c r="I8199" s="3"/>
      <c r="J8199" s="3"/>
      <c r="K8199" s="3"/>
      <c r="L8199" s="3"/>
      <c r="M8199" s="3"/>
      <c r="N8199" s="3"/>
      <c r="O8199" s="3"/>
      <c r="P8199" s="3"/>
      <c r="Q8199" s="3"/>
      <c r="R8199" s="3"/>
      <c r="S8199" s="3"/>
      <c r="T8199" s="3"/>
      <c r="U8199" s="3"/>
      <c r="V8199" s="3"/>
      <c r="W8199" s="3"/>
      <c r="X8199" s="3"/>
      <c r="Y8199" s="3"/>
      <c r="Z8199" s="3"/>
    </row>
    <row r="8200">
      <c r="A8200" s="4">
        <v>45266.0</v>
      </c>
      <c r="B8200" s="5" t="s">
        <v>3813</v>
      </c>
      <c r="C8200" s="3" t="s">
        <v>3814</v>
      </c>
      <c r="D8200" s="3" t="str">
        <f>IFERROR(__xludf.DUMMYFUNCTION("REGEXEXTRACT(C8200,""[A-Z]{2,}"")"),"PSL")</f>
        <v>PSL</v>
      </c>
      <c r="E8200" s="3" t="s">
        <v>3815</v>
      </c>
      <c r="F8200" s="3" t="s">
        <v>753</v>
      </c>
      <c r="G8200" s="3" t="s">
        <v>17</v>
      </c>
      <c r="H8200" s="3"/>
      <c r="I8200" s="3"/>
      <c r="J8200" s="3"/>
      <c r="K8200" s="3"/>
      <c r="L8200" s="3"/>
      <c r="M8200" s="3"/>
      <c r="N8200" s="3"/>
      <c r="O8200" s="3"/>
      <c r="P8200" s="3"/>
      <c r="Q8200" s="3"/>
      <c r="R8200" s="3"/>
      <c r="S8200" s="3"/>
      <c r="T8200" s="3"/>
      <c r="U8200" s="3"/>
      <c r="V8200" s="3"/>
      <c r="W8200" s="3"/>
      <c r="X8200" s="3"/>
      <c r="Y8200" s="3"/>
      <c r="Z8200" s="3"/>
    </row>
    <row r="8201">
      <c r="A8201" s="4">
        <v>45266.0</v>
      </c>
      <c r="B8201" s="5" t="s">
        <v>3816</v>
      </c>
      <c r="C8201" s="3" t="s">
        <v>3817</v>
      </c>
      <c r="D8201" s="3" t="s">
        <v>765</v>
      </c>
      <c r="E8201" s="3" t="s">
        <v>44</v>
      </c>
      <c r="F8201" s="3" t="s">
        <v>2901</v>
      </c>
      <c r="G8201" s="3" t="s">
        <v>12</v>
      </c>
      <c r="H8201" s="3"/>
      <c r="I8201" s="3"/>
      <c r="J8201" s="3"/>
      <c r="K8201" s="3"/>
      <c r="L8201" s="3"/>
      <c r="M8201" s="3"/>
      <c r="N8201" s="3"/>
      <c r="O8201" s="3"/>
      <c r="P8201" s="3"/>
      <c r="Q8201" s="3"/>
      <c r="R8201" s="3"/>
      <c r="S8201" s="3"/>
      <c r="T8201" s="3"/>
      <c r="U8201" s="3"/>
      <c r="V8201" s="3"/>
      <c r="W8201" s="3"/>
      <c r="X8201" s="3"/>
      <c r="Y8201" s="3"/>
      <c r="Z8201" s="3"/>
    </row>
    <row r="8202">
      <c r="A8202" s="4">
        <v>45266.0</v>
      </c>
      <c r="B8202" s="5" t="s">
        <v>3818</v>
      </c>
      <c r="C8202" s="3" t="s">
        <v>3819</v>
      </c>
      <c r="D8202" s="3" t="str">
        <f>IFERROR(__xludf.DUMMYFUNCTION("REGEXEXTRACT(C8202,""[A-Z]{2,}"")"),"BGRIM")</f>
        <v>BGRIM</v>
      </c>
      <c r="E8202" s="3" t="s">
        <v>477</v>
      </c>
      <c r="F8202" s="3" t="s">
        <v>299</v>
      </c>
      <c r="G8202" s="3" t="s">
        <v>12</v>
      </c>
      <c r="H8202" s="3"/>
      <c r="I8202" s="3"/>
      <c r="J8202" s="3"/>
      <c r="K8202" s="3"/>
      <c r="L8202" s="3"/>
      <c r="M8202" s="3"/>
      <c r="N8202" s="3"/>
      <c r="O8202" s="3"/>
      <c r="P8202" s="3"/>
      <c r="Q8202" s="3"/>
      <c r="R8202" s="3"/>
      <c r="S8202" s="3"/>
      <c r="T8202" s="3"/>
      <c r="U8202" s="3"/>
      <c r="V8202" s="3"/>
      <c r="W8202" s="3"/>
      <c r="X8202" s="3"/>
      <c r="Y8202" s="3"/>
      <c r="Z8202" s="3"/>
    </row>
    <row r="8203">
      <c r="A8203" s="4">
        <v>45266.0</v>
      </c>
      <c r="B8203" s="5" t="s">
        <v>3820</v>
      </c>
      <c r="C8203" s="3" t="s">
        <v>3821</v>
      </c>
      <c r="D8203" s="3" t="str">
        <f>IFERROR(__xludf.DUMMYFUNCTION("REGEXEXTRACT(C8203,""[A-Z]{2,}"")"),"ASAP")</f>
        <v>ASAP</v>
      </c>
      <c r="E8203" s="3" t="s">
        <v>44</v>
      </c>
      <c r="F8203" s="3" t="s">
        <v>63</v>
      </c>
      <c r="G8203" s="3" t="s">
        <v>12</v>
      </c>
      <c r="H8203" s="3"/>
      <c r="I8203" s="3"/>
      <c r="J8203" s="3"/>
      <c r="K8203" s="3"/>
      <c r="L8203" s="3"/>
      <c r="M8203" s="3"/>
      <c r="N8203" s="3"/>
      <c r="O8203" s="3"/>
      <c r="P8203" s="3"/>
      <c r="Q8203" s="3"/>
      <c r="R8203" s="3"/>
      <c r="S8203" s="3"/>
      <c r="T8203" s="3"/>
      <c r="U8203" s="3"/>
      <c r="V8203" s="3"/>
      <c r="W8203" s="3"/>
      <c r="X8203" s="3"/>
      <c r="Y8203" s="3"/>
      <c r="Z8203" s="3"/>
    </row>
    <row r="8204">
      <c r="A8204" s="4">
        <v>45266.0</v>
      </c>
      <c r="B8204" s="5" t="s">
        <v>3820</v>
      </c>
      <c r="C8204" s="3" t="s">
        <v>3821</v>
      </c>
      <c r="D8204" s="3" t="str">
        <f>IFERROR(__xludf.DUMMYFUNCTION("REGEXEXTRACT(C8204,""[A-Z]{2,}"")"),"ASAP")</f>
        <v>ASAP</v>
      </c>
      <c r="E8204" s="3" t="s">
        <v>338</v>
      </c>
      <c r="F8204" s="3" t="s">
        <v>35</v>
      </c>
      <c r="G8204" s="3" t="s">
        <v>12</v>
      </c>
      <c r="H8204" s="3"/>
      <c r="I8204" s="3"/>
      <c r="J8204" s="3"/>
      <c r="K8204" s="3"/>
      <c r="L8204" s="3"/>
      <c r="M8204" s="3"/>
      <c r="N8204" s="3"/>
      <c r="O8204" s="3"/>
      <c r="P8204" s="3"/>
      <c r="Q8204" s="3"/>
      <c r="R8204" s="3"/>
      <c r="S8204" s="3"/>
      <c r="T8204" s="3"/>
      <c r="U8204" s="3"/>
      <c r="V8204" s="3"/>
      <c r="W8204" s="3"/>
      <c r="X8204" s="3"/>
      <c r="Y8204" s="3"/>
      <c r="Z8204" s="3"/>
    </row>
    <row r="8205">
      <c r="A8205" s="4">
        <v>45266.0</v>
      </c>
      <c r="B8205" s="5" t="s">
        <v>3820</v>
      </c>
      <c r="C8205" s="3" t="s">
        <v>3821</v>
      </c>
      <c r="D8205" s="3" t="str">
        <f>IFERROR(__xludf.DUMMYFUNCTION("REGEXEXTRACT(C8205,""[A-Z]{2,}"")"),"ASAP")</f>
        <v>ASAP</v>
      </c>
      <c r="E8205" s="3" t="s">
        <v>47</v>
      </c>
      <c r="F8205" s="3" t="s">
        <v>530</v>
      </c>
      <c r="G8205" s="3" t="s">
        <v>12</v>
      </c>
      <c r="H8205" s="3"/>
      <c r="I8205" s="3"/>
      <c r="J8205" s="3"/>
      <c r="K8205" s="3"/>
      <c r="L8205" s="3"/>
      <c r="M8205" s="3"/>
      <c r="N8205" s="3"/>
      <c r="O8205" s="3"/>
      <c r="P8205" s="3"/>
      <c r="Q8205" s="3"/>
      <c r="R8205" s="3"/>
      <c r="S8205" s="3"/>
      <c r="T8205" s="3"/>
      <c r="U8205" s="3"/>
      <c r="V8205" s="3"/>
      <c r="W8205" s="3"/>
      <c r="X8205" s="3"/>
      <c r="Y8205" s="3"/>
      <c r="Z8205" s="3"/>
    </row>
    <row r="8206">
      <c r="A8206" s="4">
        <v>45264.0</v>
      </c>
      <c r="B8206" s="5" t="s">
        <v>3822</v>
      </c>
      <c r="C8206" s="3" t="s">
        <v>3823</v>
      </c>
      <c r="D8206" s="3" t="str">
        <f>IFERROR(__xludf.DUMMYFUNCTION("REGEXEXTRACT(C8206,""[A-Z]{2,}"")"),"TTA")</f>
        <v>TTA</v>
      </c>
      <c r="E8206" s="3" t="s">
        <v>44</v>
      </c>
      <c r="F8206" s="3" t="s">
        <v>63</v>
      </c>
      <c r="G8206" s="3" t="s">
        <v>12</v>
      </c>
      <c r="H8206" s="3"/>
      <c r="I8206" s="3"/>
      <c r="J8206" s="3"/>
      <c r="K8206" s="3"/>
      <c r="L8206" s="3"/>
      <c r="M8206" s="3"/>
      <c r="N8206" s="3"/>
      <c r="O8206" s="3"/>
      <c r="P8206" s="3"/>
      <c r="Q8206" s="3"/>
      <c r="R8206" s="3"/>
      <c r="S8206" s="3"/>
      <c r="T8206" s="3"/>
      <c r="U8206" s="3"/>
      <c r="V8206" s="3"/>
      <c r="W8206" s="3"/>
      <c r="X8206" s="3"/>
      <c r="Y8206" s="3"/>
      <c r="Z8206" s="3"/>
    </row>
    <row r="8207">
      <c r="A8207" s="4">
        <v>45264.0</v>
      </c>
      <c r="B8207" s="5" t="s">
        <v>3822</v>
      </c>
      <c r="C8207" s="3" t="s">
        <v>3823</v>
      </c>
      <c r="D8207" s="3" t="str">
        <f>IFERROR(__xludf.DUMMYFUNCTION("REGEXEXTRACT(C8207,""[A-Z]{2,}"")"),"TTA")</f>
        <v>TTA</v>
      </c>
      <c r="E8207" s="3" t="s">
        <v>1215</v>
      </c>
      <c r="F8207" s="3" t="s">
        <v>161</v>
      </c>
      <c r="G8207" s="3" t="s">
        <v>12</v>
      </c>
      <c r="H8207" s="3"/>
      <c r="I8207" s="3"/>
      <c r="J8207" s="3"/>
      <c r="K8207" s="3"/>
      <c r="L8207" s="3"/>
      <c r="M8207" s="3"/>
      <c r="N8207" s="3"/>
      <c r="O8207" s="3"/>
      <c r="P8207" s="3"/>
      <c r="Q8207" s="3"/>
      <c r="R8207" s="3"/>
      <c r="S8207" s="3"/>
      <c r="T8207" s="3"/>
      <c r="U8207" s="3"/>
      <c r="V8207" s="3"/>
      <c r="W8207" s="3"/>
      <c r="X8207" s="3"/>
      <c r="Y8207" s="3"/>
      <c r="Z8207" s="3"/>
    </row>
    <row r="8208">
      <c r="A8208" s="4">
        <v>45264.0</v>
      </c>
      <c r="B8208" s="5" t="s">
        <v>3822</v>
      </c>
      <c r="C8208" s="3" t="s">
        <v>3823</v>
      </c>
      <c r="D8208" s="3" t="str">
        <f>IFERROR(__xludf.DUMMYFUNCTION("REGEXEXTRACT(C8208,""[A-Z]{2,}"")"),"TTA")</f>
        <v>TTA</v>
      </c>
      <c r="E8208" s="3" t="s">
        <v>70</v>
      </c>
      <c r="F8208" s="3" t="s">
        <v>47</v>
      </c>
      <c r="G8208" s="3" t="s">
        <v>12</v>
      </c>
      <c r="H8208" s="3"/>
      <c r="I8208" s="3"/>
      <c r="J8208" s="3"/>
      <c r="K8208" s="3"/>
      <c r="L8208" s="3"/>
      <c r="M8208" s="3"/>
      <c r="N8208" s="3"/>
      <c r="O8208" s="3"/>
      <c r="P8208" s="3"/>
      <c r="Q8208" s="3"/>
      <c r="R8208" s="3"/>
      <c r="S8208" s="3"/>
      <c r="T8208" s="3"/>
      <c r="U8208" s="3"/>
      <c r="V8208" s="3"/>
      <c r="W8208" s="3"/>
      <c r="X8208" s="3"/>
      <c r="Y8208" s="3"/>
      <c r="Z8208" s="3"/>
    </row>
    <row r="8209">
      <c r="A8209" s="4">
        <v>45261.0</v>
      </c>
      <c r="B8209" s="5" t="s">
        <v>3824</v>
      </c>
      <c r="C8209" s="3" t="s">
        <v>3825</v>
      </c>
      <c r="D8209" s="3" t="str">
        <f>IFERROR(__xludf.DUMMYFUNCTION("REGEXEXTRACT(C8209,""[A-Z]{2,}"")"),"TKC")</f>
        <v>TKC</v>
      </c>
      <c r="E8209" s="3" t="s">
        <v>1643</v>
      </c>
      <c r="F8209" s="3" t="s">
        <v>753</v>
      </c>
      <c r="G8209" s="3" t="s">
        <v>17</v>
      </c>
      <c r="H8209" s="3"/>
      <c r="I8209" s="3"/>
      <c r="J8209" s="3"/>
      <c r="K8209" s="3"/>
      <c r="L8209" s="3"/>
      <c r="M8209" s="3"/>
      <c r="N8209" s="3"/>
      <c r="O8209" s="3"/>
      <c r="P8209" s="3"/>
      <c r="Q8209" s="3"/>
      <c r="R8209" s="3"/>
      <c r="S8209" s="3"/>
      <c r="T8209" s="3"/>
      <c r="U8209" s="3"/>
      <c r="V8209" s="3"/>
      <c r="W8209" s="3"/>
      <c r="X8209" s="3"/>
      <c r="Y8209" s="3"/>
      <c r="Z8209" s="3"/>
    </row>
    <row r="8210">
      <c r="A8210" s="4">
        <v>45261.0</v>
      </c>
      <c r="B8210" s="5" t="s">
        <v>3826</v>
      </c>
      <c r="C8210" s="3" t="s">
        <v>3827</v>
      </c>
      <c r="D8210" s="3" t="str">
        <f>IFERROR(__xludf.DUMMYFUNCTION("REGEXEXTRACT(C8210,""[A-Z]{2,}"")"),"CPAXT")</f>
        <v>CPAXT</v>
      </c>
      <c r="E8210" s="3" t="s">
        <v>2179</v>
      </c>
      <c r="F8210" s="3" t="s">
        <v>268</v>
      </c>
      <c r="G8210" s="3" t="s">
        <v>17</v>
      </c>
      <c r="H8210" s="3"/>
      <c r="I8210" s="3"/>
      <c r="J8210" s="3"/>
      <c r="K8210" s="3"/>
      <c r="L8210" s="3"/>
      <c r="M8210" s="3"/>
      <c r="N8210" s="3"/>
      <c r="O8210" s="3"/>
      <c r="P8210" s="3"/>
      <c r="Q8210" s="3"/>
      <c r="R8210" s="3"/>
      <c r="S8210" s="3"/>
      <c r="T8210" s="3"/>
      <c r="U8210" s="3"/>
      <c r="V8210" s="3"/>
      <c r="W8210" s="3"/>
      <c r="X8210" s="3"/>
      <c r="Y8210" s="3"/>
      <c r="Z8210" s="3"/>
    </row>
    <row r="8211">
      <c r="A8211" s="4">
        <v>45260.0</v>
      </c>
      <c r="B8211" s="5" t="s">
        <v>3828</v>
      </c>
      <c r="C8211" s="3" t="s">
        <v>3829</v>
      </c>
      <c r="D8211" s="3" t="str">
        <f>IFERROR(__xludf.DUMMYFUNCTION("REGEXEXTRACT(C8211,""[A-Z]{2,}"")"),"BGRIM")</f>
        <v>BGRIM</v>
      </c>
      <c r="E8211" s="3" t="s">
        <v>752</v>
      </c>
      <c r="F8211" s="3" t="s">
        <v>753</v>
      </c>
      <c r="G8211" s="3" t="s">
        <v>17</v>
      </c>
      <c r="H8211" s="3"/>
      <c r="I8211" s="3"/>
      <c r="J8211" s="3"/>
      <c r="K8211" s="3"/>
      <c r="L8211" s="3"/>
      <c r="M8211" s="3"/>
      <c r="N8211" s="3"/>
      <c r="O8211" s="3"/>
      <c r="P8211" s="3"/>
      <c r="Q8211" s="3"/>
      <c r="R8211" s="3"/>
      <c r="S8211" s="3"/>
      <c r="T8211" s="3"/>
      <c r="U8211" s="3"/>
      <c r="V8211" s="3"/>
      <c r="W8211" s="3"/>
      <c r="X8211" s="3"/>
      <c r="Y8211" s="3"/>
      <c r="Z8211" s="3"/>
    </row>
    <row r="8212">
      <c r="A8212" s="4">
        <v>45260.0</v>
      </c>
      <c r="B8212" s="5" t="s">
        <v>3830</v>
      </c>
      <c r="C8212" s="3" t="s">
        <v>3831</v>
      </c>
      <c r="D8212" s="3" t="str">
        <f>IFERROR(__xludf.DUMMYFUNCTION("REGEXEXTRACT(C8212,""[A-Z]{2,}"")"),"CPAXT")</f>
        <v>CPAXT</v>
      </c>
      <c r="E8212" s="3" t="s">
        <v>41</v>
      </c>
      <c r="F8212" s="3" t="s">
        <v>109</v>
      </c>
      <c r="G8212" s="3" t="s">
        <v>17</v>
      </c>
      <c r="H8212" s="3"/>
      <c r="I8212" s="3"/>
      <c r="J8212" s="3"/>
      <c r="K8212" s="3"/>
      <c r="L8212" s="3"/>
      <c r="M8212" s="3"/>
      <c r="N8212" s="3"/>
      <c r="O8212" s="3"/>
      <c r="P8212" s="3"/>
      <c r="Q8212" s="3"/>
      <c r="R8212" s="3"/>
      <c r="S8212" s="3"/>
      <c r="T8212" s="3"/>
      <c r="U8212" s="3"/>
      <c r="V8212" s="3"/>
      <c r="W8212" s="3"/>
      <c r="X8212" s="3"/>
      <c r="Y8212" s="3"/>
      <c r="Z8212" s="3"/>
    </row>
    <row r="8213">
      <c r="A8213" s="4">
        <v>45260.0</v>
      </c>
      <c r="B8213" s="5" t="s">
        <v>3832</v>
      </c>
      <c r="C8213" s="3" t="s">
        <v>3833</v>
      </c>
      <c r="D8213" s="3" t="str">
        <f>IFERROR(__xludf.DUMMYFUNCTION("REGEXEXTRACT(C8213,""[A-Z]{2,}"")"),"RATCH")</f>
        <v>RATCH</v>
      </c>
      <c r="E8213" s="3" t="s">
        <v>44</v>
      </c>
      <c r="F8213" s="3" t="s">
        <v>124</v>
      </c>
      <c r="G8213" s="3" t="s">
        <v>84</v>
      </c>
      <c r="H8213" s="3"/>
      <c r="I8213" s="3"/>
      <c r="J8213" s="3"/>
      <c r="K8213" s="3"/>
      <c r="L8213" s="3"/>
      <c r="M8213" s="3"/>
      <c r="N8213" s="3"/>
      <c r="O8213" s="3"/>
      <c r="P8213" s="3"/>
      <c r="Q8213" s="3"/>
      <c r="R8213" s="3"/>
      <c r="S8213" s="3"/>
      <c r="T8213" s="3"/>
      <c r="U8213" s="3"/>
      <c r="V8213" s="3"/>
      <c r="W8213" s="3"/>
      <c r="X8213" s="3"/>
      <c r="Y8213" s="3"/>
      <c r="Z8213" s="3"/>
    </row>
    <row r="8214">
      <c r="A8214" s="4">
        <v>45260.0</v>
      </c>
      <c r="B8214" s="5" t="s">
        <v>3832</v>
      </c>
      <c r="C8214" s="3" t="s">
        <v>3833</v>
      </c>
      <c r="D8214" s="3" t="str">
        <f>IFERROR(__xludf.DUMMYFUNCTION("REGEXEXTRACT(C8214,""[A-Z]{2,}"")"),"RATCH")</f>
        <v>RATCH</v>
      </c>
      <c r="E8214" s="3" t="s">
        <v>44</v>
      </c>
      <c r="F8214" s="3" t="s">
        <v>83</v>
      </c>
      <c r="G8214" s="3" t="s">
        <v>84</v>
      </c>
      <c r="H8214" s="3"/>
      <c r="I8214" s="3"/>
      <c r="J8214" s="3"/>
      <c r="K8214" s="3"/>
      <c r="L8214" s="3"/>
      <c r="M8214" s="3"/>
      <c r="N8214" s="3"/>
      <c r="O8214" s="3"/>
      <c r="P8214" s="3"/>
      <c r="Q8214" s="3"/>
      <c r="R8214" s="3"/>
      <c r="S8214" s="3"/>
      <c r="T8214" s="3"/>
      <c r="U8214" s="3"/>
      <c r="V8214" s="3"/>
      <c r="W8214" s="3"/>
      <c r="X8214" s="3"/>
      <c r="Y8214" s="3"/>
      <c r="Z8214" s="3"/>
    </row>
    <row r="8215">
      <c r="A8215" s="4">
        <v>45260.0</v>
      </c>
      <c r="B8215" s="5" t="s">
        <v>3834</v>
      </c>
      <c r="C8215" s="3" t="s">
        <v>3835</v>
      </c>
      <c r="D8215" s="3" t="str">
        <f>IFERROR(__xludf.DUMMYFUNCTION("REGEXEXTRACT(C8215,""[A-Z]{2,}"")"),"JKN")</f>
        <v>JKN</v>
      </c>
      <c r="E8215" s="3" t="s">
        <v>3836</v>
      </c>
      <c r="F8215" s="3" t="s">
        <v>1142</v>
      </c>
      <c r="G8215" s="3" t="s">
        <v>17</v>
      </c>
      <c r="H8215" s="3"/>
      <c r="I8215" s="3"/>
      <c r="J8215" s="3"/>
      <c r="K8215" s="3"/>
      <c r="L8215" s="3"/>
      <c r="M8215" s="3"/>
      <c r="N8215" s="3"/>
      <c r="O8215" s="3"/>
      <c r="P8215" s="3"/>
      <c r="Q8215" s="3"/>
      <c r="R8215" s="3"/>
      <c r="S8215" s="3"/>
      <c r="T8215" s="3"/>
      <c r="U8215" s="3"/>
      <c r="V8215" s="3"/>
      <c r="W8215" s="3"/>
      <c r="X8215" s="3"/>
      <c r="Y8215" s="3"/>
      <c r="Z8215" s="3"/>
    </row>
    <row r="8216">
      <c r="A8216" s="4">
        <v>45260.0</v>
      </c>
      <c r="B8216" s="5" t="s">
        <v>3837</v>
      </c>
      <c r="C8216" s="3" t="s">
        <v>3838</v>
      </c>
      <c r="D8216" s="3" t="str">
        <f>IFERROR(__xludf.DUMMYFUNCTION("REGEXEXTRACT(C8216,""[A-Z]{2,}"")"),"JAS")</f>
        <v>JAS</v>
      </c>
      <c r="E8216" s="3" t="s">
        <v>44</v>
      </c>
      <c r="F8216" s="3" t="s">
        <v>135</v>
      </c>
      <c r="G8216" s="3" t="s">
        <v>12</v>
      </c>
      <c r="H8216" s="3"/>
      <c r="I8216" s="3"/>
      <c r="J8216" s="3"/>
      <c r="K8216" s="3"/>
      <c r="L8216" s="3"/>
      <c r="M8216" s="3"/>
      <c r="N8216" s="3"/>
      <c r="O8216" s="3"/>
      <c r="P8216" s="3"/>
      <c r="Q8216" s="3"/>
      <c r="R8216" s="3"/>
      <c r="S8216" s="3"/>
      <c r="T8216" s="3"/>
      <c r="U8216" s="3"/>
      <c r="V8216" s="3"/>
      <c r="W8216" s="3"/>
      <c r="X8216" s="3"/>
      <c r="Y8216" s="3"/>
      <c r="Z8216" s="3"/>
    </row>
    <row r="8217">
      <c r="A8217" s="4">
        <v>45259.0</v>
      </c>
      <c r="B8217" s="5" t="s">
        <v>3839</v>
      </c>
      <c r="C8217" s="3" t="s">
        <v>3840</v>
      </c>
      <c r="D8217" s="3" t="str">
        <f>IFERROR(__xludf.DUMMYFUNCTION("REGEXEXTRACT(C8217,""[A-Z]{2,}"")"),"BGRIM")</f>
        <v>BGRIM</v>
      </c>
      <c r="E8217" s="3" t="s">
        <v>1643</v>
      </c>
      <c r="F8217" s="3" t="s">
        <v>753</v>
      </c>
      <c r="G8217" s="3" t="s">
        <v>17</v>
      </c>
      <c r="H8217" s="3"/>
      <c r="I8217" s="3"/>
      <c r="J8217" s="3"/>
      <c r="K8217" s="3"/>
      <c r="L8217" s="3"/>
      <c r="M8217" s="3"/>
      <c r="N8217" s="3"/>
      <c r="O8217" s="3"/>
      <c r="P8217" s="3"/>
      <c r="Q8217" s="3"/>
      <c r="R8217" s="3"/>
      <c r="S8217" s="3"/>
      <c r="T8217" s="3"/>
      <c r="U8217" s="3"/>
      <c r="V8217" s="3"/>
      <c r="W8217" s="3"/>
      <c r="X8217" s="3"/>
      <c r="Y8217" s="3"/>
      <c r="Z8217" s="3"/>
    </row>
    <row r="8218">
      <c r="A8218" s="4">
        <v>45259.0</v>
      </c>
      <c r="B8218" s="5" t="s">
        <v>3841</v>
      </c>
      <c r="C8218" s="3" t="s">
        <v>3842</v>
      </c>
      <c r="D8218" s="3" t="str">
        <f>IFERROR(__xludf.DUMMYFUNCTION("REGEXEXTRACT(C8218,""[A-Z]{2,}"")"),"JKN")</f>
        <v>JKN</v>
      </c>
      <c r="E8218" s="3" t="s">
        <v>278</v>
      </c>
      <c r="F8218" s="3" t="s">
        <v>2038</v>
      </c>
      <c r="G8218" s="3" t="s">
        <v>84</v>
      </c>
      <c r="H8218" s="3"/>
      <c r="I8218" s="3"/>
      <c r="J8218" s="3"/>
      <c r="K8218" s="3"/>
      <c r="L8218" s="3"/>
      <c r="M8218" s="3"/>
      <c r="N8218" s="3"/>
      <c r="O8218" s="3"/>
      <c r="P8218" s="3"/>
      <c r="Q8218" s="3"/>
      <c r="R8218" s="3"/>
      <c r="S8218" s="3"/>
      <c r="T8218" s="3"/>
      <c r="U8218" s="3"/>
      <c r="V8218" s="3"/>
      <c r="W8218" s="3"/>
      <c r="X8218" s="3"/>
      <c r="Y8218" s="3"/>
      <c r="Z8218" s="3"/>
    </row>
    <row r="8219">
      <c r="A8219" s="4">
        <v>45259.0</v>
      </c>
      <c r="B8219" s="5" t="s">
        <v>3841</v>
      </c>
      <c r="C8219" s="3" t="s">
        <v>3842</v>
      </c>
      <c r="D8219" s="3" t="str">
        <f>IFERROR(__xludf.DUMMYFUNCTION("REGEXEXTRACT(C8219,""[A-Z]{2,}"")"),"JKN")</f>
        <v>JKN</v>
      </c>
      <c r="E8219" s="3" t="s">
        <v>129</v>
      </c>
      <c r="F8219" s="3" t="s">
        <v>1803</v>
      </c>
      <c r="G8219" s="3" t="s">
        <v>84</v>
      </c>
      <c r="H8219" s="3"/>
      <c r="I8219" s="3"/>
      <c r="J8219" s="3"/>
      <c r="K8219" s="3"/>
      <c r="L8219" s="3"/>
      <c r="M8219" s="3"/>
      <c r="N8219" s="3"/>
      <c r="O8219" s="3"/>
      <c r="P8219" s="3"/>
      <c r="Q8219" s="3"/>
      <c r="R8219" s="3"/>
      <c r="S8219" s="3"/>
      <c r="T8219" s="3"/>
      <c r="U8219" s="3"/>
      <c r="V8219" s="3"/>
      <c r="W8219" s="3"/>
      <c r="X8219" s="3"/>
      <c r="Y8219" s="3"/>
      <c r="Z8219" s="3"/>
    </row>
    <row r="8220">
      <c r="A8220" s="4">
        <v>45259.0</v>
      </c>
      <c r="B8220" s="5" t="s">
        <v>3843</v>
      </c>
      <c r="C8220" s="3" t="s">
        <v>3844</v>
      </c>
      <c r="D8220" s="3" t="str">
        <f>IFERROR(__xludf.DUMMYFUNCTION("REGEXEXTRACT(C8220,""[A-Z]{2,}"")"),"JKN")</f>
        <v>JKN</v>
      </c>
      <c r="E8220" s="3" t="s">
        <v>3836</v>
      </c>
      <c r="F8220" s="3" t="s">
        <v>1142</v>
      </c>
      <c r="G8220" s="3" t="s">
        <v>17</v>
      </c>
      <c r="H8220" s="3"/>
      <c r="I8220" s="3"/>
      <c r="J8220" s="3"/>
      <c r="K8220" s="3"/>
      <c r="L8220" s="3"/>
      <c r="M8220" s="3"/>
      <c r="N8220" s="3"/>
      <c r="O8220" s="3"/>
      <c r="P8220" s="3"/>
      <c r="Q8220" s="3"/>
      <c r="R8220" s="3"/>
      <c r="S8220" s="3"/>
      <c r="T8220" s="3"/>
      <c r="U8220" s="3"/>
      <c r="V8220" s="3"/>
      <c r="W8220" s="3"/>
      <c r="X8220" s="3"/>
      <c r="Y8220" s="3"/>
      <c r="Z8220" s="3"/>
    </row>
    <row r="8221">
      <c r="A8221" s="4">
        <v>45259.0</v>
      </c>
      <c r="B8221" s="5" t="s">
        <v>3843</v>
      </c>
      <c r="C8221" s="3" t="s">
        <v>3844</v>
      </c>
      <c r="D8221" s="3" t="str">
        <f>IFERROR(__xludf.DUMMYFUNCTION("REGEXEXTRACT(C8221,""[A-Z]{2,}"")"),"JKN")</f>
        <v>JKN</v>
      </c>
      <c r="E8221" s="3" t="s">
        <v>3845</v>
      </c>
      <c r="F8221" s="3" t="s">
        <v>3846</v>
      </c>
      <c r="G8221" s="3" t="s">
        <v>17</v>
      </c>
      <c r="H8221" s="3"/>
      <c r="I8221" s="3"/>
      <c r="J8221" s="3"/>
      <c r="K8221" s="3"/>
      <c r="L8221" s="3"/>
      <c r="M8221" s="3"/>
      <c r="N8221" s="3"/>
      <c r="O8221" s="3"/>
      <c r="P8221" s="3"/>
      <c r="Q8221" s="3"/>
      <c r="R8221" s="3"/>
      <c r="S8221" s="3"/>
      <c r="T8221" s="3"/>
      <c r="U8221" s="3"/>
      <c r="V8221" s="3"/>
      <c r="W8221" s="3"/>
      <c r="X8221" s="3"/>
      <c r="Y8221" s="3"/>
      <c r="Z8221" s="3"/>
    </row>
    <row r="8222">
      <c r="A8222" s="4">
        <v>45258.0</v>
      </c>
      <c r="B8222" s="5" t="s">
        <v>3847</v>
      </c>
      <c r="C8222" s="3" t="s">
        <v>3848</v>
      </c>
      <c r="D8222" s="3" t="str">
        <f>IFERROR(__xludf.DUMMYFUNCTION("REGEXEXTRACT(C8222,""[A-Z]{2,}"")"),"CPAXT")</f>
        <v>CPAXT</v>
      </c>
      <c r="E8222" s="3" t="s">
        <v>44</v>
      </c>
      <c r="F8222" s="3" t="s">
        <v>83</v>
      </c>
      <c r="G8222" s="3" t="s">
        <v>84</v>
      </c>
      <c r="H8222" s="3"/>
      <c r="I8222" s="3"/>
      <c r="J8222" s="3"/>
      <c r="K8222" s="3"/>
      <c r="L8222" s="3"/>
      <c r="M8222" s="3"/>
      <c r="N8222" s="3"/>
      <c r="O8222" s="3"/>
      <c r="P8222" s="3"/>
      <c r="Q8222" s="3"/>
      <c r="R8222" s="3"/>
      <c r="S8222" s="3"/>
      <c r="T8222" s="3"/>
      <c r="U8222" s="3"/>
      <c r="V8222" s="3"/>
      <c r="W8222" s="3"/>
      <c r="X8222" s="3"/>
      <c r="Y8222" s="3"/>
      <c r="Z8222" s="3"/>
    </row>
    <row r="8223">
      <c r="A8223" s="4">
        <v>45254.0</v>
      </c>
      <c r="B8223" s="5" t="s">
        <v>3849</v>
      </c>
      <c r="C8223" s="3" t="s">
        <v>3850</v>
      </c>
      <c r="D8223" s="3" t="str">
        <f>IFERROR(__xludf.DUMMYFUNCTION("REGEXEXTRACT(C8223,""[A-Z]{2,}"")"),"AOT")</f>
        <v>AOT</v>
      </c>
      <c r="E8223" s="3"/>
      <c r="F8223" s="3" t="s">
        <v>124</v>
      </c>
      <c r="G8223" s="3" t="s">
        <v>84</v>
      </c>
      <c r="H8223" s="3" t="s">
        <v>44</v>
      </c>
      <c r="I8223" s="3"/>
      <c r="J8223" s="3"/>
      <c r="K8223" s="3"/>
      <c r="L8223" s="3"/>
      <c r="M8223" s="3"/>
      <c r="N8223" s="3"/>
      <c r="O8223" s="3"/>
      <c r="P8223" s="3"/>
      <c r="Q8223" s="3"/>
      <c r="R8223" s="3"/>
      <c r="S8223" s="3"/>
      <c r="T8223" s="3"/>
      <c r="U8223" s="3"/>
      <c r="V8223" s="3"/>
      <c r="W8223" s="3"/>
      <c r="X8223" s="3"/>
      <c r="Y8223" s="3"/>
      <c r="Z8223" s="3"/>
    </row>
    <row r="8224">
      <c r="A8224" s="4">
        <v>45254.0</v>
      </c>
      <c r="B8224" s="5" t="s">
        <v>3851</v>
      </c>
      <c r="C8224" s="3" t="s">
        <v>3852</v>
      </c>
      <c r="D8224" s="3" t="str">
        <f>IFERROR(__xludf.DUMMYFUNCTION("REGEXEXTRACT(C8224,""[A-Z]{2,}"")"),"BGRIM")</f>
        <v>BGRIM</v>
      </c>
      <c r="E8224" s="3" t="s">
        <v>1643</v>
      </c>
      <c r="F8224" s="3" t="s">
        <v>753</v>
      </c>
      <c r="G8224" s="3" t="s">
        <v>17</v>
      </c>
      <c r="H8224" s="3"/>
      <c r="I8224" s="3"/>
      <c r="J8224" s="3"/>
      <c r="K8224" s="3"/>
      <c r="L8224" s="3"/>
      <c r="M8224" s="3"/>
      <c r="N8224" s="3"/>
      <c r="O8224" s="3"/>
      <c r="P8224" s="3"/>
      <c r="Q8224" s="3"/>
      <c r="R8224" s="3"/>
      <c r="S8224" s="3"/>
      <c r="T8224" s="3"/>
      <c r="U8224" s="3"/>
      <c r="V8224" s="3"/>
      <c r="W8224" s="3"/>
      <c r="X8224" s="3"/>
      <c r="Y8224" s="3"/>
      <c r="Z8224" s="3"/>
    </row>
    <row r="8225">
      <c r="A8225" s="4">
        <v>45254.0</v>
      </c>
      <c r="B8225" s="5" t="s">
        <v>3853</v>
      </c>
      <c r="C8225" s="3" t="s">
        <v>3854</v>
      </c>
      <c r="D8225" s="3" t="str">
        <f>IFERROR(__xludf.DUMMYFUNCTION("REGEXEXTRACT(C8225,""[A-Z]{2,}"")"),"BPP")</f>
        <v>BPP</v>
      </c>
      <c r="E8225" s="3"/>
      <c r="F8225" s="3" t="s">
        <v>63</v>
      </c>
      <c r="G8225" s="3" t="s">
        <v>12</v>
      </c>
      <c r="H8225" s="3" t="s">
        <v>44</v>
      </c>
      <c r="I8225" s="3"/>
      <c r="J8225" s="3"/>
      <c r="K8225" s="3"/>
      <c r="L8225" s="3"/>
      <c r="M8225" s="3"/>
      <c r="N8225" s="3"/>
      <c r="O8225" s="3"/>
      <c r="P8225" s="3"/>
      <c r="Q8225" s="3"/>
      <c r="R8225" s="3"/>
      <c r="S8225" s="3"/>
      <c r="T8225" s="3"/>
      <c r="U8225" s="3"/>
      <c r="V8225" s="3"/>
      <c r="W8225" s="3"/>
      <c r="X8225" s="3"/>
      <c r="Y8225" s="3"/>
      <c r="Z8225" s="3"/>
    </row>
    <row r="8226">
      <c r="A8226" s="4">
        <v>45253.0</v>
      </c>
      <c r="B8226" s="5" t="s">
        <v>3855</v>
      </c>
      <c r="C8226" s="3" t="s">
        <v>3856</v>
      </c>
      <c r="D8226" s="3" t="str">
        <f>IFERROR(__xludf.DUMMYFUNCTION("REGEXEXTRACT(C8226,""[A-Z]{2,}"")"),"AOT")</f>
        <v>AOT</v>
      </c>
      <c r="E8226" s="3" t="s">
        <v>44</v>
      </c>
      <c r="F8226" s="3" t="s">
        <v>124</v>
      </c>
      <c r="G8226" s="3" t="s">
        <v>84</v>
      </c>
      <c r="H8226" s="3"/>
      <c r="I8226" s="3"/>
      <c r="J8226" s="3"/>
      <c r="K8226" s="3"/>
      <c r="L8226" s="3"/>
      <c r="M8226" s="3"/>
      <c r="N8226" s="3"/>
      <c r="O8226" s="3"/>
      <c r="P8226" s="3"/>
      <c r="Q8226" s="3"/>
      <c r="R8226" s="3"/>
      <c r="S8226" s="3"/>
      <c r="T8226" s="3"/>
      <c r="U8226" s="3"/>
      <c r="V8226" s="3"/>
      <c r="W8226" s="3"/>
      <c r="X8226" s="3"/>
      <c r="Y8226" s="3"/>
      <c r="Z8226" s="3"/>
    </row>
    <row r="8227">
      <c r="A8227" s="4">
        <v>45253.0</v>
      </c>
      <c r="B8227" s="5" t="s">
        <v>3855</v>
      </c>
      <c r="C8227" s="3" t="s">
        <v>3856</v>
      </c>
      <c r="D8227" s="3" t="str">
        <f>IFERROR(__xludf.DUMMYFUNCTION("REGEXEXTRACT(C8227,""[A-Z]{2,}"")"),"AOT")</f>
        <v>AOT</v>
      </c>
      <c r="E8227" s="3" t="s">
        <v>3857</v>
      </c>
      <c r="F8227" s="3" t="s">
        <v>86</v>
      </c>
      <c r="G8227" s="3" t="s">
        <v>84</v>
      </c>
      <c r="H8227" s="3"/>
      <c r="I8227" s="3"/>
      <c r="J8227" s="3"/>
      <c r="K8227" s="3"/>
      <c r="L8227" s="3"/>
      <c r="M8227" s="3"/>
      <c r="N8227" s="3"/>
      <c r="O8227" s="3"/>
      <c r="P8227" s="3"/>
      <c r="Q8227" s="3"/>
      <c r="R8227" s="3"/>
      <c r="S8227" s="3"/>
      <c r="T8227" s="3"/>
      <c r="U8227" s="3"/>
      <c r="V8227" s="3"/>
      <c r="W8227" s="3"/>
      <c r="X8227" s="3"/>
      <c r="Y8227" s="3"/>
      <c r="Z8227" s="3"/>
    </row>
    <row r="8228">
      <c r="A8228" s="4">
        <v>45253.0</v>
      </c>
      <c r="B8228" s="5" t="s">
        <v>3855</v>
      </c>
      <c r="C8228" s="3" t="s">
        <v>3856</v>
      </c>
      <c r="D8228" s="3" t="str">
        <f>IFERROR(__xludf.DUMMYFUNCTION("REGEXEXTRACT(C8228,""[A-Z]{2,}"")"),"AOT")</f>
        <v>AOT</v>
      </c>
      <c r="E8228" s="3" t="s">
        <v>426</v>
      </c>
      <c r="F8228" s="3" t="s">
        <v>567</v>
      </c>
      <c r="G8228" s="3" t="s">
        <v>84</v>
      </c>
      <c r="H8228" s="3"/>
      <c r="I8228" s="3"/>
      <c r="J8228" s="3"/>
      <c r="K8228" s="3"/>
      <c r="L8228" s="3"/>
      <c r="M8228" s="3"/>
      <c r="N8228" s="3"/>
      <c r="O8228" s="3"/>
      <c r="P8228" s="3"/>
      <c r="Q8228" s="3"/>
      <c r="R8228" s="3"/>
      <c r="S8228" s="3"/>
      <c r="T8228" s="3"/>
      <c r="U8228" s="3"/>
      <c r="V8228" s="3"/>
      <c r="W8228" s="3"/>
      <c r="X8228" s="3"/>
      <c r="Y8228" s="3"/>
      <c r="Z8228" s="3"/>
    </row>
    <row r="8229">
      <c r="A8229" s="4">
        <v>45253.0</v>
      </c>
      <c r="B8229" s="5" t="s">
        <v>3858</v>
      </c>
      <c r="C8229" s="3" t="s">
        <v>3859</v>
      </c>
      <c r="D8229" s="3" t="str">
        <f>IFERROR(__xludf.DUMMYFUNCTION("REGEXEXTRACT(C8229,""[A-Z]{2,}"")"),"OR")</f>
        <v>OR</v>
      </c>
      <c r="E8229" s="3" t="s">
        <v>141</v>
      </c>
      <c r="F8229" s="3" t="s">
        <v>303</v>
      </c>
      <c r="G8229" s="3" t="s">
        <v>12</v>
      </c>
      <c r="H8229" s="3"/>
      <c r="I8229" s="3"/>
      <c r="J8229" s="3"/>
      <c r="K8229" s="3"/>
      <c r="L8229" s="3"/>
      <c r="M8229" s="3"/>
      <c r="N8229" s="3"/>
      <c r="O8229" s="3"/>
      <c r="P8229" s="3"/>
      <c r="Q8229" s="3"/>
      <c r="R8229" s="3"/>
      <c r="S8229" s="3"/>
      <c r="T8229" s="3"/>
      <c r="U8229" s="3"/>
      <c r="V8229" s="3"/>
      <c r="W8229" s="3"/>
      <c r="X8229" s="3"/>
      <c r="Y8229" s="3"/>
      <c r="Z8229" s="3"/>
    </row>
    <row r="8230">
      <c r="A8230" s="4">
        <v>45253.0</v>
      </c>
      <c r="B8230" s="5" t="s">
        <v>3858</v>
      </c>
      <c r="C8230" s="3" t="s">
        <v>3859</v>
      </c>
      <c r="D8230" s="3" t="str">
        <f>IFERROR(__xludf.DUMMYFUNCTION("REGEXEXTRACT(C8230,""[A-Z]{2,}"")"),"OR")</f>
        <v>OR</v>
      </c>
      <c r="E8230" s="3" t="s">
        <v>331</v>
      </c>
      <c r="F8230" s="3" t="s">
        <v>37</v>
      </c>
      <c r="G8230" s="3" t="s">
        <v>12</v>
      </c>
      <c r="H8230" s="3"/>
      <c r="I8230" s="3"/>
      <c r="J8230" s="3"/>
      <c r="K8230" s="3"/>
      <c r="L8230" s="3"/>
      <c r="M8230" s="3"/>
      <c r="N8230" s="3"/>
      <c r="O8230" s="3"/>
      <c r="P8230" s="3"/>
      <c r="Q8230" s="3"/>
      <c r="R8230" s="3"/>
      <c r="S8230" s="3"/>
      <c r="T8230" s="3"/>
      <c r="U8230" s="3"/>
      <c r="V8230" s="3"/>
      <c r="W8230" s="3"/>
      <c r="X8230" s="3"/>
      <c r="Y8230" s="3"/>
      <c r="Z8230" s="3"/>
    </row>
    <row r="8231">
      <c r="A8231" s="4">
        <v>45253.0</v>
      </c>
      <c r="B8231" s="5" t="s">
        <v>3860</v>
      </c>
      <c r="C8231" s="3" t="s">
        <v>3861</v>
      </c>
      <c r="D8231" s="3" t="str">
        <f>IFERROR(__xludf.DUMMYFUNCTION("REGEXEXTRACT(C8231,""[A-Z]{2,}"")"),"SCGD")</f>
        <v>SCGD</v>
      </c>
      <c r="E8231" s="3" t="s">
        <v>44</v>
      </c>
      <c r="F8231" s="3" t="s">
        <v>3862</v>
      </c>
      <c r="G8231" s="3" t="s">
        <v>17</v>
      </c>
      <c r="H8231" s="3"/>
      <c r="I8231" s="3"/>
      <c r="J8231" s="3"/>
      <c r="K8231" s="3"/>
      <c r="L8231" s="3"/>
      <c r="M8231" s="3"/>
      <c r="N8231" s="3"/>
      <c r="O8231" s="3"/>
      <c r="P8231" s="3"/>
      <c r="Q8231" s="3"/>
      <c r="R8231" s="3"/>
      <c r="S8231" s="3"/>
      <c r="T8231" s="3"/>
      <c r="U8231" s="3"/>
      <c r="V8231" s="3"/>
      <c r="W8231" s="3"/>
      <c r="X8231" s="3"/>
      <c r="Y8231" s="3"/>
      <c r="Z8231" s="3"/>
    </row>
    <row r="8232">
      <c r="A8232" s="4">
        <v>45253.0</v>
      </c>
      <c r="B8232" s="5" t="s">
        <v>3863</v>
      </c>
      <c r="C8232" s="3" t="s">
        <v>3864</v>
      </c>
      <c r="D8232" s="3" t="str">
        <f>IFERROR(__xludf.DUMMYFUNCTION("REGEXEXTRACT(C8232,""[A-Z]{2,}"")"),"AOT")</f>
        <v>AOT</v>
      </c>
      <c r="E8232" s="3"/>
      <c r="F8232" s="3" t="s">
        <v>83</v>
      </c>
      <c r="G8232" s="3" t="s">
        <v>84</v>
      </c>
      <c r="H8232" s="3" t="s">
        <v>44</v>
      </c>
      <c r="I8232" s="3"/>
      <c r="J8232" s="3"/>
      <c r="K8232" s="3"/>
      <c r="L8232" s="3"/>
      <c r="M8232" s="3"/>
      <c r="N8232" s="3"/>
      <c r="O8232" s="3"/>
      <c r="P8232" s="3"/>
      <c r="Q8232" s="3"/>
      <c r="R8232" s="3"/>
      <c r="S8232" s="3"/>
      <c r="T8232" s="3"/>
      <c r="U8232" s="3"/>
      <c r="V8232" s="3"/>
      <c r="W8232" s="3"/>
      <c r="X8232" s="3"/>
      <c r="Y8232" s="3"/>
      <c r="Z8232" s="3"/>
    </row>
    <row r="8233">
      <c r="A8233" s="4">
        <v>45253.0</v>
      </c>
      <c r="B8233" s="5" t="s">
        <v>3865</v>
      </c>
      <c r="C8233" s="3" t="s">
        <v>3866</v>
      </c>
      <c r="D8233" s="3" t="str">
        <f>IFERROR(__xludf.DUMMYFUNCTION("REGEXEXTRACT(C8233,""[A-Z]{2,}"")"),"SETESG")</f>
        <v>SETESG</v>
      </c>
      <c r="E8233" s="3" t="s">
        <v>47</v>
      </c>
      <c r="F8233" s="3" t="s">
        <v>63</v>
      </c>
      <c r="G8233" s="3" t="s">
        <v>12</v>
      </c>
      <c r="H8233" s="3"/>
      <c r="I8233" s="3"/>
      <c r="J8233" s="3"/>
      <c r="K8233" s="3"/>
      <c r="L8233" s="3"/>
      <c r="M8233" s="3"/>
      <c r="N8233" s="3"/>
      <c r="O8233" s="3"/>
      <c r="P8233" s="3"/>
      <c r="Q8233" s="3"/>
      <c r="R8233" s="3"/>
      <c r="S8233" s="3"/>
      <c r="T8233" s="3"/>
      <c r="U8233" s="3"/>
      <c r="V8233" s="3"/>
      <c r="W8233" s="3"/>
      <c r="X8233" s="3"/>
      <c r="Y8233" s="3"/>
      <c r="Z8233" s="3"/>
    </row>
    <row r="8234">
      <c r="A8234" s="4">
        <v>45252.0</v>
      </c>
      <c r="B8234" s="5" t="s">
        <v>3867</v>
      </c>
      <c r="C8234" s="3" t="s">
        <v>3868</v>
      </c>
      <c r="D8234" s="3" t="str">
        <f>IFERROR(__xludf.DUMMYFUNCTION("REGEXEXTRACT(C8234,""[A-Z]{2,}"")"),"AGE")</f>
        <v>AGE</v>
      </c>
      <c r="E8234" s="3" t="s">
        <v>338</v>
      </c>
      <c r="F8234" s="3" t="s">
        <v>1726</v>
      </c>
      <c r="G8234" s="3" t="s">
        <v>12</v>
      </c>
      <c r="H8234" s="3"/>
      <c r="I8234" s="3"/>
      <c r="J8234" s="3"/>
      <c r="K8234" s="3"/>
      <c r="L8234" s="3"/>
      <c r="M8234" s="3"/>
      <c r="N8234" s="3"/>
      <c r="O8234" s="3"/>
      <c r="P8234" s="3"/>
      <c r="Q8234" s="3"/>
      <c r="R8234" s="3"/>
      <c r="S8234" s="3"/>
      <c r="T8234" s="3"/>
      <c r="U8234" s="3"/>
      <c r="V8234" s="3"/>
      <c r="W8234" s="3"/>
      <c r="X8234" s="3"/>
      <c r="Y8234" s="3"/>
      <c r="Z8234" s="3"/>
    </row>
    <row r="8235">
      <c r="A8235" s="4">
        <v>45252.0</v>
      </c>
      <c r="B8235" s="5" t="s">
        <v>3867</v>
      </c>
      <c r="C8235" s="3" t="s">
        <v>3868</v>
      </c>
      <c r="D8235" s="3" t="str">
        <f>IFERROR(__xludf.DUMMYFUNCTION("REGEXEXTRACT(C8235,""[A-Z]{2,}"")"),"AGE")</f>
        <v>AGE</v>
      </c>
      <c r="E8235" s="3" t="s">
        <v>3869</v>
      </c>
      <c r="F8235" s="3" t="s">
        <v>303</v>
      </c>
      <c r="G8235" s="3" t="s">
        <v>12</v>
      </c>
      <c r="H8235" s="3"/>
      <c r="I8235" s="3"/>
      <c r="J8235" s="3"/>
      <c r="K8235" s="3"/>
      <c r="L8235" s="3"/>
      <c r="M8235" s="3"/>
      <c r="N8235" s="3"/>
      <c r="O8235" s="3"/>
      <c r="P8235" s="3"/>
      <c r="Q8235" s="3"/>
      <c r="R8235" s="3"/>
      <c r="S8235" s="3"/>
      <c r="T8235" s="3"/>
      <c r="U8235" s="3"/>
      <c r="V8235" s="3"/>
      <c r="W8235" s="3"/>
      <c r="X8235" s="3"/>
      <c r="Y8235" s="3"/>
      <c r="Z8235" s="3"/>
    </row>
    <row r="8236">
      <c r="A8236" s="4">
        <v>45252.0</v>
      </c>
      <c r="B8236" s="5" t="s">
        <v>3870</v>
      </c>
      <c r="C8236" s="3" t="s">
        <v>3871</v>
      </c>
      <c r="D8236" s="3" t="str">
        <f>IFERROR(__xludf.DUMMYFUNCTION("REGEXEXTRACT(C8236,""[A-Z]{2,}"")"),"AQUA")</f>
        <v>AQUA</v>
      </c>
      <c r="E8236" s="3" t="s">
        <v>477</v>
      </c>
      <c r="F8236" s="3" t="s">
        <v>23</v>
      </c>
      <c r="G8236" s="3" t="s">
        <v>12</v>
      </c>
      <c r="H8236" s="3"/>
      <c r="I8236" s="3"/>
      <c r="J8236" s="3"/>
      <c r="K8236" s="3"/>
      <c r="L8236" s="3"/>
      <c r="M8236" s="3"/>
      <c r="N8236" s="3"/>
      <c r="O8236" s="3"/>
      <c r="P8236" s="3"/>
      <c r="Q8236" s="3"/>
      <c r="R8236" s="3"/>
      <c r="S8236" s="3"/>
      <c r="T8236" s="3"/>
      <c r="U8236" s="3"/>
      <c r="V8236" s="3"/>
      <c r="W8236" s="3"/>
      <c r="X8236" s="3"/>
      <c r="Y8236" s="3"/>
      <c r="Z8236" s="3"/>
    </row>
    <row r="8237">
      <c r="A8237" s="4">
        <v>45252.0</v>
      </c>
      <c r="B8237" s="5" t="s">
        <v>3870</v>
      </c>
      <c r="C8237" s="3" t="s">
        <v>3871</v>
      </c>
      <c r="D8237" s="3" t="str">
        <f>IFERROR(__xludf.DUMMYFUNCTION("REGEXEXTRACT(C8237,""[A-Z]{2,}"")"),"AQUA")</f>
        <v>AQUA</v>
      </c>
      <c r="E8237" s="3" t="s">
        <v>3872</v>
      </c>
      <c r="F8237" s="3" t="s">
        <v>1750</v>
      </c>
      <c r="G8237" s="3" t="s">
        <v>12</v>
      </c>
      <c r="H8237" s="3"/>
      <c r="I8237" s="3"/>
      <c r="J8237" s="3"/>
      <c r="K8237" s="3"/>
      <c r="L8237" s="3"/>
      <c r="M8237" s="3"/>
      <c r="N8237" s="3"/>
      <c r="O8237" s="3"/>
      <c r="P8237" s="3"/>
      <c r="Q8237" s="3"/>
      <c r="R8237" s="3"/>
      <c r="S8237" s="3"/>
      <c r="T8237" s="3"/>
      <c r="U8237" s="3"/>
      <c r="V8237" s="3"/>
      <c r="W8237" s="3"/>
      <c r="X8237" s="3"/>
      <c r="Y8237" s="3"/>
      <c r="Z8237" s="3"/>
    </row>
    <row r="8238">
      <c r="A8238" s="4">
        <v>45252.0</v>
      </c>
      <c r="B8238" s="5" t="s">
        <v>3873</v>
      </c>
      <c r="C8238" s="9" t="s">
        <v>3874</v>
      </c>
      <c r="D8238" s="3" t="str">
        <f>IFERROR(__xludf.DUMMYFUNCTION("REGEXEXTRACT(C8238,""[A-Z]{2,}"")"),"OTO")</f>
        <v>OTO</v>
      </c>
      <c r="E8238" s="3" t="s">
        <v>1908</v>
      </c>
      <c r="F8238" s="3" t="s">
        <v>23</v>
      </c>
      <c r="G8238" s="3" t="s">
        <v>12</v>
      </c>
      <c r="H8238" s="3"/>
      <c r="I8238" s="3"/>
      <c r="J8238" s="3"/>
      <c r="K8238" s="3"/>
      <c r="L8238" s="3"/>
      <c r="M8238" s="3"/>
      <c r="N8238" s="3"/>
      <c r="O8238" s="3"/>
      <c r="P8238" s="3"/>
      <c r="Q8238" s="3"/>
      <c r="R8238" s="3"/>
      <c r="S8238" s="3"/>
      <c r="T8238" s="3"/>
      <c r="U8238" s="3"/>
      <c r="V8238" s="3"/>
      <c r="W8238" s="3"/>
      <c r="X8238" s="3"/>
      <c r="Y8238" s="3"/>
      <c r="Z8238" s="3"/>
    </row>
    <row r="8239">
      <c r="A8239" s="4">
        <v>45252.0</v>
      </c>
      <c r="B8239" s="5" t="s">
        <v>3875</v>
      </c>
      <c r="C8239" s="3" t="s">
        <v>3876</v>
      </c>
      <c r="D8239" s="3" t="str">
        <f>IFERROR(__xludf.DUMMYFUNCTION("REGEXEXTRACT(C8239,""[A-Z]{2,}"")"),"BMA")</f>
        <v>BMA</v>
      </c>
      <c r="E8239" s="3" t="s">
        <v>365</v>
      </c>
      <c r="F8239" s="3" t="s">
        <v>99</v>
      </c>
      <c r="G8239" s="3" t="s">
        <v>17</v>
      </c>
      <c r="H8239" s="3"/>
      <c r="I8239" s="3"/>
      <c r="J8239" s="3"/>
      <c r="K8239" s="3"/>
      <c r="L8239" s="3"/>
      <c r="M8239" s="3"/>
      <c r="N8239" s="3"/>
      <c r="O8239" s="3"/>
      <c r="P8239" s="3"/>
      <c r="Q8239" s="3"/>
      <c r="R8239" s="3"/>
      <c r="S8239" s="3"/>
      <c r="T8239" s="3"/>
      <c r="U8239" s="3"/>
      <c r="V8239" s="3"/>
      <c r="W8239" s="3"/>
      <c r="X8239" s="3"/>
      <c r="Y8239" s="3"/>
      <c r="Z8239" s="3"/>
    </row>
    <row r="8240">
      <c r="A8240" s="4">
        <v>45251.0</v>
      </c>
      <c r="B8240" s="5" t="s">
        <v>3877</v>
      </c>
      <c r="C8240" s="3" t="s">
        <v>3878</v>
      </c>
      <c r="D8240" s="3" t="str">
        <f>IFERROR(__xludf.DUMMYFUNCTION("REGEXEXTRACT(C8240,""[A-Z]{2,}"")"),"KTC")</f>
        <v>KTC</v>
      </c>
      <c r="E8240" s="3" t="s">
        <v>3879</v>
      </c>
      <c r="F8240" s="3" t="s">
        <v>3880</v>
      </c>
      <c r="G8240" s="3" t="s">
        <v>12</v>
      </c>
      <c r="H8240" s="3"/>
      <c r="I8240" s="3"/>
      <c r="J8240" s="3"/>
      <c r="K8240" s="3"/>
      <c r="L8240" s="3"/>
      <c r="M8240" s="3"/>
      <c r="N8240" s="3"/>
      <c r="O8240" s="3"/>
      <c r="P8240" s="3"/>
      <c r="Q8240" s="3"/>
      <c r="R8240" s="3"/>
      <c r="S8240" s="3"/>
      <c r="T8240" s="3"/>
      <c r="U8240" s="3"/>
      <c r="V8240" s="3"/>
      <c r="W8240" s="3"/>
      <c r="X8240" s="3"/>
      <c r="Y8240" s="3"/>
      <c r="Z8240" s="3"/>
    </row>
    <row r="8241">
      <c r="A8241" s="4">
        <v>45251.0</v>
      </c>
      <c r="B8241" s="5" t="s">
        <v>3881</v>
      </c>
      <c r="C8241" s="3" t="s">
        <v>3882</v>
      </c>
      <c r="D8241" s="3" t="str">
        <f>IFERROR(__xludf.DUMMYFUNCTION("REGEXEXTRACT(C8241,""[A-Z]{2,}"")"),"WHA")</f>
        <v>WHA</v>
      </c>
      <c r="E8241" s="3" t="s">
        <v>34</v>
      </c>
      <c r="F8241" s="3" t="s">
        <v>340</v>
      </c>
      <c r="G8241" s="3" t="s">
        <v>12</v>
      </c>
      <c r="H8241" s="3"/>
      <c r="I8241" s="3"/>
      <c r="J8241" s="3"/>
      <c r="K8241" s="3"/>
      <c r="L8241" s="3"/>
      <c r="M8241" s="3"/>
      <c r="N8241" s="3"/>
      <c r="O8241" s="3"/>
      <c r="P8241" s="3"/>
      <c r="Q8241" s="3"/>
      <c r="R8241" s="3"/>
      <c r="S8241" s="3"/>
      <c r="T8241" s="3"/>
      <c r="U8241" s="3"/>
      <c r="V8241" s="3"/>
      <c r="W8241" s="3"/>
      <c r="X8241" s="3"/>
      <c r="Y8241" s="3"/>
      <c r="Z8241" s="3"/>
    </row>
    <row r="8242">
      <c r="A8242" s="4">
        <v>45251.0</v>
      </c>
      <c r="B8242" s="5" t="s">
        <v>3881</v>
      </c>
      <c r="C8242" s="3" t="s">
        <v>3882</v>
      </c>
      <c r="D8242" s="3" t="str">
        <f>IFERROR(__xludf.DUMMYFUNCTION("REGEXEXTRACT(C8242,""[A-Z]{2,}"")"),"WHA")</f>
        <v>WHA</v>
      </c>
      <c r="E8242" s="3" t="s">
        <v>389</v>
      </c>
      <c r="F8242" s="3" t="s">
        <v>35</v>
      </c>
      <c r="G8242" s="3" t="s">
        <v>12</v>
      </c>
      <c r="H8242" s="3"/>
      <c r="I8242" s="3"/>
      <c r="J8242" s="3"/>
      <c r="K8242" s="3"/>
      <c r="L8242" s="3"/>
      <c r="M8242" s="3"/>
      <c r="N8242" s="3"/>
      <c r="O8242" s="3"/>
      <c r="P8242" s="3"/>
      <c r="Q8242" s="3"/>
      <c r="R8242" s="3"/>
      <c r="S8242" s="3"/>
      <c r="T8242" s="3"/>
      <c r="U8242" s="3"/>
      <c r="V8242" s="3"/>
      <c r="W8242" s="3"/>
      <c r="X8242" s="3"/>
      <c r="Y8242" s="3"/>
      <c r="Z8242" s="3"/>
    </row>
    <row r="8243">
      <c r="A8243" s="4">
        <v>45251.0</v>
      </c>
      <c r="B8243" s="5" t="s">
        <v>3881</v>
      </c>
      <c r="C8243" s="3" t="s">
        <v>3882</v>
      </c>
      <c r="D8243" s="3" t="str">
        <f>IFERROR(__xludf.DUMMYFUNCTION("REGEXEXTRACT(C8243,""[A-Z]{2,}"")"),"WHA")</f>
        <v>WHA</v>
      </c>
      <c r="E8243" s="3" t="s">
        <v>46</v>
      </c>
      <c r="F8243" s="3" t="s">
        <v>133</v>
      </c>
      <c r="G8243" s="3" t="s">
        <v>12</v>
      </c>
      <c r="H8243" s="3"/>
      <c r="I8243" s="3"/>
      <c r="J8243" s="3"/>
      <c r="K8243" s="3"/>
      <c r="L8243" s="3"/>
      <c r="M8243" s="3"/>
      <c r="N8243" s="3"/>
      <c r="O8243" s="3"/>
      <c r="P8243" s="3"/>
      <c r="Q8243" s="3"/>
      <c r="R8243" s="3"/>
      <c r="S8243" s="3"/>
      <c r="T8243" s="3"/>
      <c r="U8243" s="3"/>
      <c r="V8243" s="3"/>
      <c r="W8243" s="3"/>
      <c r="X8243" s="3"/>
      <c r="Y8243" s="3"/>
      <c r="Z8243" s="3"/>
    </row>
    <row r="8244">
      <c r="A8244" s="4">
        <v>45251.0</v>
      </c>
      <c r="B8244" s="5" t="s">
        <v>3881</v>
      </c>
      <c r="C8244" s="3" t="s">
        <v>3882</v>
      </c>
      <c r="D8244" s="3" t="str">
        <f>IFERROR(__xludf.DUMMYFUNCTION("REGEXEXTRACT(C8244,""[A-Z]{2,}"")"),"WHA")</f>
        <v>WHA</v>
      </c>
      <c r="E8244" s="3"/>
      <c r="F8244" s="3" t="s">
        <v>2941</v>
      </c>
      <c r="G8244" s="3" t="s">
        <v>12</v>
      </c>
      <c r="H8244" s="3" t="s">
        <v>44</v>
      </c>
      <c r="I8244" s="3"/>
      <c r="J8244" s="3"/>
      <c r="K8244" s="3"/>
      <c r="L8244" s="3"/>
      <c r="M8244" s="3"/>
      <c r="N8244" s="3"/>
      <c r="O8244" s="3"/>
      <c r="P8244" s="3"/>
      <c r="Q8244" s="3"/>
      <c r="R8244" s="3"/>
      <c r="S8244" s="3"/>
      <c r="T8244" s="3"/>
      <c r="U8244" s="3"/>
      <c r="V8244" s="3"/>
      <c r="W8244" s="3"/>
      <c r="X8244" s="3"/>
      <c r="Y8244" s="3"/>
      <c r="Z8244" s="3"/>
    </row>
    <row r="8245">
      <c r="A8245" s="4">
        <v>45250.0</v>
      </c>
      <c r="B8245" s="5" t="s">
        <v>3883</v>
      </c>
      <c r="C8245" s="3" t="s">
        <v>3884</v>
      </c>
      <c r="D8245" s="3" t="str">
        <f>IFERROR(__xludf.DUMMYFUNCTION("REGEXEXTRACT(C8245,""[A-Z]{2,}"")"),"SETHD")</f>
        <v>SETHD</v>
      </c>
      <c r="E8245" s="3" t="s">
        <v>530</v>
      </c>
      <c r="F8245" s="3" t="s">
        <v>135</v>
      </c>
      <c r="G8245" s="3" t="s">
        <v>12</v>
      </c>
      <c r="H8245" s="3"/>
      <c r="I8245" s="3"/>
      <c r="J8245" s="3"/>
      <c r="K8245" s="3"/>
      <c r="L8245" s="3"/>
      <c r="M8245" s="3"/>
      <c r="N8245" s="3"/>
      <c r="O8245" s="3"/>
      <c r="P8245" s="3"/>
      <c r="Q8245" s="3"/>
      <c r="R8245" s="3"/>
      <c r="S8245" s="3"/>
      <c r="T8245" s="3"/>
      <c r="U8245" s="3"/>
      <c r="V8245" s="3"/>
      <c r="W8245" s="3"/>
      <c r="X8245" s="3"/>
      <c r="Y8245" s="3"/>
      <c r="Z8245" s="3"/>
    </row>
    <row r="8246">
      <c r="A8246" s="4">
        <v>45250.0</v>
      </c>
      <c r="B8246" s="5" t="s">
        <v>3883</v>
      </c>
      <c r="C8246" s="3" t="s">
        <v>3884</v>
      </c>
      <c r="D8246" s="3" t="str">
        <f>IFERROR(__xludf.DUMMYFUNCTION("REGEXEXTRACT(C8246,""[A-Z]{2,}"")"),"SETHD")</f>
        <v>SETHD</v>
      </c>
      <c r="E8246" s="3" t="s">
        <v>85</v>
      </c>
      <c r="F8246" s="3" t="s">
        <v>3885</v>
      </c>
      <c r="G8246" s="3" t="s">
        <v>12</v>
      </c>
      <c r="H8246" s="3"/>
      <c r="I8246" s="3"/>
      <c r="J8246" s="3"/>
      <c r="K8246" s="3"/>
      <c r="L8246" s="3"/>
      <c r="M8246" s="3"/>
      <c r="N8246" s="3"/>
      <c r="O8246" s="3"/>
      <c r="P8246" s="3"/>
      <c r="Q8246" s="3"/>
      <c r="R8246" s="3"/>
      <c r="S8246" s="3"/>
      <c r="T8246" s="3"/>
      <c r="U8246" s="3"/>
      <c r="V8246" s="3"/>
      <c r="W8246" s="3"/>
      <c r="X8246" s="3"/>
      <c r="Y8246" s="3"/>
      <c r="Z8246" s="3"/>
    </row>
    <row r="8247">
      <c r="A8247" s="4">
        <v>45250.0</v>
      </c>
      <c r="B8247" s="5" t="s">
        <v>3883</v>
      </c>
      <c r="C8247" s="3" t="s">
        <v>3884</v>
      </c>
      <c r="D8247" s="3" t="str">
        <f>IFERROR(__xludf.DUMMYFUNCTION("REGEXEXTRACT(C8247,""[A-Z]{2,}"")"),"SETHD")</f>
        <v>SETHD</v>
      </c>
      <c r="E8247" s="3" t="s">
        <v>426</v>
      </c>
      <c r="F8247" s="3" t="s">
        <v>47</v>
      </c>
      <c r="G8247" s="3" t="s">
        <v>12</v>
      </c>
      <c r="H8247" s="3"/>
      <c r="I8247" s="3"/>
      <c r="J8247" s="3"/>
      <c r="K8247" s="3"/>
      <c r="L8247" s="3"/>
      <c r="M8247" s="3"/>
      <c r="N8247" s="3"/>
      <c r="O8247" s="3"/>
      <c r="P8247" s="3"/>
      <c r="Q8247" s="3"/>
      <c r="R8247" s="3"/>
      <c r="S8247" s="3"/>
      <c r="T8247" s="3"/>
      <c r="U8247" s="3"/>
      <c r="V8247" s="3"/>
      <c r="W8247" s="3"/>
      <c r="X8247" s="3"/>
      <c r="Y8247" s="3"/>
      <c r="Z8247" s="3"/>
    </row>
    <row r="8248">
      <c r="A8248" s="4">
        <v>45250.0</v>
      </c>
      <c r="B8248" s="5" t="s">
        <v>3883</v>
      </c>
      <c r="C8248" s="3" t="s">
        <v>3884</v>
      </c>
      <c r="D8248" s="3" t="str">
        <f>IFERROR(__xludf.DUMMYFUNCTION("REGEXEXTRACT(C8248,""[A-Z]{2,}"")"),"SETHD")</f>
        <v>SETHD</v>
      </c>
      <c r="E8248" s="3" t="s">
        <v>47</v>
      </c>
      <c r="F8248" s="3" t="s">
        <v>35</v>
      </c>
      <c r="G8248" s="3" t="s">
        <v>12</v>
      </c>
      <c r="H8248" s="3"/>
      <c r="I8248" s="3"/>
      <c r="J8248" s="3"/>
      <c r="K8248" s="3"/>
      <c r="L8248" s="3"/>
      <c r="M8248" s="3"/>
      <c r="N8248" s="3"/>
      <c r="O8248" s="3"/>
      <c r="P8248" s="3"/>
      <c r="Q8248" s="3"/>
      <c r="R8248" s="3"/>
      <c r="S8248" s="3"/>
      <c r="T8248" s="3"/>
      <c r="U8248" s="3"/>
      <c r="V8248" s="3"/>
      <c r="W8248" s="3"/>
      <c r="X8248" s="3"/>
      <c r="Y8248" s="3"/>
      <c r="Z8248" s="3"/>
    </row>
    <row r="8249">
      <c r="A8249" s="4">
        <v>45250.0</v>
      </c>
      <c r="B8249" s="5" t="s">
        <v>3886</v>
      </c>
      <c r="C8249" s="3" t="s">
        <v>3887</v>
      </c>
      <c r="D8249" s="3" t="str">
        <f>IFERROR(__xludf.DUMMYFUNCTION("REGEXEXTRACT(C8249,""[A-Z]{2,}"")"),"WHA")</f>
        <v>WHA</v>
      </c>
      <c r="E8249" s="3"/>
      <c r="F8249" s="3" t="s">
        <v>3888</v>
      </c>
      <c r="G8249" s="3" t="s">
        <v>12</v>
      </c>
      <c r="H8249" s="3" t="s">
        <v>44</v>
      </c>
      <c r="I8249" s="3"/>
      <c r="J8249" s="3"/>
      <c r="K8249" s="3"/>
      <c r="L8249" s="3"/>
      <c r="M8249" s="3"/>
      <c r="N8249" s="3"/>
      <c r="O8249" s="3"/>
      <c r="P8249" s="3"/>
      <c r="Q8249" s="3"/>
      <c r="R8249" s="3"/>
      <c r="S8249" s="3"/>
      <c r="T8249" s="3"/>
      <c r="U8249" s="3"/>
      <c r="V8249" s="3"/>
      <c r="W8249" s="3"/>
      <c r="X8249" s="3"/>
      <c r="Y8249" s="3"/>
      <c r="Z8249" s="3"/>
    </row>
    <row r="8250">
      <c r="A8250" s="11">
        <v>45247.0</v>
      </c>
      <c r="B8250" s="5" t="s">
        <v>3889</v>
      </c>
      <c r="C8250" s="3" t="s">
        <v>3890</v>
      </c>
      <c r="D8250" s="3" t="str">
        <f>IFERROR(__xludf.DUMMYFUNCTION("REGEXEXTRACT(C8250,""[A-Z]{2,}"")"),"JMART")</f>
        <v>JMART</v>
      </c>
      <c r="E8250" s="3" t="s">
        <v>3891</v>
      </c>
      <c r="F8250" s="3" t="s">
        <v>124</v>
      </c>
      <c r="G8250" s="3" t="s">
        <v>84</v>
      </c>
      <c r="H8250" s="3"/>
      <c r="I8250" s="3"/>
      <c r="J8250" s="3"/>
      <c r="K8250" s="3"/>
      <c r="L8250" s="3"/>
      <c r="M8250" s="3"/>
      <c r="N8250" s="3"/>
      <c r="O8250" s="3"/>
      <c r="P8250" s="3"/>
      <c r="Q8250" s="3"/>
      <c r="R8250" s="3"/>
      <c r="S8250" s="3"/>
      <c r="T8250" s="3"/>
      <c r="U8250" s="3"/>
      <c r="V8250" s="3"/>
      <c r="W8250" s="3"/>
      <c r="X8250" s="3"/>
      <c r="Y8250" s="3"/>
      <c r="Z8250" s="3"/>
    </row>
    <row r="8251">
      <c r="A8251" s="11">
        <v>45247.0</v>
      </c>
      <c r="B8251" s="5" t="s">
        <v>3892</v>
      </c>
      <c r="C8251" s="3" t="s">
        <v>3893</v>
      </c>
      <c r="D8251" s="3" t="str">
        <f>IFERROR(__xludf.DUMMYFUNCTION("REGEXEXTRACT(C8251,""[A-Z]{2,}"")"),"KCG")</f>
        <v>KCG</v>
      </c>
      <c r="E8251" s="3" t="s">
        <v>3894</v>
      </c>
      <c r="F8251" s="3" t="s">
        <v>3895</v>
      </c>
      <c r="G8251" s="3" t="s">
        <v>12</v>
      </c>
      <c r="H8251" s="3"/>
      <c r="I8251" s="3"/>
      <c r="J8251" s="3"/>
      <c r="K8251" s="3"/>
      <c r="L8251" s="3"/>
      <c r="M8251" s="3"/>
      <c r="N8251" s="3"/>
      <c r="O8251" s="3"/>
      <c r="P8251" s="3"/>
      <c r="Q8251" s="3"/>
      <c r="R8251" s="3"/>
      <c r="S8251" s="3"/>
      <c r="T8251" s="3"/>
      <c r="U8251" s="3"/>
      <c r="V8251" s="3"/>
      <c r="W8251" s="3"/>
      <c r="X8251" s="3"/>
      <c r="Y8251" s="3"/>
      <c r="Z8251" s="3"/>
    </row>
    <row r="8252">
      <c r="A8252" s="11">
        <v>45247.0</v>
      </c>
      <c r="B8252" s="5" t="s">
        <v>3892</v>
      </c>
      <c r="C8252" s="3" t="s">
        <v>3893</v>
      </c>
      <c r="D8252" s="3" t="str">
        <f>IFERROR(__xludf.DUMMYFUNCTION("REGEXEXTRACT(C8252,""[A-Z]{2,}"")"),"KCG")</f>
        <v>KCG</v>
      </c>
      <c r="E8252" s="3" t="s">
        <v>46</v>
      </c>
      <c r="F8252" s="3" t="s">
        <v>133</v>
      </c>
      <c r="G8252" s="3" t="s">
        <v>12</v>
      </c>
      <c r="H8252" s="3"/>
      <c r="I8252" s="3"/>
      <c r="J8252" s="3"/>
      <c r="K8252" s="3"/>
      <c r="L8252" s="3"/>
      <c r="M8252" s="3"/>
      <c r="N8252" s="3"/>
      <c r="O8252" s="3"/>
      <c r="P8252" s="3"/>
      <c r="Q8252" s="3"/>
      <c r="R8252" s="3"/>
      <c r="S8252" s="3"/>
      <c r="T8252" s="3"/>
      <c r="U8252" s="3"/>
      <c r="V8252" s="3"/>
      <c r="W8252" s="3"/>
      <c r="X8252" s="3"/>
      <c r="Y8252" s="3"/>
      <c r="Z8252" s="3"/>
    </row>
    <row r="8253">
      <c r="A8253" s="11">
        <v>45246.0</v>
      </c>
      <c r="B8253" s="5" t="s">
        <v>3896</v>
      </c>
      <c r="C8253" s="3" t="s">
        <v>3897</v>
      </c>
      <c r="D8253" s="3" t="str">
        <f>IFERROR(__xludf.DUMMYFUNCTION("REGEXEXTRACT(C8253,""[A-Z]{2,}"")"),"GULF")</f>
        <v>GULF</v>
      </c>
      <c r="E8253" s="3" t="s">
        <v>46</v>
      </c>
      <c r="F8253" s="3" t="s">
        <v>133</v>
      </c>
      <c r="G8253" s="3" t="s">
        <v>12</v>
      </c>
      <c r="H8253" s="3"/>
      <c r="I8253" s="3"/>
      <c r="J8253" s="3"/>
      <c r="K8253" s="3"/>
      <c r="L8253" s="3"/>
      <c r="M8253" s="3"/>
      <c r="N8253" s="3"/>
      <c r="O8253" s="3"/>
      <c r="P8253" s="3"/>
      <c r="Q8253" s="3"/>
      <c r="R8253" s="3"/>
      <c r="S8253" s="3"/>
      <c r="T8253" s="3"/>
      <c r="U8253" s="3"/>
      <c r="V8253" s="3"/>
      <c r="W8253" s="3"/>
      <c r="X8253" s="3"/>
      <c r="Y8253" s="3"/>
      <c r="Z8253" s="3"/>
    </row>
    <row r="8254">
      <c r="A8254" s="11">
        <v>45246.0</v>
      </c>
      <c r="B8254" s="5" t="s">
        <v>3898</v>
      </c>
      <c r="C8254" s="3" t="s">
        <v>3899</v>
      </c>
      <c r="D8254" s="3" t="str">
        <f>IFERROR(__xludf.DUMMYFUNCTION("REGEXEXTRACT(C8254,""[A-Z]{2,}"")"),"BCPG")</f>
        <v>BCPG</v>
      </c>
      <c r="E8254" s="3" t="s">
        <v>299</v>
      </c>
      <c r="F8254" s="3" t="s">
        <v>1592</v>
      </c>
      <c r="G8254" s="3" t="s">
        <v>12</v>
      </c>
      <c r="H8254" s="3"/>
      <c r="I8254" s="3"/>
      <c r="J8254" s="3"/>
      <c r="K8254" s="3"/>
      <c r="L8254" s="3"/>
      <c r="M8254" s="3"/>
      <c r="N8254" s="3"/>
      <c r="O8254" s="3"/>
      <c r="P8254" s="3"/>
      <c r="Q8254" s="3"/>
      <c r="R8254" s="3"/>
      <c r="S8254" s="3"/>
      <c r="T8254" s="3"/>
      <c r="U8254" s="3"/>
      <c r="V8254" s="3"/>
      <c r="W8254" s="3"/>
      <c r="X8254" s="3"/>
      <c r="Y8254" s="3"/>
      <c r="Z8254" s="3"/>
    </row>
    <row r="8255">
      <c r="A8255" s="11">
        <v>45245.0</v>
      </c>
      <c r="B8255" s="5" t="s">
        <v>3900</v>
      </c>
      <c r="C8255" s="3" t="s">
        <v>3901</v>
      </c>
      <c r="D8255" s="3" t="str">
        <f>IFERROR(__xludf.DUMMYFUNCTION("REGEXEXTRACT(C8255,""[A-Z]{2,}"")"),"PRM")</f>
        <v>PRM</v>
      </c>
      <c r="E8255" s="3" t="s">
        <v>274</v>
      </c>
      <c r="F8255" s="3" t="s">
        <v>421</v>
      </c>
      <c r="G8255" s="3" t="s">
        <v>12</v>
      </c>
      <c r="H8255" s="3"/>
      <c r="I8255" s="3"/>
      <c r="J8255" s="3"/>
      <c r="K8255" s="3"/>
      <c r="L8255" s="3"/>
      <c r="M8255" s="3"/>
      <c r="N8255" s="3"/>
      <c r="O8255" s="3"/>
      <c r="P8255" s="3"/>
      <c r="Q8255" s="3"/>
      <c r="R8255" s="3"/>
      <c r="S8255" s="3"/>
      <c r="T8255" s="3"/>
      <c r="U8255" s="3"/>
      <c r="V8255" s="3"/>
      <c r="W8255" s="3"/>
      <c r="X8255" s="3"/>
      <c r="Y8255" s="3"/>
      <c r="Z8255" s="3"/>
    </row>
    <row r="8256">
      <c r="A8256" s="11">
        <v>45245.0</v>
      </c>
      <c r="B8256" s="5" t="s">
        <v>3900</v>
      </c>
      <c r="C8256" s="3" t="s">
        <v>3901</v>
      </c>
      <c r="D8256" s="3" t="str">
        <f>IFERROR(__xludf.DUMMYFUNCTION("REGEXEXTRACT(C8256,""[A-Z]{2,}"")"),"PRM")</f>
        <v>PRM</v>
      </c>
      <c r="E8256" s="3" t="s">
        <v>112</v>
      </c>
      <c r="F8256" s="3" t="s">
        <v>135</v>
      </c>
      <c r="G8256" s="3" t="s">
        <v>12</v>
      </c>
      <c r="H8256" s="3"/>
      <c r="I8256" s="3"/>
      <c r="J8256" s="3"/>
      <c r="K8256" s="3"/>
      <c r="L8256" s="3"/>
      <c r="M8256" s="3"/>
      <c r="N8256" s="3"/>
      <c r="O8256" s="3"/>
      <c r="P8256" s="3"/>
      <c r="Q8256" s="3"/>
      <c r="R8256" s="3"/>
      <c r="S8256" s="3"/>
      <c r="T8256" s="3"/>
      <c r="U8256" s="3"/>
      <c r="V8256" s="3"/>
      <c r="W8256" s="3"/>
      <c r="X8256" s="3"/>
      <c r="Y8256" s="3"/>
      <c r="Z8256" s="3"/>
    </row>
    <row r="8257">
      <c r="A8257" s="11">
        <v>45245.0</v>
      </c>
      <c r="B8257" s="5" t="s">
        <v>3900</v>
      </c>
      <c r="C8257" s="3" t="s">
        <v>3901</v>
      </c>
      <c r="D8257" s="3" t="str">
        <f>IFERROR(__xludf.DUMMYFUNCTION("REGEXEXTRACT(C8257,""[A-Z]{2,}"")"),"PRM")</f>
        <v>PRM</v>
      </c>
      <c r="E8257" s="3" t="s">
        <v>85</v>
      </c>
      <c r="F8257" s="3" t="s">
        <v>378</v>
      </c>
      <c r="G8257" s="3" t="s">
        <v>12</v>
      </c>
      <c r="H8257" s="3"/>
      <c r="I8257" s="3"/>
      <c r="J8257" s="3"/>
      <c r="K8257" s="3"/>
      <c r="L8257" s="3"/>
      <c r="M8257" s="3"/>
      <c r="N8257" s="3"/>
      <c r="O8257" s="3"/>
      <c r="P8257" s="3"/>
      <c r="Q8257" s="3"/>
      <c r="R8257" s="3"/>
      <c r="S8257" s="3"/>
      <c r="T8257" s="3"/>
      <c r="U8257" s="3"/>
      <c r="V8257" s="3"/>
      <c r="W8257" s="3"/>
      <c r="X8257" s="3"/>
      <c r="Y8257" s="3"/>
      <c r="Z8257" s="3"/>
    </row>
    <row r="8258">
      <c r="A8258" s="11">
        <v>45245.0</v>
      </c>
      <c r="B8258" s="5" t="s">
        <v>3902</v>
      </c>
      <c r="C8258" s="3" t="s">
        <v>3903</v>
      </c>
      <c r="D8258" s="3" t="str">
        <f>IFERROR(__xludf.DUMMYFUNCTION("REGEXEXTRACT(C8258,""[A-Z]{2,}"")"),"DITTO")</f>
        <v>DITTO</v>
      </c>
      <c r="E8258" s="3"/>
      <c r="F8258" s="3" t="s">
        <v>47</v>
      </c>
      <c r="G8258" s="3" t="s">
        <v>12</v>
      </c>
      <c r="H8258" s="3" t="s">
        <v>44</v>
      </c>
      <c r="I8258" s="3"/>
      <c r="J8258" s="3"/>
      <c r="K8258" s="3"/>
      <c r="L8258" s="3"/>
      <c r="M8258" s="3"/>
      <c r="N8258" s="3"/>
      <c r="O8258" s="3"/>
      <c r="P8258" s="3"/>
      <c r="Q8258" s="3"/>
      <c r="R8258" s="3"/>
      <c r="S8258" s="3"/>
      <c r="T8258" s="3"/>
      <c r="U8258" s="3"/>
      <c r="V8258" s="3"/>
      <c r="W8258" s="3"/>
      <c r="X8258" s="3"/>
      <c r="Y8258" s="3"/>
      <c r="Z8258" s="3"/>
    </row>
    <row r="8259">
      <c r="A8259" s="11">
        <v>45245.0</v>
      </c>
      <c r="B8259" s="5" t="s">
        <v>3904</v>
      </c>
      <c r="C8259" s="3" t="s">
        <v>3905</v>
      </c>
      <c r="D8259" s="3" t="str">
        <f>IFERROR(__xludf.DUMMYFUNCTION("REGEXEXTRACT(C8259,""[A-Z]{2,}"")"),"NEX")</f>
        <v>NEX</v>
      </c>
      <c r="E8259" s="3" t="s">
        <v>47</v>
      </c>
      <c r="F8259" s="3" t="s">
        <v>63</v>
      </c>
      <c r="G8259" s="3" t="s">
        <v>12</v>
      </c>
      <c r="H8259" s="3"/>
      <c r="I8259" s="3"/>
      <c r="J8259" s="3"/>
      <c r="K8259" s="3"/>
      <c r="L8259" s="3"/>
      <c r="M8259" s="3"/>
      <c r="N8259" s="3"/>
      <c r="O8259" s="3"/>
      <c r="P8259" s="3"/>
      <c r="Q8259" s="3"/>
      <c r="R8259" s="3"/>
      <c r="S8259" s="3"/>
      <c r="T8259" s="3"/>
      <c r="U8259" s="3"/>
      <c r="V8259" s="3"/>
      <c r="W8259" s="3"/>
      <c r="X8259" s="3"/>
      <c r="Y8259" s="3"/>
      <c r="Z8259" s="3"/>
    </row>
    <row r="8260">
      <c r="A8260" s="11">
        <v>45245.0</v>
      </c>
      <c r="B8260" s="5" t="s">
        <v>3904</v>
      </c>
      <c r="C8260" s="3" t="s">
        <v>3905</v>
      </c>
      <c r="D8260" s="3" t="str">
        <f>IFERROR(__xludf.DUMMYFUNCTION("REGEXEXTRACT(C8260,""[A-Z]{2,}"")"),"NEX")</f>
        <v>NEX</v>
      </c>
      <c r="E8260" s="3" t="s">
        <v>54</v>
      </c>
      <c r="F8260" s="3" t="s">
        <v>971</v>
      </c>
      <c r="G8260" s="3" t="s">
        <v>12</v>
      </c>
      <c r="H8260" s="3"/>
      <c r="I8260" s="3"/>
      <c r="J8260" s="3"/>
      <c r="K8260" s="3"/>
      <c r="L8260" s="3"/>
      <c r="M8260" s="3"/>
      <c r="N8260" s="3"/>
      <c r="O8260" s="3"/>
      <c r="P8260" s="3"/>
      <c r="Q8260" s="3"/>
      <c r="R8260" s="3"/>
      <c r="S8260" s="3"/>
      <c r="T8260" s="3"/>
      <c r="U8260" s="3"/>
      <c r="V8260" s="3"/>
      <c r="W8260" s="3"/>
      <c r="X8260" s="3"/>
      <c r="Y8260" s="3"/>
      <c r="Z8260" s="3"/>
    </row>
    <row r="8261">
      <c r="A8261" s="11">
        <v>45245.0</v>
      </c>
      <c r="B8261" s="5" t="s">
        <v>3906</v>
      </c>
      <c r="C8261" s="3" t="s">
        <v>3907</v>
      </c>
      <c r="D8261" s="3" t="str">
        <f>IFERROR(__xludf.DUMMYFUNCTION("REGEXEXTRACT(C8261,""[A-Z]{2,}"")"),"SKY")</f>
        <v>SKY</v>
      </c>
      <c r="E8261" s="3" t="s">
        <v>47</v>
      </c>
      <c r="F8261" s="3" t="s">
        <v>133</v>
      </c>
      <c r="G8261" s="3" t="s">
        <v>12</v>
      </c>
      <c r="H8261" s="3"/>
      <c r="I8261" s="3"/>
      <c r="J8261" s="3"/>
      <c r="K8261" s="3"/>
      <c r="L8261" s="3"/>
      <c r="M8261" s="3"/>
      <c r="N8261" s="3"/>
      <c r="O8261" s="3"/>
      <c r="P8261" s="3"/>
      <c r="Q8261" s="3"/>
      <c r="R8261" s="3"/>
      <c r="S8261" s="3"/>
      <c r="T8261" s="3"/>
      <c r="U8261" s="3"/>
      <c r="V8261" s="3"/>
      <c r="W8261" s="3"/>
      <c r="X8261" s="3"/>
      <c r="Y8261" s="3"/>
      <c r="Z8261" s="3"/>
    </row>
    <row r="8262">
      <c r="A8262" s="11">
        <v>45245.0</v>
      </c>
      <c r="B8262" s="5" t="s">
        <v>3906</v>
      </c>
      <c r="C8262" s="3" t="s">
        <v>3907</v>
      </c>
      <c r="D8262" s="3" t="str">
        <f>IFERROR(__xludf.DUMMYFUNCTION("REGEXEXTRACT(C8262,""[A-Z]{2,}"")"),"SKY")</f>
        <v>SKY</v>
      </c>
      <c r="E8262" s="3" t="s">
        <v>484</v>
      </c>
      <c r="F8262" s="3" t="s">
        <v>3895</v>
      </c>
      <c r="G8262" s="3" t="s">
        <v>12</v>
      </c>
      <c r="H8262" s="3"/>
      <c r="I8262" s="3"/>
      <c r="J8262" s="3"/>
      <c r="K8262" s="3"/>
      <c r="L8262" s="3"/>
      <c r="M8262" s="3"/>
      <c r="N8262" s="3"/>
      <c r="O8262" s="3"/>
      <c r="P8262" s="3"/>
      <c r="Q8262" s="3"/>
      <c r="R8262" s="3"/>
      <c r="S8262" s="3"/>
      <c r="T8262" s="3"/>
      <c r="U8262" s="3"/>
      <c r="V8262" s="3"/>
      <c r="W8262" s="3"/>
      <c r="X8262" s="3"/>
      <c r="Y8262" s="3"/>
      <c r="Z8262" s="3"/>
    </row>
    <row r="8263">
      <c r="A8263" s="11">
        <v>45245.0</v>
      </c>
      <c r="B8263" s="5" t="s">
        <v>3906</v>
      </c>
      <c r="C8263" s="3" t="s">
        <v>3907</v>
      </c>
      <c r="D8263" s="3" t="str">
        <f>IFERROR(__xludf.DUMMYFUNCTION("REGEXEXTRACT(C8263,""[A-Z]{2,}"")"),"SKY")</f>
        <v>SKY</v>
      </c>
      <c r="E8263" s="3" t="s">
        <v>46</v>
      </c>
      <c r="F8263" s="3" t="s">
        <v>2394</v>
      </c>
      <c r="G8263" s="3" t="s">
        <v>12</v>
      </c>
      <c r="H8263" s="3"/>
      <c r="I8263" s="3"/>
      <c r="J8263" s="3"/>
      <c r="K8263" s="3"/>
      <c r="L8263" s="3"/>
      <c r="M8263" s="3"/>
      <c r="N8263" s="3"/>
      <c r="O8263" s="3"/>
      <c r="P8263" s="3"/>
      <c r="Q8263" s="3"/>
      <c r="R8263" s="3"/>
      <c r="S8263" s="3"/>
      <c r="T8263" s="3"/>
      <c r="U8263" s="3"/>
      <c r="V8263" s="3"/>
      <c r="W8263" s="3"/>
      <c r="X8263" s="3"/>
      <c r="Y8263" s="3"/>
      <c r="Z8263" s="3"/>
    </row>
    <row r="8264">
      <c r="A8264" s="11">
        <v>45245.0</v>
      </c>
      <c r="B8264" s="5" t="s">
        <v>3908</v>
      </c>
      <c r="C8264" s="3" t="s">
        <v>3909</v>
      </c>
      <c r="D8264" s="3" t="str">
        <f>IFERROR(__xludf.DUMMYFUNCTION("REGEXEXTRACT(C8264,""[A-Z]{2,}"")"),"TOA")</f>
        <v>TOA</v>
      </c>
      <c r="E8264" s="3" t="s">
        <v>47</v>
      </c>
      <c r="F8264" s="3" t="s">
        <v>63</v>
      </c>
      <c r="G8264" s="3" t="s">
        <v>12</v>
      </c>
      <c r="H8264" s="3"/>
      <c r="I8264" s="3"/>
      <c r="J8264" s="3"/>
      <c r="K8264" s="3"/>
      <c r="L8264" s="3"/>
      <c r="M8264" s="3"/>
      <c r="N8264" s="3"/>
      <c r="O8264" s="3"/>
      <c r="P8264" s="3"/>
      <c r="Q8264" s="3"/>
      <c r="R8264" s="3"/>
      <c r="S8264" s="3"/>
      <c r="T8264" s="3"/>
      <c r="U8264" s="3"/>
      <c r="V8264" s="3"/>
      <c r="W8264" s="3"/>
      <c r="X8264" s="3"/>
      <c r="Y8264" s="3"/>
      <c r="Z8264" s="3"/>
    </row>
    <row r="8265">
      <c r="A8265" s="11">
        <v>45245.0</v>
      </c>
      <c r="B8265" s="5" t="s">
        <v>3910</v>
      </c>
      <c r="C8265" s="3" t="s">
        <v>3911</v>
      </c>
      <c r="D8265" s="3" t="str">
        <f>IFERROR(__xludf.DUMMYFUNCTION("REGEXEXTRACT(C8265,""[A-Z]{2,}"")"),"JKN")</f>
        <v>JKN</v>
      </c>
      <c r="E8265" s="3" t="s">
        <v>436</v>
      </c>
      <c r="F8265" s="3" t="s">
        <v>47</v>
      </c>
      <c r="G8265" s="3" t="s">
        <v>17</v>
      </c>
      <c r="H8265" s="3"/>
      <c r="I8265" s="3"/>
      <c r="J8265" s="3"/>
      <c r="K8265" s="3"/>
      <c r="L8265" s="3"/>
      <c r="M8265" s="3"/>
      <c r="N8265" s="3"/>
      <c r="O8265" s="3"/>
      <c r="P8265" s="3"/>
      <c r="Q8265" s="3"/>
      <c r="R8265" s="3"/>
      <c r="S8265" s="3"/>
      <c r="T8265" s="3"/>
      <c r="U8265" s="3"/>
      <c r="V8265" s="3"/>
      <c r="W8265" s="3"/>
      <c r="X8265" s="3"/>
      <c r="Y8265" s="3"/>
      <c r="Z8265" s="3"/>
    </row>
    <row r="8266">
      <c r="A8266" s="11">
        <v>45245.0</v>
      </c>
      <c r="B8266" s="5" t="s">
        <v>3912</v>
      </c>
      <c r="C8266" s="3" t="s">
        <v>3913</v>
      </c>
      <c r="D8266" s="3" t="str">
        <f>IFERROR(__xludf.DUMMYFUNCTION("REGEXEXTRACT(C8266,""[A-Z]{2,}"")"),"JMART")</f>
        <v>JMART</v>
      </c>
      <c r="E8266" s="3"/>
      <c r="F8266" s="3" t="s">
        <v>83</v>
      </c>
      <c r="G8266" s="3" t="s">
        <v>84</v>
      </c>
      <c r="H8266" s="3" t="s">
        <v>44</v>
      </c>
      <c r="I8266" s="3"/>
      <c r="J8266" s="3"/>
      <c r="K8266" s="3"/>
      <c r="L8266" s="3"/>
      <c r="M8266" s="3"/>
      <c r="N8266" s="3"/>
      <c r="O8266" s="3"/>
      <c r="P8266" s="3"/>
      <c r="Q8266" s="3"/>
      <c r="R8266" s="3"/>
      <c r="S8266" s="3"/>
      <c r="T8266" s="3"/>
      <c r="U8266" s="3"/>
      <c r="V8266" s="3"/>
      <c r="W8266" s="3"/>
      <c r="X8266" s="3"/>
      <c r="Y8266" s="3"/>
      <c r="Z8266" s="3"/>
    </row>
    <row r="8267">
      <c r="A8267" s="11">
        <v>45245.0</v>
      </c>
      <c r="B8267" s="5" t="s">
        <v>3914</v>
      </c>
      <c r="C8267" s="3" t="s">
        <v>3915</v>
      </c>
      <c r="D8267" s="3" t="str">
        <f>IFERROR(__xludf.DUMMYFUNCTION("REGEXEXTRACT(C8267,""[A-Z]{2,}"")"),"JKN")</f>
        <v>JKN</v>
      </c>
      <c r="E8267" s="3" t="s">
        <v>3916</v>
      </c>
      <c r="F8267" s="3" t="s">
        <v>3917</v>
      </c>
      <c r="G8267" s="3" t="s">
        <v>17</v>
      </c>
      <c r="H8267" s="3"/>
      <c r="I8267" s="3"/>
      <c r="J8267" s="3"/>
      <c r="K8267" s="3"/>
      <c r="L8267" s="3"/>
      <c r="M8267" s="3"/>
      <c r="N8267" s="3"/>
      <c r="O8267" s="3"/>
      <c r="P8267" s="3"/>
      <c r="Q8267" s="3"/>
      <c r="R8267" s="3"/>
      <c r="S8267" s="3"/>
      <c r="T8267" s="3"/>
      <c r="U8267" s="3"/>
      <c r="V8267" s="3"/>
      <c r="W8267" s="3"/>
      <c r="X8267" s="3"/>
      <c r="Y8267" s="3"/>
      <c r="Z8267" s="3"/>
    </row>
    <row r="8268">
      <c r="A8268" s="11">
        <v>45245.0</v>
      </c>
      <c r="B8268" s="5" t="s">
        <v>3918</v>
      </c>
      <c r="C8268" s="3" t="s">
        <v>3919</v>
      </c>
      <c r="D8268" s="3" t="str">
        <f>IFERROR(__xludf.DUMMYFUNCTION("REGEXEXTRACT(C8268,""[A-Z]{2,}"")"),"WHART")</f>
        <v>WHART</v>
      </c>
      <c r="E8268" s="3" t="s">
        <v>214</v>
      </c>
      <c r="F8268" s="3" t="s">
        <v>31</v>
      </c>
      <c r="G8268" s="3" t="s">
        <v>12</v>
      </c>
      <c r="H8268" s="3"/>
      <c r="I8268" s="3"/>
      <c r="J8268" s="3"/>
      <c r="K8268" s="3"/>
      <c r="L8268" s="3"/>
      <c r="M8268" s="3"/>
      <c r="N8268" s="3"/>
      <c r="O8268" s="3"/>
      <c r="P8268" s="3"/>
      <c r="Q8268" s="3"/>
      <c r="R8268" s="3"/>
      <c r="S8268" s="3"/>
      <c r="T8268" s="3"/>
      <c r="U8268" s="3"/>
      <c r="V8268" s="3"/>
      <c r="W8268" s="3"/>
      <c r="X8268" s="3"/>
      <c r="Y8268" s="3"/>
      <c r="Z8268" s="3"/>
    </row>
    <row r="8269">
      <c r="A8269" s="11">
        <v>45245.0</v>
      </c>
      <c r="B8269" s="5" t="s">
        <v>3920</v>
      </c>
      <c r="C8269" s="3" t="s">
        <v>3921</v>
      </c>
      <c r="D8269" s="3" t="str">
        <f>IFERROR(__xludf.DUMMYFUNCTION("REGEXEXTRACT(C8269,""[A-Z]{2,}"")"),"JKN")</f>
        <v>JKN</v>
      </c>
      <c r="E8269" s="3" t="s">
        <v>74</v>
      </c>
      <c r="F8269" s="3" t="s">
        <v>3922</v>
      </c>
      <c r="G8269" s="3" t="s">
        <v>84</v>
      </c>
      <c r="H8269" s="3"/>
      <c r="I8269" s="3"/>
      <c r="J8269" s="3"/>
      <c r="K8269" s="3"/>
      <c r="L8269" s="3"/>
      <c r="M8269" s="3"/>
      <c r="N8269" s="3"/>
      <c r="O8269" s="3"/>
      <c r="P8269" s="3"/>
      <c r="Q8269" s="3"/>
      <c r="R8269" s="3"/>
      <c r="S8269" s="3"/>
      <c r="T8269" s="3"/>
      <c r="U8269" s="3"/>
      <c r="V8269" s="3"/>
      <c r="W8269" s="3"/>
      <c r="X8269" s="3"/>
      <c r="Y8269" s="3"/>
      <c r="Z8269" s="3"/>
    </row>
    <row r="8270">
      <c r="A8270" s="11">
        <v>45244.0</v>
      </c>
      <c r="B8270" s="5" t="s">
        <v>3923</v>
      </c>
      <c r="C8270" s="3" t="s">
        <v>3924</v>
      </c>
      <c r="D8270" s="3" t="str">
        <f>IFERROR(__xludf.DUMMYFUNCTION("REGEXEXTRACT(C8270,""[A-Z]{2,}"")"),"TCAP")</f>
        <v>TCAP</v>
      </c>
      <c r="E8270" s="3" t="s">
        <v>47</v>
      </c>
      <c r="F8270" s="3" t="s">
        <v>133</v>
      </c>
      <c r="G8270" s="3" t="s">
        <v>12</v>
      </c>
      <c r="H8270" s="3"/>
      <c r="I8270" s="3"/>
      <c r="J8270" s="3"/>
      <c r="K8270" s="3"/>
      <c r="L8270" s="3"/>
      <c r="M8270" s="3"/>
      <c r="N8270" s="3"/>
      <c r="O8270" s="3"/>
      <c r="P8270" s="3"/>
      <c r="Q8270" s="3"/>
      <c r="R8270" s="3"/>
      <c r="S8270" s="3"/>
      <c r="T8270" s="3"/>
      <c r="U8270" s="3"/>
      <c r="V8270" s="3"/>
      <c r="W8270" s="3"/>
      <c r="X8270" s="3"/>
      <c r="Y8270" s="3"/>
      <c r="Z8270" s="3"/>
    </row>
    <row r="8271">
      <c r="A8271" s="11">
        <v>45244.0</v>
      </c>
      <c r="B8271" s="5" t="s">
        <v>3923</v>
      </c>
      <c r="C8271" s="3" t="s">
        <v>3924</v>
      </c>
      <c r="D8271" s="3" t="str">
        <f>IFERROR(__xludf.DUMMYFUNCTION("REGEXEXTRACT(C8271,""[A-Z]{2,}"")"),"TCAP")</f>
        <v>TCAP</v>
      </c>
      <c r="E8271" s="3" t="s">
        <v>245</v>
      </c>
      <c r="F8271" s="3" t="s">
        <v>135</v>
      </c>
      <c r="G8271" s="3" t="s">
        <v>12</v>
      </c>
      <c r="H8271" s="3"/>
      <c r="I8271" s="3"/>
      <c r="J8271" s="3"/>
      <c r="K8271" s="3"/>
      <c r="L8271" s="3"/>
      <c r="M8271" s="3"/>
      <c r="N8271" s="3"/>
      <c r="O8271" s="3"/>
      <c r="P8271" s="3"/>
      <c r="Q8271" s="3"/>
      <c r="R8271" s="3"/>
      <c r="S8271" s="3"/>
      <c r="T8271" s="3"/>
      <c r="U8271" s="3"/>
      <c r="V8271" s="3"/>
      <c r="W8271" s="3"/>
      <c r="X8271" s="3"/>
      <c r="Y8271" s="3"/>
      <c r="Z8271" s="3"/>
    </row>
    <row r="8272">
      <c r="A8272" s="11">
        <v>45244.0</v>
      </c>
      <c r="B8272" s="5" t="s">
        <v>3925</v>
      </c>
      <c r="C8272" s="3" t="s">
        <v>3926</v>
      </c>
      <c r="D8272" s="3" t="str">
        <f>IFERROR(__xludf.DUMMYFUNCTION("REGEXEXTRACT(C8272,""[A-Z]{2,}"")"),"NRF")</f>
        <v>NRF</v>
      </c>
      <c r="E8272" s="3" t="s">
        <v>46</v>
      </c>
      <c r="F8272" s="3" t="s">
        <v>63</v>
      </c>
      <c r="G8272" s="3" t="s">
        <v>12</v>
      </c>
      <c r="H8272" s="3"/>
      <c r="I8272" s="3"/>
      <c r="J8272" s="3"/>
      <c r="K8272" s="3"/>
      <c r="L8272" s="3"/>
      <c r="M8272" s="3"/>
      <c r="N8272" s="3"/>
      <c r="O8272" s="3"/>
      <c r="P8272" s="3"/>
      <c r="Q8272" s="3"/>
      <c r="R8272" s="3"/>
      <c r="S8272" s="3"/>
      <c r="T8272" s="3"/>
      <c r="U8272" s="3"/>
      <c r="V8272" s="3"/>
      <c r="W8272" s="3"/>
      <c r="X8272" s="3"/>
      <c r="Y8272" s="3"/>
      <c r="Z8272" s="3"/>
    </row>
    <row r="8273">
      <c r="A8273" s="11">
        <v>45244.0</v>
      </c>
      <c r="B8273" s="5" t="s">
        <v>3925</v>
      </c>
      <c r="C8273" s="3" t="s">
        <v>3926</v>
      </c>
      <c r="D8273" s="3" t="str">
        <f>IFERROR(__xludf.DUMMYFUNCTION("REGEXEXTRACT(C8273,""[A-Z]{2,}"")"),"NRF")</f>
        <v>NRF</v>
      </c>
      <c r="E8273" s="3" t="s">
        <v>133</v>
      </c>
      <c r="F8273" s="3" t="s">
        <v>134</v>
      </c>
      <c r="G8273" s="3" t="s">
        <v>12</v>
      </c>
      <c r="H8273" s="3"/>
      <c r="I8273" s="3"/>
      <c r="J8273" s="3"/>
      <c r="K8273" s="3"/>
      <c r="L8273" s="3"/>
      <c r="M8273" s="3"/>
      <c r="N8273" s="3"/>
      <c r="O8273" s="3"/>
      <c r="P8273" s="3"/>
      <c r="Q8273" s="3"/>
      <c r="R8273" s="3"/>
      <c r="S8273" s="3"/>
      <c r="T8273" s="3"/>
      <c r="U8273" s="3"/>
      <c r="V8273" s="3"/>
      <c r="W8273" s="3"/>
      <c r="X8273" s="3"/>
      <c r="Y8273" s="3"/>
      <c r="Z8273" s="3"/>
    </row>
    <row r="8274">
      <c r="A8274" s="11">
        <v>45244.0</v>
      </c>
      <c r="B8274" s="5" t="s">
        <v>3927</v>
      </c>
      <c r="C8274" s="3" t="s">
        <v>3928</v>
      </c>
      <c r="D8274" s="3" t="str">
        <f>IFERROR(__xludf.DUMMYFUNCTION("REGEXEXTRACT(C8274,""[A-Z]{2,}"")"),"JKN")</f>
        <v>JKN</v>
      </c>
      <c r="E8274" s="3" t="s">
        <v>2108</v>
      </c>
      <c r="F8274" s="3" t="s">
        <v>3929</v>
      </c>
      <c r="G8274" s="3" t="s">
        <v>17</v>
      </c>
      <c r="H8274" s="3"/>
      <c r="I8274" s="3"/>
      <c r="J8274" s="3"/>
      <c r="K8274" s="3"/>
      <c r="L8274" s="3"/>
      <c r="M8274" s="3"/>
      <c r="N8274" s="3"/>
      <c r="O8274" s="3"/>
      <c r="P8274" s="3"/>
      <c r="Q8274" s="3"/>
      <c r="R8274" s="3"/>
      <c r="S8274" s="3"/>
      <c r="T8274" s="3"/>
      <c r="U8274" s="3"/>
      <c r="V8274" s="3"/>
      <c r="W8274" s="3"/>
      <c r="X8274" s="3"/>
      <c r="Y8274" s="3"/>
      <c r="Z8274" s="3"/>
    </row>
    <row r="8275">
      <c r="A8275" s="11">
        <v>45243.0</v>
      </c>
      <c r="B8275" s="5" t="s">
        <v>3930</v>
      </c>
      <c r="C8275" s="3" t="s">
        <v>3931</v>
      </c>
      <c r="D8275" s="3" t="str">
        <f>IFERROR(__xludf.DUMMYFUNCTION("REGEXEXTRACT(C8275,""[A-Z]{2,}"")"),"CPF")</f>
        <v>CPF</v>
      </c>
      <c r="E8275" s="3"/>
      <c r="F8275" s="3" t="s">
        <v>428</v>
      </c>
      <c r="G8275" s="3" t="s">
        <v>84</v>
      </c>
      <c r="H8275" s="3" t="s">
        <v>44</v>
      </c>
      <c r="I8275" s="3"/>
      <c r="J8275" s="3"/>
      <c r="K8275" s="3"/>
      <c r="L8275" s="3"/>
      <c r="M8275" s="3"/>
      <c r="N8275" s="3"/>
      <c r="O8275" s="3"/>
      <c r="P8275" s="3"/>
      <c r="Q8275" s="3"/>
      <c r="R8275" s="3"/>
      <c r="S8275" s="3"/>
      <c r="T8275" s="3"/>
      <c r="U8275" s="3"/>
      <c r="V8275" s="3"/>
      <c r="W8275" s="3"/>
      <c r="X8275" s="3"/>
      <c r="Y8275" s="3"/>
      <c r="Z8275" s="3"/>
    </row>
    <row r="8276">
      <c r="A8276" s="11">
        <v>45243.0</v>
      </c>
      <c r="B8276" s="5" t="s">
        <v>3930</v>
      </c>
      <c r="C8276" s="3" t="s">
        <v>3931</v>
      </c>
      <c r="D8276" s="3" t="str">
        <f>IFERROR(__xludf.DUMMYFUNCTION("REGEXEXTRACT(C8276,""[A-Z]{2,}"")"),"CPF")</f>
        <v>CPF</v>
      </c>
      <c r="E8276" s="3" t="s">
        <v>465</v>
      </c>
      <c r="F8276" s="3" t="s">
        <v>530</v>
      </c>
      <c r="G8276" s="3" t="s">
        <v>84</v>
      </c>
      <c r="H8276" s="3"/>
      <c r="I8276" s="3"/>
      <c r="J8276" s="3"/>
      <c r="K8276" s="3"/>
      <c r="L8276" s="3"/>
      <c r="M8276" s="3"/>
      <c r="N8276" s="3"/>
      <c r="O8276" s="3"/>
      <c r="P8276" s="3"/>
      <c r="Q8276" s="3"/>
      <c r="R8276" s="3"/>
      <c r="S8276" s="3"/>
      <c r="T8276" s="3"/>
      <c r="U8276" s="3"/>
      <c r="V8276" s="3"/>
      <c r="W8276" s="3"/>
      <c r="X8276" s="3"/>
      <c r="Y8276" s="3"/>
      <c r="Z8276" s="3"/>
    </row>
    <row r="8277">
      <c r="A8277" s="11">
        <v>45243.0</v>
      </c>
      <c r="B8277" s="5" t="s">
        <v>3930</v>
      </c>
      <c r="C8277" s="3" t="s">
        <v>3931</v>
      </c>
      <c r="D8277" s="3" t="str">
        <f>IFERROR(__xludf.DUMMYFUNCTION("REGEXEXTRACT(C8277,""[A-Z]{2,}"")"),"CPF")</f>
        <v>CPF</v>
      </c>
      <c r="E8277" s="3" t="s">
        <v>98</v>
      </c>
      <c r="F8277" s="3" t="s">
        <v>86</v>
      </c>
      <c r="G8277" s="3" t="s">
        <v>84</v>
      </c>
      <c r="H8277" s="3"/>
      <c r="I8277" s="3"/>
      <c r="J8277" s="3"/>
      <c r="K8277" s="3"/>
      <c r="L8277" s="3"/>
      <c r="M8277" s="3"/>
      <c r="N8277" s="3"/>
      <c r="O8277" s="3"/>
      <c r="P8277" s="3"/>
      <c r="Q8277" s="3"/>
      <c r="R8277" s="3"/>
      <c r="S8277" s="3"/>
      <c r="T8277" s="3"/>
      <c r="U8277" s="3"/>
      <c r="V8277" s="3"/>
      <c r="W8277" s="3"/>
      <c r="X8277" s="3"/>
      <c r="Y8277" s="3"/>
      <c r="Z8277" s="3"/>
    </row>
    <row r="8278">
      <c r="A8278" s="11">
        <v>45243.0</v>
      </c>
      <c r="B8278" s="5" t="s">
        <v>3932</v>
      </c>
      <c r="C8278" s="3" t="s">
        <v>3933</v>
      </c>
      <c r="D8278" s="3" t="str">
        <f>IFERROR(__xludf.DUMMYFUNCTION("REGEXEXTRACT(C8278,""[A-Z]{2,}"")"),"PTT")</f>
        <v>PTT</v>
      </c>
      <c r="E8278" s="3" t="s">
        <v>47</v>
      </c>
      <c r="F8278" s="3" t="s">
        <v>133</v>
      </c>
      <c r="G8278" s="3" t="s">
        <v>12</v>
      </c>
      <c r="H8278" s="3"/>
      <c r="I8278" s="3"/>
      <c r="J8278" s="3"/>
      <c r="K8278" s="3"/>
      <c r="L8278" s="3"/>
      <c r="M8278" s="3"/>
      <c r="N8278" s="3"/>
      <c r="O8278" s="3"/>
      <c r="P8278" s="3"/>
      <c r="Q8278" s="3"/>
      <c r="R8278" s="3"/>
      <c r="S8278" s="3"/>
      <c r="T8278" s="3"/>
      <c r="U8278" s="3"/>
      <c r="V8278" s="3"/>
      <c r="W8278" s="3"/>
      <c r="X8278" s="3"/>
      <c r="Y8278" s="3"/>
      <c r="Z8278" s="3"/>
    </row>
    <row r="8279">
      <c r="A8279" s="11">
        <v>45240.0</v>
      </c>
      <c r="B8279" s="5" t="s">
        <v>3934</v>
      </c>
      <c r="C8279" s="3" t="s">
        <v>3935</v>
      </c>
      <c r="D8279" s="3" t="str">
        <f>IFERROR(__xludf.DUMMYFUNCTION("REGEXEXTRACT(C8279,""[A-Z]{2,}"")"),"JMART")</f>
        <v>JMART</v>
      </c>
      <c r="E8279" s="3" t="s">
        <v>47</v>
      </c>
      <c r="F8279" s="3" t="s">
        <v>578</v>
      </c>
      <c r="G8279" s="3" t="s">
        <v>84</v>
      </c>
      <c r="H8279" s="3"/>
      <c r="I8279" s="3"/>
      <c r="J8279" s="3"/>
      <c r="K8279" s="3"/>
      <c r="L8279" s="3"/>
      <c r="M8279" s="3"/>
      <c r="N8279" s="3"/>
      <c r="O8279" s="3"/>
      <c r="P8279" s="3"/>
      <c r="Q8279" s="3"/>
      <c r="R8279" s="3"/>
      <c r="S8279" s="3"/>
      <c r="T8279" s="3"/>
      <c r="U8279" s="3"/>
      <c r="V8279" s="3"/>
      <c r="W8279" s="3"/>
      <c r="X8279" s="3"/>
      <c r="Y8279" s="3"/>
      <c r="Z8279" s="3"/>
    </row>
    <row r="8280">
      <c r="A8280" s="11">
        <v>45240.0</v>
      </c>
      <c r="B8280" s="5" t="s">
        <v>3934</v>
      </c>
      <c r="C8280" s="3" t="s">
        <v>3935</v>
      </c>
      <c r="D8280" s="3" t="str">
        <f>IFERROR(__xludf.DUMMYFUNCTION("REGEXEXTRACT(C8280,""[A-Z]{2,}"")"),"JMART")</f>
        <v>JMART</v>
      </c>
      <c r="E8280" s="3" t="s">
        <v>85</v>
      </c>
      <c r="F8280" s="3" t="s">
        <v>86</v>
      </c>
      <c r="G8280" s="3" t="s">
        <v>84</v>
      </c>
      <c r="H8280" s="3"/>
      <c r="I8280" s="3"/>
      <c r="J8280" s="3"/>
      <c r="K8280" s="3"/>
      <c r="L8280" s="3"/>
      <c r="M8280" s="3"/>
      <c r="N8280" s="3"/>
      <c r="O8280" s="3"/>
      <c r="P8280" s="3"/>
      <c r="Q8280" s="3"/>
      <c r="R8280" s="3"/>
      <c r="S8280" s="3"/>
      <c r="T8280" s="3"/>
      <c r="U8280" s="3"/>
      <c r="V8280" s="3"/>
      <c r="W8280" s="3"/>
      <c r="X8280" s="3"/>
      <c r="Y8280" s="3"/>
      <c r="Z8280" s="3"/>
    </row>
    <row r="8281">
      <c r="A8281" s="11">
        <v>45240.0</v>
      </c>
      <c r="B8281" s="5" t="s">
        <v>3934</v>
      </c>
      <c r="C8281" s="3" t="s">
        <v>3935</v>
      </c>
      <c r="D8281" s="3" t="str">
        <f>IFERROR(__xludf.DUMMYFUNCTION("REGEXEXTRACT(C8281,""[A-Z]{2,}"")"),"JMART")</f>
        <v>JMART</v>
      </c>
      <c r="E8281" s="3" t="s">
        <v>98</v>
      </c>
      <c r="F8281" s="3" t="s">
        <v>83</v>
      </c>
      <c r="G8281" s="3" t="s">
        <v>84</v>
      </c>
      <c r="H8281" s="3"/>
      <c r="I8281" s="3"/>
      <c r="J8281" s="3"/>
      <c r="K8281" s="3"/>
      <c r="L8281" s="3"/>
      <c r="M8281" s="3"/>
      <c r="N8281" s="3"/>
      <c r="O8281" s="3"/>
      <c r="P8281" s="3"/>
      <c r="Q8281" s="3"/>
      <c r="R8281" s="3"/>
      <c r="S8281" s="3"/>
      <c r="T8281" s="3"/>
      <c r="U8281" s="3"/>
      <c r="V8281" s="3"/>
      <c r="W8281" s="3"/>
      <c r="X8281" s="3"/>
      <c r="Y8281" s="3"/>
      <c r="Z8281" s="3"/>
    </row>
    <row r="8282">
      <c r="A8282" s="11">
        <v>45240.0</v>
      </c>
      <c r="B8282" s="5" t="s">
        <v>3936</v>
      </c>
      <c r="C8282" s="3" t="s">
        <v>3937</v>
      </c>
      <c r="D8282" s="3" t="str">
        <f>IFERROR(__xludf.DUMMYFUNCTION("REGEXEXTRACT(C8282,""[A-Z]{2,}"")"),"JKN")</f>
        <v>JKN</v>
      </c>
      <c r="E8282" s="3" t="s">
        <v>3938</v>
      </c>
      <c r="F8282" s="3" t="s">
        <v>3939</v>
      </c>
      <c r="G8282" s="3" t="s">
        <v>17</v>
      </c>
      <c r="H8282" s="3"/>
      <c r="I8282" s="3"/>
      <c r="J8282" s="3"/>
      <c r="K8282" s="3"/>
      <c r="L8282" s="3"/>
      <c r="M8282" s="3"/>
      <c r="N8282" s="3"/>
      <c r="O8282" s="3"/>
      <c r="P8282" s="3"/>
      <c r="Q8282" s="3"/>
      <c r="R8282" s="3"/>
      <c r="S8282" s="3"/>
      <c r="T8282" s="3"/>
      <c r="U8282" s="3"/>
      <c r="V8282" s="3"/>
      <c r="W8282" s="3"/>
      <c r="X8282" s="3"/>
      <c r="Y8282" s="3"/>
      <c r="Z8282" s="3"/>
    </row>
    <row r="8283">
      <c r="A8283" s="11">
        <v>45240.0</v>
      </c>
      <c r="B8283" s="5" t="s">
        <v>3940</v>
      </c>
      <c r="C8283" s="3" t="s">
        <v>3941</v>
      </c>
      <c r="D8283" s="3" t="str">
        <f>IFERROR(__xludf.DUMMYFUNCTION("REGEXEXTRACT(C8283,""[A-Z]{2,}"")"),"JKN")</f>
        <v>JKN</v>
      </c>
      <c r="E8283" s="3" t="s">
        <v>3942</v>
      </c>
      <c r="F8283" s="3" t="s">
        <v>3943</v>
      </c>
      <c r="G8283" s="3" t="s">
        <v>84</v>
      </c>
      <c r="H8283" s="3"/>
      <c r="I8283" s="3"/>
      <c r="J8283" s="3"/>
      <c r="K8283" s="3"/>
      <c r="L8283" s="3"/>
      <c r="M8283" s="3"/>
      <c r="N8283" s="3"/>
      <c r="O8283" s="3"/>
      <c r="P8283" s="3"/>
      <c r="Q8283" s="3"/>
      <c r="R8283" s="3"/>
      <c r="S8283" s="3"/>
      <c r="T8283" s="3"/>
      <c r="U8283" s="3"/>
      <c r="V8283" s="3"/>
      <c r="W8283" s="3"/>
      <c r="X8283" s="3"/>
      <c r="Y8283" s="3"/>
      <c r="Z8283" s="3"/>
    </row>
    <row r="8284">
      <c r="A8284" s="11">
        <v>45239.0</v>
      </c>
      <c r="B8284" s="5" t="s">
        <v>3944</v>
      </c>
      <c r="C8284" s="3" t="s">
        <v>3945</v>
      </c>
      <c r="D8284" s="3" t="str">
        <f>IFERROR(__xludf.DUMMYFUNCTION("REGEXEXTRACT(C8284,""[A-Z]{2,}"")"),"OR")</f>
        <v>OR</v>
      </c>
      <c r="E8284" s="3" t="s">
        <v>141</v>
      </c>
      <c r="F8284" s="3" t="s">
        <v>37</v>
      </c>
      <c r="G8284" s="3" t="s">
        <v>17</v>
      </c>
      <c r="H8284" s="3"/>
      <c r="I8284" s="3"/>
      <c r="J8284" s="3"/>
      <c r="K8284" s="3"/>
      <c r="L8284" s="3"/>
      <c r="M8284" s="3"/>
      <c r="N8284" s="3"/>
      <c r="O8284" s="3"/>
      <c r="P8284" s="3"/>
      <c r="Q8284" s="3"/>
      <c r="R8284" s="3"/>
      <c r="S8284" s="3"/>
      <c r="T8284" s="3"/>
      <c r="U8284" s="3"/>
      <c r="V8284" s="3"/>
      <c r="W8284" s="3"/>
      <c r="X8284" s="3"/>
      <c r="Y8284" s="3"/>
      <c r="Z8284" s="3"/>
    </row>
    <row r="8285">
      <c r="A8285" s="11">
        <v>45239.0</v>
      </c>
      <c r="B8285" s="5" t="s">
        <v>3946</v>
      </c>
      <c r="C8285" s="3" t="s">
        <v>3947</v>
      </c>
      <c r="D8285" s="3" t="str">
        <f>IFERROR(__xludf.DUMMYFUNCTION("REGEXEXTRACT(C8285,""[A-Z]{2,}"")"),"GULF")</f>
        <v>GULF</v>
      </c>
      <c r="E8285" s="3" t="s">
        <v>47</v>
      </c>
      <c r="F8285" s="3" t="s">
        <v>133</v>
      </c>
      <c r="G8285" s="3" t="s">
        <v>12</v>
      </c>
      <c r="H8285" s="3"/>
      <c r="I8285" s="3"/>
      <c r="J8285" s="3"/>
      <c r="K8285" s="3"/>
      <c r="L8285" s="3"/>
      <c r="M8285" s="3"/>
      <c r="N8285" s="3"/>
      <c r="O8285" s="3"/>
      <c r="P8285" s="3"/>
      <c r="Q8285" s="3"/>
      <c r="R8285" s="3"/>
      <c r="S8285" s="3"/>
      <c r="T8285" s="3"/>
      <c r="U8285" s="3"/>
      <c r="V8285" s="3"/>
      <c r="W8285" s="3"/>
      <c r="X8285" s="3"/>
      <c r="Y8285" s="3"/>
      <c r="Z8285" s="3"/>
    </row>
    <row r="8286">
      <c r="A8286" s="11">
        <v>45239.0</v>
      </c>
      <c r="B8286" s="5" t="s">
        <v>3946</v>
      </c>
      <c r="C8286" s="3" t="s">
        <v>3947</v>
      </c>
      <c r="D8286" s="3" t="str">
        <f>IFERROR(__xludf.DUMMYFUNCTION("REGEXEXTRACT(C8286,""[A-Z]{2,}"")"),"GULF")</f>
        <v>GULF</v>
      </c>
      <c r="E8286" s="3" t="s">
        <v>46</v>
      </c>
      <c r="F8286" s="3" t="s">
        <v>1726</v>
      </c>
      <c r="G8286" s="3" t="s">
        <v>12</v>
      </c>
      <c r="H8286" s="3"/>
      <c r="I8286" s="3"/>
      <c r="J8286" s="3"/>
      <c r="K8286" s="3"/>
      <c r="L8286" s="3"/>
      <c r="M8286" s="3"/>
      <c r="N8286" s="3"/>
      <c r="O8286" s="3"/>
      <c r="P8286" s="3"/>
      <c r="Q8286" s="3"/>
      <c r="R8286" s="3"/>
      <c r="S8286" s="3"/>
      <c r="T8286" s="3"/>
      <c r="U8286" s="3"/>
      <c r="V8286" s="3"/>
      <c r="W8286" s="3"/>
      <c r="X8286" s="3"/>
      <c r="Y8286" s="3"/>
      <c r="Z8286" s="3"/>
    </row>
    <row r="8287">
      <c r="A8287" s="11">
        <v>45239.0</v>
      </c>
      <c r="B8287" s="5" t="s">
        <v>3948</v>
      </c>
      <c r="C8287" s="3" t="s">
        <v>3949</v>
      </c>
      <c r="D8287" s="3" t="str">
        <f>IFERROR(__xludf.DUMMYFUNCTION("REGEXEXTRACT(C8287,""[A-Z]{2,}"")"),"JKN")</f>
        <v>JKN</v>
      </c>
      <c r="E8287" s="3" t="s">
        <v>3950</v>
      </c>
      <c r="F8287" s="3" t="s">
        <v>3951</v>
      </c>
      <c r="G8287" s="3" t="s">
        <v>17</v>
      </c>
      <c r="H8287" s="3"/>
      <c r="I8287" s="3"/>
      <c r="J8287" s="3"/>
      <c r="K8287" s="3"/>
      <c r="L8287" s="3"/>
      <c r="M8287" s="3"/>
      <c r="N8287" s="3"/>
      <c r="O8287" s="3"/>
      <c r="P8287" s="3"/>
      <c r="Q8287" s="3"/>
      <c r="R8287" s="3"/>
      <c r="S8287" s="3"/>
      <c r="T8287" s="3"/>
      <c r="U8287" s="3"/>
      <c r="V8287" s="3"/>
      <c r="W8287" s="3"/>
      <c r="X8287" s="3"/>
      <c r="Y8287" s="3"/>
      <c r="Z8287" s="3"/>
    </row>
    <row r="8288">
      <c r="A8288" s="11">
        <v>45239.0</v>
      </c>
      <c r="B8288" s="5" t="s">
        <v>3952</v>
      </c>
      <c r="C8288" s="3" t="s">
        <v>3953</v>
      </c>
      <c r="D8288" s="3" t="str">
        <f>IFERROR(__xludf.DUMMYFUNCTION("REGEXEXTRACT(C8288,""[A-Z]{2,}"")"),"JKN")</f>
        <v>JKN</v>
      </c>
      <c r="E8288" s="3"/>
      <c r="F8288" s="3" t="s">
        <v>124</v>
      </c>
      <c r="G8288" s="3" t="s">
        <v>84</v>
      </c>
      <c r="H8288" s="3" t="s">
        <v>44</v>
      </c>
      <c r="I8288" s="3"/>
      <c r="J8288" s="3"/>
      <c r="K8288" s="3"/>
      <c r="L8288" s="3"/>
      <c r="M8288" s="3"/>
      <c r="N8288" s="3"/>
      <c r="O8288" s="3"/>
      <c r="P8288" s="3"/>
      <c r="Q8288" s="3"/>
      <c r="R8288" s="3"/>
      <c r="S8288" s="3"/>
      <c r="T8288" s="3"/>
      <c r="U8288" s="3"/>
      <c r="V8288" s="3"/>
      <c r="W8288" s="3"/>
      <c r="X8288" s="3"/>
      <c r="Y8288" s="3"/>
      <c r="Z8288" s="3"/>
    </row>
    <row r="8289">
      <c r="A8289" s="11">
        <v>45239.0</v>
      </c>
      <c r="B8289" s="5" t="s">
        <v>3952</v>
      </c>
      <c r="C8289" s="3" t="s">
        <v>3953</v>
      </c>
      <c r="D8289" s="3" t="str">
        <f>IFERROR(__xludf.DUMMYFUNCTION("REGEXEXTRACT(C8289,""[A-Z]{2,}"")"),"JKN")</f>
        <v>JKN</v>
      </c>
      <c r="E8289" s="3" t="s">
        <v>519</v>
      </c>
      <c r="F8289" s="3" t="s">
        <v>3954</v>
      </c>
      <c r="G8289" s="3" t="s">
        <v>84</v>
      </c>
      <c r="H8289" s="3"/>
      <c r="I8289" s="3"/>
      <c r="J8289" s="3"/>
      <c r="K8289" s="3"/>
      <c r="L8289" s="3"/>
      <c r="M8289" s="3"/>
      <c r="N8289" s="3"/>
      <c r="O8289" s="3"/>
      <c r="P8289" s="3"/>
      <c r="Q8289" s="3"/>
      <c r="R8289" s="3"/>
      <c r="S8289" s="3"/>
      <c r="T8289" s="3"/>
      <c r="U8289" s="3"/>
      <c r="V8289" s="3"/>
      <c r="W8289" s="3"/>
      <c r="X8289" s="3"/>
      <c r="Y8289" s="3"/>
      <c r="Z8289" s="3"/>
    </row>
    <row r="8290">
      <c r="A8290" s="11">
        <v>45239.0</v>
      </c>
      <c r="B8290" s="5" t="s">
        <v>3955</v>
      </c>
      <c r="C8290" s="3" t="s">
        <v>3956</v>
      </c>
      <c r="D8290" s="3" t="str">
        <f>IFERROR(__xludf.DUMMYFUNCTION("REGEXEXTRACT(C8290,""[A-Z]{2,}"")"),"JKN")</f>
        <v>JKN</v>
      </c>
      <c r="E8290" s="3"/>
      <c r="F8290" s="3" t="s">
        <v>3050</v>
      </c>
      <c r="G8290" s="3" t="s">
        <v>84</v>
      </c>
      <c r="H8290" s="3" t="s">
        <v>44</v>
      </c>
      <c r="I8290" s="3"/>
      <c r="J8290" s="3"/>
      <c r="K8290" s="3"/>
      <c r="L8290" s="3"/>
      <c r="M8290" s="3"/>
      <c r="N8290" s="3"/>
      <c r="O8290" s="3"/>
      <c r="P8290" s="3"/>
      <c r="Q8290" s="3"/>
      <c r="R8290" s="3"/>
      <c r="S8290" s="3"/>
      <c r="T8290" s="3"/>
      <c r="U8290" s="3"/>
      <c r="V8290" s="3"/>
      <c r="W8290" s="3"/>
      <c r="X8290" s="3"/>
      <c r="Y8290" s="3"/>
      <c r="Z8290" s="3"/>
    </row>
    <row r="8291">
      <c r="A8291" s="11">
        <v>45239.0</v>
      </c>
      <c r="B8291" s="5" t="s">
        <v>3955</v>
      </c>
      <c r="C8291" s="3" t="s">
        <v>3956</v>
      </c>
      <c r="D8291" s="3" t="str">
        <f>IFERROR(__xludf.DUMMYFUNCTION("REGEXEXTRACT(C8291,""[A-Z]{2,}"")"),"JKN")</f>
        <v>JKN</v>
      </c>
      <c r="E8291" s="3" t="s">
        <v>2179</v>
      </c>
      <c r="F8291" s="3" t="s">
        <v>625</v>
      </c>
      <c r="G8291" s="3" t="s">
        <v>84</v>
      </c>
      <c r="H8291" s="3"/>
      <c r="I8291" s="3"/>
      <c r="J8291" s="3"/>
      <c r="K8291" s="3"/>
      <c r="L8291" s="3"/>
      <c r="M8291" s="3"/>
      <c r="N8291" s="3"/>
      <c r="O8291" s="3"/>
      <c r="P8291" s="3"/>
      <c r="Q8291" s="3"/>
      <c r="R8291" s="3"/>
      <c r="S8291" s="3"/>
      <c r="T8291" s="3"/>
      <c r="U8291" s="3"/>
      <c r="V8291" s="3"/>
      <c r="W8291" s="3"/>
      <c r="X8291" s="3"/>
      <c r="Y8291" s="3"/>
      <c r="Z8291" s="3"/>
    </row>
    <row r="8292">
      <c r="A8292" s="11">
        <v>45239.0</v>
      </c>
      <c r="B8292" s="5" t="s">
        <v>3957</v>
      </c>
      <c r="C8292" s="3" t="s">
        <v>3958</v>
      </c>
      <c r="D8292" s="3" t="str">
        <f>IFERROR(__xludf.DUMMYFUNCTION("REGEXEXTRACT(C8292,""[A-Z]{2,}"")"),"FETCO")</f>
        <v>FETCO</v>
      </c>
      <c r="E8292" s="3" t="s">
        <v>3959</v>
      </c>
      <c r="F8292" s="3" t="s">
        <v>3960</v>
      </c>
      <c r="G8292" s="3" t="s">
        <v>17</v>
      </c>
      <c r="H8292" s="3"/>
      <c r="I8292" s="3"/>
      <c r="J8292" s="3"/>
      <c r="K8292" s="3"/>
      <c r="L8292" s="3"/>
      <c r="M8292" s="3"/>
      <c r="N8292" s="3"/>
      <c r="O8292" s="3"/>
      <c r="P8292" s="3"/>
      <c r="Q8292" s="3"/>
      <c r="R8292" s="3"/>
      <c r="S8292" s="3"/>
      <c r="T8292" s="3"/>
      <c r="U8292" s="3"/>
      <c r="V8292" s="3"/>
      <c r="W8292" s="3"/>
      <c r="X8292" s="3"/>
      <c r="Y8292" s="3"/>
      <c r="Z8292" s="3"/>
    </row>
    <row r="8293">
      <c r="A8293" s="11">
        <v>45239.0</v>
      </c>
      <c r="B8293" s="5" t="s">
        <v>3961</v>
      </c>
      <c r="C8293" s="3" t="s">
        <v>3962</v>
      </c>
      <c r="D8293" s="3" t="str">
        <f>IFERROR(__xludf.DUMMYFUNCTION("REGEXEXTRACT(C8293,""[A-Z]{2,}"")"),"TRC")</f>
        <v>TRC</v>
      </c>
      <c r="E8293" s="3" t="s">
        <v>3963</v>
      </c>
      <c r="F8293" s="3" t="s">
        <v>743</v>
      </c>
      <c r="G8293" s="3" t="s">
        <v>17</v>
      </c>
      <c r="H8293" s="3"/>
      <c r="I8293" s="3"/>
      <c r="J8293" s="3"/>
      <c r="K8293" s="3"/>
      <c r="L8293" s="3"/>
      <c r="M8293" s="3"/>
      <c r="N8293" s="3"/>
      <c r="O8293" s="3"/>
      <c r="P8293" s="3"/>
      <c r="Q8293" s="3"/>
      <c r="R8293" s="3"/>
      <c r="S8293" s="3"/>
      <c r="T8293" s="3"/>
      <c r="U8293" s="3"/>
      <c r="V8293" s="3"/>
      <c r="W8293" s="3"/>
      <c r="X8293" s="3"/>
      <c r="Y8293" s="3"/>
      <c r="Z8293" s="3"/>
    </row>
    <row r="8294">
      <c r="A8294" s="11">
        <v>45239.0</v>
      </c>
      <c r="B8294" s="5" t="s">
        <v>3964</v>
      </c>
      <c r="C8294" s="3" t="s">
        <v>3965</v>
      </c>
      <c r="D8294" s="3" t="str">
        <f>IFERROR(__xludf.DUMMYFUNCTION("REGEXEXTRACT(C8294,""[A-Z]{2,}"")"),"TRUE")</f>
        <v>TRUE</v>
      </c>
      <c r="E8294" s="3" t="s">
        <v>172</v>
      </c>
      <c r="F8294" s="3" t="s">
        <v>3966</v>
      </c>
      <c r="G8294" s="3" t="s">
        <v>12</v>
      </c>
      <c r="H8294" s="3"/>
      <c r="I8294" s="3"/>
      <c r="J8294" s="3"/>
      <c r="K8294" s="3"/>
      <c r="L8294" s="3"/>
      <c r="M8294" s="3"/>
      <c r="N8294" s="3"/>
      <c r="O8294" s="3"/>
      <c r="P8294" s="3"/>
      <c r="Q8294" s="3"/>
      <c r="R8294" s="3"/>
      <c r="S8294" s="3"/>
      <c r="T8294" s="3"/>
      <c r="U8294" s="3"/>
      <c r="V8294" s="3"/>
      <c r="W8294" s="3"/>
      <c r="X8294" s="3"/>
      <c r="Y8294" s="3"/>
      <c r="Z8294" s="3"/>
    </row>
    <row r="8295">
      <c r="A8295" s="11">
        <v>45239.0</v>
      </c>
      <c r="B8295" s="5" t="s">
        <v>3964</v>
      </c>
      <c r="C8295" s="3" t="s">
        <v>3965</v>
      </c>
      <c r="D8295" s="3" t="str">
        <f>IFERROR(__xludf.DUMMYFUNCTION("REGEXEXTRACT(C8295,""[A-Z]{2,}"")"),"TRUE")</f>
        <v>TRUE</v>
      </c>
      <c r="E8295" s="3" t="s">
        <v>34</v>
      </c>
      <c r="F8295" s="3" t="s">
        <v>78</v>
      </c>
      <c r="G8295" s="3" t="s">
        <v>12</v>
      </c>
      <c r="H8295" s="3"/>
      <c r="I8295" s="3"/>
      <c r="J8295" s="3"/>
      <c r="K8295" s="3"/>
      <c r="L8295" s="3"/>
      <c r="M8295" s="3"/>
      <c r="N8295" s="3"/>
      <c r="O8295" s="3"/>
      <c r="P8295" s="3"/>
      <c r="Q8295" s="3"/>
      <c r="R8295" s="3"/>
      <c r="S8295" s="3"/>
      <c r="T8295" s="3"/>
      <c r="U8295" s="3"/>
      <c r="V8295" s="3"/>
      <c r="W8295" s="3"/>
      <c r="X8295" s="3"/>
      <c r="Y8295" s="3"/>
      <c r="Z8295" s="3"/>
    </row>
    <row r="8296">
      <c r="A8296" s="11">
        <v>45239.0</v>
      </c>
      <c r="B8296" s="5" t="s">
        <v>3964</v>
      </c>
      <c r="C8296" s="3" t="s">
        <v>3965</v>
      </c>
      <c r="D8296" s="3" t="str">
        <f>IFERROR(__xludf.DUMMYFUNCTION("REGEXEXTRACT(C8296,""[A-Z]{2,}"")"),"TRUE")</f>
        <v>TRUE</v>
      </c>
      <c r="E8296" s="3" t="s">
        <v>1123</v>
      </c>
      <c r="F8296" s="3" t="s">
        <v>1420</v>
      </c>
      <c r="G8296" s="3" t="s">
        <v>12</v>
      </c>
      <c r="H8296" s="3"/>
      <c r="I8296" s="3"/>
      <c r="J8296" s="3"/>
      <c r="K8296" s="3"/>
      <c r="L8296" s="3"/>
      <c r="M8296" s="3"/>
      <c r="N8296" s="3"/>
      <c r="O8296" s="3"/>
      <c r="P8296" s="3"/>
      <c r="Q8296" s="3"/>
      <c r="R8296" s="3"/>
      <c r="S8296" s="3"/>
      <c r="T8296" s="3"/>
      <c r="U8296" s="3"/>
      <c r="V8296" s="3"/>
      <c r="W8296" s="3"/>
      <c r="X8296" s="3"/>
      <c r="Y8296" s="3"/>
      <c r="Z8296" s="3"/>
    </row>
    <row r="8297">
      <c r="A8297" s="11">
        <v>45238.0</v>
      </c>
      <c r="B8297" s="5" t="s">
        <v>3967</v>
      </c>
      <c r="C8297" s="3" t="s">
        <v>3968</v>
      </c>
      <c r="D8297" s="3" t="str">
        <f>IFERROR(__xludf.DUMMYFUNCTION("REGEXEXTRACT(C8297,""[A-Z]{2,}"")"),"OSP")</f>
        <v>OSP</v>
      </c>
      <c r="E8297" s="3" t="s">
        <v>47</v>
      </c>
      <c r="F8297" s="3" t="s">
        <v>133</v>
      </c>
      <c r="G8297" s="3" t="s">
        <v>12</v>
      </c>
      <c r="H8297" s="3"/>
      <c r="I8297" s="3"/>
      <c r="J8297" s="3"/>
      <c r="K8297" s="3"/>
      <c r="L8297" s="3"/>
      <c r="M8297" s="3"/>
      <c r="N8297" s="3"/>
      <c r="O8297" s="3"/>
      <c r="P8297" s="3"/>
      <c r="Q8297" s="3"/>
      <c r="R8297" s="3"/>
      <c r="S8297" s="3"/>
      <c r="T8297" s="3"/>
      <c r="U8297" s="3"/>
      <c r="V8297" s="3"/>
      <c r="W8297" s="3"/>
      <c r="X8297" s="3"/>
      <c r="Y8297" s="3"/>
      <c r="Z8297" s="3"/>
    </row>
    <row r="8298">
      <c r="A8298" s="11">
        <v>45238.0</v>
      </c>
      <c r="B8298" s="5" t="s">
        <v>3969</v>
      </c>
      <c r="C8298" s="3" t="s">
        <v>3970</v>
      </c>
      <c r="D8298" s="3" t="str">
        <f>IFERROR(__xludf.DUMMYFUNCTION("REGEXEXTRACT(C8298,""[A-Z]{2,}"")"),"CPAXT")</f>
        <v>CPAXT</v>
      </c>
      <c r="E8298" s="3" t="s">
        <v>47</v>
      </c>
      <c r="F8298" s="3" t="s">
        <v>133</v>
      </c>
      <c r="G8298" s="3" t="s">
        <v>12</v>
      </c>
      <c r="H8298" s="3"/>
      <c r="I8298" s="3"/>
      <c r="J8298" s="3"/>
      <c r="K8298" s="3"/>
      <c r="L8298" s="3"/>
      <c r="M8298" s="3"/>
      <c r="N8298" s="3"/>
      <c r="O8298" s="3"/>
      <c r="P8298" s="3"/>
      <c r="Q8298" s="3"/>
      <c r="R8298" s="3"/>
      <c r="S8298" s="3"/>
      <c r="T8298" s="3"/>
      <c r="U8298" s="3"/>
      <c r="V8298" s="3"/>
      <c r="W8298" s="3"/>
      <c r="X8298" s="3"/>
      <c r="Y8298" s="3"/>
      <c r="Z8298" s="3"/>
    </row>
    <row r="8299">
      <c r="A8299" s="11">
        <v>45238.0</v>
      </c>
      <c r="B8299" s="5" t="s">
        <v>3969</v>
      </c>
      <c r="C8299" s="3" t="s">
        <v>3970</v>
      </c>
      <c r="D8299" s="3" t="str">
        <f>IFERROR(__xludf.DUMMYFUNCTION("REGEXEXTRACT(C8299,""[A-Z]{2,}"")"),"CPAXT")</f>
        <v>CPAXT</v>
      </c>
      <c r="E8299" s="3" t="s">
        <v>141</v>
      </c>
      <c r="F8299" s="3" t="s">
        <v>70</v>
      </c>
      <c r="G8299" s="3" t="s">
        <v>12</v>
      </c>
      <c r="H8299" s="3"/>
      <c r="I8299" s="3"/>
      <c r="J8299" s="3"/>
      <c r="K8299" s="3"/>
      <c r="L8299" s="3"/>
      <c r="M8299" s="3"/>
      <c r="N8299" s="3"/>
      <c r="O8299" s="3"/>
      <c r="P8299" s="3"/>
      <c r="Q8299" s="3"/>
      <c r="R8299" s="3"/>
      <c r="S8299" s="3"/>
      <c r="T8299" s="3"/>
      <c r="U8299" s="3"/>
      <c r="V8299" s="3"/>
      <c r="W8299" s="3"/>
      <c r="X8299" s="3"/>
      <c r="Y8299" s="3"/>
      <c r="Z8299" s="3"/>
    </row>
    <row r="8300">
      <c r="A8300" s="11">
        <v>45238.0</v>
      </c>
      <c r="B8300" s="5" t="s">
        <v>3971</v>
      </c>
      <c r="C8300" s="3" t="s">
        <v>3972</v>
      </c>
      <c r="D8300" s="3" t="str">
        <f>IFERROR(__xludf.DUMMYFUNCTION("REGEXEXTRACT(C8300,""[A-Z]{2,}"")"),"SNNP")</f>
        <v>SNNP</v>
      </c>
      <c r="E8300" s="3" t="s">
        <v>47</v>
      </c>
      <c r="F8300" s="3" t="s">
        <v>133</v>
      </c>
      <c r="G8300" s="3" t="s">
        <v>12</v>
      </c>
      <c r="H8300" s="3"/>
      <c r="I8300" s="3"/>
      <c r="J8300" s="3"/>
      <c r="K8300" s="3"/>
      <c r="L8300" s="3"/>
      <c r="M8300" s="3"/>
      <c r="N8300" s="3"/>
      <c r="O8300" s="3"/>
      <c r="P8300" s="3"/>
      <c r="Q8300" s="3"/>
      <c r="R8300" s="3"/>
      <c r="S8300" s="3"/>
      <c r="T8300" s="3"/>
      <c r="U8300" s="3"/>
      <c r="V8300" s="3"/>
      <c r="W8300" s="3"/>
      <c r="X8300" s="3"/>
      <c r="Y8300" s="3"/>
      <c r="Z8300" s="3"/>
    </row>
    <row r="8301">
      <c r="A8301" s="11">
        <v>45238.0</v>
      </c>
      <c r="B8301" s="5" t="s">
        <v>3971</v>
      </c>
      <c r="C8301" s="3" t="s">
        <v>3972</v>
      </c>
      <c r="D8301" s="3" t="str">
        <f>IFERROR(__xludf.DUMMYFUNCTION("REGEXEXTRACT(C8301,""[A-Z]{2,}"")"),"SNNP")</f>
        <v>SNNP</v>
      </c>
      <c r="E8301" s="3" t="s">
        <v>338</v>
      </c>
      <c r="F8301" s="3" t="s">
        <v>31</v>
      </c>
      <c r="G8301" s="3" t="s">
        <v>12</v>
      </c>
      <c r="H8301" s="3"/>
      <c r="I8301" s="3"/>
      <c r="J8301" s="3"/>
      <c r="K8301" s="3"/>
      <c r="L8301" s="3"/>
      <c r="M8301" s="3"/>
      <c r="N8301" s="3"/>
      <c r="O8301" s="3"/>
      <c r="P8301" s="3"/>
      <c r="Q8301" s="3"/>
      <c r="R8301" s="3"/>
      <c r="S8301" s="3"/>
      <c r="T8301" s="3"/>
      <c r="U8301" s="3"/>
      <c r="V8301" s="3"/>
      <c r="W8301" s="3"/>
      <c r="X8301" s="3"/>
      <c r="Y8301" s="3"/>
      <c r="Z8301" s="3"/>
    </row>
    <row r="8302">
      <c r="A8302" s="11">
        <v>45238.0</v>
      </c>
      <c r="B8302" s="5" t="s">
        <v>3973</v>
      </c>
      <c r="C8302" s="3" t="s">
        <v>3974</v>
      </c>
      <c r="D8302" s="3" t="str">
        <f>IFERROR(__xludf.DUMMYFUNCTION("REGEXEXTRACT(C8302,""[A-Z]{2,}"")"),"PTTGC")</f>
        <v>PTTGC</v>
      </c>
      <c r="E8302" s="3" t="s">
        <v>47</v>
      </c>
      <c r="F8302" s="3" t="s">
        <v>462</v>
      </c>
      <c r="G8302" s="3" t="s">
        <v>12</v>
      </c>
      <c r="H8302" s="3"/>
      <c r="I8302" s="3"/>
      <c r="J8302" s="3"/>
      <c r="K8302" s="3"/>
      <c r="L8302" s="3"/>
      <c r="M8302" s="3"/>
      <c r="N8302" s="3"/>
      <c r="O8302" s="3"/>
      <c r="P8302" s="3"/>
      <c r="Q8302" s="3"/>
      <c r="R8302" s="3"/>
      <c r="S8302" s="3"/>
      <c r="T8302" s="3"/>
      <c r="U8302" s="3"/>
      <c r="V8302" s="3"/>
      <c r="W8302" s="3"/>
      <c r="X8302" s="3"/>
      <c r="Y8302" s="3"/>
      <c r="Z8302" s="3"/>
    </row>
    <row r="8303">
      <c r="A8303" s="11">
        <v>45238.0</v>
      </c>
      <c r="B8303" s="5" t="s">
        <v>3973</v>
      </c>
      <c r="C8303" s="3" t="s">
        <v>3974</v>
      </c>
      <c r="D8303" s="3" t="str">
        <f>IFERROR(__xludf.DUMMYFUNCTION("REGEXEXTRACT(C8303,""[A-Z]{2,}"")"),"PTTGC")</f>
        <v>PTTGC</v>
      </c>
      <c r="E8303" s="3" t="s">
        <v>141</v>
      </c>
      <c r="F8303" s="3" t="s">
        <v>1807</v>
      </c>
      <c r="G8303" s="3" t="s">
        <v>12</v>
      </c>
      <c r="H8303" s="3"/>
      <c r="I8303" s="3"/>
      <c r="J8303" s="3"/>
      <c r="K8303" s="3"/>
      <c r="L8303" s="3"/>
      <c r="M8303" s="3"/>
      <c r="N8303" s="3"/>
      <c r="O8303" s="3"/>
      <c r="P8303" s="3"/>
      <c r="Q8303" s="3"/>
      <c r="R8303" s="3"/>
      <c r="S8303" s="3"/>
      <c r="T8303" s="3"/>
      <c r="U8303" s="3"/>
      <c r="V8303" s="3"/>
      <c r="W8303" s="3"/>
      <c r="X8303" s="3"/>
      <c r="Y8303" s="3"/>
      <c r="Z8303" s="3"/>
    </row>
    <row r="8304">
      <c r="A8304" s="11">
        <v>45238.0</v>
      </c>
      <c r="B8304" s="5" t="s">
        <v>3975</v>
      </c>
      <c r="C8304" s="3" t="s">
        <v>3976</v>
      </c>
      <c r="D8304" s="3" t="str">
        <f>IFERROR(__xludf.DUMMYFUNCTION("REGEXEXTRACT(C8304,""[A-Z]{2,}"")"),"TOP")</f>
        <v>TOP</v>
      </c>
      <c r="E8304" s="3" t="s">
        <v>581</v>
      </c>
      <c r="F8304" s="3" t="s">
        <v>47</v>
      </c>
      <c r="G8304" s="3" t="s">
        <v>12</v>
      </c>
      <c r="H8304" s="3"/>
      <c r="I8304" s="3"/>
      <c r="J8304" s="3"/>
      <c r="K8304" s="3"/>
      <c r="L8304" s="3"/>
      <c r="M8304" s="3"/>
      <c r="N8304" s="3"/>
      <c r="O8304" s="3"/>
      <c r="P8304" s="3"/>
      <c r="Q8304" s="3"/>
      <c r="R8304" s="3"/>
      <c r="S8304" s="3"/>
      <c r="T8304" s="3"/>
      <c r="U8304" s="3"/>
      <c r="V8304" s="3"/>
      <c r="W8304" s="3"/>
      <c r="X8304" s="3"/>
      <c r="Y8304" s="3"/>
      <c r="Z8304" s="3"/>
    </row>
    <row r="8305">
      <c r="A8305" s="11">
        <v>45238.0</v>
      </c>
      <c r="B8305" s="5" t="s">
        <v>3977</v>
      </c>
      <c r="C8305" s="3" t="s">
        <v>3978</v>
      </c>
      <c r="D8305" s="3" t="str">
        <f>IFERROR(__xludf.DUMMYFUNCTION("REGEXEXTRACT(C8305,""[A-Z]{2,}"")"),"TRUE")</f>
        <v>TRUE</v>
      </c>
      <c r="E8305" s="3"/>
      <c r="F8305" s="3" t="s">
        <v>83</v>
      </c>
      <c r="G8305" s="3" t="s">
        <v>84</v>
      </c>
      <c r="H8305" s="3" t="s">
        <v>44</v>
      </c>
      <c r="I8305" s="3"/>
      <c r="J8305" s="3"/>
      <c r="K8305" s="3"/>
      <c r="L8305" s="3"/>
      <c r="M8305" s="3"/>
      <c r="N8305" s="3"/>
      <c r="O8305" s="3"/>
      <c r="P8305" s="3"/>
      <c r="Q8305" s="3"/>
      <c r="R8305" s="3"/>
      <c r="S8305" s="3"/>
      <c r="T8305" s="3"/>
      <c r="U8305" s="3"/>
      <c r="V8305" s="3"/>
      <c r="W8305" s="3"/>
      <c r="X8305" s="3"/>
      <c r="Y8305" s="3"/>
      <c r="Z8305" s="3"/>
    </row>
    <row r="8306">
      <c r="A8306" s="11">
        <v>45238.0</v>
      </c>
      <c r="B8306" s="5" t="s">
        <v>3977</v>
      </c>
      <c r="C8306" s="3" t="s">
        <v>3978</v>
      </c>
      <c r="D8306" s="3" t="str">
        <f>IFERROR(__xludf.DUMMYFUNCTION("REGEXEXTRACT(C8306,""[A-Z]{2,}"")"),"TRUE")</f>
        <v>TRUE</v>
      </c>
      <c r="E8306" s="3" t="s">
        <v>1726</v>
      </c>
      <c r="F8306" s="3" t="s">
        <v>1940</v>
      </c>
      <c r="G8306" s="3" t="s">
        <v>84</v>
      </c>
      <c r="H8306" s="3"/>
      <c r="I8306" s="3"/>
      <c r="J8306" s="3"/>
      <c r="K8306" s="3"/>
      <c r="L8306" s="3"/>
      <c r="M8306" s="3"/>
      <c r="N8306" s="3"/>
      <c r="O8306" s="3"/>
      <c r="P8306" s="3"/>
      <c r="Q8306" s="3"/>
      <c r="R8306" s="3"/>
      <c r="S8306" s="3"/>
      <c r="T8306" s="3"/>
      <c r="U8306" s="3"/>
      <c r="V8306" s="3"/>
      <c r="W8306" s="3"/>
      <c r="X8306" s="3"/>
      <c r="Y8306" s="3"/>
      <c r="Z8306" s="3"/>
    </row>
    <row r="8307">
      <c r="A8307" s="11">
        <v>45238.0</v>
      </c>
      <c r="B8307" s="5" t="s">
        <v>3977</v>
      </c>
      <c r="C8307" s="3" t="s">
        <v>3978</v>
      </c>
      <c r="D8307" s="3" t="str">
        <f>IFERROR(__xludf.DUMMYFUNCTION("REGEXEXTRACT(C8307,""[A-Z]{2,}"")"),"TRUE")</f>
        <v>TRUE</v>
      </c>
      <c r="E8307" s="3" t="s">
        <v>2226</v>
      </c>
      <c r="F8307" s="3" t="s">
        <v>3979</v>
      </c>
      <c r="G8307" s="3" t="s">
        <v>84</v>
      </c>
      <c r="H8307" s="3"/>
      <c r="I8307" s="3"/>
      <c r="J8307" s="3"/>
      <c r="K8307" s="3"/>
      <c r="L8307" s="3"/>
      <c r="M8307" s="3"/>
      <c r="N8307" s="3"/>
      <c r="O8307" s="3"/>
      <c r="P8307" s="3"/>
      <c r="Q8307" s="3"/>
      <c r="R8307" s="3"/>
      <c r="S8307" s="3"/>
      <c r="T8307" s="3"/>
      <c r="U8307" s="3"/>
      <c r="V8307" s="3"/>
      <c r="W8307" s="3"/>
      <c r="X8307" s="3"/>
      <c r="Y8307" s="3"/>
      <c r="Z8307" s="3"/>
    </row>
    <row r="8308">
      <c r="A8308" s="11">
        <v>45238.0</v>
      </c>
      <c r="B8308" s="5" t="s">
        <v>3980</v>
      </c>
      <c r="C8308" s="3" t="s">
        <v>3981</v>
      </c>
      <c r="D8308" s="3" t="str">
        <f>IFERROR(__xludf.DUMMYFUNCTION("REGEXEXTRACT(C8308,""[A-Z]{2,}"")"),"AWC")</f>
        <v>AWC</v>
      </c>
      <c r="E8308" s="3" t="s">
        <v>47</v>
      </c>
      <c r="F8308" s="3" t="s">
        <v>3982</v>
      </c>
      <c r="G8308" s="3" t="s">
        <v>12</v>
      </c>
      <c r="H8308" s="3"/>
      <c r="I8308" s="3"/>
      <c r="J8308" s="3"/>
      <c r="K8308" s="3"/>
      <c r="L8308" s="3"/>
      <c r="M8308" s="3"/>
      <c r="N8308" s="3"/>
      <c r="O8308" s="3"/>
      <c r="P8308" s="3"/>
      <c r="Q8308" s="3"/>
      <c r="R8308" s="3"/>
      <c r="S8308" s="3"/>
      <c r="T8308" s="3"/>
      <c r="U8308" s="3"/>
      <c r="V8308" s="3"/>
      <c r="W8308" s="3"/>
      <c r="X8308" s="3"/>
      <c r="Y8308" s="3"/>
      <c r="Z8308" s="3"/>
    </row>
    <row r="8309">
      <c r="A8309" s="11">
        <v>45238.0</v>
      </c>
      <c r="B8309" s="5" t="s">
        <v>3980</v>
      </c>
      <c r="C8309" s="3" t="s">
        <v>3981</v>
      </c>
      <c r="D8309" s="3" t="str">
        <f>IFERROR(__xludf.DUMMYFUNCTION("REGEXEXTRACT(C8309,""[A-Z]{2,}"")"),"AWC")</f>
        <v>AWC</v>
      </c>
      <c r="E8309" s="3" t="s">
        <v>141</v>
      </c>
      <c r="F8309" s="3" t="s">
        <v>133</v>
      </c>
      <c r="G8309" s="3" t="s">
        <v>12</v>
      </c>
      <c r="H8309" s="3"/>
      <c r="I8309" s="3"/>
      <c r="J8309" s="3"/>
      <c r="K8309" s="3"/>
      <c r="L8309" s="3"/>
      <c r="M8309" s="3"/>
      <c r="N8309" s="3"/>
      <c r="O8309" s="3"/>
      <c r="P8309" s="3"/>
      <c r="Q8309" s="3"/>
      <c r="R8309" s="3"/>
      <c r="S8309" s="3"/>
      <c r="T8309" s="3"/>
      <c r="U8309" s="3"/>
      <c r="V8309" s="3"/>
      <c r="W8309" s="3"/>
      <c r="X8309" s="3"/>
      <c r="Y8309" s="3"/>
      <c r="Z8309" s="3"/>
    </row>
    <row r="8310">
      <c r="A8310" s="11">
        <v>45238.0</v>
      </c>
      <c r="B8310" s="5" t="s">
        <v>3983</v>
      </c>
      <c r="C8310" s="3" t="s">
        <v>3984</v>
      </c>
      <c r="D8310" s="3" t="str">
        <f>IFERROR(__xludf.DUMMYFUNCTION("REGEXEXTRACT(C8310,""[A-Z]{2,}"")"),"GULF")</f>
        <v>GULF</v>
      </c>
      <c r="E8310" s="3" t="s">
        <v>46</v>
      </c>
      <c r="F8310" s="3" t="s">
        <v>743</v>
      </c>
      <c r="G8310" s="3" t="s">
        <v>17</v>
      </c>
      <c r="H8310" s="3"/>
      <c r="I8310" s="3"/>
      <c r="J8310" s="3"/>
      <c r="K8310" s="3"/>
      <c r="L8310" s="3"/>
      <c r="M8310" s="3"/>
      <c r="N8310" s="3"/>
      <c r="O8310" s="3"/>
      <c r="P8310" s="3"/>
      <c r="Q8310" s="3"/>
      <c r="R8310" s="3"/>
      <c r="S8310" s="3"/>
      <c r="T8310" s="3"/>
      <c r="U8310" s="3"/>
      <c r="V8310" s="3"/>
      <c r="W8310" s="3"/>
      <c r="X8310" s="3"/>
      <c r="Y8310" s="3"/>
      <c r="Z8310" s="3"/>
    </row>
    <row r="8311">
      <c r="A8311" s="11">
        <v>45237.0</v>
      </c>
      <c r="B8311" s="5" t="s">
        <v>3985</v>
      </c>
      <c r="C8311" s="3" t="s">
        <v>3986</v>
      </c>
      <c r="D8311" s="3" t="str">
        <f>IFERROR(__xludf.DUMMYFUNCTION("REGEXEXTRACT(C8311,""[A-Z]{2,}"")"),"KEX")</f>
        <v>KEX</v>
      </c>
      <c r="E8311" s="3"/>
      <c r="F8311" s="3" t="s">
        <v>428</v>
      </c>
      <c r="G8311" s="3" t="s">
        <v>84</v>
      </c>
      <c r="H8311" s="3" t="s">
        <v>44</v>
      </c>
      <c r="I8311" s="3"/>
      <c r="J8311" s="3"/>
      <c r="K8311" s="3"/>
      <c r="L8311" s="3"/>
      <c r="M8311" s="3"/>
      <c r="N8311" s="3"/>
      <c r="O8311" s="3"/>
      <c r="P8311" s="3"/>
      <c r="Q8311" s="3"/>
      <c r="R8311" s="3"/>
      <c r="S8311" s="3"/>
      <c r="T8311" s="3"/>
      <c r="U8311" s="3"/>
      <c r="V8311" s="3"/>
      <c r="W8311" s="3"/>
      <c r="X8311" s="3"/>
      <c r="Y8311" s="3"/>
      <c r="Z8311" s="3"/>
    </row>
    <row r="8312">
      <c r="A8312" s="11">
        <v>45236.0</v>
      </c>
      <c r="B8312" s="5" t="s">
        <v>3987</v>
      </c>
      <c r="C8312" s="3" t="s">
        <v>3988</v>
      </c>
      <c r="D8312" s="3" t="str">
        <f>IFERROR(__xludf.DUMMYFUNCTION("REGEXEXTRACT(C8312,""[A-Z]{2,}"")"),"GPSC")</f>
        <v>GPSC</v>
      </c>
      <c r="E8312" s="3" t="s">
        <v>47</v>
      </c>
      <c r="F8312" s="3" t="s">
        <v>133</v>
      </c>
      <c r="G8312" s="3" t="s">
        <v>12</v>
      </c>
      <c r="H8312" s="3"/>
      <c r="I8312" s="3"/>
      <c r="J8312" s="3"/>
      <c r="K8312" s="3"/>
      <c r="L8312" s="3"/>
      <c r="M8312" s="3"/>
      <c r="N8312" s="3"/>
      <c r="O8312" s="3"/>
      <c r="P8312" s="3"/>
      <c r="Q8312" s="3"/>
      <c r="R8312" s="3"/>
      <c r="S8312" s="3"/>
      <c r="T8312" s="3"/>
      <c r="U8312" s="3"/>
      <c r="V8312" s="3"/>
      <c r="W8312" s="3"/>
      <c r="X8312" s="3"/>
      <c r="Y8312" s="3"/>
      <c r="Z8312" s="3"/>
    </row>
    <row r="8313">
      <c r="A8313" s="11">
        <v>45236.0</v>
      </c>
      <c r="B8313" s="5" t="s">
        <v>3989</v>
      </c>
      <c r="C8313" s="3" t="s">
        <v>3990</v>
      </c>
      <c r="D8313" s="3" t="str">
        <f>IFERROR(__xludf.DUMMYFUNCTION("REGEXEXTRACT(C8313,""[A-Z]{2,}"")"),"TU")</f>
        <v>TU</v>
      </c>
      <c r="E8313" s="3" t="s">
        <v>47</v>
      </c>
      <c r="F8313" s="3" t="s">
        <v>567</v>
      </c>
      <c r="G8313" s="3" t="s">
        <v>84</v>
      </c>
      <c r="H8313" s="3"/>
      <c r="I8313" s="3"/>
      <c r="J8313" s="3"/>
      <c r="K8313" s="3"/>
      <c r="L8313" s="3"/>
      <c r="M8313" s="3"/>
      <c r="N8313" s="3"/>
      <c r="O8313" s="3"/>
      <c r="P8313" s="3"/>
      <c r="Q8313" s="3"/>
      <c r="R8313" s="3"/>
      <c r="S8313" s="3"/>
      <c r="T8313" s="3"/>
      <c r="U8313" s="3"/>
      <c r="V8313" s="3"/>
      <c r="W8313" s="3"/>
      <c r="X8313" s="3"/>
      <c r="Y8313" s="3"/>
      <c r="Z8313" s="3"/>
    </row>
    <row r="8314">
      <c r="A8314" s="11">
        <v>45236.0</v>
      </c>
      <c r="B8314" s="5" t="s">
        <v>3989</v>
      </c>
      <c r="C8314" s="3" t="s">
        <v>3990</v>
      </c>
      <c r="D8314" s="3" t="str">
        <f>IFERROR(__xludf.DUMMYFUNCTION("REGEXEXTRACT(C8314,""[A-Z]{2,}"")"),"TU")</f>
        <v>TU</v>
      </c>
      <c r="E8314" s="3" t="s">
        <v>46</v>
      </c>
      <c r="F8314" s="3" t="s">
        <v>457</v>
      </c>
      <c r="G8314" s="3" t="s">
        <v>84</v>
      </c>
      <c r="H8314" s="3"/>
      <c r="I8314" s="3"/>
      <c r="J8314" s="3"/>
      <c r="K8314" s="3"/>
      <c r="L8314" s="3"/>
      <c r="M8314" s="3"/>
      <c r="N8314" s="3"/>
      <c r="O8314" s="3"/>
      <c r="P8314" s="3"/>
      <c r="Q8314" s="3"/>
      <c r="R8314" s="3"/>
      <c r="S8314" s="3"/>
      <c r="T8314" s="3"/>
      <c r="U8314" s="3"/>
      <c r="V8314" s="3"/>
      <c r="W8314" s="3"/>
      <c r="X8314" s="3"/>
      <c r="Y8314" s="3"/>
      <c r="Z8314" s="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  <hyperlink r:id="rId2083" ref="B2084"/>
    <hyperlink r:id="rId2084" ref="B2085"/>
    <hyperlink r:id="rId2085" ref="B2086"/>
    <hyperlink r:id="rId2086" ref="B2087"/>
    <hyperlink r:id="rId2087" ref="B2088"/>
    <hyperlink r:id="rId2088" ref="B2089"/>
    <hyperlink r:id="rId2089" ref="B2090"/>
    <hyperlink r:id="rId2090" ref="B2091"/>
    <hyperlink r:id="rId2091" ref="B2092"/>
    <hyperlink r:id="rId2092" ref="B2093"/>
    <hyperlink r:id="rId2093" ref="B2094"/>
    <hyperlink r:id="rId2094" ref="B2095"/>
    <hyperlink r:id="rId2095" ref="B2096"/>
    <hyperlink r:id="rId2096" ref="B2097"/>
    <hyperlink r:id="rId2097" ref="B2098"/>
    <hyperlink r:id="rId2098" ref="B2099"/>
    <hyperlink r:id="rId2099" ref="B2100"/>
    <hyperlink r:id="rId2100" ref="B2101"/>
    <hyperlink r:id="rId2101" ref="B2102"/>
    <hyperlink r:id="rId2102" ref="B2103"/>
    <hyperlink r:id="rId2103" ref="B2104"/>
    <hyperlink r:id="rId2104" ref="B2105"/>
    <hyperlink r:id="rId2105" ref="B2106"/>
    <hyperlink r:id="rId2106" ref="B2107"/>
    <hyperlink r:id="rId2107" ref="B2108"/>
    <hyperlink r:id="rId2108" ref="B2109"/>
    <hyperlink r:id="rId2109" ref="B2110"/>
    <hyperlink r:id="rId2110" ref="B2111"/>
    <hyperlink r:id="rId2111" ref="B2112"/>
    <hyperlink r:id="rId2112" ref="B2113"/>
    <hyperlink r:id="rId2113" ref="B2114"/>
    <hyperlink r:id="rId2114" ref="B2115"/>
    <hyperlink r:id="rId2115" ref="B2116"/>
    <hyperlink r:id="rId2116" ref="B2117"/>
    <hyperlink r:id="rId2117" ref="B2118"/>
    <hyperlink r:id="rId2118" ref="B2119"/>
    <hyperlink r:id="rId2119" ref="B2120"/>
    <hyperlink r:id="rId2120" ref="B2121"/>
    <hyperlink r:id="rId2121" ref="B2122"/>
    <hyperlink r:id="rId2122" ref="B2123"/>
    <hyperlink r:id="rId2123" ref="B2124"/>
    <hyperlink r:id="rId2124" ref="B2125"/>
    <hyperlink r:id="rId2125" ref="B2126"/>
    <hyperlink r:id="rId2126" ref="B2127"/>
    <hyperlink r:id="rId2127" ref="B2128"/>
    <hyperlink r:id="rId2128" ref="B2129"/>
    <hyperlink r:id="rId2129" ref="B2130"/>
    <hyperlink r:id="rId2130" ref="B2131"/>
    <hyperlink r:id="rId2131" ref="B2132"/>
    <hyperlink r:id="rId2132" ref="B2133"/>
    <hyperlink r:id="rId2133" ref="B2134"/>
    <hyperlink r:id="rId2134" ref="B2135"/>
    <hyperlink r:id="rId2135" ref="B2136"/>
    <hyperlink r:id="rId2136" ref="B2137"/>
    <hyperlink r:id="rId2137" ref="B2138"/>
    <hyperlink r:id="rId2138" ref="B2139"/>
    <hyperlink r:id="rId2139" ref="B2140"/>
    <hyperlink r:id="rId2140" ref="B2141"/>
    <hyperlink r:id="rId2141" ref="B2142"/>
    <hyperlink r:id="rId2142" ref="B2143"/>
    <hyperlink r:id="rId2143" ref="B2144"/>
    <hyperlink r:id="rId2144" ref="B2145"/>
    <hyperlink r:id="rId2145" ref="B2146"/>
    <hyperlink r:id="rId2146" ref="B2147"/>
    <hyperlink r:id="rId2147" ref="B2148"/>
    <hyperlink r:id="rId2148" ref="B2149"/>
    <hyperlink r:id="rId2149" ref="B2150"/>
    <hyperlink r:id="rId2150" ref="B2151"/>
    <hyperlink r:id="rId2151" ref="B2152"/>
    <hyperlink r:id="rId2152" ref="B2153"/>
    <hyperlink r:id="rId2153" ref="B2154"/>
    <hyperlink r:id="rId2154" ref="B2155"/>
    <hyperlink r:id="rId2155" ref="B2156"/>
    <hyperlink r:id="rId2156" ref="B2157"/>
    <hyperlink r:id="rId2157" ref="B2158"/>
    <hyperlink r:id="rId2158" ref="B2159"/>
    <hyperlink r:id="rId2159" ref="B2160"/>
    <hyperlink r:id="rId2160" ref="B2161"/>
    <hyperlink r:id="rId2161" ref="B2162"/>
    <hyperlink r:id="rId2162" ref="B2163"/>
    <hyperlink r:id="rId2163" ref="B2164"/>
    <hyperlink r:id="rId2164" ref="B2165"/>
    <hyperlink r:id="rId2165" ref="B2166"/>
    <hyperlink r:id="rId2166" ref="B2167"/>
    <hyperlink r:id="rId2167" ref="B2168"/>
    <hyperlink r:id="rId2168" ref="B2169"/>
    <hyperlink r:id="rId2169" ref="B2170"/>
    <hyperlink r:id="rId2170" ref="B2171"/>
    <hyperlink r:id="rId2171" ref="B2172"/>
    <hyperlink r:id="rId2172" ref="B2173"/>
    <hyperlink r:id="rId2173" ref="B2174"/>
    <hyperlink r:id="rId2174" ref="B2175"/>
    <hyperlink r:id="rId2175" ref="B2176"/>
    <hyperlink r:id="rId2176" ref="B2177"/>
    <hyperlink r:id="rId2177" ref="B2178"/>
    <hyperlink r:id="rId2178" ref="B2179"/>
    <hyperlink r:id="rId2179" ref="B2180"/>
    <hyperlink r:id="rId2180" ref="B2181"/>
    <hyperlink r:id="rId2181" ref="B2182"/>
    <hyperlink r:id="rId2182" ref="B2183"/>
    <hyperlink r:id="rId2183" ref="B2184"/>
    <hyperlink r:id="rId2184" ref="B2185"/>
    <hyperlink r:id="rId2185" ref="B2186"/>
    <hyperlink r:id="rId2186" ref="B2187"/>
    <hyperlink r:id="rId2187" ref="B2188"/>
    <hyperlink r:id="rId2188" ref="B2189"/>
    <hyperlink r:id="rId2189" ref="B2190"/>
    <hyperlink r:id="rId2190" ref="B2191"/>
    <hyperlink r:id="rId2191" ref="B2192"/>
    <hyperlink r:id="rId2192" ref="B2193"/>
    <hyperlink r:id="rId2193" ref="B2194"/>
    <hyperlink r:id="rId2194" ref="B2195"/>
    <hyperlink r:id="rId2195" ref="B2196"/>
    <hyperlink r:id="rId2196" ref="B2197"/>
    <hyperlink r:id="rId2197" ref="B2198"/>
    <hyperlink r:id="rId2198" ref="B2199"/>
    <hyperlink r:id="rId2199" ref="B2200"/>
    <hyperlink r:id="rId2200" ref="B2201"/>
    <hyperlink r:id="rId2201" ref="B2202"/>
    <hyperlink r:id="rId2202" ref="B2203"/>
    <hyperlink r:id="rId2203" ref="B2204"/>
    <hyperlink r:id="rId2204" ref="B2205"/>
    <hyperlink r:id="rId2205" ref="B2206"/>
    <hyperlink r:id="rId2206" ref="B2207"/>
    <hyperlink r:id="rId2207" ref="B2208"/>
    <hyperlink r:id="rId2208" ref="B2209"/>
    <hyperlink r:id="rId2209" ref="B2210"/>
    <hyperlink r:id="rId2210" ref="B2211"/>
    <hyperlink r:id="rId2211" ref="B2212"/>
    <hyperlink r:id="rId2212" ref="B2213"/>
    <hyperlink r:id="rId2213" ref="B2214"/>
    <hyperlink r:id="rId2214" ref="B2215"/>
    <hyperlink r:id="rId2215" ref="B2216"/>
    <hyperlink r:id="rId2216" ref="B2217"/>
    <hyperlink r:id="rId2217" ref="B2218"/>
    <hyperlink r:id="rId2218" ref="B2219"/>
    <hyperlink r:id="rId2219" ref="B2220"/>
    <hyperlink r:id="rId2220" ref="B2221"/>
    <hyperlink r:id="rId2221" ref="B2222"/>
    <hyperlink r:id="rId2222" ref="B2223"/>
    <hyperlink r:id="rId2223" ref="B2224"/>
    <hyperlink r:id="rId2224" ref="B2225"/>
    <hyperlink r:id="rId2225" ref="B2226"/>
    <hyperlink r:id="rId2226" ref="B2227"/>
    <hyperlink r:id="rId2227" ref="B2228"/>
    <hyperlink r:id="rId2228" ref="B2229"/>
    <hyperlink r:id="rId2229" ref="B2230"/>
    <hyperlink r:id="rId2230" ref="B2231"/>
    <hyperlink r:id="rId2231" ref="B2232"/>
    <hyperlink r:id="rId2232" ref="B2233"/>
    <hyperlink r:id="rId2233" ref="B2234"/>
    <hyperlink r:id="rId2234" ref="B2235"/>
    <hyperlink r:id="rId2235" ref="B2236"/>
    <hyperlink r:id="rId2236" ref="B2237"/>
    <hyperlink r:id="rId2237" ref="B2238"/>
    <hyperlink r:id="rId2238" ref="B2239"/>
    <hyperlink r:id="rId2239" ref="B2240"/>
    <hyperlink r:id="rId2240" ref="B2241"/>
    <hyperlink r:id="rId2241" ref="B2242"/>
    <hyperlink r:id="rId2242" ref="B2243"/>
    <hyperlink r:id="rId2243" ref="B2244"/>
    <hyperlink r:id="rId2244" ref="B2245"/>
    <hyperlink r:id="rId2245" ref="B2246"/>
    <hyperlink r:id="rId2246" ref="B2247"/>
    <hyperlink r:id="rId2247" ref="B2248"/>
    <hyperlink r:id="rId2248" ref="B2249"/>
    <hyperlink r:id="rId2249" ref="B2250"/>
    <hyperlink r:id="rId2250" ref="B2251"/>
    <hyperlink r:id="rId2251" ref="B2252"/>
    <hyperlink r:id="rId2252" ref="B2253"/>
    <hyperlink r:id="rId2253" ref="B2254"/>
    <hyperlink r:id="rId2254" ref="B2255"/>
    <hyperlink r:id="rId2255" ref="B2256"/>
    <hyperlink r:id="rId2256" ref="B2257"/>
    <hyperlink r:id="rId2257" ref="B2258"/>
    <hyperlink r:id="rId2258" ref="B2259"/>
    <hyperlink r:id="rId2259" ref="B2260"/>
    <hyperlink r:id="rId2260" ref="B2261"/>
    <hyperlink r:id="rId2261" ref="B2262"/>
    <hyperlink r:id="rId2262" ref="B2263"/>
    <hyperlink r:id="rId2263" ref="B2264"/>
    <hyperlink r:id="rId2264" ref="B2265"/>
    <hyperlink r:id="rId2265" ref="B2266"/>
    <hyperlink r:id="rId2266" ref="B2267"/>
    <hyperlink r:id="rId2267" ref="B2268"/>
    <hyperlink r:id="rId2268" ref="B2269"/>
    <hyperlink r:id="rId2269" ref="B2270"/>
    <hyperlink r:id="rId2270" ref="B2271"/>
    <hyperlink r:id="rId2271" ref="B2272"/>
    <hyperlink r:id="rId2272" ref="B2273"/>
    <hyperlink r:id="rId2273" ref="B2274"/>
    <hyperlink r:id="rId2274" ref="B2275"/>
    <hyperlink r:id="rId2275" ref="B2276"/>
    <hyperlink r:id="rId2276" ref="B2277"/>
    <hyperlink r:id="rId2277" ref="B2278"/>
    <hyperlink r:id="rId2278" ref="B2279"/>
    <hyperlink r:id="rId2279" ref="B2280"/>
    <hyperlink r:id="rId2280" ref="B2281"/>
    <hyperlink r:id="rId2281" ref="B2282"/>
    <hyperlink r:id="rId2282" ref="B2283"/>
    <hyperlink r:id="rId2283" ref="B2284"/>
    <hyperlink r:id="rId2284" ref="B2285"/>
    <hyperlink r:id="rId2285" ref="B2286"/>
    <hyperlink r:id="rId2286" ref="B2287"/>
    <hyperlink r:id="rId2287" ref="B2288"/>
    <hyperlink r:id="rId2288" ref="B2289"/>
    <hyperlink r:id="rId2289" ref="B2290"/>
    <hyperlink r:id="rId2290" ref="B2291"/>
    <hyperlink r:id="rId2291" ref="B2292"/>
    <hyperlink r:id="rId2292" ref="B2293"/>
    <hyperlink r:id="rId2293" ref="B2294"/>
    <hyperlink r:id="rId2294" ref="B2295"/>
    <hyperlink r:id="rId2295" ref="B2296"/>
    <hyperlink r:id="rId2296" ref="B2297"/>
    <hyperlink r:id="rId2297" ref="B2298"/>
    <hyperlink r:id="rId2298" ref="B2299"/>
    <hyperlink r:id="rId2299" ref="B2300"/>
    <hyperlink r:id="rId2300" ref="B2301"/>
    <hyperlink r:id="rId2301" ref="B2302"/>
    <hyperlink r:id="rId2302" ref="B2303"/>
    <hyperlink r:id="rId2303" ref="B2304"/>
    <hyperlink r:id="rId2304" ref="B2305"/>
    <hyperlink r:id="rId2305" ref="B2306"/>
    <hyperlink r:id="rId2306" ref="B2307"/>
    <hyperlink r:id="rId2307" ref="B2308"/>
    <hyperlink r:id="rId2308" ref="B2309"/>
    <hyperlink r:id="rId2309" ref="B2310"/>
    <hyperlink r:id="rId2310" ref="B2311"/>
    <hyperlink r:id="rId2311" ref="B2312"/>
    <hyperlink r:id="rId2312" ref="B2313"/>
    <hyperlink r:id="rId2313" ref="B2314"/>
    <hyperlink r:id="rId2314" ref="B2315"/>
    <hyperlink r:id="rId2315" ref="B2316"/>
    <hyperlink r:id="rId2316" ref="B2317"/>
    <hyperlink r:id="rId2317" ref="B2318"/>
    <hyperlink r:id="rId2318" ref="B2319"/>
    <hyperlink r:id="rId2319" ref="B2320"/>
    <hyperlink r:id="rId2320" ref="B2321"/>
    <hyperlink r:id="rId2321" ref="B2322"/>
    <hyperlink r:id="rId2322" ref="B2323"/>
    <hyperlink r:id="rId2323" ref="B2324"/>
    <hyperlink r:id="rId2324" ref="B2325"/>
    <hyperlink r:id="rId2325" ref="B2326"/>
    <hyperlink r:id="rId2326" ref="B2327"/>
    <hyperlink r:id="rId2327" ref="B2328"/>
    <hyperlink r:id="rId2328" ref="B2329"/>
    <hyperlink r:id="rId2329" ref="B2330"/>
    <hyperlink r:id="rId2330" ref="B2331"/>
    <hyperlink r:id="rId2331" ref="B2332"/>
    <hyperlink r:id="rId2332" ref="B2333"/>
    <hyperlink r:id="rId2333" ref="B2334"/>
    <hyperlink r:id="rId2334" ref="B2335"/>
    <hyperlink r:id="rId2335" ref="B2336"/>
    <hyperlink r:id="rId2336" ref="B2337"/>
    <hyperlink r:id="rId2337" ref="B2338"/>
    <hyperlink r:id="rId2338" ref="B2339"/>
    <hyperlink r:id="rId2339" ref="B2340"/>
    <hyperlink r:id="rId2340" ref="B2341"/>
    <hyperlink r:id="rId2341" ref="B2342"/>
    <hyperlink r:id="rId2342" ref="B2343"/>
    <hyperlink r:id="rId2343" ref="B2344"/>
    <hyperlink r:id="rId2344" ref="B2345"/>
    <hyperlink r:id="rId2345" ref="B2346"/>
    <hyperlink r:id="rId2346" ref="B2347"/>
    <hyperlink r:id="rId2347" ref="B2348"/>
    <hyperlink r:id="rId2348" ref="B2349"/>
    <hyperlink r:id="rId2349" ref="B2350"/>
    <hyperlink r:id="rId2350" ref="B2351"/>
    <hyperlink r:id="rId2351" ref="B2352"/>
    <hyperlink r:id="rId2352" ref="B2353"/>
    <hyperlink r:id="rId2353" ref="B2354"/>
    <hyperlink r:id="rId2354" ref="B2355"/>
    <hyperlink r:id="rId2355" ref="B2356"/>
    <hyperlink r:id="rId2356" ref="B2357"/>
    <hyperlink r:id="rId2357" ref="B2358"/>
    <hyperlink r:id="rId2358" ref="B2359"/>
    <hyperlink r:id="rId2359" ref="B2360"/>
    <hyperlink r:id="rId2360" ref="B2361"/>
    <hyperlink r:id="rId2361" ref="B2362"/>
    <hyperlink r:id="rId2362" ref="B2363"/>
    <hyperlink r:id="rId2363" ref="B2364"/>
    <hyperlink r:id="rId2364" ref="B2365"/>
    <hyperlink r:id="rId2365" ref="B2366"/>
    <hyperlink r:id="rId2366" ref="B2367"/>
    <hyperlink r:id="rId2367" ref="B2368"/>
    <hyperlink r:id="rId2368" ref="B2369"/>
    <hyperlink r:id="rId2369" ref="B2370"/>
    <hyperlink r:id="rId2370" ref="B2371"/>
    <hyperlink r:id="rId2371" ref="B2372"/>
    <hyperlink r:id="rId2372" ref="B2373"/>
    <hyperlink r:id="rId2373" ref="B2374"/>
    <hyperlink r:id="rId2374" ref="B2375"/>
    <hyperlink r:id="rId2375" ref="B2376"/>
    <hyperlink r:id="rId2376" ref="B2377"/>
    <hyperlink r:id="rId2377" ref="B2378"/>
    <hyperlink r:id="rId2378" ref="B2379"/>
    <hyperlink r:id="rId2379" ref="B2380"/>
    <hyperlink r:id="rId2380" ref="B2381"/>
    <hyperlink r:id="rId2381" ref="B2382"/>
    <hyperlink r:id="rId2382" ref="B2383"/>
    <hyperlink r:id="rId2383" ref="B2384"/>
    <hyperlink r:id="rId2384" ref="B2385"/>
    <hyperlink r:id="rId2385" ref="B2386"/>
    <hyperlink r:id="rId2386" ref="B2387"/>
    <hyperlink r:id="rId2387" ref="B2388"/>
    <hyperlink r:id="rId2388" ref="B2389"/>
    <hyperlink r:id="rId2389" ref="B2390"/>
    <hyperlink r:id="rId2390" ref="B2391"/>
    <hyperlink r:id="rId2391" ref="B2392"/>
    <hyperlink r:id="rId2392" ref="B2393"/>
    <hyperlink r:id="rId2393" ref="B2394"/>
    <hyperlink r:id="rId2394" ref="B2395"/>
    <hyperlink r:id="rId2395" ref="B2396"/>
    <hyperlink r:id="rId2396" ref="B2397"/>
    <hyperlink r:id="rId2397" ref="B2398"/>
    <hyperlink r:id="rId2398" ref="B2399"/>
    <hyperlink r:id="rId2399" ref="B2400"/>
    <hyperlink r:id="rId2400" ref="B2401"/>
    <hyperlink r:id="rId2401" ref="B2402"/>
    <hyperlink r:id="rId2402" ref="B2403"/>
    <hyperlink r:id="rId2403" ref="B2404"/>
    <hyperlink r:id="rId2404" ref="B2405"/>
    <hyperlink r:id="rId2405" ref="B2406"/>
    <hyperlink r:id="rId2406" ref="B2407"/>
    <hyperlink r:id="rId2407" ref="B2408"/>
    <hyperlink r:id="rId2408" ref="B2409"/>
    <hyperlink r:id="rId2409" ref="B2410"/>
    <hyperlink r:id="rId2410" ref="B2411"/>
    <hyperlink r:id="rId2411" ref="B2412"/>
    <hyperlink r:id="rId2412" ref="B2413"/>
    <hyperlink r:id="rId2413" ref="B2414"/>
    <hyperlink r:id="rId2414" ref="B2415"/>
    <hyperlink r:id="rId2415" ref="B2416"/>
    <hyperlink r:id="rId2416" ref="B2417"/>
    <hyperlink r:id="rId2417" ref="B2418"/>
    <hyperlink r:id="rId2418" ref="B2419"/>
    <hyperlink r:id="rId2419" ref="B2420"/>
    <hyperlink r:id="rId2420" ref="B2421"/>
    <hyperlink r:id="rId2421" ref="B2422"/>
    <hyperlink r:id="rId2422" ref="B2423"/>
    <hyperlink r:id="rId2423" ref="B2424"/>
    <hyperlink r:id="rId2424" ref="B2425"/>
    <hyperlink r:id="rId2425" ref="B2426"/>
    <hyperlink r:id="rId2426" ref="B2427"/>
    <hyperlink r:id="rId2427" ref="B2428"/>
    <hyperlink r:id="rId2428" ref="B2429"/>
    <hyperlink r:id="rId2429" ref="B2430"/>
    <hyperlink r:id="rId2430" ref="B2431"/>
    <hyperlink r:id="rId2431" ref="B2432"/>
    <hyperlink r:id="rId2432" ref="B2433"/>
    <hyperlink r:id="rId2433" ref="B2434"/>
    <hyperlink r:id="rId2434" ref="B2435"/>
    <hyperlink r:id="rId2435" ref="B2436"/>
    <hyperlink r:id="rId2436" ref="B2437"/>
    <hyperlink r:id="rId2437" ref="B2438"/>
    <hyperlink r:id="rId2438" ref="B2439"/>
    <hyperlink r:id="rId2439" ref="B2440"/>
    <hyperlink r:id="rId2440" ref="B2441"/>
    <hyperlink r:id="rId2441" ref="B2442"/>
    <hyperlink r:id="rId2442" ref="B2443"/>
    <hyperlink r:id="rId2443" ref="B2444"/>
    <hyperlink r:id="rId2444" ref="B2445"/>
    <hyperlink r:id="rId2445" ref="B2446"/>
    <hyperlink r:id="rId2446" ref="B2447"/>
    <hyperlink r:id="rId2447" ref="B2448"/>
    <hyperlink r:id="rId2448" ref="B2449"/>
    <hyperlink r:id="rId2449" ref="B2450"/>
    <hyperlink r:id="rId2450" ref="B2451"/>
    <hyperlink r:id="rId2451" ref="B2452"/>
    <hyperlink r:id="rId2452" ref="B2453"/>
    <hyperlink r:id="rId2453" ref="B2454"/>
    <hyperlink r:id="rId2454" ref="B2455"/>
    <hyperlink r:id="rId2455" ref="B2456"/>
    <hyperlink r:id="rId2456" ref="B2457"/>
    <hyperlink r:id="rId2457" ref="B2458"/>
    <hyperlink r:id="rId2458" ref="B2459"/>
    <hyperlink r:id="rId2459" ref="B2460"/>
    <hyperlink r:id="rId2460" ref="B2461"/>
    <hyperlink r:id="rId2461" ref="B2462"/>
    <hyperlink r:id="rId2462" ref="B2463"/>
    <hyperlink r:id="rId2463" ref="B2464"/>
    <hyperlink r:id="rId2464" ref="B2465"/>
    <hyperlink r:id="rId2465" ref="B2466"/>
    <hyperlink r:id="rId2466" ref="B2467"/>
    <hyperlink r:id="rId2467" ref="B2468"/>
    <hyperlink r:id="rId2468" ref="B2469"/>
    <hyperlink r:id="rId2469" ref="B2470"/>
    <hyperlink r:id="rId2470" ref="B2471"/>
    <hyperlink r:id="rId2471" ref="B2472"/>
    <hyperlink r:id="rId2472" ref="B2473"/>
    <hyperlink r:id="rId2473" ref="B2474"/>
    <hyperlink r:id="rId2474" ref="B2475"/>
    <hyperlink r:id="rId2475" ref="B2476"/>
    <hyperlink r:id="rId2476" ref="B2477"/>
    <hyperlink r:id="rId2477" ref="B2478"/>
    <hyperlink r:id="rId2478" ref="B2479"/>
    <hyperlink r:id="rId2479" ref="B2480"/>
    <hyperlink r:id="rId2480" ref="B2481"/>
    <hyperlink r:id="rId2481" ref="B2482"/>
    <hyperlink r:id="rId2482" ref="B2483"/>
    <hyperlink r:id="rId2483" ref="B2484"/>
    <hyperlink r:id="rId2484" ref="B2485"/>
    <hyperlink r:id="rId2485" ref="B2486"/>
    <hyperlink r:id="rId2486" ref="B2487"/>
    <hyperlink r:id="rId2487" ref="B2488"/>
    <hyperlink r:id="rId2488" ref="B2489"/>
    <hyperlink r:id="rId2489" ref="B2490"/>
    <hyperlink r:id="rId2490" ref="B2491"/>
    <hyperlink r:id="rId2491" ref="B2492"/>
    <hyperlink r:id="rId2492" ref="B2493"/>
    <hyperlink r:id="rId2493" ref="B2494"/>
    <hyperlink r:id="rId2494" ref="B2495"/>
    <hyperlink r:id="rId2495" ref="B2496"/>
    <hyperlink r:id="rId2496" ref="B2497"/>
    <hyperlink r:id="rId2497" ref="B2498"/>
    <hyperlink r:id="rId2498" ref="B2499"/>
    <hyperlink r:id="rId2499" ref="B2500"/>
    <hyperlink r:id="rId2500" ref="B2501"/>
    <hyperlink r:id="rId2501" ref="B2502"/>
    <hyperlink r:id="rId2502" ref="B2503"/>
    <hyperlink r:id="rId2503" ref="B2504"/>
    <hyperlink r:id="rId2504" ref="B2505"/>
    <hyperlink r:id="rId2505" ref="B2506"/>
    <hyperlink r:id="rId2506" ref="B2507"/>
    <hyperlink r:id="rId2507" ref="B2508"/>
    <hyperlink r:id="rId2508" ref="B2509"/>
    <hyperlink r:id="rId2509" ref="B2510"/>
    <hyperlink r:id="rId2510" ref="B2511"/>
    <hyperlink r:id="rId2511" ref="B2512"/>
    <hyperlink r:id="rId2512" ref="B2513"/>
    <hyperlink r:id="rId2513" ref="B2514"/>
    <hyperlink r:id="rId2514" ref="B2515"/>
    <hyperlink r:id="rId2515" ref="B2516"/>
    <hyperlink r:id="rId2516" ref="B2517"/>
    <hyperlink r:id="rId2517" ref="B2518"/>
    <hyperlink r:id="rId2518" ref="B2519"/>
    <hyperlink r:id="rId2519" ref="B2520"/>
    <hyperlink r:id="rId2520" ref="B2521"/>
    <hyperlink r:id="rId2521" ref="B2522"/>
    <hyperlink r:id="rId2522" ref="B2523"/>
    <hyperlink r:id="rId2523" ref="B2524"/>
    <hyperlink r:id="rId2524" ref="B2525"/>
    <hyperlink r:id="rId2525" ref="B2526"/>
    <hyperlink r:id="rId2526" ref="B2527"/>
    <hyperlink r:id="rId2527" ref="B2528"/>
    <hyperlink r:id="rId2528" ref="B2529"/>
    <hyperlink r:id="rId2529" ref="B2530"/>
    <hyperlink r:id="rId2530" ref="B2531"/>
    <hyperlink r:id="rId2531" ref="B2532"/>
    <hyperlink r:id="rId2532" ref="B2533"/>
    <hyperlink r:id="rId2533" ref="B2534"/>
    <hyperlink r:id="rId2534" ref="B2535"/>
    <hyperlink r:id="rId2535" ref="B2536"/>
    <hyperlink r:id="rId2536" ref="B2537"/>
    <hyperlink r:id="rId2537" ref="B2538"/>
    <hyperlink r:id="rId2538" ref="B2539"/>
    <hyperlink r:id="rId2539" ref="B2540"/>
    <hyperlink r:id="rId2540" ref="B2541"/>
    <hyperlink r:id="rId2541" ref="B2542"/>
    <hyperlink r:id="rId2542" ref="B2543"/>
    <hyperlink r:id="rId2543" ref="B2544"/>
    <hyperlink r:id="rId2544" ref="B2545"/>
    <hyperlink r:id="rId2545" ref="B2546"/>
    <hyperlink r:id="rId2546" ref="B2547"/>
    <hyperlink r:id="rId2547" ref="B2548"/>
    <hyperlink r:id="rId2548" ref="B2549"/>
    <hyperlink r:id="rId2549" ref="B2550"/>
    <hyperlink r:id="rId2550" ref="B2551"/>
    <hyperlink r:id="rId2551" ref="B2552"/>
    <hyperlink r:id="rId2552" ref="B2553"/>
    <hyperlink r:id="rId2553" ref="B2554"/>
    <hyperlink r:id="rId2554" ref="B2555"/>
    <hyperlink r:id="rId2555" ref="B2556"/>
    <hyperlink r:id="rId2556" ref="B2557"/>
    <hyperlink r:id="rId2557" ref="B2558"/>
    <hyperlink r:id="rId2558" ref="B2559"/>
    <hyperlink r:id="rId2559" ref="B2560"/>
    <hyperlink r:id="rId2560" ref="B2561"/>
    <hyperlink r:id="rId2561" ref="B2562"/>
    <hyperlink r:id="rId2562" ref="B2563"/>
    <hyperlink r:id="rId2563" ref="B2564"/>
    <hyperlink r:id="rId2564" ref="B2565"/>
    <hyperlink r:id="rId2565" ref="B2566"/>
    <hyperlink r:id="rId2566" ref="B2567"/>
    <hyperlink r:id="rId2567" ref="B2568"/>
    <hyperlink r:id="rId2568" ref="B2569"/>
    <hyperlink r:id="rId2569" ref="B2570"/>
    <hyperlink r:id="rId2570" ref="B2571"/>
    <hyperlink r:id="rId2571" ref="B2572"/>
    <hyperlink r:id="rId2572" ref="B2573"/>
    <hyperlink r:id="rId2573" ref="B2574"/>
    <hyperlink r:id="rId2574" ref="B2575"/>
    <hyperlink r:id="rId2575" ref="B2576"/>
    <hyperlink r:id="rId2576" ref="B2577"/>
    <hyperlink r:id="rId2577" ref="B2578"/>
    <hyperlink r:id="rId2578" ref="B2579"/>
    <hyperlink r:id="rId2579" ref="B2580"/>
    <hyperlink r:id="rId2580" ref="B2581"/>
    <hyperlink r:id="rId2581" ref="B2582"/>
    <hyperlink r:id="rId2582" ref="B2583"/>
    <hyperlink r:id="rId2583" ref="B2584"/>
    <hyperlink r:id="rId2584" ref="B2585"/>
    <hyperlink r:id="rId2585" ref="B2586"/>
    <hyperlink r:id="rId2586" ref="B2587"/>
    <hyperlink r:id="rId2587" ref="B2588"/>
    <hyperlink r:id="rId2588" ref="B2589"/>
    <hyperlink r:id="rId2589" ref="B2590"/>
    <hyperlink r:id="rId2590" ref="B2591"/>
    <hyperlink r:id="rId2591" ref="B2592"/>
    <hyperlink r:id="rId2592" ref="B2593"/>
    <hyperlink r:id="rId2593" ref="B2594"/>
    <hyperlink r:id="rId2594" ref="B2595"/>
    <hyperlink r:id="rId2595" ref="B2596"/>
    <hyperlink r:id="rId2596" ref="B2597"/>
    <hyperlink r:id="rId2597" ref="B2598"/>
    <hyperlink r:id="rId2598" ref="B2599"/>
    <hyperlink r:id="rId2599" ref="B2600"/>
    <hyperlink r:id="rId2600" ref="B2601"/>
    <hyperlink r:id="rId2601" ref="B2602"/>
    <hyperlink r:id="rId2602" ref="B2603"/>
    <hyperlink r:id="rId2603" ref="B2604"/>
    <hyperlink r:id="rId2604" ref="B2605"/>
    <hyperlink r:id="rId2605" ref="B2606"/>
    <hyperlink r:id="rId2606" ref="B2607"/>
    <hyperlink r:id="rId2607" ref="B2608"/>
    <hyperlink r:id="rId2608" ref="B2609"/>
    <hyperlink r:id="rId2609" ref="B2610"/>
    <hyperlink r:id="rId2610" ref="B2611"/>
    <hyperlink r:id="rId2611" ref="B2612"/>
    <hyperlink r:id="rId2612" ref="B2613"/>
    <hyperlink r:id="rId2613" ref="B2614"/>
    <hyperlink r:id="rId2614" ref="B2615"/>
    <hyperlink r:id="rId2615" ref="B2616"/>
    <hyperlink r:id="rId2616" ref="B2617"/>
    <hyperlink r:id="rId2617" ref="B2618"/>
    <hyperlink r:id="rId2618" ref="B2619"/>
    <hyperlink r:id="rId2619" ref="B2620"/>
    <hyperlink r:id="rId2620" ref="B2621"/>
    <hyperlink r:id="rId2621" ref="B2622"/>
    <hyperlink r:id="rId2622" ref="B2623"/>
    <hyperlink r:id="rId2623" ref="B2624"/>
    <hyperlink r:id="rId2624" ref="B2625"/>
    <hyperlink r:id="rId2625" ref="B2626"/>
    <hyperlink r:id="rId2626" ref="B2627"/>
    <hyperlink r:id="rId2627" ref="B2628"/>
    <hyperlink r:id="rId2628" ref="B2629"/>
    <hyperlink r:id="rId2629" ref="B2630"/>
    <hyperlink r:id="rId2630" ref="B2631"/>
    <hyperlink r:id="rId2631" ref="B2632"/>
    <hyperlink r:id="rId2632" ref="B2633"/>
    <hyperlink r:id="rId2633" ref="B2634"/>
    <hyperlink r:id="rId2634" ref="B2635"/>
    <hyperlink r:id="rId2635" ref="B2636"/>
    <hyperlink r:id="rId2636" ref="B2637"/>
    <hyperlink r:id="rId2637" ref="B2638"/>
    <hyperlink r:id="rId2638" ref="B2639"/>
    <hyperlink r:id="rId2639" ref="B2640"/>
    <hyperlink r:id="rId2640" ref="B2641"/>
    <hyperlink r:id="rId2641" ref="B2642"/>
    <hyperlink r:id="rId2642" ref="B2643"/>
    <hyperlink r:id="rId2643" ref="B2644"/>
    <hyperlink r:id="rId2644" ref="B2645"/>
    <hyperlink r:id="rId2645" ref="B2646"/>
    <hyperlink r:id="rId2646" ref="B2647"/>
    <hyperlink r:id="rId2647" ref="B2648"/>
    <hyperlink r:id="rId2648" ref="B2649"/>
    <hyperlink r:id="rId2649" ref="B2650"/>
    <hyperlink r:id="rId2650" ref="B2651"/>
    <hyperlink r:id="rId2651" ref="B2652"/>
    <hyperlink r:id="rId2652" ref="B2653"/>
    <hyperlink r:id="rId2653" ref="B2654"/>
    <hyperlink r:id="rId2654" ref="B2655"/>
    <hyperlink r:id="rId2655" ref="B2656"/>
    <hyperlink r:id="rId2656" ref="B2657"/>
    <hyperlink r:id="rId2657" ref="B2658"/>
    <hyperlink r:id="rId2658" ref="B2659"/>
    <hyperlink r:id="rId2659" ref="B2660"/>
    <hyperlink r:id="rId2660" ref="B2661"/>
    <hyperlink r:id="rId2661" ref="B2662"/>
    <hyperlink r:id="rId2662" ref="B2663"/>
    <hyperlink r:id="rId2663" ref="B2664"/>
    <hyperlink r:id="rId2664" ref="B2665"/>
    <hyperlink r:id="rId2665" ref="B2666"/>
    <hyperlink r:id="rId2666" ref="B2667"/>
    <hyperlink r:id="rId2667" ref="B2668"/>
    <hyperlink r:id="rId2668" ref="B2669"/>
    <hyperlink r:id="rId2669" ref="B2670"/>
    <hyperlink r:id="rId2670" ref="B2671"/>
    <hyperlink r:id="rId2671" ref="B2672"/>
    <hyperlink r:id="rId2672" ref="B2673"/>
    <hyperlink r:id="rId2673" ref="B2674"/>
    <hyperlink r:id="rId2674" ref="B2675"/>
    <hyperlink r:id="rId2675" ref="B2676"/>
    <hyperlink r:id="rId2676" ref="B2677"/>
    <hyperlink r:id="rId2677" ref="B2678"/>
    <hyperlink r:id="rId2678" ref="B2679"/>
    <hyperlink r:id="rId2679" ref="B2680"/>
    <hyperlink r:id="rId2680" ref="B2681"/>
    <hyperlink r:id="rId2681" ref="B2682"/>
    <hyperlink r:id="rId2682" ref="B2683"/>
    <hyperlink r:id="rId2683" ref="B2684"/>
    <hyperlink r:id="rId2684" ref="B2685"/>
    <hyperlink r:id="rId2685" ref="B2686"/>
    <hyperlink r:id="rId2686" ref="B2687"/>
    <hyperlink r:id="rId2687" ref="B2688"/>
    <hyperlink r:id="rId2688" ref="B2689"/>
    <hyperlink r:id="rId2689" ref="B2690"/>
    <hyperlink r:id="rId2690" ref="B2691"/>
    <hyperlink r:id="rId2691" ref="B2692"/>
    <hyperlink r:id="rId2692" ref="B2693"/>
    <hyperlink r:id="rId2693" ref="B2694"/>
    <hyperlink r:id="rId2694" ref="B2695"/>
    <hyperlink r:id="rId2695" ref="B2696"/>
    <hyperlink r:id="rId2696" ref="B2697"/>
    <hyperlink r:id="rId2697" ref="B2698"/>
    <hyperlink r:id="rId2698" ref="B2699"/>
    <hyperlink r:id="rId2699" ref="B2700"/>
    <hyperlink r:id="rId2700" ref="B2701"/>
    <hyperlink r:id="rId2701" ref="B2702"/>
    <hyperlink r:id="rId2702" ref="B2703"/>
    <hyperlink r:id="rId2703" ref="B2704"/>
    <hyperlink r:id="rId2704" ref="B2705"/>
    <hyperlink r:id="rId2705" ref="B2706"/>
    <hyperlink r:id="rId2706" ref="B2707"/>
    <hyperlink r:id="rId2707" ref="B2708"/>
    <hyperlink r:id="rId2708" ref="B2709"/>
    <hyperlink r:id="rId2709" ref="B2710"/>
    <hyperlink r:id="rId2710" ref="B2711"/>
    <hyperlink r:id="rId2711" ref="B2712"/>
    <hyperlink r:id="rId2712" ref="B2713"/>
    <hyperlink r:id="rId2713" ref="B2714"/>
    <hyperlink r:id="rId2714" ref="B2715"/>
    <hyperlink r:id="rId2715" ref="B2716"/>
    <hyperlink r:id="rId2716" ref="B2717"/>
    <hyperlink r:id="rId2717" ref="B2718"/>
    <hyperlink r:id="rId2718" ref="B2719"/>
    <hyperlink r:id="rId2719" ref="B2720"/>
    <hyperlink r:id="rId2720" ref="B2721"/>
    <hyperlink r:id="rId2721" ref="B2722"/>
    <hyperlink r:id="rId2722" ref="B2723"/>
    <hyperlink r:id="rId2723" ref="B2724"/>
    <hyperlink r:id="rId2724" ref="B2725"/>
    <hyperlink r:id="rId2725" ref="B2726"/>
    <hyperlink r:id="rId2726" ref="B2727"/>
    <hyperlink r:id="rId2727" ref="B2728"/>
    <hyperlink r:id="rId2728" ref="B2729"/>
    <hyperlink r:id="rId2729" ref="B2730"/>
    <hyperlink r:id="rId2730" ref="B2731"/>
    <hyperlink r:id="rId2731" ref="B2732"/>
    <hyperlink r:id="rId2732" ref="B2733"/>
    <hyperlink r:id="rId2733" ref="B2734"/>
    <hyperlink r:id="rId2734" ref="B2735"/>
    <hyperlink r:id="rId2735" ref="B2736"/>
    <hyperlink r:id="rId2736" ref="B2737"/>
    <hyperlink r:id="rId2737" ref="B2738"/>
    <hyperlink r:id="rId2738" ref="B2739"/>
    <hyperlink r:id="rId2739" ref="B2740"/>
    <hyperlink r:id="rId2740" ref="B2741"/>
    <hyperlink r:id="rId2741" ref="B2742"/>
    <hyperlink r:id="rId2742" ref="B2743"/>
    <hyperlink r:id="rId2743" ref="B2744"/>
    <hyperlink r:id="rId2744" ref="B2745"/>
    <hyperlink r:id="rId2745" ref="B2746"/>
    <hyperlink r:id="rId2746" ref="B2747"/>
    <hyperlink r:id="rId2747" ref="B2748"/>
    <hyperlink r:id="rId2748" ref="B2749"/>
    <hyperlink r:id="rId2749" ref="B2750"/>
    <hyperlink r:id="rId2750" ref="B2751"/>
    <hyperlink r:id="rId2751" ref="B2752"/>
    <hyperlink r:id="rId2752" ref="B2753"/>
    <hyperlink r:id="rId2753" ref="B2754"/>
    <hyperlink r:id="rId2754" ref="B2755"/>
    <hyperlink r:id="rId2755" ref="B2756"/>
    <hyperlink r:id="rId2756" ref="B2757"/>
    <hyperlink r:id="rId2757" ref="B2758"/>
    <hyperlink r:id="rId2758" ref="B2759"/>
    <hyperlink r:id="rId2759" ref="B2760"/>
    <hyperlink r:id="rId2760" ref="B2761"/>
    <hyperlink r:id="rId2761" ref="B2762"/>
    <hyperlink r:id="rId2762" ref="B2763"/>
    <hyperlink r:id="rId2763" ref="B2764"/>
    <hyperlink r:id="rId2764" ref="B2765"/>
    <hyperlink r:id="rId2765" ref="B2766"/>
    <hyperlink r:id="rId2766" ref="B2767"/>
    <hyperlink r:id="rId2767" ref="B2768"/>
    <hyperlink r:id="rId2768" ref="B2769"/>
    <hyperlink r:id="rId2769" ref="B2770"/>
    <hyperlink r:id="rId2770" ref="B2771"/>
    <hyperlink r:id="rId2771" ref="B2772"/>
    <hyperlink r:id="rId2772" ref="B2773"/>
    <hyperlink r:id="rId2773" ref="B2774"/>
    <hyperlink r:id="rId2774" ref="B2775"/>
    <hyperlink r:id="rId2775" ref="B2776"/>
    <hyperlink r:id="rId2776" ref="B2777"/>
    <hyperlink r:id="rId2777" ref="B2778"/>
    <hyperlink r:id="rId2778" ref="B2779"/>
    <hyperlink r:id="rId2779" ref="B2780"/>
    <hyperlink r:id="rId2780" ref="B2781"/>
    <hyperlink r:id="rId2781" ref="B2782"/>
    <hyperlink r:id="rId2782" ref="B2783"/>
    <hyperlink r:id="rId2783" ref="B2784"/>
    <hyperlink r:id="rId2784" ref="B2785"/>
    <hyperlink r:id="rId2785" ref="B2786"/>
    <hyperlink r:id="rId2786" ref="B2787"/>
    <hyperlink r:id="rId2787" ref="B2788"/>
    <hyperlink r:id="rId2788" ref="B2789"/>
    <hyperlink r:id="rId2789" ref="B2790"/>
    <hyperlink r:id="rId2790" ref="B2791"/>
    <hyperlink r:id="rId2791" ref="B2792"/>
    <hyperlink r:id="rId2792" ref="B2793"/>
    <hyperlink r:id="rId2793" ref="B2794"/>
    <hyperlink r:id="rId2794" ref="B2795"/>
    <hyperlink r:id="rId2795" ref="B2796"/>
    <hyperlink r:id="rId2796" ref="B2797"/>
    <hyperlink r:id="rId2797" ref="B2798"/>
    <hyperlink r:id="rId2798" ref="B2799"/>
    <hyperlink r:id="rId2799" ref="B2800"/>
    <hyperlink r:id="rId2800" ref="B2801"/>
    <hyperlink r:id="rId2801" ref="B2802"/>
    <hyperlink r:id="rId2802" ref="B2803"/>
    <hyperlink r:id="rId2803" ref="B2804"/>
    <hyperlink r:id="rId2804" ref="B2805"/>
    <hyperlink r:id="rId2805" ref="B2806"/>
    <hyperlink r:id="rId2806" ref="B2807"/>
    <hyperlink r:id="rId2807" ref="B2808"/>
    <hyperlink r:id="rId2808" ref="B2809"/>
    <hyperlink r:id="rId2809" ref="B2810"/>
    <hyperlink r:id="rId2810" ref="B2811"/>
    <hyperlink r:id="rId2811" ref="B2812"/>
    <hyperlink r:id="rId2812" ref="B2813"/>
    <hyperlink r:id="rId2813" ref="B2814"/>
    <hyperlink r:id="rId2814" ref="B2815"/>
    <hyperlink r:id="rId2815" ref="B2816"/>
    <hyperlink r:id="rId2816" ref="B2817"/>
    <hyperlink r:id="rId2817" ref="B2818"/>
    <hyperlink r:id="rId2818" ref="B2819"/>
    <hyperlink r:id="rId2819" ref="B2820"/>
    <hyperlink r:id="rId2820" ref="B2821"/>
    <hyperlink r:id="rId2821" ref="B2822"/>
    <hyperlink r:id="rId2822" ref="B2823"/>
    <hyperlink r:id="rId2823" ref="B2824"/>
    <hyperlink r:id="rId2824" ref="B2825"/>
    <hyperlink r:id="rId2825" ref="B2826"/>
    <hyperlink r:id="rId2826" ref="B2827"/>
    <hyperlink r:id="rId2827" ref="B2828"/>
    <hyperlink r:id="rId2828" ref="B2829"/>
    <hyperlink r:id="rId2829" ref="B2830"/>
    <hyperlink r:id="rId2830" ref="B2831"/>
    <hyperlink r:id="rId2831" ref="B2832"/>
    <hyperlink r:id="rId2832" ref="B2833"/>
    <hyperlink r:id="rId2833" ref="B2834"/>
    <hyperlink r:id="rId2834" ref="B2835"/>
    <hyperlink r:id="rId2835" ref="B2836"/>
    <hyperlink r:id="rId2836" ref="B2837"/>
    <hyperlink r:id="rId2837" ref="B2838"/>
    <hyperlink r:id="rId2838" ref="B2839"/>
    <hyperlink r:id="rId2839" ref="B2840"/>
    <hyperlink r:id="rId2840" ref="B2841"/>
    <hyperlink r:id="rId2841" ref="B2842"/>
    <hyperlink r:id="rId2842" ref="B2843"/>
    <hyperlink r:id="rId2843" ref="B2844"/>
    <hyperlink r:id="rId2844" ref="B2845"/>
    <hyperlink r:id="rId2845" ref="B2846"/>
    <hyperlink r:id="rId2846" ref="B2847"/>
    <hyperlink r:id="rId2847" ref="B2848"/>
    <hyperlink r:id="rId2848" ref="B2849"/>
    <hyperlink r:id="rId2849" ref="B2850"/>
    <hyperlink r:id="rId2850" ref="B2851"/>
    <hyperlink r:id="rId2851" ref="B2852"/>
    <hyperlink r:id="rId2852" ref="B2853"/>
    <hyperlink r:id="rId2853" ref="B2854"/>
    <hyperlink r:id="rId2854" ref="B2855"/>
    <hyperlink r:id="rId2855" ref="B2856"/>
    <hyperlink r:id="rId2856" ref="B2857"/>
    <hyperlink r:id="rId2857" ref="B2858"/>
    <hyperlink r:id="rId2858" ref="B2859"/>
    <hyperlink r:id="rId2859" ref="B2860"/>
    <hyperlink r:id="rId2860" ref="B2861"/>
    <hyperlink r:id="rId2861" ref="B2862"/>
    <hyperlink r:id="rId2862" ref="B2863"/>
    <hyperlink r:id="rId2863" ref="B2864"/>
    <hyperlink r:id="rId2864" ref="B2865"/>
    <hyperlink r:id="rId2865" ref="B2866"/>
    <hyperlink r:id="rId2866" ref="B2867"/>
    <hyperlink r:id="rId2867" ref="B2868"/>
    <hyperlink r:id="rId2868" ref="B2869"/>
    <hyperlink r:id="rId2869" ref="B2870"/>
    <hyperlink r:id="rId2870" ref="B2871"/>
    <hyperlink r:id="rId2871" ref="B2872"/>
    <hyperlink r:id="rId2872" ref="B2873"/>
    <hyperlink r:id="rId2873" ref="B2874"/>
    <hyperlink r:id="rId2874" ref="B2875"/>
    <hyperlink r:id="rId2875" ref="B2876"/>
    <hyperlink r:id="rId2876" ref="B2877"/>
    <hyperlink r:id="rId2877" ref="B2878"/>
    <hyperlink r:id="rId2878" ref="B2879"/>
    <hyperlink r:id="rId2879" ref="B2880"/>
    <hyperlink r:id="rId2880" ref="B2881"/>
    <hyperlink r:id="rId2881" ref="B2882"/>
    <hyperlink r:id="rId2882" ref="B2883"/>
    <hyperlink r:id="rId2883" ref="B2884"/>
    <hyperlink r:id="rId2884" ref="B2885"/>
    <hyperlink r:id="rId2885" ref="B2886"/>
    <hyperlink r:id="rId2886" ref="B2887"/>
    <hyperlink r:id="rId2887" ref="B2888"/>
    <hyperlink r:id="rId2888" ref="B2889"/>
    <hyperlink r:id="rId2889" ref="B2890"/>
    <hyperlink r:id="rId2890" ref="B2891"/>
    <hyperlink r:id="rId2891" ref="B2892"/>
    <hyperlink r:id="rId2892" ref="B2893"/>
    <hyperlink r:id="rId2893" ref="B2894"/>
    <hyperlink r:id="rId2894" ref="B2895"/>
    <hyperlink r:id="rId2895" ref="B2896"/>
    <hyperlink r:id="rId2896" ref="B2897"/>
    <hyperlink r:id="rId2897" ref="B2898"/>
    <hyperlink r:id="rId2898" ref="B2899"/>
    <hyperlink r:id="rId2899" ref="B2900"/>
    <hyperlink r:id="rId2900" ref="B2901"/>
    <hyperlink r:id="rId2901" ref="B2902"/>
    <hyperlink r:id="rId2902" ref="B2903"/>
    <hyperlink r:id="rId2903" ref="B2904"/>
    <hyperlink r:id="rId2904" ref="B2905"/>
    <hyperlink r:id="rId2905" ref="B2906"/>
    <hyperlink r:id="rId2906" ref="B2907"/>
    <hyperlink r:id="rId2907" ref="B2908"/>
    <hyperlink r:id="rId2908" ref="B2909"/>
    <hyperlink r:id="rId2909" ref="B2910"/>
    <hyperlink r:id="rId2910" ref="B2911"/>
    <hyperlink r:id="rId2911" ref="B2912"/>
    <hyperlink r:id="rId2912" ref="B2913"/>
    <hyperlink r:id="rId2913" ref="B2914"/>
    <hyperlink r:id="rId2914" ref="B2915"/>
    <hyperlink r:id="rId2915" ref="B2916"/>
    <hyperlink r:id="rId2916" ref="B2917"/>
    <hyperlink r:id="rId2917" ref="B2918"/>
    <hyperlink r:id="rId2918" ref="B2919"/>
    <hyperlink r:id="rId2919" ref="B2920"/>
    <hyperlink r:id="rId2920" ref="B2921"/>
    <hyperlink r:id="rId2921" ref="B2922"/>
    <hyperlink r:id="rId2922" ref="B2923"/>
    <hyperlink r:id="rId2923" ref="B2924"/>
    <hyperlink r:id="rId2924" ref="B2925"/>
    <hyperlink r:id="rId2925" ref="B2926"/>
    <hyperlink r:id="rId2926" ref="B2927"/>
    <hyperlink r:id="rId2927" ref="B2928"/>
    <hyperlink r:id="rId2928" ref="B2929"/>
    <hyperlink r:id="rId2929" ref="B2930"/>
    <hyperlink r:id="rId2930" ref="B2931"/>
    <hyperlink r:id="rId2931" ref="B2932"/>
    <hyperlink r:id="rId2932" ref="B2933"/>
    <hyperlink r:id="rId2933" ref="B2934"/>
    <hyperlink r:id="rId2934" ref="B2935"/>
    <hyperlink r:id="rId2935" ref="B2936"/>
    <hyperlink r:id="rId2936" ref="B2937"/>
    <hyperlink r:id="rId2937" ref="B2938"/>
    <hyperlink r:id="rId2938" ref="B2939"/>
    <hyperlink r:id="rId2939" ref="B2940"/>
    <hyperlink r:id="rId2940" ref="B2941"/>
    <hyperlink r:id="rId2941" ref="B2942"/>
    <hyperlink r:id="rId2942" ref="B2943"/>
    <hyperlink r:id="rId2943" ref="B2944"/>
    <hyperlink r:id="rId2944" ref="B2945"/>
    <hyperlink r:id="rId2945" ref="B2946"/>
    <hyperlink r:id="rId2946" ref="B2947"/>
    <hyperlink r:id="rId2947" ref="B2948"/>
    <hyperlink r:id="rId2948" ref="B2949"/>
    <hyperlink r:id="rId2949" ref="B2950"/>
    <hyperlink r:id="rId2950" ref="B2951"/>
    <hyperlink r:id="rId2951" ref="B2952"/>
    <hyperlink r:id="rId2952" ref="B2953"/>
    <hyperlink r:id="rId2953" ref="B2954"/>
    <hyperlink r:id="rId2954" ref="B2955"/>
    <hyperlink r:id="rId2955" ref="B2956"/>
    <hyperlink r:id="rId2956" ref="B2957"/>
    <hyperlink r:id="rId2957" ref="B2958"/>
    <hyperlink r:id="rId2958" ref="B2959"/>
    <hyperlink r:id="rId2959" ref="B2960"/>
    <hyperlink r:id="rId2960" ref="B2961"/>
    <hyperlink r:id="rId2961" ref="B2962"/>
    <hyperlink r:id="rId2962" ref="B2963"/>
    <hyperlink r:id="rId2963" ref="B2964"/>
    <hyperlink r:id="rId2964" ref="B2965"/>
    <hyperlink r:id="rId2965" ref="B2966"/>
    <hyperlink r:id="rId2966" ref="B2967"/>
    <hyperlink r:id="rId2967" ref="B2968"/>
    <hyperlink r:id="rId2968" ref="B2969"/>
    <hyperlink r:id="rId2969" ref="B2970"/>
    <hyperlink r:id="rId2970" ref="B2971"/>
    <hyperlink r:id="rId2971" ref="B2972"/>
    <hyperlink r:id="rId2972" ref="B2973"/>
    <hyperlink r:id="rId2973" ref="B2974"/>
    <hyperlink r:id="rId2974" ref="B2975"/>
    <hyperlink r:id="rId2975" ref="B2976"/>
    <hyperlink r:id="rId2976" ref="B2977"/>
    <hyperlink r:id="rId2977" ref="B2978"/>
    <hyperlink r:id="rId2978" ref="B2979"/>
    <hyperlink r:id="rId2979" ref="B2980"/>
    <hyperlink r:id="rId2980" ref="B2981"/>
    <hyperlink r:id="rId2981" ref="B2982"/>
    <hyperlink r:id="rId2982" ref="B2983"/>
    <hyperlink r:id="rId2983" ref="B2984"/>
    <hyperlink r:id="rId2984" ref="B2985"/>
    <hyperlink r:id="rId2985" ref="B2986"/>
    <hyperlink r:id="rId2986" ref="B2987"/>
    <hyperlink r:id="rId2987" ref="B2988"/>
    <hyperlink r:id="rId2988" ref="B2989"/>
    <hyperlink r:id="rId2989" ref="B2990"/>
    <hyperlink r:id="rId2990" ref="B2991"/>
    <hyperlink r:id="rId2991" ref="B2992"/>
    <hyperlink r:id="rId2992" ref="B2993"/>
    <hyperlink r:id="rId2993" ref="B2994"/>
    <hyperlink r:id="rId2994" ref="B2995"/>
    <hyperlink r:id="rId2995" ref="B2996"/>
    <hyperlink r:id="rId2996" ref="B2997"/>
    <hyperlink r:id="rId2997" ref="B2998"/>
    <hyperlink r:id="rId2998" ref="B2999"/>
    <hyperlink r:id="rId2999" ref="B3000"/>
    <hyperlink r:id="rId3000" ref="B3001"/>
    <hyperlink r:id="rId3001" ref="B3002"/>
    <hyperlink r:id="rId3002" ref="B3003"/>
    <hyperlink r:id="rId3003" ref="B3004"/>
    <hyperlink r:id="rId3004" ref="B3005"/>
    <hyperlink r:id="rId3005" ref="B3006"/>
    <hyperlink r:id="rId3006" ref="B3007"/>
    <hyperlink r:id="rId3007" ref="B3008"/>
    <hyperlink r:id="rId3008" ref="B3009"/>
    <hyperlink r:id="rId3009" ref="B3010"/>
    <hyperlink r:id="rId3010" ref="B3011"/>
    <hyperlink r:id="rId3011" ref="B3012"/>
    <hyperlink r:id="rId3012" ref="B3013"/>
    <hyperlink r:id="rId3013" ref="B3014"/>
    <hyperlink r:id="rId3014" ref="B3015"/>
    <hyperlink r:id="rId3015" ref="B3016"/>
    <hyperlink r:id="rId3016" ref="B3017"/>
    <hyperlink r:id="rId3017" ref="B3018"/>
    <hyperlink r:id="rId3018" ref="B3019"/>
    <hyperlink r:id="rId3019" ref="B3020"/>
    <hyperlink r:id="rId3020" ref="B3021"/>
    <hyperlink r:id="rId3021" ref="B3022"/>
    <hyperlink r:id="rId3022" ref="B3023"/>
    <hyperlink r:id="rId3023" ref="B3024"/>
    <hyperlink r:id="rId3024" ref="B3025"/>
    <hyperlink r:id="rId3025" ref="B3026"/>
    <hyperlink r:id="rId3026" ref="B3027"/>
    <hyperlink r:id="rId3027" ref="B3028"/>
    <hyperlink r:id="rId3028" ref="B3029"/>
    <hyperlink r:id="rId3029" ref="B3030"/>
    <hyperlink r:id="rId3030" ref="B3031"/>
    <hyperlink r:id="rId3031" ref="B3032"/>
    <hyperlink r:id="rId3032" ref="B3033"/>
    <hyperlink r:id="rId3033" ref="B3034"/>
    <hyperlink r:id="rId3034" ref="B3035"/>
    <hyperlink r:id="rId3035" ref="B3036"/>
    <hyperlink r:id="rId3036" ref="B3037"/>
    <hyperlink r:id="rId3037" ref="B3038"/>
    <hyperlink r:id="rId3038" ref="B3039"/>
    <hyperlink r:id="rId3039" ref="B3040"/>
    <hyperlink r:id="rId3040" ref="B3041"/>
    <hyperlink r:id="rId3041" ref="B3042"/>
    <hyperlink r:id="rId3042" ref="B3043"/>
    <hyperlink r:id="rId3043" ref="B3044"/>
    <hyperlink r:id="rId3044" ref="B3045"/>
    <hyperlink r:id="rId3045" ref="B3046"/>
    <hyperlink r:id="rId3046" ref="B3047"/>
    <hyperlink r:id="rId3047" ref="B3048"/>
    <hyperlink r:id="rId3048" ref="B3049"/>
    <hyperlink r:id="rId3049" ref="B3050"/>
    <hyperlink r:id="rId3050" ref="B3051"/>
    <hyperlink r:id="rId3051" ref="B3052"/>
    <hyperlink r:id="rId3052" ref="B3053"/>
    <hyperlink r:id="rId3053" ref="B3054"/>
    <hyperlink r:id="rId3054" ref="B3055"/>
    <hyperlink r:id="rId3055" ref="B3056"/>
    <hyperlink r:id="rId3056" ref="B3057"/>
    <hyperlink r:id="rId3057" ref="B3058"/>
    <hyperlink r:id="rId3058" ref="B3059"/>
    <hyperlink r:id="rId3059" ref="B3060"/>
    <hyperlink r:id="rId3060" ref="B3061"/>
    <hyperlink r:id="rId3061" ref="B3062"/>
    <hyperlink r:id="rId3062" ref="B3063"/>
    <hyperlink r:id="rId3063" ref="B3064"/>
    <hyperlink r:id="rId3064" ref="B3065"/>
    <hyperlink r:id="rId3065" ref="B3066"/>
    <hyperlink r:id="rId3066" ref="B3067"/>
    <hyperlink r:id="rId3067" ref="B3068"/>
    <hyperlink r:id="rId3068" ref="B3069"/>
    <hyperlink r:id="rId3069" ref="B3070"/>
    <hyperlink r:id="rId3070" ref="B3071"/>
    <hyperlink r:id="rId3071" ref="B3072"/>
    <hyperlink r:id="rId3072" ref="B3073"/>
    <hyperlink r:id="rId3073" ref="B3074"/>
    <hyperlink r:id="rId3074" ref="B3075"/>
    <hyperlink r:id="rId3075" ref="B3076"/>
    <hyperlink r:id="rId3076" ref="B3077"/>
    <hyperlink r:id="rId3077" ref="B3078"/>
    <hyperlink r:id="rId3078" ref="B3079"/>
    <hyperlink r:id="rId3079" ref="B3080"/>
    <hyperlink r:id="rId3080" ref="B3081"/>
    <hyperlink r:id="rId3081" ref="B3082"/>
    <hyperlink r:id="rId3082" ref="B3083"/>
    <hyperlink r:id="rId3083" ref="B3084"/>
    <hyperlink r:id="rId3084" ref="B3085"/>
    <hyperlink r:id="rId3085" ref="B3086"/>
    <hyperlink r:id="rId3086" ref="B3087"/>
    <hyperlink r:id="rId3087" ref="B3088"/>
    <hyperlink r:id="rId3088" ref="B3089"/>
    <hyperlink r:id="rId3089" ref="B3090"/>
    <hyperlink r:id="rId3090" ref="B3091"/>
    <hyperlink r:id="rId3091" ref="B3092"/>
    <hyperlink r:id="rId3092" ref="B3093"/>
    <hyperlink r:id="rId3093" ref="B3094"/>
    <hyperlink r:id="rId3094" ref="B3095"/>
    <hyperlink r:id="rId3095" ref="B3096"/>
    <hyperlink r:id="rId3096" ref="B3097"/>
    <hyperlink r:id="rId3097" ref="B3098"/>
    <hyperlink r:id="rId3098" ref="B3099"/>
    <hyperlink r:id="rId3099" ref="B3100"/>
    <hyperlink r:id="rId3100" ref="B3101"/>
    <hyperlink r:id="rId3101" ref="B3102"/>
    <hyperlink r:id="rId3102" ref="B3103"/>
    <hyperlink r:id="rId3103" ref="B3104"/>
    <hyperlink r:id="rId3104" ref="B3105"/>
    <hyperlink r:id="rId3105" ref="B3106"/>
    <hyperlink r:id="rId3106" ref="B3107"/>
    <hyperlink r:id="rId3107" ref="B3108"/>
    <hyperlink r:id="rId3108" ref="B3109"/>
    <hyperlink r:id="rId3109" ref="B3110"/>
    <hyperlink r:id="rId3110" ref="B3111"/>
    <hyperlink r:id="rId3111" ref="B3112"/>
    <hyperlink r:id="rId3112" ref="B3113"/>
    <hyperlink r:id="rId3113" ref="B3114"/>
    <hyperlink r:id="rId3114" ref="B3115"/>
    <hyperlink r:id="rId3115" ref="B3116"/>
    <hyperlink r:id="rId3116" ref="B3117"/>
    <hyperlink r:id="rId3117" ref="C3117"/>
    <hyperlink r:id="rId3118" ref="B3118"/>
    <hyperlink r:id="rId3119" ref="C3118"/>
    <hyperlink r:id="rId3120" ref="B3119"/>
    <hyperlink r:id="rId3121" ref="B3120"/>
    <hyperlink r:id="rId3122" ref="B3121"/>
    <hyperlink r:id="rId3123" ref="B3122"/>
    <hyperlink r:id="rId3124" ref="B3123"/>
    <hyperlink r:id="rId3125" ref="B3124"/>
    <hyperlink r:id="rId3126" ref="B3125"/>
    <hyperlink r:id="rId3127" ref="B3126"/>
    <hyperlink r:id="rId3128" ref="B3127"/>
    <hyperlink r:id="rId3129" ref="B3128"/>
    <hyperlink r:id="rId3130" ref="B3129"/>
    <hyperlink r:id="rId3131" ref="B3130"/>
    <hyperlink r:id="rId3132" ref="B3131"/>
    <hyperlink r:id="rId3133" ref="B3132"/>
    <hyperlink r:id="rId3134" ref="B3133"/>
    <hyperlink r:id="rId3135" ref="B3134"/>
    <hyperlink r:id="rId3136" ref="B3135"/>
    <hyperlink r:id="rId3137" ref="B3136"/>
    <hyperlink r:id="rId3138" ref="B3137"/>
    <hyperlink r:id="rId3139" ref="B3138"/>
    <hyperlink r:id="rId3140" ref="B3139"/>
    <hyperlink r:id="rId3141" ref="B3140"/>
    <hyperlink r:id="rId3142" ref="B3141"/>
    <hyperlink r:id="rId3143" ref="B3142"/>
    <hyperlink r:id="rId3144" ref="B3143"/>
    <hyperlink r:id="rId3145" ref="B3144"/>
    <hyperlink r:id="rId3146" ref="B3145"/>
    <hyperlink r:id="rId3147" ref="B3146"/>
    <hyperlink r:id="rId3148" ref="B3147"/>
    <hyperlink r:id="rId3149" ref="B3148"/>
    <hyperlink r:id="rId3150" ref="B3149"/>
    <hyperlink r:id="rId3151" ref="B3150"/>
    <hyperlink r:id="rId3152" ref="B3151"/>
    <hyperlink r:id="rId3153" ref="B3152"/>
    <hyperlink r:id="rId3154" ref="B3153"/>
    <hyperlink r:id="rId3155" ref="B3154"/>
    <hyperlink r:id="rId3156" ref="B3155"/>
    <hyperlink r:id="rId3157" ref="B3156"/>
    <hyperlink r:id="rId3158" ref="B3157"/>
    <hyperlink r:id="rId3159" ref="B3158"/>
    <hyperlink r:id="rId3160" ref="B3159"/>
    <hyperlink r:id="rId3161" ref="B3160"/>
    <hyperlink r:id="rId3162" ref="B3161"/>
    <hyperlink r:id="rId3163" ref="B3162"/>
    <hyperlink r:id="rId3164" ref="B3163"/>
    <hyperlink r:id="rId3165" ref="B3164"/>
    <hyperlink r:id="rId3166" ref="B3165"/>
    <hyperlink r:id="rId3167" ref="B3166"/>
    <hyperlink r:id="rId3168" ref="B3167"/>
    <hyperlink r:id="rId3169" ref="B3168"/>
    <hyperlink r:id="rId3170" ref="B3169"/>
    <hyperlink r:id="rId3171" ref="B3170"/>
    <hyperlink r:id="rId3172" ref="B3171"/>
    <hyperlink r:id="rId3173" ref="B3172"/>
    <hyperlink r:id="rId3174" ref="B3173"/>
    <hyperlink r:id="rId3175" ref="B3174"/>
    <hyperlink r:id="rId3176" ref="B3175"/>
    <hyperlink r:id="rId3177" ref="B3176"/>
    <hyperlink r:id="rId3178" ref="B3177"/>
    <hyperlink r:id="rId3179" ref="B3178"/>
    <hyperlink r:id="rId3180" ref="B3179"/>
    <hyperlink r:id="rId3181" ref="B3180"/>
    <hyperlink r:id="rId3182" ref="B3181"/>
    <hyperlink r:id="rId3183" ref="B3182"/>
    <hyperlink r:id="rId3184" ref="B3183"/>
    <hyperlink r:id="rId3185" ref="B3184"/>
    <hyperlink r:id="rId3186" ref="B3185"/>
    <hyperlink r:id="rId3187" ref="B3186"/>
    <hyperlink r:id="rId3188" ref="B3187"/>
    <hyperlink r:id="rId3189" ref="B3188"/>
    <hyperlink r:id="rId3190" ref="B3189"/>
    <hyperlink r:id="rId3191" ref="B3190"/>
    <hyperlink r:id="rId3192" ref="B3191"/>
    <hyperlink r:id="rId3193" ref="B3192"/>
    <hyperlink r:id="rId3194" ref="B3193"/>
    <hyperlink r:id="rId3195" ref="B3194"/>
    <hyperlink r:id="rId3196" ref="B3195"/>
    <hyperlink r:id="rId3197" ref="B3196"/>
    <hyperlink r:id="rId3198" ref="B3197"/>
    <hyperlink r:id="rId3199" ref="B3198"/>
    <hyperlink r:id="rId3200" ref="B3199"/>
    <hyperlink r:id="rId3201" ref="B3200"/>
    <hyperlink r:id="rId3202" ref="B3201"/>
    <hyperlink r:id="rId3203" ref="B3202"/>
    <hyperlink r:id="rId3204" ref="B3203"/>
    <hyperlink r:id="rId3205" ref="B3204"/>
    <hyperlink r:id="rId3206" ref="B3205"/>
    <hyperlink r:id="rId3207" ref="B3206"/>
    <hyperlink r:id="rId3208" ref="B3207"/>
    <hyperlink r:id="rId3209" ref="B3208"/>
    <hyperlink r:id="rId3210" ref="B3209"/>
    <hyperlink r:id="rId3211" ref="B3210"/>
    <hyperlink r:id="rId3212" ref="B3211"/>
    <hyperlink r:id="rId3213" ref="B3212"/>
    <hyperlink r:id="rId3214" ref="B3213"/>
    <hyperlink r:id="rId3215" ref="B3214"/>
    <hyperlink r:id="rId3216" ref="B3215"/>
    <hyperlink r:id="rId3217" ref="B3216"/>
    <hyperlink r:id="rId3218" ref="B3217"/>
    <hyperlink r:id="rId3219" ref="B3218"/>
    <hyperlink r:id="rId3220" ref="B3219"/>
    <hyperlink r:id="rId3221" ref="B3220"/>
    <hyperlink r:id="rId3222" ref="B3221"/>
    <hyperlink r:id="rId3223" ref="B3222"/>
    <hyperlink r:id="rId3224" ref="B3223"/>
    <hyperlink r:id="rId3225" ref="B3224"/>
    <hyperlink r:id="rId3226" ref="B3225"/>
    <hyperlink r:id="rId3227" ref="B3226"/>
    <hyperlink r:id="rId3228" ref="B3227"/>
    <hyperlink r:id="rId3229" ref="B3228"/>
    <hyperlink r:id="rId3230" ref="B3229"/>
    <hyperlink r:id="rId3231" ref="B3230"/>
    <hyperlink r:id="rId3232" ref="B3231"/>
    <hyperlink r:id="rId3233" ref="B3232"/>
    <hyperlink r:id="rId3234" ref="B3233"/>
    <hyperlink r:id="rId3235" ref="B3234"/>
    <hyperlink r:id="rId3236" ref="B3235"/>
    <hyperlink r:id="rId3237" ref="B3236"/>
    <hyperlink r:id="rId3238" ref="B3237"/>
    <hyperlink r:id="rId3239" ref="B3238"/>
    <hyperlink r:id="rId3240" ref="B3239"/>
    <hyperlink r:id="rId3241" ref="B3240"/>
    <hyperlink r:id="rId3242" ref="B3241"/>
    <hyperlink r:id="rId3243" ref="B3242"/>
    <hyperlink r:id="rId3244" ref="B3243"/>
    <hyperlink r:id="rId3245" ref="B3244"/>
    <hyperlink r:id="rId3246" ref="B3245"/>
    <hyperlink r:id="rId3247" ref="B3246"/>
    <hyperlink r:id="rId3248" ref="B3247"/>
    <hyperlink r:id="rId3249" ref="B3248"/>
    <hyperlink r:id="rId3250" ref="B3249"/>
    <hyperlink r:id="rId3251" ref="B3250"/>
    <hyperlink r:id="rId3252" ref="B3251"/>
    <hyperlink r:id="rId3253" ref="B3252"/>
    <hyperlink r:id="rId3254" ref="B3253"/>
    <hyperlink r:id="rId3255" ref="B3254"/>
    <hyperlink r:id="rId3256" ref="B3255"/>
    <hyperlink r:id="rId3257" ref="B3256"/>
    <hyperlink r:id="rId3258" ref="B3257"/>
    <hyperlink r:id="rId3259" ref="B3258"/>
    <hyperlink r:id="rId3260" ref="B3259"/>
    <hyperlink r:id="rId3261" ref="B3260"/>
    <hyperlink r:id="rId3262" ref="B3261"/>
    <hyperlink r:id="rId3263" ref="B3262"/>
    <hyperlink r:id="rId3264" ref="B3263"/>
    <hyperlink r:id="rId3265" ref="B3264"/>
    <hyperlink r:id="rId3266" ref="B3265"/>
    <hyperlink r:id="rId3267" ref="B3266"/>
    <hyperlink r:id="rId3268" ref="B3267"/>
    <hyperlink r:id="rId3269" ref="B3268"/>
    <hyperlink r:id="rId3270" ref="B3269"/>
    <hyperlink r:id="rId3271" ref="B3270"/>
    <hyperlink r:id="rId3272" ref="B3271"/>
    <hyperlink r:id="rId3273" ref="B3272"/>
    <hyperlink r:id="rId3274" ref="B3273"/>
    <hyperlink r:id="rId3275" ref="B3274"/>
    <hyperlink r:id="rId3276" ref="B3275"/>
    <hyperlink r:id="rId3277" ref="B3276"/>
    <hyperlink r:id="rId3278" ref="B3277"/>
    <hyperlink r:id="rId3279" ref="B3278"/>
    <hyperlink r:id="rId3280" ref="B3279"/>
    <hyperlink r:id="rId3281" ref="B3280"/>
    <hyperlink r:id="rId3282" ref="B3281"/>
    <hyperlink r:id="rId3283" ref="B3282"/>
    <hyperlink r:id="rId3284" ref="B3283"/>
    <hyperlink r:id="rId3285" ref="B3284"/>
    <hyperlink r:id="rId3286" ref="B3285"/>
    <hyperlink r:id="rId3287" ref="B3286"/>
    <hyperlink r:id="rId3288" ref="B3287"/>
    <hyperlink r:id="rId3289" ref="B3288"/>
    <hyperlink r:id="rId3290" ref="B3289"/>
    <hyperlink r:id="rId3291" ref="B3290"/>
    <hyperlink r:id="rId3292" ref="B3291"/>
    <hyperlink r:id="rId3293" ref="B3292"/>
    <hyperlink r:id="rId3294" ref="B3293"/>
    <hyperlink r:id="rId3295" ref="B3294"/>
    <hyperlink r:id="rId3296" ref="B3295"/>
    <hyperlink r:id="rId3297" ref="B3296"/>
    <hyperlink r:id="rId3298" ref="B3297"/>
    <hyperlink r:id="rId3299" ref="B3298"/>
    <hyperlink r:id="rId3300" ref="B3299"/>
    <hyperlink r:id="rId3301" ref="B3300"/>
    <hyperlink r:id="rId3302" ref="B3301"/>
    <hyperlink r:id="rId3303" ref="B3302"/>
    <hyperlink r:id="rId3304" ref="B3303"/>
    <hyperlink r:id="rId3305" ref="B3304"/>
    <hyperlink r:id="rId3306" ref="B3305"/>
    <hyperlink r:id="rId3307" ref="B3306"/>
    <hyperlink r:id="rId3308" ref="B3307"/>
    <hyperlink r:id="rId3309" ref="B3308"/>
    <hyperlink r:id="rId3310" ref="B3309"/>
    <hyperlink r:id="rId3311" ref="B3310"/>
    <hyperlink r:id="rId3312" ref="B3311"/>
    <hyperlink r:id="rId3313" ref="B3312"/>
    <hyperlink r:id="rId3314" ref="B3313"/>
    <hyperlink r:id="rId3315" ref="B3314"/>
    <hyperlink r:id="rId3316" ref="B3315"/>
    <hyperlink r:id="rId3317" ref="B3316"/>
    <hyperlink r:id="rId3318" ref="B3317"/>
    <hyperlink r:id="rId3319" ref="B3318"/>
    <hyperlink r:id="rId3320" ref="B3319"/>
    <hyperlink r:id="rId3321" ref="B3320"/>
    <hyperlink r:id="rId3322" ref="B3321"/>
    <hyperlink r:id="rId3323" ref="B3322"/>
    <hyperlink r:id="rId3324" ref="B3323"/>
    <hyperlink r:id="rId3325" ref="B3324"/>
    <hyperlink r:id="rId3326" ref="B3325"/>
    <hyperlink r:id="rId3327" ref="B3326"/>
    <hyperlink r:id="rId3328" ref="B3327"/>
    <hyperlink r:id="rId3329" ref="B3328"/>
    <hyperlink r:id="rId3330" ref="B3329"/>
    <hyperlink r:id="rId3331" ref="B3330"/>
    <hyperlink r:id="rId3332" ref="B3331"/>
    <hyperlink r:id="rId3333" ref="B3332"/>
    <hyperlink r:id="rId3334" ref="B3333"/>
    <hyperlink r:id="rId3335" ref="B3334"/>
    <hyperlink r:id="rId3336" ref="B3335"/>
    <hyperlink r:id="rId3337" ref="B3336"/>
    <hyperlink r:id="rId3338" ref="B3337"/>
    <hyperlink r:id="rId3339" ref="B3338"/>
    <hyperlink r:id="rId3340" ref="B3339"/>
    <hyperlink r:id="rId3341" ref="B3340"/>
    <hyperlink r:id="rId3342" ref="B3341"/>
    <hyperlink r:id="rId3343" ref="B3342"/>
    <hyperlink r:id="rId3344" ref="B3343"/>
    <hyperlink r:id="rId3345" ref="B3344"/>
    <hyperlink r:id="rId3346" ref="B3345"/>
    <hyperlink r:id="rId3347" ref="B3346"/>
    <hyperlink r:id="rId3348" ref="B3347"/>
    <hyperlink r:id="rId3349" ref="B3348"/>
    <hyperlink r:id="rId3350" ref="B3349"/>
    <hyperlink r:id="rId3351" ref="B3350"/>
    <hyperlink r:id="rId3352" ref="B3351"/>
    <hyperlink r:id="rId3353" ref="B3352"/>
    <hyperlink r:id="rId3354" ref="B3353"/>
    <hyperlink r:id="rId3355" ref="B3354"/>
    <hyperlink r:id="rId3356" ref="B3355"/>
    <hyperlink r:id="rId3357" ref="B3356"/>
    <hyperlink r:id="rId3358" ref="B3357"/>
    <hyperlink r:id="rId3359" ref="B3358"/>
    <hyperlink r:id="rId3360" ref="B3359"/>
    <hyperlink r:id="rId3361" ref="B3360"/>
    <hyperlink r:id="rId3362" ref="B3361"/>
    <hyperlink r:id="rId3363" ref="B3362"/>
    <hyperlink r:id="rId3364" ref="B3363"/>
    <hyperlink r:id="rId3365" ref="B3364"/>
    <hyperlink r:id="rId3366" ref="B3365"/>
    <hyperlink r:id="rId3367" ref="B3366"/>
    <hyperlink r:id="rId3368" ref="B3367"/>
    <hyperlink r:id="rId3369" ref="B3368"/>
    <hyperlink r:id="rId3370" ref="B3369"/>
    <hyperlink r:id="rId3371" ref="B3370"/>
    <hyperlink r:id="rId3372" ref="B3371"/>
    <hyperlink r:id="rId3373" ref="B3372"/>
    <hyperlink r:id="rId3374" ref="B3373"/>
    <hyperlink r:id="rId3375" ref="B3374"/>
    <hyperlink r:id="rId3376" ref="B3375"/>
    <hyperlink r:id="rId3377" ref="B3376"/>
    <hyperlink r:id="rId3378" ref="B3377"/>
    <hyperlink r:id="rId3379" ref="B3378"/>
    <hyperlink r:id="rId3380" ref="B3379"/>
    <hyperlink r:id="rId3381" ref="B3380"/>
    <hyperlink r:id="rId3382" ref="B3381"/>
    <hyperlink r:id="rId3383" ref="B3382"/>
    <hyperlink r:id="rId3384" ref="B3383"/>
    <hyperlink r:id="rId3385" ref="B3384"/>
    <hyperlink r:id="rId3386" ref="B3385"/>
    <hyperlink r:id="rId3387" ref="B3386"/>
    <hyperlink r:id="rId3388" ref="B3387"/>
    <hyperlink r:id="rId3389" ref="B3388"/>
    <hyperlink r:id="rId3390" ref="B3389"/>
    <hyperlink r:id="rId3391" ref="B3390"/>
    <hyperlink r:id="rId3392" ref="B3391"/>
    <hyperlink r:id="rId3393" ref="B3392"/>
    <hyperlink r:id="rId3394" ref="B3393"/>
    <hyperlink r:id="rId3395" ref="B3394"/>
    <hyperlink r:id="rId3396" ref="B3395"/>
    <hyperlink r:id="rId3397" ref="B3396"/>
    <hyperlink r:id="rId3398" ref="B3397"/>
    <hyperlink r:id="rId3399" ref="B3398"/>
    <hyperlink r:id="rId3400" ref="B3399"/>
    <hyperlink r:id="rId3401" ref="B3400"/>
    <hyperlink r:id="rId3402" ref="B3401"/>
    <hyperlink r:id="rId3403" ref="B3402"/>
    <hyperlink r:id="rId3404" ref="B3403"/>
    <hyperlink r:id="rId3405" ref="B3404"/>
    <hyperlink r:id="rId3406" ref="B3405"/>
    <hyperlink r:id="rId3407" ref="B3406"/>
    <hyperlink r:id="rId3408" ref="B3407"/>
    <hyperlink r:id="rId3409" ref="B3408"/>
    <hyperlink r:id="rId3410" ref="B3409"/>
    <hyperlink r:id="rId3411" ref="B3410"/>
    <hyperlink r:id="rId3412" ref="B3411"/>
    <hyperlink r:id="rId3413" ref="B3412"/>
    <hyperlink r:id="rId3414" ref="B3413"/>
    <hyperlink r:id="rId3415" ref="B3414"/>
    <hyperlink r:id="rId3416" ref="B3415"/>
    <hyperlink r:id="rId3417" ref="B3416"/>
    <hyperlink r:id="rId3418" ref="B3417"/>
    <hyperlink r:id="rId3419" ref="B3418"/>
    <hyperlink r:id="rId3420" ref="B3419"/>
    <hyperlink r:id="rId3421" ref="B3420"/>
    <hyperlink r:id="rId3422" ref="B3421"/>
    <hyperlink r:id="rId3423" ref="B3422"/>
    <hyperlink r:id="rId3424" ref="B3423"/>
    <hyperlink r:id="rId3425" ref="B3424"/>
    <hyperlink r:id="rId3426" ref="B3425"/>
    <hyperlink r:id="rId3427" ref="B3426"/>
    <hyperlink r:id="rId3428" ref="B3427"/>
    <hyperlink r:id="rId3429" ref="B3428"/>
    <hyperlink r:id="rId3430" ref="B3429"/>
    <hyperlink r:id="rId3431" ref="B3430"/>
    <hyperlink r:id="rId3432" ref="B3431"/>
    <hyperlink r:id="rId3433" ref="B3432"/>
    <hyperlink r:id="rId3434" ref="B3433"/>
    <hyperlink r:id="rId3435" ref="B3434"/>
    <hyperlink r:id="rId3436" ref="B3435"/>
    <hyperlink r:id="rId3437" ref="B3436"/>
    <hyperlink r:id="rId3438" ref="B3437"/>
    <hyperlink r:id="rId3439" ref="B3438"/>
    <hyperlink r:id="rId3440" ref="B3439"/>
    <hyperlink r:id="rId3441" ref="B3440"/>
    <hyperlink r:id="rId3442" ref="B3441"/>
    <hyperlink r:id="rId3443" ref="B3442"/>
    <hyperlink r:id="rId3444" ref="B3443"/>
    <hyperlink r:id="rId3445" ref="B3444"/>
    <hyperlink r:id="rId3446" ref="B3445"/>
    <hyperlink r:id="rId3447" ref="B3446"/>
    <hyperlink r:id="rId3448" ref="B3447"/>
    <hyperlink r:id="rId3449" ref="B3448"/>
    <hyperlink r:id="rId3450" ref="B3449"/>
    <hyperlink r:id="rId3451" ref="B3450"/>
    <hyperlink r:id="rId3452" ref="B3451"/>
    <hyperlink r:id="rId3453" ref="B3452"/>
    <hyperlink r:id="rId3454" ref="B3453"/>
    <hyperlink r:id="rId3455" ref="B3454"/>
    <hyperlink r:id="rId3456" ref="B3455"/>
    <hyperlink r:id="rId3457" ref="B3456"/>
    <hyperlink r:id="rId3458" ref="B3457"/>
    <hyperlink r:id="rId3459" ref="B3458"/>
    <hyperlink r:id="rId3460" ref="B3459"/>
    <hyperlink r:id="rId3461" ref="B3460"/>
    <hyperlink r:id="rId3462" ref="B3461"/>
    <hyperlink r:id="rId3463" ref="B3462"/>
    <hyperlink r:id="rId3464" ref="B3463"/>
    <hyperlink r:id="rId3465" ref="B3464"/>
    <hyperlink r:id="rId3466" ref="B3465"/>
    <hyperlink r:id="rId3467" ref="B3466"/>
    <hyperlink r:id="rId3468" ref="B3467"/>
    <hyperlink r:id="rId3469" ref="B3468"/>
    <hyperlink r:id="rId3470" ref="B3469"/>
    <hyperlink r:id="rId3471" ref="B3470"/>
    <hyperlink r:id="rId3472" ref="B3471"/>
    <hyperlink r:id="rId3473" ref="B3472"/>
    <hyperlink r:id="rId3474" ref="B3473"/>
    <hyperlink r:id="rId3475" ref="B3474"/>
    <hyperlink r:id="rId3476" ref="B3475"/>
    <hyperlink r:id="rId3477" ref="B3476"/>
    <hyperlink r:id="rId3478" ref="B3477"/>
    <hyperlink r:id="rId3479" ref="B3478"/>
    <hyperlink r:id="rId3480" ref="B3479"/>
    <hyperlink r:id="rId3481" ref="B3480"/>
    <hyperlink r:id="rId3482" ref="B3481"/>
    <hyperlink r:id="rId3483" ref="B3482"/>
    <hyperlink r:id="rId3484" ref="B3483"/>
    <hyperlink r:id="rId3485" ref="B3484"/>
    <hyperlink r:id="rId3486" ref="B3485"/>
    <hyperlink r:id="rId3487" ref="B3486"/>
    <hyperlink r:id="rId3488" ref="B3487"/>
    <hyperlink r:id="rId3489" ref="B3488"/>
    <hyperlink r:id="rId3490" ref="B3489"/>
    <hyperlink r:id="rId3491" ref="B3490"/>
    <hyperlink r:id="rId3492" ref="B3491"/>
    <hyperlink r:id="rId3493" ref="B3492"/>
    <hyperlink r:id="rId3494" ref="B3493"/>
    <hyperlink r:id="rId3495" ref="B3494"/>
    <hyperlink r:id="rId3496" ref="B3495"/>
    <hyperlink r:id="rId3497" ref="B3496"/>
    <hyperlink r:id="rId3498" ref="B3497"/>
    <hyperlink r:id="rId3499" ref="B3498"/>
    <hyperlink r:id="rId3500" ref="B3499"/>
    <hyperlink r:id="rId3501" ref="B3500"/>
    <hyperlink r:id="rId3502" ref="B3501"/>
    <hyperlink r:id="rId3503" ref="B3502"/>
    <hyperlink r:id="rId3504" ref="B3503"/>
    <hyperlink r:id="rId3505" ref="B3504"/>
    <hyperlink r:id="rId3506" ref="B3505"/>
    <hyperlink r:id="rId3507" ref="B3506"/>
    <hyperlink r:id="rId3508" ref="B3507"/>
    <hyperlink r:id="rId3509" ref="B3508"/>
    <hyperlink r:id="rId3510" ref="B3509"/>
    <hyperlink r:id="rId3511" ref="B3510"/>
    <hyperlink r:id="rId3512" ref="B3511"/>
    <hyperlink r:id="rId3513" ref="B3512"/>
    <hyperlink r:id="rId3514" ref="B3513"/>
    <hyperlink r:id="rId3515" ref="B3514"/>
    <hyperlink r:id="rId3516" ref="B3515"/>
    <hyperlink r:id="rId3517" ref="B3516"/>
    <hyperlink r:id="rId3518" ref="B3517"/>
    <hyperlink r:id="rId3519" ref="B3518"/>
    <hyperlink r:id="rId3520" ref="B3519"/>
    <hyperlink r:id="rId3521" ref="B3520"/>
    <hyperlink r:id="rId3522" ref="B3521"/>
    <hyperlink r:id="rId3523" ref="B3522"/>
    <hyperlink r:id="rId3524" ref="B3523"/>
    <hyperlink r:id="rId3525" ref="B3524"/>
    <hyperlink r:id="rId3526" ref="B3525"/>
    <hyperlink r:id="rId3527" ref="B3526"/>
    <hyperlink r:id="rId3528" ref="B3527"/>
    <hyperlink r:id="rId3529" ref="B3528"/>
    <hyperlink r:id="rId3530" ref="B3529"/>
    <hyperlink r:id="rId3531" ref="B3530"/>
    <hyperlink r:id="rId3532" ref="B3531"/>
    <hyperlink r:id="rId3533" ref="B3532"/>
    <hyperlink r:id="rId3534" ref="B3533"/>
    <hyperlink r:id="rId3535" ref="B3534"/>
    <hyperlink r:id="rId3536" ref="B3535"/>
    <hyperlink r:id="rId3537" ref="B3536"/>
    <hyperlink r:id="rId3538" ref="B3537"/>
    <hyperlink r:id="rId3539" ref="B3538"/>
    <hyperlink r:id="rId3540" ref="B3539"/>
    <hyperlink r:id="rId3541" ref="B3540"/>
    <hyperlink r:id="rId3542" ref="B3541"/>
    <hyperlink r:id="rId3543" ref="B3542"/>
    <hyperlink r:id="rId3544" ref="B3543"/>
    <hyperlink r:id="rId3545" ref="B3544"/>
    <hyperlink r:id="rId3546" ref="B3545"/>
    <hyperlink r:id="rId3547" ref="B3546"/>
    <hyperlink r:id="rId3548" ref="B3547"/>
    <hyperlink r:id="rId3549" ref="B3548"/>
    <hyperlink r:id="rId3550" ref="B3549"/>
    <hyperlink r:id="rId3551" ref="B3550"/>
    <hyperlink r:id="rId3552" ref="B3551"/>
    <hyperlink r:id="rId3553" ref="B3552"/>
    <hyperlink r:id="rId3554" ref="B3553"/>
    <hyperlink r:id="rId3555" ref="B3554"/>
    <hyperlink r:id="rId3556" ref="B3555"/>
    <hyperlink r:id="rId3557" ref="B3556"/>
    <hyperlink r:id="rId3558" ref="B3557"/>
    <hyperlink r:id="rId3559" ref="B3558"/>
    <hyperlink r:id="rId3560" ref="B3559"/>
    <hyperlink r:id="rId3561" ref="B3560"/>
    <hyperlink r:id="rId3562" ref="B3561"/>
    <hyperlink r:id="rId3563" ref="B3562"/>
    <hyperlink r:id="rId3564" ref="B3563"/>
    <hyperlink r:id="rId3565" ref="B3564"/>
    <hyperlink r:id="rId3566" ref="B3565"/>
    <hyperlink r:id="rId3567" ref="B3566"/>
    <hyperlink r:id="rId3568" ref="B3567"/>
    <hyperlink r:id="rId3569" ref="B3568"/>
    <hyperlink r:id="rId3570" ref="B3569"/>
    <hyperlink r:id="rId3571" ref="B3570"/>
    <hyperlink r:id="rId3572" ref="B3571"/>
    <hyperlink r:id="rId3573" ref="B3572"/>
    <hyperlink r:id="rId3574" ref="B3573"/>
    <hyperlink r:id="rId3575" ref="B3574"/>
    <hyperlink r:id="rId3576" ref="B3575"/>
    <hyperlink r:id="rId3577" ref="B3576"/>
    <hyperlink r:id="rId3578" ref="B3577"/>
    <hyperlink r:id="rId3579" ref="B3578"/>
    <hyperlink r:id="rId3580" ref="B3579"/>
    <hyperlink r:id="rId3581" ref="B3580"/>
    <hyperlink r:id="rId3582" ref="B3581"/>
    <hyperlink r:id="rId3583" ref="B3582"/>
    <hyperlink r:id="rId3584" ref="B3583"/>
    <hyperlink r:id="rId3585" ref="B3584"/>
    <hyperlink r:id="rId3586" ref="B3585"/>
    <hyperlink r:id="rId3587" ref="B3586"/>
    <hyperlink r:id="rId3588" ref="B3587"/>
    <hyperlink r:id="rId3589" ref="B3588"/>
    <hyperlink r:id="rId3590" ref="B3589"/>
    <hyperlink r:id="rId3591" ref="B3590"/>
    <hyperlink r:id="rId3592" ref="B3591"/>
    <hyperlink r:id="rId3593" ref="B3592"/>
    <hyperlink r:id="rId3594" ref="B3593"/>
    <hyperlink r:id="rId3595" ref="B3594"/>
    <hyperlink r:id="rId3596" ref="B3595"/>
    <hyperlink r:id="rId3597" ref="B3596"/>
    <hyperlink r:id="rId3598" ref="B3597"/>
    <hyperlink r:id="rId3599" ref="B3598"/>
    <hyperlink r:id="rId3600" ref="B3599"/>
    <hyperlink r:id="rId3601" ref="B3600"/>
    <hyperlink r:id="rId3602" ref="B3601"/>
    <hyperlink r:id="rId3603" ref="B3602"/>
    <hyperlink r:id="rId3604" ref="B3603"/>
    <hyperlink r:id="rId3605" ref="B3604"/>
    <hyperlink r:id="rId3606" ref="B3605"/>
    <hyperlink r:id="rId3607" ref="B3606"/>
    <hyperlink r:id="rId3608" ref="B3607"/>
    <hyperlink r:id="rId3609" ref="B3608"/>
    <hyperlink r:id="rId3610" ref="B3609"/>
    <hyperlink r:id="rId3611" ref="B3610"/>
    <hyperlink r:id="rId3612" ref="B3611"/>
    <hyperlink r:id="rId3613" ref="B3612"/>
    <hyperlink r:id="rId3614" ref="B3613"/>
    <hyperlink r:id="rId3615" ref="B3614"/>
    <hyperlink r:id="rId3616" ref="B3615"/>
    <hyperlink r:id="rId3617" ref="B3616"/>
    <hyperlink r:id="rId3618" ref="B3617"/>
    <hyperlink r:id="rId3619" ref="B3618"/>
    <hyperlink r:id="rId3620" ref="B3619"/>
    <hyperlink r:id="rId3621" ref="B3620"/>
    <hyperlink r:id="rId3622" ref="B3621"/>
    <hyperlink r:id="rId3623" ref="B3622"/>
    <hyperlink r:id="rId3624" ref="B3623"/>
    <hyperlink r:id="rId3625" ref="B3624"/>
    <hyperlink r:id="rId3626" ref="B3625"/>
    <hyperlink r:id="rId3627" ref="B3626"/>
    <hyperlink r:id="rId3628" ref="B3627"/>
    <hyperlink r:id="rId3629" ref="B3628"/>
    <hyperlink r:id="rId3630" ref="B3629"/>
    <hyperlink r:id="rId3631" ref="B3630"/>
    <hyperlink r:id="rId3632" ref="B3631"/>
    <hyperlink r:id="rId3633" ref="B3632"/>
    <hyperlink r:id="rId3634" ref="B3633"/>
    <hyperlink r:id="rId3635" ref="B3634"/>
    <hyperlink r:id="rId3636" ref="B3635"/>
    <hyperlink r:id="rId3637" ref="B3636"/>
    <hyperlink r:id="rId3638" ref="B3637"/>
    <hyperlink r:id="rId3639" ref="B3638"/>
    <hyperlink r:id="rId3640" ref="B3639"/>
    <hyperlink r:id="rId3641" ref="B3640"/>
    <hyperlink r:id="rId3642" ref="B3641"/>
    <hyperlink r:id="rId3643" ref="B3642"/>
    <hyperlink r:id="rId3644" ref="B3643"/>
    <hyperlink r:id="rId3645" ref="B3644"/>
    <hyperlink r:id="rId3646" ref="B3645"/>
    <hyperlink r:id="rId3647" ref="B3646"/>
    <hyperlink r:id="rId3648" ref="B3647"/>
    <hyperlink r:id="rId3649" ref="B3648"/>
    <hyperlink r:id="rId3650" ref="B3649"/>
    <hyperlink r:id="rId3651" ref="B3650"/>
    <hyperlink r:id="rId3652" ref="B3651"/>
    <hyperlink r:id="rId3653" ref="B3652"/>
    <hyperlink r:id="rId3654" ref="B3653"/>
    <hyperlink r:id="rId3655" ref="B3654"/>
    <hyperlink r:id="rId3656" ref="B3655"/>
    <hyperlink r:id="rId3657" ref="B3656"/>
    <hyperlink r:id="rId3658" ref="B3657"/>
    <hyperlink r:id="rId3659" ref="B3658"/>
    <hyperlink r:id="rId3660" ref="B3659"/>
    <hyperlink r:id="rId3661" ref="B3660"/>
    <hyperlink r:id="rId3662" ref="B3661"/>
    <hyperlink r:id="rId3663" ref="B3662"/>
    <hyperlink r:id="rId3664" ref="B3663"/>
    <hyperlink r:id="rId3665" ref="B3664"/>
    <hyperlink r:id="rId3666" ref="B3665"/>
    <hyperlink r:id="rId3667" ref="B3666"/>
    <hyperlink r:id="rId3668" ref="B3667"/>
    <hyperlink r:id="rId3669" ref="B3668"/>
    <hyperlink r:id="rId3670" ref="B3669"/>
    <hyperlink r:id="rId3671" ref="B3670"/>
    <hyperlink r:id="rId3672" ref="B3671"/>
    <hyperlink r:id="rId3673" ref="B3672"/>
    <hyperlink r:id="rId3674" ref="B3673"/>
    <hyperlink r:id="rId3675" ref="B3674"/>
    <hyperlink r:id="rId3676" ref="B3675"/>
    <hyperlink r:id="rId3677" ref="B3676"/>
    <hyperlink r:id="rId3678" ref="B3677"/>
    <hyperlink r:id="rId3679" ref="B3678"/>
    <hyperlink r:id="rId3680" ref="B3679"/>
    <hyperlink r:id="rId3681" ref="B3680"/>
    <hyperlink r:id="rId3682" ref="B3681"/>
    <hyperlink r:id="rId3683" ref="B3682"/>
    <hyperlink r:id="rId3684" ref="B3683"/>
    <hyperlink r:id="rId3685" ref="B3684"/>
    <hyperlink r:id="rId3686" ref="B3685"/>
    <hyperlink r:id="rId3687" ref="B3686"/>
    <hyperlink r:id="rId3688" ref="B3687"/>
    <hyperlink r:id="rId3689" ref="B3688"/>
    <hyperlink r:id="rId3690" ref="B3689"/>
    <hyperlink r:id="rId3691" ref="B3690"/>
    <hyperlink r:id="rId3692" ref="B3691"/>
    <hyperlink r:id="rId3693" ref="B3692"/>
    <hyperlink r:id="rId3694" ref="B3693"/>
    <hyperlink r:id="rId3695" ref="B3694"/>
    <hyperlink r:id="rId3696" ref="B3695"/>
    <hyperlink r:id="rId3697" ref="B3696"/>
    <hyperlink r:id="rId3698" ref="B3697"/>
    <hyperlink r:id="rId3699" ref="B3698"/>
    <hyperlink r:id="rId3700" ref="B3699"/>
    <hyperlink r:id="rId3701" ref="B3700"/>
    <hyperlink r:id="rId3702" ref="B3701"/>
    <hyperlink r:id="rId3703" ref="B3702"/>
    <hyperlink r:id="rId3704" ref="B3703"/>
    <hyperlink r:id="rId3705" ref="B3704"/>
    <hyperlink r:id="rId3706" ref="B3705"/>
    <hyperlink r:id="rId3707" ref="B3706"/>
    <hyperlink r:id="rId3708" ref="B3707"/>
    <hyperlink r:id="rId3709" ref="B3708"/>
    <hyperlink r:id="rId3710" ref="B3709"/>
    <hyperlink r:id="rId3711" ref="B3710"/>
    <hyperlink r:id="rId3712" ref="B3711"/>
    <hyperlink r:id="rId3713" ref="B3712"/>
    <hyperlink r:id="rId3714" ref="B3713"/>
    <hyperlink r:id="rId3715" ref="B3714"/>
    <hyperlink r:id="rId3716" ref="B3715"/>
    <hyperlink r:id="rId3717" ref="B3716"/>
    <hyperlink r:id="rId3718" ref="B3717"/>
    <hyperlink r:id="rId3719" ref="B3718"/>
    <hyperlink r:id="rId3720" ref="B3719"/>
    <hyperlink r:id="rId3721" ref="B3720"/>
    <hyperlink r:id="rId3722" ref="B3721"/>
    <hyperlink r:id="rId3723" ref="B3722"/>
    <hyperlink r:id="rId3724" ref="B3723"/>
    <hyperlink r:id="rId3725" ref="B3724"/>
    <hyperlink r:id="rId3726" ref="B3725"/>
    <hyperlink r:id="rId3727" ref="B3726"/>
    <hyperlink r:id="rId3728" ref="B3727"/>
    <hyperlink r:id="rId3729" ref="B3728"/>
    <hyperlink r:id="rId3730" ref="B3729"/>
    <hyperlink r:id="rId3731" ref="B3730"/>
    <hyperlink r:id="rId3732" ref="B3731"/>
    <hyperlink r:id="rId3733" ref="B3732"/>
    <hyperlink r:id="rId3734" ref="B3733"/>
    <hyperlink r:id="rId3735" ref="B3734"/>
    <hyperlink r:id="rId3736" ref="B3735"/>
    <hyperlink r:id="rId3737" ref="B3736"/>
    <hyperlink r:id="rId3738" ref="B3737"/>
    <hyperlink r:id="rId3739" ref="B3738"/>
    <hyperlink r:id="rId3740" ref="B3739"/>
    <hyperlink r:id="rId3741" ref="B3740"/>
    <hyperlink r:id="rId3742" ref="B3741"/>
    <hyperlink r:id="rId3743" ref="B3742"/>
    <hyperlink r:id="rId3744" ref="B3743"/>
    <hyperlink r:id="rId3745" ref="B3744"/>
    <hyperlink r:id="rId3746" ref="B3745"/>
    <hyperlink r:id="rId3747" ref="B3746"/>
    <hyperlink r:id="rId3748" ref="B3747"/>
    <hyperlink r:id="rId3749" ref="B3748"/>
    <hyperlink r:id="rId3750" ref="B3749"/>
    <hyperlink r:id="rId3751" ref="B3750"/>
    <hyperlink r:id="rId3752" ref="B3751"/>
    <hyperlink r:id="rId3753" ref="B3752"/>
    <hyperlink r:id="rId3754" ref="B3753"/>
    <hyperlink r:id="rId3755" ref="B3754"/>
    <hyperlink r:id="rId3756" ref="B3755"/>
    <hyperlink r:id="rId3757" ref="B3756"/>
    <hyperlink r:id="rId3758" ref="B3757"/>
    <hyperlink r:id="rId3759" ref="B3758"/>
    <hyperlink r:id="rId3760" ref="B3759"/>
    <hyperlink r:id="rId3761" ref="B3760"/>
    <hyperlink r:id="rId3762" ref="B3761"/>
    <hyperlink r:id="rId3763" ref="B3762"/>
    <hyperlink r:id="rId3764" ref="B3763"/>
    <hyperlink r:id="rId3765" ref="B3764"/>
    <hyperlink r:id="rId3766" ref="B3765"/>
    <hyperlink r:id="rId3767" ref="B3766"/>
    <hyperlink r:id="rId3768" ref="B3767"/>
    <hyperlink r:id="rId3769" ref="B3768"/>
    <hyperlink r:id="rId3770" ref="B3769"/>
    <hyperlink r:id="rId3771" ref="B3770"/>
    <hyperlink r:id="rId3772" ref="B3771"/>
    <hyperlink r:id="rId3773" ref="B3772"/>
    <hyperlink r:id="rId3774" ref="B3773"/>
    <hyperlink r:id="rId3775" ref="B3774"/>
    <hyperlink r:id="rId3776" ref="B3775"/>
    <hyperlink r:id="rId3777" ref="B3776"/>
    <hyperlink r:id="rId3778" ref="B3777"/>
    <hyperlink r:id="rId3779" ref="B3778"/>
    <hyperlink r:id="rId3780" ref="B3779"/>
    <hyperlink r:id="rId3781" ref="B3780"/>
    <hyperlink r:id="rId3782" ref="B3781"/>
    <hyperlink r:id="rId3783" ref="B3782"/>
    <hyperlink r:id="rId3784" ref="B3783"/>
    <hyperlink r:id="rId3785" ref="B3784"/>
    <hyperlink r:id="rId3786" ref="B3785"/>
    <hyperlink r:id="rId3787" ref="B3786"/>
    <hyperlink r:id="rId3788" ref="B3787"/>
    <hyperlink r:id="rId3789" ref="B3788"/>
    <hyperlink r:id="rId3790" ref="B3789"/>
    <hyperlink r:id="rId3791" ref="B3790"/>
    <hyperlink r:id="rId3792" ref="B3791"/>
    <hyperlink r:id="rId3793" ref="B3792"/>
    <hyperlink r:id="rId3794" ref="B3793"/>
    <hyperlink r:id="rId3795" ref="B3794"/>
    <hyperlink r:id="rId3796" ref="B3795"/>
    <hyperlink r:id="rId3797" ref="B3796"/>
    <hyperlink r:id="rId3798" ref="B3797"/>
    <hyperlink r:id="rId3799" ref="B3798"/>
    <hyperlink r:id="rId3800" ref="B3799"/>
    <hyperlink r:id="rId3801" ref="B3800"/>
    <hyperlink r:id="rId3802" ref="B3801"/>
    <hyperlink r:id="rId3803" ref="B3802"/>
    <hyperlink r:id="rId3804" ref="B3803"/>
    <hyperlink r:id="rId3805" ref="B3804"/>
    <hyperlink r:id="rId3806" ref="B3805"/>
    <hyperlink r:id="rId3807" ref="B3806"/>
    <hyperlink r:id="rId3808" ref="B3807"/>
    <hyperlink r:id="rId3809" ref="B3808"/>
    <hyperlink r:id="rId3810" ref="B3809"/>
    <hyperlink r:id="rId3811" ref="B3810"/>
    <hyperlink r:id="rId3812" ref="B3811"/>
    <hyperlink r:id="rId3813" ref="B3812"/>
    <hyperlink r:id="rId3814" ref="B3813"/>
    <hyperlink r:id="rId3815" ref="B3814"/>
    <hyperlink r:id="rId3816" ref="B3815"/>
    <hyperlink r:id="rId3817" ref="B3816"/>
    <hyperlink r:id="rId3818" ref="B3817"/>
    <hyperlink r:id="rId3819" ref="B3818"/>
    <hyperlink r:id="rId3820" ref="B3819"/>
    <hyperlink r:id="rId3821" ref="B3820"/>
    <hyperlink r:id="rId3822" ref="B3821"/>
    <hyperlink r:id="rId3823" ref="B3822"/>
    <hyperlink r:id="rId3824" ref="B3823"/>
    <hyperlink r:id="rId3825" ref="B3824"/>
    <hyperlink r:id="rId3826" ref="B3825"/>
    <hyperlink r:id="rId3827" ref="B3826"/>
    <hyperlink r:id="rId3828" ref="B3827"/>
    <hyperlink r:id="rId3829" ref="B3828"/>
    <hyperlink r:id="rId3830" ref="B3829"/>
    <hyperlink r:id="rId3831" ref="B3830"/>
    <hyperlink r:id="rId3832" ref="B3831"/>
    <hyperlink r:id="rId3833" ref="B3832"/>
    <hyperlink r:id="rId3834" ref="B3833"/>
    <hyperlink r:id="rId3835" ref="B3834"/>
    <hyperlink r:id="rId3836" ref="B3835"/>
    <hyperlink r:id="rId3837" ref="B3836"/>
    <hyperlink r:id="rId3838" ref="B3837"/>
    <hyperlink r:id="rId3839" ref="B3838"/>
    <hyperlink r:id="rId3840" ref="B3839"/>
    <hyperlink r:id="rId3841" ref="B3840"/>
    <hyperlink r:id="rId3842" ref="B3841"/>
    <hyperlink r:id="rId3843" ref="B3842"/>
    <hyperlink r:id="rId3844" ref="B3843"/>
    <hyperlink r:id="rId3845" ref="B3844"/>
    <hyperlink r:id="rId3846" ref="B3845"/>
    <hyperlink r:id="rId3847" ref="B3846"/>
    <hyperlink r:id="rId3848" ref="B3847"/>
    <hyperlink r:id="rId3849" ref="B3848"/>
    <hyperlink r:id="rId3850" ref="B3849"/>
    <hyperlink r:id="rId3851" ref="B3850"/>
    <hyperlink r:id="rId3852" ref="B3851"/>
    <hyperlink r:id="rId3853" ref="B3852"/>
    <hyperlink r:id="rId3854" ref="B3853"/>
    <hyperlink r:id="rId3855" ref="B3854"/>
    <hyperlink r:id="rId3856" ref="B3855"/>
    <hyperlink r:id="rId3857" ref="B3856"/>
    <hyperlink r:id="rId3858" ref="B3857"/>
    <hyperlink r:id="rId3859" ref="B3858"/>
    <hyperlink r:id="rId3860" ref="B3859"/>
    <hyperlink r:id="rId3861" ref="B3860"/>
    <hyperlink r:id="rId3862" ref="B3861"/>
    <hyperlink r:id="rId3863" ref="B3862"/>
    <hyperlink r:id="rId3864" ref="B3863"/>
    <hyperlink r:id="rId3865" ref="B3864"/>
    <hyperlink r:id="rId3866" ref="B3865"/>
    <hyperlink r:id="rId3867" ref="B3866"/>
    <hyperlink r:id="rId3868" ref="B3867"/>
    <hyperlink r:id="rId3869" ref="B3868"/>
    <hyperlink r:id="rId3870" ref="B3869"/>
    <hyperlink r:id="rId3871" ref="B3870"/>
    <hyperlink r:id="rId3872" ref="B3871"/>
    <hyperlink r:id="rId3873" ref="B3872"/>
    <hyperlink r:id="rId3874" ref="B3873"/>
    <hyperlink r:id="rId3875" ref="B3874"/>
    <hyperlink r:id="rId3876" ref="B3875"/>
    <hyperlink r:id="rId3877" ref="B3876"/>
    <hyperlink r:id="rId3878" ref="B3877"/>
    <hyperlink r:id="rId3879" ref="B3878"/>
    <hyperlink r:id="rId3880" ref="B3879"/>
    <hyperlink r:id="rId3881" ref="B3880"/>
    <hyperlink r:id="rId3882" ref="B3881"/>
    <hyperlink r:id="rId3883" ref="B3882"/>
    <hyperlink r:id="rId3884" ref="B3883"/>
    <hyperlink r:id="rId3885" ref="B3884"/>
    <hyperlink r:id="rId3886" ref="B3885"/>
    <hyperlink r:id="rId3887" ref="B3886"/>
    <hyperlink r:id="rId3888" ref="B3887"/>
    <hyperlink r:id="rId3889" ref="B3888"/>
    <hyperlink r:id="rId3890" ref="B3889"/>
    <hyperlink r:id="rId3891" ref="B3890"/>
    <hyperlink r:id="rId3892" ref="B3891"/>
    <hyperlink r:id="rId3893" ref="B3892"/>
    <hyperlink r:id="rId3894" ref="B3893"/>
    <hyperlink r:id="rId3895" ref="B3894"/>
    <hyperlink r:id="rId3896" ref="B3895"/>
    <hyperlink r:id="rId3897" ref="B3896"/>
    <hyperlink r:id="rId3898" ref="B3897"/>
    <hyperlink r:id="rId3899" ref="B3898"/>
    <hyperlink r:id="rId3900" ref="B3899"/>
    <hyperlink r:id="rId3901" ref="B3900"/>
    <hyperlink r:id="rId3902" ref="B3901"/>
    <hyperlink r:id="rId3903" ref="B3902"/>
    <hyperlink r:id="rId3904" ref="B3903"/>
    <hyperlink r:id="rId3905" ref="B3904"/>
    <hyperlink r:id="rId3906" ref="B3905"/>
    <hyperlink r:id="rId3907" ref="B3906"/>
    <hyperlink r:id="rId3908" ref="B3907"/>
    <hyperlink r:id="rId3909" ref="B3908"/>
    <hyperlink r:id="rId3910" ref="B3909"/>
    <hyperlink r:id="rId3911" ref="B3910"/>
    <hyperlink r:id="rId3912" ref="B3911"/>
    <hyperlink r:id="rId3913" ref="B3912"/>
    <hyperlink r:id="rId3914" ref="B3913"/>
    <hyperlink r:id="rId3915" ref="B3914"/>
    <hyperlink r:id="rId3916" ref="B3915"/>
    <hyperlink r:id="rId3917" ref="B3916"/>
    <hyperlink r:id="rId3918" ref="B3917"/>
    <hyperlink r:id="rId3919" ref="B3918"/>
    <hyperlink r:id="rId3920" ref="B3919"/>
    <hyperlink r:id="rId3921" ref="B3920"/>
    <hyperlink r:id="rId3922" ref="B3921"/>
    <hyperlink r:id="rId3923" ref="B3922"/>
    <hyperlink r:id="rId3924" ref="B3923"/>
    <hyperlink r:id="rId3925" ref="B3924"/>
    <hyperlink r:id="rId3926" ref="B3925"/>
    <hyperlink r:id="rId3927" ref="B3926"/>
    <hyperlink r:id="rId3928" ref="B3927"/>
    <hyperlink r:id="rId3929" ref="B3928"/>
    <hyperlink r:id="rId3930" ref="B3929"/>
    <hyperlink r:id="rId3931" ref="B3930"/>
    <hyperlink r:id="rId3932" ref="B3931"/>
    <hyperlink r:id="rId3933" ref="B3932"/>
    <hyperlink r:id="rId3934" ref="B3933"/>
    <hyperlink r:id="rId3935" ref="B3934"/>
    <hyperlink r:id="rId3936" ref="B3935"/>
    <hyperlink r:id="rId3937" ref="B3936"/>
    <hyperlink r:id="rId3938" ref="B3937"/>
    <hyperlink r:id="rId3939" ref="B3938"/>
    <hyperlink r:id="rId3940" ref="B3939"/>
    <hyperlink r:id="rId3941" ref="B3940"/>
    <hyperlink r:id="rId3942" ref="B3941"/>
    <hyperlink r:id="rId3943" ref="B3942"/>
    <hyperlink r:id="rId3944" ref="B3943"/>
    <hyperlink r:id="rId3945" ref="B3944"/>
    <hyperlink r:id="rId3946" ref="B3945"/>
    <hyperlink r:id="rId3947" ref="B3946"/>
    <hyperlink r:id="rId3948" ref="B3947"/>
    <hyperlink r:id="rId3949" ref="B3948"/>
    <hyperlink r:id="rId3950" ref="B3949"/>
    <hyperlink r:id="rId3951" ref="B3950"/>
    <hyperlink r:id="rId3952" ref="B3951"/>
    <hyperlink r:id="rId3953" ref="B3952"/>
    <hyperlink r:id="rId3954" ref="B3953"/>
    <hyperlink r:id="rId3955" ref="B3954"/>
    <hyperlink r:id="rId3956" ref="B3955"/>
    <hyperlink r:id="rId3957" ref="B3956"/>
    <hyperlink r:id="rId3958" ref="B3957"/>
    <hyperlink r:id="rId3959" ref="B3958"/>
    <hyperlink r:id="rId3960" ref="B3959"/>
    <hyperlink r:id="rId3961" ref="B3960"/>
    <hyperlink r:id="rId3962" ref="B3961"/>
    <hyperlink r:id="rId3963" ref="B3962"/>
    <hyperlink r:id="rId3964" ref="B3963"/>
    <hyperlink r:id="rId3965" ref="B3964"/>
    <hyperlink r:id="rId3966" ref="B3965"/>
    <hyperlink r:id="rId3967" ref="B3966"/>
    <hyperlink r:id="rId3968" ref="B3967"/>
    <hyperlink r:id="rId3969" ref="B3968"/>
    <hyperlink r:id="rId3970" ref="B3969"/>
    <hyperlink r:id="rId3971" ref="B3970"/>
    <hyperlink r:id="rId3972" ref="B3971"/>
    <hyperlink r:id="rId3973" ref="B3972"/>
    <hyperlink r:id="rId3974" ref="B3973"/>
    <hyperlink r:id="rId3975" ref="B3974"/>
    <hyperlink r:id="rId3976" ref="B3975"/>
    <hyperlink r:id="rId3977" ref="B3976"/>
    <hyperlink r:id="rId3978" ref="B3977"/>
    <hyperlink r:id="rId3979" ref="B3978"/>
    <hyperlink r:id="rId3980" ref="B3979"/>
    <hyperlink r:id="rId3981" ref="B3980"/>
    <hyperlink r:id="rId3982" ref="B3981"/>
    <hyperlink r:id="rId3983" ref="B3982"/>
    <hyperlink r:id="rId3984" ref="B3983"/>
    <hyperlink r:id="rId3985" ref="B3984"/>
    <hyperlink r:id="rId3986" ref="B3985"/>
    <hyperlink r:id="rId3987" ref="B3986"/>
    <hyperlink r:id="rId3988" ref="B3987"/>
    <hyperlink r:id="rId3989" ref="B3988"/>
    <hyperlink r:id="rId3990" ref="B3989"/>
    <hyperlink r:id="rId3991" ref="B3990"/>
    <hyperlink r:id="rId3992" ref="B3991"/>
    <hyperlink r:id="rId3993" ref="B3992"/>
    <hyperlink r:id="rId3994" ref="B3993"/>
    <hyperlink r:id="rId3995" ref="B3994"/>
    <hyperlink r:id="rId3996" ref="B3995"/>
    <hyperlink r:id="rId3997" ref="B3996"/>
    <hyperlink r:id="rId3998" ref="B3997"/>
    <hyperlink r:id="rId3999" ref="B3998"/>
    <hyperlink r:id="rId4000" ref="B3999"/>
    <hyperlink r:id="rId4001" ref="B4000"/>
    <hyperlink r:id="rId4002" ref="B4001"/>
    <hyperlink r:id="rId4003" ref="B4002"/>
    <hyperlink r:id="rId4004" ref="B4003"/>
    <hyperlink r:id="rId4005" ref="B4004"/>
    <hyperlink r:id="rId4006" ref="B4005"/>
    <hyperlink r:id="rId4007" ref="B4006"/>
    <hyperlink r:id="rId4008" ref="B4007"/>
    <hyperlink r:id="rId4009" ref="B4008"/>
    <hyperlink r:id="rId4010" ref="B4009"/>
    <hyperlink r:id="rId4011" ref="B4010"/>
    <hyperlink r:id="rId4012" ref="B4011"/>
    <hyperlink r:id="rId4013" ref="B4012"/>
    <hyperlink r:id="rId4014" ref="B4013"/>
    <hyperlink r:id="rId4015" ref="B4014"/>
    <hyperlink r:id="rId4016" ref="B4015"/>
    <hyperlink r:id="rId4017" ref="B4016"/>
    <hyperlink r:id="rId4018" ref="B4017"/>
    <hyperlink r:id="rId4019" ref="B4018"/>
    <hyperlink r:id="rId4020" ref="B4019"/>
    <hyperlink r:id="rId4021" ref="B4020"/>
    <hyperlink r:id="rId4022" ref="B4021"/>
    <hyperlink r:id="rId4023" ref="B4022"/>
    <hyperlink r:id="rId4024" ref="B4023"/>
    <hyperlink r:id="rId4025" ref="B4024"/>
    <hyperlink r:id="rId4026" ref="B4025"/>
    <hyperlink r:id="rId4027" ref="B4026"/>
    <hyperlink r:id="rId4028" ref="B4027"/>
    <hyperlink r:id="rId4029" ref="B4028"/>
    <hyperlink r:id="rId4030" ref="B4029"/>
    <hyperlink r:id="rId4031" ref="B4030"/>
    <hyperlink r:id="rId4032" ref="B4031"/>
    <hyperlink r:id="rId4033" ref="B4032"/>
    <hyperlink r:id="rId4034" ref="B4033"/>
    <hyperlink r:id="rId4035" ref="B4034"/>
    <hyperlink r:id="rId4036" ref="B4035"/>
    <hyperlink r:id="rId4037" ref="B4036"/>
    <hyperlink r:id="rId4038" ref="B4037"/>
    <hyperlink r:id="rId4039" ref="B4038"/>
    <hyperlink r:id="rId4040" ref="B4039"/>
    <hyperlink r:id="rId4041" ref="B4040"/>
    <hyperlink r:id="rId4042" ref="B4041"/>
    <hyperlink r:id="rId4043" ref="B4042"/>
    <hyperlink r:id="rId4044" ref="B4043"/>
    <hyperlink r:id="rId4045" ref="B4044"/>
    <hyperlink r:id="rId4046" ref="B4045"/>
    <hyperlink r:id="rId4047" ref="B4046"/>
    <hyperlink r:id="rId4048" ref="B4047"/>
    <hyperlink r:id="rId4049" ref="B4048"/>
    <hyperlink r:id="rId4050" ref="B4049"/>
    <hyperlink r:id="rId4051" ref="B4050"/>
    <hyperlink r:id="rId4052" ref="B4051"/>
    <hyperlink r:id="rId4053" ref="B4052"/>
    <hyperlink r:id="rId4054" ref="B4053"/>
    <hyperlink r:id="rId4055" ref="B4054"/>
    <hyperlink r:id="rId4056" ref="B4055"/>
    <hyperlink r:id="rId4057" ref="B4056"/>
    <hyperlink r:id="rId4058" ref="B4057"/>
    <hyperlink r:id="rId4059" ref="B4058"/>
    <hyperlink r:id="rId4060" ref="B4059"/>
    <hyperlink r:id="rId4061" ref="B4060"/>
    <hyperlink r:id="rId4062" ref="B4061"/>
    <hyperlink r:id="rId4063" ref="B4062"/>
    <hyperlink r:id="rId4064" ref="B4063"/>
    <hyperlink r:id="rId4065" ref="B4064"/>
    <hyperlink r:id="rId4066" ref="B4065"/>
    <hyperlink r:id="rId4067" ref="B4066"/>
    <hyperlink r:id="rId4068" ref="B4067"/>
    <hyperlink r:id="rId4069" ref="B4068"/>
    <hyperlink r:id="rId4070" ref="B4069"/>
    <hyperlink r:id="rId4071" ref="B4070"/>
    <hyperlink r:id="rId4072" ref="B4071"/>
    <hyperlink r:id="rId4073" ref="B4072"/>
    <hyperlink r:id="rId4074" ref="B4073"/>
    <hyperlink r:id="rId4075" ref="B4074"/>
    <hyperlink r:id="rId4076" ref="B4075"/>
    <hyperlink r:id="rId4077" ref="B4076"/>
    <hyperlink r:id="rId4078" ref="B4077"/>
    <hyperlink r:id="rId4079" ref="B4078"/>
    <hyperlink r:id="rId4080" ref="B4079"/>
    <hyperlink r:id="rId4081" ref="B4080"/>
    <hyperlink r:id="rId4082" ref="B4081"/>
    <hyperlink r:id="rId4083" ref="B4082"/>
    <hyperlink r:id="rId4084" ref="B4083"/>
    <hyperlink r:id="rId4085" ref="B4084"/>
    <hyperlink r:id="rId4086" ref="B4085"/>
    <hyperlink r:id="rId4087" ref="B4086"/>
    <hyperlink r:id="rId4088" ref="B4087"/>
    <hyperlink r:id="rId4089" ref="B4088"/>
    <hyperlink r:id="rId4090" ref="B4089"/>
    <hyperlink r:id="rId4091" ref="B4090"/>
    <hyperlink r:id="rId4092" ref="B4091"/>
    <hyperlink r:id="rId4093" ref="B4092"/>
    <hyperlink r:id="rId4094" ref="B4093"/>
    <hyperlink r:id="rId4095" ref="B4094"/>
    <hyperlink r:id="rId4096" ref="B4095"/>
    <hyperlink r:id="rId4097" ref="B4096"/>
    <hyperlink r:id="rId4098" ref="B4097"/>
    <hyperlink r:id="rId4099" ref="B4098"/>
    <hyperlink r:id="rId4100" ref="B4099"/>
    <hyperlink r:id="rId4101" ref="B4100"/>
    <hyperlink r:id="rId4102" ref="B4101"/>
    <hyperlink r:id="rId4103" ref="B4102"/>
    <hyperlink r:id="rId4104" ref="B4103"/>
    <hyperlink r:id="rId4105" ref="B4104"/>
    <hyperlink r:id="rId4106" ref="B4105"/>
    <hyperlink r:id="rId4107" ref="B4106"/>
    <hyperlink r:id="rId4108" ref="B4107"/>
    <hyperlink r:id="rId4109" ref="B4108"/>
    <hyperlink r:id="rId4110" ref="B4109"/>
    <hyperlink r:id="rId4111" ref="B4110"/>
    <hyperlink r:id="rId4112" ref="B4111"/>
    <hyperlink r:id="rId4113" ref="B4112"/>
    <hyperlink r:id="rId4114" ref="B4113"/>
    <hyperlink r:id="rId4115" ref="B4114"/>
    <hyperlink r:id="rId4116" ref="B4115"/>
    <hyperlink r:id="rId4117" ref="B4116"/>
    <hyperlink r:id="rId4118" ref="B4117"/>
    <hyperlink r:id="rId4119" ref="B4118"/>
    <hyperlink r:id="rId4120" ref="B4119"/>
    <hyperlink r:id="rId4121" ref="B4120"/>
    <hyperlink r:id="rId4122" ref="B4121"/>
    <hyperlink r:id="rId4123" ref="B4122"/>
    <hyperlink r:id="rId4124" ref="B4123"/>
    <hyperlink r:id="rId4125" ref="B4124"/>
    <hyperlink r:id="rId4126" ref="B4125"/>
    <hyperlink r:id="rId4127" ref="B4126"/>
    <hyperlink r:id="rId4128" ref="B4127"/>
    <hyperlink r:id="rId4129" ref="B4128"/>
    <hyperlink r:id="rId4130" ref="B4129"/>
    <hyperlink r:id="rId4131" ref="B4130"/>
    <hyperlink r:id="rId4132" ref="B4131"/>
    <hyperlink r:id="rId4133" ref="B4132"/>
    <hyperlink r:id="rId4134" ref="B4133"/>
    <hyperlink r:id="rId4135" ref="B4134"/>
    <hyperlink r:id="rId4136" ref="B4135"/>
    <hyperlink r:id="rId4137" ref="B4136"/>
    <hyperlink r:id="rId4138" ref="B4137"/>
    <hyperlink r:id="rId4139" ref="B4138"/>
    <hyperlink r:id="rId4140" ref="B4139"/>
    <hyperlink r:id="rId4141" ref="B4140"/>
    <hyperlink r:id="rId4142" ref="B4141"/>
    <hyperlink r:id="rId4143" ref="B4142"/>
    <hyperlink r:id="rId4144" ref="B4143"/>
    <hyperlink r:id="rId4145" ref="B4144"/>
    <hyperlink r:id="rId4146" ref="B4145"/>
    <hyperlink r:id="rId4147" ref="B4146"/>
    <hyperlink r:id="rId4148" ref="B4147"/>
    <hyperlink r:id="rId4149" ref="B4148"/>
    <hyperlink r:id="rId4150" ref="B4149"/>
    <hyperlink r:id="rId4151" ref="B4150"/>
    <hyperlink r:id="rId4152" ref="B4151"/>
    <hyperlink r:id="rId4153" ref="B4152"/>
    <hyperlink r:id="rId4154" ref="B4153"/>
    <hyperlink r:id="rId4155" ref="B4154"/>
    <hyperlink r:id="rId4156" ref="B4155"/>
    <hyperlink r:id="rId4157" ref="B4156"/>
    <hyperlink r:id="rId4158" ref="B4157"/>
    <hyperlink r:id="rId4159" ref="B4158"/>
    <hyperlink r:id="rId4160" ref="B4159"/>
    <hyperlink r:id="rId4161" ref="B4160"/>
    <hyperlink r:id="rId4162" ref="B4161"/>
    <hyperlink r:id="rId4163" ref="B4162"/>
    <hyperlink r:id="rId4164" ref="B4163"/>
    <hyperlink r:id="rId4165" ref="B4164"/>
    <hyperlink r:id="rId4166" ref="B4165"/>
    <hyperlink r:id="rId4167" ref="B4166"/>
    <hyperlink r:id="rId4168" ref="B4167"/>
    <hyperlink r:id="rId4169" ref="B4168"/>
    <hyperlink r:id="rId4170" ref="B4169"/>
    <hyperlink r:id="rId4171" ref="B4170"/>
    <hyperlink r:id="rId4172" ref="B4171"/>
    <hyperlink r:id="rId4173" ref="B4172"/>
    <hyperlink r:id="rId4174" ref="B4173"/>
    <hyperlink r:id="rId4175" ref="B4174"/>
    <hyperlink r:id="rId4176" ref="B4175"/>
    <hyperlink r:id="rId4177" ref="B4176"/>
    <hyperlink r:id="rId4178" ref="B4177"/>
    <hyperlink r:id="rId4179" ref="B4178"/>
    <hyperlink r:id="rId4180" ref="B4179"/>
    <hyperlink r:id="rId4181" ref="B4180"/>
    <hyperlink r:id="rId4182" ref="B4181"/>
    <hyperlink r:id="rId4183" ref="B4182"/>
    <hyperlink r:id="rId4184" ref="B4183"/>
    <hyperlink r:id="rId4185" ref="B4184"/>
    <hyperlink r:id="rId4186" ref="B4185"/>
    <hyperlink r:id="rId4187" ref="B4186"/>
    <hyperlink r:id="rId4188" ref="B4187"/>
    <hyperlink r:id="rId4189" ref="B4188"/>
    <hyperlink r:id="rId4190" ref="B4189"/>
    <hyperlink r:id="rId4191" ref="B4190"/>
    <hyperlink r:id="rId4192" ref="B4191"/>
    <hyperlink r:id="rId4193" ref="B4192"/>
    <hyperlink r:id="rId4194" ref="B4193"/>
    <hyperlink r:id="rId4195" ref="B4194"/>
    <hyperlink r:id="rId4196" ref="B4195"/>
    <hyperlink r:id="rId4197" ref="B4196"/>
    <hyperlink r:id="rId4198" ref="B4197"/>
    <hyperlink r:id="rId4199" ref="B4198"/>
    <hyperlink r:id="rId4200" ref="B4199"/>
    <hyperlink r:id="rId4201" ref="B4200"/>
    <hyperlink r:id="rId4202" ref="B4201"/>
    <hyperlink r:id="rId4203" ref="B4202"/>
    <hyperlink r:id="rId4204" ref="B4203"/>
    <hyperlink r:id="rId4205" ref="B4204"/>
    <hyperlink r:id="rId4206" ref="B4205"/>
    <hyperlink r:id="rId4207" ref="B4206"/>
    <hyperlink r:id="rId4208" ref="B4207"/>
    <hyperlink r:id="rId4209" ref="B4208"/>
    <hyperlink r:id="rId4210" ref="B4209"/>
    <hyperlink r:id="rId4211" ref="B4210"/>
    <hyperlink r:id="rId4212" ref="B4211"/>
    <hyperlink r:id="rId4213" ref="B4212"/>
    <hyperlink r:id="rId4214" ref="B4213"/>
    <hyperlink r:id="rId4215" ref="B4214"/>
    <hyperlink r:id="rId4216" ref="B4215"/>
    <hyperlink r:id="rId4217" ref="B4216"/>
    <hyperlink r:id="rId4218" ref="B4217"/>
    <hyperlink r:id="rId4219" ref="B4218"/>
    <hyperlink r:id="rId4220" ref="B4219"/>
    <hyperlink r:id="rId4221" ref="B4220"/>
    <hyperlink r:id="rId4222" ref="B4221"/>
    <hyperlink r:id="rId4223" ref="B4222"/>
    <hyperlink r:id="rId4224" ref="B4223"/>
    <hyperlink r:id="rId4225" ref="B4224"/>
    <hyperlink r:id="rId4226" ref="B4225"/>
    <hyperlink r:id="rId4227" ref="B4226"/>
    <hyperlink r:id="rId4228" ref="B4227"/>
    <hyperlink r:id="rId4229" ref="B4228"/>
    <hyperlink r:id="rId4230" ref="B4229"/>
    <hyperlink r:id="rId4231" ref="B4230"/>
    <hyperlink r:id="rId4232" ref="B4231"/>
    <hyperlink r:id="rId4233" ref="B4232"/>
    <hyperlink r:id="rId4234" ref="B4233"/>
    <hyperlink r:id="rId4235" ref="B4234"/>
    <hyperlink r:id="rId4236" ref="B4235"/>
    <hyperlink r:id="rId4237" ref="B4236"/>
    <hyperlink r:id="rId4238" ref="B4237"/>
    <hyperlink r:id="rId4239" ref="B4238"/>
    <hyperlink r:id="rId4240" ref="B4239"/>
    <hyperlink r:id="rId4241" ref="B4240"/>
    <hyperlink r:id="rId4242" ref="B4241"/>
    <hyperlink r:id="rId4243" ref="B4242"/>
    <hyperlink r:id="rId4244" ref="B4243"/>
    <hyperlink r:id="rId4245" ref="B4244"/>
    <hyperlink r:id="rId4246" ref="B4245"/>
    <hyperlink r:id="rId4247" ref="B4246"/>
    <hyperlink r:id="rId4248" ref="B4247"/>
    <hyperlink r:id="rId4249" ref="B4248"/>
    <hyperlink r:id="rId4250" ref="B4249"/>
    <hyperlink r:id="rId4251" ref="B4250"/>
    <hyperlink r:id="rId4252" ref="B4251"/>
    <hyperlink r:id="rId4253" ref="B4252"/>
    <hyperlink r:id="rId4254" ref="B4253"/>
    <hyperlink r:id="rId4255" ref="B4254"/>
    <hyperlink r:id="rId4256" ref="B4255"/>
    <hyperlink r:id="rId4257" ref="B4256"/>
    <hyperlink r:id="rId4258" ref="B4257"/>
    <hyperlink r:id="rId4259" ref="B4258"/>
    <hyperlink r:id="rId4260" ref="B4259"/>
    <hyperlink r:id="rId4261" ref="B4260"/>
    <hyperlink r:id="rId4262" ref="B4261"/>
    <hyperlink r:id="rId4263" ref="B4262"/>
    <hyperlink r:id="rId4264" ref="B4263"/>
    <hyperlink r:id="rId4265" ref="B4264"/>
    <hyperlink r:id="rId4266" ref="B4265"/>
    <hyperlink r:id="rId4267" ref="B4266"/>
    <hyperlink r:id="rId4268" ref="B4267"/>
    <hyperlink r:id="rId4269" ref="B4268"/>
    <hyperlink r:id="rId4270" ref="B4269"/>
    <hyperlink r:id="rId4271" ref="B4270"/>
    <hyperlink r:id="rId4272" ref="B4271"/>
    <hyperlink r:id="rId4273" ref="B4272"/>
    <hyperlink r:id="rId4274" ref="B4273"/>
    <hyperlink r:id="rId4275" ref="B4274"/>
    <hyperlink r:id="rId4276" ref="B4275"/>
    <hyperlink r:id="rId4277" ref="B4276"/>
    <hyperlink r:id="rId4278" ref="B4277"/>
    <hyperlink r:id="rId4279" ref="B4278"/>
    <hyperlink r:id="rId4280" ref="B4279"/>
    <hyperlink r:id="rId4281" ref="B4280"/>
    <hyperlink r:id="rId4282" ref="B4281"/>
    <hyperlink r:id="rId4283" ref="B4282"/>
    <hyperlink r:id="rId4284" ref="B4283"/>
    <hyperlink r:id="rId4285" ref="B4284"/>
    <hyperlink r:id="rId4286" ref="B4285"/>
    <hyperlink r:id="rId4287" ref="B4286"/>
    <hyperlink r:id="rId4288" ref="B4287"/>
    <hyperlink r:id="rId4289" ref="B4288"/>
    <hyperlink r:id="rId4290" ref="B4289"/>
    <hyperlink r:id="rId4291" ref="B4290"/>
    <hyperlink r:id="rId4292" ref="B4291"/>
    <hyperlink r:id="rId4293" ref="B4292"/>
    <hyperlink r:id="rId4294" ref="B4293"/>
    <hyperlink r:id="rId4295" ref="B4294"/>
    <hyperlink r:id="rId4296" ref="B4295"/>
    <hyperlink r:id="rId4297" ref="B4296"/>
    <hyperlink r:id="rId4298" ref="B4297"/>
    <hyperlink r:id="rId4299" ref="B4298"/>
    <hyperlink r:id="rId4300" ref="B4299"/>
    <hyperlink r:id="rId4301" ref="B4300"/>
    <hyperlink r:id="rId4302" ref="B4301"/>
    <hyperlink r:id="rId4303" ref="B4302"/>
    <hyperlink r:id="rId4304" ref="B4303"/>
    <hyperlink r:id="rId4305" ref="B4304"/>
    <hyperlink r:id="rId4306" ref="B4305"/>
    <hyperlink r:id="rId4307" ref="B4306"/>
    <hyperlink r:id="rId4308" ref="B4307"/>
    <hyperlink r:id="rId4309" ref="B4308"/>
    <hyperlink r:id="rId4310" ref="B4309"/>
    <hyperlink r:id="rId4311" ref="B4310"/>
    <hyperlink r:id="rId4312" ref="B4311"/>
    <hyperlink r:id="rId4313" ref="B4312"/>
    <hyperlink r:id="rId4314" ref="B4313"/>
    <hyperlink r:id="rId4315" ref="B4314"/>
    <hyperlink r:id="rId4316" ref="B4315"/>
    <hyperlink r:id="rId4317" ref="B4316"/>
    <hyperlink r:id="rId4318" ref="B4317"/>
    <hyperlink r:id="rId4319" ref="B4318"/>
    <hyperlink r:id="rId4320" ref="B4319"/>
    <hyperlink r:id="rId4321" ref="B4320"/>
    <hyperlink r:id="rId4322" ref="B4321"/>
    <hyperlink r:id="rId4323" ref="B4322"/>
    <hyperlink r:id="rId4324" ref="B4323"/>
    <hyperlink r:id="rId4325" ref="B4324"/>
    <hyperlink r:id="rId4326" ref="B4325"/>
    <hyperlink r:id="rId4327" ref="B4326"/>
    <hyperlink r:id="rId4328" ref="B4327"/>
    <hyperlink r:id="rId4329" ref="B4328"/>
    <hyperlink r:id="rId4330" ref="B4329"/>
    <hyperlink r:id="rId4331" ref="B4330"/>
    <hyperlink r:id="rId4332" ref="B4331"/>
    <hyperlink r:id="rId4333" ref="B4332"/>
    <hyperlink r:id="rId4334" ref="B4333"/>
    <hyperlink r:id="rId4335" ref="B4334"/>
    <hyperlink r:id="rId4336" ref="B4335"/>
    <hyperlink r:id="rId4337" ref="B4336"/>
    <hyperlink r:id="rId4338" ref="B4337"/>
    <hyperlink r:id="rId4339" ref="B4338"/>
    <hyperlink r:id="rId4340" ref="B4339"/>
    <hyperlink r:id="rId4341" ref="B4340"/>
    <hyperlink r:id="rId4342" ref="B4341"/>
    <hyperlink r:id="rId4343" ref="B4342"/>
    <hyperlink r:id="rId4344" ref="B4343"/>
    <hyperlink r:id="rId4345" ref="B4344"/>
    <hyperlink r:id="rId4346" ref="B4345"/>
    <hyperlink r:id="rId4347" ref="B4346"/>
    <hyperlink r:id="rId4348" ref="B4347"/>
    <hyperlink r:id="rId4349" ref="B4348"/>
    <hyperlink r:id="rId4350" ref="B4349"/>
    <hyperlink r:id="rId4351" ref="B4350"/>
    <hyperlink r:id="rId4352" ref="B4351"/>
    <hyperlink r:id="rId4353" ref="B4352"/>
    <hyperlink r:id="rId4354" ref="B4353"/>
    <hyperlink r:id="rId4355" ref="B4354"/>
    <hyperlink r:id="rId4356" ref="B4355"/>
    <hyperlink r:id="rId4357" ref="B4356"/>
    <hyperlink r:id="rId4358" ref="B4357"/>
    <hyperlink r:id="rId4359" ref="B4358"/>
    <hyperlink r:id="rId4360" ref="B4359"/>
    <hyperlink r:id="rId4361" ref="B4360"/>
    <hyperlink r:id="rId4362" ref="B4361"/>
    <hyperlink r:id="rId4363" ref="B4362"/>
    <hyperlink r:id="rId4364" ref="B4363"/>
    <hyperlink r:id="rId4365" ref="B4364"/>
    <hyperlink r:id="rId4366" ref="B4365"/>
    <hyperlink r:id="rId4367" ref="B4366"/>
    <hyperlink r:id="rId4368" ref="B4367"/>
    <hyperlink r:id="rId4369" ref="B4368"/>
    <hyperlink r:id="rId4370" ref="B4369"/>
    <hyperlink r:id="rId4371" ref="B4370"/>
    <hyperlink r:id="rId4372" ref="B4371"/>
    <hyperlink r:id="rId4373" ref="B4372"/>
    <hyperlink r:id="rId4374" ref="B4373"/>
    <hyperlink r:id="rId4375" ref="B4374"/>
    <hyperlink r:id="rId4376" ref="B4375"/>
    <hyperlink r:id="rId4377" ref="B4376"/>
    <hyperlink r:id="rId4378" ref="B4377"/>
    <hyperlink r:id="rId4379" ref="B4378"/>
    <hyperlink r:id="rId4380" ref="B4379"/>
    <hyperlink r:id="rId4381" ref="B4380"/>
    <hyperlink r:id="rId4382" ref="B4381"/>
    <hyperlink r:id="rId4383" ref="B4382"/>
    <hyperlink r:id="rId4384" ref="B4383"/>
    <hyperlink r:id="rId4385" ref="B4384"/>
    <hyperlink r:id="rId4386" ref="B4385"/>
    <hyperlink r:id="rId4387" ref="B4386"/>
    <hyperlink r:id="rId4388" ref="B4387"/>
    <hyperlink r:id="rId4389" ref="B4388"/>
    <hyperlink r:id="rId4390" ref="B4389"/>
    <hyperlink r:id="rId4391" ref="B4390"/>
    <hyperlink r:id="rId4392" ref="B4391"/>
    <hyperlink r:id="rId4393" ref="B4392"/>
    <hyperlink r:id="rId4394" ref="B4393"/>
    <hyperlink r:id="rId4395" ref="B4394"/>
    <hyperlink r:id="rId4396" ref="B4395"/>
    <hyperlink r:id="rId4397" ref="B4396"/>
    <hyperlink r:id="rId4398" ref="B4397"/>
    <hyperlink r:id="rId4399" ref="B4398"/>
    <hyperlink r:id="rId4400" ref="B4399"/>
    <hyperlink r:id="rId4401" ref="B4400"/>
    <hyperlink r:id="rId4402" ref="B4401"/>
    <hyperlink r:id="rId4403" ref="B4402"/>
    <hyperlink r:id="rId4404" ref="B4403"/>
    <hyperlink r:id="rId4405" ref="B4404"/>
    <hyperlink r:id="rId4406" ref="B4405"/>
    <hyperlink r:id="rId4407" ref="B4406"/>
    <hyperlink r:id="rId4408" ref="B4407"/>
    <hyperlink r:id="rId4409" ref="B4408"/>
    <hyperlink r:id="rId4410" ref="B4409"/>
    <hyperlink r:id="rId4411" ref="B4410"/>
    <hyperlink r:id="rId4412" ref="B4411"/>
    <hyperlink r:id="rId4413" ref="B4412"/>
    <hyperlink r:id="rId4414" ref="B4413"/>
    <hyperlink r:id="rId4415" ref="B4414"/>
    <hyperlink r:id="rId4416" ref="B4415"/>
    <hyperlink r:id="rId4417" ref="B4416"/>
    <hyperlink r:id="rId4418" ref="B4417"/>
    <hyperlink r:id="rId4419" ref="B4418"/>
    <hyperlink r:id="rId4420" ref="B4419"/>
    <hyperlink r:id="rId4421" ref="B4420"/>
    <hyperlink r:id="rId4422" ref="B4421"/>
    <hyperlink r:id="rId4423" ref="B4422"/>
    <hyperlink r:id="rId4424" ref="B4423"/>
    <hyperlink r:id="rId4425" ref="B4424"/>
    <hyperlink r:id="rId4426" ref="B4425"/>
    <hyperlink r:id="rId4427" ref="B4426"/>
    <hyperlink r:id="rId4428" ref="B4427"/>
    <hyperlink r:id="rId4429" ref="B4428"/>
    <hyperlink r:id="rId4430" ref="B4429"/>
    <hyperlink r:id="rId4431" ref="B4430"/>
    <hyperlink r:id="rId4432" ref="B4431"/>
    <hyperlink r:id="rId4433" ref="B4432"/>
    <hyperlink r:id="rId4434" ref="B4433"/>
    <hyperlink r:id="rId4435" ref="B4434"/>
    <hyperlink r:id="rId4436" ref="B4435"/>
    <hyperlink r:id="rId4437" ref="B4436"/>
    <hyperlink r:id="rId4438" ref="B4437"/>
    <hyperlink r:id="rId4439" ref="B4438"/>
    <hyperlink r:id="rId4440" ref="B4439"/>
    <hyperlink r:id="rId4441" ref="B4440"/>
    <hyperlink r:id="rId4442" ref="B4441"/>
    <hyperlink r:id="rId4443" ref="B4442"/>
    <hyperlink r:id="rId4444" ref="B4443"/>
    <hyperlink r:id="rId4445" ref="B4444"/>
    <hyperlink r:id="rId4446" ref="B4445"/>
    <hyperlink r:id="rId4447" ref="B4446"/>
    <hyperlink r:id="rId4448" ref="B4447"/>
    <hyperlink r:id="rId4449" ref="B4448"/>
    <hyperlink r:id="rId4450" ref="B4449"/>
    <hyperlink r:id="rId4451" ref="B4450"/>
    <hyperlink r:id="rId4452" ref="B4451"/>
    <hyperlink r:id="rId4453" ref="B4452"/>
    <hyperlink r:id="rId4454" ref="B4453"/>
    <hyperlink r:id="rId4455" ref="B4454"/>
    <hyperlink r:id="rId4456" ref="B4455"/>
    <hyperlink r:id="rId4457" ref="B4456"/>
    <hyperlink r:id="rId4458" ref="B4457"/>
    <hyperlink r:id="rId4459" ref="B4458"/>
    <hyperlink r:id="rId4460" ref="B4459"/>
    <hyperlink r:id="rId4461" ref="B4460"/>
    <hyperlink r:id="rId4462" ref="B4461"/>
    <hyperlink r:id="rId4463" ref="B4462"/>
    <hyperlink r:id="rId4464" ref="B4463"/>
    <hyperlink r:id="rId4465" ref="B4464"/>
    <hyperlink r:id="rId4466" ref="B4465"/>
    <hyperlink r:id="rId4467" ref="B4466"/>
    <hyperlink r:id="rId4468" ref="B4467"/>
    <hyperlink r:id="rId4469" ref="B4468"/>
    <hyperlink r:id="rId4470" ref="B4469"/>
    <hyperlink r:id="rId4471" ref="B4470"/>
    <hyperlink r:id="rId4472" ref="B4471"/>
    <hyperlink r:id="rId4473" ref="B4472"/>
    <hyperlink r:id="rId4474" ref="B4473"/>
    <hyperlink r:id="rId4475" ref="B4474"/>
    <hyperlink r:id="rId4476" ref="B4475"/>
    <hyperlink r:id="rId4477" ref="B4476"/>
    <hyperlink r:id="rId4478" ref="B4477"/>
    <hyperlink r:id="rId4479" ref="B4478"/>
    <hyperlink r:id="rId4480" ref="B4479"/>
    <hyperlink r:id="rId4481" ref="B4480"/>
    <hyperlink r:id="rId4482" ref="B4481"/>
    <hyperlink r:id="rId4483" ref="B4482"/>
    <hyperlink r:id="rId4484" ref="B4483"/>
    <hyperlink r:id="rId4485" ref="B4484"/>
    <hyperlink r:id="rId4486" ref="B4485"/>
    <hyperlink r:id="rId4487" ref="B4486"/>
    <hyperlink r:id="rId4488" ref="B4487"/>
    <hyperlink r:id="rId4489" ref="B4488"/>
    <hyperlink r:id="rId4490" ref="B4489"/>
    <hyperlink r:id="rId4491" ref="B4490"/>
    <hyperlink r:id="rId4492" ref="B4491"/>
    <hyperlink r:id="rId4493" ref="B4492"/>
    <hyperlink r:id="rId4494" ref="B4493"/>
    <hyperlink r:id="rId4495" ref="B4494"/>
    <hyperlink r:id="rId4496" ref="B4495"/>
    <hyperlink r:id="rId4497" ref="B4496"/>
    <hyperlink r:id="rId4498" ref="B4497"/>
    <hyperlink r:id="rId4499" ref="B4498"/>
    <hyperlink r:id="rId4500" ref="B4499"/>
    <hyperlink r:id="rId4501" ref="B4500"/>
    <hyperlink r:id="rId4502" ref="B4501"/>
    <hyperlink r:id="rId4503" ref="B4502"/>
    <hyperlink r:id="rId4504" ref="B4503"/>
    <hyperlink r:id="rId4505" ref="B4504"/>
    <hyperlink r:id="rId4506" ref="B4505"/>
    <hyperlink r:id="rId4507" ref="B4506"/>
    <hyperlink r:id="rId4508" ref="B4507"/>
    <hyperlink r:id="rId4509" ref="B4508"/>
    <hyperlink r:id="rId4510" ref="B4509"/>
    <hyperlink r:id="rId4511" ref="B4510"/>
    <hyperlink r:id="rId4512" ref="B4511"/>
    <hyperlink r:id="rId4513" ref="B4512"/>
    <hyperlink r:id="rId4514" ref="B4513"/>
    <hyperlink r:id="rId4515" ref="B4514"/>
    <hyperlink r:id="rId4516" ref="B4515"/>
    <hyperlink r:id="rId4517" ref="B4516"/>
    <hyperlink r:id="rId4518" ref="B4517"/>
    <hyperlink r:id="rId4519" ref="B4518"/>
    <hyperlink r:id="rId4520" ref="B4519"/>
    <hyperlink r:id="rId4521" ref="B4520"/>
    <hyperlink r:id="rId4522" ref="B4521"/>
    <hyperlink r:id="rId4523" ref="B4522"/>
    <hyperlink r:id="rId4524" ref="B4523"/>
    <hyperlink r:id="rId4525" ref="B4524"/>
    <hyperlink r:id="rId4526" ref="B4525"/>
    <hyperlink r:id="rId4527" ref="B4526"/>
    <hyperlink r:id="rId4528" ref="B4527"/>
    <hyperlink r:id="rId4529" ref="B4528"/>
    <hyperlink r:id="rId4530" ref="B4529"/>
    <hyperlink r:id="rId4531" ref="B4530"/>
    <hyperlink r:id="rId4532" ref="B4531"/>
    <hyperlink r:id="rId4533" ref="B4532"/>
    <hyperlink r:id="rId4534" ref="B4533"/>
    <hyperlink r:id="rId4535" ref="B4534"/>
    <hyperlink r:id="rId4536" ref="B4535"/>
    <hyperlink r:id="rId4537" ref="B4536"/>
    <hyperlink r:id="rId4538" ref="B4537"/>
    <hyperlink r:id="rId4539" ref="B4538"/>
    <hyperlink r:id="rId4540" ref="B4539"/>
    <hyperlink r:id="rId4541" ref="B4540"/>
    <hyperlink r:id="rId4542" ref="B4541"/>
    <hyperlink r:id="rId4543" ref="B4542"/>
    <hyperlink r:id="rId4544" ref="B4543"/>
    <hyperlink r:id="rId4545" ref="B4544"/>
    <hyperlink r:id="rId4546" ref="B4545"/>
    <hyperlink r:id="rId4547" ref="B4546"/>
    <hyperlink r:id="rId4548" ref="B4547"/>
    <hyperlink r:id="rId4549" ref="B4548"/>
    <hyperlink r:id="rId4550" ref="B4549"/>
    <hyperlink r:id="rId4551" ref="B4550"/>
    <hyperlink r:id="rId4552" ref="B4551"/>
    <hyperlink r:id="rId4553" ref="B4552"/>
    <hyperlink r:id="rId4554" ref="B4553"/>
    <hyperlink r:id="rId4555" ref="B4554"/>
    <hyperlink r:id="rId4556" ref="B4555"/>
    <hyperlink r:id="rId4557" ref="B4556"/>
    <hyperlink r:id="rId4558" ref="B4557"/>
    <hyperlink r:id="rId4559" ref="B4558"/>
    <hyperlink r:id="rId4560" ref="B4559"/>
    <hyperlink r:id="rId4561" ref="B4560"/>
    <hyperlink r:id="rId4562" ref="B4561"/>
    <hyperlink r:id="rId4563" ref="B4562"/>
    <hyperlink r:id="rId4564" ref="B4563"/>
    <hyperlink r:id="rId4565" ref="B4564"/>
    <hyperlink r:id="rId4566" ref="B4565"/>
    <hyperlink r:id="rId4567" ref="B4566"/>
    <hyperlink r:id="rId4568" ref="B4567"/>
    <hyperlink r:id="rId4569" ref="B4568"/>
    <hyperlink r:id="rId4570" ref="B4569"/>
    <hyperlink r:id="rId4571" ref="B4570"/>
    <hyperlink r:id="rId4572" ref="B4571"/>
    <hyperlink r:id="rId4573" ref="B4572"/>
    <hyperlink r:id="rId4574" ref="B4573"/>
    <hyperlink r:id="rId4575" ref="B4574"/>
    <hyperlink r:id="rId4576" ref="B4575"/>
    <hyperlink r:id="rId4577" ref="B4576"/>
    <hyperlink r:id="rId4578" ref="B4577"/>
    <hyperlink r:id="rId4579" ref="B4578"/>
    <hyperlink r:id="rId4580" ref="B4579"/>
    <hyperlink r:id="rId4581" ref="B4580"/>
    <hyperlink r:id="rId4582" ref="B4581"/>
    <hyperlink r:id="rId4583" ref="B4582"/>
    <hyperlink r:id="rId4584" ref="B4583"/>
    <hyperlink r:id="rId4585" ref="B4584"/>
    <hyperlink r:id="rId4586" ref="B4585"/>
    <hyperlink r:id="rId4587" ref="B4586"/>
    <hyperlink r:id="rId4588" ref="B4587"/>
    <hyperlink r:id="rId4589" ref="B4588"/>
    <hyperlink r:id="rId4590" ref="B4589"/>
    <hyperlink r:id="rId4591" ref="B4590"/>
    <hyperlink r:id="rId4592" ref="B4591"/>
    <hyperlink r:id="rId4593" ref="B4592"/>
    <hyperlink r:id="rId4594" ref="B4593"/>
    <hyperlink r:id="rId4595" ref="B4594"/>
    <hyperlink r:id="rId4596" ref="B4595"/>
    <hyperlink r:id="rId4597" ref="B4596"/>
    <hyperlink r:id="rId4598" ref="B4597"/>
    <hyperlink r:id="rId4599" ref="B4598"/>
    <hyperlink r:id="rId4600" ref="B4599"/>
    <hyperlink r:id="rId4601" ref="B4600"/>
    <hyperlink r:id="rId4602" ref="B4601"/>
    <hyperlink r:id="rId4603" ref="B4602"/>
    <hyperlink r:id="rId4604" ref="B4603"/>
    <hyperlink r:id="rId4605" ref="B4604"/>
    <hyperlink r:id="rId4606" ref="B4605"/>
    <hyperlink r:id="rId4607" ref="B4606"/>
    <hyperlink r:id="rId4608" ref="B4607"/>
    <hyperlink r:id="rId4609" ref="B4608"/>
    <hyperlink r:id="rId4610" ref="B4609"/>
    <hyperlink r:id="rId4611" ref="B4610"/>
    <hyperlink r:id="rId4612" ref="B4611"/>
    <hyperlink r:id="rId4613" ref="B4612"/>
    <hyperlink r:id="rId4614" ref="B4613"/>
    <hyperlink r:id="rId4615" ref="B4614"/>
    <hyperlink r:id="rId4616" ref="B4615"/>
    <hyperlink r:id="rId4617" ref="B4616"/>
    <hyperlink r:id="rId4618" ref="B4617"/>
    <hyperlink r:id="rId4619" ref="B4618"/>
    <hyperlink r:id="rId4620" ref="B4619"/>
    <hyperlink r:id="rId4621" ref="B4620"/>
    <hyperlink r:id="rId4622" ref="B4621"/>
    <hyperlink r:id="rId4623" ref="B4622"/>
    <hyperlink r:id="rId4624" ref="B4623"/>
    <hyperlink r:id="rId4625" ref="B4624"/>
    <hyperlink r:id="rId4626" ref="B4625"/>
    <hyperlink r:id="rId4627" ref="B4626"/>
    <hyperlink r:id="rId4628" ref="B4627"/>
    <hyperlink r:id="rId4629" ref="B4628"/>
    <hyperlink r:id="rId4630" ref="B4629"/>
    <hyperlink r:id="rId4631" ref="B4630"/>
    <hyperlink r:id="rId4632" ref="B4631"/>
    <hyperlink r:id="rId4633" ref="B4632"/>
    <hyperlink r:id="rId4634" ref="B4633"/>
    <hyperlink r:id="rId4635" ref="B4634"/>
    <hyperlink r:id="rId4636" ref="B4635"/>
    <hyperlink r:id="rId4637" ref="B4636"/>
    <hyperlink r:id="rId4638" ref="B4637"/>
    <hyperlink r:id="rId4639" ref="B4638"/>
    <hyperlink r:id="rId4640" ref="B4639"/>
    <hyperlink r:id="rId4641" ref="B4640"/>
    <hyperlink r:id="rId4642" ref="B4641"/>
    <hyperlink r:id="rId4643" ref="B4642"/>
    <hyperlink r:id="rId4644" ref="B4643"/>
    <hyperlink r:id="rId4645" ref="B4644"/>
    <hyperlink r:id="rId4646" ref="B4645"/>
    <hyperlink r:id="rId4647" ref="B4646"/>
    <hyperlink r:id="rId4648" ref="B4647"/>
    <hyperlink r:id="rId4649" ref="B4648"/>
    <hyperlink r:id="rId4650" ref="B4649"/>
    <hyperlink r:id="rId4651" ref="B4650"/>
    <hyperlink r:id="rId4652" ref="B4651"/>
    <hyperlink r:id="rId4653" ref="B4652"/>
    <hyperlink r:id="rId4654" ref="B4653"/>
    <hyperlink r:id="rId4655" ref="B4654"/>
    <hyperlink r:id="rId4656" ref="B4655"/>
    <hyperlink r:id="rId4657" ref="B4656"/>
    <hyperlink r:id="rId4658" ref="B4657"/>
    <hyperlink r:id="rId4659" ref="B4658"/>
    <hyperlink r:id="rId4660" ref="B4659"/>
    <hyperlink r:id="rId4661" ref="B4660"/>
    <hyperlink r:id="rId4662" ref="B4661"/>
    <hyperlink r:id="rId4663" ref="B4662"/>
    <hyperlink r:id="rId4664" ref="B4663"/>
    <hyperlink r:id="rId4665" ref="B4664"/>
    <hyperlink r:id="rId4666" ref="B4665"/>
    <hyperlink r:id="rId4667" ref="B4666"/>
    <hyperlink r:id="rId4668" ref="B4667"/>
    <hyperlink r:id="rId4669" ref="B4668"/>
    <hyperlink r:id="rId4670" ref="B4669"/>
    <hyperlink r:id="rId4671" ref="B4670"/>
    <hyperlink r:id="rId4672" ref="B4671"/>
    <hyperlink r:id="rId4673" ref="B4672"/>
    <hyperlink r:id="rId4674" ref="B4673"/>
    <hyperlink r:id="rId4675" ref="B4674"/>
    <hyperlink r:id="rId4676" ref="B4675"/>
    <hyperlink r:id="rId4677" ref="B4676"/>
    <hyperlink r:id="rId4678" ref="B4677"/>
    <hyperlink r:id="rId4679" ref="B4678"/>
    <hyperlink r:id="rId4680" ref="B4679"/>
    <hyperlink r:id="rId4681" ref="B4680"/>
    <hyperlink r:id="rId4682" ref="B4681"/>
    <hyperlink r:id="rId4683" ref="B4682"/>
    <hyperlink r:id="rId4684" ref="B4683"/>
    <hyperlink r:id="rId4685" ref="B4684"/>
    <hyperlink r:id="rId4686" ref="B4685"/>
    <hyperlink r:id="rId4687" ref="B4686"/>
    <hyperlink r:id="rId4688" ref="B4687"/>
    <hyperlink r:id="rId4689" ref="B4688"/>
    <hyperlink r:id="rId4690" ref="B4689"/>
    <hyperlink r:id="rId4691" ref="B4690"/>
    <hyperlink r:id="rId4692" ref="B4691"/>
    <hyperlink r:id="rId4693" ref="B4692"/>
    <hyperlink r:id="rId4694" ref="B4693"/>
    <hyperlink r:id="rId4695" ref="B4694"/>
    <hyperlink r:id="rId4696" ref="B4695"/>
    <hyperlink r:id="rId4697" ref="B4696"/>
    <hyperlink r:id="rId4698" ref="B4697"/>
    <hyperlink r:id="rId4699" ref="B4698"/>
    <hyperlink r:id="rId4700" ref="B4699"/>
    <hyperlink r:id="rId4701" ref="B4700"/>
    <hyperlink r:id="rId4702" ref="B4701"/>
    <hyperlink r:id="rId4703" ref="B4702"/>
    <hyperlink r:id="rId4704" ref="B4703"/>
    <hyperlink r:id="rId4705" ref="B4704"/>
    <hyperlink r:id="rId4706" ref="B4705"/>
    <hyperlink r:id="rId4707" ref="B4706"/>
    <hyperlink r:id="rId4708" ref="B4707"/>
    <hyperlink r:id="rId4709" ref="B4708"/>
    <hyperlink r:id="rId4710" ref="B4709"/>
    <hyperlink r:id="rId4711" ref="B4710"/>
    <hyperlink r:id="rId4712" ref="B4711"/>
    <hyperlink r:id="rId4713" ref="B4712"/>
    <hyperlink r:id="rId4714" ref="B4713"/>
    <hyperlink r:id="rId4715" ref="B4714"/>
    <hyperlink r:id="rId4716" ref="B4715"/>
    <hyperlink r:id="rId4717" ref="B4716"/>
    <hyperlink r:id="rId4718" ref="B4717"/>
    <hyperlink r:id="rId4719" ref="B4718"/>
    <hyperlink r:id="rId4720" ref="B4719"/>
    <hyperlink r:id="rId4721" ref="B4720"/>
    <hyperlink r:id="rId4722" ref="B4721"/>
    <hyperlink r:id="rId4723" ref="B4722"/>
    <hyperlink r:id="rId4724" ref="B4723"/>
    <hyperlink r:id="rId4725" ref="B4724"/>
    <hyperlink r:id="rId4726" ref="B4725"/>
    <hyperlink r:id="rId4727" ref="B4726"/>
    <hyperlink r:id="rId4728" ref="B4727"/>
    <hyperlink r:id="rId4729" ref="B4728"/>
    <hyperlink r:id="rId4730" ref="B4729"/>
    <hyperlink r:id="rId4731" ref="B4730"/>
    <hyperlink r:id="rId4732" ref="B4731"/>
    <hyperlink r:id="rId4733" ref="B4732"/>
    <hyperlink r:id="rId4734" ref="B4733"/>
    <hyperlink r:id="rId4735" ref="B4734"/>
    <hyperlink r:id="rId4736" ref="B4735"/>
    <hyperlink r:id="rId4737" ref="B4736"/>
    <hyperlink r:id="rId4738" ref="B4737"/>
    <hyperlink r:id="rId4739" ref="B4738"/>
    <hyperlink r:id="rId4740" ref="B4739"/>
    <hyperlink r:id="rId4741" ref="B4740"/>
    <hyperlink r:id="rId4742" ref="B4741"/>
    <hyperlink r:id="rId4743" ref="B4742"/>
    <hyperlink r:id="rId4744" ref="B4743"/>
    <hyperlink r:id="rId4745" ref="B4744"/>
    <hyperlink r:id="rId4746" ref="B4745"/>
    <hyperlink r:id="rId4747" ref="B4746"/>
    <hyperlink r:id="rId4748" ref="B4747"/>
    <hyperlink r:id="rId4749" ref="B4748"/>
    <hyperlink r:id="rId4750" ref="B4749"/>
    <hyperlink r:id="rId4751" ref="B4750"/>
    <hyperlink r:id="rId4752" ref="B4751"/>
    <hyperlink r:id="rId4753" ref="B4752"/>
    <hyperlink r:id="rId4754" ref="B4753"/>
    <hyperlink r:id="rId4755" ref="B4754"/>
    <hyperlink r:id="rId4756" ref="B4755"/>
    <hyperlink r:id="rId4757" ref="B4756"/>
    <hyperlink r:id="rId4758" ref="B4757"/>
    <hyperlink r:id="rId4759" ref="B4758"/>
    <hyperlink r:id="rId4760" ref="B4759"/>
    <hyperlink r:id="rId4761" ref="B4760"/>
    <hyperlink r:id="rId4762" ref="B4761"/>
    <hyperlink r:id="rId4763" ref="B4762"/>
    <hyperlink r:id="rId4764" ref="B4763"/>
    <hyperlink r:id="rId4765" ref="B4764"/>
    <hyperlink r:id="rId4766" ref="B4765"/>
    <hyperlink r:id="rId4767" ref="B4766"/>
    <hyperlink r:id="rId4768" ref="B4767"/>
    <hyperlink r:id="rId4769" ref="B4768"/>
    <hyperlink r:id="rId4770" ref="B4769"/>
    <hyperlink r:id="rId4771" ref="B4770"/>
    <hyperlink r:id="rId4772" ref="B4771"/>
    <hyperlink r:id="rId4773" ref="B4772"/>
    <hyperlink r:id="rId4774" ref="B4773"/>
    <hyperlink r:id="rId4775" ref="B4774"/>
    <hyperlink r:id="rId4776" ref="B4775"/>
    <hyperlink r:id="rId4777" ref="B4776"/>
    <hyperlink r:id="rId4778" ref="B4777"/>
    <hyperlink r:id="rId4779" ref="B4778"/>
    <hyperlink r:id="rId4780" ref="B4779"/>
    <hyperlink r:id="rId4781" ref="B4780"/>
    <hyperlink r:id="rId4782" ref="B4781"/>
    <hyperlink r:id="rId4783" ref="B4782"/>
    <hyperlink r:id="rId4784" ref="B4783"/>
    <hyperlink r:id="rId4785" ref="B4784"/>
    <hyperlink r:id="rId4786" ref="B4785"/>
    <hyperlink r:id="rId4787" ref="B4786"/>
    <hyperlink r:id="rId4788" ref="B4787"/>
    <hyperlink r:id="rId4789" ref="B4788"/>
    <hyperlink r:id="rId4790" ref="B4789"/>
    <hyperlink r:id="rId4791" ref="B4790"/>
    <hyperlink r:id="rId4792" ref="B4791"/>
    <hyperlink r:id="rId4793" ref="B4792"/>
    <hyperlink r:id="rId4794" ref="B4793"/>
    <hyperlink r:id="rId4795" ref="B4794"/>
    <hyperlink r:id="rId4796" ref="B4795"/>
    <hyperlink r:id="rId4797" ref="B4796"/>
    <hyperlink r:id="rId4798" ref="B4797"/>
    <hyperlink r:id="rId4799" ref="B4798"/>
    <hyperlink r:id="rId4800" ref="B4799"/>
    <hyperlink r:id="rId4801" ref="B4800"/>
    <hyperlink r:id="rId4802" ref="B4801"/>
    <hyperlink r:id="rId4803" ref="B4802"/>
    <hyperlink r:id="rId4804" ref="B4803"/>
    <hyperlink r:id="rId4805" ref="B4804"/>
    <hyperlink r:id="rId4806" ref="B4805"/>
    <hyperlink r:id="rId4807" ref="B4806"/>
    <hyperlink r:id="rId4808" ref="B4807"/>
    <hyperlink r:id="rId4809" ref="B4808"/>
    <hyperlink r:id="rId4810" ref="B4809"/>
    <hyperlink r:id="rId4811" ref="B4810"/>
    <hyperlink r:id="rId4812" ref="B4811"/>
    <hyperlink r:id="rId4813" ref="B4812"/>
    <hyperlink r:id="rId4814" ref="B4813"/>
    <hyperlink r:id="rId4815" ref="B4814"/>
    <hyperlink r:id="rId4816" ref="B4815"/>
    <hyperlink r:id="rId4817" ref="B4816"/>
    <hyperlink r:id="rId4818" ref="B4817"/>
    <hyperlink r:id="rId4819" ref="B4818"/>
    <hyperlink r:id="rId4820" ref="B4819"/>
    <hyperlink r:id="rId4821" ref="B4820"/>
    <hyperlink r:id="rId4822" ref="B4821"/>
    <hyperlink r:id="rId4823" ref="B4822"/>
    <hyperlink r:id="rId4824" ref="B4823"/>
    <hyperlink r:id="rId4825" ref="B4824"/>
    <hyperlink r:id="rId4826" ref="B4825"/>
    <hyperlink r:id="rId4827" ref="B4826"/>
    <hyperlink r:id="rId4828" ref="B4827"/>
    <hyperlink r:id="rId4829" ref="B4828"/>
    <hyperlink r:id="rId4830" ref="B4829"/>
    <hyperlink r:id="rId4831" ref="B4830"/>
    <hyperlink r:id="rId4832" ref="B4831"/>
    <hyperlink r:id="rId4833" ref="B4832"/>
    <hyperlink r:id="rId4834" ref="B4833"/>
    <hyperlink r:id="rId4835" ref="B4834"/>
    <hyperlink r:id="rId4836" ref="B4835"/>
    <hyperlink r:id="rId4837" ref="B4836"/>
    <hyperlink r:id="rId4838" ref="B4837"/>
    <hyperlink r:id="rId4839" ref="B4838"/>
    <hyperlink r:id="rId4840" ref="B4839"/>
    <hyperlink r:id="rId4841" ref="B4840"/>
    <hyperlink r:id="rId4842" ref="B4841"/>
    <hyperlink r:id="rId4843" ref="B4842"/>
    <hyperlink r:id="rId4844" ref="B4843"/>
    <hyperlink r:id="rId4845" ref="B4844"/>
    <hyperlink r:id="rId4846" ref="B4845"/>
    <hyperlink r:id="rId4847" ref="B4846"/>
    <hyperlink r:id="rId4848" ref="B4847"/>
    <hyperlink r:id="rId4849" ref="B4848"/>
    <hyperlink r:id="rId4850" ref="B4849"/>
    <hyperlink r:id="rId4851" ref="B4850"/>
    <hyperlink r:id="rId4852" ref="B4851"/>
    <hyperlink r:id="rId4853" ref="B4852"/>
    <hyperlink r:id="rId4854" ref="B4853"/>
    <hyperlink r:id="rId4855" ref="B4854"/>
    <hyperlink r:id="rId4856" ref="B4855"/>
    <hyperlink r:id="rId4857" ref="B4856"/>
    <hyperlink r:id="rId4858" ref="B4857"/>
    <hyperlink r:id="rId4859" ref="B4858"/>
    <hyperlink r:id="rId4860" ref="B4859"/>
    <hyperlink r:id="rId4861" ref="B4860"/>
    <hyperlink r:id="rId4862" ref="B4861"/>
    <hyperlink r:id="rId4863" ref="B4862"/>
    <hyperlink r:id="rId4864" ref="B4863"/>
    <hyperlink r:id="rId4865" ref="B4864"/>
    <hyperlink r:id="rId4866" ref="B4865"/>
    <hyperlink r:id="rId4867" ref="B4866"/>
    <hyperlink r:id="rId4868" ref="B4867"/>
    <hyperlink r:id="rId4869" ref="B4868"/>
    <hyperlink r:id="rId4870" ref="B4869"/>
    <hyperlink r:id="rId4871" ref="B4870"/>
    <hyperlink r:id="rId4872" ref="B4871"/>
    <hyperlink r:id="rId4873" ref="B4872"/>
    <hyperlink r:id="rId4874" ref="B4873"/>
    <hyperlink r:id="rId4875" ref="B4874"/>
    <hyperlink r:id="rId4876" ref="B4875"/>
    <hyperlink r:id="rId4877" ref="B4876"/>
    <hyperlink r:id="rId4878" ref="B4877"/>
    <hyperlink r:id="rId4879" ref="B4878"/>
    <hyperlink r:id="rId4880" ref="B4879"/>
    <hyperlink r:id="rId4881" ref="B4880"/>
    <hyperlink r:id="rId4882" ref="B4881"/>
    <hyperlink r:id="rId4883" ref="B4882"/>
    <hyperlink r:id="rId4884" ref="B4883"/>
    <hyperlink r:id="rId4885" ref="B4884"/>
    <hyperlink r:id="rId4886" ref="B4885"/>
    <hyperlink r:id="rId4887" ref="B4886"/>
    <hyperlink r:id="rId4888" ref="B4887"/>
    <hyperlink r:id="rId4889" ref="B4888"/>
    <hyperlink r:id="rId4890" ref="B4889"/>
    <hyperlink r:id="rId4891" ref="B4890"/>
    <hyperlink r:id="rId4892" ref="B4891"/>
    <hyperlink r:id="rId4893" ref="B4892"/>
    <hyperlink r:id="rId4894" ref="B4893"/>
    <hyperlink r:id="rId4895" ref="B4894"/>
    <hyperlink r:id="rId4896" ref="B4895"/>
    <hyperlink r:id="rId4897" ref="B4896"/>
    <hyperlink r:id="rId4898" ref="B4897"/>
    <hyperlink r:id="rId4899" ref="B4898"/>
    <hyperlink r:id="rId4900" ref="B4899"/>
    <hyperlink r:id="rId4901" ref="B4900"/>
    <hyperlink r:id="rId4902" ref="B4901"/>
    <hyperlink r:id="rId4903" ref="B4902"/>
    <hyperlink r:id="rId4904" ref="B4903"/>
    <hyperlink r:id="rId4905" ref="B4904"/>
    <hyperlink r:id="rId4906" ref="B4905"/>
    <hyperlink r:id="rId4907" ref="B4906"/>
    <hyperlink r:id="rId4908" ref="B4907"/>
    <hyperlink r:id="rId4909" ref="B4908"/>
    <hyperlink r:id="rId4910" ref="B4909"/>
    <hyperlink r:id="rId4911" ref="B4910"/>
    <hyperlink r:id="rId4912" ref="B4911"/>
    <hyperlink r:id="rId4913" ref="B4912"/>
    <hyperlink r:id="rId4914" ref="B4913"/>
    <hyperlink r:id="rId4915" ref="B4914"/>
    <hyperlink r:id="rId4916" ref="B4915"/>
    <hyperlink r:id="rId4917" ref="B4916"/>
    <hyperlink r:id="rId4918" ref="B4917"/>
    <hyperlink r:id="rId4919" ref="B4918"/>
    <hyperlink r:id="rId4920" ref="B4919"/>
    <hyperlink r:id="rId4921" ref="B4920"/>
    <hyperlink r:id="rId4922" ref="B4921"/>
    <hyperlink r:id="rId4923" ref="B4922"/>
    <hyperlink r:id="rId4924" ref="B4923"/>
    <hyperlink r:id="rId4925" ref="B4924"/>
    <hyperlink r:id="rId4926" ref="B4925"/>
    <hyperlink r:id="rId4927" ref="B4926"/>
    <hyperlink r:id="rId4928" ref="B4927"/>
    <hyperlink r:id="rId4929" ref="B4928"/>
    <hyperlink r:id="rId4930" ref="B4929"/>
    <hyperlink r:id="rId4931" ref="B4930"/>
    <hyperlink r:id="rId4932" ref="B4931"/>
    <hyperlink r:id="rId4933" ref="B4932"/>
    <hyperlink r:id="rId4934" ref="B4933"/>
    <hyperlink r:id="rId4935" ref="B4934"/>
    <hyperlink r:id="rId4936" ref="B4935"/>
    <hyperlink r:id="rId4937" ref="B4936"/>
    <hyperlink r:id="rId4938" ref="B4937"/>
    <hyperlink r:id="rId4939" ref="B4938"/>
    <hyperlink r:id="rId4940" ref="B4939"/>
    <hyperlink r:id="rId4941" ref="B4940"/>
    <hyperlink r:id="rId4942" ref="B4941"/>
    <hyperlink r:id="rId4943" ref="B4942"/>
    <hyperlink r:id="rId4944" ref="B4943"/>
    <hyperlink r:id="rId4945" ref="B4944"/>
    <hyperlink r:id="rId4946" ref="B4945"/>
    <hyperlink r:id="rId4947" ref="B4946"/>
    <hyperlink r:id="rId4948" ref="B4947"/>
    <hyperlink r:id="rId4949" ref="B4948"/>
    <hyperlink r:id="rId4950" ref="B4949"/>
    <hyperlink r:id="rId4951" ref="B4950"/>
    <hyperlink r:id="rId4952" ref="B4951"/>
    <hyperlink r:id="rId4953" ref="B4952"/>
    <hyperlink r:id="rId4954" ref="B4953"/>
    <hyperlink r:id="rId4955" ref="B4954"/>
    <hyperlink r:id="rId4956" ref="B4955"/>
    <hyperlink r:id="rId4957" ref="B4956"/>
    <hyperlink r:id="rId4958" ref="B4957"/>
    <hyperlink r:id="rId4959" ref="B4958"/>
    <hyperlink r:id="rId4960" ref="B4959"/>
    <hyperlink r:id="rId4961" ref="B4960"/>
    <hyperlink r:id="rId4962" ref="B4961"/>
    <hyperlink r:id="rId4963" ref="B4962"/>
    <hyperlink r:id="rId4964" ref="B4963"/>
    <hyperlink r:id="rId4965" ref="B4964"/>
    <hyperlink r:id="rId4966" ref="B4965"/>
    <hyperlink r:id="rId4967" ref="B4966"/>
    <hyperlink r:id="rId4968" ref="B4967"/>
    <hyperlink r:id="rId4969" ref="B4968"/>
    <hyperlink r:id="rId4970" ref="B4969"/>
    <hyperlink r:id="rId4971" ref="B4970"/>
    <hyperlink r:id="rId4972" ref="B4971"/>
    <hyperlink r:id="rId4973" ref="B4972"/>
    <hyperlink r:id="rId4974" ref="B4973"/>
    <hyperlink r:id="rId4975" ref="B4974"/>
    <hyperlink r:id="rId4976" ref="B4975"/>
    <hyperlink r:id="rId4977" ref="B4976"/>
    <hyperlink r:id="rId4978" ref="B4977"/>
    <hyperlink r:id="rId4979" ref="B4978"/>
    <hyperlink r:id="rId4980" ref="B4979"/>
    <hyperlink r:id="rId4981" ref="B4980"/>
    <hyperlink r:id="rId4982" ref="B4981"/>
    <hyperlink r:id="rId4983" ref="B4982"/>
    <hyperlink r:id="rId4984" ref="B4983"/>
    <hyperlink r:id="rId4985" ref="B4984"/>
    <hyperlink r:id="rId4986" ref="B4985"/>
    <hyperlink r:id="rId4987" ref="B4986"/>
    <hyperlink r:id="rId4988" ref="B4987"/>
    <hyperlink r:id="rId4989" ref="B4988"/>
    <hyperlink r:id="rId4990" ref="B4989"/>
    <hyperlink r:id="rId4991" ref="B4990"/>
    <hyperlink r:id="rId4992" ref="B4991"/>
    <hyperlink r:id="rId4993" ref="B4992"/>
    <hyperlink r:id="rId4994" ref="B4993"/>
    <hyperlink r:id="rId4995" ref="B4994"/>
    <hyperlink r:id="rId4996" ref="B4995"/>
    <hyperlink r:id="rId4997" ref="B4996"/>
    <hyperlink r:id="rId4998" ref="B4997"/>
    <hyperlink r:id="rId4999" ref="B4998"/>
    <hyperlink r:id="rId5000" ref="B4999"/>
    <hyperlink r:id="rId5001" ref="B5000"/>
    <hyperlink r:id="rId5002" ref="B5001"/>
    <hyperlink r:id="rId5003" ref="B5002"/>
    <hyperlink r:id="rId5004" ref="B5003"/>
    <hyperlink r:id="rId5005" ref="B5004"/>
    <hyperlink r:id="rId5006" ref="B5005"/>
    <hyperlink r:id="rId5007" ref="B5006"/>
    <hyperlink r:id="rId5008" ref="B5007"/>
    <hyperlink r:id="rId5009" ref="B5008"/>
    <hyperlink r:id="rId5010" ref="B5009"/>
    <hyperlink r:id="rId5011" ref="B5010"/>
    <hyperlink r:id="rId5012" ref="B5011"/>
    <hyperlink r:id="rId5013" ref="B5012"/>
    <hyperlink r:id="rId5014" ref="B5013"/>
    <hyperlink r:id="rId5015" ref="B5014"/>
    <hyperlink r:id="rId5016" ref="B5015"/>
    <hyperlink r:id="rId5017" ref="B5016"/>
    <hyperlink r:id="rId5018" ref="B5017"/>
    <hyperlink r:id="rId5019" ref="B5018"/>
    <hyperlink r:id="rId5020" ref="B5019"/>
    <hyperlink r:id="rId5021" ref="B5020"/>
    <hyperlink r:id="rId5022" ref="B5021"/>
    <hyperlink r:id="rId5023" ref="B5022"/>
    <hyperlink r:id="rId5024" ref="B5023"/>
    <hyperlink r:id="rId5025" ref="B5024"/>
    <hyperlink r:id="rId5026" ref="B5025"/>
    <hyperlink r:id="rId5027" ref="B5026"/>
    <hyperlink r:id="rId5028" ref="B5027"/>
    <hyperlink r:id="rId5029" ref="B5028"/>
    <hyperlink r:id="rId5030" ref="B5029"/>
    <hyperlink r:id="rId5031" ref="B5030"/>
    <hyperlink r:id="rId5032" ref="B5031"/>
    <hyperlink r:id="rId5033" ref="B5032"/>
    <hyperlink r:id="rId5034" ref="B5033"/>
    <hyperlink r:id="rId5035" ref="B5034"/>
    <hyperlink r:id="rId5036" ref="B5035"/>
    <hyperlink r:id="rId5037" ref="B5036"/>
    <hyperlink r:id="rId5038" ref="B5037"/>
    <hyperlink r:id="rId5039" ref="B5038"/>
    <hyperlink r:id="rId5040" ref="B5039"/>
    <hyperlink r:id="rId5041" ref="B5040"/>
    <hyperlink r:id="rId5042" ref="B5041"/>
    <hyperlink r:id="rId5043" ref="B5042"/>
    <hyperlink r:id="rId5044" ref="B5043"/>
    <hyperlink r:id="rId5045" ref="B5044"/>
    <hyperlink r:id="rId5046" ref="B5045"/>
    <hyperlink r:id="rId5047" ref="B5046"/>
    <hyperlink r:id="rId5048" ref="B5047"/>
    <hyperlink r:id="rId5049" ref="B5048"/>
    <hyperlink r:id="rId5050" ref="B5049"/>
    <hyperlink r:id="rId5051" ref="B5050"/>
    <hyperlink r:id="rId5052" ref="B5051"/>
    <hyperlink r:id="rId5053" ref="B5052"/>
    <hyperlink r:id="rId5054" ref="B5053"/>
    <hyperlink r:id="rId5055" ref="B5054"/>
    <hyperlink r:id="rId5056" ref="B5055"/>
    <hyperlink r:id="rId5057" ref="B5056"/>
    <hyperlink r:id="rId5058" ref="B5057"/>
    <hyperlink r:id="rId5059" ref="B5058"/>
    <hyperlink r:id="rId5060" ref="B5059"/>
    <hyperlink r:id="rId5061" ref="B5060"/>
    <hyperlink r:id="rId5062" ref="B5061"/>
    <hyperlink r:id="rId5063" ref="B5062"/>
    <hyperlink r:id="rId5064" ref="B5063"/>
    <hyperlink r:id="rId5065" ref="B5064"/>
    <hyperlink r:id="rId5066" ref="B5065"/>
    <hyperlink r:id="rId5067" ref="B5066"/>
    <hyperlink r:id="rId5068" ref="B5067"/>
    <hyperlink r:id="rId5069" ref="B5068"/>
    <hyperlink r:id="rId5070" ref="B5069"/>
    <hyperlink r:id="rId5071" ref="B5070"/>
    <hyperlink r:id="rId5072" ref="B5071"/>
    <hyperlink r:id="rId5073" ref="B5072"/>
    <hyperlink r:id="rId5074" ref="B5073"/>
    <hyperlink r:id="rId5075" ref="B5074"/>
    <hyperlink r:id="rId5076" ref="B5075"/>
    <hyperlink r:id="rId5077" ref="B5076"/>
    <hyperlink r:id="rId5078" ref="B5077"/>
    <hyperlink r:id="rId5079" ref="B5078"/>
    <hyperlink r:id="rId5080" ref="B5079"/>
    <hyperlink r:id="rId5081" ref="B5080"/>
    <hyperlink r:id="rId5082" ref="B5081"/>
    <hyperlink r:id="rId5083" ref="B5082"/>
    <hyperlink r:id="rId5084" ref="B5083"/>
    <hyperlink r:id="rId5085" ref="B5084"/>
    <hyperlink r:id="rId5086" ref="B5085"/>
    <hyperlink r:id="rId5087" ref="B5086"/>
    <hyperlink r:id="rId5088" ref="B5087"/>
    <hyperlink r:id="rId5089" ref="B5088"/>
    <hyperlink r:id="rId5090" ref="B5089"/>
    <hyperlink r:id="rId5091" ref="B5090"/>
    <hyperlink r:id="rId5092" ref="B5091"/>
    <hyperlink r:id="rId5093" ref="B5092"/>
    <hyperlink r:id="rId5094" ref="B5093"/>
    <hyperlink r:id="rId5095" ref="B5094"/>
    <hyperlink r:id="rId5096" ref="B5095"/>
    <hyperlink r:id="rId5097" ref="B5096"/>
    <hyperlink r:id="rId5098" ref="B5097"/>
    <hyperlink r:id="rId5099" ref="B5098"/>
    <hyperlink r:id="rId5100" ref="B5099"/>
    <hyperlink r:id="rId5101" ref="B5100"/>
    <hyperlink r:id="rId5102" ref="B5101"/>
    <hyperlink r:id="rId5103" ref="B5102"/>
    <hyperlink r:id="rId5104" ref="B5103"/>
    <hyperlink r:id="rId5105" ref="B5104"/>
    <hyperlink r:id="rId5106" ref="B5105"/>
    <hyperlink r:id="rId5107" ref="B5106"/>
    <hyperlink r:id="rId5108" ref="B5107"/>
    <hyperlink r:id="rId5109" ref="B5108"/>
    <hyperlink r:id="rId5110" ref="B5109"/>
    <hyperlink r:id="rId5111" ref="B5110"/>
    <hyperlink r:id="rId5112" ref="B5111"/>
    <hyperlink r:id="rId5113" ref="B5112"/>
    <hyperlink r:id="rId5114" ref="B5113"/>
    <hyperlink r:id="rId5115" ref="B5114"/>
    <hyperlink r:id="rId5116" ref="B5115"/>
    <hyperlink r:id="rId5117" ref="B5116"/>
    <hyperlink r:id="rId5118" ref="B5117"/>
    <hyperlink r:id="rId5119" ref="B5118"/>
    <hyperlink r:id="rId5120" ref="B5119"/>
    <hyperlink r:id="rId5121" ref="B5120"/>
    <hyperlink r:id="rId5122" ref="B5121"/>
    <hyperlink r:id="rId5123" ref="B5122"/>
    <hyperlink r:id="rId5124" ref="B5123"/>
    <hyperlink r:id="rId5125" ref="B5124"/>
    <hyperlink r:id="rId5126" ref="B5125"/>
    <hyperlink r:id="rId5127" ref="B5126"/>
    <hyperlink r:id="rId5128" ref="B5127"/>
    <hyperlink r:id="rId5129" ref="B5128"/>
    <hyperlink r:id="rId5130" ref="B5129"/>
    <hyperlink r:id="rId5131" ref="B5130"/>
    <hyperlink r:id="rId5132" ref="B5131"/>
    <hyperlink r:id="rId5133" ref="B5132"/>
    <hyperlink r:id="rId5134" ref="B5133"/>
    <hyperlink r:id="rId5135" ref="B5134"/>
    <hyperlink r:id="rId5136" ref="B5135"/>
    <hyperlink r:id="rId5137" ref="B5136"/>
    <hyperlink r:id="rId5138" ref="B5137"/>
    <hyperlink r:id="rId5139" ref="B5138"/>
    <hyperlink r:id="rId5140" ref="B5139"/>
    <hyperlink r:id="rId5141" ref="B5140"/>
    <hyperlink r:id="rId5142" ref="B5141"/>
    <hyperlink r:id="rId5143" ref="B5142"/>
    <hyperlink r:id="rId5144" ref="B5143"/>
    <hyperlink r:id="rId5145" ref="B5144"/>
    <hyperlink r:id="rId5146" ref="B5145"/>
    <hyperlink r:id="rId5147" ref="B5146"/>
    <hyperlink r:id="rId5148" ref="B5147"/>
    <hyperlink r:id="rId5149" ref="B5148"/>
    <hyperlink r:id="rId5150" ref="B5149"/>
    <hyperlink r:id="rId5151" ref="B5150"/>
    <hyperlink r:id="rId5152" ref="B5151"/>
    <hyperlink r:id="rId5153" ref="B5152"/>
    <hyperlink r:id="rId5154" ref="B5153"/>
    <hyperlink r:id="rId5155" ref="B5154"/>
    <hyperlink r:id="rId5156" ref="B5155"/>
    <hyperlink r:id="rId5157" ref="B5156"/>
    <hyperlink r:id="rId5158" ref="B5157"/>
    <hyperlink r:id="rId5159" ref="B5158"/>
    <hyperlink r:id="rId5160" ref="B5159"/>
    <hyperlink r:id="rId5161" ref="B5160"/>
    <hyperlink r:id="rId5162" ref="B5161"/>
    <hyperlink r:id="rId5163" ref="B5162"/>
    <hyperlink r:id="rId5164" ref="B5163"/>
    <hyperlink r:id="rId5165" ref="B5164"/>
    <hyperlink r:id="rId5166" ref="B5165"/>
    <hyperlink r:id="rId5167" ref="B5166"/>
    <hyperlink r:id="rId5168" ref="B5167"/>
    <hyperlink r:id="rId5169" ref="B5168"/>
    <hyperlink r:id="rId5170" ref="B5169"/>
    <hyperlink r:id="rId5171" ref="B5170"/>
    <hyperlink r:id="rId5172" ref="B5171"/>
    <hyperlink r:id="rId5173" ref="B5172"/>
    <hyperlink r:id="rId5174" ref="B5173"/>
    <hyperlink r:id="rId5175" ref="B5174"/>
    <hyperlink r:id="rId5176" ref="B5175"/>
    <hyperlink r:id="rId5177" ref="B5176"/>
    <hyperlink r:id="rId5178" ref="B5177"/>
    <hyperlink r:id="rId5179" ref="B5178"/>
    <hyperlink r:id="rId5180" ref="B5179"/>
    <hyperlink r:id="rId5181" ref="B5180"/>
    <hyperlink r:id="rId5182" ref="B5181"/>
    <hyperlink r:id="rId5183" ref="B5182"/>
    <hyperlink r:id="rId5184" ref="B5183"/>
    <hyperlink r:id="rId5185" ref="B5184"/>
    <hyperlink r:id="rId5186" ref="B5185"/>
    <hyperlink r:id="rId5187" ref="B5186"/>
    <hyperlink r:id="rId5188" ref="B5187"/>
    <hyperlink r:id="rId5189" ref="B5188"/>
    <hyperlink r:id="rId5190" ref="B5189"/>
    <hyperlink r:id="rId5191" ref="B5190"/>
    <hyperlink r:id="rId5192" ref="B5191"/>
    <hyperlink r:id="rId5193" ref="B5192"/>
    <hyperlink r:id="rId5194" ref="B5193"/>
    <hyperlink r:id="rId5195" ref="B5194"/>
    <hyperlink r:id="rId5196" ref="B5195"/>
    <hyperlink r:id="rId5197" ref="B5196"/>
    <hyperlink r:id="rId5198" ref="B5197"/>
    <hyperlink r:id="rId5199" ref="B5198"/>
    <hyperlink r:id="rId5200" ref="B5199"/>
    <hyperlink r:id="rId5201" ref="B5200"/>
    <hyperlink r:id="rId5202" ref="B5201"/>
    <hyperlink r:id="rId5203" ref="B5202"/>
    <hyperlink r:id="rId5204" ref="B5203"/>
    <hyperlink r:id="rId5205" ref="B5204"/>
    <hyperlink r:id="rId5206" ref="B5205"/>
    <hyperlink r:id="rId5207" ref="B5206"/>
    <hyperlink r:id="rId5208" ref="B5207"/>
    <hyperlink r:id="rId5209" ref="B5208"/>
    <hyperlink r:id="rId5210" ref="B5209"/>
    <hyperlink r:id="rId5211" ref="B5210"/>
    <hyperlink r:id="rId5212" ref="B5211"/>
    <hyperlink r:id="rId5213" ref="B5212"/>
    <hyperlink r:id="rId5214" ref="B5213"/>
    <hyperlink r:id="rId5215" ref="B5214"/>
    <hyperlink r:id="rId5216" ref="B5215"/>
    <hyperlink r:id="rId5217" ref="B5216"/>
    <hyperlink r:id="rId5218" ref="B5217"/>
    <hyperlink r:id="rId5219" ref="B5218"/>
    <hyperlink r:id="rId5220" ref="B5219"/>
    <hyperlink r:id="rId5221" ref="B5220"/>
    <hyperlink r:id="rId5222" ref="B5221"/>
    <hyperlink r:id="rId5223" ref="B5222"/>
    <hyperlink r:id="rId5224" ref="B5223"/>
    <hyperlink r:id="rId5225" ref="B5224"/>
    <hyperlink r:id="rId5226" ref="B5225"/>
    <hyperlink r:id="rId5227" ref="B5226"/>
    <hyperlink r:id="rId5228" ref="B5227"/>
    <hyperlink r:id="rId5229" ref="B5228"/>
    <hyperlink r:id="rId5230" ref="B5229"/>
    <hyperlink r:id="rId5231" ref="B5230"/>
    <hyperlink r:id="rId5232" ref="B5231"/>
    <hyperlink r:id="rId5233" ref="B5232"/>
    <hyperlink r:id="rId5234" ref="B5233"/>
    <hyperlink r:id="rId5235" ref="B5234"/>
    <hyperlink r:id="rId5236" ref="B5235"/>
    <hyperlink r:id="rId5237" ref="B5236"/>
    <hyperlink r:id="rId5238" ref="B5237"/>
    <hyperlink r:id="rId5239" ref="B5238"/>
    <hyperlink r:id="rId5240" ref="B5239"/>
    <hyperlink r:id="rId5241" ref="B5240"/>
    <hyperlink r:id="rId5242" ref="B5241"/>
    <hyperlink r:id="rId5243" ref="B5242"/>
    <hyperlink r:id="rId5244" ref="B5243"/>
    <hyperlink r:id="rId5245" ref="B5244"/>
    <hyperlink r:id="rId5246" ref="B5245"/>
    <hyperlink r:id="rId5247" ref="B5246"/>
    <hyperlink r:id="rId5248" ref="B5247"/>
    <hyperlink r:id="rId5249" ref="B5248"/>
    <hyperlink r:id="rId5250" ref="B5249"/>
    <hyperlink r:id="rId5251" ref="B5250"/>
    <hyperlink r:id="rId5252" ref="B5251"/>
    <hyperlink r:id="rId5253" ref="B5252"/>
    <hyperlink r:id="rId5254" ref="B5253"/>
    <hyperlink r:id="rId5255" ref="B5254"/>
    <hyperlink r:id="rId5256" ref="B5255"/>
    <hyperlink r:id="rId5257" ref="B5256"/>
    <hyperlink r:id="rId5258" ref="B5257"/>
    <hyperlink r:id="rId5259" ref="B5258"/>
    <hyperlink r:id="rId5260" ref="B5259"/>
    <hyperlink r:id="rId5261" ref="B5260"/>
    <hyperlink r:id="rId5262" ref="B5261"/>
    <hyperlink r:id="rId5263" ref="B5262"/>
    <hyperlink r:id="rId5264" ref="B5263"/>
    <hyperlink r:id="rId5265" ref="B5264"/>
    <hyperlink r:id="rId5266" ref="B5265"/>
    <hyperlink r:id="rId5267" ref="B5266"/>
    <hyperlink r:id="rId5268" ref="B5267"/>
    <hyperlink r:id="rId5269" ref="B5268"/>
    <hyperlink r:id="rId5270" ref="B5269"/>
    <hyperlink r:id="rId5271" ref="B5270"/>
    <hyperlink r:id="rId5272" ref="B5271"/>
    <hyperlink r:id="rId5273" ref="B5272"/>
    <hyperlink r:id="rId5274" ref="B5273"/>
    <hyperlink r:id="rId5275" ref="B5274"/>
    <hyperlink r:id="rId5276" ref="B5275"/>
    <hyperlink r:id="rId5277" ref="B5276"/>
    <hyperlink r:id="rId5278" ref="B5277"/>
    <hyperlink r:id="rId5279" ref="B5278"/>
    <hyperlink r:id="rId5280" ref="B5279"/>
    <hyperlink r:id="rId5281" ref="B5280"/>
    <hyperlink r:id="rId5282" ref="B5281"/>
    <hyperlink r:id="rId5283" ref="B5282"/>
    <hyperlink r:id="rId5284" ref="B5283"/>
    <hyperlink r:id="rId5285" ref="B5284"/>
    <hyperlink r:id="rId5286" ref="B5285"/>
    <hyperlink r:id="rId5287" ref="B5286"/>
    <hyperlink r:id="rId5288" ref="B5287"/>
    <hyperlink r:id="rId5289" ref="B5288"/>
    <hyperlink r:id="rId5290" ref="B5289"/>
    <hyperlink r:id="rId5291" ref="B5290"/>
    <hyperlink r:id="rId5292" ref="B5291"/>
    <hyperlink r:id="rId5293" ref="B5292"/>
    <hyperlink r:id="rId5294" ref="B5293"/>
    <hyperlink r:id="rId5295" ref="B5294"/>
    <hyperlink r:id="rId5296" ref="B5295"/>
    <hyperlink r:id="rId5297" ref="B5296"/>
    <hyperlink r:id="rId5298" ref="B5297"/>
    <hyperlink r:id="rId5299" ref="B5298"/>
    <hyperlink r:id="rId5300" ref="B5299"/>
    <hyperlink r:id="rId5301" ref="B5300"/>
    <hyperlink r:id="rId5302" ref="B5301"/>
    <hyperlink r:id="rId5303" ref="B5302"/>
    <hyperlink r:id="rId5304" ref="B5303"/>
    <hyperlink r:id="rId5305" ref="B5304"/>
    <hyperlink r:id="rId5306" ref="B5305"/>
    <hyperlink r:id="rId5307" ref="B5306"/>
    <hyperlink r:id="rId5308" ref="B5307"/>
    <hyperlink r:id="rId5309" ref="B5308"/>
    <hyperlink r:id="rId5310" ref="B5309"/>
    <hyperlink r:id="rId5311" ref="B5310"/>
    <hyperlink r:id="rId5312" ref="B5311"/>
    <hyperlink r:id="rId5313" ref="B5312"/>
    <hyperlink r:id="rId5314" ref="B5313"/>
    <hyperlink r:id="rId5315" ref="B5314"/>
    <hyperlink r:id="rId5316" ref="B5315"/>
    <hyperlink r:id="rId5317" ref="B5316"/>
    <hyperlink r:id="rId5318" ref="B5317"/>
    <hyperlink r:id="rId5319" ref="B5318"/>
    <hyperlink r:id="rId5320" ref="B5319"/>
    <hyperlink r:id="rId5321" ref="B5320"/>
    <hyperlink r:id="rId5322" ref="B5321"/>
    <hyperlink r:id="rId5323" ref="B5322"/>
    <hyperlink r:id="rId5324" ref="B5323"/>
    <hyperlink r:id="rId5325" ref="B5324"/>
    <hyperlink r:id="rId5326" ref="B5325"/>
    <hyperlink r:id="rId5327" ref="B5326"/>
    <hyperlink r:id="rId5328" ref="B5327"/>
    <hyperlink r:id="rId5329" ref="B5328"/>
    <hyperlink r:id="rId5330" ref="B5329"/>
    <hyperlink r:id="rId5331" ref="B5330"/>
    <hyperlink r:id="rId5332" ref="B5331"/>
    <hyperlink r:id="rId5333" ref="B5332"/>
    <hyperlink r:id="rId5334" ref="B5333"/>
    <hyperlink r:id="rId5335" ref="B5334"/>
    <hyperlink r:id="rId5336" ref="B5335"/>
    <hyperlink r:id="rId5337" ref="B5336"/>
    <hyperlink r:id="rId5338" ref="B5337"/>
    <hyperlink r:id="rId5339" ref="B5338"/>
    <hyperlink r:id="rId5340" ref="B5339"/>
    <hyperlink r:id="rId5341" ref="B5340"/>
    <hyperlink r:id="rId5342" ref="B5341"/>
    <hyperlink r:id="rId5343" ref="B5342"/>
    <hyperlink r:id="rId5344" ref="B5343"/>
    <hyperlink r:id="rId5345" ref="B5344"/>
    <hyperlink r:id="rId5346" ref="B5345"/>
    <hyperlink r:id="rId5347" ref="B5346"/>
    <hyperlink r:id="rId5348" ref="B5347"/>
    <hyperlink r:id="rId5349" ref="B5348"/>
    <hyperlink r:id="rId5350" ref="B5349"/>
    <hyperlink r:id="rId5351" ref="B5350"/>
    <hyperlink r:id="rId5352" ref="B5351"/>
    <hyperlink r:id="rId5353" ref="B5352"/>
    <hyperlink r:id="rId5354" ref="B5353"/>
    <hyperlink r:id="rId5355" ref="B5354"/>
    <hyperlink r:id="rId5356" ref="B5355"/>
    <hyperlink r:id="rId5357" ref="B5356"/>
    <hyperlink r:id="rId5358" ref="B5357"/>
    <hyperlink r:id="rId5359" ref="B5358"/>
    <hyperlink r:id="rId5360" ref="B5359"/>
    <hyperlink r:id="rId5361" ref="B5360"/>
    <hyperlink r:id="rId5362" ref="B5361"/>
    <hyperlink r:id="rId5363" ref="B5362"/>
    <hyperlink r:id="rId5364" ref="B5363"/>
    <hyperlink r:id="rId5365" ref="B5364"/>
    <hyperlink r:id="rId5366" ref="B5365"/>
    <hyperlink r:id="rId5367" ref="B5366"/>
    <hyperlink r:id="rId5368" ref="B5367"/>
    <hyperlink r:id="rId5369" ref="B5368"/>
    <hyperlink r:id="rId5370" ref="B5369"/>
    <hyperlink r:id="rId5371" ref="B5370"/>
    <hyperlink r:id="rId5372" ref="B5371"/>
    <hyperlink r:id="rId5373" ref="B5372"/>
    <hyperlink r:id="rId5374" ref="B5373"/>
    <hyperlink r:id="rId5375" ref="B5374"/>
    <hyperlink r:id="rId5376" ref="B5375"/>
    <hyperlink r:id="rId5377" ref="B5376"/>
    <hyperlink r:id="rId5378" ref="B5377"/>
    <hyperlink r:id="rId5379" ref="B5378"/>
    <hyperlink r:id="rId5380" ref="B5379"/>
    <hyperlink r:id="rId5381" ref="B5380"/>
    <hyperlink r:id="rId5382" ref="B5381"/>
    <hyperlink r:id="rId5383" ref="B5382"/>
    <hyperlink r:id="rId5384" ref="B5383"/>
    <hyperlink r:id="rId5385" ref="B5384"/>
    <hyperlink r:id="rId5386" ref="B5385"/>
    <hyperlink r:id="rId5387" ref="B5386"/>
    <hyperlink r:id="rId5388" ref="B5387"/>
    <hyperlink r:id="rId5389" ref="B5388"/>
    <hyperlink r:id="rId5390" ref="B5389"/>
    <hyperlink r:id="rId5391" ref="B5390"/>
    <hyperlink r:id="rId5392" ref="B5391"/>
    <hyperlink r:id="rId5393" ref="B5392"/>
    <hyperlink r:id="rId5394" ref="B5393"/>
    <hyperlink r:id="rId5395" ref="B5394"/>
    <hyperlink r:id="rId5396" ref="B5395"/>
    <hyperlink r:id="rId5397" ref="B5396"/>
    <hyperlink r:id="rId5398" ref="B5397"/>
    <hyperlink r:id="rId5399" ref="B5398"/>
    <hyperlink r:id="rId5400" ref="B5399"/>
    <hyperlink r:id="rId5401" ref="B5400"/>
    <hyperlink r:id="rId5402" ref="B5401"/>
    <hyperlink r:id="rId5403" ref="B5402"/>
    <hyperlink r:id="rId5404" ref="B5403"/>
    <hyperlink r:id="rId5405" ref="B5404"/>
    <hyperlink r:id="rId5406" ref="B5405"/>
    <hyperlink r:id="rId5407" ref="B5406"/>
    <hyperlink r:id="rId5408" ref="B5407"/>
    <hyperlink r:id="rId5409" ref="B5408"/>
    <hyperlink r:id="rId5410" ref="B5409"/>
    <hyperlink r:id="rId5411" ref="B5410"/>
    <hyperlink r:id="rId5412" ref="B5411"/>
    <hyperlink r:id="rId5413" ref="B5412"/>
    <hyperlink r:id="rId5414" ref="B5413"/>
    <hyperlink r:id="rId5415" ref="B5414"/>
    <hyperlink r:id="rId5416" ref="B5415"/>
    <hyperlink r:id="rId5417" ref="B5416"/>
    <hyperlink r:id="rId5418" ref="B5417"/>
    <hyperlink r:id="rId5419" ref="B5418"/>
    <hyperlink r:id="rId5420" ref="B5419"/>
    <hyperlink r:id="rId5421" ref="B5420"/>
    <hyperlink r:id="rId5422" ref="B5421"/>
    <hyperlink r:id="rId5423" ref="B5422"/>
    <hyperlink r:id="rId5424" ref="B5423"/>
    <hyperlink r:id="rId5425" ref="B5424"/>
    <hyperlink r:id="rId5426" ref="B5425"/>
    <hyperlink r:id="rId5427" ref="B5426"/>
    <hyperlink r:id="rId5428" ref="B5427"/>
    <hyperlink r:id="rId5429" ref="B5428"/>
    <hyperlink r:id="rId5430" ref="B5429"/>
    <hyperlink r:id="rId5431" ref="B5430"/>
    <hyperlink r:id="rId5432" ref="B5431"/>
    <hyperlink r:id="rId5433" ref="B5432"/>
    <hyperlink r:id="rId5434" ref="B5433"/>
    <hyperlink r:id="rId5435" ref="B5434"/>
    <hyperlink r:id="rId5436" ref="B5435"/>
    <hyperlink r:id="rId5437" ref="B5436"/>
    <hyperlink r:id="rId5438" ref="B5437"/>
    <hyperlink r:id="rId5439" ref="B5438"/>
    <hyperlink r:id="rId5440" ref="B5439"/>
    <hyperlink r:id="rId5441" ref="B5440"/>
    <hyperlink r:id="rId5442" ref="B5441"/>
    <hyperlink r:id="rId5443" ref="B5442"/>
    <hyperlink r:id="rId5444" ref="B5443"/>
    <hyperlink r:id="rId5445" ref="B5444"/>
    <hyperlink r:id="rId5446" ref="B5445"/>
    <hyperlink r:id="rId5447" ref="B5446"/>
    <hyperlink r:id="rId5448" ref="B5447"/>
    <hyperlink r:id="rId5449" ref="B5448"/>
    <hyperlink r:id="rId5450" ref="B5449"/>
    <hyperlink r:id="rId5451" ref="B5450"/>
    <hyperlink r:id="rId5452" ref="B5451"/>
    <hyperlink r:id="rId5453" ref="B5452"/>
    <hyperlink r:id="rId5454" ref="B5453"/>
    <hyperlink r:id="rId5455" ref="B5454"/>
    <hyperlink r:id="rId5456" ref="B5455"/>
    <hyperlink r:id="rId5457" ref="B5456"/>
    <hyperlink r:id="rId5458" ref="B5457"/>
    <hyperlink r:id="rId5459" ref="B5458"/>
    <hyperlink r:id="rId5460" ref="B5459"/>
    <hyperlink r:id="rId5461" ref="B5460"/>
    <hyperlink r:id="rId5462" ref="B5461"/>
    <hyperlink r:id="rId5463" ref="B5462"/>
    <hyperlink r:id="rId5464" ref="B5463"/>
    <hyperlink r:id="rId5465" ref="B5464"/>
    <hyperlink r:id="rId5466" ref="B5465"/>
    <hyperlink r:id="rId5467" ref="B5466"/>
    <hyperlink r:id="rId5468" ref="B5467"/>
    <hyperlink r:id="rId5469" ref="B5468"/>
    <hyperlink r:id="rId5470" ref="B5469"/>
    <hyperlink r:id="rId5471" ref="B5470"/>
    <hyperlink r:id="rId5472" ref="B5471"/>
    <hyperlink r:id="rId5473" ref="B5472"/>
    <hyperlink r:id="rId5474" ref="B5473"/>
    <hyperlink r:id="rId5475" ref="B5474"/>
    <hyperlink r:id="rId5476" ref="B5475"/>
    <hyperlink r:id="rId5477" ref="B5476"/>
    <hyperlink r:id="rId5478" ref="B5477"/>
    <hyperlink r:id="rId5479" ref="B5478"/>
    <hyperlink r:id="rId5480" ref="B5479"/>
    <hyperlink r:id="rId5481" ref="B5480"/>
    <hyperlink r:id="rId5482" ref="B5481"/>
    <hyperlink r:id="rId5483" ref="B5482"/>
    <hyperlink r:id="rId5484" ref="B5483"/>
    <hyperlink r:id="rId5485" ref="B5484"/>
    <hyperlink r:id="rId5486" ref="B5485"/>
    <hyperlink r:id="rId5487" ref="B5486"/>
    <hyperlink r:id="rId5488" ref="B5487"/>
    <hyperlink r:id="rId5489" ref="B5488"/>
    <hyperlink r:id="rId5490" ref="B5489"/>
    <hyperlink r:id="rId5491" ref="B5490"/>
    <hyperlink r:id="rId5492" ref="B5491"/>
    <hyperlink r:id="rId5493" ref="B5492"/>
    <hyperlink r:id="rId5494" ref="B5493"/>
    <hyperlink r:id="rId5495" ref="B5494"/>
    <hyperlink r:id="rId5496" ref="B5495"/>
    <hyperlink r:id="rId5497" ref="B5496"/>
    <hyperlink r:id="rId5498" ref="B5497"/>
    <hyperlink r:id="rId5499" ref="B5498"/>
    <hyperlink r:id="rId5500" ref="B5499"/>
    <hyperlink r:id="rId5501" ref="B5500"/>
    <hyperlink r:id="rId5502" ref="B5501"/>
    <hyperlink r:id="rId5503" ref="B5502"/>
    <hyperlink r:id="rId5504" ref="B5503"/>
    <hyperlink r:id="rId5505" ref="B5504"/>
    <hyperlink r:id="rId5506" ref="B5505"/>
    <hyperlink r:id="rId5507" ref="B5506"/>
    <hyperlink r:id="rId5508" ref="B5507"/>
    <hyperlink r:id="rId5509" ref="B5508"/>
    <hyperlink r:id="rId5510" ref="B5509"/>
    <hyperlink r:id="rId5511" ref="B5510"/>
    <hyperlink r:id="rId5512" ref="B5511"/>
    <hyperlink r:id="rId5513" ref="B5512"/>
    <hyperlink r:id="rId5514" ref="B5513"/>
    <hyperlink r:id="rId5515" ref="B5514"/>
    <hyperlink r:id="rId5516" ref="B5515"/>
    <hyperlink r:id="rId5517" ref="B5516"/>
    <hyperlink r:id="rId5518" ref="B5517"/>
    <hyperlink r:id="rId5519" ref="B5518"/>
    <hyperlink r:id="rId5520" ref="B5519"/>
    <hyperlink r:id="rId5521" ref="B5520"/>
    <hyperlink r:id="rId5522" ref="B5521"/>
    <hyperlink r:id="rId5523" ref="B5522"/>
    <hyperlink r:id="rId5524" ref="B5523"/>
    <hyperlink r:id="rId5525" ref="B5524"/>
    <hyperlink r:id="rId5526" ref="B5525"/>
    <hyperlink r:id="rId5527" ref="B5526"/>
    <hyperlink r:id="rId5528" ref="B5527"/>
    <hyperlink r:id="rId5529" ref="B5528"/>
    <hyperlink r:id="rId5530" ref="B5529"/>
    <hyperlink r:id="rId5531" ref="B5530"/>
    <hyperlink r:id="rId5532" ref="B5531"/>
    <hyperlink r:id="rId5533" ref="B5532"/>
    <hyperlink r:id="rId5534" ref="B5533"/>
    <hyperlink r:id="rId5535" ref="B5534"/>
    <hyperlink r:id="rId5536" ref="B5535"/>
    <hyperlink r:id="rId5537" ref="B5536"/>
    <hyperlink r:id="rId5538" ref="B5537"/>
    <hyperlink r:id="rId5539" ref="B5538"/>
    <hyperlink r:id="rId5540" ref="B5539"/>
    <hyperlink r:id="rId5541" ref="B5540"/>
    <hyperlink r:id="rId5542" ref="B5541"/>
    <hyperlink r:id="rId5543" ref="B5542"/>
    <hyperlink r:id="rId5544" ref="B5543"/>
    <hyperlink r:id="rId5545" ref="B5544"/>
    <hyperlink r:id="rId5546" ref="B5545"/>
    <hyperlink r:id="rId5547" ref="B5546"/>
    <hyperlink r:id="rId5548" ref="B5547"/>
    <hyperlink r:id="rId5549" ref="B5548"/>
    <hyperlink r:id="rId5550" ref="B5549"/>
    <hyperlink r:id="rId5551" ref="B5550"/>
    <hyperlink r:id="rId5552" ref="B5551"/>
    <hyperlink r:id="rId5553" ref="B5552"/>
    <hyperlink r:id="rId5554" ref="B5553"/>
    <hyperlink r:id="rId5555" ref="B5554"/>
    <hyperlink r:id="rId5556" ref="B5555"/>
    <hyperlink r:id="rId5557" ref="B5556"/>
    <hyperlink r:id="rId5558" ref="B5557"/>
    <hyperlink r:id="rId5559" ref="B5558"/>
    <hyperlink r:id="rId5560" ref="B5559"/>
    <hyperlink r:id="rId5561" ref="B5560"/>
    <hyperlink r:id="rId5562" ref="B5561"/>
    <hyperlink r:id="rId5563" ref="B5562"/>
    <hyperlink r:id="rId5564" ref="B5563"/>
    <hyperlink r:id="rId5565" ref="B5564"/>
    <hyperlink r:id="rId5566" ref="B5565"/>
    <hyperlink r:id="rId5567" ref="B5566"/>
    <hyperlink r:id="rId5568" ref="B5567"/>
    <hyperlink r:id="rId5569" ref="B5568"/>
    <hyperlink r:id="rId5570" ref="B5569"/>
    <hyperlink r:id="rId5571" ref="B5570"/>
    <hyperlink r:id="rId5572" ref="B5571"/>
    <hyperlink r:id="rId5573" ref="B5572"/>
    <hyperlink r:id="rId5574" ref="B5573"/>
    <hyperlink r:id="rId5575" ref="B5574"/>
    <hyperlink r:id="rId5576" ref="B5575"/>
    <hyperlink r:id="rId5577" ref="B5576"/>
    <hyperlink r:id="rId5578" ref="B5577"/>
    <hyperlink r:id="rId5579" ref="B5578"/>
    <hyperlink r:id="rId5580" ref="B5579"/>
    <hyperlink r:id="rId5581" ref="B5580"/>
    <hyperlink r:id="rId5582" ref="B5581"/>
    <hyperlink r:id="rId5583" ref="B5582"/>
    <hyperlink r:id="rId5584" ref="B5583"/>
    <hyperlink r:id="rId5585" ref="B5584"/>
    <hyperlink r:id="rId5586" ref="B5585"/>
    <hyperlink r:id="rId5587" ref="B5586"/>
    <hyperlink r:id="rId5588" ref="B5587"/>
    <hyperlink r:id="rId5589" ref="B5588"/>
    <hyperlink r:id="rId5590" ref="B5589"/>
    <hyperlink r:id="rId5591" ref="B5590"/>
    <hyperlink r:id="rId5592" ref="B5591"/>
    <hyperlink r:id="rId5593" ref="B5592"/>
    <hyperlink r:id="rId5594" ref="B5593"/>
    <hyperlink r:id="rId5595" ref="B5594"/>
    <hyperlink r:id="rId5596" ref="B5595"/>
    <hyperlink r:id="rId5597" ref="B5596"/>
    <hyperlink r:id="rId5598" ref="B5597"/>
    <hyperlink r:id="rId5599" ref="B5598"/>
    <hyperlink r:id="rId5600" ref="B5599"/>
    <hyperlink r:id="rId5601" ref="B5600"/>
    <hyperlink r:id="rId5602" ref="B5601"/>
    <hyperlink r:id="rId5603" ref="B5602"/>
    <hyperlink r:id="rId5604" ref="B5603"/>
    <hyperlink r:id="rId5605" ref="B5604"/>
    <hyperlink r:id="rId5606" ref="B5605"/>
    <hyperlink r:id="rId5607" ref="B5606"/>
    <hyperlink r:id="rId5608" ref="B5607"/>
    <hyperlink r:id="rId5609" ref="B5608"/>
    <hyperlink r:id="rId5610" ref="B5609"/>
    <hyperlink r:id="rId5611" ref="B5610"/>
    <hyperlink r:id="rId5612" ref="B5611"/>
    <hyperlink r:id="rId5613" ref="B5612"/>
    <hyperlink r:id="rId5614" ref="B5613"/>
    <hyperlink r:id="rId5615" ref="B5614"/>
    <hyperlink r:id="rId5616" ref="B5615"/>
    <hyperlink r:id="rId5617" ref="B5616"/>
    <hyperlink r:id="rId5618" ref="B5617"/>
    <hyperlink r:id="rId5619" ref="B5618"/>
    <hyperlink r:id="rId5620" ref="B5619"/>
    <hyperlink r:id="rId5621" ref="B5620"/>
    <hyperlink r:id="rId5622" ref="B5621"/>
    <hyperlink r:id="rId5623" ref="B5622"/>
    <hyperlink r:id="rId5624" ref="B5623"/>
    <hyperlink r:id="rId5625" ref="B5624"/>
    <hyperlink r:id="rId5626" ref="B5625"/>
    <hyperlink r:id="rId5627" ref="B5626"/>
    <hyperlink r:id="rId5628" ref="B5627"/>
    <hyperlink r:id="rId5629" ref="B5628"/>
    <hyperlink r:id="rId5630" ref="B5629"/>
    <hyperlink r:id="rId5631" ref="B5630"/>
    <hyperlink r:id="rId5632" ref="B5631"/>
    <hyperlink r:id="rId5633" ref="B5632"/>
    <hyperlink r:id="rId5634" ref="B5633"/>
    <hyperlink r:id="rId5635" ref="B5634"/>
    <hyperlink r:id="rId5636" ref="B5635"/>
    <hyperlink r:id="rId5637" ref="B5636"/>
    <hyperlink r:id="rId5638" ref="B5637"/>
    <hyperlink r:id="rId5639" ref="B5638"/>
    <hyperlink r:id="rId5640" ref="B5639"/>
    <hyperlink r:id="rId5641" ref="B5640"/>
    <hyperlink r:id="rId5642" ref="B5641"/>
    <hyperlink r:id="rId5643" ref="B5642"/>
    <hyperlink r:id="rId5644" ref="B5643"/>
    <hyperlink r:id="rId5645" ref="B5644"/>
    <hyperlink r:id="rId5646" ref="B5645"/>
    <hyperlink r:id="rId5647" ref="B5646"/>
    <hyperlink r:id="rId5648" ref="B5647"/>
    <hyperlink r:id="rId5649" ref="B5648"/>
    <hyperlink r:id="rId5650" ref="B5649"/>
    <hyperlink r:id="rId5651" ref="B5650"/>
    <hyperlink r:id="rId5652" ref="B5651"/>
    <hyperlink r:id="rId5653" ref="B5652"/>
    <hyperlink r:id="rId5654" ref="B5653"/>
    <hyperlink r:id="rId5655" ref="B5654"/>
    <hyperlink r:id="rId5656" ref="B5655"/>
    <hyperlink r:id="rId5657" ref="B5656"/>
    <hyperlink r:id="rId5658" ref="B5657"/>
    <hyperlink r:id="rId5659" ref="B5658"/>
    <hyperlink r:id="rId5660" ref="B5659"/>
    <hyperlink r:id="rId5661" ref="B5660"/>
    <hyperlink r:id="rId5662" ref="B5661"/>
    <hyperlink r:id="rId5663" ref="B5662"/>
    <hyperlink r:id="rId5664" ref="B5663"/>
    <hyperlink r:id="rId5665" ref="B5664"/>
    <hyperlink r:id="rId5666" ref="B5665"/>
    <hyperlink r:id="rId5667" ref="B5666"/>
    <hyperlink r:id="rId5668" ref="B5667"/>
    <hyperlink r:id="rId5669" ref="B5668"/>
    <hyperlink r:id="rId5670" ref="B5669"/>
    <hyperlink r:id="rId5671" ref="B5670"/>
    <hyperlink r:id="rId5672" ref="B5671"/>
    <hyperlink r:id="rId5673" ref="B5672"/>
    <hyperlink r:id="rId5674" ref="B5673"/>
    <hyperlink r:id="rId5675" ref="B5674"/>
    <hyperlink r:id="rId5676" ref="B5675"/>
    <hyperlink r:id="rId5677" ref="B5676"/>
    <hyperlink r:id="rId5678" ref="B5677"/>
    <hyperlink r:id="rId5679" ref="B5678"/>
    <hyperlink r:id="rId5680" ref="B5679"/>
    <hyperlink r:id="rId5681" ref="B5680"/>
    <hyperlink r:id="rId5682" ref="B5681"/>
    <hyperlink r:id="rId5683" ref="B5682"/>
    <hyperlink r:id="rId5684" ref="B5683"/>
    <hyperlink r:id="rId5685" ref="B5684"/>
    <hyperlink r:id="rId5686" ref="B5685"/>
    <hyperlink r:id="rId5687" ref="B5686"/>
    <hyperlink r:id="rId5688" ref="B5687"/>
    <hyperlink r:id="rId5689" ref="B5688"/>
    <hyperlink r:id="rId5690" ref="B5689"/>
    <hyperlink r:id="rId5691" ref="B5690"/>
    <hyperlink r:id="rId5692" ref="B5691"/>
    <hyperlink r:id="rId5693" ref="B5692"/>
    <hyperlink r:id="rId5694" ref="B5693"/>
    <hyperlink r:id="rId5695" ref="B5694"/>
    <hyperlink r:id="rId5696" ref="B5695"/>
    <hyperlink r:id="rId5697" ref="B5696"/>
    <hyperlink r:id="rId5698" ref="B5697"/>
    <hyperlink r:id="rId5699" ref="B5698"/>
    <hyperlink r:id="rId5700" ref="B5699"/>
    <hyperlink r:id="rId5701" ref="B5700"/>
    <hyperlink r:id="rId5702" ref="B5701"/>
    <hyperlink r:id="rId5703" ref="B5702"/>
    <hyperlink r:id="rId5704" ref="B5703"/>
    <hyperlink r:id="rId5705" ref="B5704"/>
    <hyperlink r:id="rId5706" ref="B5705"/>
    <hyperlink r:id="rId5707" ref="B5706"/>
    <hyperlink r:id="rId5708" ref="B5707"/>
    <hyperlink r:id="rId5709" ref="B5708"/>
    <hyperlink r:id="rId5710" ref="B5709"/>
    <hyperlink r:id="rId5711" ref="B5710"/>
    <hyperlink r:id="rId5712" ref="B5711"/>
    <hyperlink r:id="rId5713" ref="B5712"/>
    <hyperlink r:id="rId5714" ref="B5713"/>
    <hyperlink r:id="rId5715" ref="B5714"/>
    <hyperlink r:id="rId5716" ref="B5715"/>
    <hyperlink r:id="rId5717" ref="B5716"/>
    <hyperlink r:id="rId5718" ref="B5717"/>
    <hyperlink r:id="rId5719" ref="B5718"/>
    <hyperlink r:id="rId5720" ref="B5719"/>
    <hyperlink r:id="rId5721" ref="B5720"/>
    <hyperlink r:id="rId5722" ref="B5721"/>
    <hyperlink r:id="rId5723" ref="B5722"/>
    <hyperlink r:id="rId5724" ref="B5723"/>
    <hyperlink r:id="rId5725" ref="B5724"/>
    <hyperlink r:id="rId5726" ref="B5725"/>
    <hyperlink r:id="rId5727" ref="B5726"/>
    <hyperlink r:id="rId5728" ref="B5727"/>
    <hyperlink r:id="rId5729" ref="B5728"/>
    <hyperlink r:id="rId5730" ref="B5729"/>
    <hyperlink r:id="rId5731" ref="B5730"/>
    <hyperlink r:id="rId5732" ref="B5731"/>
    <hyperlink r:id="rId5733" ref="B5732"/>
    <hyperlink r:id="rId5734" ref="B5733"/>
    <hyperlink r:id="rId5735" ref="B5734"/>
    <hyperlink r:id="rId5736" ref="B5735"/>
    <hyperlink r:id="rId5737" ref="B5736"/>
    <hyperlink r:id="rId5738" ref="B5737"/>
    <hyperlink r:id="rId5739" ref="B5738"/>
    <hyperlink r:id="rId5740" ref="B5739"/>
    <hyperlink r:id="rId5741" ref="B5740"/>
    <hyperlink r:id="rId5742" ref="B5741"/>
    <hyperlink r:id="rId5743" ref="B5742"/>
    <hyperlink r:id="rId5744" ref="B5743"/>
    <hyperlink r:id="rId5745" ref="B5744"/>
    <hyperlink r:id="rId5746" ref="B5745"/>
    <hyperlink r:id="rId5747" ref="B5746"/>
    <hyperlink r:id="rId5748" ref="B5747"/>
    <hyperlink r:id="rId5749" ref="B5748"/>
    <hyperlink r:id="rId5750" ref="B5749"/>
    <hyperlink r:id="rId5751" ref="B5750"/>
    <hyperlink r:id="rId5752" ref="B5751"/>
    <hyperlink r:id="rId5753" ref="B5752"/>
    <hyperlink r:id="rId5754" ref="B5753"/>
    <hyperlink r:id="rId5755" ref="B5754"/>
    <hyperlink r:id="rId5756" ref="B5755"/>
    <hyperlink r:id="rId5757" ref="B5756"/>
    <hyperlink r:id="rId5758" ref="B5757"/>
    <hyperlink r:id="rId5759" ref="B5758"/>
    <hyperlink r:id="rId5760" ref="B5759"/>
    <hyperlink r:id="rId5761" ref="B5760"/>
    <hyperlink r:id="rId5762" ref="B5761"/>
    <hyperlink r:id="rId5763" ref="B5762"/>
    <hyperlink r:id="rId5764" ref="B5763"/>
    <hyperlink r:id="rId5765" ref="B5764"/>
    <hyperlink r:id="rId5766" ref="B5765"/>
    <hyperlink r:id="rId5767" ref="B5766"/>
    <hyperlink r:id="rId5768" ref="B5767"/>
    <hyperlink r:id="rId5769" ref="B5768"/>
    <hyperlink r:id="rId5770" ref="B5769"/>
    <hyperlink r:id="rId5771" ref="B5770"/>
    <hyperlink r:id="rId5772" ref="B5771"/>
    <hyperlink r:id="rId5773" ref="B5772"/>
    <hyperlink r:id="rId5774" ref="B5773"/>
    <hyperlink r:id="rId5775" ref="B5774"/>
    <hyperlink r:id="rId5776" ref="B5775"/>
    <hyperlink r:id="rId5777" ref="B5776"/>
    <hyperlink r:id="rId5778" ref="B5777"/>
    <hyperlink r:id="rId5779" ref="B5778"/>
    <hyperlink r:id="rId5780" ref="B5779"/>
    <hyperlink r:id="rId5781" ref="B5780"/>
    <hyperlink r:id="rId5782" ref="B5781"/>
    <hyperlink r:id="rId5783" ref="B5782"/>
    <hyperlink r:id="rId5784" ref="B5783"/>
    <hyperlink r:id="rId5785" ref="B5784"/>
    <hyperlink r:id="rId5786" ref="B5785"/>
    <hyperlink r:id="rId5787" ref="B5786"/>
    <hyperlink r:id="rId5788" ref="B5787"/>
    <hyperlink r:id="rId5789" ref="B5788"/>
    <hyperlink r:id="rId5790" ref="B5789"/>
    <hyperlink r:id="rId5791" ref="B5790"/>
    <hyperlink r:id="rId5792" ref="B5791"/>
    <hyperlink r:id="rId5793" ref="B5792"/>
    <hyperlink r:id="rId5794" ref="B5793"/>
    <hyperlink r:id="rId5795" ref="B5794"/>
    <hyperlink r:id="rId5796" ref="B5795"/>
    <hyperlink r:id="rId5797" ref="B5796"/>
    <hyperlink r:id="rId5798" ref="B5797"/>
    <hyperlink r:id="rId5799" ref="B5798"/>
    <hyperlink r:id="rId5800" ref="B5799"/>
    <hyperlink r:id="rId5801" ref="B5800"/>
    <hyperlink r:id="rId5802" ref="B5801"/>
    <hyperlink r:id="rId5803" ref="B5802"/>
    <hyperlink r:id="rId5804" ref="B5803"/>
    <hyperlink r:id="rId5805" ref="B5804"/>
    <hyperlink r:id="rId5806" ref="B5805"/>
    <hyperlink r:id="rId5807" ref="B5806"/>
    <hyperlink r:id="rId5808" ref="B5807"/>
    <hyperlink r:id="rId5809" ref="B5808"/>
    <hyperlink r:id="rId5810" ref="B5809"/>
    <hyperlink r:id="rId5811" ref="B5810"/>
    <hyperlink r:id="rId5812" ref="B5811"/>
    <hyperlink r:id="rId5813" ref="B5812"/>
    <hyperlink r:id="rId5814" ref="B5813"/>
    <hyperlink r:id="rId5815" ref="B5814"/>
    <hyperlink r:id="rId5816" ref="B5815"/>
    <hyperlink r:id="rId5817" ref="B5816"/>
    <hyperlink r:id="rId5818" ref="B5817"/>
    <hyperlink r:id="rId5819" ref="B5818"/>
    <hyperlink r:id="rId5820" ref="B5819"/>
    <hyperlink r:id="rId5821" ref="B5820"/>
    <hyperlink r:id="rId5822" ref="B5821"/>
    <hyperlink r:id="rId5823" ref="B5822"/>
    <hyperlink r:id="rId5824" ref="B5823"/>
    <hyperlink r:id="rId5825" ref="B5824"/>
    <hyperlink r:id="rId5826" ref="B5825"/>
    <hyperlink r:id="rId5827" ref="B5826"/>
    <hyperlink r:id="rId5828" ref="B5827"/>
    <hyperlink r:id="rId5829" ref="B5828"/>
    <hyperlink r:id="rId5830" ref="B5829"/>
    <hyperlink r:id="rId5831" ref="B5830"/>
    <hyperlink r:id="rId5832" ref="B5831"/>
    <hyperlink r:id="rId5833" ref="B5832"/>
    <hyperlink r:id="rId5834" ref="B5833"/>
    <hyperlink r:id="rId5835" ref="B5834"/>
    <hyperlink r:id="rId5836" ref="B5835"/>
    <hyperlink r:id="rId5837" ref="B5836"/>
    <hyperlink r:id="rId5838" ref="B5837"/>
    <hyperlink r:id="rId5839" ref="B5838"/>
    <hyperlink r:id="rId5840" ref="B5839"/>
    <hyperlink r:id="rId5841" ref="B5840"/>
    <hyperlink r:id="rId5842" ref="B5841"/>
    <hyperlink r:id="rId5843" ref="B5842"/>
    <hyperlink r:id="rId5844" ref="B5843"/>
    <hyperlink r:id="rId5845" ref="B5844"/>
    <hyperlink r:id="rId5846" ref="B5845"/>
    <hyperlink r:id="rId5847" ref="B5846"/>
    <hyperlink r:id="rId5848" ref="B5847"/>
    <hyperlink r:id="rId5849" ref="B5848"/>
    <hyperlink r:id="rId5850" ref="B5849"/>
    <hyperlink r:id="rId5851" ref="B5850"/>
    <hyperlink r:id="rId5852" ref="B5851"/>
    <hyperlink r:id="rId5853" ref="B5852"/>
    <hyperlink r:id="rId5854" ref="B5853"/>
    <hyperlink r:id="rId5855" ref="B5854"/>
    <hyperlink r:id="rId5856" ref="B5855"/>
    <hyperlink r:id="rId5857" ref="B5856"/>
    <hyperlink r:id="rId5858" ref="B5857"/>
    <hyperlink r:id="rId5859" ref="B5858"/>
    <hyperlink r:id="rId5860" ref="B5859"/>
    <hyperlink r:id="rId5861" ref="B5860"/>
    <hyperlink r:id="rId5862" ref="B5861"/>
    <hyperlink r:id="rId5863" ref="B5862"/>
    <hyperlink r:id="rId5864" ref="B5863"/>
    <hyperlink r:id="rId5865" ref="B5864"/>
    <hyperlink r:id="rId5866" ref="B5865"/>
    <hyperlink r:id="rId5867" ref="B5866"/>
    <hyperlink r:id="rId5868" ref="B5867"/>
    <hyperlink r:id="rId5869" ref="B5868"/>
    <hyperlink r:id="rId5870" ref="B5869"/>
    <hyperlink r:id="rId5871" ref="B5870"/>
    <hyperlink r:id="rId5872" ref="B5871"/>
    <hyperlink r:id="rId5873" ref="B5872"/>
    <hyperlink r:id="rId5874" ref="B5873"/>
    <hyperlink r:id="rId5875" ref="B5874"/>
    <hyperlink r:id="rId5876" ref="B5875"/>
    <hyperlink r:id="rId5877" ref="B5876"/>
    <hyperlink r:id="rId5878" ref="B5877"/>
    <hyperlink r:id="rId5879" ref="B5878"/>
    <hyperlink r:id="rId5880" ref="B5879"/>
    <hyperlink r:id="rId5881" ref="B5880"/>
    <hyperlink r:id="rId5882" ref="B5881"/>
    <hyperlink r:id="rId5883" ref="B5882"/>
    <hyperlink r:id="rId5884" ref="B5883"/>
    <hyperlink r:id="rId5885" ref="B5884"/>
    <hyperlink r:id="rId5886" ref="B5885"/>
    <hyperlink r:id="rId5887" ref="B5886"/>
    <hyperlink r:id="rId5888" ref="B5887"/>
    <hyperlink r:id="rId5889" ref="B5888"/>
    <hyperlink r:id="rId5890" ref="B5889"/>
    <hyperlink r:id="rId5891" ref="B5890"/>
    <hyperlink r:id="rId5892" ref="B5891"/>
    <hyperlink r:id="rId5893" ref="B5892"/>
    <hyperlink r:id="rId5894" ref="B5893"/>
    <hyperlink r:id="rId5895" ref="B5894"/>
    <hyperlink r:id="rId5896" ref="B5895"/>
    <hyperlink r:id="rId5897" ref="B5896"/>
    <hyperlink r:id="rId5898" ref="B5897"/>
    <hyperlink r:id="rId5899" ref="B5898"/>
    <hyperlink r:id="rId5900" ref="B5899"/>
    <hyperlink r:id="rId5901" ref="B5900"/>
    <hyperlink r:id="rId5902" ref="B5901"/>
    <hyperlink r:id="rId5903" ref="B5902"/>
    <hyperlink r:id="rId5904" ref="B5903"/>
    <hyperlink r:id="rId5905" ref="B5904"/>
    <hyperlink r:id="rId5906" ref="B5905"/>
    <hyperlink r:id="rId5907" ref="B5906"/>
    <hyperlink r:id="rId5908" ref="B5907"/>
    <hyperlink r:id="rId5909" ref="B5908"/>
    <hyperlink r:id="rId5910" ref="B5909"/>
    <hyperlink r:id="rId5911" ref="B5910"/>
    <hyperlink r:id="rId5912" ref="B5911"/>
    <hyperlink r:id="rId5913" ref="B5912"/>
    <hyperlink r:id="rId5914" ref="B5913"/>
    <hyperlink r:id="rId5915" ref="B5914"/>
    <hyperlink r:id="rId5916" ref="B5915"/>
    <hyperlink r:id="rId5917" ref="B5916"/>
    <hyperlink r:id="rId5918" ref="B5917"/>
    <hyperlink r:id="rId5919" ref="B5918"/>
    <hyperlink r:id="rId5920" ref="B5919"/>
    <hyperlink r:id="rId5921" ref="B5920"/>
    <hyperlink r:id="rId5922" ref="B5921"/>
    <hyperlink r:id="rId5923" ref="B5922"/>
    <hyperlink r:id="rId5924" ref="B5923"/>
    <hyperlink r:id="rId5925" ref="B5924"/>
    <hyperlink r:id="rId5926" ref="B5925"/>
    <hyperlink r:id="rId5927" ref="B5926"/>
    <hyperlink r:id="rId5928" ref="B5927"/>
    <hyperlink r:id="rId5929" ref="B5928"/>
    <hyperlink r:id="rId5930" ref="B5929"/>
    <hyperlink r:id="rId5931" ref="B5930"/>
    <hyperlink r:id="rId5932" ref="B5931"/>
    <hyperlink r:id="rId5933" ref="B5932"/>
    <hyperlink r:id="rId5934" ref="B5933"/>
    <hyperlink r:id="rId5935" ref="B5934"/>
    <hyperlink r:id="rId5936" ref="B5935"/>
    <hyperlink r:id="rId5937" ref="B5936"/>
    <hyperlink r:id="rId5938" ref="B5937"/>
    <hyperlink r:id="rId5939" ref="B5938"/>
    <hyperlink r:id="rId5940" ref="B5939"/>
    <hyperlink r:id="rId5941" ref="B5940"/>
    <hyperlink r:id="rId5942" ref="B5941"/>
    <hyperlink r:id="rId5943" ref="B5942"/>
    <hyperlink r:id="rId5944" ref="B5943"/>
    <hyperlink r:id="rId5945" ref="B5944"/>
    <hyperlink r:id="rId5946" ref="B5945"/>
    <hyperlink r:id="rId5947" ref="B5946"/>
    <hyperlink r:id="rId5948" ref="B5947"/>
    <hyperlink r:id="rId5949" ref="B5948"/>
    <hyperlink r:id="rId5950" ref="B5949"/>
    <hyperlink r:id="rId5951" ref="B5950"/>
    <hyperlink r:id="rId5952" ref="B5951"/>
    <hyperlink r:id="rId5953" ref="B5952"/>
    <hyperlink r:id="rId5954" ref="B5953"/>
    <hyperlink r:id="rId5955" ref="B5954"/>
    <hyperlink r:id="rId5956" ref="B5955"/>
    <hyperlink r:id="rId5957" ref="B5956"/>
    <hyperlink r:id="rId5958" ref="B5957"/>
    <hyperlink r:id="rId5959" ref="B5958"/>
    <hyperlink r:id="rId5960" ref="B5959"/>
    <hyperlink r:id="rId5961" ref="B5960"/>
    <hyperlink r:id="rId5962" ref="B5961"/>
    <hyperlink r:id="rId5963" ref="B5962"/>
    <hyperlink r:id="rId5964" ref="B5963"/>
    <hyperlink r:id="rId5965" ref="B5964"/>
    <hyperlink r:id="rId5966" ref="B5965"/>
    <hyperlink r:id="rId5967" ref="B5966"/>
    <hyperlink r:id="rId5968" ref="B5967"/>
    <hyperlink r:id="rId5969" ref="B5968"/>
    <hyperlink r:id="rId5970" ref="B5969"/>
    <hyperlink r:id="rId5971" ref="B5970"/>
    <hyperlink r:id="rId5972" ref="B5971"/>
    <hyperlink r:id="rId5973" ref="B5972"/>
    <hyperlink r:id="rId5974" ref="B5973"/>
    <hyperlink r:id="rId5975" ref="B5974"/>
    <hyperlink r:id="rId5976" ref="B5975"/>
    <hyperlink r:id="rId5977" ref="B5976"/>
    <hyperlink r:id="rId5978" ref="B5977"/>
    <hyperlink r:id="rId5979" ref="B5978"/>
    <hyperlink r:id="rId5980" ref="B5979"/>
    <hyperlink r:id="rId5981" ref="B5980"/>
    <hyperlink r:id="rId5982" ref="B5981"/>
    <hyperlink r:id="rId5983" ref="B5982"/>
    <hyperlink r:id="rId5984" ref="B5983"/>
    <hyperlink r:id="rId5985" ref="B5984"/>
    <hyperlink r:id="rId5986" ref="B5985"/>
    <hyperlink r:id="rId5987" ref="B5986"/>
    <hyperlink r:id="rId5988" ref="B5987"/>
    <hyperlink r:id="rId5989" ref="B5988"/>
    <hyperlink r:id="rId5990" ref="B5989"/>
    <hyperlink r:id="rId5991" ref="B5990"/>
    <hyperlink r:id="rId5992" ref="B5991"/>
    <hyperlink r:id="rId5993" ref="B5992"/>
    <hyperlink r:id="rId5994" ref="B5993"/>
    <hyperlink r:id="rId5995" ref="B5994"/>
    <hyperlink r:id="rId5996" ref="B5995"/>
    <hyperlink r:id="rId5997" ref="B5996"/>
    <hyperlink r:id="rId5998" ref="B5997"/>
    <hyperlink r:id="rId5999" ref="B5998"/>
    <hyperlink r:id="rId6000" ref="B5999"/>
    <hyperlink r:id="rId6001" ref="B6000"/>
    <hyperlink r:id="rId6002" ref="B6001"/>
    <hyperlink r:id="rId6003" ref="B6002"/>
    <hyperlink r:id="rId6004" ref="B6003"/>
    <hyperlink r:id="rId6005" ref="B6004"/>
    <hyperlink r:id="rId6006" ref="B6005"/>
    <hyperlink r:id="rId6007" ref="B6006"/>
    <hyperlink r:id="rId6008" ref="B6007"/>
    <hyperlink r:id="rId6009" ref="B6008"/>
    <hyperlink r:id="rId6010" ref="B6009"/>
    <hyperlink r:id="rId6011" ref="B6010"/>
    <hyperlink r:id="rId6012" ref="B6011"/>
    <hyperlink r:id="rId6013" ref="B6012"/>
    <hyperlink r:id="rId6014" ref="B6013"/>
    <hyperlink r:id="rId6015" ref="B6014"/>
    <hyperlink r:id="rId6016" ref="B6015"/>
    <hyperlink r:id="rId6017" ref="B6016"/>
    <hyperlink r:id="rId6018" ref="B6017"/>
    <hyperlink r:id="rId6019" ref="B6018"/>
    <hyperlink r:id="rId6020" ref="B6019"/>
    <hyperlink r:id="rId6021" ref="B6020"/>
    <hyperlink r:id="rId6022" ref="B6021"/>
    <hyperlink r:id="rId6023" ref="B6022"/>
    <hyperlink r:id="rId6024" ref="B6023"/>
    <hyperlink r:id="rId6025" ref="B6024"/>
    <hyperlink r:id="rId6026" ref="B6025"/>
    <hyperlink r:id="rId6027" ref="B6026"/>
    <hyperlink r:id="rId6028" ref="B6027"/>
    <hyperlink r:id="rId6029" ref="B6028"/>
    <hyperlink r:id="rId6030" ref="B6029"/>
    <hyperlink r:id="rId6031" ref="B6030"/>
    <hyperlink r:id="rId6032" ref="B6031"/>
    <hyperlink r:id="rId6033" ref="B6032"/>
    <hyperlink r:id="rId6034" ref="B6033"/>
    <hyperlink r:id="rId6035" ref="B6034"/>
    <hyperlink r:id="rId6036" ref="B6035"/>
    <hyperlink r:id="rId6037" ref="B6036"/>
    <hyperlink r:id="rId6038" ref="B6037"/>
    <hyperlink r:id="rId6039" ref="B6038"/>
    <hyperlink r:id="rId6040" ref="B6039"/>
    <hyperlink r:id="rId6041" ref="B6040"/>
    <hyperlink r:id="rId6042" ref="B6041"/>
    <hyperlink r:id="rId6043" ref="B6042"/>
    <hyperlink r:id="rId6044" ref="B6043"/>
    <hyperlink r:id="rId6045" ref="B6044"/>
    <hyperlink r:id="rId6046" ref="B6045"/>
    <hyperlink r:id="rId6047" ref="B6046"/>
    <hyperlink r:id="rId6048" ref="B6047"/>
    <hyperlink r:id="rId6049" ref="B6048"/>
    <hyperlink r:id="rId6050" ref="B6049"/>
    <hyperlink r:id="rId6051" ref="B6050"/>
    <hyperlink r:id="rId6052" ref="B6051"/>
    <hyperlink r:id="rId6053" ref="B6052"/>
    <hyperlink r:id="rId6054" ref="B6053"/>
    <hyperlink r:id="rId6055" ref="B6054"/>
    <hyperlink r:id="rId6056" ref="B6055"/>
    <hyperlink r:id="rId6057" ref="B6056"/>
    <hyperlink r:id="rId6058" ref="B6057"/>
    <hyperlink r:id="rId6059" ref="B6058"/>
    <hyperlink r:id="rId6060" ref="B6059"/>
    <hyperlink r:id="rId6061" ref="B6060"/>
    <hyperlink r:id="rId6062" ref="B6061"/>
    <hyperlink r:id="rId6063" ref="B6062"/>
    <hyperlink r:id="rId6064" ref="B6063"/>
    <hyperlink r:id="rId6065" ref="B6064"/>
    <hyperlink r:id="rId6066" ref="B6065"/>
    <hyperlink r:id="rId6067" ref="B6066"/>
    <hyperlink r:id="rId6068" ref="B6067"/>
    <hyperlink r:id="rId6069" ref="B6068"/>
    <hyperlink r:id="rId6070" ref="B6069"/>
    <hyperlink r:id="rId6071" ref="B6070"/>
    <hyperlink r:id="rId6072" ref="B6071"/>
    <hyperlink r:id="rId6073" ref="B6072"/>
    <hyperlink r:id="rId6074" ref="B6073"/>
    <hyperlink r:id="rId6075" ref="B6074"/>
    <hyperlink r:id="rId6076" ref="B6075"/>
    <hyperlink r:id="rId6077" ref="B6076"/>
    <hyperlink r:id="rId6078" ref="B6077"/>
    <hyperlink r:id="rId6079" ref="B6078"/>
    <hyperlink r:id="rId6080" ref="B6079"/>
    <hyperlink r:id="rId6081" ref="B6080"/>
    <hyperlink r:id="rId6082" ref="B6081"/>
    <hyperlink r:id="rId6083" ref="B6082"/>
    <hyperlink r:id="rId6084" ref="B6083"/>
    <hyperlink r:id="rId6085" ref="B6084"/>
    <hyperlink r:id="rId6086" ref="B6085"/>
    <hyperlink r:id="rId6087" ref="B6086"/>
    <hyperlink r:id="rId6088" ref="B6087"/>
    <hyperlink r:id="rId6089" ref="B6088"/>
    <hyperlink r:id="rId6090" ref="B6089"/>
    <hyperlink r:id="rId6091" ref="B6090"/>
    <hyperlink r:id="rId6092" ref="B6091"/>
    <hyperlink r:id="rId6093" ref="B6092"/>
    <hyperlink r:id="rId6094" ref="B6093"/>
    <hyperlink r:id="rId6095" ref="B6094"/>
    <hyperlink r:id="rId6096" ref="B6095"/>
    <hyperlink r:id="rId6097" ref="B6096"/>
    <hyperlink r:id="rId6098" ref="B6097"/>
    <hyperlink r:id="rId6099" ref="B6098"/>
    <hyperlink r:id="rId6100" ref="B6099"/>
    <hyperlink r:id="rId6101" ref="B6100"/>
    <hyperlink r:id="rId6102" ref="B6101"/>
    <hyperlink r:id="rId6103" ref="B6102"/>
    <hyperlink r:id="rId6104" ref="B6103"/>
    <hyperlink r:id="rId6105" ref="B6104"/>
    <hyperlink r:id="rId6106" ref="B6105"/>
    <hyperlink r:id="rId6107" ref="B6106"/>
    <hyperlink r:id="rId6108" ref="B6107"/>
    <hyperlink r:id="rId6109" ref="B6108"/>
    <hyperlink r:id="rId6110" ref="B6109"/>
    <hyperlink r:id="rId6111" ref="B6110"/>
    <hyperlink r:id="rId6112" ref="B6111"/>
    <hyperlink r:id="rId6113" ref="B6112"/>
    <hyperlink r:id="rId6114" ref="B6113"/>
    <hyperlink r:id="rId6115" ref="B6114"/>
    <hyperlink r:id="rId6116" ref="B6115"/>
    <hyperlink r:id="rId6117" ref="B6116"/>
    <hyperlink r:id="rId6118" ref="B6117"/>
    <hyperlink r:id="rId6119" ref="B6118"/>
    <hyperlink r:id="rId6120" ref="B6119"/>
    <hyperlink r:id="rId6121" ref="B6120"/>
    <hyperlink r:id="rId6122" ref="B6121"/>
    <hyperlink r:id="rId6123" ref="B6122"/>
    <hyperlink r:id="rId6124" ref="B6123"/>
    <hyperlink r:id="rId6125" ref="B6124"/>
    <hyperlink r:id="rId6126" ref="B6125"/>
    <hyperlink r:id="rId6127" ref="B6126"/>
    <hyperlink r:id="rId6128" ref="B6127"/>
    <hyperlink r:id="rId6129" ref="B6128"/>
    <hyperlink r:id="rId6130" ref="B6129"/>
    <hyperlink r:id="rId6131" ref="B6130"/>
    <hyperlink r:id="rId6132" ref="B6131"/>
    <hyperlink r:id="rId6133" ref="B6132"/>
    <hyperlink r:id="rId6134" ref="B6133"/>
    <hyperlink r:id="rId6135" ref="B6134"/>
    <hyperlink r:id="rId6136" ref="B6135"/>
    <hyperlink r:id="rId6137" ref="B6136"/>
    <hyperlink r:id="rId6138" ref="B6137"/>
    <hyperlink r:id="rId6139" ref="B6138"/>
    <hyperlink r:id="rId6140" ref="B6139"/>
    <hyperlink r:id="rId6141" ref="B6140"/>
    <hyperlink r:id="rId6142" ref="B6141"/>
    <hyperlink r:id="rId6143" ref="B6142"/>
    <hyperlink r:id="rId6144" ref="B6143"/>
    <hyperlink r:id="rId6145" ref="B6144"/>
    <hyperlink r:id="rId6146" ref="B6145"/>
    <hyperlink r:id="rId6147" ref="B6146"/>
    <hyperlink r:id="rId6148" ref="B6147"/>
    <hyperlink r:id="rId6149" ref="B6148"/>
    <hyperlink r:id="rId6150" ref="B6149"/>
    <hyperlink r:id="rId6151" ref="B6150"/>
    <hyperlink r:id="rId6152" ref="B6151"/>
    <hyperlink r:id="rId6153" ref="B6152"/>
    <hyperlink r:id="rId6154" ref="B6153"/>
    <hyperlink r:id="rId6155" ref="B6154"/>
    <hyperlink r:id="rId6156" ref="B6155"/>
    <hyperlink r:id="rId6157" ref="B6156"/>
    <hyperlink r:id="rId6158" ref="B6157"/>
    <hyperlink r:id="rId6159" ref="B6158"/>
    <hyperlink r:id="rId6160" ref="B6159"/>
    <hyperlink r:id="rId6161" ref="B6160"/>
    <hyperlink r:id="rId6162" ref="B6161"/>
    <hyperlink r:id="rId6163" ref="B6162"/>
    <hyperlink r:id="rId6164" ref="B6163"/>
    <hyperlink r:id="rId6165" ref="B6164"/>
    <hyperlink r:id="rId6166" ref="B6165"/>
    <hyperlink r:id="rId6167" ref="B6166"/>
    <hyperlink r:id="rId6168" ref="B6167"/>
    <hyperlink r:id="rId6169" ref="B6168"/>
    <hyperlink r:id="rId6170" ref="B6169"/>
    <hyperlink r:id="rId6171" ref="B6170"/>
    <hyperlink r:id="rId6172" ref="B6171"/>
    <hyperlink r:id="rId6173" ref="B6172"/>
    <hyperlink r:id="rId6174" ref="B6173"/>
    <hyperlink r:id="rId6175" ref="B6174"/>
    <hyperlink r:id="rId6176" ref="B6175"/>
    <hyperlink r:id="rId6177" ref="B6176"/>
    <hyperlink r:id="rId6178" ref="B6177"/>
    <hyperlink r:id="rId6179" ref="B6178"/>
    <hyperlink r:id="rId6180" ref="B6179"/>
    <hyperlink r:id="rId6181" ref="B6180"/>
    <hyperlink r:id="rId6182" ref="B6181"/>
    <hyperlink r:id="rId6183" ref="B6182"/>
    <hyperlink r:id="rId6184" ref="B6183"/>
    <hyperlink r:id="rId6185" ref="B6184"/>
    <hyperlink r:id="rId6186" ref="B6185"/>
    <hyperlink r:id="rId6187" ref="B6186"/>
    <hyperlink r:id="rId6188" ref="B6187"/>
    <hyperlink r:id="rId6189" ref="B6188"/>
    <hyperlink r:id="rId6190" ref="B6189"/>
    <hyperlink r:id="rId6191" ref="B6190"/>
    <hyperlink r:id="rId6192" ref="B6191"/>
    <hyperlink r:id="rId6193" ref="B6192"/>
    <hyperlink r:id="rId6194" ref="B6193"/>
    <hyperlink r:id="rId6195" ref="B6194"/>
    <hyperlink r:id="rId6196" ref="B6195"/>
    <hyperlink r:id="rId6197" ref="B6196"/>
    <hyperlink r:id="rId6198" ref="B6197"/>
    <hyperlink r:id="rId6199" ref="B6198"/>
    <hyperlink r:id="rId6200" ref="B6199"/>
    <hyperlink r:id="rId6201" ref="B6200"/>
    <hyperlink r:id="rId6202" ref="B6201"/>
    <hyperlink r:id="rId6203" ref="B6202"/>
    <hyperlink r:id="rId6204" ref="B6203"/>
    <hyperlink r:id="rId6205" ref="B6204"/>
    <hyperlink r:id="rId6206" ref="B6205"/>
    <hyperlink r:id="rId6207" ref="B6206"/>
    <hyperlink r:id="rId6208" ref="B6207"/>
    <hyperlink r:id="rId6209" ref="B6208"/>
    <hyperlink r:id="rId6210" ref="B6209"/>
    <hyperlink r:id="rId6211" ref="B6210"/>
    <hyperlink r:id="rId6212" ref="B6211"/>
    <hyperlink r:id="rId6213" ref="B6212"/>
    <hyperlink r:id="rId6214" ref="B6213"/>
    <hyperlink r:id="rId6215" ref="B6214"/>
    <hyperlink r:id="rId6216" ref="B6215"/>
    <hyperlink r:id="rId6217" ref="B6216"/>
    <hyperlink r:id="rId6218" ref="B6217"/>
    <hyperlink r:id="rId6219" ref="B6218"/>
    <hyperlink r:id="rId6220" ref="B6219"/>
    <hyperlink r:id="rId6221" ref="B6220"/>
    <hyperlink r:id="rId6222" ref="B6221"/>
    <hyperlink r:id="rId6223" ref="B6222"/>
    <hyperlink r:id="rId6224" ref="B6223"/>
    <hyperlink r:id="rId6225" ref="B6224"/>
    <hyperlink r:id="rId6226" ref="B6225"/>
    <hyperlink r:id="rId6227" ref="B6226"/>
    <hyperlink r:id="rId6228" ref="B6227"/>
    <hyperlink r:id="rId6229" ref="B6228"/>
    <hyperlink r:id="rId6230" ref="B6229"/>
    <hyperlink r:id="rId6231" ref="B6230"/>
    <hyperlink r:id="rId6232" ref="B6231"/>
    <hyperlink r:id="rId6233" ref="B6232"/>
    <hyperlink r:id="rId6234" ref="B6233"/>
    <hyperlink r:id="rId6235" ref="B6234"/>
    <hyperlink r:id="rId6236" ref="B6235"/>
    <hyperlink r:id="rId6237" ref="B6236"/>
    <hyperlink r:id="rId6238" ref="B6237"/>
    <hyperlink r:id="rId6239" ref="B6238"/>
    <hyperlink r:id="rId6240" ref="B6239"/>
    <hyperlink r:id="rId6241" ref="B6240"/>
    <hyperlink r:id="rId6242" ref="B6241"/>
    <hyperlink r:id="rId6243" ref="B6242"/>
    <hyperlink r:id="rId6244" ref="B6243"/>
    <hyperlink r:id="rId6245" ref="B6244"/>
    <hyperlink r:id="rId6246" ref="B6245"/>
    <hyperlink r:id="rId6247" ref="B6246"/>
    <hyperlink r:id="rId6248" ref="B6247"/>
    <hyperlink r:id="rId6249" ref="B6248"/>
    <hyperlink r:id="rId6250" ref="B6249"/>
    <hyperlink r:id="rId6251" ref="B6250"/>
    <hyperlink r:id="rId6252" ref="B6251"/>
    <hyperlink r:id="rId6253" ref="B6252"/>
    <hyperlink r:id="rId6254" ref="B6253"/>
    <hyperlink r:id="rId6255" ref="B6254"/>
    <hyperlink r:id="rId6256" ref="B6255"/>
    <hyperlink r:id="rId6257" ref="B6256"/>
    <hyperlink r:id="rId6258" ref="B6257"/>
    <hyperlink r:id="rId6259" ref="B6258"/>
    <hyperlink r:id="rId6260" ref="B6259"/>
    <hyperlink r:id="rId6261" ref="B6260"/>
    <hyperlink r:id="rId6262" ref="B6261"/>
    <hyperlink r:id="rId6263" ref="B6262"/>
    <hyperlink r:id="rId6264" ref="B6263"/>
    <hyperlink r:id="rId6265" ref="B6264"/>
    <hyperlink r:id="rId6266" ref="B6265"/>
    <hyperlink r:id="rId6267" ref="B6266"/>
    <hyperlink r:id="rId6268" ref="B6267"/>
    <hyperlink r:id="rId6269" ref="B6268"/>
    <hyperlink r:id="rId6270" ref="B6269"/>
    <hyperlink r:id="rId6271" ref="B6270"/>
    <hyperlink r:id="rId6272" ref="B6271"/>
    <hyperlink r:id="rId6273" ref="B6272"/>
    <hyperlink r:id="rId6274" ref="B6273"/>
    <hyperlink r:id="rId6275" ref="B6274"/>
    <hyperlink r:id="rId6276" ref="B6275"/>
    <hyperlink r:id="rId6277" ref="B6276"/>
    <hyperlink r:id="rId6278" ref="B6277"/>
    <hyperlink r:id="rId6279" ref="B6278"/>
    <hyperlink r:id="rId6280" ref="B6279"/>
    <hyperlink r:id="rId6281" ref="B6280"/>
    <hyperlink r:id="rId6282" ref="B6281"/>
    <hyperlink r:id="rId6283" ref="B6282"/>
    <hyperlink r:id="rId6284" ref="B6283"/>
    <hyperlink r:id="rId6285" ref="B6284"/>
    <hyperlink r:id="rId6286" ref="B6285"/>
    <hyperlink r:id="rId6287" ref="B6286"/>
    <hyperlink r:id="rId6288" ref="B6287"/>
    <hyperlink r:id="rId6289" ref="B6288"/>
    <hyperlink r:id="rId6290" ref="B6289"/>
    <hyperlink r:id="rId6291" ref="B6290"/>
    <hyperlink r:id="rId6292" ref="B6291"/>
    <hyperlink r:id="rId6293" ref="B6292"/>
    <hyperlink r:id="rId6294" ref="B6293"/>
    <hyperlink r:id="rId6295" ref="B6294"/>
    <hyperlink r:id="rId6296" ref="B6295"/>
    <hyperlink r:id="rId6297" ref="B6296"/>
    <hyperlink r:id="rId6298" ref="B6297"/>
    <hyperlink r:id="rId6299" ref="B6298"/>
    <hyperlink r:id="rId6300" ref="B6299"/>
    <hyperlink r:id="rId6301" ref="B6300"/>
    <hyperlink r:id="rId6302" ref="B6301"/>
    <hyperlink r:id="rId6303" ref="B6302"/>
    <hyperlink r:id="rId6304" ref="B6303"/>
    <hyperlink r:id="rId6305" ref="B6304"/>
    <hyperlink r:id="rId6306" ref="B6305"/>
    <hyperlink r:id="rId6307" ref="B6306"/>
    <hyperlink r:id="rId6308" ref="B6307"/>
    <hyperlink r:id="rId6309" ref="B6308"/>
    <hyperlink r:id="rId6310" ref="B6309"/>
    <hyperlink r:id="rId6311" ref="B6310"/>
    <hyperlink r:id="rId6312" ref="B6311"/>
    <hyperlink r:id="rId6313" ref="B6312"/>
    <hyperlink r:id="rId6314" ref="B6313"/>
    <hyperlink r:id="rId6315" ref="B6314"/>
    <hyperlink r:id="rId6316" ref="B6315"/>
    <hyperlink r:id="rId6317" ref="B6316"/>
    <hyperlink r:id="rId6318" ref="B6317"/>
    <hyperlink r:id="rId6319" ref="B6318"/>
    <hyperlink r:id="rId6320" ref="B6319"/>
    <hyperlink r:id="rId6321" ref="B6320"/>
    <hyperlink r:id="rId6322" ref="B6321"/>
    <hyperlink r:id="rId6323" ref="B6322"/>
    <hyperlink r:id="rId6324" ref="B6323"/>
    <hyperlink r:id="rId6325" ref="B6324"/>
    <hyperlink r:id="rId6326" ref="B6325"/>
    <hyperlink r:id="rId6327" ref="B6326"/>
    <hyperlink r:id="rId6328" ref="B6327"/>
    <hyperlink r:id="rId6329" ref="B6328"/>
    <hyperlink r:id="rId6330" ref="B6329"/>
    <hyperlink r:id="rId6331" ref="B6330"/>
    <hyperlink r:id="rId6332" ref="B6331"/>
    <hyperlink r:id="rId6333" ref="B6332"/>
    <hyperlink r:id="rId6334" ref="B6333"/>
    <hyperlink r:id="rId6335" ref="B6334"/>
    <hyperlink r:id="rId6336" ref="B6335"/>
    <hyperlink r:id="rId6337" ref="B6336"/>
    <hyperlink r:id="rId6338" ref="B6337"/>
    <hyperlink r:id="rId6339" ref="B6338"/>
    <hyperlink r:id="rId6340" ref="B6339"/>
    <hyperlink r:id="rId6341" ref="B6340"/>
    <hyperlink r:id="rId6342" ref="B6341"/>
    <hyperlink r:id="rId6343" ref="B6342"/>
    <hyperlink r:id="rId6344" ref="B6343"/>
    <hyperlink r:id="rId6345" ref="B6344"/>
    <hyperlink r:id="rId6346" ref="B6345"/>
    <hyperlink r:id="rId6347" ref="B6346"/>
    <hyperlink r:id="rId6348" ref="B6347"/>
    <hyperlink r:id="rId6349" ref="B6348"/>
    <hyperlink r:id="rId6350" ref="B6349"/>
    <hyperlink r:id="rId6351" ref="B6350"/>
    <hyperlink r:id="rId6352" ref="B6351"/>
    <hyperlink r:id="rId6353" ref="B6352"/>
    <hyperlink r:id="rId6354" ref="B6353"/>
    <hyperlink r:id="rId6355" ref="B6354"/>
    <hyperlink r:id="rId6356" ref="B6355"/>
    <hyperlink r:id="rId6357" ref="B6356"/>
    <hyperlink r:id="rId6358" ref="B6357"/>
    <hyperlink r:id="rId6359" ref="B6358"/>
    <hyperlink r:id="rId6360" ref="B6359"/>
    <hyperlink r:id="rId6361" ref="B6360"/>
    <hyperlink r:id="rId6362" ref="B6361"/>
    <hyperlink r:id="rId6363" ref="B6362"/>
    <hyperlink r:id="rId6364" ref="B6363"/>
    <hyperlink r:id="rId6365" ref="B6364"/>
    <hyperlink r:id="rId6366" ref="B6365"/>
    <hyperlink r:id="rId6367" ref="B6366"/>
    <hyperlink r:id="rId6368" ref="B6367"/>
    <hyperlink r:id="rId6369" ref="B6368"/>
    <hyperlink r:id="rId6370" ref="B6369"/>
    <hyperlink r:id="rId6371" ref="B6370"/>
    <hyperlink r:id="rId6372" ref="B6371"/>
    <hyperlink r:id="rId6373" ref="B6372"/>
    <hyperlink r:id="rId6374" ref="B6373"/>
    <hyperlink r:id="rId6375" ref="B6374"/>
    <hyperlink r:id="rId6376" ref="B6375"/>
    <hyperlink r:id="rId6377" ref="B6376"/>
    <hyperlink r:id="rId6378" ref="B6377"/>
    <hyperlink r:id="rId6379" ref="B6378"/>
    <hyperlink r:id="rId6380" ref="B6379"/>
    <hyperlink r:id="rId6381" ref="B6380"/>
    <hyperlink r:id="rId6382" ref="B6381"/>
    <hyperlink r:id="rId6383" ref="B6382"/>
    <hyperlink r:id="rId6384" ref="B6383"/>
    <hyperlink r:id="rId6385" ref="B6384"/>
    <hyperlink r:id="rId6386" ref="B6385"/>
    <hyperlink r:id="rId6387" ref="B6386"/>
    <hyperlink r:id="rId6388" ref="B6387"/>
    <hyperlink r:id="rId6389" ref="B6388"/>
    <hyperlink r:id="rId6390" ref="B6389"/>
    <hyperlink r:id="rId6391" ref="B6390"/>
    <hyperlink r:id="rId6392" ref="B6391"/>
    <hyperlink r:id="rId6393" ref="B6392"/>
    <hyperlink r:id="rId6394" ref="B6393"/>
    <hyperlink r:id="rId6395" ref="B6394"/>
    <hyperlink r:id="rId6396" ref="B6395"/>
    <hyperlink r:id="rId6397" ref="B6396"/>
    <hyperlink r:id="rId6398" ref="B6397"/>
    <hyperlink r:id="rId6399" ref="B6398"/>
    <hyperlink r:id="rId6400" ref="B6399"/>
    <hyperlink r:id="rId6401" ref="B6400"/>
    <hyperlink r:id="rId6402" ref="B6401"/>
    <hyperlink r:id="rId6403" ref="B6402"/>
    <hyperlink r:id="rId6404" ref="B6403"/>
    <hyperlink r:id="rId6405" ref="B6404"/>
    <hyperlink r:id="rId6406" ref="B6405"/>
    <hyperlink r:id="rId6407" ref="B6406"/>
    <hyperlink r:id="rId6408" ref="B6407"/>
    <hyperlink r:id="rId6409" ref="B6408"/>
    <hyperlink r:id="rId6410" ref="B6409"/>
    <hyperlink r:id="rId6411" ref="B6410"/>
    <hyperlink r:id="rId6412" ref="B6411"/>
    <hyperlink r:id="rId6413" ref="B6412"/>
    <hyperlink r:id="rId6414" ref="B6413"/>
    <hyperlink r:id="rId6415" ref="B6414"/>
    <hyperlink r:id="rId6416" ref="B6415"/>
    <hyperlink r:id="rId6417" ref="B6416"/>
    <hyperlink r:id="rId6418" ref="B6417"/>
    <hyperlink r:id="rId6419" ref="B6418"/>
    <hyperlink r:id="rId6420" ref="B6419"/>
    <hyperlink r:id="rId6421" ref="B6420"/>
    <hyperlink r:id="rId6422" ref="B6421"/>
    <hyperlink r:id="rId6423" ref="B6422"/>
    <hyperlink r:id="rId6424" ref="B6423"/>
    <hyperlink r:id="rId6425" ref="B6424"/>
    <hyperlink r:id="rId6426" ref="B6425"/>
    <hyperlink r:id="rId6427" ref="B6426"/>
    <hyperlink r:id="rId6428" ref="B6427"/>
    <hyperlink r:id="rId6429" ref="B6428"/>
    <hyperlink r:id="rId6430" ref="B6429"/>
    <hyperlink r:id="rId6431" ref="B6430"/>
    <hyperlink r:id="rId6432" ref="B6431"/>
    <hyperlink r:id="rId6433" ref="B6432"/>
    <hyperlink r:id="rId6434" ref="B6433"/>
    <hyperlink r:id="rId6435" ref="B6434"/>
    <hyperlink r:id="rId6436" ref="B6435"/>
    <hyperlink r:id="rId6437" ref="B6436"/>
    <hyperlink r:id="rId6438" ref="B6437"/>
    <hyperlink r:id="rId6439" ref="B6438"/>
    <hyperlink r:id="rId6440" ref="B6439"/>
    <hyperlink r:id="rId6441" ref="B6440"/>
    <hyperlink r:id="rId6442" ref="B6441"/>
    <hyperlink r:id="rId6443" ref="B6442"/>
    <hyperlink r:id="rId6444" ref="B6443"/>
    <hyperlink r:id="rId6445" ref="B6444"/>
    <hyperlink r:id="rId6446" ref="B6445"/>
    <hyperlink r:id="rId6447" ref="B6446"/>
    <hyperlink r:id="rId6448" ref="B6447"/>
    <hyperlink r:id="rId6449" ref="B6448"/>
    <hyperlink r:id="rId6450" ref="B6449"/>
    <hyperlink r:id="rId6451" ref="B6450"/>
    <hyperlink r:id="rId6452" ref="B6451"/>
    <hyperlink r:id="rId6453" ref="B6452"/>
    <hyperlink r:id="rId6454" ref="B6453"/>
    <hyperlink r:id="rId6455" ref="B6454"/>
    <hyperlink r:id="rId6456" ref="B6455"/>
    <hyperlink r:id="rId6457" ref="B6456"/>
    <hyperlink r:id="rId6458" ref="B6457"/>
    <hyperlink r:id="rId6459" ref="B6458"/>
    <hyperlink r:id="rId6460" ref="B6459"/>
    <hyperlink r:id="rId6461" ref="B6460"/>
    <hyperlink r:id="rId6462" ref="B6461"/>
    <hyperlink r:id="rId6463" ref="B6462"/>
    <hyperlink r:id="rId6464" ref="B6463"/>
    <hyperlink r:id="rId6465" ref="B6464"/>
    <hyperlink r:id="rId6466" ref="B6465"/>
    <hyperlink r:id="rId6467" ref="B6466"/>
    <hyperlink r:id="rId6468" ref="B6467"/>
    <hyperlink r:id="rId6469" ref="B6468"/>
    <hyperlink r:id="rId6470" ref="B6469"/>
    <hyperlink r:id="rId6471" ref="B6470"/>
    <hyperlink r:id="rId6472" ref="B6471"/>
    <hyperlink r:id="rId6473" ref="B6472"/>
    <hyperlink r:id="rId6474" ref="B6473"/>
    <hyperlink r:id="rId6475" ref="B6474"/>
    <hyperlink r:id="rId6476" ref="B6475"/>
    <hyperlink r:id="rId6477" ref="B6476"/>
    <hyperlink r:id="rId6478" ref="B6477"/>
    <hyperlink r:id="rId6479" ref="B6478"/>
    <hyperlink r:id="rId6480" ref="B6479"/>
    <hyperlink r:id="rId6481" ref="B6480"/>
    <hyperlink r:id="rId6482" ref="B6481"/>
    <hyperlink r:id="rId6483" ref="B6482"/>
    <hyperlink r:id="rId6484" ref="B6483"/>
    <hyperlink r:id="rId6485" ref="B6484"/>
    <hyperlink r:id="rId6486" ref="B6485"/>
    <hyperlink r:id="rId6487" ref="B6486"/>
    <hyperlink r:id="rId6488" ref="B6487"/>
    <hyperlink r:id="rId6489" ref="B6488"/>
    <hyperlink r:id="rId6490" ref="B6489"/>
    <hyperlink r:id="rId6491" ref="B6490"/>
    <hyperlink r:id="rId6492" ref="B6491"/>
    <hyperlink r:id="rId6493" ref="B6492"/>
    <hyperlink r:id="rId6494" ref="B6493"/>
    <hyperlink r:id="rId6495" ref="B6494"/>
    <hyperlink r:id="rId6496" ref="B6495"/>
    <hyperlink r:id="rId6497" ref="B6496"/>
    <hyperlink r:id="rId6498" ref="B6497"/>
    <hyperlink r:id="rId6499" ref="B6498"/>
    <hyperlink r:id="rId6500" ref="B6499"/>
    <hyperlink r:id="rId6501" ref="B6500"/>
    <hyperlink r:id="rId6502" ref="B6501"/>
    <hyperlink r:id="rId6503" ref="B6502"/>
    <hyperlink r:id="rId6504" ref="B6503"/>
    <hyperlink r:id="rId6505" ref="B6504"/>
    <hyperlink r:id="rId6506" ref="B6505"/>
    <hyperlink r:id="rId6507" ref="B6506"/>
    <hyperlink r:id="rId6508" ref="B6507"/>
    <hyperlink r:id="rId6509" ref="B6508"/>
    <hyperlink r:id="rId6510" ref="B6509"/>
    <hyperlink r:id="rId6511" ref="B6510"/>
    <hyperlink r:id="rId6512" ref="B6511"/>
    <hyperlink r:id="rId6513" ref="B6512"/>
    <hyperlink r:id="rId6514" ref="B6513"/>
    <hyperlink r:id="rId6515" ref="B6514"/>
    <hyperlink r:id="rId6516" ref="B6515"/>
    <hyperlink r:id="rId6517" ref="B6516"/>
    <hyperlink r:id="rId6518" ref="B6517"/>
    <hyperlink r:id="rId6519" ref="B6518"/>
    <hyperlink r:id="rId6520" ref="B6519"/>
    <hyperlink r:id="rId6521" ref="B6520"/>
    <hyperlink r:id="rId6522" ref="B6521"/>
    <hyperlink r:id="rId6523" ref="B6522"/>
    <hyperlink r:id="rId6524" ref="B6523"/>
    <hyperlink r:id="rId6525" ref="B6524"/>
    <hyperlink r:id="rId6526" ref="B6525"/>
    <hyperlink r:id="rId6527" ref="B6526"/>
    <hyperlink r:id="rId6528" ref="B6527"/>
    <hyperlink r:id="rId6529" ref="B6528"/>
    <hyperlink r:id="rId6530" ref="B6529"/>
    <hyperlink r:id="rId6531" ref="B6530"/>
    <hyperlink r:id="rId6532" ref="B6531"/>
    <hyperlink r:id="rId6533" ref="B6532"/>
    <hyperlink r:id="rId6534" ref="B6533"/>
    <hyperlink r:id="rId6535" ref="B6534"/>
    <hyperlink r:id="rId6536" ref="B6535"/>
    <hyperlink r:id="rId6537" ref="B6536"/>
    <hyperlink r:id="rId6538" ref="B6537"/>
    <hyperlink r:id="rId6539" ref="B6538"/>
    <hyperlink r:id="rId6540" ref="B6539"/>
    <hyperlink r:id="rId6541" ref="B6540"/>
    <hyperlink r:id="rId6542" ref="B6541"/>
    <hyperlink r:id="rId6543" ref="B6542"/>
    <hyperlink r:id="rId6544" ref="B6543"/>
    <hyperlink r:id="rId6545" ref="B6544"/>
    <hyperlink r:id="rId6546" ref="B6545"/>
    <hyperlink r:id="rId6547" ref="B6546"/>
    <hyperlink r:id="rId6548" ref="B6547"/>
    <hyperlink r:id="rId6549" ref="B6548"/>
    <hyperlink r:id="rId6550" ref="B6549"/>
    <hyperlink r:id="rId6551" ref="B6550"/>
    <hyperlink r:id="rId6552" ref="B6551"/>
    <hyperlink r:id="rId6553" ref="B6552"/>
    <hyperlink r:id="rId6554" ref="B6553"/>
    <hyperlink r:id="rId6555" ref="B6554"/>
    <hyperlink r:id="rId6556" ref="B6555"/>
    <hyperlink r:id="rId6557" ref="B6556"/>
    <hyperlink r:id="rId6558" ref="B6557"/>
    <hyperlink r:id="rId6559" ref="B6558"/>
    <hyperlink r:id="rId6560" ref="B6559"/>
    <hyperlink r:id="rId6561" ref="B6560"/>
    <hyperlink r:id="rId6562" ref="B6561"/>
    <hyperlink r:id="rId6563" ref="B6562"/>
    <hyperlink r:id="rId6564" ref="B6563"/>
    <hyperlink r:id="rId6565" ref="B6564"/>
    <hyperlink r:id="rId6566" ref="B6565"/>
    <hyperlink r:id="rId6567" ref="B6566"/>
    <hyperlink r:id="rId6568" ref="B6567"/>
    <hyperlink r:id="rId6569" ref="B6568"/>
    <hyperlink r:id="rId6570" ref="B6569"/>
    <hyperlink r:id="rId6571" ref="B6570"/>
    <hyperlink r:id="rId6572" ref="B6571"/>
    <hyperlink r:id="rId6573" ref="B6572"/>
    <hyperlink r:id="rId6574" ref="B6573"/>
    <hyperlink r:id="rId6575" ref="B6574"/>
    <hyperlink r:id="rId6576" ref="B6575"/>
    <hyperlink r:id="rId6577" ref="B6576"/>
    <hyperlink r:id="rId6578" ref="B6577"/>
    <hyperlink r:id="rId6579" ref="B6578"/>
    <hyperlink r:id="rId6580" ref="B6579"/>
    <hyperlink r:id="rId6581" ref="B6580"/>
    <hyperlink r:id="rId6582" ref="B6581"/>
    <hyperlink r:id="rId6583" ref="B6582"/>
    <hyperlink r:id="rId6584" ref="B6583"/>
    <hyperlink r:id="rId6585" ref="B6584"/>
    <hyperlink r:id="rId6586" ref="B6585"/>
    <hyperlink r:id="rId6587" ref="B6586"/>
    <hyperlink r:id="rId6588" ref="B6587"/>
    <hyperlink r:id="rId6589" ref="B6588"/>
    <hyperlink r:id="rId6590" ref="B6589"/>
    <hyperlink r:id="rId6591" ref="B6590"/>
    <hyperlink r:id="rId6592" ref="B6591"/>
    <hyperlink r:id="rId6593" ref="B6592"/>
    <hyperlink r:id="rId6594" ref="B6593"/>
    <hyperlink r:id="rId6595" ref="B6594"/>
    <hyperlink r:id="rId6596" ref="B6595"/>
    <hyperlink r:id="rId6597" ref="B6596"/>
    <hyperlink r:id="rId6598" ref="B6597"/>
    <hyperlink r:id="rId6599" ref="B6598"/>
    <hyperlink r:id="rId6600" ref="B6599"/>
    <hyperlink r:id="rId6601" ref="B6600"/>
    <hyperlink r:id="rId6602" ref="B6601"/>
    <hyperlink r:id="rId6603" ref="B6602"/>
    <hyperlink r:id="rId6604" ref="B6603"/>
    <hyperlink r:id="rId6605" ref="B6604"/>
    <hyperlink r:id="rId6606" ref="B6605"/>
    <hyperlink r:id="rId6607" ref="B6606"/>
    <hyperlink r:id="rId6608" ref="B6607"/>
    <hyperlink r:id="rId6609" ref="B6608"/>
    <hyperlink r:id="rId6610" ref="B6609"/>
    <hyperlink r:id="rId6611" ref="B6610"/>
    <hyperlink r:id="rId6612" ref="B6611"/>
    <hyperlink r:id="rId6613" ref="B6612"/>
    <hyperlink r:id="rId6614" ref="B6613"/>
    <hyperlink r:id="rId6615" ref="B6614"/>
    <hyperlink r:id="rId6616" ref="B6615"/>
    <hyperlink r:id="rId6617" ref="B6616"/>
    <hyperlink r:id="rId6618" ref="B6617"/>
    <hyperlink r:id="rId6619" ref="B6618"/>
    <hyperlink r:id="rId6620" ref="B6619"/>
    <hyperlink r:id="rId6621" ref="B6620"/>
    <hyperlink r:id="rId6622" ref="B6621"/>
    <hyperlink r:id="rId6623" ref="B6622"/>
    <hyperlink r:id="rId6624" ref="B6623"/>
    <hyperlink r:id="rId6625" ref="B6624"/>
    <hyperlink r:id="rId6626" ref="B6625"/>
    <hyperlink r:id="rId6627" ref="B6626"/>
    <hyperlink r:id="rId6628" ref="B6627"/>
    <hyperlink r:id="rId6629" ref="B6628"/>
    <hyperlink r:id="rId6630" ref="B6629"/>
    <hyperlink r:id="rId6631" ref="B6630"/>
    <hyperlink r:id="rId6632" ref="B6631"/>
    <hyperlink r:id="rId6633" ref="B6632"/>
    <hyperlink r:id="rId6634" ref="B6633"/>
    <hyperlink r:id="rId6635" ref="B6634"/>
    <hyperlink r:id="rId6636" ref="B6635"/>
    <hyperlink r:id="rId6637" ref="B6636"/>
    <hyperlink r:id="rId6638" ref="B6637"/>
    <hyperlink r:id="rId6639" ref="B6638"/>
    <hyperlink r:id="rId6640" ref="B6639"/>
    <hyperlink r:id="rId6641" ref="B6640"/>
    <hyperlink r:id="rId6642" ref="B6641"/>
    <hyperlink r:id="rId6643" ref="B6642"/>
    <hyperlink r:id="rId6644" ref="B6643"/>
    <hyperlink r:id="rId6645" ref="B6644"/>
    <hyperlink r:id="rId6646" ref="B6645"/>
    <hyperlink r:id="rId6647" ref="B6646"/>
    <hyperlink r:id="rId6648" ref="B6647"/>
    <hyperlink r:id="rId6649" ref="B6648"/>
    <hyperlink r:id="rId6650" ref="B6649"/>
    <hyperlink r:id="rId6651" ref="B6650"/>
    <hyperlink r:id="rId6652" ref="B6651"/>
    <hyperlink r:id="rId6653" ref="B6652"/>
    <hyperlink r:id="rId6654" ref="B6653"/>
    <hyperlink r:id="rId6655" ref="B6654"/>
    <hyperlink r:id="rId6656" ref="B6655"/>
    <hyperlink r:id="rId6657" ref="B6656"/>
    <hyperlink r:id="rId6658" ref="B6657"/>
    <hyperlink r:id="rId6659" ref="B6658"/>
    <hyperlink r:id="rId6660" ref="B6659"/>
    <hyperlink r:id="rId6661" ref="B6660"/>
    <hyperlink r:id="rId6662" ref="B6661"/>
    <hyperlink r:id="rId6663" ref="B6662"/>
    <hyperlink r:id="rId6664" ref="B6663"/>
    <hyperlink r:id="rId6665" ref="B6664"/>
    <hyperlink r:id="rId6666" ref="B6665"/>
    <hyperlink r:id="rId6667" ref="B6666"/>
    <hyperlink r:id="rId6668" ref="B6667"/>
    <hyperlink r:id="rId6669" ref="B6668"/>
    <hyperlink r:id="rId6670" ref="B6669"/>
    <hyperlink r:id="rId6671" ref="B6670"/>
    <hyperlink r:id="rId6672" ref="B6671"/>
    <hyperlink r:id="rId6673" ref="B6672"/>
    <hyperlink r:id="rId6674" ref="B6673"/>
    <hyperlink r:id="rId6675" ref="B6674"/>
    <hyperlink r:id="rId6676" ref="B6675"/>
    <hyperlink r:id="rId6677" ref="B6676"/>
    <hyperlink r:id="rId6678" ref="B6677"/>
    <hyperlink r:id="rId6679" ref="B6678"/>
    <hyperlink r:id="rId6680" ref="B6679"/>
    <hyperlink r:id="rId6681" ref="B6680"/>
    <hyperlink r:id="rId6682" ref="B6681"/>
    <hyperlink r:id="rId6683" ref="B6682"/>
    <hyperlink r:id="rId6684" ref="B6683"/>
    <hyperlink r:id="rId6685" ref="B6684"/>
    <hyperlink r:id="rId6686" ref="B6685"/>
    <hyperlink r:id="rId6687" ref="B6686"/>
    <hyperlink r:id="rId6688" ref="B6687"/>
    <hyperlink r:id="rId6689" ref="B6688"/>
    <hyperlink r:id="rId6690" ref="B6689"/>
    <hyperlink r:id="rId6691" ref="B6690"/>
    <hyperlink r:id="rId6692" ref="B6691"/>
    <hyperlink r:id="rId6693" ref="B6692"/>
    <hyperlink r:id="rId6694" ref="B6693"/>
    <hyperlink r:id="rId6695" ref="B6694"/>
    <hyperlink r:id="rId6696" ref="B6695"/>
    <hyperlink r:id="rId6697" ref="B6696"/>
    <hyperlink r:id="rId6698" ref="B6697"/>
    <hyperlink r:id="rId6699" ref="B6698"/>
    <hyperlink r:id="rId6700" ref="B6699"/>
    <hyperlink r:id="rId6701" ref="B6700"/>
    <hyperlink r:id="rId6702" ref="B6701"/>
    <hyperlink r:id="rId6703" ref="B6702"/>
    <hyperlink r:id="rId6704" ref="B6703"/>
    <hyperlink r:id="rId6705" ref="B6704"/>
    <hyperlink r:id="rId6706" ref="B6705"/>
    <hyperlink r:id="rId6707" ref="B6706"/>
    <hyperlink r:id="rId6708" ref="B6707"/>
    <hyperlink r:id="rId6709" ref="B6708"/>
    <hyperlink r:id="rId6710" ref="B6709"/>
    <hyperlink r:id="rId6711" ref="B6710"/>
    <hyperlink r:id="rId6712" ref="B6711"/>
    <hyperlink r:id="rId6713" ref="B6712"/>
    <hyperlink r:id="rId6714" ref="B6713"/>
    <hyperlink r:id="rId6715" ref="B6714"/>
    <hyperlink r:id="rId6716" ref="B6715"/>
    <hyperlink r:id="rId6717" ref="B6716"/>
    <hyperlink r:id="rId6718" ref="B6717"/>
    <hyperlink r:id="rId6719" ref="B6718"/>
    <hyperlink r:id="rId6720" ref="B6719"/>
    <hyperlink r:id="rId6721" ref="B6720"/>
    <hyperlink r:id="rId6722" ref="B6721"/>
    <hyperlink r:id="rId6723" ref="B6722"/>
    <hyperlink r:id="rId6724" ref="B6723"/>
    <hyperlink r:id="rId6725" ref="B6724"/>
    <hyperlink r:id="rId6726" ref="B6725"/>
    <hyperlink r:id="rId6727" ref="B6726"/>
    <hyperlink r:id="rId6728" ref="B6727"/>
    <hyperlink r:id="rId6729" ref="B6728"/>
    <hyperlink r:id="rId6730" ref="B6729"/>
    <hyperlink r:id="rId6731" ref="B6730"/>
    <hyperlink r:id="rId6732" ref="B6731"/>
    <hyperlink r:id="rId6733" ref="B6732"/>
    <hyperlink r:id="rId6734" ref="B6733"/>
    <hyperlink r:id="rId6735" ref="B6734"/>
    <hyperlink r:id="rId6736" ref="B6735"/>
    <hyperlink r:id="rId6737" ref="B6736"/>
    <hyperlink r:id="rId6738" ref="B6737"/>
    <hyperlink r:id="rId6739" ref="B6738"/>
    <hyperlink r:id="rId6740" ref="B6739"/>
    <hyperlink r:id="rId6741" ref="B6740"/>
    <hyperlink r:id="rId6742" ref="B6741"/>
    <hyperlink r:id="rId6743" ref="B6742"/>
    <hyperlink r:id="rId6744" ref="B6743"/>
    <hyperlink r:id="rId6745" ref="B6744"/>
    <hyperlink r:id="rId6746" ref="B6745"/>
    <hyperlink r:id="rId6747" ref="B6746"/>
    <hyperlink r:id="rId6748" ref="B6747"/>
    <hyperlink r:id="rId6749" ref="B6748"/>
    <hyperlink r:id="rId6750" ref="B6749"/>
    <hyperlink r:id="rId6751" ref="B6750"/>
    <hyperlink r:id="rId6752" ref="B6751"/>
    <hyperlink r:id="rId6753" ref="B6752"/>
    <hyperlink r:id="rId6754" ref="B6753"/>
    <hyperlink r:id="rId6755" ref="B6754"/>
    <hyperlink r:id="rId6756" ref="B6755"/>
    <hyperlink r:id="rId6757" ref="B6756"/>
    <hyperlink r:id="rId6758" ref="B6757"/>
    <hyperlink r:id="rId6759" ref="B6758"/>
    <hyperlink r:id="rId6760" ref="B6759"/>
    <hyperlink r:id="rId6761" ref="B6760"/>
    <hyperlink r:id="rId6762" ref="B6761"/>
    <hyperlink r:id="rId6763" ref="B6762"/>
    <hyperlink r:id="rId6764" ref="B6763"/>
    <hyperlink r:id="rId6765" ref="B6764"/>
    <hyperlink r:id="rId6766" ref="B6765"/>
    <hyperlink r:id="rId6767" ref="B6766"/>
    <hyperlink r:id="rId6768" ref="B6767"/>
    <hyperlink r:id="rId6769" ref="B6768"/>
    <hyperlink r:id="rId6770" ref="B6769"/>
    <hyperlink r:id="rId6771" ref="B6770"/>
    <hyperlink r:id="rId6772" ref="B6771"/>
    <hyperlink r:id="rId6773" ref="B6772"/>
    <hyperlink r:id="rId6774" ref="B6773"/>
    <hyperlink r:id="rId6775" ref="B6774"/>
    <hyperlink r:id="rId6776" ref="B6775"/>
    <hyperlink r:id="rId6777" ref="B6776"/>
    <hyperlink r:id="rId6778" ref="B6777"/>
    <hyperlink r:id="rId6779" ref="B6778"/>
    <hyperlink r:id="rId6780" ref="B6779"/>
    <hyperlink r:id="rId6781" ref="B6780"/>
    <hyperlink r:id="rId6782" ref="B6781"/>
    <hyperlink r:id="rId6783" ref="B6782"/>
    <hyperlink r:id="rId6784" ref="B6783"/>
    <hyperlink r:id="rId6785" ref="B6784"/>
    <hyperlink r:id="rId6786" ref="B6785"/>
    <hyperlink r:id="rId6787" ref="B6786"/>
    <hyperlink r:id="rId6788" ref="B6787"/>
    <hyperlink r:id="rId6789" ref="B6788"/>
    <hyperlink r:id="rId6790" ref="B6789"/>
    <hyperlink r:id="rId6791" ref="B6790"/>
    <hyperlink r:id="rId6792" ref="B6791"/>
    <hyperlink r:id="rId6793" ref="B6792"/>
    <hyperlink r:id="rId6794" ref="B6793"/>
    <hyperlink r:id="rId6795" ref="B6794"/>
    <hyperlink r:id="rId6796" ref="B6795"/>
    <hyperlink r:id="rId6797" ref="B6796"/>
    <hyperlink r:id="rId6798" ref="B6797"/>
    <hyperlink r:id="rId6799" ref="B6798"/>
    <hyperlink r:id="rId6800" ref="B6799"/>
    <hyperlink r:id="rId6801" ref="B6800"/>
    <hyperlink r:id="rId6802" ref="B6801"/>
    <hyperlink r:id="rId6803" ref="B6802"/>
    <hyperlink r:id="rId6804" ref="B6803"/>
    <hyperlink r:id="rId6805" ref="B6804"/>
    <hyperlink r:id="rId6806" ref="B6805"/>
    <hyperlink r:id="rId6807" ref="B6806"/>
    <hyperlink r:id="rId6808" ref="B6807"/>
    <hyperlink r:id="rId6809" ref="B6808"/>
    <hyperlink r:id="rId6810" ref="B6809"/>
    <hyperlink r:id="rId6811" ref="B6810"/>
    <hyperlink r:id="rId6812" ref="B6811"/>
    <hyperlink r:id="rId6813" ref="B6812"/>
    <hyperlink r:id="rId6814" ref="B6813"/>
    <hyperlink r:id="rId6815" ref="B6814"/>
    <hyperlink r:id="rId6816" ref="B6815"/>
    <hyperlink r:id="rId6817" ref="B6816"/>
    <hyperlink r:id="rId6818" ref="B6817"/>
    <hyperlink r:id="rId6819" ref="B6818"/>
    <hyperlink r:id="rId6820" ref="B6819"/>
    <hyperlink r:id="rId6821" ref="B6820"/>
    <hyperlink r:id="rId6822" ref="B6821"/>
    <hyperlink r:id="rId6823" ref="B6822"/>
    <hyperlink r:id="rId6824" ref="B6823"/>
    <hyperlink r:id="rId6825" ref="B6824"/>
    <hyperlink r:id="rId6826" ref="B6825"/>
    <hyperlink r:id="rId6827" ref="B6826"/>
    <hyperlink r:id="rId6828" ref="B6827"/>
    <hyperlink r:id="rId6829" ref="B6828"/>
    <hyperlink r:id="rId6830" ref="B6829"/>
    <hyperlink r:id="rId6831" ref="B6830"/>
    <hyperlink r:id="rId6832" ref="B6831"/>
    <hyperlink r:id="rId6833" ref="B6832"/>
    <hyperlink r:id="rId6834" ref="B6833"/>
    <hyperlink r:id="rId6835" ref="B6834"/>
    <hyperlink r:id="rId6836" ref="B6835"/>
    <hyperlink r:id="rId6837" ref="B6836"/>
    <hyperlink r:id="rId6838" ref="B6837"/>
    <hyperlink r:id="rId6839" ref="B6838"/>
    <hyperlink r:id="rId6840" ref="B6839"/>
    <hyperlink r:id="rId6841" ref="B6840"/>
    <hyperlink r:id="rId6842" ref="B6841"/>
    <hyperlink r:id="rId6843" ref="B6842"/>
    <hyperlink r:id="rId6844" ref="B6843"/>
    <hyperlink r:id="rId6845" ref="B6844"/>
    <hyperlink r:id="rId6846" ref="B6845"/>
    <hyperlink r:id="rId6847" ref="B6846"/>
    <hyperlink r:id="rId6848" ref="B6847"/>
    <hyperlink r:id="rId6849" ref="B6848"/>
    <hyperlink r:id="rId6850" ref="B6849"/>
    <hyperlink r:id="rId6851" ref="B6850"/>
    <hyperlink r:id="rId6852" ref="B6851"/>
    <hyperlink r:id="rId6853" ref="B6852"/>
    <hyperlink r:id="rId6854" ref="B6853"/>
    <hyperlink r:id="rId6855" ref="B6854"/>
    <hyperlink r:id="rId6856" ref="B6855"/>
    <hyperlink r:id="rId6857" ref="B6856"/>
    <hyperlink r:id="rId6858" ref="B6857"/>
    <hyperlink r:id="rId6859" ref="B6858"/>
    <hyperlink r:id="rId6860" ref="B6859"/>
    <hyperlink r:id="rId6861" ref="B6860"/>
    <hyperlink r:id="rId6862" ref="B6861"/>
    <hyperlink r:id="rId6863" ref="B6862"/>
    <hyperlink r:id="rId6864" ref="B6863"/>
    <hyperlink r:id="rId6865" ref="B6864"/>
    <hyperlink r:id="rId6866" ref="B6865"/>
    <hyperlink r:id="rId6867" ref="B6866"/>
    <hyperlink r:id="rId6868" ref="B6867"/>
    <hyperlink r:id="rId6869" ref="B6868"/>
    <hyperlink r:id="rId6870" ref="B6869"/>
    <hyperlink r:id="rId6871" ref="B6870"/>
    <hyperlink r:id="rId6872" ref="B6871"/>
    <hyperlink r:id="rId6873" ref="B6872"/>
    <hyperlink r:id="rId6874" ref="B6873"/>
    <hyperlink r:id="rId6875" ref="B6874"/>
    <hyperlink r:id="rId6876" ref="B6875"/>
    <hyperlink r:id="rId6877" ref="B6876"/>
    <hyperlink r:id="rId6878" ref="B6877"/>
    <hyperlink r:id="rId6879" ref="B6878"/>
    <hyperlink r:id="rId6880" ref="B6879"/>
    <hyperlink r:id="rId6881" ref="B6880"/>
    <hyperlink r:id="rId6882" ref="B6881"/>
    <hyperlink r:id="rId6883" ref="B6882"/>
    <hyperlink r:id="rId6884" ref="B6883"/>
    <hyperlink r:id="rId6885" ref="B6884"/>
    <hyperlink r:id="rId6886" ref="B6885"/>
    <hyperlink r:id="rId6887" ref="B6886"/>
    <hyperlink r:id="rId6888" ref="B6887"/>
    <hyperlink r:id="rId6889" ref="B6888"/>
    <hyperlink r:id="rId6890" ref="B6889"/>
    <hyperlink r:id="rId6891" ref="B6890"/>
    <hyperlink r:id="rId6892" ref="B6891"/>
    <hyperlink r:id="rId6893" ref="B6892"/>
    <hyperlink r:id="rId6894" ref="B6893"/>
    <hyperlink r:id="rId6895" ref="B6894"/>
    <hyperlink r:id="rId6896" ref="B6895"/>
    <hyperlink r:id="rId6897" ref="B6896"/>
    <hyperlink r:id="rId6898" ref="B6897"/>
    <hyperlink r:id="rId6899" ref="B6898"/>
    <hyperlink r:id="rId6900" ref="B6899"/>
    <hyperlink r:id="rId6901" ref="B6900"/>
    <hyperlink r:id="rId6902" ref="B6901"/>
    <hyperlink r:id="rId6903" ref="B6902"/>
    <hyperlink r:id="rId6904" ref="B6903"/>
    <hyperlink r:id="rId6905" ref="B6904"/>
    <hyperlink r:id="rId6906" ref="B6905"/>
    <hyperlink r:id="rId6907" ref="B6906"/>
    <hyperlink r:id="rId6908" ref="B6907"/>
    <hyperlink r:id="rId6909" ref="B6908"/>
    <hyperlink r:id="rId6910" ref="B6909"/>
    <hyperlink r:id="rId6911" ref="B6910"/>
    <hyperlink r:id="rId6912" ref="B6911"/>
    <hyperlink r:id="rId6913" ref="B6912"/>
    <hyperlink r:id="rId6914" ref="B6913"/>
    <hyperlink r:id="rId6915" ref="B6914"/>
    <hyperlink r:id="rId6916" ref="B6915"/>
    <hyperlink r:id="rId6917" ref="B6916"/>
    <hyperlink r:id="rId6918" ref="B6917"/>
    <hyperlink r:id="rId6919" ref="B6918"/>
    <hyperlink r:id="rId6920" ref="B6919"/>
    <hyperlink r:id="rId6921" ref="B6920"/>
    <hyperlink r:id="rId6922" ref="B6921"/>
    <hyperlink r:id="rId6923" ref="B6922"/>
    <hyperlink r:id="rId6924" ref="B6923"/>
    <hyperlink r:id="rId6925" ref="B6924"/>
    <hyperlink r:id="rId6926" ref="B6925"/>
    <hyperlink r:id="rId6927" ref="B6926"/>
    <hyperlink r:id="rId6928" ref="B6927"/>
    <hyperlink r:id="rId6929" ref="B6928"/>
    <hyperlink r:id="rId6930" ref="B6929"/>
    <hyperlink r:id="rId6931" ref="B6930"/>
    <hyperlink r:id="rId6932" ref="B6931"/>
    <hyperlink r:id="rId6933" ref="B6932"/>
    <hyperlink r:id="rId6934" ref="B6933"/>
    <hyperlink r:id="rId6935" ref="B6934"/>
    <hyperlink r:id="rId6936" ref="B6935"/>
    <hyperlink r:id="rId6937" ref="B6936"/>
    <hyperlink r:id="rId6938" ref="B6937"/>
    <hyperlink r:id="rId6939" ref="B6938"/>
    <hyperlink r:id="rId6940" ref="B6939"/>
    <hyperlink r:id="rId6941" ref="B6940"/>
    <hyperlink r:id="rId6942" ref="B6941"/>
    <hyperlink r:id="rId6943" ref="B6942"/>
    <hyperlink r:id="rId6944" ref="B6943"/>
    <hyperlink r:id="rId6945" ref="B6944"/>
    <hyperlink r:id="rId6946" ref="B6945"/>
    <hyperlink r:id="rId6947" ref="B6946"/>
    <hyperlink r:id="rId6948" ref="B6947"/>
    <hyperlink r:id="rId6949" ref="B6948"/>
    <hyperlink r:id="rId6950" ref="B6949"/>
    <hyperlink r:id="rId6951" ref="B6950"/>
    <hyperlink r:id="rId6952" ref="B6951"/>
    <hyperlink r:id="rId6953" ref="B6952"/>
    <hyperlink r:id="rId6954" ref="B6953"/>
    <hyperlink r:id="rId6955" ref="B6954"/>
    <hyperlink r:id="rId6956" ref="B6955"/>
    <hyperlink r:id="rId6957" ref="B6956"/>
    <hyperlink r:id="rId6958" ref="B6957"/>
    <hyperlink r:id="rId6959" ref="B6958"/>
    <hyperlink r:id="rId6960" ref="B6959"/>
    <hyperlink r:id="rId6961" ref="B6960"/>
    <hyperlink r:id="rId6962" ref="B6961"/>
    <hyperlink r:id="rId6963" ref="B6962"/>
    <hyperlink r:id="rId6964" ref="B6963"/>
    <hyperlink r:id="rId6965" ref="B6964"/>
    <hyperlink r:id="rId6966" ref="B6965"/>
    <hyperlink r:id="rId6967" ref="B6966"/>
    <hyperlink r:id="rId6968" ref="B6967"/>
    <hyperlink r:id="rId6969" ref="B6968"/>
    <hyperlink r:id="rId6970" ref="B6969"/>
    <hyperlink r:id="rId6971" ref="B6970"/>
    <hyperlink r:id="rId6972" ref="B6971"/>
    <hyperlink r:id="rId6973" ref="B6972"/>
    <hyperlink r:id="rId6974" ref="B6973"/>
    <hyperlink r:id="rId6975" ref="B6974"/>
    <hyperlink r:id="rId6976" ref="B6975"/>
    <hyperlink r:id="rId6977" ref="B6976"/>
    <hyperlink r:id="rId6978" ref="B6977"/>
    <hyperlink r:id="rId6979" ref="B6978"/>
    <hyperlink r:id="rId6980" ref="B6979"/>
    <hyperlink r:id="rId6981" ref="B6980"/>
    <hyperlink r:id="rId6982" ref="B6981"/>
    <hyperlink r:id="rId6983" ref="B6982"/>
    <hyperlink r:id="rId6984" ref="B6983"/>
    <hyperlink r:id="rId6985" ref="B6984"/>
    <hyperlink r:id="rId6986" ref="B6985"/>
    <hyperlink r:id="rId6987" ref="B6986"/>
    <hyperlink r:id="rId6988" ref="B6987"/>
    <hyperlink r:id="rId6989" ref="B6988"/>
    <hyperlink r:id="rId6990" ref="B6989"/>
    <hyperlink r:id="rId6991" ref="B6990"/>
    <hyperlink r:id="rId6992" ref="B6991"/>
    <hyperlink r:id="rId6993" ref="B6992"/>
    <hyperlink r:id="rId6994" ref="B6993"/>
    <hyperlink r:id="rId6995" ref="B6994"/>
    <hyperlink r:id="rId6996" ref="B6995"/>
    <hyperlink r:id="rId6997" ref="B6996"/>
    <hyperlink r:id="rId6998" ref="B6997"/>
    <hyperlink r:id="rId6999" ref="B6998"/>
    <hyperlink r:id="rId7000" ref="B6999"/>
    <hyperlink r:id="rId7001" ref="B7000"/>
    <hyperlink r:id="rId7002" ref="B7001"/>
    <hyperlink r:id="rId7003" ref="B7002"/>
    <hyperlink r:id="rId7004" ref="B7003"/>
    <hyperlink r:id="rId7005" ref="B7004"/>
    <hyperlink r:id="rId7006" ref="B7005"/>
    <hyperlink r:id="rId7007" ref="B7006"/>
    <hyperlink r:id="rId7008" ref="B7007"/>
    <hyperlink r:id="rId7009" ref="B7008"/>
    <hyperlink r:id="rId7010" ref="B7009"/>
    <hyperlink r:id="rId7011" ref="B7010"/>
    <hyperlink r:id="rId7012" ref="B7011"/>
    <hyperlink r:id="rId7013" ref="B7012"/>
    <hyperlink r:id="rId7014" ref="B7013"/>
    <hyperlink r:id="rId7015" ref="B7014"/>
    <hyperlink r:id="rId7016" ref="B7015"/>
    <hyperlink r:id="rId7017" ref="B7016"/>
    <hyperlink r:id="rId7018" ref="B7017"/>
    <hyperlink r:id="rId7019" ref="B7018"/>
    <hyperlink r:id="rId7020" ref="B7019"/>
    <hyperlink r:id="rId7021" ref="B7020"/>
    <hyperlink r:id="rId7022" ref="B7021"/>
    <hyperlink r:id="rId7023" ref="B7022"/>
    <hyperlink r:id="rId7024" ref="B7023"/>
    <hyperlink r:id="rId7025" ref="B7024"/>
    <hyperlink r:id="rId7026" ref="B7025"/>
    <hyperlink r:id="rId7027" ref="B7026"/>
    <hyperlink r:id="rId7028" ref="B7027"/>
    <hyperlink r:id="rId7029" ref="B7028"/>
    <hyperlink r:id="rId7030" ref="B7029"/>
    <hyperlink r:id="rId7031" ref="B7030"/>
    <hyperlink r:id="rId7032" ref="B7031"/>
    <hyperlink r:id="rId7033" ref="B7032"/>
    <hyperlink r:id="rId7034" ref="B7033"/>
    <hyperlink r:id="rId7035" ref="B7034"/>
    <hyperlink r:id="rId7036" ref="B7035"/>
    <hyperlink r:id="rId7037" ref="B7036"/>
    <hyperlink r:id="rId7038" ref="B7037"/>
    <hyperlink r:id="rId7039" ref="B7038"/>
    <hyperlink r:id="rId7040" ref="B7039"/>
    <hyperlink r:id="rId7041" ref="B7040"/>
    <hyperlink r:id="rId7042" ref="B7041"/>
    <hyperlink r:id="rId7043" ref="B7042"/>
    <hyperlink r:id="rId7044" ref="B7043"/>
    <hyperlink r:id="rId7045" ref="B7044"/>
    <hyperlink r:id="rId7046" ref="B7045"/>
    <hyperlink r:id="rId7047" ref="B7046"/>
    <hyperlink r:id="rId7048" ref="B7047"/>
    <hyperlink r:id="rId7049" ref="B7048"/>
    <hyperlink r:id="rId7050" ref="B7049"/>
    <hyperlink r:id="rId7051" ref="B7050"/>
    <hyperlink r:id="rId7052" ref="B7051"/>
    <hyperlink r:id="rId7053" ref="B7052"/>
    <hyperlink r:id="rId7054" ref="B7053"/>
    <hyperlink r:id="rId7055" ref="B7054"/>
    <hyperlink r:id="rId7056" ref="B7055"/>
    <hyperlink r:id="rId7057" ref="B7056"/>
    <hyperlink r:id="rId7058" ref="B7057"/>
    <hyperlink r:id="rId7059" ref="B7058"/>
    <hyperlink r:id="rId7060" ref="B7059"/>
    <hyperlink r:id="rId7061" ref="B7060"/>
    <hyperlink r:id="rId7062" ref="B7061"/>
    <hyperlink r:id="rId7063" ref="B7062"/>
    <hyperlink r:id="rId7064" ref="B7063"/>
    <hyperlink r:id="rId7065" ref="B7064"/>
    <hyperlink r:id="rId7066" ref="B7065"/>
    <hyperlink r:id="rId7067" ref="B7066"/>
    <hyperlink r:id="rId7068" ref="B7067"/>
    <hyperlink r:id="rId7069" ref="B7068"/>
    <hyperlink r:id="rId7070" ref="B7069"/>
    <hyperlink r:id="rId7071" ref="B7070"/>
    <hyperlink r:id="rId7072" ref="B7071"/>
    <hyperlink r:id="rId7073" ref="B7072"/>
    <hyperlink r:id="rId7074" ref="B7073"/>
    <hyperlink r:id="rId7075" ref="B7074"/>
    <hyperlink r:id="rId7076" ref="B7075"/>
    <hyperlink r:id="rId7077" ref="B7076"/>
    <hyperlink r:id="rId7078" ref="B7077"/>
    <hyperlink r:id="rId7079" ref="B7078"/>
    <hyperlink r:id="rId7080" ref="B7079"/>
    <hyperlink r:id="rId7081" ref="B7080"/>
    <hyperlink r:id="rId7082" ref="B7081"/>
    <hyperlink r:id="rId7083" ref="B7082"/>
    <hyperlink r:id="rId7084" ref="B7083"/>
    <hyperlink r:id="rId7085" ref="B7084"/>
    <hyperlink r:id="rId7086" ref="B7085"/>
    <hyperlink r:id="rId7087" ref="B7086"/>
    <hyperlink r:id="rId7088" ref="B7087"/>
    <hyperlink r:id="rId7089" ref="B7088"/>
    <hyperlink r:id="rId7090" ref="B7089"/>
    <hyperlink r:id="rId7091" ref="B7090"/>
    <hyperlink r:id="rId7092" ref="B7091"/>
    <hyperlink r:id="rId7093" ref="B7092"/>
    <hyperlink r:id="rId7094" ref="B7093"/>
    <hyperlink r:id="rId7095" ref="B7094"/>
    <hyperlink r:id="rId7096" ref="B7095"/>
    <hyperlink r:id="rId7097" ref="B7096"/>
    <hyperlink r:id="rId7098" ref="B7097"/>
    <hyperlink r:id="rId7099" ref="B7098"/>
    <hyperlink r:id="rId7100" ref="B7099"/>
    <hyperlink r:id="rId7101" ref="B7100"/>
    <hyperlink r:id="rId7102" ref="B7101"/>
    <hyperlink r:id="rId7103" ref="B7102"/>
    <hyperlink r:id="rId7104" ref="B7103"/>
    <hyperlink r:id="rId7105" ref="B7104"/>
    <hyperlink r:id="rId7106" ref="B7105"/>
    <hyperlink r:id="rId7107" ref="B7106"/>
    <hyperlink r:id="rId7108" ref="B7107"/>
    <hyperlink r:id="rId7109" ref="B7108"/>
    <hyperlink r:id="rId7110" ref="B7109"/>
    <hyperlink r:id="rId7111" ref="B7110"/>
    <hyperlink r:id="rId7112" ref="B7111"/>
    <hyperlink r:id="rId7113" ref="B7112"/>
    <hyperlink r:id="rId7114" ref="B7113"/>
    <hyperlink r:id="rId7115" ref="B7114"/>
    <hyperlink r:id="rId7116" ref="B7115"/>
    <hyperlink r:id="rId7117" ref="B7116"/>
    <hyperlink r:id="rId7118" ref="B7117"/>
    <hyperlink r:id="rId7119" ref="B7118"/>
    <hyperlink r:id="rId7120" ref="B7119"/>
    <hyperlink r:id="rId7121" ref="B7120"/>
    <hyperlink r:id="rId7122" ref="B7121"/>
    <hyperlink r:id="rId7123" ref="B7122"/>
    <hyperlink r:id="rId7124" ref="B7123"/>
    <hyperlink r:id="rId7125" ref="B7124"/>
    <hyperlink r:id="rId7126" ref="B7125"/>
    <hyperlink r:id="rId7127" ref="B7126"/>
    <hyperlink r:id="rId7128" ref="B7127"/>
    <hyperlink r:id="rId7129" ref="B7128"/>
    <hyperlink r:id="rId7130" ref="B7129"/>
    <hyperlink r:id="rId7131" ref="B7130"/>
    <hyperlink r:id="rId7132" ref="B7131"/>
    <hyperlink r:id="rId7133" ref="B7132"/>
    <hyperlink r:id="rId7134" ref="B7133"/>
    <hyperlink r:id="rId7135" ref="B7134"/>
    <hyperlink r:id="rId7136" ref="B7135"/>
    <hyperlink r:id="rId7137" ref="B7136"/>
    <hyperlink r:id="rId7138" ref="B7137"/>
    <hyperlink r:id="rId7139" ref="B7138"/>
    <hyperlink r:id="rId7140" ref="B7139"/>
    <hyperlink r:id="rId7141" ref="B7140"/>
    <hyperlink r:id="rId7142" ref="B7141"/>
    <hyperlink r:id="rId7143" ref="B7142"/>
    <hyperlink r:id="rId7144" ref="B7143"/>
    <hyperlink r:id="rId7145" ref="B7144"/>
    <hyperlink r:id="rId7146" ref="B7145"/>
    <hyperlink r:id="rId7147" ref="B7146"/>
    <hyperlink r:id="rId7148" ref="B7147"/>
    <hyperlink r:id="rId7149" ref="B7148"/>
    <hyperlink r:id="rId7150" ref="B7149"/>
    <hyperlink r:id="rId7151" ref="B7150"/>
    <hyperlink r:id="rId7152" ref="B7151"/>
    <hyperlink r:id="rId7153" ref="B7152"/>
    <hyperlink r:id="rId7154" ref="B7153"/>
    <hyperlink r:id="rId7155" ref="B7154"/>
    <hyperlink r:id="rId7156" ref="B7155"/>
    <hyperlink r:id="rId7157" ref="B7156"/>
    <hyperlink r:id="rId7158" ref="B7157"/>
    <hyperlink r:id="rId7159" ref="B7158"/>
    <hyperlink r:id="rId7160" ref="B7159"/>
    <hyperlink r:id="rId7161" ref="B7160"/>
    <hyperlink r:id="rId7162" ref="B7161"/>
    <hyperlink r:id="rId7163" ref="B7162"/>
    <hyperlink r:id="rId7164" ref="B7163"/>
    <hyperlink r:id="rId7165" ref="B7164"/>
    <hyperlink r:id="rId7166" ref="B7165"/>
    <hyperlink r:id="rId7167" ref="B7166"/>
    <hyperlink r:id="rId7168" ref="B7167"/>
    <hyperlink r:id="rId7169" ref="B7168"/>
    <hyperlink r:id="rId7170" ref="B7169"/>
    <hyperlink r:id="rId7171" ref="B7170"/>
    <hyperlink r:id="rId7172" ref="B7171"/>
    <hyperlink r:id="rId7173" ref="B7172"/>
    <hyperlink r:id="rId7174" ref="B7173"/>
    <hyperlink r:id="rId7175" ref="B7174"/>
    <hyperlink r:id="rId7176" ref="B7175"/>
    <hyperlink r:id="rId7177" ref="B7176"/>
    <hyperlink r:id="rId7178" ref="B7177"/>
    <hyperlink r:id="rId7179" ref="B7178"/>
    <hyperlink r:id="rId7180" ref="B7179"/>
    <hyperlink r:id="rId7181" ref="B7180"/>
    <hyperlink r:id="rId7182" ref="B7181"/>
    <hyperlink r:id="rId7183" ref="B7182"/>
    <hyperlink r:id="rId7184" ref="B7183"/>
    <hyperlink r:id="rId7185" ref="B7184"/>
    <hyperlink r:id="rId7186" ref="B7185"/>
    <hyperlink r:id="rId7187" ref="B7186"/>
    <hyperlink r:id="rId7188" ref="B7187"/>
    <hyperlink r:id="rId7189" ref="B7188"/>
    <hyperlink r:id="rId7190" ref="B7189"/>
    <hyperlink r:id="rId7191" ref="B7190"/>
    <hyperlink r:id="rId7192" ref="B7191"/>
    <hyperlink r:id="rId7193" ref="B7192"/>
    <hyperlink r:id="rId7194" ref="B7193"/>
    <hyperlink r:id="rId7195" ref="B7194"/>
    <hyperlink r:id="rId7196" ref="B7195"/>
    <hyperlink r:id="rId7197" ref="B7196"/>
    <hyperlink r:id="rId7198" ref="B7197"/>
    <hyperlink r:id="rId7199" ref="B7198"/>
    <hyperlink r:id="rId7200" ref="B7199"/>
    <hyperlink r:id="rId7201" ref="B7200"/>
    <hyperlink r:id="rId7202" ref="B7201"/>
    <hyperlink r:id="rId7203" ref="B7202"/>
    <hyperlink r:id="rId7204" ref="B7203"/>
    <hyperlink r:id="rId7205" ref="B7204"/>
    <hyperlink r:id="rId7206" ref="B7205"/>
    <hyperlink r:id="rId7207" ref="B7206"/>
    <hyperlink r:id="rId7208" ref="B7207"/>
    <hyperlink r:id="rId7209" ref="B7208"/>
    <hyperlink r:id="rId7210" ref="B7209"/>
    <hyperlink r:id="rId7211" ref="B7210"/>
    <hyperlink r:id="rId7212" ref="B7211"/>
    <hyperlink r:id="rId7213" ref="B7212"/>
    <hyperlink r:id="rId7214" ref="B7213"/>
    <hyperlink r:id="rId7215" ref="B7214"/>
    <hyperlink r:id="rId7216" ref="B7215"/>
    <hyperlink r:id="rId7217" ref="B7216"/>
    <hyperlink r:id="rId7218" ref="B7217"/>
    <hyperlink r:id="rId7219" ref="B7218"/>
    <hyperlink r:id="rId7220" ref="B7219"/>
    <hyperlink r:id="rId7221" ref="B7220"/>
    <hyperlink r:id="rId7222" ref="B7221"/>
    <hyperlink r:id="rId7223" ref="B7222"/>
    <hyperlink r:id="rId7224" ref="B7223"/>
    <hyperlink r:id="rId7225" ref="B7224"/>
    <hyperlink r:id="rId7226" ref="B7225"/>
    <hyperlink r:id="rId7227" ref="B7226"/>
    <hyperlink r:id="rId7228" ref="B7227"/>
    <hyperlink r:id="rId7229" ref="B7228"/>
    <hyperlink r:id="rId7230" ref="B7229"/>
    <hyperlink r:id="rId7231" ref="B7230"/>
    <hyperlink r:id="rId7232" ref="B7231"/>
    <hyperlink r:id="rId7233" ref="B7232"/>
    <hyperlink r:id="rId7234" ref="B7233"/>
    <hyperlink r:id="rId7235" ref="B7234"/>
    <hyperlink r:id="rId7236" ref="B7235"/>
    <hyperlink r:id="rId7237" ref="B7236"/>
    <hyperlink r:id="rId7238" ref="B7237"/>
    <hyperlink r:id="rId7239" ref="B7238"/>
    <hyperlink r:id="rId7240" ref="B7239"/>
    <hyperlink r:id="rId7241" ref="B7240"/>
    <hyperlink r:id="rId7242" ref="B7241"/>
    <hyperlink r:id="rId7243" ref="B7242"/>
    <hyperlink r:id="rId7244" ref="B7243"/>
    <hyperlink r:id="rId7245" ref="B7244"/>
    <hyperlink r:id="rId7246" ref="B7245"/>
    <hyperlink r:id="rId7247" ref="B7246"/>
    <hyperlink r:id="rId7248" ref="B7247"/>
    <hyperlink r:id="rId7249" ref="B7248"/>
    <hyperlink r:id="rId7250" ref="B7249"/>
    <hyperlink r:id="rId7251" ref="B7250"/>
    <hyperlink r:id="rId7252" ref="B7251"/>
    <hyperlink r:id="rId7253" ref="B7252"/>
    <hyperlink r:id="rId7254" ref="B7253"/>
    <hyperlink r:id="rId7255" ref="B7254"/>
    <hyperlink r:id="rId7256" ref="B7255"/>
    <hyperlink r:id="rId7257" ref="B7256"/>
    <hyperlink r:id="rId7258" ref="B7257"/>
    <hyperlink r:id="rId7259" ref="B7258"/>
    <hyperlink r:id="rId7260" ref="B7259"/>
    <hyperlink r:id="rId7261" ref="B7260"/>
    <hyperlink r:id="rId7262" ref="B7261"/>
    <hyperlink r:id="rId7263" ref="B7262"/>
    <hyperlink r:id="rId7264" ref="B7263"/>
    <hyperlink r:id="rId7265" ref="B7264"/>
    <hyperlink r:id="rId7266" ref="B7265"/>
    <hyperlink r:id="rId7267" ref="B7266"/>
    <hyperlink r:id="rId7268" ref="B7267"/>
    <hyperlink r:id="rId7269" ref="B7268"/>
    <hyperlink r:id="rId7270" ref="B7269"/>
    <hyperlink r:id="rId7271" ref="B7270"/>
    <hyperlink r:id="rId7272" ref="B7271"/>
    <hyperlink r:id="rId7273" ref="B7272"/>
    <hyperlink r:id="rId7274" ref="B7273"/>
    <hyperlink r:id="rId7275" ref="B7274"/>
    <hyperlink r:id="rId7276" ref="B7275"/>
    <hyperlink r:id="rId7277" ref="B7276"/>
    <hyperlink r:id="rId7278" ref="B7277"/>
    <hyperlink r:id="rId7279" ref="B7278"/>
    <hyperlink r:id="rId7280" ref="B7279"/>
    <hyperlink r:id="rId7281" ref="B7280"/>
    <hyperlink r:id="rId7282" ref="B7281"/>
    <hyperlink r:id="rId7283" ref="B7282"/>
    <hyperlink r:id="rId7284" ref="B7283"/>
    <hyperlink r:id="rId7285" ref="B7284"/>
    <hyperlink r:id="rId7286" ref="B7285"/>
    <hyperlink r:id="rId7287" ref="B7286"/>
    <hyperlink r:id="rId7288" ref="B7287"/>
    <hyperlink r:id="rId7289" ref="B7288"/>
    <hyperlink r:id="rId7290" ref="B7289"/>
    <hyperlink r:id="rId7291" ref="B7290"/>
    <hyperlink r:id="rId7292" ref="B7291"/>
    <hyperlink r:id="rId7293" ref="B7292"/>
    <hyperlink r:id="rId7294" ref="B7293"/>
    <hyperlink r:id="rId7295" ref="B7294"/>
    <hyperlink r:id="rId7296" ref="B7295"/>
    <hyperlink r:id="rId7297" ref="B7296"/>
    <hyperlink r:id="rId7298" ref="B7297"/>
    <hyperlink r:id="rId7299" ref="B7298"/>
    <hyperlink r:id="rId7300" ref="B7299"/>
    <hyperlink r:id="rId7301" ref="B7300"/>
    <hyperlink r:id="rId7302" ref="B7301"/>
    <hyperlink r:id="rId7303" ref="B7302"/>
    <hyperlink r:id="rId7304" ref="B7303"/>
    <hyperlink r:id="rId7305" ref="B7304"/>
    <hyperlink r:id="rId7306" ref="B7305"/>
    <hyperlink r:id="rId7307" ref="B7306"/>
    <hyperlink r:id="rId7308" ref="B7307"/>
    <hyperlink r:id="rId7309" ref="B7308"/>
    <hyperlink r:id="rId7310" ref="B7309"/>
    <hyperlink r:id="rId7311" ref="B7310"/>
    <hyperlink r:id="rId7312" ref="B7311"/>
    <hyperlink r:id="rId7313" ref="B7312"/>
    <hyperlink r:id="rId7314" ref="B7313"/>
    <hyperlink r:id="rId7315" ref="B7314"/>
    <hyperlink r:id="rId7316" ref="B7315"/>
    <hyperlink r:id="rId7317" ref="B7316"/>
    <hyperlink r:id="rId7318" ref="B7317"/>
    <hyperlink r:id="rId7319" ref="B7318"/>
    <hyperlink r:id="rId7320" ref="B7319"/>
    <hyperlink r:id="rId7321" ref="B7320"/>
    <hyperlink r:id="rId7322" ref="B7321"/>
    <hyperlink r:id="rId7323" ref="B7322"/>
    <hyperlink r:id="rId7324" ref="B7323"/>
    <hyperlink r:id="rId7325" ref="B7324"/>
    <hyperlink r:id="rId7326" ref="B7325"/>
    <hyperlink r:id="rId7327" ref="B7326"/>
    <hyperlink r:id="rId7328" ref="B7327"/>
    <hyperlink r:id="rId7329" ref="B7328"/>
    <hyperlink r:id="rId7330" ref="B7329"/>
    <hyperlink r:id="rId7331" ref="B7330"/>
    <hyperlink r:id="rId7332" ref="B7331"/>
    <hyperlink r:id="rId7333" ref="B7332"/>
    <hyperlink r:id="rId7334" ref="B7333"/>
    <hyperlink r:id="rId7335" ref="B7334"/>
    <hyperlink r:id="rId7336" ref="B7335"/>
    <hyperlink r:id="rId7337" ref="B7336"/>
    <hyperlink r:id="rId7338" ref="B7337"/>
    <hyperlink r:id="rId7339" ref="B7338"/>
    <hyperlink r:id="rId7340" ref="B7339"/>
    <hyperlink r:id="rId7341" ref="B7340"/>
    <hyperlink r:id="rId7342" ref="B7341"/>
    <hyperlink r:id="rId7343" ref="B7342"/>
    <hyperlink r:id="rId7344" ref="B7343"/>
    <hyperlink r:id="rId7345" ref="B7344"/>
    <hyperlink r:id="rId7346" ref="B7345"/>
    <hyperlink r:id="rId7347" ref="B7346"/>
    <hyperlink r:id="rId7348" ref="B7347"/>
    <hyperlink r:id="rId7349" ref="B7348"/>
    <hyperlink r:id="rId7350" ref="B7349"/>
    <hyperlink r:id="rId7351" ref="B7350"/>
    <hyperlink r:id="rId7352" ref="B7351"/>
    <hyperlink r:id="rId7353" ref="B7352"/>
    <hyperlink r:id="rId7354" ref="B7353"/>
    <hyperlink r:id="rId7355" ref="B7354"/>
    <hyperlink r:id="rId7356" ref="B7355"/>
    <hyperlink r:id="rId7357" ref="B7356"/>
    <hyperlink r:id="rId7358" ref="B7357"/>
    <hyperlink r:id="rId7359" ref="B7358"/>
    <hyperlink r:id="rId7360" ref="B7359"/>
    <hyperlink r:id="rId7361" ref="B7360"/>
    <hyperlink r:id="rId7362" ref="B7361"/>
    <hyperlink r:id="rId7363" ref="B7362"/>
    <hyperlink r:id="rId7364" ref="B7363"/>
    <hyperlink r:id="rId7365" ref="B7364"/>
    <hyperlink r:id="rId7366" ref="B7365"/>
    <hyperlink r:id="rId7367" ref="B7366"/>
    <hyperlink r:id="rId7368" ref="B7367"/>
    <hyperlink r:id="rId7369" ref="B7368"/>
    <hyperlink r:id="rId7370" ref="B7369"/>
    <hyperlink r:id="rId7371" ref="B7370"/>
    <hyperlink r:id="rId7372" ref="B7371"/>
    <hyperlink r:id="rId7373" ref="B7372"/>
    <hyperlink r:id="rId7374" ref="B7373"/>
    <hyperlink r:id="rId7375" ref="B7374"/>
    <hyperlink r:id="rId7376" ref="B7375"/>
    <hyperlink r:id="rId7377" ref="B7376"/>
    <hyperlink r:id="rId7378" ref="B7377"/>
    <hyperlink r:id="rId7379" ref="B7378"/>
    <hyperlink r:id="rId7380" ref="B7379"/>
    <hyperlink r:id="rId7381" ref="B7380"/>
    <hyperlink r:id="rId7382" ref="B7381"/>
    <hyperlink r:id="rId7383" ref="B7382"/>
    <hyperlink r:id="rId7384" ref="B7383"/>
    <hyperlink r:id="rId7385" ref="B7384"/>
    <hyperlink r:id="rId7386" ref="B7385"/>
    <hyperlink r:id="rId7387" ref="B7386"/>
    <hyperlink r:id="rId7388" ref="B7387"/>
    <hyperlink r:id="rId7389" ref="B7388"/>
    <hyperlink r:id="rId7390" ref="B7389"/>
    <hyperlink r:id="rId7391" ref="B7390"/>
    <hyperlink r:id="rId7392" ref="B7391"/>
    <hyperlink r:id="rId7393" ref="B7392"/>
    <hyperlink r:id="rId7394" ref="B7393"/>
    <hyperlink r:id="rId7395" ref="B7394"/>
    <hyperlink r:id="rId7396" ref="B7395"/>
    <hyperlink r:id="rId7397" ref="B7396"/>
    <hyperlink r:id="rId7398" ref="B7397"/>
    <hyperlink r:id="rId7399" ref="B7398"/>
    <hyperlink r:id="rId7400" ref="B7399"/>
    <hyperlink r:id="rId7401" ref="B7400"/>
    <hyperlink r:id="rId7402" ref="B7401"/>
    <hyperlink r:id="rId7403" ref="B7402"/>
    <hyperlink r:id="rId7404" ref="B7403"/>
    <hyperlink r:id="rId7405" ref="B7404"/>
    <hyperlink r:id="rId7406" ref="B7405"/>
    <hyperlink r:id="rId7407" ref="B7406"/>
    <hyperlink r:id="rId7408" ref="B7407"/>
    <hyperlink r:id="rId7409" ref="B7408"/>
    <hyperlink r:id="rId7410" ref="B7409"/>
    <hyperlink r:id="rId7411" ref="B7410"/>
    <hyperlink r:id="rId7412" ref="B7411"/>
    <hyperlink r:id="rId7413" ref="B7412"/>
    <hyperlink r:id="rId7414" ref="B7413"/>
    <hyperlink r:id="rId7415" ref="B7414"/>
    <hyperlink r:id="rId7416" ref="B7415"/>
    <hyperlink r:id="rId7417" ref="B7416"/>
    <hyperlink r:id="rId7418" ref="B7417"/>
    <hyperlink r:id="rId7419" ref="B7418"/>
    <hyperlink r:id="rId7420" ref="B7419"/>
    <hyperlink r:id="rId7421" ref="B7420"/>
    <hyperlink r:id="rId7422" ref="B7421"/>
    <hyperlink r:id="rId7423" ref="B7422"/>
    <hyperlink r:id="rId7424" ref="B7423"/>
    <hyperlink r:id="rId7425" ref="B7424"/>
    <hyperlink r:id="rId7426" ref="B7425"/>
    <hyperlink r:id="rId7427" ref="B7426"/>
    <hyperlink r:id="rId7428" ref="B7427"/>
    <hyperlink r:id="rId7429" ref="B7428"/>
    <hyperlink r:id="rId7430" ref="B7429"/>
    <hyperlink r:id="rId7431" ref="B7430"/>
    <hyperlink r:id="rId7432" ref="B7431"/>
    <hyperlink r:id="rId7433" ref="B7432"/>
    <hyperlink r:id="rId7434" ref="B7433"/>
    <hyperlink r:id="rId7435" ref="B7434"/>
    <hyperlink r:id="rId7436" ref="B7435"/>
    <hyperlink r:id="rId7437" ref="B7436"/>
    <hyperlink r:id="rId7438" ref="B7437"/>
    <hyperlink r:id="rId7439" ref="B7438"/>
    <hyperlink r:id="rId7440" ref="B7439"/>
    <hyperlink r:id="rId7441" ref="B7440"/>
    <hyperlink r:id="rId7442" ref="B7441"/>
    <hyperlink r:id="rId7443" ref="B7442"/>
    <hyperlink r:id="rId7444" ref="B7443"/>
    <hyperlink r:id="rId7445" ref="B7444"/>
    <hyperlink r:id="rId7446" ref="B7445"/>
    <hyperlink r:id="rId7447" ref="B7446"/>
    <hyperlink r:id="rId7448" ref="B7447"/>
    <hyperlink r:id="rId7449" ref="B7448"/>
    <hyperlink r:id="rId7450" ref="B7449"/>
    <hyperlink r:id="rId7451" ref="B7450"/>
    <hyperlink r:id="rId7452" ref="B7451"/>
    <hyperlink r:id="rId7453" ref="B7452"/>
    <hyperlink r:id="rId7454" ref="B7453"/>
    <hyperlink r:id="rId7455" ref="B7454"/>
    <hyperlink r:id="rId7456" ref="B7455"/>
    <hyperlink r:id="rId7457" ref="B7456"/>
    <hyperlink r:id="rId7458" ref="B7457"/>
    <hyperlink r:id="rId7459" ref="B7458"/>
    <hyperlink r:id="rId7460" ref="B7459"/>
    <hyperlink r:id="rId7461" ref="B7460"/>
    <hyperlink r:id="rId7462" ref="B7461"/>
    <hyperlink r:id="rId7463" ref="B7462"/>
    <hyperlink r:id="rId7464" ref="B7463"/>
    <hyperlink r:id="rId7465" ref="B7464"/>
    <hyperlink r:id="rId7466" ref="B7465"/>
    <hyperlink r:id="rId7467" ref="B7466"/>
    <hyperlink r:id="rId7468" ref="B7467"/>
    <hyperlink r:id="rId7469" ref="B7468"/>
    <hyperlink r:id="rId7470" ref="B7469"/>
    <hyperlink r:id="rId7471" ref="B7470"/>
    <hyperlink r:id="rId7472" ref="B7471"/>
    <hyperlink r:id="rId7473" ref="B7472"/>
    <hyperlink r:id="rId7474" ref="B7473"/>
    <hyperlink r:id="rId7475" ref="B7474"/>
    <hyperlink r:id="rId7476" ref="B7475"/>
    <hyperlink r:id="rId7477" ref="B7476"/>
    <hyperlink r:id="rId7478" ref="B7477"/>
    <hyperlink r:id="rId7479" ref="B7478"/>
    <hyperlink r:id="rId7480" ref="B7479"/>
    <hyperlink r:id="rId7481" ref="B7480"/>
    <hyperlink r:id="rId7482" ref="B7481"/>
    <hyperlink r:id="rId7483" ref="B7482"/>
    <hyperlink r:id="rId7484" ref="B7483"/>
    <hyperlink r:id="rId7485" ref="B7484"/>
    <hyperlink r:id="rId7486" ref="B7485"/>
    <hyperlink r:id="rId7487" ref="B7486"/>
    <hyperlink r:id="rId7488" ref="B7487"/>
    <hyperlink r:id="rId7489" ref="B7488"/>
    <hyperlink r:id="rId7490" ref="B7489"/>
    <hyperlink r:id="rId7491" ref="B7490"/>
    <hyperlink r:id="rId7492" ref="B7491"/>
    <hyperlink r:id="rId7493" ref="B7492"/>
    <hyperlink r:id="rId7494" ref="B7493"/>
    <hyperlink r:id="rId7495" ref="B7494"/>
    <hyperlink r:id="rId7496" ref="B7495"/>
    <hyperlink r:id="rId7497" ref="B7496"/>
    <hyperlink r:id="rId7498" ref="B7497"/>
    <hyperlink r:id="rId7499" ref="B7498"/>
    <hyperlink r:id="rId7500" ref="B7499"/>
    <hyperlink r:id="rId7501" ref="B7500"/>
    <hyperlink r:id="rId7502" ref="B7501"/>
    <hyperlink r:id="rId7503" ref="B7502"/>
    <hyperlink r:id="rId7504" ref="B7503"/>
    <hyperlink r:id="rId7505" ref="B7504"/>
    <hyperlink r:id="rId7506" ref="B7505"/>
    <hyperlink r:id="rId7507" ref="B7506"/>
    <hyperlink r:id="rId7508" ref="B7507"/>
    <hyperlink r:id="rId7509" ref="B7508"/>
    <hyperlink r:id="rId7510" ref="B7509"/>
    <hyperlink r:id="rId7511" ref="B7510"/>
    <hyperlink r:id="rId7512" ref="B7511"/>
    <hyperlink r:id="rId7513" ref="B7512"/>
    <hyperlink r:id="rId7514" ref="B7513"/>
    <hyperlink r:id="rId7515" ref="B7514"/>
    <hyperlink r:id="rId7516" ref="B7515"/>
    <hyperlink r:id="rId7517" ref="B7516"/>
    <hyperlink r:id="rId7518" ref="B7517"/>
    <hyperlink r:id="rId7519" ref="B7518"/>
    <hyperlink r:id="rId7520" ref="B7519"/>
    <hyperlink r:id="rId7521" ref="B7520"/>
    <hyperlink r:id="rId7522" ref="B7521"/>
    <hyperlink r:id="rId7523" ref="B7522"/>
    <hyperlink r:id="rId7524" ref="B7523"/>
    <hyperlink r:id="rId7525" ref="B7524"/>
    <hyperlink r:id="rId7526" ref="B7525"/>
    <hyperlink r:id="rId7527" ref="B7526"/>
    <hyperlink r:id="rId7528" ref="B7527"/>
    <hyperlink r:id="rId7529" ref="B7528"/>
    <hyperlink r:id="rId7530" ref="B7529"/>
    <hyperlink r:id="rId7531" ref="B7530"/>
    <hyperlink r:id="rId7532" ref="B7531"/>
    <hyperlink r:id="rId7533" ref="B7532"/>
    <hyperlink r:id="rId7534" ref="B7533"/>
    <hyperlink r:id="rId7535" ref="B7534"/>
    <hyperlink r:id="rId7536" ref="B7535"/>
    <hyperlink r:id="rId7537" ref="B7536"/>
    <hyperlink r:id="rId7538" ref="B7537"/>
    <hyperlink r:id="rId7539" ref="B7538"/>
    <hyperlink r:id="rId7540" ref="B7539"/>
    <hyperlink r:id="rId7541" ref="B7540"/>
    <hyperlink r:id="rId7542" ref="B7541"/>
    <hyperlink r:id="rId7543" ref="B7542"/>
    <hyperlink r:id="rId7544" ref="B7543"/>
    <hyperlink r:id="rId7545" ref="B7544"/>
    <hyperlink r:id="rId7546" ref="B7545"/>
    <hyperlink r:id="rId7547" ref="B7546"/>
    <hyperlink r:id="rId7548" ref="B7547"/>
    <hyperlink r:id="rId7549" ref="B7548"/>
    <hyperlink r:id="rId7550" ref="B7549"/>
    <hyperlink r:id="rId7551" ref="B7550"/>
    <hyperlink r:id="rId7552" ref="B7551"/>
    <hyperlink r:id="rId7553" ref="B7552"/>
    <hyperlink r:id="rId7554" ref="B7553"/>
    <hyperlink r:id="rId7555" ref="B7554"/>
    <hyperlink r:id="rId7556" ref="B7555"/>
    <hyperlink r:id="rId7557" ref="B7556"/>
    <hyperlink r:id="rId7558" ref="B7557"/>
    <hyperlink r:id="rId7559" ref="B7558"/>
    <hyperlink r:id="rId7560" ref="B7559"/>
    <hyperlink r:id="rId7561" ref="B7560"/>
    <hyperlink r:id="rId7562" ref="B7561"/>
    <hyperlink r:id="rId7563" ref="B7562"/>
    <hyperlink r:id="rId7564" ref="B7563"/>
    <hyperlink r:id="rId7565" ref="B7564"/>
    <hyperlink r:id="rId7566" ref="B7565"/>
    <hyperlink r:id="rId7567" ref="B7566"/>
    <hyperlink r:id="rId7568" ref="B7567"/>
    <hyperlink r:id="rId7569" ref="B7568"/>
    <hyperlink r:id="rId7570" ref="B7569"/>
    <hyperlink r:id="rId7571" ref="B7570"/>
    <hyperlink r:id="rId7572" ref="B7571"/>
    <hyperlink r:id="rId7573" ref="B7572"/>
    <hyperlink r:id="rId7574" ref="B7573"/>
    <hyperlink r:id="rId7575" ref="B7574"/>
    <hyperlink r:id="rId7576" ref="B7575"/>
    <hyperlink r:id="rId7577" ref="B7576"/>
    <hyperlink r:id="rId7578" ref="B7577"/>
    <hyperlink r:id="rId7579" ref="B7578"/>
    <hyperlink r:id="rId7580" ref="B7579"/>
    <hyperlink r:id="rId7581" ref="B7580"/>
    <hyperlink r:id="rId7582" ref="B7581"/>
    <hyperlink r:id="rId7583" ref="B7582"/>
    <hyperlink r:id="rId7584" ref="B7583"/>
    <hyperlink r:id="rId7585" ref="B7584"/>
    <hyperlink r:id="rId7586" ref="B7585"/>
    <hyperlink r:id="rId7587" ref="B7586"/>
    <hyperlink r:id="rId7588" ref="B7587"/>
    <hyperlink r:id="rId7589" ref="B7588"/>
    <hyperlink r:id="rId7590" ref="B7589"/>
    <hyperlink r:id="rId7591" ref="B7590"/>
    <hyperlink r:id="rId7592" ref="B7591"/>
    <hyperlink r:id="rId7593" ref="B7592"/>
    <hyperlink r:id="rId7594" ref="B7593"/>
    <hyperlink r:id="rId7595" ref="B7594"/>
    <hyperlink r:id="rId7596" ref="B7595"/>
    <hyperlink r:id="rId7597" ref="B7596"/>
    <hyperlink r:id="rId7598" ref="B7597"/>
    <hyperlink r:id="rId7599" ref="B7598"/>
    <hyperlink r:id="rId7600" ref="B7599"/>
    <hyperlink r:id="rId7601" ref="B7600"/>
    <hyperlink r:id="rId7602" ref="B7601"/>
    <hyperlink r:id="rId7603" ref="B7602"/>
    <hyperlink r:id="rId7604" ref="B7603"/>
    <hyperlink r:id="rId7605" ref="B7604"/>
    <hyperlink r:id="rId7606" ref="B7605"/>
    <hyperlink r:id="rId7607" ref="B7606"/>
    <hyperlink r:id="rId7608" ref="B7607"/>
    <hyperlink r:id="rId7609" ref="B7608"/>
    <hyperlink r:id="rId7610" ref="B7609"/>
    <hyperlink r:id="rId7611" ref="B7610"/>
    <hyperlink r:id="rId7612" ref="B7611"/>
    <hyperlink r:id="rId7613" ref="B7612"/>
    <hyperlink r:id="rId7614" ref="B7613"/>
    <hyperlink r:id="rId7615" ref="B7614"/>
    <hyperlink r:id="rId7616" ref="B7615"/>
    <hyperlink r:id="rId7617" ref="B7616"/>
    <hyperlink r:id="rId7618" ref="B7617"/>
    <hyperlink r:id="rId7619" ref="B7618"/>
    <hyperlink r:id="rId7620" ref="B7619"/>
    <hyperlink r:id="rId7621" ref="B7620"/>
    <hyperlink r:id="rId7622" ref="B7621"/>
    <hyperlink r:id="rId7623" ref="B7622"/>
    <hyperlink r:id="rId7624" ref="B7623"/>
    <hyperlink r:id="rId7625" ref="B7624"/>
    <hyperlink r:id="rId7626" ref="B7625"/>
    <hyperlink r:id="rId7627" ref="B7626"/>
    <hyperlink r:id="rId7628" ref="B7627"/>
    <hyperlink r:id="rId7629" ref="B7628"/>
    <hyperlink r:id="rId7630" ref="B7629"/>
    <hyperlink r:id="rId7631" ref="B7630"/>
    <hyperlink r:id="rId7632" ref="B7631"/>
    <hyperlink r:id="rId7633" ref="B7632"/>
    <hyperlink r:id="rId7634" ref="B7633"/>
    <hyperlink r:id="rId7635" ref="B7634"/>
    <hyperlink r:id="rId7636" ref="B7635"/>
    <hyperlink r:id="rId7637" ref="B7636"/>
    <hyperlink r:id="rId7638" ref="B7637"/>
    <hyperlink r:id="rId7639" ref="B7638"/>
    <hyperlink r:id="rId7640" ref="B7639"/>
    <hyperlink r:id="rId7641" ref="B7640"/>
    <hyperlink r:id="rId7642" ref="B7641"/>
    <hyperlink r:id="rId7643" ref="B7642"/>
    <hyperlink r:id="rId7644" ref="B7643"/>
    <hyperlink r:id="rId7645" ref="B7644"/>
    <hyperlink r:id="rId7646" ref="B7645"/>
    <hyperlink r:id="rId7647" ref="B7646"/>
    <hyperlink r:id="rId7648" ref="B7647"/>
    <hyperlink r:id="rId7649" ref="B7648"/>
    <hyperlink r:id="rId7650" ref="B7649"/>
    <hyperlink r:id="rId7651" ref="B7650"/>
    <hyperlink r:id="rId7652" ref="B7651"/>
    <hyperlink r:id="rId7653" ref="B7652"/>
    <hyperlink r:id="rId7654" ref="B7653"/>
    <hyperlink r:id="rId7655" ref="B7654"/>
    <hyperlink r:id="rId7656" ref="B7655"/>
    <hyperlink r:id="rId7657" ref="B7656"/>
    <hyperlink r:id="rId7658" ref="B7657"/>
    <hyperlink r:id="rId7659" ref="B7658"/>
    <hyperlink r:id="rId7660" ref="B7659"/>
    <hyperlink r:id="rId7661" ref="B7660"/>
    <hyperlink r:id="rId7662" ref="B7661"/>
    <hyperlink r:id="rId7663" ref="B7662"/>
    <hyperlink r:id="rId7664" ref="B7663"/>
    <hyperlink r:id="rId7665" ref="B7664"/>
    <hyperlink r:id="rId7666" ref="B7665"/>
    <hyperlink r:id="rId7667" ref="B7666"/>
    <hyperlink r:id="rId7668" ref="B7667"/>
    <hyperlink r:id="rId7669" ref="B7668"/>
    <hyperlink r:id="rId7670" ref="B7669"/>
    <hyperlink r:id="rId7671" ref="B7670"/>
    <hyperlink r:id="rId7672" ref="B7671"/>
    <hyperlink r:id="rId7673" ref="B7672"/>
    <hyperlink r:id="rId7674" ref="B7673"/>
    <hyperlink r:id="rId7675" ref="B7674"/>
    <hyperlink r:id="rId7676" ref="B7675"/>
    <hyperlink r:id="rId7677" ref="B7676"/>
    <hyperlink r:id="rId7678" ref="B7677"/>
    <hyperlink r:id="rId7679" ref="B7678"/>
    <hyperlink r:id="rId7680" ref="B7679"/>
    <hyperlink r:id="rId7681" ref="B7680"/>
    <hyperlink r:id="rId7682" ref="B7681"/>
    <hyperlink r:id="rId7683" ref="B7682"/>
    <hyperlink r:id="rId7684" ref="B7683"/>
    <hyperlink r:id="rId7685" ref="B7684"/>
    <hyperlink r:id="rId7686" ref="B7685"/>
    <hyperlink r:id="rId7687" ref="B7686"/>
    <hyperlink r:id="rId7688" ref="B7687"/>
    <hyperlink r:id="rId7689" ref="B7688"/>
    <hyperlink r:id="rId7690" ref="B7689"/>
    <hyperlink r:id="rId7691" ref="B7690"/>
    <hyperlink r:id="rId7692" ref="B7691"/>
    <hyperlink r:id="rId7693" ref="B7692"/>
    <hyperlink r:id="rId7694" ref="B7693"/>
    <hyperlink r:id="rId7695" ref="B7694"/>
    <hyperlink r:id="rId7696" ref="B7695"/>
    <hyperlink r:id="rId7697" ref="B7696"/>
    <hyperlink r:id="rId7698" ref="B7697"/>
    <hyperlink r:id="rId7699" ref="B7698"/>
    <hyperlink r:id="rId7700" ref="B7699"/>
    <hyperlink r:id="rId7701" ref="B7700"/>
    <hyperlink r:id="rId7702" ref="B7701"/>
    <hyperlink r:id="rId7703" ref="B7702"/>
    <hyperlink r:id="rId7704" ref="B7703"/>
    <hyperlink r:id="rId7705" ref="B7704"/>
    <hyperlink r:id="rId7706" ref="B7705"/>
    <hyperlink r:id="rId7707" ref="B7706"/>
    <hyperlink r:id="rId7708" ref="B7707"/>
    <hyperlink r:id="rId7709" ref="B7708"/>
    <hyperlink r:id="rId7710" ref="B7709"/>
    <hyperlink r:id="rId7711" ref="B7710"/>
    <hyperlink r:id="rId7712" ref="B7711"/>
    <hyperlink r:id="rId7713" ref="B7712"/>
    <hyperlink r:id="rId7714" ref="B7713"/>
    <hyperlink r:id="rId7715" ref="B7714"/>
    <hyperlink r:id="rId7716" ref="B7715"/>
    <hyperlink r:id="rId7717" ref="B7716"/>
    <hyperlink r:id="rId7718" ref="B7717"/>
    <hyperlink r:id="rId7719" ref="B7718"/>
    <hyperlink r:id="rId7720" ref="B7719"/>
    <hyperlink r:id="rId7721" ref="B7720"/>
    <hyperlink r:id="rId7722" ref="B7721"/>
    <hyperlink r:id="rId7723" ref="B7722"/>
    <hyperlink r:id="rId7724" ref="B7723"/>
    <hyperlink r:id="rId7725" ref="B7724"/>
    <hyperlink r:id="rId7726" ref="B7725"/>
    <hyperlink r:id="rId7727" ref="B7726"/>
    <hyperlink r:id="rId7728" ref="B7727"/>
    <hyperlink r:id="rId7729" ref="B7728"/>
    <hyperlink r:id="rId7730" ref="B7729"/>
    <hyperlink r:id="rId7731" ref="B7730"/>
    <hyperlink r:id="rId7732" ref="B7731"/>
    <hyperlink r:id="rId7733" ref="B7732"/>
    <hyperlink r:id="rId7734" ref="B7733"/>
    <hyperlink r:id="rId7735" ref="B7734"/>
    <hyperlink r:id="rId7736" ref="B7735"/>
    <hyperlink r:id="rId7737" ref="B7736"/>
    <hyperlink r:id="rId7738" ref="B7737"/>
    <hyperlink r:id="rId7739" ref="B7738"/>
    <hyperlink r:id="rId7740" ref="B7739"/>
    <hyperlink r:id="rId7741" ref="B7740"/>
    <hyperlink r:id="rId7742" ref="B7741"/>
    <hyperlink r:id="rId7743" ref="B7742"/>
    <hyperlink r:id="rId7744" ref="B7743"/>
    <hyperlink r:id="rId7745" ref="B7744"/>
    <hyperlink r:id="rId7746" ref="B7745"/>
    <hyperlink r:id="rId7747" ref="B7746"/>
    <hyperlink r:id="rId7748" ref="B7747"/>
    <hyperlink r:id="rId7749" ref="B7748"/>
    <hyperlink r:id="rId7750" ref="B7749"/>
    <hyperlink r:id="rId7751" ref="B7750"/>
    <hyperlink r:id="rId7752" ref="B7751"/>
    <hyperlink r:id="rId7753" ref="B7752"/>
    <hyperlink r:id="rId7754" ref="B7753"/>
    <hyperlink r:id="rId7755" ref="B7754"/>
    <hyperlink r:id="rId7756" ref="B7755"/>
    <hyperlink r:id="rId7757" ref="B7756"/>
    <hyperlink r:id="rId7758" ref="B7757"/>
    <hyperlink r:id="rId7759" ref="B7758"/>
    <hyperlink r:id="rId7760" ref="B7759"/>
    <hyperlink r:id="rId7761" ref="B7760"/>
    <hyperlink r:id="rId7762" ref="B7761"/>
    <hyperlink r:id="rId7763" ref="B7762"/>
    <hyperlink r:id="rId7764" ref="B7763"/>
    <hyperlink r:id="rId7765" ref="B7764"/>
    <hyperlink r:id="rId7766" ref="B7765"/>
    <hyperlink r:id="rId7767" ref="B7766"/>
    <hyperlink r:id="rId7768" ref="B7767"/>
    <hyperlink r:id="rId7769" ref="B7768"/>
    <hyperlink r:id="rId7770" ref="B7769"/>
    <hyperlink r:id="rId7771" ref="B7770"/>
    <hyperlink r:id="rId7772" ref="B7771"/>
    <hyperlink r:id="rId7773" ref="B7772"/>
    <hyperlink r:id="rId7774" ref="B7773"/>
    <hyperlink r:id="rId7775" ref="B7774"/>
    <hyperlink r:id="rId7776" ref="B7775"/>
    <hyperlink r:id="rId7777" ref="B7776"/>
    <hyperlink r:id="rId7778" ref="B7777"/>
    <hyperlink r:id="rId7779" ref="B7778"/>
    <hyperlink r:id="rId7780" ref="B7779"/>
    <hyperlink r:id="rId7781" ref="B7780"/>
    <hyperlink r:id="rId7782" ref="B7781"/>
    <hyperlink r:id="rId7783" ref="B7782"/>
    <hyperlink r:id="rId7784" ref="B7783"/>
    <hyperlink r:id="rId7785" ref="B7784"/>
    <hyperlink r:id="rId7786" ref="B7785"/>
    <hyperlink r:id="rId7787" ref="B7786"/>
    <hyperlink r:id="rId7788" ref="B7787"/>
    <hyperlink r:id="rId7789" ref="B7788"/>
    <hyperlink r:id="rId7790" ref="B7789"/>
    <hyperlink r:id="rId7791" ref="B7790"/>
    <hyperlink r:id="rId7792" ref="B7791"/>
    <hyperlink r:id="rId7793" ref="B7792"/>
    <hyperlink r:id="rId7794" ref="B7793"/>
    <hyperlink r:id="rId7795" ref="B7794"/>
    <hyperlink r:id="rId7796" ref="B7795"/>
    <hyperlink r:id="rId7797" ref="B7796"/>
    <hyperlink r:id="rId7798" ref="B7797"/>
    <hyperlink r:id="rId7799" ref="B7798"/>
    <hyperlink r:id="rId7800" ref="B7799"/>
    <hyperlink r:id="rId7801" ref="B7800"/>
    <hyperlink r:id="rId7802" ref="B7801"/>
    <hyperlink r:id="rId7803" ref="B7802"/>
    <hyperlink r:id="rId7804" ref="B7803"/>
    <hyperlink r:id="rId7805" ref="B7804"/>
    <hyperlink r:id="rId7806" ref="B7805"/>
    <hyperlink r:id="rId7807" ref="B7806"/>
    <hyperlink r:id="rId7808" ref="B7807"/>
    <hyperlink r:id="rId7809" ref="B7808"/>
    <hyperlink r:id="rId7810" ref="B7809"/>
    <hyperlink r:id="rId7811" ref="B7810"/>
    <hyperlink r:id="rId7812" ref="B7811"/>
    <hyperlink r:id="rId7813" ref="B7812"/>
    <hyperlink r:id="rId7814" ref="B7813"/>
    <hyperlink r:id="rId7815" ref="B7814"/>
    <hyperlink r:id="rId7816" ref="B7815"/>
    <hyperlink r:id="rId7817" ref="B7816"/>
    <hyperlink r:id="rId7818" ref="B7817"/>
    <hyperlink r:id="rId7819" ref="B7818"/>
    <hyperlink r:id="rId7820" ref="B7819"/>
    <hyperlink r:id="rId7821" ref="B7820"/>
    <hyperlink r:id="rId7822" ref="B7821"/>
    <hyperlink r:id="rId7823" ref="B7822"/>
    <hyperlink r:id="rId7824" ref="B7823"/>
    <hyperlink r:id="rId7825" ref="B7824"/>
    <hyperlink r:id="rId7826" ref="B7825"/>
    <hyperlink r:id="rId7827" ref="B7826"/>
    <hyperlink r:id="rId7828" ref="B7827"/>
    <hyperlink r:id="rId7829" ref="B7828"/>
    <hyperlink r:id="rId7830" ref="B7829"/>
    <hyperlink r:id="rId7831" ref="B7830"/>
    <hyperlink r:id="rId7832" ref="B7831"/>
    <hyperlink r:id="rId7833" ref="B7832"/>
    <hyperlink r:id="rId7834" ref="B7833"/>
    <hyperlink r:id="rId7835" ref="B7834"/>
    <hyperlink r:id="rId7836" ref="B7835"/>
    <hyperlink r:id="rId7837" ref="B7836"/>
    <hyperlink r:id="rId7838" ref="B7837"/>
    <hyperlink r:id="rId7839" ref="B7838"/>
    <hyperlink r:id="rId7840" ref="B7839"/>
    <hyperlink r:id="rId7841" ref="B7840"/>
    <hyperlink r:id="rId7842" ref="B7841"/>
    <hyperlink r:id="rId7843" ref="B7842"/>
    <hyperlink r:id="rId7844" ref="B7843"/>
    <hyperlink r:id="rId7845" ref="B7844"/>
    <hyperlink r:id="rId7846" ref="B7845"/>
    <hyperlink r:id="rId7847" ref="B7846"/>
    <hyperlink r:id="rId7848" ref="B7847"/>
    <hyperlink r:id="rId7849" ref="B7848"/>
    <hyperlink r:id="rId7850" ref="B7849"/>
    <hyperlink r:id="rId7851" ref="B7850"/>
    <hyperlink r:id="rId7852" ref="B7851"/>
    <hyperlink r:id="rId7853" ref="B7852"/>
    <hyperlink r:id="rId7854" ref="B7853"/>
    <hyperlink r:id="rId7855" ref="B7854"/>
    <hyperlink r:id="rId7856" ref="B7855"/>
    <hyperlink r:id="rId7857" ref="B7856"/>
    <hyperlink r:id="rId7858" ref="B7857"/>
    <hyperlink r:id="rId7859" ref="B7858"/>
    <hyperlink r:id="rId7860" ref="B7859"/>
    <hyperlink r:id="rId7861" ref="B7860"/>
    <hyperlink r:id="rId7862" ref="B7861"/>
    <hyperlink r:id="rId7863" ref="B7862"/>
    <hyperlink r:id="rId7864" ref="B7863"/>
    <hyperlink r:id="rId7865" ref="B7864"/>
    <hyperlink r:id="rId7866" ref="B7865"/>
    <hyperlink r:id="rId7867" ref="B7866"/>
    <hyperlink r:id="rId7868" ref="B7867"/>
    <hyperlink r:id="rId7869" ref="B7868"/>
    <hyperlink r:id="rId7870" ref="B7869"/>
    <hyperlink r:id="rId7871" ref="B7870"/>
    <hyperlink r:id="rId7872" ref="B7871"/>
    <hyperlink r:id="rId7873" ref="B7872"/>
    <hyperlink r:id="rId7874" ref="B7873"/>
    <hyperlink r:id="rId7875" ref="B7874"/>
    <hyperlink r:id="rId7876" ref="B7875"/>
    <hyperlink r:id="rId7877" ref="B7876"/>
    <hyperlink r:id="rId7878" ref="B7877"/>
    <hyperlink r:id="rId7879" ref="B7878"/>
    <hyperlink r:id="rId7880" ref="B7879"/>
    <hyperlink r:id="rId7881" ref="B7880"/>
    <hyperlink r:id="rId7882" ref="B7881"/>
    <hyperlink r:id="rId7883" ref="B7882"/>
    <hyperlink r:id="rId7884" ref="B7883"/>
    <hyperlink r:id="rId7885" ref="B7884"/>
    <hyperlink r:id="rId7886" ref="B7885"/>
    <hyperlink r:id="rId7887" ref="B7886"/>
    <hyperlink r:id="rId7888" ref="B7887"/>
    <hyperlink r:id="rId7889" ref="B7888"/>
    <hyperlink r:id="rId7890" ref="B7889"/>
    <hyperlink r:id="rId7891" ref="B7890"/>
    <hyperlink r:id="rId7892" ref="B7891"/>
    <hyperlink r:id="rId7893" ref="B7892"/>
    <hyperlink r:id="rId7894" ref="B7893"/>
    <hyperlink r:id="rId7895" ref="B7894"/>
    <hyperlink r:id="rId7896" ref="B7895"/>
    <hyperlink r:id="rId7897" ref="B7896"/>
    <hyperlink r:id="rId7898" ref="B7897"/>
    <hyperlink r:id="rId7899" ref="B7898"/>
    <hyperlink r:id="rId7900" ref="B7899"/>
    <hyperlink r:id="rId7901" ref="B7900"/>
    <hyperlink r:id="rId7902" ref="B7901"/>
    <hyperlink r:id="rId7903" ref="B7902"/>
    <hyperlink r:id="rId7904" ref="B7903"/>
    <hyperlink r:id="rId7905" ref="B7904"/>
    <hyperlink r:id="rId7906" ref="B7905"/>
    <hyperlink r:id="rId7907" ref="B7906"/>
    <hyperlink r:id="rId7908" ref="B7907"/>
    <hyperlink r:id="rId7909" ref="B7908"/>
    <hyperlink r:id="rId7910" ref="B7909"/>
    <hyperlink r:id="rId7911" ref="B7910"/>
    <hyperlink r:id="rId7912" ref="B7911"/>
    <hyperlink r:id="rId7913" ref="B7912"/>
    <hyperlink r:id="rId7914" ref="B7913"/>
    <hyperlink r:id="rId7915" ref="B7914"/>
    <hyperlink r:id="rId7916" ref="B7915"/>
    <hyperlink r:id="rId7917" ref="B7916"/>
    <hyperlink r:id="rId7918" ref="B7917"/>
    <hyperlink r:id="rId7919" ref="B7918"/>
    <hyperlink r:id="rId7920" ref="B7919"/>
    <hyperlink r:id="rId7921" ref="B7920"/>
    <hyperlink r:id="rId7922" ref="B7921"/>
    <hyperlink r:id="rId7923" ref="B7922"/>
    <hyperlink r:id="rId7924" ref="B7923"/>
    <hyperlink r:id="rId7925" ref="B7924"/>
    <hyperlink r:id="rId7926" ref="B7925"/>
    <hyperlink r:id="rId7927" ref="B7926"/>
    <hyperlink r:id="rId7928" ref="B7927"/>
    <hyperlink r:id="rId7929" ref="B7928"/>
    <hyperlink r:id="rId7930" ref="B7929"/>
    <hyperlink r:id="rId7931" ref="B7930"/>
    <hyperlink r:id="rId7932" ref="B7931"/>
    <hyperlink r:id="rId7933" ref="B7932"/>
    <hyperlink r:id="rId7934" ref="B7933"/>
    <hyperlink r:id="rId7935" ref="B7934"/>
    <hyperlink r:id="rId7936" ref="B7935"/>
    <hyperlink r:id="rId7937" ref="B7936"/>
    <hyperlink r:id="rId7938" ref="B7937"/>
    <hyperlink r:id="rId7939" ref="B7938"/>
    <hyperlink r:id="rId7940" ref="B7939"/>
    <hyperlink r:id="rId7941" ref="B7940"/>
    <hyperlink r:id="rId7942" ref="B7941"/>
    <hyperlink r:id="rId7943" ref="B7942"/>
    <hyperlink r:id="rId7944" ref="B7943"/>
    <hyperlink r:id="rId7945" ref="B7944"/>
    <hyperlink r:id="rId7946" ref="B7945"/>
    <hyperlink r:id="rId7947" ref="B7946"/>
    <hyperlink r:id="rId7948" ref="B7947"/>
    <hyperlink r:id="rId7949" ref="B7948"/>
    <hyperlink r:id="rId7950" ref="B7949"/>
    <hyperlink r:id="rId7951" ref="B7950"/>
    <hyperlink r:id="rId7952" ref="B7951"/>
    <hyperlink r:id="rId7953" ref="B7952"/>
    <hyperlink r:id="rId7954" ref="B7953"/>
    <hyperlink r:id="rId7955" ref="B7954"/>
    <hyperlink r:id="rId7956" ref="B7955"/>
    <hyperlink r:id="rId7957" ref="B7956"/>
    <hyperlink r:id="rId7958" ref="B7957"/>
    <hyperlink r:id="rId7959" ref="B7958"/>
    <hyperlink r:id="rId7960" ref="B7959"/>
    <hyperlink r:id="rId7961" ref="B7960"/>
    <hyperlink r:id="rId7962" ref="B7961"/>
    <hyperlink r:id="rId7963" ref="B7962"/>
    <hyperlink r:id="rId7964" ref="B7963"/>
    <hyperlink r:id="rId7965" ref="B7964"/>
    <hyperlink r:id="rId7966" ref="B7965"/>
    <hyperlink r:id="rId7967" ref="B7966"/>
    <hyperlink r:id="rId7968" ref="B7967"/>
    <hyperlink r:id="rId7969" ref="B7968"/>
    <hyperlink r:id="rId7970" ref="B7969"/>
    <hyperlink r:id="rId7971" ref="B7970"/>
    <hyperlink r:id="rId7972" ref="B7971"/>
    <hyperlink r:id="rId7973" ref="B7972"/>
    <hyperlink r:id="rId7974" ref="B7973"/>
    <hyperlink r:id="rId7975" ref="B7974"/>
    <hyperlink r:id="rId7976" ref="B7975"/>
    <hyperlink r:id="rId7977" ref="B7976"/>
    <hyperlink r:id="rId7978" ref="B7977"/>
    <hyperlink r:id="rId7979" ref="B7978"/>
    <hyperlink r:id="rId7980" ref="B7979"/>
    <hyperlink r:id="rId7981" ref="B7980"/>
    <hyperlink r:id="rId7982" ref="B7981"/>
    <hyperlink r:id="rId7983" ref="B7982"/>
    <hyperlink r:id="rId7984" ref="B7983"/>
    <hyperlink r:id="rId7985" ref="B7984"/>
    <hyperlink r:id="rId7986" ref="B7985"/>
    <hyperlink r:id="rId7987" ref="B7986"/>
    <hyperlink r:id="rId7988" ref="B7987"/>
    <hyperlink r:id="rId7989" ref="B7988"/>
    <hyperlink r:id="rId7990" ref="B7989"/>
    <hyperlink r:id="rId7991" ref="B7990"/>
    <hyperlink r:id="rId7992" ref="B7991"/>
    <hyperlink r:id="rId7993" ref="B7992"/>
    <hyperlink r:id="rId7994" ref="B7993"/>
    <hyperlink r:id="rId7995" ref="B7994"/>
    <hyperlink r:id="rId7996" ref="B7995"/>
    <hyperlink r:id="rId7997" ref="B7996"/>
    <hyperlink r:id="rId7998" ref="B7997"/>
    <hyperlink r:id="rId7999" ref="B7998"/>
    <hyperlink r:id="rId8000" ref="B7999"/>
    <hyperlink r:id="rId8001" ref="B8000"/>
    <hyperlink r:id="rId8002" ref="B8001"/>
    <hyperlink r:id="rId8003" ref="B8002"/>
    <hyperlink r:id="rId8004" ref="B8003"/>
    <hyperlink r:id="rId8005" ref="B8004"/>
    <hyperlink r:id="rId8006" ref="B8005"/>
    <hyperlink r:id="rId8007" ref="B8006"/>
    <hyperlink r:id="rId8008" ref="B8007"/>
    <hyperlink r:id="rId8009" ref="B8008"/>
    <hyperlink r:id="rId8010" ref="B8009"/>
    <hyperlink r:id="rId8011" ref="B8010"/>
    <hyperlink r:id="rId8012" ref="B8011"/>
    <hyperlink r:id="rId8013" ref="B8012"/>
    <hyperlink r:id="rId8014" ref="B8013"/>
    <hyperlink r:id="rId8015" ref="B8014"/>
    <hyperlink r:id="rId8016" ref="B8015"/>
    <hyperlink r:id="rId8017" ref="B8016"/>
    <hyperlink r:id="rId8018" ref="B8017"/>
    <hyperlink r:id="rId8019" ref="B8018"/>
    <hyperlink r:id="rId8020" ref="B8019"/>
    <hyperlink r:id="rId8021" ref="B8020"/>
    <hyperlink r:id="rId8022" ref="B8021"/>
    <hyperlink r:id="rId8023" ref="B8022"/>
    <hyperlink r:id="rId8024" ref="B8023"/>
    <hyperlink r:id="rId8025" ref="B8024"/>
    <hyperlink r:id="rId8026" ref="B8025"/>
    <hyperlink r:id="rId8027" ref="B8026"/>
    <hyperlink r:id="rId8028" ref="B8027"/>
    <hyperlink r:id="rId8029" ref="B8028"/>
    <hyperlink r:id="rId8030" ref="B8029"/>
    <hyperlink r:id="rId8031" ref="B8030"/>
    <hyperlink r:id="rId8032" ref="B8031"/>
    <hyperlink r:id="rId8033" ref="B8032"/>
    <hyperlink r:id="rId8034" ref="B8033"/>
    <hyperlink r:id="rId8035" ref="B8034"/>
    <hyperlink r:id="rId8036" ref="B8035"/>
    <hyperlink r:id="rId8037" ref="B8036"/>
    <hyperlink r:id="rId8038" ref="B8037"/>
    <hyperlink r:id="rId8039" ref="B8038"/>
    <hyperlink r:id="rId8040" ref="B8039"/>
    <hyperlink r:id="rId8041" ref="B8040"/>
    <hyperlink r:id="rId8042" ref="B8041"/>
    <hyperlink r:id="rId8043" ref="B8042"/>
    <hyperlink r:id="rId8044" ref="B8043"/>
    <hyperlink r:id="rId8045" ref="B8044"/>
    <hyperlink r:id="rId8046" ref="B8045"/>
    <hyperlink r:id="rId8047" ref="B8046"/>
    <hyperlink r:id="rId8048" ref="B8047"/>
    <hyperlink r:id="rId8049" ref="B8048"/>
    <hyperlink r:id="rId8050" ref="B8049"/>
    <hyperlink r:id="rId8051" ref="B8050"/>
    <hyperlink r:id="rId8052" ref="B8051"/>
    <hyperlink r:id="rId8053" ref="B8052"/>
    <hyperlink r:id="rId8054" ref="B8053"/>
    <hyperlink r:id="rId8055" ref="B8054"/>
    <hyperlink r:id="rId8056" ref="B8055"/>
    <hyperlink r:id="rId8057" ref="B8056"/>
    <hyperlink r:id="rId8058" ref="B8057"/>
    <hyperlink r:id="rId8059" ref="B8058"/>
    <hyperlink r:id="rId8060" ref="B8059"/>
    <hyperlink r:id="rId8061" ref="B8060"/>
    <hyperlink r:id="rId8062" ref="B8061"/>
    <hyperlink r:id="rId8063" ref="B8062"/>
    <hyperlink r:id="rId8064" ref="B8063"/>
    <hyperlink r:id="rId8065" ref="B8064"/>
    <hyperlink r:id="rId8066" ref="B8065"/>
    <hyperlink r:id="rId8067" ref="B8066"/>
    <hyperlink r:id="rId8068" ref="B8067"/>
    <hyperlink r:id="rId8069" ref="B8068"/>
    <hyperlink r:id="rId8070" ref="B8069"/>
    <hyperlink r:id="rId8071" ref="B8070"/>
    <hyperlink r:id="rId8072" ref="B8071"/>
    <hyperlink r:id="rId8073" ref="B8072"/>
    <hyperlink r:id="rId8074" ref="B8073"/>
    <hyperlink r:id="rId8075" ref="B8074"/>
    <hyperlink r:id="rId8076" ref="B8075"/>
    <hyperlink r:id="rId8077" ref="B8076"/>
    <hyperlink r:id="rId8078" ref="B8077"/>
    <hyperlink r:id="rId8079" ref="B8078"/>
    <hyperlink r:id="rId8080" ref="B8079"/>
    <hyperlink r:id="rId8081" ref="B8080"/>
    <hyperlink r:id="rId8082" ref="B8081"/>
    <hyperlink r:id="rId8083" ref="B8082"/>
    <hyperlink r:id="rId8084" ref="B8083"/>
    <hyperlink r:id="rId8085" ref="B8084"/>
    <hyperlink r:id="rId8086" ref="B8085"/>
    <hyperlink r:id="rId8087" ref="B8086"/>
    <hyperlink r:id="rId8088" ref="B8087"/>
    <hyperlink r:id="rId8089" ref="B8088"/>
    <hyperlink r:id="rId8090" ref="B8089"/>
    <hyperlink r:id="rId8091" ref="B8090"/>
    <hyperlink r:id="rId8092" ref="B8091"/>
    <hyperlink r:id="rId8093" ref="B8092"/>
    <hyperlink r:id="rId8094" ref="B8093"/>
    <hyperlink r:id="rId8095" ref="B8094"/>
    <hyperlink r:id="rId8096" ref="B8095"/>
    <hyperlink r:id="rId8097" ref="B8096"/>
    <hyperlink r:id="rId8098" ref="B8097"/>
    <hyperlink r:id="rId8099" ref="B8098"/>
    <hyperlink r:id="rId8100" ref="B8099"/>
    <hyperlink r:id="rId8101" ref="B8100"/>
    <hyperlink r:id="rId8102" ref="B8101"/>
    <hyperlink r:id="rId8103" ref="B8102"/>
    <hyperlink r:id="rId8104" ref="B8103"/>
    <hyperlink r:id="rId8105" ref="B8104"/>
    <hyperlink r:id="rId8106" ref="B8105"/>
    <hyperlink r:id="rId8107" ref="B8106"/>
    <hyperlink r:id="rId8108" ref="B8107"/>
    <hyperlink r:id="rId8109" ref="B8108"/>
    <hyperlink r:id="rId8110" ref="B8109"/>
    <hyperlink r:id="rId8111" ref="B8110"/>
    <hyperlink r:id="rId8112" ref="B8111"/>
    <hyperlink r:id="rId8113" ref="B8112"/>
    <hyperlink r:id="rId8114" ref="B8113"/>
    <hyperlink r:id="rId8115" ref="B8114"/>
    <hyperlink r:id="rId8116" ref="B8115"/>
    <hyperlink r:id="rId8117" ref="B8116"/>
    <hyperlink r:id="rId8118" ref="B8117"/>
    <hyperlink r:id="rId8119" ref="B8118"/>
    <hyperlink r:id="rId8120" ref="B8119"/>
    <hyperlink r:id="rId8121" ref="B8120"/>
    <hyperlink r:id="rId8122" ref="B8121"/>
    <hyperlink r:id="rId8123" ref="B8122"/>
    <hyperlink r:id="rId8124" ref="B8123"/>
    <hyperlink r:id="rId8125" ref="B8124"/>
    <hyperlink r:id="rId8126" ref="B8125"/>
    <hyperlink r:id="rId8127" ref="B8126"/>
    <hyperlink r:id="rId8128" ref="B8127"/>
    <hyperlink r:id="rId8129" ref="B8128"/>
    <hyperlink r:id="rId8130" ref="B8129"/>
    <hyperlink r:id="rId8131" ref="B8130"/>
    <hyperlink r:id="rId8132" ref="B8131"/>
    <hyperlink r:id="rId8133" ref="B8132"/>
    <hyperlink r:id="rId8134" ref="B8133"/>
    <hyperlink r:id="rId8135" ref="B8134"/>
    <hyperlink r:id="rId8136" ref="B8135"/>
    <hyperlink r:id="rId8137" ref="B8136"/>
    <hyperlink r:id="rId8138" ref="B8137"/>
    <hyperlink r:id="rId8139" ref="B8138"/>
    <hyperlink r:id="rId8140" ref="B8139"/>
    <hyperlink r:id="rId8141" ref="B8140"/>
    <hyperlink r:id="rId8142" ref="B8141"/>
    <hyperlink r:id="rId8143" ref="B8142"/>
    <hyperlink r:id="rId8144" ref="B8143"/>
    <hyperlink r:id="rId8145" ref="B8144"/>
    <hyperlink r:id="rId8146" ref="B8145"/>
    <hyperlink r:id="rId8147" ref="B8146"/>
    <hyperlink r:id="rId8148" ref="B8147"/>
    <hyperlink r:id="rId8149" ref="B8148"/>
    <hyperlink r:id="rId8150" ref="B8149"/>
    <hyperlink r:id="rId8151" ref="B8150"/>
    <hyperlink r:id="rId8152" ref="B8151"/>
    <hyperlink r:id="rId8153" ref="B8152"/>
    <hyperlink r:id="rId8154" ref="B8153"/>
    <hyperlink r:id="rId8155" ref="B8154"/>
    <hyperlink r:id="rId8156" ref="B8155"/>
    <hyperlink r:id="rId8157" ref="B8156"/>
    <hyperlink r:id="rId8158" ref="B8157"/>
    <hyperlink r:id="rId8159" ref="B8158"/>
    <hyperlink r:id="rId8160" ref="B8159"/>
    <hyperlink r:id="rId8161" ref="B8160"/>
    <hyperlink r:id="rId8162" ref="B8161"/>
    <hyperlink r:id="rId8163" ref="B8162"/>
    <hyperlink r:id="rId8164" ref="B8163"/>
    <hyperlink r:id="rId8165" ref="B8164"/>
    <hyperlink r:id="rId8166" ref="B8165"/>
    <hyperlink r:id="rId8167" ref="B8166"/>
    <hyperlink r:id="rId8168" ref="B8167"/>
    <hyperlink r:id="rId8169" ref="B8168"/>
    <hyperlink r:id="rId8170" ref="B8169"/>
    <hyperlink r:id="rId8171" ref="B8170"/>
    <hyperlink r:id="rId8172" ref="B8171"/>
    <hyperlink r:id="rId8173" ref="B8172"/>
    <hyperlink r:id="rId8174" ref="B8173"/>
    <hyperlink r:id="rId8175" ref="B8174"/>
    <hyperlink r:id="rId8176" ref="B8175"/>
    <hyperlink r:id="rId8177" ref="B8176"/>
    <hyperlink r:id="rId8178" ref="B8177"/>
    <hyperlink r:id="rId8179" ref="B8178"/>
    <hyperlink r:id="rId8180" ref="B8179"/>
    <hyperlink r:id="rId8181" ref="B8180"/>
    <hyperlink r:id="rId8182" ref="B8181"/>
    <hyperlink r:id="rId8183" ref="B8182"/>
    <hyperlink r:id="rId8184" ref="B8183"/>
    <hyperlink r:id="rId8185" ref="B8184"/>
    <hyperlink r:id="rId8186" ref="B8185"/>
    <hyperlink r:id="rId8187" ref="B8186"/>
    <hyperlink r:id="rId8188" ref="B8187"/>
    <hyperlink r:id="rId8189" ref="B8188"/>
    <hyperlink r:id="rId8190" ref="B8189"/>
    <hyperlink r:id="rId8191" ref="B8190"/>
    <hyperlink r:id="rId8192" ref="B8191"/>
    <hyperlink r:id="rId8193" ref="B8192"/>
    <hyperlink r:id="rId8194" ref="B8193"/>
    <hyperlink r:id="rId8195" ref="B8194"/>
    <hyperlink r:id="rId8196" ref="B8195"/>
    <hyperlink r:id="rId8197" ref="B8196"/>
    <hyperlink r:id="rId8198" ref="B8197"/>
    <hyperlink r:id="rId8199" ref="B8198"/>
    <hyperlink r:id="rId8200" ref="B8199"/>
    <hyperlink r:id="rId8201" ref="B8200"/>
    <hyperlink r:id="rId8202" ref="B8201"/>
    <hyperlink r:id="rId8203" ref="B8202"/>
    <hyperlink r:id="rId8204" ref="B8203"/>
    <hyperlink r:id="rId8205" ref="B8204"/>
    <hyperlink r:id="rId8206" ref="B8205"/>
    <hyperlink r:id="rId8207" ref="B8206"/>
    <hyperlink r:id="rId8208" ref="B8207"/>
    <hyperlink r:id="rId8209" ref="B8208"/>
    <hyperlink r:id="rId8210" ref="B8209"/>
    <hyperlink r:id="rId8211" ref="B8210"/>
    <hyperlink r:id="rId8212" ref="B8211"/>
    <hyperlink r:id="rId8213" ref="B8212"/>
    <hyperlink r:id="rId8214" ref="B8213"/>
    <hyperlink r:id="rId8215" ref="B8214"/>
    <hyperlink r:id="rId8216" ref="B8215"/>
    <hyperlink r:id="rId8217" ref="B8216"/>
    <hyperlink r:id="rId8218" ref="B8217"/>
    <hyperlink r:id="rId8219" ref="B8218"/>
    <hyperlink r:id="rId8220" ref="B8219"/>
    <hyperlink r:id="rId8221" ref="B8220"/>
    <hyperlink r:id="rId8222" ref="B8221"/>
    <hyperlink r:id="rId8223" ref="B8222"/>
    <hyperlink r:id="rId8224" ref="B8223"/>
    <hyperlink r:id="rId8225" ref="B8224"/>
    <hyperlink r:id="rId8226" ref="B8225"/>
    <hyperlink r:id="rId8227" ref="B8226"/>
    <hyperlink r:id="rId8228" ref="B8227"/>
    <hyperlink r:id="rId8229" ref="B8228"/>
    <hyperlink r:id="rId8230" ref="B8229"/>
    <hyperlink r:id="rId8231" ref="B8230"/>
    <hyperlink r:id="rId8232" ref="B8231"/>
    <hyperlink r:id="rId8233" ref="B8232"/>
    <hyperlink r:id="rId8234" ref="B8233"/>
    <hyperlink r:id="rId8235" ref="B8234"/>
    <hyperlink r:id="rId8236" ref="B8235"/>
    <hyperlink r:id="rId8237" ref="B8236"/>
    <hyperlink r:id="rId8238" ref="B8237"/>
    <hyperlink r:id="rId8239" ref="B8238"/>
    <hyperlink r:id="rId8240" ref="B8239"/>
    <hyperlink r:id="rId8241" ref="B8240"/>
    <hyperlink r:id="rId8242" ref="B8241"/>
    <hyperlink r:id="rId8243" ref="B8242"/>
    <hyperlink r:id="rId8244" ref="B8243"/>
    <hyperlink r:id="rId8245" ref="B8244"/>
    <hyperlink r:id="rId8246" ref="B8245"/>
    <hyperlink r:id="rId8247" ref="B8246"/>
    <hyperlink r:id="rId8248" ref="B8247"/>
    <hyperlink r:id="rId8249" ref="B8248"/>
    <hyperlink r:id="rId8250" ref="B8249"/>
    <hyperlink r:id="rId8251" ref="B8250"/>
    <hyperlink r:id="rId8252" ref="B8251"/>
    <hyperlink r:id="rId8253" ref="B8252"/>
    <hyperlink r:id="rId8254" ref="B8253"/>
    <hyperlink r:id="rId8255" ref="B8254"/>
    <hyperlink r:id="rId8256" ref="B8255"/>
    <hyperlink r:id="rId8257" ref="B8256"/>
    <hyperlink r:id="rId8258" ref="B8257"/>
    <hyperlink r:id="rId8259" ref="B8258"/>
    <hyperlink r:id="rId8260" ref="B8259"/>
    <hyperlink r:id="rId8261" ref="B8260"/>
    <hyperlink r:id="rId8262" ref="B8261"/>
    <hyperlink r:id="rId8263" ref="B8262"/>
    <hyperlink r:id="rId8264" ref="B8263"/>
    <hyperlink r:id="rId8265" ref="B8264"/>
    <hyperlink r:id="rId8266" ref="B8265"/>
    <hyperlink r:id="rId8267" ref="B8266"/>
    <hyperlink r:id="rId8268" ref="B8267"/>
    <hyperlink r:id="rId8269" ref="B8268"/>
    <hyperlink r:id="rId8270" ref="B8269"/>
    <hyperlink r:id="rId8271" ref="B8270"/>
    <hyperlink r:id="rId8272" ref="B8271"/>
    <hyperlink r:id="rId8273" ref="B8272"/>
    <hyperlink r:id="rId8274" ref="B8273"/>
    <hyperlink r:id="rId8275" ref="B8274"/>
    <hyperlink r:id="rId8276" ref="B8275"/>
    <hyperlink r:id="rId8277" ref="B8276"/>
    <hyperlink r:id="rId8278" ref="B8277"/>
    <hyperlink r:id="rId8279" ref="B8278"/>
    <hyperlink r:id="rId8280" ref="B8279"/>
    <hyperlink r:id="rId8281" ref="B8280"/>
    <hyperlink r:id="rId8282" ref="B8281"/>
    <hyperlink r:id="rId8283" ref="B8282"/>
    <hyperlink r:id="rId8284" ref="B8283"/>
    <hyperlink r:id="rId8285" ref="B8284"/>
    <hyperlink r:id="rId8286" ref="B8285"/>
    <hyperlink r:id="rId8287" ref="B8286"/>
    <hyperlink r:id="rId8288" ref="B8287"/>
    <hyperlink r:id="rId8289" ref="B8288"/>
    <hyperlink r:id="rId8290" ref="B8289"/>
    <hyperlink r:id="rId8291" ref="B8290"/>
    <hyperlink r:id="rId8292" ref="B8291"/>
    <hyperlink r:id="rId8293" ref="B8292"/>
    <hyperlink r:id="rId8294" ref="B8293"/>
    <hyperlink r:id="rId8295" ref="B8294"/>
    <hyperlink r:id="rId8296" ref="B8295"/>
    <hyperlink r:id="rId8297" ref="B8296"/>
    <hyperlink r:id="rId8298" ref="B8297"/>
    <hyperlink r:id="rId8299" ref="B8298"/>
    <hyperlink r:id="rId8300" ref="B8299"/>
    <hyperlink r:id="rId8301" ref="B8300"/>
    <hyperlink r:id="rId8302" ref="B8301"/>
    <hyperlink r:id="rId8303" ref="B8302"/>
    <hyperlink r:id="rId8304" ref="B8303"/>
    <hyperlink r:id="rId8305" ref="B8304"/>
    <hyperlink r:id="rId8306" ref="B8305"/>
    <hyperlink r:id="rId8307" ref="B8306"/>
    <hyperlink r:id="rId8308" ref="B8307"/>
    <hyperlink r:id="rId8309" ref="B8308"/>
    <hyperlink r:id="rId8310" ref="B8309"/>
    <hyperlink r:id="rId8311" ref="B8310"/>
    <hyperlink r:id="rId8312" ref="B8311"/>
    <hyperlink r:id="rId8313" ref="B8312"/>
    <hyperlink r:id="rId8314" ref="B8313"/>
    <hyperlink r:id="rId8315" ref="B8314"/>
  </hyperlinks>
  <drawing r:id="rId83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2024-09-09T01:33:30Z</dcterms:created>
  <dc:creator>ธัญญารัตน์ ยอดมาลี</dc:creator>
</cp:coreProperties>
</file>